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woodoooo/Desktop/World University Rankings/01 Project Management/"/>
    </mc:Choice>
  </mc:AlternateContent>
  <xr:revisionPtr revIDLastSave="0" documentId="13_ncr:1_{8053F7CC-411E-8A46-B922-59AFDED0AA6A}" xr6:coauthVersionLast="47" xr6:coauthVersionMax="47" xr10:uidLastSave="{00000000-0000-0000-0000-000000000000}"/>
  <bookViews>
    <workbookView xWindow="1080" yWindow="500" windowWidth="30300" windowHeight="16980" firstSheet="1" activeTab="6" xr2:uid="{00000000-000D-0000-FFFF-FFFF00000000}"/>
  </bookViews>
  <sheets>
    <sheet name="Raw Data" sheetId="1" r:id="rId1"/>
    <sheet name="Data Profile of Raw Data" sheetId="2" r:id="rId2"/>
    <sheet name="Data Integrity of Raw Data" sheetId="3" r:id="rId3"/>
    <sheet name="Data Completeness" sheetId="8" r:id="rId4"/>
    <sheet name="Data Uniqueness" sheetId="11" r:id="rId5"/>
    <sheet name="Cleaned Data" sheetId="4" r:id="rId6"/>
    <sheet name="Data Profile of Cleaned Data" sheetId="5" r:id="rId7"/>
    <sheet name="Data Integrity of Cleaned Data" sheetId="6" r:id="rId8"/>
  </sheets>
  <definedNames>
    <definedName name="_xlnm._FilterDatabase" localSheetId="5" hidden="1">'Cleaned Data'!$A$1:$AE$1504</definedName>
  </definedNames>
  <calcPr calcId="191028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NWNxvIKQF4RMBDzxTO0nP3EU36n+WKtyg6XKUwDF908="/>
    </ext>
  </extLst>
</workbook>
</file>

<file path=xl/calcChain.xml><?xml version="1.0" encoding="utf-8"?>
<calcChain xmlns="http://schemas.openxmlformats.org/spreadsheetml/2006/main">
  <c r="B699" i="4" l="1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36" i="3"/>
  <c r="D37" i="3"/>
  <c r="D38" i="3"/>
  <c r="D35" i="3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2" i="1"/>
  <c r="C1503" i="1"/>
  <c r="B1503" i="1"/>
  <c r="B1501" i="1"/>
  <c r="B1499" i="1"/>
  <c r="C1493" i="1"/>
  <c r="B1493" i="1"/>
  <c r="B1492" i="1"/>
  <c r="C1487" i="1"/>
  <c r="B1486" i="1"/>
  <c r="C1477" i="1"/>
  <c r="B1476" i="1"/>
  <c r="C1473" i="1"/>
  <c r="B1469" i="1"/>
  <c r="B1468" i="1"/>
  <c r="B1467" i="1"/>
  <c r="B1464" i="1"/>
  <c r="C1461" i="1"/>
  <c r="B1460" i="1"/>
  <c r="C1459" i="1"/>
  <c r="C1458" i="1"/>
  <c r="B1458" i="1"/>
  <c r="B1457" i="1"/>
  <c r="C1454" i="1"/>
  <c r="B1454" i="1"/>
  <c r="C1453" i="1"/>
  <c r="C1452" i="1"/>
  <c r="B1450" i="1"/>
  <c r="B1449" i="1"/>
  <c r="B1447" i="1"/>
  <c r="C1446" i="1"/>
  <c r="B1446" i="1"/>
  <c r="B1445" i="1"/>
  <c r="C1444" i="1"/>
  <c r="B1444" i="1"/>
  <c r="C1443" i="1"/>
  <c r="B1443" i="1"/>
  <c r="C1439" i="1"/>
  <c r="B1439" i="1"/>
  <c r="C1436" i="1"/>
  <c r="B1434" i="1"/>
  <c r="C1431" i="1"/>
  <c r="C1430" i="1"/>
  <c r="B1429" i="1"/>
  <c r="C1428" i="1"/>
  <c r="B1428" i="1"/>
  <c r="B1427" i="1"/>
  <c r="C1425" i="1"/>
  <c r="C1424" i="1"/>
  <c r="C1422" i="1"/>
  <c r="B1422" i="1"/>
  <c r="B1421" i="1"/>
  <c r="C1420" i="1"/>
  <c r="C1415" i="1"/>
  <c r="B1414" i="1"/>
  <c r="C1413" i="1"/>
  <c r="B1413" i="1"/>
  <c r="C1411" i="1"/>
  <c r="B1411" i="1"/>
  <c r="C1410" i="1"/>
  <c r="C1409" i="1"/>
  <c r="C1408" i="1"/>
  <c r="B1408" i="1"/>
  <c r="B1407" i="1"/>
  <c r="C1405" i="1"/>
  <c r="B1405" i="1"/>
  <c r="B1404" i="1"/>
  <c r="B1403" i="1"/>
  <c r="B1402" i="1"/>
  <c r="B1401" i="1"/>
  <c r="B1399" i="1"/>
  <c r="B1398" i="1"/>
  <c r="B1397" i="1"/>
  <c r="B1396" i="1"/>
  <c r="B1394" i="1"/>
  <c r="B1393" i="1"/>
  <c r="B1391" i="1"/>
  <c r="C1390" i="1"/>
  <c r="B1390" i="1"/>
  <c r="C1389" i="1"/>
  <c r="C1388" i="1"/>
  <c r="B1388" i="1"/>
  <c r="C1387" i="1"/>
  <c r="C1386" i="1"/>
  <c r="B1386" i="1"/>
  <c r="C1384" i="1"/>
  <c r="C1383" i="1"/>
  <c r="B1383" i="1"/>
  <c r="C1382" i="1"/>
  <c r="B1380" i="1"/>
  <c r="C1378" i="1"/>
  <c r="B1378" i="1"/>
  <c r="B1377" i="1"/>
  <c r="B1376" i="1"/>
  <c r="C1375" i="1"/>
  <c r="B1375" i="1"/>
  <c r="C1373" i="1"/>
  <c r="B1372" i="1"/>
  <c r="C1371" i="1"/>
  <c r="C1370" i="1"/>
  <c r="B1369" i="1"/>
  <c r="C1367" i="1"/>
  <c r="C1366" i="1"/>
  <c r="B1366" i="1"/>
  <c r="C1364" i="1"/>
  <c r="C1363" i="1"/>
  <c r="B1363" i="1"/>
  <c r="B1362" i="1"/>
  <c r="C1361" i="1"/>
  <c r="B1361" i="1"/>
  <c r="C1359" i="1"/>
  <c r="C1358" i="1"/>
  <c r="B1358" i="1"/>
  <c r="C1356" i="1"/>
  <c r="C1355" i="1"/>
  <c r="B1355" i="1"/>
  <c r="C1354" i="1"/>
  <c r="C1353" i="1"/>
  <c r="B1353" i="1"/>
  <c r="B1352" i="1"/>
  <c r="B1350" i="1"/>
  <c r="C1347" i="1"/>
  <c r="B1347" i="1"/>
  <c r="C1346" i="1"/>
  <c r="B1346" i="1"/>
  <c r="C1345" i="1"/>
  <c r="B1345" i="1"/>
  <c r="C1344" i="1"/>
  <c r="B1344" i="1"/>
  <c r="C1342" i="1"/>
  <c r="C1341" i="1"/>
  <c r="B1341" i="1"/>
  <c r="C1336" i="1"/>
  <c r="B1336" i="1"/>
  <c r="C1335" i="1"/>
  <c r="B1335" i="1"/>
  <c r="C1333" i="1"/>
  <c r="B1333" i="1"/>
  <c r="C1332" i="1"/>
  <c r="B1332" i="1"/>
  <c r="B1329" i="1"/>
  <c r="C1328" i="1"/>
  <c r="B1328" i="1"/>
  <c r="C1327" i="1"/>
  <c r="B1327" i="1"/>
  <c r="C1326" i="1"/>
  <c r="B1326" i="1"/>
  <c r="C1324" i="1"/>
  <c r="B1324" i="1"/>
  <c r="C1323" i="1"/>
  <c r="C1319" i="1"/>
  <c r="B1319" i="1"/>
  <c r="B1318" i="1"/>
  <c r="C1317" i="1"/>
  <c r="B1317" i="1"/>
  <c r="B1316" i="1"/>
  <c r="C1315" i="1"/>
  <c r="B1314" i="1"/>
  <c r="B1313" i="1"/>
  <c r="B1312" i="1"/>
  <c r="B1311" i="1"/>
  <c r="C1309" i="1"/>
  <c r="B1307" i="1"/>
  <c r="B1306" i="1"/>
  <c r="C1304" i="1"/>
  <c r="B1304" i="1"/>
  <c r="C1303" i="1"/>
  <c r="C1302" i="1"/>
  <c r="B1302" i="1"/>
  <c r="C1301" i="1"/>
  <c r="C1300" i="1"/>
  <c r="C1298" i="1"/>
  <c r="B1298" i="1"/>
  <c r="B1297" i="1"/>
  <c r="B1296" i="1"/>
  <c r="C1295" i="1"/>
  <c r="B1295" i="1"/>
  <c r="C1294" i="1"/>
  <c r="B1294" i="1"/>
  <c r="C1293" i="1"/>
  <c r="B1293" i="1"/>
  <c r="B1292" i="1"/>
  <c r="C1291" i="1"/>
  <c r="B1290" i="1"/>
  <c r="C1288" i="1"/>
  <c r="C1287" i="1"/>
  <c r="B1287" i="1"/>
  <c r="B1286" i="1"/>
  <c r="C1285" i="1"/>
  <c r="B1285" i="1"/>
  <c r="C1284" i="1"/>
  <c r="B1284" i="1"/>
  <c r="C1282" i="1"/>
  <c r="C1281" i="1"/>
  <c r="B1281" i="1"/>
  <c r="C1280" i="1"/>
  <c r="B1280" i="1"/>
  <c r="C1279" i="1"/>
  <c r="B1279" i="1"/>
  <c r="C1278" i="1"/>
  <c r="B1278" i="1"/>
  <c r="C1277" i="1"/>
  <c r="B1277" i="1"/>
  <c r="B1275" i="1"/>
  <c r="C1274" i="1"/>
  <c r="B1274" i="1"/>
  <c r="C1272" i="1"/>
  <c r="B1272" i="1"/>
  <c r="C1271" i="1"/>
  <c r="B1271" i="1"/>
  <c r="C1270" i="1"/>
  <c r="B1270" i="1"/>
  <c r="C1269" i="1"/>
  <c r="C1268" i="1"/>
  <c r="C1267" i="1"/>
  <c r="B1267" i="1"/>
  <c r="C1266" i="1"/>
  <c r="B1266" i="1"/>
  <c r="C1265" i="1"/>
  <c r="C1264" i="1"/>
  <c r="B1264" i="1"/>
  <c r="C1263" i="1"/>
  <c r="B1263" i="1"/>
  <c r="C1262" i="1"/>
  <c r="B1262" i="1"/>
  <c r="B1261" i="1"/>
  <c r="C1260" i="1"/>
  <c r="B1259" i="1"/>
  <c r="C1257" i="1"/>
  <c r="B1257" i="1"/>
  <c r="C1254" i="1"/>
  <c r="C1253" i="1"/>
  <c r="B1253" i="1"/>
  <c r="C1252" i="1"/>
  <c r="B1249" i="1"/>
  <c r="B1248" i="1"/>
  <c r="C1247" i="1"/>
  <c r="B1247" i="1"/>
  <c r="B1246" i="1"/>
  <c r="C1245" i="1"/>
  <c r="B1244" i="1"/>
  <c r="C1243" i="1"/>
  <c r="B1243" i="1"/>
  <c r="C1242" i="1"/>
  <c r="B1242" i="1"/>
  <c r="C1241" i="1"/>
  <c r="B1241" i="1"/>
  <c r="C1240" i="1"/>
  <c r="C1239" i="1"/>
  <c r="B1239" i="1"/>
  <c r="C1238" i="1"/>
  <c r="B1238" i="1"/>
  <c r="C1237" i="1"/>
  <c r="B1237" i="1"/>
  <c r="C1235" i="1"/>
  <c r="C1234" i="1"/>
  <c r="C1233" i="1"/>
  <c r="B1233" i="1"/>
  <c r="C1231" i="1"/>
  <c r="B1231" i="1"/>
  <c r="C1230" i="1"/>
  <c r="B1230" i="1"/>
  <c r="C1229" i="1"/>
  <c r="B1229" i="1"/>
  <c r="C1228" i="1"/>
  <c r="B1227" i="1"/>
  <c r="C1226" i="1"/>
  <c r="B1226" i="1"/>
  <c r="B1225" i="1"/>
  <c r="B1224" i="1"/>
  <c r="C1223" i="1"/>
  <c r="C1222" i="1"/>
  <c r="B1222" i="1"/>
  <c r="C1221" i="1"/>
  <c r="B1221" i="1"/>
  <c r="C1220" i="1"/>
  <c r="B1220" i="1"/>
  <c r="C1218" i="1"/>
  <c r="B1218" i="1"/>
  <c r="B1217" i="1"/>
  <c r="C1216" i="1"/>
  <c r="C1215" i="1"/>
  <c r="B1215" i="1"/>
  <c r="C1214" i="1"/>
  <c r="B1214" i="1"/>
  <c r="B1213" i="1"/>
  <c r="C1212" i="1"/>
  <c r="B1212" i="1"/>
  <c r="C1211" i="1"/>
  <c r="B1211" i="1"/>
  <c r="C1210" i="1"/>
  <c r="B1210" i="1"/>
  <c r="C1209" i="1"/>
  <c r="B1209" i="1"/>
  <c r="B1208" i="1"/>
  <c r="B1207" i="1"/>
  <c r="C1205" i="1"/>
  <c r="B1205" i="1"/>
  <c r="C1204" i="1"/>
  <c r="B1204" i="1"/>
  <c r="B1203" i="1"/>
  <c r="C1202" i="1"/>
  <c r="B1202" i="1"/>
  <c r="C1200" i="1"/>
  <c r="C1198" i="1"/>
  <c r="B1198" i="1"/>
  <c r="C1196" i="1"/>
  <c r="C1194" i="1"/>
  <c r="B1194" i="1"/>
  <c r="B1193" i="1"/>
  <c r="C1192" i="1"/>
  <c r="C1191" i="1"/>
  <c r="B1191" i="1"/>
  <c r="B1190" i="1"/>
  <c r="C1189" i="1"/>
  <c r="C1188" i="1"/>
  <c r="C1186" i="1"/>
  <c r="B1186" i="1"/>
  <c r="C1184" i="1"/>
  <c r="C1183" i="1"/>
  <c r="B1183" i="1"/>
  <c r="C1182" i="1"/>
  <c r="B1182" i="1"/>
  <c r="B1181" i="1"/>
  <c r="B1180" i="1"/>
  <c r="B1179" i="1"/>
  <c r="C1178" i="1"/>
  <c r="C1177" i="1"/>
  <c r="C1176" i="1"/>
  <c r="B1176" i="1"/>
  <c r="B1175" i="1"/>
  <c r="B1172" i="1"/>
  <c r="C1171" i="1"/>
  <c r="C1170" i="1"/>
  <c r="B1170" i="1"/>
  <c r="B1169" i="1"/>
  <c r="C1168" i="1"/>
  <c r="C1167" i="1"/>
  <c r="B1167" i="1"/>
  <c r="B1166" i="1"/>
  <c r="C1165" i="1"/>
  <c r="B1165" i="1"/>
  <c r="C1164" i="1"/>
  <c r="B1164" i="1"/>
  <c r="C1163" i="1"/>
  <c r="C1162" i="1"/>
  <c r="C1161" i="1"/>
  <c r="B1160" i="1"/>
  <c r="C1158" i="1"/>
  <c r="B1158" i="1"/>
  <c r="C1157" i="1"/>
  <c r="C1156" i="1"/>
  <c r="B1156" i="1"/>
  <c r="C1155" i="1"/>
  <c r="B1155" i="1"/>
  <c r="C1154" i="1"/>
  <c r="C1153" i="1"/>
  <c r="B1153" i="1"/>
  <c r="C1151" i="1"/>
  <c r="C1150" i="1"/>
  <c r="B1150" i="1"/>
  <c r="B1149" i="1"/>
  <c r="B1147" i="1"/>
  <c r="B1146" i="1"/>
  <c r="C1145" i="1"/>
  <c r="C1144" i="1"/>
  <c r="C1142" i="1"/>
  <c r="B1142" i="1"/>
  <c r="C1141" i="1"/>
  <c r="B1140" i="1"/>
  <c r="B1139" i="1"/>
  <c r="B1138" i="1"/>
  <c r="C1137" i="1"/>
  <c r="B1137" i="1"/>
  <c r="C1136" i="1"/>
  <c r="C1135" i="1"/>
  <c r="B1134" i="1"/>
  <c r="C1133" i="1"/>
  <c r="B1133" i="1"/>
  <c r="C1132" i="1"/>
  <c r="B1130" i="1"/>
  <c r="C1127" i="1"/>
  <c r="B1127" i="1"/>
  <c r="C1124" i="1"/>
  <c r="B1124" i="1"/>
  <c r="B1123" i="1"/>
  <c r="C1121" i="1"/>
  <c r="B1121" i="1"/>
  <c r="C1120" i="1"/>
  <c r="B1120" i="1"/>
  <c r="C1119" i="1"/>
  <c r="B1119" i="1"/>
  <c r="B1118" i="1"/>
  <c r="C1117" i="1"/>
  <c r="B1117" i="1"/>
  <c r="C1116" i="1"/>
  <c r="B1116" i="1"/>
  <c r="B1115" i="1"/>
  <c r="C1114" i="1"/>
  <c r="B1114" i="1"/>
  <c r="C1112" i="1"/>
  <c r="B1112" i="1"/>
  <c r="C1111" i="1"/>
  <c r="B1110" i="1"/>
  <c r="C1108" i="1"/>
  <c r="B1108" i="1"/>
  <c r="B1107" i="1"/>
  <c r="B1105" i="1"/>
  <c r="C1104" i="1"/>
  <c r="B1104" i="1"/>
  <c r="C1103" i="1"/>
  <c r="B1103" i="1"/>
  <c r="B1101" i="1"/>
  <c r="B1100" i="1"/>
  <c r="B1099" i="1"/>
  <c r="C1098" i="1"/>
  <c r="B1098" i="1"/>
  <c r="C1097" i="1"/>
  <c r="B1097" i="1"/>
  <c r="C1096" i="1"/>
  <c r="B1096" i="1"/>
  <c r="C1095" i="1"/>
  <c r="B1095" i="1"/>
  <c r="C1093" i="1"/>
  <c r="B1093" i="1"/>
  <c r="B1092" i="1"/>
  <c r="C1091" i="1"/>
  <c r="B1091" i="1"/>
  <c r="C1090" i="1"/>
  <c r="B1090" i="1"/>
  <c r="C1089" i="1"/>
  <c r="B1089" i="1"/>
  <c r="C1088" i="1"/>
  <c r="B1088" i="1"/>
  <c r="B1087" i="1"/>
  <c r="C1086" i="1"/>
  <c r="C1085" i="1"/>
  <c r="B1085" i="1"/>
  <c r="B1084" i="1"/>
  <c r="B1083" i="1"/>
  <c r="C1082" i="1"/>
  <c r="B1082" i="1"/>
  <c r="C1081" i="1"/>
  <c r="B1081" i="1"/>
  <c r="C1080" i="1"/>
  <c r="B1080" i="1"/>
  <c r="C1078" i="1"/>
  <c r="B1078" i="1"/>
  <c r="B1075" i="1"/>
  <c r="C1074" i="1"/>
  <c r="B1074" i="1"/>
  <c r="C1073" i="1"/>
  <c r="B1073" i="1"/>
  <c r="C1072" i="1"/>
  <c r="B1072" i="1"/>
  <c r="C1071" i="1"/>
  <c r="B1071" i="1"/>
  <c r="B1070" i="1"/>
  <c r="B1069" i="1"/>
  <c r="C1068" i="1"/>
  <c r="B1068" i="1"/>
  <c r="C1067" i="1"/>
  <c r="B1067" i="1"/>
  <c r="B1066" i="1"/>
  <c r="B1065" i="1"/>
  <c r="C1063" i="1"/>
  <c r="B1063" i="1"/>
  <c r="C1062" i="1"/>
  <c r="B1062" i="1"/>
  <c r="B1061" i="1"/>
  <c r="C1060" i="1"/>
  <c r="B1060" i="1"/>
  <c r="C1059" i="1"/>
  <c r="B1059" i="1"/>
  <c r="B1058" i="1"/>
  <c r="C1057" i="1"/>
  <c r="B1057" i="1"/>
  <c r="C1056" i="1"/>
  <c r="B1056" i="1"/>
  <c r="C1055" i="1"/>
  <c r="B1055" i="1"/>
  <c r="C1054" i="1"/>
  <c r="C1053" i="1"/>
  <c r="C1052" i="1"/>
  <c r="B1052" i="1"/>
  <c r="C1051" i="1"/>
  <c r="B1051" i="1"/>
  <c r="C1050" i="1"/>
  <c r="B1050" i="1"/>
  <c r="C1048" i="1"/>
  <c r="B1048" i="1"/>
  <c r="C1047" i="1"/>
  <c r="B1047" i="1"/>
  <c r="C1046" i="1"/>
  <c r="B1046" i="1"/>
  <c r="C1045" i="1"/>
  <c r="B1045" i="1"/>
  <c r="C1044" i="1"/>
  <c r="B1044" i="1"/>
  <c r="B1043" i="1"/>
  <c r="C1042" i="1"/>
  <c r="B1042" i="1"/>
  <c r="C1041" i="1"/>
  <c r="C1040" i="1"/>
  <c r="B1038" i="1"/>
  <c r="B1037" i="1"/>
  <c r="B1036" i="1"/>
  <c r="B1035" i="1"/>
  <c r="C1034" i="1"/>
  <c r="B1034" i="1"/>
  <c r="C1031" i="1"/>
  <c r="B1031" i="1"/>
  <c r="C1028" i="1"/>
  <c r="B1028" i="1"/>
  <c r="B1026" i="1"/>
  <c r="C1025" i="1"/>
  <c r="B1025" i="1"/>
  <c r="C1023" i="1"/>
  <c r="B1023" i="1"/>
  <c r="C1021" i="1"/>
  <c r="B1021" i="1"/>
  <c r="C1019" i="1"/>
  <c r="B1019" i="1"/>
  <c r="B1018" i="1"/>
  <c r="B1017" i="1"/>
  <c r="C1016" i="1"/>
  <c r="B1016" i="1"/>
  <c r="B1014" i="1"/>
  <c r="C1013" i="1"/>
  <c r="B1013" i="1"/>
  <c r="C1012" i="1"/>
  <c r="B1012" i="1"/>
  <c r="C1011" i="1"/>
  <c r="B1011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B1001" i="1"/>
  <c r="B1000" i="1"/>
  <c r="C999" i="1"/>
  <c r="B999" i="1"/>
  <c r="C998" i="1"/>
  <c r="B998" i="1"/>
  <c r="C997" i="1"/>
  <c r="B997" i="1"/>
  <c r="C996" i="1"/>
  <c r="B996" i="1"/>
  <c r="C992" i="1"/>
  <c r="C990" i="1"/>
  <c r="B990" i="1"/>
  <c r="C989" i="1"/>
  <c r="B989" i="1"/>
  <c r="C988" i="1"/>
  <c r="B988" i="1"/>
  <c r="C987" i="1"/>
  <c r="B987" i="1"/>
  <c r="C986" i="1"/>
  <c r="C985" i="1"/>
  <c r="B985" i="1"/>
  <c r="C984" i="1"/>
  <c r="B984" i="1"/>
  <c r="B982" i="1"/>
  <c r="C981" i="1"/>
  <c r="B981" i="1"/>
  <c r="B978" i="1"/>
  <c r="C973" i="1"/>
  <c r="B973" i="1"/>
  <c r="C970" i="1"/>
  <c r="B970" i="1"/>
  <c r="C968" i="1"/>
  <c r="B968" i="1"/>
  <c r="B964" i="1"/>
  <c r="C963" i="1"/>
  <c r="B960" i="1"/>
  <c r="C958" i="1"/>
  <c r="B957" i="1"/>
  <c r="C956" i="1"/>
  <c r="B956" i="1"/>
  <c r="C955" i="1"/>
  <c r="B955" i="1"/>
  <c r="B953" i="1"/>
  <c r="C952" i="1"/>
  <c r="B952" i="1"/>
  <c r="C948" i="1"/>
  <c r="B948" i="1"/>
  <c r="C947" i="1"/>
  <c r="B947" i="1"/>
  <c r="C946" i="1"/>
  <c r="B946" i="1"/>
  <c r="B944" i="1"/>
  <c r="B943" i="1"/>
  <c r="C942" i="1"/>
  <c r="B942" i="1"/>
  <c r="B941" i="1"/>
  <c r="B939" i="1"/>
  <c r="C936" i="1"/>
  <c r="C935" i="1"/>
  <c r="B935" i="1"/>
  <c r="B934" i="1"/>
  <c r="B933" i="1"/>
  <c r="B932" i="1"/>
  <c r="B929" i="1"/>
  <c r="B928" i="1"/>
  <c r="C927" i="1"/>
  <c r="C926" i="1"/>
  <c r="B926" i="1"/>
  <c r="C925" i="1"/>
  <c r="B925" i="1"/>
  <c r="B922" i="1"/>
  <c r="C921" i="1"/>
  <c r="B921" i="1"/>
  <c r="C915" i="1"/>
  <c r="B915" i="1"/>
  <c r="C914" i="1"/>
  <c r="B914" i="1"/>
  <c r="C911" i="1"/>
  <c r="B911" i="1"/>
  <c r="C908" i="1"/>
  <c r="B907" i="1"/>
  <c r="B904" i="1"/>
  <c r="C903" i="1"/>
  <c r="B903" i="1"/>
  <c r="C900" i="1"/>
  <c r="B900" i="1"/>
  <c r="B899" i="1"/>
  <c r="C897" i="1"/>
  <c r="B897" i="1"/>
  <c r="B896" i="1"/>
  <c r="C895" i="1"/>
  <c r="B895" i="1"/>
  <c r="B890" i="1"/>
  <c r="C885" i="1"/>
  <c r="B885" i="1"/>
  <c r="C884" i="1"/>
  <c r="B884" i="1"/>
  <c r="B882" i="1"/>
  <c r="B881" i="1"/>
  <c r="B880" i="1"/>
  <c r="B878" i="1"/>
  <c r="C877" i="1"/>
  <c r="B877" i="1"/>
  <c r="C876" i="1"/>
  <c r="B872" i="1"/>
  <c r="C868" i="1"/>
  <c r="B868" i="1"/>
  <c r="B865" i="1"/>
  <c r="C864" i="1"/>
  <c r="B864" i="1"/>
  <c r="B861" i="1"/>
  <c r="C854" i="1"/>
  <c r="B854" i="1"/>
  <c r="B852" i="1"/>
  <c r="C851" i="1"/>
  <c r="C850" i="1"/>
  <c r="B850" i="1"/>
  <c r="B848" i="1"/>
  <c r="C846" i="1"/>
  <c r="B844" i="1"/>
  <c r="B843" i="1"/>
  <c r="C837" i="1"/>
  <c r="B837" i="1"/>
  <c r="C834" i="1"/>
  <c r="B834" i="1"/>
  <c r="B833" i="1"/>
  <c r="C828" i="1"/>
  <c r="B828" i="1"/>
  <c r="B826" i="1"/>
  <c r="C825" i="1"/>
  <c r="B825" i="1"/>
  <c r="C824" i="1"/>
  <c r="B824" i="1"/>
  <c r="C823" i="1"/>
  <c r="B823" i="1"/>
  <c r="C822" i="1"/>
  <c r="C816" i="1"/>
  <c r="B816" i="1"/>
  <c r="B813" i="1"/>
  <c r="B812" i="1"/>
  <c r="B809" i="1"/>
  <c r="C808" i="1"/>
  <c r="B808" i="1"/>
  <c r="C807" i="1"/>
  <c r="B807" i="1"/>
  <c r="B803" i="1"/>
  <c r="C802" i="1"/>
  <c r="B802" i="1"/>
  <c r="C801" i="1"/>
  <c r="B801" i="1"/>
  <c r="B797" i="1"/>
  <c r="B796" i="1"/>
  <c r="B795" i="1"/>
  <c r="B794" i="1"/>
  <c r="B793" i="1"/>
  <c r="B789" i="1"/>
  <c r="C788" i="1"/>
  <c r="B786" i="1"/>
  <c r="B785" i="1"/>
  <c r="C784" i="1"/>
  <c r="B784" i="1"/>
  <c r="B780" i="1"/>
  <c r="C779" i="1"/>
  <c r="B779" i="1"/>
  <c r="C772" i="1"/>
  <c r="C769" i="1"/>
  <c r="B769" i="1"/>
  <c r="B768" i="1"/>
  <c r="C764" i="1"/>
  <c r="B764" i="1"/>
  <c r="B762" i="1"/>
  <c r="C761" i="1"/>
  <c r="C760" i="1"/>
  <c r="B760" i="1"/>
  <c r="B752" i="1"/>
  <c r="C751" i="1"/>
  <c r="B751" i="1"/>
  <c r="C750" i="1"/>
  <c r="B739" i="1"/>
  <c r="B729" i="1"/>
  <c r="C728" i="1"/>
  <c r="B728" i="1"/>
  <c r="C725" i="1"/>
  <c r="B725" i="1"/>
  <c r="B715" i="1"/>
  <c r="B712" i="1"/>
  <c r="C702" i="1"/>
  <c r="B702" i="1"/>
  <c r="B696" i="1"/>
  <c r="B690" i="1"/>
  <c r="B683" i="1"/>
  <c r="C682" i="1"/>
  <c r="B682" i="1"/>
  <c r="C681" i="1"/>
  <c r="B681" i="1"/>
  <c r="B680" i="1"/>
  <c r="C673" i="1"/>
  <c r="B669" i="1"/>
  <c r="C668" i="1"/>
  <c r="B668" i="1"/>
  <c r="B662" i="1"/>
  <c r="B661" i="1"/>
  <c r="C658" i="1"/>
  <c r="B658" i="1"/>
  <c r="C657" i="1"/>
  <c r="B657" i="1"/>
  <c r="C653" i="1"/>
  <c r="C652" i="1"/>
  <c r="B652" i="1"/>
  <c r="B640" i="1"/>
  <c r="B638" i="1"/>
  <c r="C637" i="1"/>
  <c r="C630" i="1"/>
  <c r="B630" i="1"/>
  <c r="C629" i="1"/>
  <c r="B629" i="1"/>
  <c r="C622" i="1"/>
  <c r="B622" i="1"/>
  <c r="B615" i="1"/>
  <c r="C614" i="1"/>
  <c r="B614" i="1"/>
  <c r="C605" i="1"/>
  <c r="B605" i="1"/>
  <c r="C598" i="1"/>
  <c r="B598" i="1"/>
  <c r="C590" i="1"/>
  <c r="B589" i="1"/>
  <c r="C583" i="1"/>
  <c r="B583" i="1"/>
  <c r="C576" i="1"/>
  <c r="B576" i="1"/>
  <c r="C575" i="1"/>
  <c r="B575" i="1"/>
  <c r="C569" i="1"/>
  <c r="B569" i="1"/>
  <c r="B557" i="1"/>
  <c r="C552" i="1"/>
  <c r="B552" i="1"/>
  <c r="B547" i="1"/>
  <c r="C546" i="1"/>
  <c r="B546" i="1"/>
  <c r="B531" i="1"/>
  <c r="B530" i="1"/>
  <c r="B524" i="1"/>
  <c r="C523" i="1"/>
  <c r="B523" i="1"/>
  <c r="C522" i="1"/>
  <c r="B522" i="1"/>
  <c r="B516" i="1"/>
  <c r="C515" i="1"/>
  <c r="B515" i="1"/>
  <c r="C514" i="1"/>
  <c r="B514" i="1"/>
  <c r="B505" i="1"/>
  <c r="C504" i="1"/>
  <c r="B504" i="1"/>
  <c r="B499" i="1"/>
  <c r="B482" i="1"/>
  <c r="C481" i="1"/>
  <c r="B481" i="1"/>
  <c r="C452" i="1"/>
  <c r="C450" i="1"/>
  <c r="B450" i="1"/>
  <c r="C443" i="1"/>
  <c r="B443" i="1"/>
  <c r="B434" i="1"/>
  <c r="B433" i="1"/>
  <c r="C432" i="1"/>
  <c r="B432" i="1"/>
  <c r="C423" i="1"/>
  <c r="B423" i="1"/>
  <c r="B422" i="1"/>
  <c r="C421" i="1"/>
  <c r="B415" i="1"/>
  <c r="C414" i="1"/>
  <c r="B414" i="1"/>
  <c r="C413" i="1"/>
  <c r="B413" i="1"/>
  <c r="B407" i="1"/>
  <c r="B399" i="1"/>
  <c r="C378" i="1"/>
  <c r="B378" i="1"/>
  <c r="B377" i="1"/>
  <c r="C370" i="1"/>
  <c r="B370" i="1"/>
  <c r="C360" i="1"/>
  <c r="B360" i="1"/>
  <c r="C353" i="1"/>
  <c r="B353" i="1"/>
  <c r="C346" i="1"/>
  <c r="B346" i="1"/>
  <c r="C333" i="1"/>
  <c r="B333" i="1"/>
  <c r="B327" i="1"/>
  <c r="C314" i="1"/>
  <c r="B314" i="1"/>
  <c r="B297" i="1"/>
  <c r="B296" i="1"/>
  <c r="C295" i="1"/>
  <c r="B295" i="1"/>
  <c r="C265" i="1"/>
  <c r="B265" i="1"/>
  <c r="B264" i="1"/>
  <c r="B257" i="1"/>
  <c r="B256" i="1"/>
  <c r="B243" i="1"/>
  <c r="B242" i="1"/>
  <c r="B235" i="1"/>
  <c r="C234" i="1"/>
  <c r="B234" i="1"/>
  <c r="C224" i="1"/>
  <c r="B162" i="1"/>
  <c r="B147" i="1"/>
  <c r="B146" i="1"/>
  <c r="C137" i="1"/>
  <c r="B137" i="1"/>
  <c r="C129" i="1"/>
  <c r="B129" i="1"/>
  <c r="B120" i="1"/>
  <c r="C83" i="1"/>
  <c r="B83" i="1"/>
  <c r="C70" i="1"/>
  <c r="B70" i="1"/>
  <c r="C66" i="1"/>
  <c r="B66" i="1"/>
  <c r="B55" i="1"/>
  <c r="B41" i="1"/>
  <c r="C34" i="1"/>
  <c r="B34" i="1"/>
  <c r="B9" i="1"/>
</calcChain>
</file>

<file path=xl/sharedStrings.xml><?xml version="1.0" encoding="utf-8"?>
<sst xmlns="http://schemas.openxmlformats.org/spreadsheetml/2006/main" count="51363" uniqueCount="2161">
  <si>
    <t>Variables and Data Types</t>
  </si>
  <si>
    <t>Data Types</t>
  </si>
  <si>
    <t>Variables</t>
  </si>
  <si>
    <t>Time-variant/-invariant</t>
  </si>
  <si>
    <t>Structured/Unstructured</t>
  </si>
  <si>
    <t>Qualitative/Quantitative</t>
  </si>
  <si>
    <t>Qualitative: Nominal/Ordinal 
Quantitative: Discrete/Continuous</t>
  </si>
  <si>
    <t>Data Accuracy</t>
  </si>
  <si>
    <t>Data Consistency</t>
  </si>
  <si>
    <t>Count</t>
  </si>
  <si>
    <t>Data Cleaning/Renaming/Reformatting</t>
  </si>
  <si>
    <t xml:space="preserve">Changes </t>
  </si>
  <si>
    <t>Index</t>
  </si>
  <si>
    <t>Rank</t>
  </si>
  <si>
    <t>Previous Rank</t>
  </si>
  <si>
    <t>Name</t>
  </si>
  <si>
    <t>Country/Territory</t>
  </si>
  <si>
    <t>Region</t>
  </si>
  <si>
    <t>Size</t>
  </si>
  <si>
    <t>Focus</t>
  </si>
  <si>
    <t>Research</t>
  </si>
  <si>
    <t>Status</t>
  </si>
  <si>
    <t>AR SCORE</t>
  </si>
  <si>
    <t>AR RANK</t>
  </si>
  <si>
    <t>ER SCORE</t>
  </si>
  <si>
    <t>ER RANK</t>
  </si>
  <si>
    <t>FSR SCORE</t>
  </si>
  <si>
    <t>FSR RANK</t>
  </si>
  <si>
    <t>CPF SCORE</t>
  </si>
  <si>
    <t>CPF RANK</t>
  </si>
  <si>
    <t>IFR SCORE</t>
  </si>
  <si>
    <t>IFR RANK</t>
  </si>
  <si>
    <t>ISR SCORE</t>
  </si>
  <si>
    <t>ISR RANK</t>
  </si>
  <si>
    <t>ISD SCORE</t>
  </si>
  <si>
    <t>ISD RANK</t>
  </si>
  <si>
    <t>IRN SCORE</t>
  </si>
  <si>
    <t>IRN RANK</t>
  </si>
  <si>
    <t>EO SCORE</t>
  </si>
  <si>
    <t>EO RANK</t>
  </si>
  <si>
    <t>SUS SCORE</t>
  </si>
  <si>
    <t>SUS RANK</t>
  </si>
  <si>
    <t>Overall SCORE</t>
  </si>
  <si>
    <t>951-1000</t>
  </si>
  <si>
    <t>851-900</t>
  </si>
  <si>
    <t>Clarkson University</t>
  </si>
  <si>
    <t>United States of America</t>
  </si>
  <si>
    <t>Americas</t>
  </si>
  <si>
    <t>S</t>
  </si>
  <si>
    <t>CO</t>
  </si>
  <si>
    <t>VH</t>
  </si>
  <si>
    <t>Private not for Profit</t>
  </si>
  <si>
    <t>701+</t>
  </si>
  <si>
    <t>801+</t>
  </si>
  <si>
    <t>-</t>
  </si>
  <si>
    <t>1401+</t>
  </si>
  <si>
    <t>1201-1400</t>
  </si>
  <si>
    <t>University of the Pacific</t>
  </si>
  <si>
    <t>M</t>
  </si>
  <si>
    <t>HI</t>
  </si>
  <si>
    <t>Instituto Tecnológico de Santo Domingo (INTEC)</t>
  </si>
  <si>
    <t>Dominican Republic</t>
  </si>
  <si>
    <t>FO</t>
  </si>
  <si>
    <t>MD</t>
  </si>
  <si>
    <t>Public</t>
  </si>
  <si>
    <t>1001-1200</t>
  </si>
  <si>
    <t>Clark University</t>
  </si>
  <si>
    <t>University of Tyumen</t>
  </si>
  <si>
    <t>Russian Federation</t>
  </si>
  <si>
    <t>Europe</t>
  </si>
  <si>
    <t>University of Tulsa</t>
  </si>
  <si>
    <t>799=</t>
  </si>
  <si>
    <t>University of Hawaii at Hilo</t>
  </si>
  <si>
    <t>631-640</t>
  </si>
  <si>
    <t>China University of Petroleum</t>
  </si>
  <si>
    <t>China (Mainland)</t>
  </si>
  <si>
    <t>Asia</t>
  </si>
  <si>
    <t>L</t>
  </si>
  <si>
    <t>Saint-Petersburg Mining University</t>
  </si>
  <si>
    <t>University of Wolverhampton</t>
  </si>
  <si>
    <t>United Kingdom</t>
  </si>
  <si>
    <t>Belgorod State University</t>
  </si>
  <si>
    <t>FC</t>
  </si>
  <si>
    <t>Hohai University</t>
  </si>
  <si>
    <t>XL</t>
  </si>
  <si>
    <t>Southwest University</t>
  </si>
  <si>
    <t>Kharkiv National University of Radio Electronics</t>
  </si>
  <si>
    <t>Ukraine</t>
  </si>
  <si>
    <t>SP</t>
  </si>
  <si>
    <t>901-950</t>
  </si>
  <si>
    <t>Yokohama City University</t>
  </si>
  <si>
    <t>Japan</t>
  </si>
  <si>
    <t>University of International Business and Economics</t>
  </si>
  <si>
    <t>801-850</t>
  </si>
  <si>
    <t>University of Alaska Fairbanks</t>
  </si>
  <si>
    <t>Hallym University</t>
  </si>
  <si>
    <t>Republic of Korea</t>
  </si>
  <si>
    <t>Miami University</t>
  </si>
  <si>
    <t>The University of Northampton</t>
  </si>
  <si>
    <t>The University of Notre Dame, Australia</t>
  </si>
  <si>
    <t>Australia</t>
  </si>
  <si>
    <t>Oceania</t>
  </si>
  <si>
    <t>Soongsil University</t>
  </si>
  <si>
    <t>Private for Profit</t>
  </si>
  <si>
    <t>University of Idaho</t>
  </si>
  <si>
    <t>China University of Political Science and Law</t>
  </si>
  <si>
    <t>University of Wyoming</t>
  </si>
  <si>
    <t>Marquette University</t>
  </si>
  <si>
    <t>Universidad Autónoma del Estado de Hidalgo</t>
  </si>
  <si>
    <t>Mexico</t>
  </si>
  <si>
    <t>University of North Carolina at Greensboro</t>
  </si>
  <si>
    <t>University of Primorska</t>
  </si>
  <si>
    <t>Slovenia</t>
  </si>
  <si>
    <t>Central Michigan University</t>
  </si>
  <si>
    <t>Worcester Polytechnic Institute</t>
  </si>
  <si>
    <t>780=</t>
  </si>
  <si>
    <t>University of Vermont</t>
  </si>
  <si>
    <t>663=</t>
  </si>
  <si>
    <t>Yeshiva University</t>
  </si>
  <si>
    <t>Gunma University</t>
  </si>
  <si>
    <t>Herzen State Pedagogical University of Russia</t>
  </si>
  <si>
    <t>University of East London</t>
  </si>
  <si>
    <t>University of Louisville</t>
  </si>
  <si>
    <t>Odessa I.I.Mechnikov National University</t>
  </si>
  <si>
    <t>Universidad Nacional de San Luis</t>
  </si>
  <si>
    <t>Argentina</t>
  </si>
  <si>
    <t>701-710</t>
  </si>
  <si>
    <t>Stevens Institute of Technology</t>
  </si>
  <si>
    <t>771-780</t>
  </si>
  <si>
    <t>Thapar Institute of Engineering &amp; Technology</t>
  </si>
  <si>
    <t>India</t>
  </si>
  <si>
    <t>534=</t>
  </si>
  <si>
    <t>Universita' degli Studi della Tuscia</t>
  </si>
  <si>
    <t>Italy</t>
  </si>
  <si>
    <t>The Robert Gordon University</t>
  </si>
  <si>
    <t>793=</t>
  </si>
  <si>
    <t>Samara National Research University (Samara University)</t>
  </si>
  <si>
    <t>Harper Adams University</t>
  </si>
  <si>
    <t>Perm State University</t>
  </si>
  <si>
    <t>731-740</t>
  </si>
  <si>
    <t>National Institute of Technology Tiruchirappalli</t>
  </si>
  <si>
    <t>Universidad Autónoma Chapingo</t>
  </si>
  <si>
    <t>University of Memphis</t>
  </si>
  <si>
    <t>Universidad de Tarapaca</t>
  </si>
  <si>
    <t>Chile</t>
  </si>
  <si>
    <t>761-770</t>
  </si>
  <si>
    <t>Government College University, Faisalabad</t>
  </si>
  <si>
    <t>Pakistan</t>
  </si>
  <si>
    <t>University of Toledo</t>
  </si>
  <si>
    <t>Indian Institute of Information Technology - Allahabad</t>
  </si>
  <si>
    <t>681-690</t>
  </si>
  <si>
    <t>China University of Mining and Technology</t>
  </si>
  <si>
    <t>Beijing University of Posts and Telecommunications</t>
  </si>
  <si>
    <t>Queen Margaret University , Edinburgh</t>
  </si>
  <si>
    <t>Shanghai Normal University</t>
  </si>
  <si>
    <t>Yamaguchi University</t>
  </si>
  <si>
    <t>Donghua University</t>
  </si>
  <si>
    <t>Cleveland State University</t>
  </si>
  <si>
    <t>University of Mississippi</t>
  </si>
  <si>
    <t>University of Regina</t>
  </si>
  <si>
    <t>Canada</t>
  </si>
  <si>
    <t>417=</t>
  </si>
  <si>
    <t>Shinshu University</t>
  </si>
  <si>
    <t>Mendeleev University of Chemical Technology of Russia</t>
  </si>
  <si>
    <t>Università Vita-Salute San Raffaele</t>
  </si>
  <si>
    <t>Saint-Petersburg Electrotechnical University LETI</t>
  </si>
  <si>
    <t>Universidad Central Marta Abreu de Las Villas</t>
  </si>
  <si>
    <t>Cuba</t>
  </si>
  <si>
    <t>Université Mohammed V de Rabat</t>
  </si>
  <si>
    <t>Morocco</t>
  </si>
  <si>
    <t>Africa</t>
  </si>
  <si>
    <t>Missouri University of Science and Technology</t>
  </si>
  <si>
    <t>721-730</t>
  </si>
  <si>
    <t>Effat University</t>
  </si>
  <si>
    <t>Saudi Arabia</t>
  </si>
  <si>
    <t>London South Bank University</t>
  </si>
  <si>
    <t>688=</t>
  </si>
  <si>
    <t>Financial University under the Government of the Russian Federation</t>
  </si>
  <si>
    <t>Universita degli Studi "G. D'Annunzio" Chieti-Pescara</t>
  </si>
  <si>
    <t>Portland State University</t>
  </si>
  <si>
    <t>789=</t>
  </si>
  <si>
    <t>791-800</t>
  </si>
  <si>
    <t>I.M. Sechenov First Moscow State Medical University</t>
  </si>
  <si>
    <t>Indian Institute of Technology Bhubaneswar (IIT BBS)</t>
  </si>
  <si>
    <t>Kyushu Institute of Technology</t>
  </si>
  <si>
    <t>National Research Saratov State University</t>
  </si>
  <si>
    <t>University of Sarajevo</t>
  </si>
  <si>
    <t>Bosnia and Herzegovina</t>
  </si>
  <si>
    <t>Western Michigan University</t>
  </si>
  <si>
    <t>Chaoyang University of Technology</t>
  </si>
  <si>
    <t>Taiwan</t>
  </si>
  <si>
    <t>University of Windsor</t>
  </si>
  <si>
    <t>339=</t>
  </si>
  <si>
    <t>Yeungnam University</t>
  </si>
  <si>
    <t>Leeds Beckett University</t>
  </si>
  <si>
    <t>464=</t>
  </si>
  <si>
    <t>University of Missouri, Kansas City</t>
  </si>
  <si>
    <t>Jeju National University</t>
  </si>
  <si>
    <t>632=</t>
  </si>
  <si>
    <t>Pondicherry University</t>
  </si>
  <si>
    <t>785=</t>
  </si>
  <si>
    <t>University of Missouri Saint Louis</t>
  </si>
  <si>
    <t>Northwest Agriculture and Forestry University</t>
  </si>
  <si>
    <t>Huazhong Agricultural University</t>
  </si>
  <si>
    <t>CY Cergy Paris University</t>
  </si>
  <si>
    <t>France</t>
  </si>
  <si>
    <t>Harbin Engineering University</t>
  </si>
  <si>
    <t>Universidad Tecnológica Nacional (UTN)</t>
  </si>
  <si>
    <t>University of Pardubice</t>
  </si>
  <si>
    <t>Czechia</t>
  </si>
  <si>
    <t>San Francisco State University</t>
  </si>
  <si>
    <t>Kookmin University</t>
  </si>
  <si>
    <t>Kazan National Research Technological University</t>
  </si>
  <si>
    <t>Kindai University (previously Kinki University)</t>
  </si>
  <si>
    <t>Tokushima University</t>
  </si>
  <si>
    <t>Universität Siegen</t>
  </si>
  <si>
    <t>Germany</t>
  </si>
  <si>
    <t>University of Derby</t>
  </si>
  <si>
    <t>Universidad Católica de Temuco</t>
  </si>
  <si>
    <t>Universidade Federal de Uberlândia</t>
  </si>
  <si>
    <t>Brazil</t>
  </si>
  <si>
    <t>Rikkyo University</t>
  </si>
  <si>
    <t>Stefan cel Mare University of Suceava</t>
  </si>
  <si>
    <t>Romania</t>
  </si>
  <si>
    <t>Macao Polytechnic University</t>
  </si>
  <si>
    <t>Macao SAR, China</t>
  </si>
  <si>
    <t>Universita' degli Studi di Napoli "Parthenope"</t>
  </si>
  <si>
    <t>California Polytechnic State University</t>
  </si>
  <si>
    <t>National University of Kyiv-Mohyla Academy (NaUKMA)</t>
  </si>
  <si>
    <t>Technical University of Liberec</t>
  </si>
  <si>
    <t>The Russian Presidential Academy of National Economy and Public Administration</t>
  </si>
  <si>
    <t>University of South Alabama (USA)</t>
  </si>
  <si>
    <t>Istanbul Bilgi Üniversitesi</t>
  </si>
  <si>
    <t>Türkiye</t>
  </si>
  <si>
    <t>Saint Louis University</t>
  </si>
  <si>
    <t>Beijing University of Chinese Medicine</t>
  </si>
  <si>
    <t>Novosibirsk State Technical University</t>
  </si>
  <si>
    <t>Universidad Católica del Norte</t>
  </si>
  <si>
    <t>646=</t>
  </si>
  <si>
    <t>Voronezh State University</t>
  </si>
  <si>
    <t>University of Electronic Science and Technology of China</t>
  </si>
  <si>
    <t>Jiangnan University</t>
  </si>
  <si>
    <t>University of Hertfordshire</t>
  </si>
  <si>
    <t>Guru Gobind Singh Indraprastha University</t>
  </si>
  <si>
    <t>Northwest University (China)</t>
  </si>
  <si>
    <t>University of Hradec Kralove</t>
  </si>
  <si>
    <t>Shanghai University of Finance and Economics</t>
  </si>
  <si>
    <t>Technical University of Cluj-Napoca</t>
  </si>
  <si>
    <t>Universidade Presbiteriana Mackenzie</t>
  </si>
  <si>
    <t>Bond University</t>
  </si>
  <si>
    <t>Almaty Technological University</t>
  </si>
  <si>
    <t>Kazakhstan</t>
  </si>
  <si>
    <t>London Metropolitan University</t>
  </si>
  <si>
    <t>Xi'an Jiaotong-Liverpool University</t>
  </si>
  <si>
    <t>Al Zaytoonah University</t>
  </si>
  <si>
    <t>Jordan</t>
  </si>
  <si>
    <t>Manav Rachna International Institute of Research and Studies (MRIIRS)</t>
  </si>
  <si>
    <t>Sakarya University</t>
  </si>
  <si>
    <t>715=</t>
  </si>
  <si>
    <t>Soka University</t>
  </si>
  <si>
    <t>Southern Cross University</t>
  </si>
  <si>
    <t>385=</t>
  </si>
  <si>
    <t>University of Ulsan</t>
  </si>
  <si>
    <t>University of Dubai</t>
  </si>
  <si>
    <t>United Arab Emirates</t>
  </si>
  <si>
    <t>Lodz University of Technology</t>
  </si>
  <si>
    <t>Poland</t>
  </si>
  <si>
    <t>Mykolas Romeris University</t>
  </si>
  <si>
    <t>Lithuania</t>
  </si>
  <si>
    <t>696=</t>
  </si>
  <si>
    <t>University of New Hampshire</t>
  </si>
  <si>
    <t>Osmania University, Hyderabad</t>
  </si>
  <si>
    <t>Pontificia Universidad Catolica Madre y Maestra (PUCMM)</t>
  </si>
  <si>
    <t>LO</t>
  </si>
  <si>
    <t>University of Moratuwa</t>
  </si>
  <si>
    <t>Sri Lanka</t>
  </si>
  <si>
    <t>711-720</t>
  </si>
  <si>
    <t>Ton Duc Thang University</t>
  </si>
  <si>
    <t>Viet Nam</t>
  </si>
  <si>
    <t>Beijing University of Chemical Technology</t>
  </si>
  <si>
    <t>Nanjing Agricultural University</t>
  </si>
  <si>
    <t>Universidad Espíritu Santo (UEES)</t>
  </si>
  <si>
    <t>Ecuador</t>
  </si>
  <si>
    <t>Islamic Azad University</t>
  </si>
  <si>
    <t>Iran (Islamic Republic of)</t>
  </si>
  <si>
    <t>Tomas Bata University in Zlin</t>
  </si>
  <si>
    <t>Universidad Cientifica del Sur</t>
  </si>
  <si>
    <t>Peru</t>
  </si>
  <si>
    <t>University of Pannonia</t>
  </si>
  <si>
    <t>Hungary</t>
  </si>
  <si>
    <t>Suez Canal University</t>
  </si>
  <si>
    <t>Egypt</t>
  </si>
  <si>
    <t>691-700</t>
  </si>
  <si>
    <t>University of Greenwich</t>
  </si>
  <si>
    <t>Michigan Technological University</t>
  </si>
  <si>
    <t>Université de Bretagne Occidentale (UBO)</t>
  </si>
  <si>
    <t>783=</t>
  </si>
  <si>
    <t>Anadolu University</t>
  </si>
  <si>
    <t>Benha University</t>
  </si>
  <si>
    <t>The Islamia University of Bahawalpur,Pakistan</t>
  </si>
  <si>
    <t>Universidad La Salle (ULSA)</t>
  </si>
  <si>
    <t>Nanjing University of Aeronautics and Astronautics</t>
  </si>
  <si>
    <t>Ocean University of China</t>
  </si>
  <si>
    <t>Sumy State University</t>
  </si>
  <si>
    <t>751=</t>
  </si>
  <si>
    <t>University of Zilina</t>
  </si>
  <si>
    <t>Slovakia</t>
  </si>
  <si>
    <t>Ahmadu Bello University, Zaria</t>
  </si>
  <si>
    <t>Nigeria</t>
  </si>
  <si>
    <t>International Christian University</t>
  </si>
  <si>
    <t>Universidad Nacional del Centro de la Provincia de Buenos Aires</t>
  </si>
  <si>
    <t>University POLITEHNICA of Bucharest</t>
  </si>
  <si>
    <t>Hongik University</t>
  </si>
  <si>
    <t>Jamia Hamdard, New Delhi</t>
  </si>
  <si>
    <t>Tongmyong University</t>
  </si>
  <si>
    <t>Prince Sattam Bin Abdulaziz University</t>
  </si>
  <si>
    <t>De Montfort University</t>
  </si>
  <si>
    <t>409=</t>
  </si>
  <si>
    <t>University of Namur</t>
  </si>
  <si>
    <t>Belgium</t>
  </si>
  <si>
    <t>Charles Sturt University</t>
  </si>
  <si>
    <t>403=</t>
  </si>
  <si>
    <t>Nanjing Normal University</t>
  </si>
  <si>
    <t>Aga Khan University</t>
  </si>
  <si>
    <t>Gifu University</t>
  </si>
  <si>
    <t>Kalinga Institute of Industrial Technology</t>
  </si>
  <si>
    <t>Pavol Josef Safarik University</t>
  </si>
  <si>
    <t>Southern Methodist University</t>
  </si>
  <si>
    <t>Universidad Argentina de la Empresa -UADE</t>
  </si>
  <si>
    <t>University of Nevada - Reno</t>
  </si>
  <si>
    <t>757=</t>
  </si>
  <si>
    <t>West Virginia University</t>
  </si>
  <si>
    <t>Université de Sousse</t>
  </si>
  <si>
    <t>Tunisia</t>
  </si>
  <si>
    <t>Chungbuk National University</t>
  </si>
  <si>
    <t>684=</t>
  </si>
  <si>
    <t>Notre Dame University-Louaize (NDU)</t>
  </si>
  <si>
    <t>Lebanon</t>
  </si>
  <si>
    <t>University of Central Lancashire</t>
  </si>
  <si>
    <t>Islamic University of Technology</t>
  </si>
  <si>
    <t>Bangladesh</t>
  </si>
  <si>
    <t>The "Gheorghe Asachi" Technical University of Iasi</t>
  </si>
  <si>
    <t>Universidad del Valle de Guatemala (UVG)</t>
  </si>
  <si>
    <t>Guatemala</t>
  </si>
  <si>
    <t>Youngsan University</t>
  </si>
  <si>
    <t>China University of Geosciences</t>
  </si>
  <si>
    <t>Florida Atlantic University - Boca Raton</t>
  </si>
  <si>
    <t>746=</t>
  </si>
  <si>
    <t>Niigata University</t>
  </si>
  <si>
    <t>Poznan University of Life Sciences</t>
  </si>
  <si>
    <t>National Research University Moscow Power Engineering Institute (MPEI)</t>
  </si>
  <si>
    <t>New Mexico State University</t>
  </si>
  <si>
    <t>Ozyegin University</t>
  </si>
  <si>
    <t>Seattle University</t>
  </si>
  <si>
    <t>SEGi University</t>
  </si>
  <si>
    <t>Malaysia</t>
  </si>
  <si>
    <t>European University of Lefke (EUL)</t>
  </si>
  <si>
    <t>Northern Cyprus</t>
  </si>
  <si>
    <t>University of North Carolina at Charlotte</t>
  </si>
  <si>
    <t>University of Texas at San Antonio</t>
  </si>
  <si>
    <t>Brock University</t>
  </si>
  <si>
    <t>Cukurova University</t>
  </si>
  <si>
    <t>Belarusian State University of Informatics and Radioelectronics</t>
  </si>
  <si>
    <t>Belarus</t>
  </si>
  <si>
    <t>Universidade Federal do Rio Grande Do Norte</t>
  </si>
  <si>
    <t>University of Salento</t>
  </si>
  <si>
    <t>Canterbury Christ Church University</t>
  </si>
  <si>
    <t>Erciyes Üniversitesi</t>
  </si>
  <si>
    <t>656=</t>
  </si>
  <si>
    <t>Universidade Federal de Viçosa</t>
  </si>
  <si>
    <t>711=</t>
  </si>
  <si>
    <t>Universita' degli Studi di Urbino Carlo Bo</t>
  </si>
  <si>
    <t>University of Texas El Paso</t>
  </si>
  <si>
    <t>M. Kozybayev North Kazakhstan University</t>
  </si>
  <si>
    <t>University of Tripoli</t>
  </si>
  <si>
    <t>Libya</t>
  </si>
  <si>
    <t>Amrita Vishwa Vidyapeetham</t>
  </si>
  <si>
    <t>Pratt Institute</t>
  </si>
  <si>
    <t>Sookmyung Women's University</t>
  </si>
  <si>
    <t>University of San Francisco</t>
  </si>
  <si>
    <t>Lublin University of Technology</t>
  </si>
  <si>
    <t>Rajshahi University of Engineering and Technology</t>
  </si>
  <si>
    <t>Nanjing University of Science and Technology</t>
  </si>
  <si>
    <t>781-790</t>
  </si>
  <si>
    <t>University of Mons</t>
  </si>
  <si>
    <t>613=</t>
  </si>
  <si>
    <t>IIT Gandhinagar</t>
  </si>
  <si>
    <t>Taif University</t>
  </si>
  <si>
    <t>Gebze Technical University</t>
  </si>
  <si>
    <t>Kent State University</t>
  </si>
  <si>
    <t>Southern Federal University</t>
  </si>
  <si>
    <t>University of Texas Arlington</t>
  </si>
  <si>
    <t>Universidade Federal de Santa Maria</t>
  </si>
  <si>
    <t>582=</t>
  </si>
  <si>
    <t>CHRIST (Deemed to be University), Bengaluru</t>
  </si>
  <si>
    <t>Zhengzhou University</t>
  </si>
  <si>
    <t>University of New Brunswick</t>
  </si>
  <si>
    <t>444=</t>
  </si>
  <si>
    <t>Future University in Egypt</t>
  </si>
  <si>
    <t>Georgian Technical University</t>
  </si>
  <si>
    <t>Georgia</t>
  </si>
  <si>
    <t>MATE Hungarian University of Agriculture and Life Sciences</t>
  </si>
  <si>
    <t>593=</t>
  </si>
  <si>
    <t>University of South Bohemia</t>
  </si>
  <si>
    <t>Aoyama Gakuin University</t>
  </si>
  <si>
    <t>Aswan University</t>
  </si>
  <si>
    <t>641-650</t>
  </si>
  <si>
    <t>Lehigh University</t>
  </si>
  <si>
    <t>467=</t>
  </si>
  <si>
    <t>611-620</t>
  </si>
  <si>
    <t>University of Klagenfurt</t>
  </si>
  <si>
    <t>Austria</t>
  </si>
  <si>
    <t>National University of Science and Technology MISiS</t>
  </si>
  <si>
    <t>Zurich University of Applied Sciences (ZHAW)</t>
  </si>
  <si>
    <t>Switzerland</t>
  </si>
  <si>
    <t>602=</t>
  </si>
  <si>
    <t>Wuhan University of Technology</t>
  </si>
  <si>
    <t>Glasgow Caledonian University</t>
  </si>
  <si>
    <t>562=</t>
  </si>
  <si>
    <t>Mississippi State University</t>
  </si>
  <si>
    <t>University of Rhode Island</t>
  </si>
  <si>
    <t>351=</t>
  </si>
  <si>
    <t>University of the Algarve</t>
  </si>
  <si>
    <t>Portugal</t>
  </si>
  <si>
    <t>University of the Free State</t>
  </si>
  <si>
    <t>South Africa</t>
  </si>
  <si>
    <t>Shanghai International Studies University</t>
  </si>
  <si>
    <t>University of Management and Technology (UMT), Pakistan</t>
  </si>
  <si>
    <t>Università degli studi di Bergamo</t>
  </si>
  <si>
    <t>University of West Bohemia</t>
  </si>
  <si>
    <t>University of Brescia</t>
  </si>
  <si>
    <t>425=</t>
  </si>
  <si>
    <t>University of Agriculture, Faisalabad</t>
  </si>
  <si>
    <t>Asfendiyarov Kazakh National Medical University</t>
  </si>
  <si>
    <t>CEU University</t>
  </si>
  <si>
    <t>Spain</t>
  </si>
  <si>
    <t>University of Alabama, Birmingham</t>
  </si>
  <si>
    <t>University of Mosul</t>
  </si>
  <si>
    <t>Iraq</t>
  </si>
  <si>
    <t>University of Rijeka</t>
  </si>
  <si>
    <t>Croatia</t>
  </si>
  <si>
    <t>Khulna University of Engineering and Technology</t>
  </si>
  <si>
    <t>Macau University of Science and Technology</t>
  </si>
  <si>
    <t>Technische Universität Bergakademie Freiberg</t>
  </si>
  <si>
    <t>Pakistan Institute of Engineering and Applied Sciences (PIEAS)</t>
  </si>
  <si>
    <t>741-750</t>
  </si>
  <si>
    <t>Wake Forest University</t>
  </si>
  <si>
    <t>Riga Stradins University</t>
  </si>
  <si>
    <t>Latvia</t>
  </si>
  <si>
    <t>Universitat de Lleida</t>
  </si>
  <si>
    <t>Utah State University</t>
  </si>
  <si>
    <t>University of Kufa</t>
  </si>
  <si>
    <t>New Jersey Institute of Technology (NJIT)</t>
  </si>
  <si>
    <t>619=</t>
  </si>
  <si>
    <t>Middlesex University</t>
  </si>
  <si>
    <t>Arab Academy for Science, Technology and Maritime Transport</t>
  </si>
  <si>
    <t>Latvia University of Life Sciences and Technologies</t>
  </si>
  <si>
    <t>Selcuk University</t>
  </si>
  <si>
    <t>Shiv Nadar University</t>
  </si>
  <si>
    <t>University of Oradea</t>
  </si>
  <si>
    <t>University of Maryland, Baltimore</t>
  </si>
  <si>
    <t>Université de Franche-Comté</t>
  </si>
  <si>
    <t>National Technical University "Kharkiv Polytechnic Institute"</t>
  </si>
  <si>
    <t>Universidad Nacional de Asunción</t>
  </si>
  <si>
    <t>Paraguay</t>
  </si>
  <si>
    <t>University of Split</t>
  </si>
  <si>
    <t>Hue University</t>
  </si>
  <si>
    <t>Universidad Europea de Madrid</t>
  </si>
  <si>
    <t>Immanuel Kant Baltic Federal University</t>
  </si>
  <si>
    <t>Brigham Young University</t>
  </si>
  <si>
    <t>Soonchunhyang University</t>
  </si>
  <si>
    <t>Technical University of Ostrava</t>
  </si>
  <si>
    <t>Universitat Jaume I</t>
  </si>
  <si>
    <t>509=</t>
  </si>
  <si>
    <t>University of Isfahan</t>
  </si>
  <si>
    <t>National Taiwan Ocean University</t>
  </si>
  <si>
    <t>Tanta University</t>
  </si>
  <si>
    <t>University of Babylon</t>
  </si>
  <si>
    <t>Isfahan University of Technology</t>
  </si>
  <si>
    <t>621-630</t>
  </si>
  <si>
    <t>Charles Darwin University</t>
  </si>
  <si>
    <t>305=</t>
  </si>
  <si>
    <t>661-670</t>
  </si>
  <si>
    <t>Libera Universita' di Bolzano</t>
  </si>
  <si>
    <t>Addis Ababa University</t>
  </si>
  <si>
    <t>Ethiopia</t>
  </si>
  <si>
    <t>Khazar University</t>
  </si>
  <si>
    <t>Azerbaijan</t>
  </si>
  <si>
    <t>Siberian Federal University</t>
  </si>
  <si>
    <t>Universidad ICESI</t>
  </si>
  <si>
    <t>Colombia</t>
  </si>
  <si>
    <t>University of Denver</t>
  </si>
  <si>
    <t>Kagoshima University</t>
  </si>
  <si>
    <t>Tamkang University</t>
  </si>
  <si>
    <t>Universidad Latinoamericana de Ciencia y Tecnología Costa Rica (ULACIT)</t>
  </si>
  <si>
    <t>Costa Rica</t>
  </si>
  <si>
    <t>The Catholic University of Korea</t>
  </si>
  <si>
    <t>Alfaisal University</t>
  </si>
  <si>
    <t>Edinburgh Napier University</t>
  </si>
  <si>
    <t>Obuda University</t>
  </si>
  <si>
    <t>San Diego State University</t>
  </si>
  <si>
    <t>Zarqa University</t>
  </si>
  <si>
    <t>Universidad Autónoma de Chile</t>
  </si>
  <si>
    <t>Universidad Tecnológica Centroamericana (UNITEC) - Honduras</t>
  </si>
  <si>
    <t>Honduras</t>
  </si>
  <si>
    <t>Indian Institute of Technology Indore</t>
  </si>
  <si>
    <t>Bournemouth University</t>
  </si>
  <si>
    <t>751-760</t>
  </si>
  <si>
    <t>Universita' Politecnica delle Marche - UNIVPM</t>
  </si>
  <si>
    <t>555=</t>
  </si>
  <si>
    <t>University of Lincoln</t>
  </si>
  <si>
    <t>427=</t>
  </si>
  <si>
    <t>Kangwon National University</t>
  </si>
  <si>
    <t>568=</t>
  </si>
  <si>
    <t>Rhodes University</t>
  </si>
  <si>
    <t>University of Balamand</t>
  </si>
  <si>
    <t>Warsaw University of Life Sciences</t>
  </si>
  <si>
    <t>Damascus University</t>
  </si>
  <si>
    <t>Syrian Arab Republic</t>
  </si>
  <si>
    <t>Kyoto Institute of Technology</t>
  </si>
  <si>
    <t>University of Ostrava</t>
  </si>
  <si>
    <t>Universiti Sultan Zainal Abidin</t>
  </si>
  <si>
    <t>University of Sri Jayewardenepura</t>
  </si>
  <si>
    <t>Cyprus University of Technology</t>
  </si>
  <si>
    <t>Cyprus</t>
  </si>
  <si>
    <t>Sohar University</t>
  </si>
  <si>
    <t>Oman</t>
  </si>
  <si>
    <t>Ataturk University</t>
  </si>
  <si>
    <t>Islamic University of Madinah</t>
  </si>
  <si>
    <t>Universidad Nacional del Sur</t>
  </si>
  <si>
    <t>University of Da Nang</t>
  </si>
  <si>
    <t>University of Chemistry and Technology, Prague</t>
  </si>
  <si>
    <t>Norwegian University of Life Sciences (UMB)</t>
  </si>
  <si>
    <t>Norway</t>
  </si>
  <si>
    <t>Université de Sherbrooke</t>
  </si>
  <si>
    <t>743=</t>
  </si>
  <si>
    <t>Al Nahrain University</t>
  </si>
  <si>
    <t>Birmingham City University</t>
  </si>
  <si>
    <t>Technical University of Kosice</t>
  </si>
  <si>
    <t>Siksha ‘O’ Anusandhan (Deemed to be University), SOA</t>
  </si>
  <si>
    <t>Howard University</t>
  </si>
  <si>
    <t>Mustansiriyah University</t>
  </si>
  <si>
    <t>Ritsumeikan Asia Pacific University</t>
  </si>
  <si>
    <t>Akdeniz Üniversitesi</t>
  </si>
  <si>
    <t>American International University-Bangladesh (AIUB)</t>
  </si>
  <si>
    <t>Walailak University</t>
  </si>
  <si>
    <t>Thailand</t>
  </si>
  <si>
    <t>American University of Ras Al Khaimah ( AURAK )</t>
  </si>
  <si>
    <t>North-West University</t>
  </si>
  <si>
    <t>499=</t>
  </si>
  <si>
    <t>University of Arkansas Fayetteville</t>
  </si>
  <si>
    <t>ADA University</t>
  </si>
  <si>
    <t>Amman Arab University</t>
  </si>
  <si>
    <t>Beijing Foreign Studies University</t>
  </si>
  <si>
    <t>British University in Egypt</t>
  </si>
  <si>
    <t>Amirkabir University of Technology</t>
  </si>
  <si>
    <t>Keele University</t>
  </si>
  <si>
    <t>Universidade da Coruña</t>
  </si>
  <si>
    <t>477=</t>
  </si>
  <si>
    <t>Université Paris 2 Panthéon-Assas</t>
  </si>
  <si>
    <t>Bahauddin Zakariya University</t>
  </si>
  <si>
    <t>Chang Jung Christian University</t>
  </si>
  <si>
    <t>Universidad de Panama</t>
  </si>
  <si>
    <t>Panama</t>
  </si>
  <si>
    <t>Jinan University (China)</t>
  </si>
  <si>
    <t>ISCTE - Instituto Universitario de Lisboa</t>
  </si>
  <si>
    <t>South Ural State University</t>
  </si>
  <si>
    <t>Yuan Ze University</t>
  </si>
  <si>
    <t>Istanbul Aydin University</t>
  </si>
  <si>
    <t>Technische Universität Kaiserslautern</t>
  </si>
  <si>
    <t>University of Silesia in Katowice</t>
  </si>
  <si>
    <t>Khulna University</t>
  </si>
  <si>
    <t>Nile University</t>
  </si>
  <si>
    <t>Universitas Syiah Kuala</t>
  </si>
  <si>
    <t>Indonesia</t>
  </si>
  <si>
    <t>Lappeenranta-Lahti University of Technology LUT</t>
  </si>
  <si>
    <t>Finland</t>
  </si>
  <si>
    <t>289=</t>
  </si>
  <si>
    <t>University of Ha'il</t>
  </si>
  <si>
    <t>Baylor University</t>
  </si>
  <si>
    <t>Silesian University of Technology in Gliwice</t>
  </si>
  <si>
    <t>Yerevan State University</t>
  </si>
  <si>
    <t>Armenia</t>
  </si>
  <si>
    <t>Beni-Suef University</t>
  </si>
  <si>
    <t>Pontificia Universidade Católica do Rio Grande do Sul</t>
  </si>
  <si>
    <t>China Medical University</t>
  </si>
  <si>
    <t>Hasselt University</t>
  </si>
  <si>
    <t>University of Tabuk</t>
  </si>
  <si>
    <t>University of Petra</t>
  </si>
  <si>
    <t>East West University</t>
  </si>
  <si>
    <t>Independent University,Bangladesh</t>
  </si>
  <si>
    <t>Drexel University</t>
  </si>
  <si>
    <t>737=</t>
  </si>
  <si>
    <t>Saveetha Institute of Medical And Technical Sciences (SIMATS)</t>
  </si>
  <si>
    <t>IU Indianapolis</t>
  </si>
  <si>
    <t>University of Deusto</t>
  </si>
  <si>
    <t>Slovak University of Agriculture in Nitra</t>
  </si>
  <si>
    <t>Université de Limoges</t>
  </si>
  <si>
    <t>University of Khartoum</t>
  </si>
  <si>
    <t>Sudan</t>
  </si>
  <si>
    <t>Pavlodar State University named after Toraighyrov</t>
  </si>
  <si>
    <t>Asia University Taiwan</t>
  </si>
  <si>
    <t>Wayne State University</t>
  </si>
  <si>
    <t>363=</t>
  </si>
  <si>
    <t>Beijing University of Technology</t>
  </si>
  <si>
    <t>Nagasaki University</t>
  </si>
  <si>
    <t>Transilvania University of Brasov</t>
  </si>
  <si>
    <t>University of Miskolc</t>
  </si>
  <si>
    <t>University of San Diego</t>
  </si>
  <si>
    <t>University of Wisconsin Milwaukee</t>
  </si>
  <si>
    <t>East China University of Science and Technology</t>
  </si>
  <si>
    <t>601-610</t>
  </si>
  <si>
    <t>Universität Hohenheim</t>
  </si>
  <si>
    <t>Kansas State University</t>
  </si>
  <si>
    <t>Fordham University</t>
  </si>
  <si>
    <t>German University of Technology in Oman  (GUTECH)</t>
  </si>
  <si>
    <t>Middle East University Jordan</t>
  </si>
  <si>
    <t>Sungshin Women's University</t>
  </si>
  <si>
    <t>University of Basrah</t>
  </si>
  <si>
    <t>Eastern Mediterranean University</t>
  </si>
  <si>
    <t>Symbiosis International (Deemed University)</t>
  </si>
  <si>
    <t>Victoria University</t>
  </si>
  <si>
    <t>514=</t>
  </si>
  <si>
    <t>Soochow University</t>
  </si>
  <si>
    <t>Kumamoto University</t>
  </si>
  <si>
    <t>Taibah University</t>
  </si>
  <si>
    <t>Università della Svizzera Italiana</t>
  </si>
  <si>
    <t>Indian Institute of Technology BHU Varanasi (IIT BHU Varanasi)</t>
  </si>
  <si>
    <t>749=</t>
  </si>
  <si>
    <t>Chang Gung University</t>
  </si>
  <si>
    <t>734=</t>
  </si>
  <si>
    <t>University of Malta</t>
  </si>
  <si>
    <t>Malta</t>
  </si>
  <si>
    <t>Universita' degli Studi di Ferrara</t>
  </si>
  <si>
    <t>International Islamic University Islamabad (IIU)</t>
  </si>
  <si>
    <t>Universidad Jesuita de Guadalajara - ITESO</t>
  </si>
  <si>
    <t>Universidad Nacional Agraria la Molina</t>
  </si>
  <si>
    <t>Institut National des Sciences Appliquées de Lyon (INSA)</t>
  </si>
  <si>
    <t>The Education University of Hong Kong</t>
  </si>
  <si>
    <t>Hong Kong SAR, China</t>
  </si>
  <si>
    <t>Tomsk Polytechnic University</t>
  </si>
  <si>
    <t>765=</t>
  </si>
  <si>
    <t>Lanzhou University</t>
  </si>
  <si>
    <t>Panjab University</t>
  </si>
  <si>
    <t>University of Peshawar</t>
  </si>
  <si>
    <t>University of Ioannina</t>
  </si>
  <si>
    <t>Greece</t>
  </si>
  <si>
    <t>University of Lagos</t>
  </si>
  <si>
    <t>Meiji University</t>
  </si>
  <si>
    <t>Palestine Technical University - Kadoorie</t>
  </si>
  <si>
    <t>Palestine</t>
  </si>
  <si>
    <t>Pukyong National University</t>
  </si>
  <si>
    <t>530=</t>
  </si>
  <si>
    <t>Northwestern Polytechnical University</t>
  </si>
  <si>
    <t>Universiti Tenaga Nasional (UNITEN)</t>
  </si>
  <si>
    <t>Abo Akademi University</t>
  </si>
  <si>
    <t>Rovira i Virgili University</t>
  </si>
  <si>
    <t>398=</t>
  </si>
  <si>
    <t>Virginia Commonwealth University</t>
  </si>
  <si>
    <t>Northern Arizona University</t>
  </si>
  <si>
    <t>Università degli Studi di Udine</t>
  </si>
  <si>
    <t>Dokuz Eylül Üniversitesi</t>
  </si>
  <si>
    <t>560=</t>
  </si>
  <si>
    <t>Nagoya Institute of Technology (NIT)</t>
  </si>
  <si>
    <t>Universidad Tecnológica de Panamá (UTP)</t>
  </si>
  <si>
    <t>Universiti Malaysia Kelantan</t>
  </si>
  <si>
    <t>763=</t>
  </si>
  <si>
    <t>University of Iceland</t>
  </si>
  <si>
    <t>Iceland</t>
  </si>
  <si>
    <t>719=</t>
  </si>
  <si>
    <t>University of Brighton</t>
  </si>
  <si>
    <t>Universität Rostock</t>
  </si>
  <si>
    <t>Clemson University</t>
  </si>
  <si>
    <t>National University Lviv Polytechnic</t>
  </si>
  <si>
    <t>Ivan Franko National University of Lviv</t>
  </si>
  <si>
    <t>UCAM Universidad Católica San Antonio de Murcia</t>
  </si>
  <si>
    <t>University of Tabriz</t>
  </si>
  <si>
    <t>Mapua University</t>
  </si>
  <si>
    <t>Philippines</t>
  </si>
  <si>
    <t>Politecnico di Bari</t>
  </si>
  <si>
    <t>Mendel University in Brno</t>
  </si>
  <si>
    <t>Sheffield Hallam University</t>
  </si>
  <si>
    <t>Universidad Metropolitana</t>
  </si>
  <si>
    <t>Venezuela (Bolivarian Republic of)</t>
  </si>
  <si>
    <t>Chung Yuan Christian University</t>
  </si>
  <si>
    <t>Universiti Kuala Lumpur (UniKL)</t>
  </si>
  <si>
    <t>Jadara University</t>
  </si>
  <si>
    <t>Dhofar University</t>
  </si>
  <si>
    <t>Rochester Institute of Technology (RIT)</t>
  </si>
  <si>
    <t>Dankook University</t>
  </si>
  <si>
    <t>770=</t>
  </si>
  <si>
    <t>Lobachevsky State University of Nizhni Novgorod</t>
  </si>
  <si>
    <t>William &amp; Mary</t>
  </si>
  <si>
    <t>Chitkara University</t>
  </si>
  <si>
    <t>776=</t>
  </si>
  <si>
    <t>Chittagong University of Engineering and Technology</t>
  </si>
  <si>
    <t>University at Albany SUNY</t>
  </si>
  <si>
    <t>University of North Texas</t>
  </si>
  <si>
    <t>Al-Quds University</t>
  </si>
  <si>
    <t>Athens University of Economics And Business</t>
  </si>
  <si>
    <t>Binghamton University SUNY</t>
  </si>
  <si>
    <t>Ashoka University</t>
  </si>
  <si>
    <t>Tunghai University</t>
  </si>
  <si>
    <t>774=</t>
  </si>
  <si>
    <t>Rensselaer Polytechnic Institute</t>
  </si>
  <si>
    <t>Shiraz University</t>
  </si>
  <si>
    <t>Al-Balqa Applied University</t>
  </si>
  <si>
    <t>Can Tho University</t>
  </si>
  <si>
    <t>Kwame Nkrumah University of Science and Technology</t>
  </si>
  <si>
    <t>Ghana</t>
  </si>
  <si>
    <t>Saken Seifullin Kazakh Agrotechnical University</t>
  </si>
  <si>
    <t>Suranaree University of Technology</t>
  </si>
  <si>
    <t>Escuela Politécnica Nacional</t>
  </si>
  <si>
    <t>National Research Nuclear University MEPhI (Moscow Engineering Physics Institute)</t>
  </si>
  <si>
    <t>Indian Institute of Technology Hyderabad (IITH)</t>
  </si>
  <si>
    <t>Abylkas Saginov Karaganda Technical University</t>
  </si>
  <si>
    <t>Nicolaus Copernicus University</t>
  </si>
  <si>
    <t>Universidad Autónoma de Guadalajara</t>
  </si>
  <si>
    <t>Universiti Teknikal Malaysia Melaka (UTeM)</t>
  </si>
  <si>
    <t>University of Stavanger</t>
  </si>
  <si>
    <t>Universidad de León</t>
  </si>
  <si>
    <t>494=</t>
  </si>
  <si>
    <t>Kazakh Ablai khan University of International Relations and World Languages</t>
  </si>
  <si>
    <t>University of Peradeniya</t>
  </si>
  <si>
    <t>693=</t>
  </si>
  <si>
    <t>Shakarim University of the City of Semey, Kazakhstan</t>
  </si>
  <si>
    <t>Silpakorn University</t>
  </si>
  <si>
    <t>University of Colorado, Denver</t>
  </si>
  <si>
    <t>Amity University</t>
  </si>
  <si>
    <t>608=</t>
  </si>
  <si>
    <t>Seoul National University of Science and Technology</t>
  </si>
  <si>
    <t>708=</t>
  </si>
  <si>
    <t>State University Malang (Universitas Negeri Malang)</t>
  </si>
  <si>
    <t>Universidad Autónoma de Baja California</t>
  </si>
  <si>
    <t>Universitas Negeri Padang</t>
  </si>
  <si>
    <t>Prince Sultan University</t>
  </si>
  <si>
    <t>UWE Bristol (University of the West of England)</t>
  </si>
  <si>
    <t>636=</t>
  </si>
  <si>
    <t>Oklahoma State University</t>
  </si>
  <si>
    <t>Islamic University of Lebanon</t>
  </si>
  <si>
    <t>Fu Jen Catholic University</t>
  </si>
  <si>
    <t>MGIMO University</t>
  </si>
  <si>
    <t>Memorial University of Newfoundland</t>
  </si>
  <si>
    <t>Universidad de Castilla-La Mancha</t>
  </si>
  <si>
    <t>Universidad Pontificia Bolivariana</t>
  </si>
  <si>
    <t>Universiti Malaysia Perlis (UniMAP)</t>
  </si>
  <si>
    <t>Tashkent University of Information Technologies</t>
  </si>
  <si>
    <t>Uzbekistan</t>
  </si>
  <si>
    <t>University of Maribor</t>
  </si>
  <si>
    <t>University of Salford</t>
  </si>
  <si>
    <t>Slovak University of Technology in Bratislava</t>
  </si>
  <si>
    <t>University of Warmia and Mazury in Olsztyn</t>
  </si>
  <si>
    <t>Hunan University</t>
  </si>
  <si>
    <t>Universität Ulm</t>
  </si>
  <si>
    <t>University of Portsmouth</t>
  </si>
  <si>
    <t>Kyrgyz Russian Slavic University</t>
  </si>
  <si>
    <t>Kyrgyzstan</t>
  </si>
  <si>
    <t>Ohio University</t>
  </si>
  <si>
    <t>Poznan University of Technology</t>
  </si>
  <si>
    <t>Universitas Muhammadiyah Yogyakarta (UMY)</t>
  </si>
  <si>
    <t>Naresuan University</t>
  </si>
  <si>
    <t>University of Southern Queensland</t>
  </si>
  <si>
    <t>387=</t>
  </si>
  <si>
    <t>Singapore University of Technology and Design</t>
  </si>
  <si>
    <t>Singapore</t>
  </si>
  <si>
    <t>671-680</t>
  </si>
  <si>
    <t>Bar-Ilan University</t>
  </si>
  <si>
    <t>Israel</t>
  </si>
  <si>
    <t>University of Nizwa</t>
  </si>
  <si>
    <t>Princess Sumaya University for Technology</t>
  </si>
  <si>
    <t>Helwan University</t>
  </si>
  <si>
    <t>Izmir Yüksek Teknoloji Enstitüsü (IYTE)</t>
  </si>
  <si>
    <t>Sathyabama Institute of Science and Technology</t>
  </si>
  <si>
    <t>680=</t>
  </si>
  <si>
    <t>Savitribai Phule Pune University</t>
  </si>
  <si>
    <t>Lincoln University College, Malaysia</t>
  </si>
  <si>
    <t>Holy Spirit University of Kaslik</t>
  </si>
  <si>
    <t>University of Engineering &amp; Technology (UET) Lahore</t>
  </si>
  <si>
    <t>Tallinn University</t>
  </si>
  <si>
    <t>Estonia</t>
  </si>
  <si>
    <t>Ferdowsi University of Mashhad</t>
  </si>
  <si>
    <t>Università della Calabria</t>
  </si>
  <si>
    <t>550=</t>
  </si>
  <si>
    <t>Doshisha University</t>
  </si>
  <si>
    <t>Université de Poitiers</t>
  </si>
  <si>
    <t>Atma Jaya Catholic University Indonesia</t>
  </si>
  <si>
    <t>Universidad de Cuenca</t>
  </si>
  <si>
    <t>=696</t>
  </si>
  <si>
    <t>TUHH Hamburg University of Technology</t>
  </si>
  <si>
    <t>Universidad de Belgrano</t>
  </si>
  <si>
    <t>Tecnológico de Costa Rica (TEC)</t>
  </si>
  <si>
    <t>Universidad Nacional de Ingeniería Peru</t>
  </si>
  <si>
    <t>Université Jean Moulin Lyon 3</t>
  </si>
  <si>
    <t>Colorado School of Mines</t>
  </si>
  <si>
    <t>University of Mumbai</t>
  </si>
  <si>
    <t>Universidade Federal do Ceará (UFC)</t>
  </si>
  <si>
    <t>Université de Caen Normandie</t>
  </si>
  <si>
    <t>Université de Tunis</t>
  </si>
  <si>
    <t>Zagazig University</t>
  </si>
  <si>
    <t>Dalian University of Technology</t>
  </si>
  <si>
    <t>Université de Sfax</t>
  </si>
  <si>
    <t>Universidad de Guanajuato</t>
  </si>
  <si>
    <t>Tokyo University of Science (RIKADAI)</t>
  </si>
  <si>
    <t>Okayama University</t>
  </si>
  <si>
    <t>539=</t>
  </si>
  <si>
    <t>Konkuk University</t>
  </si>
  <si>
    <t>460=</t>
  </si>
  <si>
    <t>Czech University of Life Sciences in Prague</t>
  </si>
  <si>
    <t>281=</t>
  </si>
  <si>
    <t>Auburn University</t>
  </si>
  <si>
    <t>701=</t>
  </si>
  <si>
    <t>University of Ibadan</t>
  </si>
  <si>
    <t>Yokohama National University</t>
  </si>
  <si>
    <t>German university in Cairo</t>
  </si>
  <si>
    <t>Universidad del Bio-Bio</t>
  </si>
  <si>
    <t>Chungnam National University</t>
  </si>
  <si>
    <t>504=</t>
  </si>
  <si>
    <t>Alexandru Ioan Cuza University</t>
  </si>
  <si>
    <t>Universidad de las Américas Puebla (UDLAP)</t>
  </si>
  <si>
    <t>Universidad de San Andrés</t>
  </si>
  <si>
    <t>Petra Christian University</t>
  </si>
  <si>
    <t>Iran University of Science and Technology</t>
  </si>
  <si>
    <t>Shahid Beheshti University (SBU)</t>
  </si>
  <si>
    <t>Marmara University</t>
  </si>
  <si>
    <t>The City College of New York</t>
  </si>
  <si>
    <t>Universidad del Desarrollo</t>
  </si>
  <si>
    <t>Universidad de Piura</t>
  </si>
  <si>
    <t>Shenzhen University</t>
  </si>
  <si>
    <t>Chongqing University</t>
  </si>
  <si>
    <t>Ivane Javakhishvili Tbilisi State University</t>
  </si>
  <si>
    <t>Gdansk University of Technology</t>
  </si>
  <si>
    <t>422=</t>
  </si>
  <si>
    <t>Perugia University</t>
  </si>
  <si>
    <t>725=</t>
  </si>
  <si>
    <t>Australian Catholic University</t>
  </si>
  <si>
    <t>George Mason University</t>
  </si>
  <si>
    <t>University of the Western Cape</t>
  </si>
  <si>
    <t>Central South University</t>
  </si>
  <si>
    <t>University of Alabama</t>
  </si>
  <si>
    <t>644=</t>
  </si>
  <si>
    <t>Chonnam National University</t>
  </si>
  <si>
    <t>471=</t>
  </si>
  <si>
    <t>Loyola University Chicago</t>
  </si>
  <si>
    <t>Széchenyi István University</t>
  </si>
  <si>
    <t>Jahangirnagar University</t>
  </si>
  <si>
    <t>China Agricultural University</t>
  </si>
  <si>
    <t>Universidad Pontificia Comillas</t>
  </si>
  <si>
    <t>729=</t>
  </si>
  <si>
    <t>Universita' degli studi di Salerno</t>
  </si>
  <si>
    <t>536=</t>
  </si>
  <si>
    <t>University of Modena and Reggio Emilia</t>
  </si>
  <si>
    <t>University of Westminster</t>
  </si>
  <si>
    <t>Beijing Jiaotong University</t>
  </si>
  <si>
    <t>Feng Chia University</t>
  </si>
  <si>
    <t>624=</t>
  </si>
  <si>
    <t>Hanoi University of Science and Technology</t>
  </si>
  <si>
    <t>677=</t>
  </si>
  <si>
    <t>National Taipei University</t>
  </si>
  <si>
    <t>University of Delaware</t>
  </si>
  <si>
    <t>275=</t>
  </si>
  <si>
    <t>Toronto Metropolitan University (formerly Ryerson University)</t>
  </si>
  <si>
    <t>381=</t>
  </si>
  <si>
    <t>Universidad Rey Juan Carlos</t>
  </si>
  <si>
    <t>University of New England</t>
  </si>
  <si>
    <t>Birzeit university</t>
  </si>
  <si>
    <t>Universidade Federal Fluminense</t>
  </si>
  <si>
    <t>University of Novi Sad</t>
  </si>
  <si>
    <t>Serbia</t>
  </si>
  <si>
    <t>University of Ulster</t>
  </si>
  <si>
    <t>University of Messina</t>
  </si>
  <si>
    <t>Riga Technical University</t>
  </si>
  <si>
    <t>Al Jouf University</t>
  </si>
  <si>
    <t>Cracow University of Technology of Tadeusz Kościuszko</t>
  </si>
  <si>
    <t>IE University</t>
  </si>
  <si>
    <t>ITMO University</t>
  </si>
  <si>
    <t>American University of Central Asia</t>
  </si>
  <si>
    <t>Universidad Industrial de Santander</t>
  </si>
  <si>
    <t>Bangor University</t>
  </si>
  <si>
    <t>195=</t>
  </si>
  <si>
    <t>Dongguk University</t>
  </si>
  <si>
    <t>571=</t>
  </si>
  <si>
    <t>Aberystwyth University</t>
  </si>
  <si>
    <t>382=</t>
  </si>
  <si>
    <t>439=</t>
  </si>
  <si>
    <t>Brandeis University</t>
  </si>
  <si>
    <t>University of Nairobi</t>
  </si>
  <si>
    <t>Kenya</t>
  </si>
  <si>
    <t>Tokai University</t>
  </si>
  <si>
    <t>University of Kerbala</t>
  </si>
  <si>
    <t>Altai State University</t>
  </si>
  <si>
    <t>Murdoch University</t>
  </si>
  <si>
    <t>Jamia Millia Islamia, New Delhi</t>
  </si>
  <si>
    <t>National Chin-Yi University of Technology</t>
  </si>
  <si>
    <t>AGH University of Krakow</t>
  </si>
  <si>
    <t>Azerbaijan State Oil and Industry University</t>
  </si>
  <si>
    <t>Verona University</t>
  </si>
  <si>
    <t>652=</t>
  </si>
  <si>
    <t>University Toulouse – Jean Jaurès</t>
  </si>
  <si>
    <t>University of Luxembourg</t>
  </si>
  <si>
    <t>Luxembourg</t>
  </si>
  <si>
    <t>University of Hull</t>
  </si>
  <si>
    <t>228=</t>
  </si>
  <si>
    <t>Kanazawa University</t>
  </si>
  <si>
    <t>Pontificia Universidade Católica de São Paulo (PUC -SP)</t>
  </si>
  <si>
    <t>Universidad ORT Uruguay</t>
  </si>
  <si>
    <t>Uruguay</t>
  </si>
  <si>
    <t>Universidad del Norte</t>
  </si>
  <si>
    <t>Universidade do Estado do Rio de Janeiro (UERJ)</t>
  </si>
  <si>
    <t>University of Rajshahi</t>
  </si>
  <si>
    <t>Lincoln University</t>
  </si>
  <si>
    <t>New Zealand</t>
  </si>
  <si>
    <t>458=</t>
  </si>
  <si>
    <t>Paris Lodron University of Salzburg</t>
  </si>
  <si>
    <t>454=</t>
  </si>
  <si>
    <t>Universidad Técnica Federico Santa María</t>
  </si>
  <si>
    <t>Saint Joseph University of Beirut (USJ)</t>
  </si>
  <si>
    <t>Yildiz Technical University</t>
  </si>
  <si>
    <t>429=</t>
  </si>
  <si>
    <t>Makerere University</t>
  </si>
  <si>
    <t>Uganda</t>
  </si>
  <si>
    <t>Northern Borders University</t>
  </si>
  <si>
    <t>King Mongkut's University of Technology North Bangkok</t>
  </si>
  <si>
    <t>Tishk International University</t>
  </si>
  <si>
    <t>Universitas Andalas</t>
  </si>
  <si>
    <t>Liverpool John Moores University</t>
  </si>
  <si>
    <t>An-Najah National University</t>
  </si>
  <si>
    <t>King Mongkut's Institute of Technology Ladkrabang</t>
  </si>
  <si>
    <t>Universidad Nacional Costa Rica</t>
  </si>
  <si>
    <t>Universidade Federal da Bahia</t>
  </si>
  <si>
    <t>Central Queensland University Australia (CQUniversity)</t>
  </si>
  <si>
    <t>University of Fribourg</t>
  </si>
  <si>
    <t>University of Maryland, Baltimore County</t>
  </si>
  <si>
    <t>Telkom University (aka Telkom Institute of Technology)</t>
  </si>
  <si>
    <t>University of Parma</t>
  </si>
  <si>
    <t>Duy Tan University</t>
  </si>
  <si>
    <t>528=</t>
  </si>
  <si>
    <t>Edith Cowan University</t>
  </si>
  <si>
    <t>Rutgers University - Newark</t>
  </si>
  <si>
    <t>474=</t>
  </si>
  <si>
    <t>West University of Timisoara</t>
  </si>
  <si>
    <t>University of Plymouth</t>
  </si>
  <si>
    <t>Universidad de Alcalá</t>
  </si>
  <si>
    <t>291=</t>
  </si>
  <si>
    <t>Vilnius Gediminas Technical University</t>
  </si>
  <si>
    <t>University of South Africa</t>
  </si>
  <si>
    <t>University of Massachusetts - Boston</t>
  </si>
  <si>
    <t>Riphah International University</t>
  </si>
  <si>
    <t>Far Eastern Federal University</t>
  </si>
  <si>
    <t>University of Bradford</t>
  </si>
  <si>
    <t>311=</t>
  </si>
  <si>
    <t>Universität des Saarlandes</t>
  </si>
  <si>
    <t>Vytautas Magnus University</t>
  </si>
  <si>
    <t>Universidade de Vigo</t>
  </si>
  <si>
    <t>Université Sorbonne Paris Nord</t>
  </si>
  <si>
    <t>Universität Bayreuth</t>
  </si>
  <si>
    <t>316=</t>
  </si>
  <si>
    <t>Universidade Federal de São Paulo (UNIFESP)</t>
  </si>
  <si>
    <t>Louisiana State University</t>
  </si>
  <si>
    <t>SRM Institute of Science and Technology (f.k.a SRM University)</t>
  </si>
  <si>
    <t>Sumgait State University</t>
  </si>
  <si>
    <t>Universidad de Lima</t>
  </si>
  <si>
    <t>University of New Mexico</t>
  </si>
  <si>
    <t>Hamad Bin Khalifa University</t>
  </si>
  <si>
    <t>Qatar</t>
  </si>
  <si>
    <t>INTI International University</t>
  </si>
  <si>
    <t>University of Tennessee</t>
  </si>
  <si>
    <t>606=</t>
  </si>
  <si>
    <t>University of Oklahoma</t>
  </si>
  <si>
    <t>497=</t>
  </si>
  <si>
    <t>University of Nebraska - Lincoln</t>
  </si>
  <si>
    <t>V.N. Karazin Kharkiv National University</t>
  </si>
  <si>
    <t>University of Bahrain</t>
  </si>
  <si>
    <t>Bahrain</t>
  </si>
  <si>
    <t>Université Lumière Lyon 2</t>
  </si>
  <si>
    <t>Kyrgyz National University</t>
  </si>
  <si>
    <t>Universitas Trisakti</t>
  </si>
  <si>
    <t>American University in Dubai</t>
  </si>
  <si>
    <t>Technische Universität Braunschweig</t>
  </si>
  <si>
    <t>Universidad de Talca</t>
  </si>
  <si>
    <t>Universitas Sumatera Utara</t>
  </si>
  <si>
    <t>Universidad de la Frontera (UFRO)</t>
  </si>
  <si>
    <t>Universidad de Las Américas (UDLA) Ecuador</t>
  </si>
  <si>
    <t>Tulane University</t>
  </si>
  <si>
    <t>665=</t>
  </si>
  <si>
    <t>Texas Tech University</t>
  </si>
  <si>
    <t>376=</t>
  </si>
  <si>
    <t>University of Latvia</t>
  </si>
  <si>
    <t>579=</t>
  </si>
  <si>
    <t>Ege Üniversitesi</t>
  </si>
  <si>
    <t>Universiti Tun Hussein Onn University of Malaysia (UTHM)</t>
  </si>
  <si>
    <t>University of Karachi</t>
  </si>
  <si>
    <t>University of Cyprus</t>
  </si>
  <si>
    <t>German Jordanian University</t>
  </si>
  <si>
    <t>D. Serikbayev East Kazakhstan Technical University</t>
  </si>
  <si>
    <t>Université Ibn Tofail</t>
  </si>
  <si>
    <t>Université Paris-Nanterre</t>
  </si>
  <si>
    <t>Manipal Academy of Higher Education - Manipal University (MAHE)</t>
  </si>
  <si>
    <t>Universidad del Zulia</t>
  </si>
  <si>
    <t>Georgia State University</t>
  </si>
  <si>
    <t>Nantes University</t>
  </si>
  <si>
    <t>Universidad de Puerto Rico</t>
  </si>
  <si>
    <t>Puerto Rico</t>
  </si>
  <si>
    <t>Southern University of Science and Technology (SUSTech)</t>
  </si>
  <si>
    <t>BRAC University</t>
  </si>
  <si>
    <t>Université Paul-Valéry Montpellier 3</t>
  </si>
  <si>
    <t>Anna University</t>
  </si>
  <si>
    <t>University of Kentucky</t>
  </si>
  <si>
    <t>Wroclaw University of Science and Technology (WUST)</t>
  </si>
  <si>
    <t>The Federal University of Sao Carlos, UFSCar</t>
  </si>
  <si>
    <t>University of Cincinnati</t>
  </si>
  <si>
    <t>436=</t>
  </si>
  <si>
    <t>Kaunas University of Technology</t>
  </si>
  <si>
    <t>521=</t>
  </si>
  <si>
    <t>Martin-Luther-Universität Halle-Wittenberg</t>
  </si>
  <si>
    <t>University of Colombo</t>
  </si>
  <si>
    <t>Universidad Peruana Cayetano Heredia</t>
  </si>
  <si>
    <t>641=</t>
  </si>
  <si>
    <t>University of Murcia</t>
  </si>
  <si>
    <t>413=</t>
  </si>
  <si>
    <t>Justus-Liebig-Universität Gießen</t>
  </si>
  <si>
    <t>Lodz University</t>
  </si>
  <si>
    <t>Aligarh Muslim University (AMU), Aligarh</t>
  </si>
  <si>
    <t>Birkbeck College, University of London</t>
  </si>
  <si>
    <t>University of Tromso, The Arctic University of Norway</t>
  </si>
  <si>
    <t>675=</t>
  </si>
  <si>
    <t>Plekhanov Russian University of Economics</t>
  </si>
  <si>
    <t>Qassim University</t>
  </si>
  <si>
    <t>658=</t>
  </si>
  <si>
    <t>Universidad de Córdoba - España</t>
  </si>
  <si>
    <t>Universidad de Valparaíso</t>
  </si>
  <si>
    <t>Carleton University</t>
  </si>
  <si>
    <t>Tokyo University of Agriculture and Technology</t>
  </si>
  <si>
    <t>Daffodil International University</t>
  </si>
  <si>
    <t>667=</t>
  </si>
  <si>
    <t>Mutah University</t>
  </si>
  <si>
    <t>The Hashemite University</t>
  </si>
  <si>
    <t>Tokyo Medical and Dental University</t>
  </si>
  <si>
    <t>Narxoz University</t>
  </si>
  <si>
    <t>Tashkent State University of Economics</t>
  </si>
  <si>
    <t>Universidad Nacional de San Martín (UNSAM)</t>
  </si>
  <si>
    <t>Université de Tunis El Manar</t>
  </si>
  <si>
    <t>Universidad de Palermo</t>
  </si>
  <si>
    <t>Universidad Externado de Colombia</t>
  </si>
  <si>
    <t>Universidad Panamericana (UP)</t>
  </si>
  <si>
    <t>O. P. Jindal Global University (JGU)</t>
  </si>
  <si>
    <t>Gulf University for Science and Technology (GUST)</t>
  </si>
  <si>
    <t>Kuwait</t>
  </si>
  <si>
    <t>Kazakh-British Technical University</t>
  </si>
  <si>
    <t>University of Saskatchewan</t>
  </si>
  <si>
    <t>Coventry University</t>
  </si>
  <si>
    <t>297=</t>
  </si>
  <si>
    <t>Universität Regensburg</t>
  </si>
  <si>
    <t>Lingnan University, Hong Kong</t>
  </si>
  <si>
    <t>Sofia University "St. Kliment Ohridski"</t>
  </si>
  <si>
    <t>Bulgaria</t>
  </si>
  <si>
    <t>Universidade Federal de Pernambuco (UFPE)</t>
  </si>
  <si>
    <t>University of Trieste</t>
  </si>
  <si>
    <t>Universität Duisburg-Essen</t>
  </si>
  <si>
    <t>Universidad de Valladolid</t>
  </si>
  <si>
    <t>516=</t>
  </si>
  <si>
    <t>Kyrgyz State Technical University named after I. Razzakov</t>
  </si>
  <si>
    <t>Jilin University</t>
  </si>
  <si>
    <t>Shoolini University of Biotechnology and Management Sciences</t>
  </si>
  <si>
    <t>Tallinn University of Technology</t>
  </si>
  <si>
    <t>Universität Düsseldorf</t>
  </si>
  <si>
    <t>Sejong University</t>
  </si>
  <si>
    <t>Philipps-Universität Marburg</t>
  </si>
  <si>
    <t>Assiut University</t>
  </si>
  <si>
    <t>National Dong Hwa University</t>
  </si>
  <si>
    <t>University of Science and Technology Beijing</t>
  </si>
  <si>
    <t>Nottingham Trent University</t>
  </si>
  <si>
    <t>206=</t>
  </si>
  <si>
    <t>Applied Science Private University - Jordan</t>
  </si>
  <si>
    <t>Universidade Católica Portuguesa, UCP</t>
  </si>
  <si>
    <t>Northumbria University at Newcastle</t>
  </si>
  <si>
    <t>201=</t>
  </si>
  <si>
    <t>University of Maynooth</t>
  </si>
  <si>
    <t>Ireland</t>
  </si>
  <si>
    <t>Belarusian National Technical University</t>
  </si>
  <si>
    <t>Galgotias University</t>
  </si>
  <si>
    <t>Universiti Malaysia Terengganu (UMT)</t>
  </si>
  <si>
    <t>543=</t>
  </si>
  <si>
    <t>Imam Muhammad Ibn Saud Islamic University - IMSIU</t>
  </si>
  <si>
    <t>Yessenov University</t>
  </si>
  <si>
    <t>University of Stirling</t>
  </si>
  <si>
    <t>158=</t>
  </si>
  <si>
    <t>Comenius University Bratislava</t>
  </si>
  <si>
    <t>Temple University</t>
  </si>
  <si>
    <t>University of Patras</t>
  </si>
  <si>
    <t>University of Bari</t>
  </si>
  <si>
    <t>573=</t>
  </si>
  <si>
    <t>Imam Abdulrahman Bin Faisal University (formerly University of Dammam)</t>
  </si>
  <si>
    <t>596=</t>
  </si>
  <si>
    <t>Illinois Institute of Technology</t>
  </si>
  <si>
    <t>Taipei Medical University</t>
  </si>
  <si>
    <t>North South University</t>
  </si>
  <si>
    <t>Daegu Gyeongbuk Institute of Science and Technology (DGIST)</t>
  </si>
  <si>
    <t>COMSATS University Islamabad</t>
  </si>
  <si>
    <t>Syracuse University</t>
  </si>
  <si>
    <t>486=</t>
  </si>
  <si>
    <t>Universiti Pendidikan Sultan Idris (UPSI)</t>
  </si>
  <si>
    <t>Al-Ahliyya Amman University</t>
  </si>
  <si>
    <t>Universiti Malaysia Pahang Al-Sultan Abdullah (UMPSA)</t>
  </si>
  <si>
    <t>University of Missouri, Columbia</t>
  </si>
  <si>
    <t>Asia Pacific University of Technology and Innovation (APU) Malaysia</t>
  </si>
  <si>
    <t>University of South Florida</t>
  </si>
  <si>
    <t>371=</t>
  </si>
  <si>
    <t>University of Haifa</t>
  </si>
  <si>
    <t>University of Gdansk</t>
  </si>
  <si>
    <t>Universitas Negeri Yogyakarta</t>
  </si>
  <si>
    <t>Universitas Pendidikan Indonesia</t>
  </si>
  <si>
    <t>Universitat Ramon Llull</t>
  </si>
  <si>
    <t>Johannes Kepler University Linz</t>
  </si>
  <si>
    <t>480=</t>
  </si>
  <si>
    <t>Inha University</t>
  </si>
  <si>
    <t>405=</t>
  </si>
  <si>
    <t>Catania University</t>
  </si>
  <si>
    <t>Tokyo Metropolitan University</t>
  </si>
  <si>
    <t>Islamic University of Indonesia (Universitas Islam Indonesia)</t>
  </si>
  <si>
    <t>Brunel University of London</t>
  </si>
  <si>
    <t>163=</t>
  </si>
  <si>
    <t>University of Kansas</t>
  </si>
  <si>
    <t>651-660</t>
  </si>
  <si>
    <t>HUFS - Hankuk (Korea) University of Foreign Studies</t>
  </si>
  <si>
    <t>673=</t>
  </si>
  <si>
    <t>University of Seoul</t>
  </si>
  <si>
    <t>Karaganda Buketov University</t>
  </si>
  <si>
    <t>Brno University of Technology</t>
  </si>
  <si>
    <t>University of South Carolina</t>
  </si>
  <si>
    <t>331=</t>
  </si>
  <si>
    <t>Technological University of Dublin</t>
  </si>
  <si>
    <t>University of Hyderabad</t>
  </si>
  <si>
    <t>Sharif University of Technology</t>
  </si>
  <si>
    <t>Università  degli Studi di Palermo</t>
  </si>
  <si>
    <t>University of Ghana</t>
  </si>
  <si>
    <t>University of Lahore</t>
  </si>
  <si>
    <t>Universidad Nacional de Cuyo</t>
  </si>
  <si>
    <t>Universidad Peruana de Ciencias Aplicadas (UPC)</t>
  </si>
  <si>
    <t>University of Huddersfield</t>
  </si>
  <si>
    <t>329=</t>
  </si>
  <si>
    <t>University of Kwazulu-Natal</t>
  </si>
  <si>
    <t>441=</t>
  </si>
  <si>
    <t>Kyungpook National University</t>
  </si>
  <si>
    <t>344=</t>
  </si>
  <si>
    <t>Peter the Great St.Petersburg Polytechnic University</t>
  </si>
  <si>
    <t>669=</t>
  </si>
  <si>
    <t>Birla Institute of Technology and Science</t>
  </si>
  <si>
    <t>525=</t>
  </si>
  <si>
    <t>Universidad Anahuac</t>
  </si>
  <si>
    <t>Aston University</t>
  </si>
  <si>
    <t>355=</t>
  </si>
  <si>
    <t>University of Baghdad</t>
  </si>
  <si>
    <t>Ahlia University</t>
  </si>
  <si>
    <t>Osaka Metropolitan University</t>
  </si>
  <si>
    <t>Universidad Nacional del Litoral</t>
  </si>
  <si>
    <t>National Taipei University of Technology</t>
  </si>
  <si>
    <t>University of Canberra</t>
  </si>
  <si>
    <t>271=</t>
  </si>
  <si>
    <t>Universidad Católica del Uruguay (UCU)</t>
  </si>
  <si>
    <t>Universidad de Oviedo</t>
  </si>
  <si>
    <t>Beihang University (former BUAA)</t>
  </si>
  <si>
    <t>Goldsmiths, University of London</t>
  </si>
  <si>
    <t>Princess Nourah bint Abdulrahman University</t>
  </si>
  <si>
    <t>706=</t>
  </si>
  <si>
    <t>Université Toulouse 1, Capitole</t>
  </si>
  <si>
    <t>National Technical University of Ukraine "Igor Sikorsky Kyiv Polytechnic Institute"</t>
  </si>
  <si>
    <t>Universidad Torcuato Di Tella</t>
  </si>
  <si>
    <t>University of Macau</t>
  </si>
  <si>
    <t>Technische Universität Dortmund</t>
  </si>
  <si>
    <t>Mahasarakham University</t>
  </si>
  <si>
    <t>University of Aveiro</t>
  </si>
  <si>
    <t>University of Central Florida</t>
  </si>
  <si>
    <t>University of Houston</t>
  </si>
  <si>
    <t>Sophia University</t>
  </si>
  <si>
    <t>Swinburne University of Technology</t>
  </si>
  <si>
    <t>267=</t>
  </si>
  <si>
    <t>South China University of Technology</t>
  </si>
  <si>
    <t>Manchester Metropolitan University</t>
  </si>
  <si>
    <t>Mansoura University</t>
  </si>
  <si>
    <t>591=</t>
  </si>
  <si>
    <t>University of Eastern Finland</t>
  </si>
  <si>
    <t>Multimedia University (MMU)</t>
  </si>
  <si>
    <t>National Chung Cheng University</t>
  </si>
  <si>
    <t>Banaras Hindu University</t>
  </si>
  <si>
    <t>Universidad Diego Portales</t>
  </si>
  <si>
    <t>Khoja Akhmet Yassawi International Kazakh-Turkish University</t>
  </si>
  <si>
    <t>Azerbaijan Technical University</t>
  </si>
  <si>
    <t>University of Manitoba</t>
  </si>
  <si>
    <t>Université de Lorraine</t>
  </si>
  <si>
    <t>610=</t>
  </si>
  <si>
    <t>Kyrgyz-Turkish Manas University</t>
  </si>
  <si>
    <t>University of Texas at Dallas</t>
  </si>
  <si>
    <t>University of Crete</t>
  </si>
  <si>
    <t>Universidad Austral de Chile</t>
  </si>
  <si>
    <t>Tashkent State Transport University</t>
  </si>
  <si>
    <t>Singapore Management University</t>
  </si>
  <si>
    <t>Universiti Tunku Abdul Rahman (UTAR)</t>
  </si>
  <si>
    <t>Universidad EAFIT</t>
  </si>
  <si>
    <t>Universidade Federal do Paraná (UFPR)</t>
  </si>
  <si>
    <t>Ben Gurion University of The Negev</t>
  </si>
  <si>
    <t>Colegio de México</t>
  </si>
  <si>
    <t>Universidad Andrés Bello - UNAB</t>
  </si>
  <si>
    <t>Universidad Simón Bolívar Venezuela</t>
  </si>
  <si>
    <t>Flinders University</t>
  </si>
  <si>
    <t>154=</t>
  </si>
  <si>
    <t>Hitotsubashi University</t>
  </si>
  <si>
    <t>Oregon State University</t>
  </si>
  <si>
    <t>420=</t>
  </si>
  <si>
    <t>University of Calcutta</t>
  </si>
  <si>
    <t>Ajou University</t>
  </si>
  <si>
    <t>American University</t>
  </si>
  <si>
    <t>247=</t>
  </si>
  <si>
    <t>Zayed University</t>
  </si>
  <si>
    <t>Universidad de Monterrey</t>
  </si>
  <si>
    <t>East China Normal University</t>
  </si>
  <si>
    <t>University of Guelph</t>
  </si>
  <si>
    <t>Jeonbuk National University (formerly known as Chonbuk National University)</t>
  </si>
  <si>
    <t>407=</t>
  </si>
  <si>
    <t>Universidad de la Habana</t>
  </si>
  <si>
    <t>Universität Bielefeld</t>
  </si>
  <si>
    <t>Benemérita Universidad Autónoma de Puebla</t>
  </si>
  <si>
    <t>Beirut Arab University</t>
  </si>
  <si>
    <t>Lovely Professional University (LPU)</t>
  </si>
  <si>
    <t>University of Pecs</t>
  </si>
  <si>
    <t>627=</t>
  </si>
  <si>
    <t>BINUS UNIVERSITY (Bina Nusantara University)</t>
  </si>
  <si>
    <t>Universiti Malaysia Sarawak (UNIMAS)</t>
  </si>
  <si>
    <t>University of Kent</t>
  </si>
  <si>
    <t>Lebanese American University</t>
  </si>
  <si>
    <t>Universiti Teknologi Brunei</t>
  </si>
  <si>
    <t>Brunei Darussalam</t>
  </si>
  <si>
    <t>Universidad de los Andes Mérida</t>
  </si>
  <si>
    <t>Universität Mannheim</t>
  </si>
  <si>
    <t>Moscow Institute of Physics and Technology State University</t>
  </si>
  <si>
    <t>University of Santo Tomas</t>
  </si>
  <si>
    <t>The New School, New York City and Paris</t>
  </si>
  <si>
    <t>Tilburg University</t>
  </si>
  <si>
    <t>Netherlands</t>
  </si>
  <si>
    <t>Vellore Institute of Technology (VIT), Vellore, India</t>
  </si>
  <si>
    <t>393=</t>
  </si>
  <si>
    <t>Université du Québec</t>
  </si>
  <si>
    <t>University of Wroclaw</t>
  </si>
  <si>
    <t>Kingston University, London</t>
  </si>
  <si>
    <t>University of Connecticut</t>
  </si>
  <si>
    <t>433=</t>
  </si>
  <si>
    <t>Budapest University of Technology and Economics</t>
  </si>
  <si>
    <t>King Mongkut's University of Technology Thonburi</t>
  </si>
  <si>
    <t>Sunway University</t>
  </si>
  <si>
    <t>Kuwait University</t>
  </si>
  <si>
    <t>Universidad Autónoma de Nuevo León (UANL)</t>
  </si>
  <si>
    <t>James Cook University</t>
  </si>
  <si>
    <t>151=</t>
  </si>
  <si>
    <t>Southeast University, China</t>
  </si>
  <si>
    <t>University of Bucharest</t>
  </si>
  <si>
    <t>491=</t>
  </si>
  <si>
    <t>Universidad de Alicante</t>
  </si>
  <si>
    <t>301=</t>
  </si>
  <si>
    <t>Auezov South Kazakhstan State University (SKSU)</t>
  </si>
  <si>
    <t>Azerbaijan State University of Economics</t>
  </si>
  <si>
    <t>Sebelas Maret University</t>
  </si>
  <si>
    <t>Gwangju Institute of Science and Technology (GIST)</t>
  </si>
  <si>
    <t>University of Hawaii at Mañoa</t>
  </si>
  <si>
    <t>Université de Rennes 1</t>
  </si>
  <si>
    <t>Bangladesh University of Engineering and Technology</t>
  </si>
  <si>
    <t>Julius-Maximilians-Universität Würzburg</t>
  </si>
  <si>
    <t>699=</t>
  </si>
  <si>
    <t>University of California, Riverside</t>
  </si>
  <si>
    <t>589=</t>
  </si>
  <si>
    <t>Lahore University of Management Sciences (LUMS)</t>
  </si>
  <si>
    <t>University of Siena</t>
  </si>
  <si>
    <t>Palacký University in Olomouc</t>
  </si>
  <si>
    <t>358=</t>
  </si>
  <si>
    <t>Instituto Tecnológico Autonomo de México (ITAM)</t>
  </si>
  <si>
    <t>Al Azhar University</t>
  </si>
  <si>
    <t>Université Côte d’Azur</t>
  </si>
  <si>
    <t>326=</t>
  </si>
  <si>
    <t>Concordia University</t>
  </si>
  <si>
    <t>Ulsan National Institute of Science and Technology</t>
  </si>
  <si>
    <t>University of Utah</t>
  </si>
  <si>
    <t>Graz University of Technology</t>
  </si>
  <si>
    <t>Taras Shevchenko National University of Kyiv</t>
  </si>
  <si>
    <t>Babes-Bolyai University</t>
  </si>
  <si>
    <t>Baku State University</t>
  </si>
  <si>
    <t>University of Malaysia Sabah (UMS)</t>
  </si>
  <si>
    <t>University of Minho</t>
  </si>
  <si>
    <t>353=</t>
  </si>
  <si>
    <t>Universität Potsdam</t>
  </si>
  <si>
    <t>Case Western Reserve University</t>
  </si>
  <si>
    <t>303=</t>
  </si>
  <si>
    <t>Chandigarh University</t>
  </si>
  <si>
    <t>Institut Teknologi Nasional Bandung (ITENAS Bandung)</t>
  </si>
  <si>
    <t>University of Tasmania</t>
  </si>
  <si>
    <t>124=</t>
  </si>
  <si>
    <t>Prince Mohammad Bin Fahd University</t>
  </si>
  <si>
    <t>University of the Punjab</t>
  </si>
  <si>
    <t>Chiba University</t>
  </si>
  <si>
    <t>University of Cyberjaya</t>
  </si>
  <si>
    <t>Industrial University of Ho Chi Minh City</t>
  </si>
  <si>
    <t>Florida International University</t>
  </si>
  <si>
    <t>Canadian University of Dubai</t>
  </si>
  <si>
    <t>Escuela Superior Politécnica del Litoral - ESPOL</t>
  </si>
  <si>
    <t>Shandong University</t>
  </si>
  <si>
    <t>Royal Holloway University of London</t>
  </si>
  <si>
    <t>Kazakh National Agrarian University</t>
  </si>
  <si>
    <t>University of Oulu</t>
  </si>
  <si>
    <t>232=</t>
  </si>
  <si>
    <t>Universidad Autónoma del Estado de México</t>
  </si>
  <si>
    <t>Jadavpur University</t>
  </si>
  <si>
    <t>University of Zagreb</t>
  </si>
  <si>
    <t>University of Oregon</t>
  </si>
  <si>
    <t>University of Jyväskylä</t>
  </si>
  <si>
    <t>308=</t>
  </si>
  <si>
    <t>Universität Jena</t>
  </si>
  <si>
    <t>Yarmouk University</t>
  </si>
  <si>
    <t>University of Petroleum and Energy Studies (UPES)</t>
  </si>
  <si>
    <t>Hasanuddin University</t>
  </si>
  <si>
    <t>Umm Al-Qura University</t>
  </si>
  <si>
    <t>University of Belgrade</t>
  </si>
  <si>
    <t>661=</t>
  </si>
  <si>
    <t>University of Essex</t>
  </si>
  <si>
    <t>Gazi Üniversitesi</t>
  </si>
  <si>
    <t>Samarkand State University</t>
  </si>
  <si>
    <t>Tufts University</t>
  </si>
  <si>
    <t>Universidad del Rosario</t>
  </si>
  <si>
    <t>Quaid-i-azam University</t>
  </si>
  <si>
    <t>Adam Mickiewicz University</t>
  </si>
  <si>
    <t>Universidad del Valle</t>
  </si>
  <si>
    <t>Stony Brook University</t>
  </si>
  <si>
    <t>141=</t>
  </si>
  <si>
    <t>Universidad Iberoamericana (UIA)</t>
  </si>
  <si>
    <t>Vietnam National University, Hanoi</t>
  </si>
  <si>
    <t>323=</t>
  </si>
  <si>
    <t>University of Liege</t>
  </si>
  <si>
    <t>175=</t>
  </si>
  <si>
    <t>Christian-Albrechts-Universität zu Kiel</t>
  </si>
  <si>
    <t>Pontificia Universidad Catolica del Ecuador</t>
  </si>
  <si>
    <t>University of Miami</t>
  </si>
  <si>
    <t>Sciences Po Paris</t>
  </si>
  <si>
    <t>Abu Dhabi University</t>
  </si>
  <si>
    <t>Université Paul Sabatier Toulouse III</t>
  </si>
  <si>
    <t>University of East Anglia (UEA)</t>
  </si>
  <si>
    <t>54=</t>
  </si>
  <si>
    <t>University of California, Santa Cruz</t>
  </si>
  <si>
    <t>SOAS University of London</t>
  </si>
  <si>
    <t>Università degli Studi Roma Tre</t>
  </si>
  <si>
    <t>576=</t>
  </si>
  <si>
    <t>Chung-Ang University</t>
  </si>
  <si>
    <t>Universidad de Montevideo</t>
  </si>
  <si>
    <t>Baku Engineering University</t>
  </si>
  <si>
    <t>Universidad de San Francisco de Quito</t>
  </si>
  <si>
    <t>Management and Science University - MSU Malaysia</t>
  </si>
  <si>
    <t>Colorado State University</t>
  </si>
  <si>
    <t>Laval University</t>
  </si>
  <si>
    <t>Tomsk State University</t>
  </si>
  <si>
    <t>City University of New York</t>
  </si>
  <si>
    <t>King Faisal University</t>
  </si>
  <si>
    <t>617=</t>
  </si>
  <si>
    <t>Universidad de los Andes Chile</t>
  </si>
  <si>
    <t>University of Anbar</t>
  </si>
  <si>
    <t>Linköping University</t>
  </si>
  <si>
    <t>Sweden</t>
  </si>
  <si>
    <t>346=</t>
  </si>
  <si>
    <t>Indian Institute of Technology Guwahati (IITG)</t>
  </si>
  <si>
    <t>University of Johannesburg</t>
  </si>
  <si>
    <t>241=</t>
  </si>
  <si>
    <t>University of Dundee</t>
  </si>
  <si>
    <t>190=</t>
  </si>
  <si>
    <t>Universität Konstanz</t>
  </si>
  <si>
    <t>University of Iowa</t>
  </si>
  <si>
    <t>University of Victoria</t>
  </si>
  <si>
    <t>172=</t>
  </si>
  <si>
    <t>Al Ain University</t>
  </si>
  <si>
    <t>Heriot-Watt University</t>
  </si>
  <si>
    <t>210=</t>
  </si>
  <si>
    <t>Universität Bremen</t>
  </si>
  <si>
    <t>Ritsumeikan University</t>
  </si>
  <si>
    <t>Azerbaijan University of Architecture and Construction</t>
  </si>
  <si>
    <t>Ural Federal University</t>
  </si>
  <si>
    <t>King Khalid University</t>
  </si>
  <si>
    <t>American University of the Middle East</t>
  </si>
  <si>
    <t>Université Claude Bernard Lyon 1</t>
  </si>
  <si>
    <t>Universidade Federal de Santa Catarina</t>
  </si>
  <si>
    <t>University of Szeged</t>
  </si>
  <si>
    <t>Delta University for Science &amp; Technology</t>
  </si>
  <si>
    <t>Tianjin University</t>
  </si>
  <si>
    <t>Western Sydney University</t>
  </si>
  <si>
    <t>University at Buffalo SUNY</t>
  </si>
  <si>
    <t>138=</t>
  </si>
  <si>
    <t>Aalborg University</t>
  </si>
  <si>
    <t>Denmark</t>
  </si>
  <si>
    <t>Iowa State University</t>
  </si>
  <si>
    <t>Sabanci University</t>
  </si>
  <si>
    <t>Hong Kong Metropolitan University</t>
  </si>
  <si>
    <t>Universidad de Guadalajara (UDG)</t>
  </si>
  <si>
    <t>Applied Science University - Bahrain</t>
  </si>
  <si>
    <t>Instituto Politécnico Nacional (IPN)</t>
  </si>
  <si>
    <t>Khon Kaen University</t>
  </si>
  <si>
    <t>Université de Montpellier</t>
  </si>
  <si>
    <t>Indian Institute of Technology Roorkee (IITR)</t>
  </si>
  <si>
    <t>Czech Technical University In Prague</t>
  </si>
  <si>
    <t>630=</t>
  </si>
  <si>
    <t>Karl-Franzens-Universität Graz</t>
  </si>
  <si>
    <t>City St George’s, University of London</t>
  </si>
  <si>
    <t>452=</t>
  </si>
  <si>
    <t>Vilnius University</t>
  </si>
  <si>
    <t>313=</t>
  </si>
  <si>
    <t>University of Rochester</t>
  </si>
  <si>
    <t>286=</t>
  </si>
  <si>
    <t>Dalhousie University</t>
  </si>
  <si>
    <t>107=</t>
  </si>
  <si>
    <t>Nankai University</t>
  </si>
  <si>
    <t>Ca' Foscari University of Venice</t>
  </si>
  <si>
    <t>259=</t>
  </si>
  <si>
    <t>Umeå University</t>
  </si>
  <si>
    <t>Kazan Federal University</t>
  </si>
  <si>
    <t>Sogang University</t>
  </si>
  <si>
    <t>University of Debrecen</t>
  </si>
  <si>
    <t>Institut Teknologi Sepuluh Nopember (ITS)</t>
  </si>
  <si>
    <t>Universidad Nacional de Rosario</t>
  </si>
  <si>
    <t>Universität Innsbruck</t>
  </si>
  <si>
    <t>243=</t>
  </si>
  <si>
    <t>Ajman University</t>
  </si>
  <si>
    <t>University of Limerick</t>
  </si>
  <si>
    <t>223=</t>
  </si>
  <si>
    <t>The University of Georgia</t>
  </si>
  <si>
    <t>Northeastern University</t>
  </si>
  <si>
    <t>166=</t>
  </si>
  <si>
    <t>University of Genoa</t>
  </si>
  <si>
    <t>National Research University Higher School of Economics (HSE, Moscow)</t>
  </si>
  <si>
    <t>Technische Universität Darmstadt</t>
  </si>
  <si>
    <t>University of Waikato</t>
  </si>
  <si>
    <t>112=</t>
  </si>
  <si>
    <t>National Technical University of Athens</t>
  </si>
  <si>
    <t>Hong Kong Baptist University</t>
  </si>
  <si>
    <t>National Chengchi University</t>
  </si>
  <si>
    <t>RUDN University</t>
  </si>
  <si>
    <t>Warsaw University of Technology</t>
  </si>
  <si>
    <t>Xi'an Jiaotong University</t>
  </si>
  <si>
    <t>University of Sharjah</t>
  </si>
  <si>
    <t>University of Tartu</t>
  </si>
  <si>
    <t>Pusan National University</t>
  </si>
  <si>
    <t>265=</t>
  </si>
  <si>
    <t>University of Milano-Bicocca</t>
  </si>
  <si>
    <t>Universidad del Pais Vasco</t>
  </si>
  <si>
    <t>National Chung Hsing University</t>
  </si>
  <si>
    <t>Washington State University</t>
  </si>
  <si>
    <t>192=</t>
  </si>
  <si>
    <t>Universidad Adolfo Ibáñez</t>
  </si>
  <si>
    <t>Novosibirsk State University</t>
  </si>
  <si>
    <t>Sultan Qaboos University</t>
  </si>
  <si>
    <t>National Central University</t>
  </si>
  <si>
    <t>Universidad Central de Venezuela - UCV</t>
  </si>
  <si>
    <t>Universidad Nacional Mayor de San Marcos</t>
  </si>
  <si>
    <t>Ruhr-Universität Bochum</t>
  </si>
  <si>
    <t>Vietnam National University - Ho Chi Minh City (VNU-HCM)</t>
  </si>
  <si>
    <t>University of Southern Denmark</t>
  </si>
  <si>
    <t>110=</t>
  </si>
  <si>
    <t>Dublin City University</t>
  </si>
  <si>
    <t>Tampere University</t>
  </si>
  <si>
    <t>University of Twente</t>
  </si>
  <si>
    <t>National University of Sciences And Technology (NUST) Islamabad</t>
  </si>
  <si>
    <t>Università  degli Studi di Pavia</t>
  </si>
  <si>
    <t>237=</t>
  </si>
  <si>
    <t>University of Leicester</t>
  </si>
  <si>
    <t>Auckland University of Technology</t>
  </si>
  <si>
    <t>Leibniz Universität Hannover</t>
  </si>
  <si>
    <t>188=</t>
  </si>
  <si>
    <t>Universiti Teknologi Petronas (UTP)</t>
  </si>
  <si>
    <t>University of Surrey</t>
  </si>
  <si>
    <t>University of Ljubljana</t>
  </si>
  <si>
    <t>Renmin (People’s) University of China</t>
  </si>
  <si>
    <t>Universidad de Zaragoza</t>
  </si>
  <si>
    <t>National University of Uzbekistan</t>
  </si>
  <si>
    <t>Shanghai University</t>
  </si>
  <si>
    <t>Universidad Austral - Argentina</t>
  </si>
  <si>
    <t>Universiti Brunei Darussalam (UBD)</t>
  </si>
  <si>
    <t>Universitas Padjadjaran (UNPAD)</t>
  </si>
  <si>
    <t>507=</t>
  </si>
  <si>
    <t>Boston College</t>
  </si>
  <si>
    <t>Diponegoro University</t>
  </si>
  <si>
    <t>University of Brawijaya</t>
  </si>
  <si>
    <t>Universidad de La Sabana</t>
  </si>
  <si>
    <t>Pontificia Universidad Católica Argentina Santa María de los Buenos Aires - UCA</t>
  </si>
  <si>
    <t>University of Dhaka</t>
  </si>
  <si>
    <t>Ankara Üniversitesi</t>
  </si>
  <si>
    <t>Tashkent State Technical University</t>
  </si>
  <si>
    <t>Dartmouth College</t>
  </si>
  <si>
    <t>146=</t>
  </si>
  <si>
    <t>Sichuan University</t>
  </si>
  <si>
    <t>Huazhong University of Science and Technology</t>
  </si>
  <si>
    <t>University of Chinese Academy of Sciences (UCAS)</t>
  </si>
  <si>
    <t>University of Tehran</t>
  </si>
  <si>
    <t>Universiti Utara Malaysia (UUM)</t>
  </si>
  <si>
    <t>Van Lang University</t>
  </si>
  <si>
    <t>Universität Leipzig</t>
  </si>
  <si>
    <t>Eotvos Lorand University</t>
  </si>
  <si>
    <t>349=</t>
  </si>
  <si>
    <t>American University of Sharjah (AUS)</t>
  </si>
  <si>
    <t>George Washington University</t>
  </si>
  <si>
    <t>502=</t>
  </si>
  <si>
    <t>Kazakh National Pedagogical University Abai</t>
  </si>
  <si>
    <t>Jordan University of Science &amp; Technology</t>
  </si>
  <si>
    <t>Technion - Israel Institute of Technology</t>
  </si>
  <si>
    <t>Ateneo de Manila University</t>
  </si>
  <si>
    <t>Vanderbilt University</t>
  </si>
  <si>
    <t>University of Pretoria</t>
  </si>
  <si>
    <t>Masaryk University</t>
  </si>
  <si>
    <t>214=</t>
  </si>
  <si>
    <t>Prince of Songkla University</t>
  </si>
  <si>
    <t>Belarusian State University</t>
  </si>
  <si>
    <t>Johannes Gutenberg Universität Mainz</t>
  </si>
  <si>
    <t>Universidad Autónoma Metropolitana (UAM)</t>
  </si>
  <si>
    <t>Florida State University</t>
  </si>
  <si>
    <t>De La Salle University</t>
  </si>
  <si>
    <t>Alexandria University</t>
  </si>
  <si>
    <t>Maastricht University</t>
  </si>
  <si>
    <t>Lebanese University</t>
  </si>
  <si>
    <t>Hacettepe University</t>
  </si>
  <si>
    <t>Università  Cattolica del Sacro Cuore</t>
  </si>
  <si>
    <t>Harbin Institute of Technology</t>
  </si>
  <si>
    <t>Vrije Universiteit Brussel (VUB)</t>
  </si>
  <si>
    <t>169=</t>
  </si>
  <si>
    <t>Istanbul University</t>
  </si>
  <si>
    <t>La Trobe University</t>
  </si>
  <si>
    <t>Universität Stuttgart</t>
  </si>
  <si>
    <t>253=</t>
  </si>
  <si>
    <t>York University</t>
  </si>
  <si>
    <t>119=</t>
  </si>
  <si>
    <t>Ewha Womans University</t>
  </si>
  <si>
    <t>Universidad Católica Andrés Bello - UCAB</t>
  </si>
  <si>
    <t>University of Sussex</t>
  </si>
  <si>
    <t>63=</t>
  </si>
  <si>
    <t>Bilkent University</t>
  </si>
  <si>
    <t>Universidade de Santiago de Compostela</t>
  </si>
  <si>
    <t>450=</t>
  </si>
  <si>
    <t>Université de Lille</t>
  </si>
  <si>
    <t>University of Basel</t>
  </si>
  <si>
    <t>74=</t>
  </si>
  <si>
    <t>Khalifa University of Science and Technology</t>
  </si>
  <si>
    <t>Beijing Institute of Technology</t>
  </si>
  <si>
    <t>Xiamen University</t>
  </si>
  <si>
    <t>Emory University</t>
  </si>
  <si>
    <t>Virginia Polytechnic Institute (Virginia Tech)</t>
  </si>
  <si>
    <t>Chalmers University of Technology</t>
  </si>
  <si>
    <t>Kyung Hee University</t>
  </si>
  <si>
    <t>Hiroshima University</t>
  </si>
  <si>
    <t>Swansea University</t>
  </si>
  <si>
    <t>University of Trento</t>
  </si>
  <si>
    <t>Universidade de Brasilia (UnB)</t>
  </si>
  <si>
    <t>368=</t>
  </si>
  <si>
    <t>Simon Fraser University</t>
  </si>
  <si>
    <t>National and Kapodistrian University of Athens</t>
  </si>
  <si>
    <t>415=</t>
  </si>
  <si>
    <t>University of Antwerp</t>
  </si>
  <si>
    <t>IPB University (aka Bogor Agricultural University)</t>
  </si>
  <si>
    <t>Tashkent Institute of Irrigation and Agricultural Mechanization Engineers - National Research University (TIIAME-NRU)</t>
  </si>
  <si>
    <t>Ain Shams University</t>
  </si>
  <si>
    <t>University of Ottawa</t>
  </si>
  <si>
    <t>The University of Newcastle</t>
  </si>
  <si>
    <t>Koc University</t>
  </si>
  <si>
    <t>International Islamic University Malaysia (IIUM)</t>
  </si>
  <si>
    <t>Bogazici University</t>
  </si>
  <si>
    <t>342=</t>
  </si>
  <si>
    <t>University of Turku</t>
  </si>
  <si>
    <t>250=</t>
  </si>
  <si>
    <t>North Carolina State University</t>
  </si>
  <si>
    <t>91=</t>
  </si>
  <si>
    <t>Pontificia Universidad Católica de Valparaíso</t>
  </si>
  <si>
    <t>Stellenbosch University</t>
  </si>
  <si>
    <t>National Taiwan University of Science and Technology (Taiwan Tech)</t>
  </si>
  <si>
    <t>Thammasat University</t>
  </si>
  <si>
    <t>University of The Witwatersrand</t>
  </si>
  <si>
    <t>104=</t>
  </si>
  <si>
    <t>National Sun Yat-sen University</t>
  </si>
  <si>
    <t>Universidad de Concepción</t>
  </si>
  <si>
    <t>321=</t>
  </si>
  <si>
    <t>Universidade Federal do Rio Grande Do Sul</t>
  </si>
  <si>
    <t>Kobe University</t>
  </si>
  <si>
    <t>269=</t>
  </si>
  <si>
    <t>University of Salamanca</t>
  </si>
  <si>
    <t>University of Lausanne</t>
  </si>
  <si>
    <t>University of Galway / Ollscoil na Gaillimhe</t>
  </si>
  <si>
    <t>Kasetsart University</t>
  </si>
  <si>
    <t>University of Strathclyde</t>
  </si>
  <si>
    <t>117=</t>
  </si>
  <si>
    <t>Griffith University</t>
  </si>
  <si>
    <t>49=</t>
  </si>
  <si>
    <t>Université Paris Cité</t>
  </si>
  <si>
    <t>Universität Erlangen-Nürnberg</t>
  </si>
  <si>
    <t>University of Bern</t>
  </si>
  <si>
    <t>University of Notre Dame</t>
  </si>
  <si>
    <t>Universitat Politecnica de Valencia</t>
  </si>
  <si>
    <t>180=</t>
  </si>
  <si>
    <t>Georgetown University</t>
  </si>
  <si>
    <t>Aristotle University of Thessaloniki</t>
  </si>
  <si>
    <t>Radboud University Nijmegen</t>
  </si>
  <si>
    <t>Oxford Brookes University</t>
  </si>
  <si>
    <t>Universidad Nacional de Córdoba</t>
  </si>
  <si>
    <t>University of Coimbra</t>
  </si>
  <si>
    <t>Adamson University</t>
  </si>
  <si>
    <t>Istanbul Technical University</t>
  </si>
  <si>
    <t>Universidad de Antioquia</t>
  </si>
  <si>
    <t>Jawaharlal Nehru University</t>
  </si>
  <si>
    <t>Universidad de la República (UdelaR)</t>
  </si>
  <si>
    <t>University of Aberdeen</t>
  </si>
  <si>
    <t>83=</t>
  </si>
  <si>
    <t>L.N. Gumilyov Eurasian National University</t>
  </si>
  <si>
    <t>Universidade Nova de Lisboa</t>
  </si>
  <si>
    <t>Taylor's University (Malaysia)</t>
  </si>
  <si>
    <t>546=</t>
  </si>
  <si>
    <t>Eindhoven University of Technology</t>
  </si>
  <si>
    <t>255=</t>
  </si>
  <si>
    <t>University of Bergen</t>
  </si>
  <si>
    <t>Satbayev University (previously Kazakh Technical University named after K.I. Satpaev)</t>
  </si>
  <si>
    <t>UCSI University</t>
  </si>
  <si>
    <t>Università degli Studi di Roma - Tor Vergata</t>
  </si>
  <si>
    <t>University of Navarra</t>
  </si>
  <si>
    <t>The American University in Cairo</t>
  </si>
  <si>
    <t>Universitat Politècnica de Catalunya</t>
  </si>
  <si>
    <t>Bauman Moscow State Technical University</t>
  </si>
  <si>
    <t>American University of Beirut (AUB)</t>
  </si>
  <si>
    <t>University of Wollongong</t>
  </si>
  <si>
    <t>98=</t>
  </si>
  <si>
    <t>Ecole Normale Supérieure de Lyon</t>
  </si>
  <si>
    <t>National Yang Ming Chiao Tung University</t>
  </si>
  <si>
    <t>Massey University</t>
  </si>
  <si>
    <t>129=</t>
  </si>
  <si>
    <t>Saint Petersburg State University</t>
  </si>
  <si>
    <t>Western University</t>
  </si>
  <si>
    <t>30=</t>
  </si>
  <si>
    <t>Deakin University</t>
  </si>
  <si>
    <t>University of Münster</t>
  </si>
  <si>
    <t>Indian Institute of Technology Kharagpur (IITKGP)</t>
  </si>
  <si>
    <t>Pontificia Universidade Católica do Rio de Janeiro (PUC - Rio)</t>
  </si>
  <si>
    <t>Loughborough University</t>
  </si>
  <si>
    <t>80=</t>
  </si>
  <si>
    <t>Hebrew University of Jerusalem</t>
  </si>
  <si>
    <t>Universidad Politécnica de Madrid</t>
  </si>
  <si>
    <t>Université de Bordeaux</t>
  </si>
  <si>
    <t>Qatar University</t>
  </si>
  <si>
    <t>Université Libre de Bruxelles (ULB)</t>
  </si>
  <si>
    <t>United Arab Emirates University</t>
  </si>
  <si>
    <t>University College Cork</t>
  </si>
  <si>
    <t>127=</t>
  </si>
  <si>
    <t>Tel Aviv University</t>
  </si>
  <si>
    <t>Universitat Pompeu Fabra</t>
  </si>
  <si>
    <t>Universiti Teknologi MARA - UiTM</t>
  </si>
  <si>
    <t>Indiana University Bloomington</t>
  </si>
  <si>
    <t>Technical University of Denmark</t>
  </si>
  <si>
    <t>Middle East Technical University</t>
  </si>
  <si>
    <t>294=</t>
  </si>
  <si>
    <t>Universität zu Köln</t>
  </si>
  <si>
    <t>71=</t>
  </si>
  <si>
    <t>University of Florence</t>
  </si>
  <si>
    <t>Tongji University</t>
  </si>
  <si>
    <t>Universidad Carlos III de Madrid</t>
  </si>
  <si>
    <t>208=</t>
  </si>
  <si>
    <t>Sun Yat-sen University</t>
  </si>
  <si>
    <t>University of Pittsburgh</t>
  </si>
  <si>
    <t>Universidade Federal de Minas Gerais</t>
  </si>
  <si>
    <t>University of Reading</t>
  </si>
  <si>
    <t>42=</t>
  </si>
  <si>
    <t>Norwegian University of Science And Technology</t>
  </si>
  <si>
    <t>Curtin University</t>
  </si>
  <si>
    <t>149=</t>
  </si>
  <si>
    <t>University of Gothenburg</t>
  </si>
  <si>
    <t>36=</t>
  </si>
  <si>
    <t>Universidad de Costa Rica</t>
  </si>
  <si>
    <t>Washington University in St. Louis</t>
  </si>
  <si>
    <t>102=</t>
  </si>
  <si>
    <t>University of Virginia</t>
  </si>
  <si>
    <t>University of California, Irvine</t>
  </si>
  <si>
    <t>University of Delhi</t>
  </si>
  <si>
    <t>Technische Universität Dresden</t>
  </si>
  <si>
    <t>Vienna University of Technology</t>
  </si>
  <si>
    <t>University of Calgary</t>
  </si>
  <si>
    <t>Beijing Normal University</t>
  </si>
  <si>
    <t>Macquarie University</t>
  </si>
  <si>
    <t>Rutgers University – New Brunswick</t>
  </si>
  <si>
    <t>University of Naples - Federico II</t>
  </si>
  <si>
    <t>National Taiwan Normal University</t>
  </si>
  <si>
    <t>University of Jordan</t>
  </si>
  <si>
    <t>University of Massachusetts, Amherst</t>
  </si>
  <si>
    <t>University of Turin</t>
  </si>
  <si>
    <t>University of Canterbury</t>
  </si>
  <si>
    <t>78=</t>
  </si>
  <si>
    <t>University of Illinois Chicago (UIC)</t>
  </si>
  <si>
    <t>Chiang Mai University</t>
  </si>
  <si>
    <t>University of Bath</t>
  </si>
  <si>
    <t>University of Colorado Boulder</t>
  </si>
  <si>
    <t>61=</t>
  </si>
  <si>
    <t>University of Arizona</t>
  </si>
  <si>
    <t>Erasmus University Rotterdam</t>
  </si>
  <si>
    <t>Indian Institute of Technology Kanpur (IITK)</t>
  </si>
  <si>
    <t>Queen's University Belfast</t>
  </si>
  <si>
    <t>Universitat de Valencia</t>
  </si>
  <si>
    <t>Jagiellonian University</t>
  </si>
  <si>
    <t>University of Tsukuba</t>
  </si>
  <si>
    <t>Université de Strasbourg</t>
  </si>
  <si>
    <t>Politecnico di Torino</t>
  </si>
  <si>
    <t>Universidad de Santiago de Chile - USACH</t>
  </si>
  <si>
    <t>Rice University</t>
  </si>
  <si>
    <t>University of the Philippines</t>
  </si>
  <si>
    <t>Queen's University, Ontario</t>
  </si>
  <si>
    <t>93=</t>
  </si>
  <si>
    <t>Aix-Marseille University</t>
  </si>
  <si>
    <t>Lancaster University</t>
  </si>
  <si>
    <t>68=</t>
  </si>
  <si>
    <t>Queensland University of Technology</t>
  </si>
  <si>
    <t>University of Pisa</t>
  </si>
  <si>
    <t>Goethe Universität Frankfurt am Main</t>
  </si>
  <si>
    <t>135=</t>
  </si>
  <si>
    <t>Universitas Airlangga</t>
  </si>
  <si>
    <t>McMaster University</t>
  </si>
  <si>
    <t>University of Porto</t>
  </si>
  <si>
    <t>Universidad de Sevilla</t>
  </si>
  <si>
    <t>University of Waterloo</t>
  </si>
  <si>
    <t>Vrije Universiteit Amsterdam</t>
  </si>
  <si>
    <t>Universidade Estadual Paulista "Júlio de Mesquita Filho" (UNESP)</t>
  </si>
  <si>
    <t>King Fahd University of Petroleum &amp; Minerals</t>
  </si>
  <si>
    <t>Wuhan University</t>
  </si>
  <si>
    <t>King Saud University</t>
  </si>
  <si>
    <t>Wageningen University &amp; Research</t>
  </si>
  <si>
    <t>RMIT University</t>
  </si>
  <si>
    <t>University of Geneva</t>
  </si>
  <si>
    <t>Université Grenoble Alpes</t>
  </si>
  <si>
    <t>Universidad Nacional de La Plata</t>
  </si>
  <si>
    <t>Indian Institute of Science (IISc) Bangalore</t>
  </si>
  <si>
    <t>University of York</t>
  </si>
  <si>
    <t>Indian Institute of Technology Madras (IITM)</t>
  </si>
  <si>
    <t>Universität Freiburg</t>
  </si>
  <si>
    <t>Karlsruhe Institute of Technology (KIT)</t>
  </si>
  <si>
    <t>University of Lisbon</t>
  </si>
  <si>
    <t>University of Maryland, College Park</t>
  </si>
  <si>
    <t>Victoria University of Wellington</t>
  </si>
  <si>
    <t>Georg-August-Universität Göttingen</t>
  </si>
  <si>
    <t>Aalto University</t>
  </si>
  <si>
    <t>University of Science and Technology of China</t>
  </si>
  <si>
    <t>Rheinisch-Westfälische Technische Hochschule Aachen</t>
  </si>
  <si>
    <t>University of Exeter</t>
  </si>
  <si>
    <t>Institut Polytechnique de Paris</t>
  </si>
  <si>
    <t>198=</t>
  </si>
  <si>
    <t>University of Cape Town</t>
  </si>
  <si>
    <t>45=</t>
  </si>
  <si>
    <t>Hanyang University</t>
  </si>
  <si>
    <t>Bandung Institute of Technology (ITB)</t>
  </si>
  <si>
    <t>Charles University</t>
  </si>
  <si>
    <t>University of Technology Sydney</t>
  </si>
  <si>
    <t>University of Florida</t>
  </si>
  <si>
    <t>University of Granada</t>
  </si>
  <si>
    <t>Mahidol University</t>
  </si>
  <si>
    <t>University of Otago</t>
  </si>
  <si>
    <t>Cardiff University</t>
  </si>
  <si>
    <t>KTH Royal Institute of Technology</t>
  </si>
  <si>
    <t>Pontificia Universidad Javeriana</t>
  </si>
  <si>
    <t>University of Liverpool</t>
  </si>
  <si>
    <t>Al-Farabi Kazakh National University</t>
  </si>
  <si>
    <t>Cairo University</t>
  </si>
  <si>
    <t>Eberhard Karls Universität Tübingen</t>
  </si>
  <si>
    <t>University of Warsaw</t>
  </si>
  <si>
    <t>University of Southern California</t>
  </si>
  <si>
    <t>Pohang University of Science And Technology (POSTECH)</t>
  </si>
  <si>
    <t>University of St Andrews</t>
  </si>
  <si>
    <t>Université Catholique de Louvain (UCL)</t>
  </si>
  <si>
    <t>University of Southampton</t>
  </si>
  <si>
    <t>Newcastle University</t>
  </si>
  <si>
    <t>Pontificia Universidad Católica del Perú (PUCP)</t>
  </si>
  <si>
    <t>Queen Mary University of London (QMUL)</t>
  </si>
  <si>
    <t>144=</t>
  </si>
  <si>
    <t>Arizona State University</t>
  </si>
  <si>
    <t>Universiti Teknologi Malaysia (UTM)</t>
  </si>
  <si>
    <t>Universität Hamburg</t>
  </si>
  <si>
    <t>Technische Universität Berlin</t>
  </si>
  <si>
    <t>Stockholm University</t>
  </si>
  <si>
    <t>University of California, Santa Barbara (UCSB)</t>
  </si>
  <si>
    <t>Keio University</t>
  </si>
  <si>
    <t>University of Milan</t>
  </si>
  <si>
    <t>219=</t>
  </si>
  <si>
    <t>University of Montreal</t>
  </si>
  <si>
    <t>National Cheng Kung University (NCKU)</t>
  </si>
  <si>
    <t>University College Dublin</t>
  </si>
  <si>
    <t>National Tsing Hua University</t>
  </si>
  <si>
    <t>University of Groningen</t>
  </si>
  <si>
    <t>Michigan State University</t>
  </si>
  <si>
    <t>King Abdul Aziz University (KAU)</t>
  </si>
  <si>
    <t>Rheinische Friedrich-Wilhelms-Universität Bonn</t>
  </si>
  <si>
    <t>University of Oslo</t>
  </si>
  <si>
    <t>Indian Institute of Technology Delhi (IITD)</t>
  </si>
  <si>
    <t>Ghent University</t>
  </si>
  <si>
    <t>Aarhus University</t>
  </si>
  <si>
    <t>Sungkyunkwan University</t>
  </si>
  <si>
    <t>University of Minnesota (System)</t>
  </si>
  <si>
    <t>The University of Western Australia</t>
  </si>
  <si>
    <t>Tecnológico de Monterrey (ITESM)</t>
  </si>
  <si>
    <t>262=</t>
  </si>
  <si>
    <t>UNIVERSITAS INDONESIA</t>
  </si>
  <si>
    <t>Universitas Gadjah Mada</t>
  </si>
  <si>
    <t>University of Alberta</t>
  </si>
  <si>
    <t>University of Zurich (UZH)</t>
  </si>
  <si>
    <t>Ohio State University</t>
  </si>
  <si>
    <t>Kyushu University</t>
  </si>
  <si>
    <t>Hokkaido University</t>
  </si>
  <si>
    <t>Nanjing University</t>
  </si>
  <si>
    <t>University of North Carolina, Chapel Hill</t>
  </si>
  <si>
    <t>Brown University</t>
  </si>
  <si>
    <t>University of California, Davis</t>
  </si>
  <si>
    <t>Texas A&amp;M University</t>
  </si>
  <si>
    <t>The University of Sheffield</t>
  </si>
  <si>
    <t>Universidade Federal do Rio de Janeiro</t>
  </si>
  <si>
    <t>Universidad Autónoma de Madrid</t>
  </si>
  <si>
    <t>Indian Institute of Technology Bombay (IITB)</t>
  </si>
  <si>
    <t>University of Padova</t>
  </si>
  <si>
    <t>Waseda University</t>
  </si>
  <si>
    <t>Durham University</t>
  </si>
  <si>
    <t>Nagoya University</t>
  </si>
  <si>
    <t>Purdue University</t>
  </si>
  <si>
    <t>University of Helsinki</t>
  </si>
  <si>
    <t>Uppsala University</t>
  </si>
  <si>
    <t>Université Paris-Saclay</t>
  </si>
  <si>
    <t>39=</t>
  </si>
  <si>
    <t>Boston University</t>
  </si>
  <si>
    <t>The University of Nottingham</t>
  </si>
  <si>
    <t>City University of Hong Kong</t>
  </si>
  <si>
    <t>Universiti Putra Malaysia (UPM)</t>
  </si>
  <si>
    <t>Georgia Institute of Technology</t>
  </si>
  <si>
    <t>Universiti Kebangsaan Malaysia (UKM)</t>
  </si>
  <si>
    <t>Universitat Autónoma de Barcelona</t>
  </si>
  <si>
    <t>Universiti Sains Malaysia (USM)</t>
  </si>
  <si>
    <t>Université Paris 1 Panthéon-Sorbonne</t>
  </si>
  <si>
    <t>Adelaide University</t>
  </si>
  <si>
    <t>University Complutense Madrid</t>
  </si>
  <si>
    <t>Utrecht University</t>
  </si>
  <si>
    <t>Carnegie Mellon University</t>
  </si>
  <si>
    <t>Lund University</t>
  </si>
  <si>
    <t>3=</t>
  </si>
  <si>
    <t>Leiden University</t>
  </si>
  <si>
    <t>London School of Economics and Political Science (LSE)</t>
  </si>
  <si>
    <t>University of Birmingham</t>
  </si>
  <si>
    <t>Universidad Nacional de Colombia</t>
  </si>
  <si>
    <t>The Hong Kong Polytechnic University</t>
  </si>
  <si>
    <t>Universidad de Los Andes Colombia</t>
  </si>
  <si>
    <t>Universidade Estadual de Campinas (Unicamp)</t>
  </si>
  <si>
    <t>University of Leeds</t>
  </si>
  <si>
    <t>Chulalongkorn University</t>
  </si>
  <si>
    <t>University of Vienna</t>
  </si>
  <si>
    <t>Trinity College Dublin, The University of Dublin</t>
  </si>
  <si>
    <t>PSL University</t>
  </si>
  <si>
    <t>The University of Warwick</t>
  </si>
  <si>
    <t>Politecnico di Milano</t>
  </si>
  <si>
    <t>Lomonosov Moscow State University</t>
  </si>
  <si>
    <t>Tohoku University</t>
  </si>
  <si>
    <t>University of Barcelona</t>
  </si>
  <si>
    <t>115=</t>
  </si>
  <si>
    <t>Tokyo Institute of Technology</t>
  </si>
  <si>
    <t>University of Copenhagen</t>
  </si>
  <si>
    <t>University of Wisconsin-Madison</t>
  </si>
  <si>
    <t>Pennsylvania State University</t>
  </si>
  <si>
    <t>19=</t>
  </si>
  <si>
    <t>Delft University of Technology</t>
  </si>
  <si>
    <t>15=</t>
  </si>
  <si>
    <t>Zhejiang University</t>
  </si>
  <si>
    <t>Ruprecht-Karls-Universität Heidelberg</t>
  </si>
  <si>
    <t>University of Bristol</t>
  </si>
  <si>
    <t>12=</t>
  </si>
  <si>
    <t>University of Glasgow</t>
  </si>
  <si>
    <t>Freie Universität Berlin</t>
  </si>
  <si>
    <t>Korea University</t>
  </si>
  <si>
    <t>The Hong Kong University of Science and Technology</t>
  </si>
  <si>
    <t>University of Washington</t>
  </si>
  <si>
    <t>The University of Osaka</t>
  </si>
  <si>
    <t>Alma Mater Studiorum - University of Bologna</t>
  </si>
  <si>
    <t>Sapienza University of Rome</t>
  </si>
  <si>
    <t>Yonsei University</t>
  </si>
  <si>
    <t>The University of Auckland</t>
  </si>
  <si>
    <t>University of Illinois at Urbana-Champaign</t>
  </si>
  <si>
    <t>Universidad de Chile</t>
  </si>
  <si>
    <t>Technical University of Munich</t>
  </si>
  <si>
    <t>Northwestern University</t>
  </si>
  <si>
    <t>Universiti Malaya (UM)</t>
  </si>
  <si>
    <t>The University of Amsterdam</t>
  </si>
  <si>
    <t>École Polytechnique Fédérale de Lausanne</t>
  </si>
  <si>
    <t>Shanghai Jiao Tong University</t>
  </si>
  <si>
    <t>Duke University</t>
  </si>
  <si>
    <t>KU Leuven</t>
  </si>
  <si>
    <t>Johns Hopkins University</t>
  </si>
  <si>
    <t>Sorbonne University (merged from Paris IV &amp; UPMC)</t>
  </si>
  <si>
    <t>Fudan University</t>
  </si>
  <si>
    <t>University of California, San Diego (UCSD)</t>
  </si>
  <si>
    <t>The Chinese University of Hong Kong</t>
  </si>
  <si>
    <t>The University of Queensland</t>
  </si>
  <si>
    <t>Humboldt-Universität zu Berlin</t>
  </si>
  <si>
    <t>Monash University</t>
  </si>
  <si>
    <t>King's College London (KCL)</t>
  </si>
  <si>
    <t>The University of New South Wales</t>
  </si>
  <si>
    <t>Nanyang Technological University, Singapore (NTU Singapore)</t>
  </si>
  <si>
    <t>Ludwig-Maximilians-Universität München</t>
  </si>
  <si>
    <t>Universidade de São Paulo (USP)</t>
  </si>
  <si>
    <t>University of Texas at Austin</t>
  </si>
  <si>
    <t>National Taiwan University (NTU)</t>
  </si>
  <si>
    <t>Australian National University</t>
  </si>
  <si>
    <t>Pontificia Universidad Católica de Chile</t>
  </si>
  <si>
    <t>McGill University</t>
  </si>
  <si>
    <t>Universidad de Buenos Aires</t>
  </si>
  <si>
    <t>California Institute of Technology (Caltech)</t>
  </si>
  <si>
    <t>The University of Manchester</t>
  </si>
  <si>
    <t>9=</t>
  </si>
  <si>
    <t>New York University (NYU)</t>
  </si>
  <si>
    <t>University of Pennsylvania</t>
  </si>
  <si>
    <t>The University of Sydney</t>
  </si>
  <si>
    <t>Universidad Nacional Autónoma de México (UNAM)</t>
  </si>
  <si>
    <t>The University of Hong Kong</t>
  </si>
  <si>
    <t>University of Michigan-Ann Arbor</t>
  </si>
  <si>
    <t>Cornell University</t>
  </si>
  <si>
    <t>Imperial College London</t>
  </si>
  <si>
    <t>7=</t>
  </si>
  <si>
    <t>University of Edinburgh</t>
  </si>
  <si>
    <t>University of British Columbia</t>
  </si>
  <si>
    <t>5=</t>
  </si>
  <si>
    <t>ETH Zurich (Swiss Federal Institute of Technology)</t>
  </si>
  <si>
    <t>The University of Melbourne</t>
  </si>
  <si>
    <t>Seoul National University</t>
  </si>
  <si>
    <t>Kyoto University</t>
  </si>
  <si>
    <t>University of Chicago</t>
  </si>
  <si>
    <t>National University of Singapore (NUS)</t>
  </si>
  <si>
    <t>UCL (University College London)</t>
  </si>
  <si>
    <t>Peking University</t>
  </si>
  <si>
    <t>Tsinghua University</t>
  </si>
  <si>
    <t>Columbia University</t>
  </si>
  <si>
    <t>Massachusetts Institute of Technology (MIT)</t>
  </si>
  <si>
    <t>Stanford University</t>
  </si>
  <si>
    <t>University of Oxford</t>
  </si>
  <si>
    <t>Harvard University</t>
  </si>
  <si>
    <t>University of Cambridge</t>
  </si>
  <si>
    <t>University of California, Berkeley (UCB)</t>
  </si>
  <si>
    <t>Yale University</t>
  </si>
  <si>
    <t>Princeton University</t>
  </si>
  <si>
    <t>University of Toronto</t>
  </si>
  <si>
    <t>The University of Tokyo</t>
  </si>
  <si>
    <t>University of California, Los Angeles (UCLA)</t>
  </si>
  <si>
    <t>Institution Name</t>
  </si>
  <si>
    <t>Overall Score</t>
  </si>
  <si>
    <t>2026 Rank</t>
  </si>
  <si>
    <t>The university’s rank in the 2026 QS rankings.</t>
  </si>
  <si>
    <t>The university’s rank in the previous year (2025).</t>
  </si>
  <si>
    <t>Full name of the university or institution.</t>
  </si>
  <si>
    <t>The country where the institution is located.</t>
  </si>
  <si>
    <t>Geographical region (e.g., Europe, Americas, Asia).</t>
  </si>
  <si>
    <t>Approximate size of the university based on student population (e.g., S, M, L, XL).</t>
  </si>
  <si>
    <t>The academic focus of the institution (e.g., CO = Comprehensive, FC = Focused).</t>
  </si>
  <si>
    <t>Level of research intensity (e.g., VH = Very High).</t>
  </si>
  <si>
    <t>Type of institution (e.g., Public, Private not-for-profit).</t>
  </si>
  <si>
    <t>Academic Reputation — based on global academic survey.</t>
  </si>
  <si>
    <t>Employer Reputation — based on employer feedback.</t>
  </si>
  <si>
    <t>Faculty-Student Ratio — evaluates teaching commitment.</t>
  </si>
  <si>
    <t>Citations per Faculty — measures research output and quality.</t>
  </si>
  <si>
    <t>International Faculty Ratio — percentage of international teaching staff.</t>
  </si>
  <si>
    <t>International Student Ratio — percentage of international students.</t>
  </si>
  <si>
    <t>International Student Diversity — diversity among international students.</t>
  </si>
  <si>
    <t>International Research Network — global collaboration intensity.</t>
  </si>
  <si>
    <t>Employment Outcomes — how well graduates perform in the job market.</t>
  </si>
  <si>
    <t>Sustainability — evaluates environmental and social impact initiatives.</t>
  </si>
  <si>
    <t>Composite score used to determine the final university rank.</t>
  </si>
  <si>
    <t>Variables Description</t>
  </si>
  <si>
    <t>Time-invariant</t>
  </si>
  <si>
    <t>Time-variant</t>
  </si>
  <si>
    <t>Quantitative</t>
  </si>
  <si>
    <t>Qualitative</t>
  </si>
  <si>
    <t>Nominal</t>
  </si>
  <si>
    <t>Ordinal</t>
  </si>
  <si>
    <t>Rank of Academic Reputation — based on global academic survey.</t>
  </si>
  <si>
    <t>Rank of  Employer Reputation — based on employer feedback.</t>
  </si>
  <si>
    <t>Rank of  Faculty-Student Ratio — evaluates teaching commitment.</t>
  </si>
  <si>
    <t>Rank of  Citations per Faculty — measures research output and quality.</t>
  </si>
  <si>
    <t>Rank of  International Faculty Ratio — percentage of international teaching staff.</t>
  </si>
  <si>
    <t>Rank of International Student Ratio — percentage of international students.</t>
  </si>
  <si>
    <t>Rank of International Student Diversity — diversity among international students.</t>
  </si>
  <si>
    <t>Rank of International Research Network — global collaboration intensity.</t>
  </si>
  <si>
    <t>Rank of Employment Outcomes — how well graduates perform in the job market.</t>
  </si>
  <si>
    <t>Rank of  Sustainability — evaluates environmental and social impact initiatives.</t>
  </si>
  <si>
    <t>Continious</t>
  </si>
  <si>
    <t>Structured</t>
  </si>
  <si>
    <t>Row Labels</t>
  </si>
  <si>
    <t>Grand Total</t>
  </si>
  <si>
    <t>Count of Rank</t>
  </si>
  <si>
    <t>(blank)</t>
  </si>
  <si>
    <t>Count of Previous Rank</t>
  </si>
  <si>
    <t>Count of Name</t>
  </si>
  <si>
    <t>Count of Country/Territory</t>
  </si>
  <si>
    <t>Count of Region</t>
  </si>
  <si>
    <t>Count of Size</t>
  </si>
  <si>
    <t>Count of Focus</t>
  </si>
  <si>
    <t>Count of Research</t>
  </si>
  <si>
    <t>Count of Status</t>
  </si>
  <si>
    <t>Count of AR SCORE</t>
  </si>
  <si>
    <t>Count of AR RANK</t>
  </si>
  <si>
    <t>Count of ER SCORE</t>
  </si>
  <si>
    <t>Count of FSR SCORE</t>
  </si>
  <si>
    <t>Count of ER RANK</t>
  </si>
  <si>
    <t>Count of FSR RANK</t>
  </si>
  <si>
    <t>Count of CPF SCORE</t>
  </si>
  <si>
    <t>Count of CPF RANK</t>
  </si>
  <si>
    <t>Count of IFR SCORE</t>
  </si>
  <si>
    <t>Count of IFR RANK</t>
  </si>
  <si>
    <t>Count of ISR SCORE</t>
  </si>
  <si>
    <t>Count of ISR RANK</t>
  </si>
  <si>
    <t>Count of ISD SCORE</t>
  </si>
  <si>
    <t>Count of ISD RANK</t>
  </si>
  <si>
    <t>Count of IRN SCORE</t>
  </si>
  <si>
    <t>Count of IRN RANK</t>
  </si>
  <si>
    <t>Count of EO SCORE</t>
  </si>
  <si>
    <t>Count of EO RANK</t>
  </si>
  <si>
    <t>Count of SUS SCORE</t>
  </si>
  <si>
    <t>Count of SUS RANK</t>
  </si>
  <si>
    <t>Count of Overall SCORE</t>
  </si>
  <si>
    <t>Range</t>
  </si>
  <si>
    <t>Mode</t>
  </si>
  <si>
    <t>min</t>
  </si>
  <si>
    <t>max</t>
  </si>
  <si>
    <t>Not applicable</t>
  </si>
  <si>
    <t xml:space="preserve"> </t>
  </si>
  <si>
    <t>Notes Quantitative Variables</t>
  </si>
  <si>
    <t>Notes QuaQualitative Variables</t>
  </si>
  <si>
    <t>No value count exceed 1503 (All ranges are within 1 – 1503)</t>
  </si>
  <si>
    <t xml:space="preserve">No value count exceed 1503 </t>
  </si>
  <si>
    <t>Data Completeness</t>
  </si>
  <si>
    <t>Variable</t>
  </si>
  <si>
    <t>Missing values</t>
  </si>
  <si>
    <t>Note</t>
  </si>
  <si>
    <t>Chosen method</t>
  </si>
  <si>
    <t>count</t>
  </si>
  <si>
    <t>mean</t>
  </si>
  <si>
    <t>std</t>
  </si>
  <si>
    <t>&lt;class 'pandas.core.frame.DataFrame'&gt;</t>
  </si>
  <si>
    <t>RangeIndex: 1503 entries, 0 to 1502</t>
  </si>
  <si>
    <t>Data columns (total 31 columns):</t>
  </si>
  <si>
    <t xml:space="preserve"> #   Column             Non-Null Count  Dtype  </t>
  </si>
  <si>
    <t xml:space="preserve">---  ------             --------------  -----  </t>
  </si>
  <si>
    <t xml:space="preserve"> 0   Index              1503 non-null   int64  </t>
  </si>
  <si>
    <t xml:space="preserve"> 1   Rank               1503 non-null   object </t>
  </si>
  <si>
    <t xml:space="preserve"> 2   Previous Rank      1389 non-null   object </t>
  </si>
  <si>
    <t xml:space="preserve"> 3   Name               1503 non-null   object </t>
  </si>
  <si>
    <t xml:space="preserve"> 4   Country/Territory  1503 non-null   object </t>
  </si>
  <si>
    <t xml:space="preserve"> 5   Region             1503 non-null   object </t>
  </si>
  <si>
    <t xml:space="preserve"> 6   Size               1502 non-null   object </t>
  </si>
  <si>
    <t xml:space="preserve"> 7   Focus              1503 non-null   object </t>
  </si>
  <si>
    <t xml:space="preserve"> 8   Research           1502 non-null   object </t>
  </si>
  <si>
    <t xml:space="preserve"> 9   Status             1455 non-null   object </t>
  </si>
  <si>
    <t xml:space="preserve"> 10  AR SCORE           1503 non-null   float64</t>
  </si>
  <si>
    <t xml:space="preserve"> 11  AR RANK            1503 non-null   object </t>
  </si>
  <si>
    <t xml:space="preserve"> 12  ER SCORE           1503 non-null   float64</t>
  </si>
  <si>
    <t xml:space="preserve"> 13  ER RANK            1503 non-null   object </t>
  </si>
  <si>
    <t xml:space="preserve"> 14  FSR SCORE          1503 non-null   float64</t>
  </si>
  <si>
    <t xml:space="preserve"> 15  FSR RANK           1503 non-null   object </t>
  </si>
  <si>
    <t xml:space="preserve"> 16  CPF SCORE          1503 non-null   float64</t>
  </si>
  <si>
    <t xml:space="preserve"> 17  CPF RANK           1503 non-null   object </t>
  </si>
  <si>
    <t xml:space="preserve"> 18  IFR SCORE          1416 non-null   float64</t>
  </si>
  <si>
    <t xml:space="preserve"> 19  IFR RANK           1416 non-null   object </t>
  </si>
  <si>
    <t xml:space="preserve"> 20  ISR SCORE          1466 non-null   float64</t>
  </si>
  <si>
    <t xml:space="preserve"> 21  ISR RANK           1466 non-null   object </t>
  </si>
  <si>
    <t xml:space="preserve"> 22  ISD SCORE          1466 non-null   float64</t>
  </si>
  <si>
    <t xml:space="preserve"> 23  ISD RANK           1466 non-null   object </t>
  </si>
  <si>
    <t xml:space="preserve"> 24  IRN SCORE          1501 non-null   float64</t>
  </si>
  <si>
    <t xml:space="preserve"> 25  IRN RANK           1501 non-null   object </t>
  </si>
  <si>
    <t xml:space="preserve"> 26  EO SCORE           1503 non-null   float64</t>
  </si>
  <si>
    <t xml:space="preserve"> 27  EO RANK            1503 non-null   object </t>
  </si>
  <si>
    <t xml:space="preserve"> 28  SUS SCORE          1479 non-null   float64</t>
  </si>
  <si>
    <t xml:space="preserve"> 29  SUS RANK           1479 non-null   object </t>
  </si>
  <si>
    <t xml:space="preserve"> 30  Overall SCORE      1503 non-null   object </t>
  </si>
  <si>
    <t>dtypes: float64(10), int64(1), object(20)</t>
  </si>
  <si>
    <t>memory usage: 364.1+ KB</t>
  </si>
  <si>
    <t>unique</t>
  </si>
  <si>
    <t>top</t>
  </si>
  <si>
    <t>freq</t>
  </si>
  <si>
    <t>describe quantitative</t>
  </si>
  <si>
    <t>Data Uniqueness</t>
  </si>
  <si>
    <t>Data Grain</t>
  </si>
  <si>
    <t>Duplicate Entries</t>
  </si>
  <si>
    <t>No duplicate entries were found. There are 1503 unique
university names.</t>
  </si>
  <si>
    <t xml:space="preserve">The data grain is the name of the university.
</t>
  </si>
  <si>
    <t>Timeliness</t>
  </si>
  <si>
    <t>No info in the 2025 rank</t>
  </si>
  <si>
    <t>Info available online</t>
  </si>
  <si>
    <t>48 values were replaced with "Public", Private not for Profit" and "Private for Profit"</t>
  </si>
  <si>
    <t>114 values were replaced with "Not Ranked"</t>
  </si>
  <si>
    <t>1 value was replaced with FC</t>
  </si>
  <si>
    <t>1 value was replaced with XL</t>
  </si>
  <si>
    <t>87 values were replaced with "Not Ranked"</t>
  </si>
  <si>
    <t>37 values were replaced with "Not Ranked"</t>
  </si>
  <si>
    <t>2 values were replaced with "Not Ranked"</t>
  </si>
  <si>
    <t>24 values were replaced with "Not Ranked"</t>
  </si>
  <si>
    <t>Dataset for 2026 will not be updated, it's final one for the year of 2026.</t>
  </si>
  <si>
    <t>describe (object variables)</t>
  </si>
  <si>
    <t xml:space="preserve"> 6   Size               1503 non-null   object </t>
  </si>
  <si>
    <t xml:space="preserve"> 8   Research           1503 non-null   object </t>
  </si>
  <si>
    <t xml:space="preserve"> 9   Status             1503 non-null   object </t>
  </si>
  <si>
    <t xml:space="preserve"> 30  Overall SCORE      705 non-null    float64</t>
  </si>
  <si>
    <t xml:space="preserve"># All NaN values in SCORE variables are kept as NaN to keep the float64 type for these variables 
# to calculate the descriptive statistics </t>
  </si>
  <si>
    <t>No info to replace the vmissing values</t>
  </si>
  <si>
    <t>AR RANK_num</t>
  </si>
  <si>
    <t>AR RANK_sym</t>
  </si>
  <si>
    <t>ER RANK_num</t>
  </si>
  <si>
    <t>ER RANK_sym</t>
  </si>
  <si>
    <t>FSR RANK_num</t>
  </si>
  <si>
    <t>FSR RANK_sym</t>
  </si>
  <si>
    <t>CPF RANK_num</t>
  </si>
  <si>
    <t>CPF RANK_sym</t>
  </si>
  <si>
    <t>IFR RANK_num</t>
  </si>
  <si>
    <t>IFR RANK_sym</t>
  </si>
  <si>
    <t>ISR RANK_num</t>
  </si>
  <si>
    <t>ISR RANK_sym</t>
  </si>
  <si>
    <t>ISD RANK_num</t>
  </si>
  <si>
    <t>ISD RANK_sym</t>
  </si>
  <si>
    <t>IRN RANK_num</t>
  </si>
  <si>
    <t>IRN RANK_sym</t>
  </si>
  <si>
    <t>EO RANK_num</t>
  </si>
  <si>
    <t>EO RANK_sym</t>
  </si>
  <si>
    <t>SUS RANK_num</t>
  </si>
  <si>
    <t>SUS RANK_sym</t>
  </si>
  <si>
    <t>Data columns (total 55 columns):</t>
  </si>
  <si>
    <t xml:space="preserve"> 31  AR RANK_num        1503 non-null   float64</t>
  </si>
  <si>
    <t xml:space="preserve"> 32  AR RANK_sym        803 non-null    object </t>
  </si>
  <si>
    <t xml:space="preserve"> 33  ER RANK_num        1503 non-null   float64</t>
  </si>
  <si>
    <t xml:space="preserve"> 34  ER RANK_sym        804 non-null    object </t>
  </si>
  <si>
    <t xml:space="preserve"> 35  FSR RANK_num       1503 non-null   float64</t>
  </si>
  <si>
    <t xml:space="preserve"> 36  FSR RANK_sym       716 non-null    object </t>
  </si>
  <si>
    <t xml:space="preserve"> 37  CPF RANK_num       1503 non-null   float64</t>
  </si>
  <si>
    <t xml:space="preserve"> 38  CPF RANK_sym       702 non-null    object </t>
  </si>
  <si>
    <t xml:space="preserve"> 39  IFR RANK_num       1416 non-null   float64</t>
  </si>
  <si>
    <t xml:space="preserve"> 40  IFR RANK_sym       624 non-null    object </t>
  </si>
  <si>
    <t xml:space="preserve"> 41  ISR RANK_num       1466 non-null   float64</t>
  </si>
  <si>
    <t xml:space="preserve"> 42  ISR RANK_sym       670 non-null    object </t>
  </si>
  <si>
    <t xml:space="preserve"> 43  ISD RANK_num       1466 non-null   float64</t>
  </si>
  <si>
    <t xml:space="preserve"> 44  ISD RANK_sym       670 non-null    object </t>
  </si>
  <si>
    <t xml:space="preserve"> 45  IRN RANK_num       1501 non-null   float64</t>
  </si>
  <si>
    <t xml:space="preserve"> 46  IRN RANK_sym       701 non-null    object </t>
  </si>
  <si>
    <t xml:space="preserve"> 47  EO RANK_num        1503 non-null   float64</t>
  </si>
  <si>
    <t xml:space="preserve"> 48  EO RANK_sym        715 non-null    object </t>
  </si>
  <si>
    <t xml:space="preserve"> 49  SUS RANK_num       1479 non-null   float64</t>
  </si>
  <si>
    <t xml:space="preserve"> 50  SUS RANK_sym       1330 non-null   object </t>
  </si>
  <si>
    <t xml:space="preserve"> 51  Rank_num           1503 non-null   float64</t>
  </si>
  <si>
    <t xml:space="preserve"> 52  Rank_sym           96 non-null     object </t>
  </si>
  <si>
    <t xml:space="preserve"> 54  Previous Rank_sym  21 non-null     object </t>
  </si>
  <si>
    <t>memory usage: 645.9+ KB</t>
  </si>
  <si>
    <t>Rank_sym</t>
  </si>
  <si>
    <t>Previous Rank_sym</t>
  </si>
  <si>
    <t>Rank_num</t>
  </si>
  <si>
    <t>Previous Rank_num</t>
  </si>
  <si>
    <t>=</t>
  </si>
  <si>
    <t>+</t>
  </si>
  <si>
    <t>New rank column with numerical value only</t>
  </si>
  <si>
    <t>New rank column with symbol value only</t>
  </si>
  <si>
    <t xml:space="preserve">Changed all the - values to NaN values </t>
  </si>
  <si>
    <t xml:space="preserve">All metric RANKS variables were splitted into 2 colums </t>
  </si>
  <si>
    <t>Rank &amp; Previous Rank</t>
  </si>
  <si>
    <t>New columns were created to separate numerical values and symbols</t>
  </si>
  <si>
    <t xml:space="preserve"> 2   Previous Rank      1391 non-null   object </t>
  </si>
  <si>
    <t xml:space="preserve"> 53  Previous Rank_num  1391 non-null   float64</t>
  </si>
  <si>
    <t>dtypes: float64(23), int64(1), object(31)</t>
  </si>
  <si>
    <t>There are a lot of different symbols in data = + -</t>
  </si>
  <si>
    <t xml:space="preserve">Country/Territory </t>
  </si>
  <si>
    <t>Changed the name of these countries -   'united kingdom': 'United Kingdom of Great Britain and Northern Ireland',
    'venezuela (bolivarian republic of)': 'Venezuela, Bolivarian Republic of',
    'republic of korea': 'Korea, Republic of',  # South Korea
    # Mainland/regions rolled into the sovereign “China” geometry
    'china (mainland)': 'China',
    'hong kong sar, china': 'China', 
    'macao sar, china': 'China',
    # Entities that  named differently 
    'puerto rico': 'United States of America',   # aggregated to parent
    'northern cyprus': 'Cyprus',       # aggregated to parent or drop; see options below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</si>
</sst>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A5A5A5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12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b/>
      <i/>
      <sz val="12"/>
      <color rgb="FF000000"/>
      <name val="Calibri"/>
      <family val="2"/>
    </font>
    <font>
      <sz val="18"/>
      <color theme="1"/>
      <name val="Calibri"/>
      <family val="2"/>
    </font>
    <font>
      <b/>
      <sz val="18"/>
      <color theme="1"/>
      <name val="Calibri"/>
      <family val="2"/>
    </font>
    <font>
      <sz val="16"/>
      <color theme="1"/>
      <name val="Calibri"/>
      <family val="2"/>
    </font>
    <font>
      <sz val="10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irce"/>
    </font>
    <font>
      <b/>
      <sz val="12"/>
      <color theme="1"/>
      <name val="Circe"/>
    </font>
    <font>
      <sz val="13"/>
      <color theme="1"/>
      <name val="Menlo"/>
      <family val="2"/>
    </font>
    <font>
      <sz val="14"/>
      <color theme="1"/>
      <name val="Calibri"/>
      <family val="2"/>
      <scheme val="major"/>
    </font>
    <font>
      <b/>
      <sz val="14"/>
      <color theme="1"/>
      <name val="Calibri"/>
      <family val="2"/>
      <scheme val="major"/>
    </font>
    <font>
      <sz val="12"/>
      <color rgb="FF000000"/>
      <name val="Circe"/>
    </font>
    <font>
      <b/>
      <sz val="12"/>
      <color rgb="FF000000"/>
      <name val="Circe"/>
    </font>
    <font>
      <b/>
      <sz val="11"/>
      <name val="Calibri"/>
      <family val="2"/>
    </font>
    <font>
      <b/>
      <sz val="13"/>
      <color theme="1"/>
      <name val="Circe"/>
    </font>
    <font>
      <sz val="13"/>
      <color theme="1"/>
      <name val="Circe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D4E"/>
        <bgColor rgb="FFFFCD4E"/>
      </patternFill>
    </fill>
    <fill>
      <patternFill patternType="solid">
        <fgColor rgb="FF54D0C6"/>
        <bgColor rgb="FF54D0C6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theme="9" tint="0.59999389629810485"/>
        <bgColor theme="0"/>
      </patternFill>
    </fill>
  </fills>
  <borders count="33">
    <border>
      <left/>
      <right/>
      <top/>
      <bottom/>
      <diagonal/>
    </border>
    <border>
      <left/>
      <right style="hair">
        <color rgb="FFBFBFBF"/>
      </right>
      <top/>
      <bottom style="thin">
        <color rgb="FF000000"/>
      </bottom>
      <diagonal/>
    </border>
    <border>
      <left style="hair">
        <color rgb="FFBFBFBF"/>
      </left>
      <right style="hair">
        <color rgb="FFBFBFBF"/>
      </right>
      <top/>
      <bottom style="thin">
        <color rgb="FF000000"/>
      </bottom>
      <diagonal/>
    </border>
    <border>
      <left style="hair">
        <color rgb="FFBFBFBF"/>
      </left>
      <right/>
      <top/>
      <bottom style="thin">
        <color rgb="FF000000"/>
      </bottom>
      <diagonal/>
    </border>
    <border>
      <left/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/>
      <top/>
      <bottom style="hair">
        <color rgb="FFBFBFBF"/>
      </bottom>
      <diagonal/>
    </border>
    <border>
      <left/>
      <right style="hair">
        <color rgb="FFBFBFBF"/>
      </right>
      <top style="hair">
        <color rgb="FFBFBFBF"/>
      </top>
      <bottom style="hair">
        <color rgb="FFBFBFBF"/>
      </bottom>
      <diagonal/>
    </border>
    <border>
      <left/>
      <right style="hair">
        <color rgb="FFBFBFBF"/>
      </right>
      <top style="hair">
        <color rgb="FFBFBFBF"/>
      </top>
      <bottom/>
      <diagonal/>
    </border>
    <border>
      <left style="hair">
        <color rgb="FFBFBFBF"/>
      </left>
      <right style="hair">
        <color rgb="FFBFBFBF"/>
      </right>
      <top style="hair">
        <color rgb="FFBFBFBF"/>
      </top>
      <bottom/>
      <diagonal/>
    </border>
    <border>
      <left style="hair">
        <color rgb="FFBFBFBF"/>
      </left>
      <right/>
      <top style="hair">
        <color rgb="FFBFBFBF"/>
      </top>
      <bottom/>
      <diagonal/>
    </border>
    <border>
      <left/>
      <right/>
      <top/>
      <bottom style="thin">
        <color rgb="FF000000"/>
      </bottom>
      <diagonal/>
    </border>
    <border>
      <left/>
      <right style="hair">
        <color rgb="FFA5A5A5"/>
      </right>
      <top/>
      <bottom style="hair">
        <color rgb="FFA5A5A5"/>
      </bottom>
      <diagonal/>
    </border>
    <border>
      <left style="hair">
        <color rgb="FFA5A5A5"/>
      </left>
      <right/>
      <top/>
      <bottom style="hair">
        <color rgb="FFA5A5A5"/>
      </bottom>
      <diagonal/>
    </border>
    <border>
      <left/>
      <right style="hair">
        <color rgb="FFA5A5A5"/>
      </right>
      <top style="hair">
        <color rgb="FFA5A5A5"/>
      </top>
      <bottom style="hair">
        <color rgb="FFA5A5A5"/>
      </bottom>
      <diagonal/>
    </border>
    <border>
      <left style="hair">
        <color rgb="FFA5A5A5"/>
      </left>
      <right/>
      <top style="hair">
        <color rgb="FFA5A5A5"/>
      </top>
      <bottom style="hair">
        <color rgb="FFA5A5A5"/>
      </bottom>
      <diagonal/>
    </border>
    <border>
      <left style="hair">
        <color rgb="FFA5A5A5"/>
      </left>
      <right/>
      <top style="hair">
        <color rgb="FFA5A5A5"/>
      </top>
      <bottom/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hair">
        <color rgb="FFBFBFBF"/>
      </bottom>
      <diagonal/>
    </border>
    <border>
      <left/>
      <right/>
      <top/>
      <bottom style="hair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3">
    <xf numFmtId="0" fontId="0" fillId="0" borderId="0" xfId="0"/>
    <xf numFmtId="0" fontId="6" fillId="0" borderId="0" xfId="0" applyFont="1"/>
    <xf numFmtId="0" fontId="10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/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2" borderId="7" xfId="0" applyFont="1" applyFill="1" applyBorder="1"/>
    <xf numFmtId="0" fontId="6" fillId="2" borderId="8" xfId="0" applyFont="1" applyFill="1" applyBorder="1"/>
    <xf numFmtId="0" fontId="6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10" fillId="2" borderId="12" xfId="0" applyFont="1" applyFill="1" applyBorder="1"/>
    <xf numFmtId="0" fontId="10" fillId="2" borderId="13" xfId="0" applyFont="1" applyFill="1" applyBorder="1"/>
    <xf numFmtId="0" fontId="6" fillId="2" borderId="15" xfId="0" applyFont="1" applyFill="1" applyBorder="1"/>
    <xf numFmtId="0" fontId="6" fillId="2" borderId="16" xfId="0" applyFont="1" applyFill="1" applyBorder="1"/>
    <xf numFmtId="0" fontId="13" fillId="0" borderId="0" xfId="0" applyFont="1"/>
    <xf numFmtId="0" fontId="6" fillId="2" borderId="11" xfId="0" applyFont="1" applyFill="1" applyBorder="1"/>
    <xf numFmtId="0" fontId="6" fillId="2" borderId="17" xfId="0" applyFont="1" applyFill="1" applyBorder="1"/>
    <xf numFmtId="0" fontId="6" fillId="2" borderId="17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center"/>
    </xf>
    <xf numFmtId="0" fontId="7" fillId="3" borderId="17" xfId="0" applyFont="1" applyFill="1" applyBorder="1" applyAlignment="1">
      <alignment horizontal="left" vertical="center"/>
    </xf>
    <xf numFmtId="0" fontId="6" fillId="3" borderId="17" xfId="0" applyFont="1" applyFill="1" applyBorder="1"/>
    <xf numFmtId="0" fontId="6" fillId="2" borderId="17" xfId="0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left"/>
    </xf>
    <xf numFmtId="0" fontId="11" fillId="2" borderId="17" xfId="0" applyFont="1" applyFill="1" applyBorder="1"/>
    <xf numFmtId="0" fontId="7" fillId="3" borderId="17" xfId="0" applyFont="1" applyFill="1" applyBorder="1"/>
    <xf numFmtId="0" fontId="10" fillId="2" borderId="17" xfId="0" applyFont="1" applyFill="1" applyBorder="1"/>
    <xf numFmtId="0" fontId="6" fillId="2" borderId="17" xfId="0" applyFont="1" applyFill="1" applyBorder="1" applyAlignment="1">
      <alignment wrapText="1"/>
    </xf>
    <xf numFmtId="0" fontId="6" fillId="3" borderId="17" xfId="0" applyFont="1" applyFill="1" applyBorder="1" applyAlignment="1">
      <alignment wrapText="1"/>
    </xf>
    <xf numFmtId="0" fontId="12" fillId="4" borderId="17" xfId="0" applyFont="1" applyFill="1" applyBorder="1"/>
    <xf numFmtId="0" fontId="7" fillId="2" borderId="17" xfId="0" applyFont="1" applyFill="1" applyBorder="1"/>
    <xf numFmtId="0" fontId="14" fillId="3" borderId="17" xfId="0" applyFont="1" applyFill="1" applyBorder="1"/>
    <xf numFmtId="0" fontId="13" fillId="3" borderId="17" xfId="0" applyFont="1" applyFill="1" applyBorder="1"/>
    <xf numFmtId="0" fontId="15" fillId="3" borderId="17" xfId="0" applyFont="1" applyFill="1" applyBorder="1"/>
    <xf numFmtId="0" fontId="8" fillId="3" borderId="17" xfId="0" applyFont="1" applyFill="1" applyBorder="1" applyAlignment="1">
      <alignment horizontal="center" vertical="center"/>
    </xf>
    <xf numFmtId="0" fontId="6" fillId="0" borderId="17" xfId="0" applyFont="1" applyBorder="1"/>
    <xf numFmtId="0" fontId="6" fillId="2" borderId="17" xfId="0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8" xfId="0" quotePrefix="1" applyBorder="1" applyAlignment="1">
      <alignment horizontal="center"/>
    </xf>
    <xf numFmtId="0" fontId="18" fillId="5" borderId="5" xfId="0" applyFont="1" applyFill="1" applyBorder="1" applyAlignment="1">
      <alignment horizontal="center"/>
    </xf>
    <xf numFmtId="0" fontId="18" fillId="5" borderId="22" xfId="0" applyFont="1" applyFill="1" applyBorder="1" applyAlignment="1">
      <alignment horizontal="center"/>
    </xf>
    <xf numFmtId="0" fontId="4" fillId="0" borderId="21" xfId="0" applyFont="1" applyBorder="1" applyAlignment="1">
      <alignment horizontal="center" vertical="center" wrapText="1"/>
    </xf>
    <xf numFmtId="0" fontId="10" fillId="0" borderId="0" xfId="0" applyFont="1"/>
    <xf numFmtId="0" fontId="17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6" fillId="2" borderId="13" xfId="0" applyFont="1" applyFill="1" applyBorder="1"/>
    <xf numFmtId="49" fontId="0" fillId="0" borderId="20" xfId="0" applyNumberFormat="1" applyBorder="1"/>
    <xf numFmtId="49" fontId="0" fillId="0" borderId="19" xfId="0" applyNumberFormat="1" applyBorder="1"/>
    <xf numFmtId="0" fontId="18" fillId="5" borderId="17" xfId="0" applyFont="1" applyFill="1" applyBorder="1"/>
    <xf numFmtId="0" fontId="23" fillId="0" borderId="0" xfId="0" applyFont="1" applyAlignment="1">
      <alignment horizontal="left"/>
    </xf>
    <xf numFmtId="0" fontId="24" fillId="0" borderId="24" xfId="0" applyFont="1" applyBorder="1" applyAlignment="1">
      <alignment horizontal="left"/>
    </xf>
    <xf numFmtId="0" fontId="23" fillId="0" borderId="24" xfId="0" applyFont="1" applyBorder="1" applyAlignment="1">
      <alignment horizontal="left"/>
    </xf>
    <xf numFmtId="9" fontId="24" fillId="0" borderId="24" xfId="0" applyNumberFormat="1" applyFont="1" applyBorder="1" applyAlignment="1">
      <alignment horizontal="left"/>
    </xf>
    <xf numFmtId="0" fontId="23" fillId="0" borderId="17" xfId="0" applyFont="1" applyBorder="1" applyAlignment="1">
      <alignment horizontal="left"/>
    </xf>
    <xf numFmtId="0" fontId="0" fillId="0" borderId="24" xfId="0" applyBorder="1"/>
    <xf numFmtId="0" fontId="25" fillId="0" borderId="0" xfId="0" applyFont="1"/>
    <xf numFmtId="0" fontId="0" fillId="0" borderId="24" xfId="0" applyBorder="1" applyAlignment="1">
      <alignment horizontal="left"/>
    </xf>
    <xf numFmtId="0" fontId="3" fillId="0" borderId="0" xfId="0" applyFont="1"/>
    <xf numFmtId="0" fontId="0" fillId="0" borderId="0" xfId="0" applyAlignment="1">
      <alignment vertical="center"/>
    </xf>
    <xf numFmtId="0" fontId="6" fillId="0" borderId="17" xfId="0" applyFont="1" applyBorder="1" applyAlignment="1">
      <alignment vertical="center"/>
    </xf>
    <xf numFmtId="0" fontId="6" fillId="0" borderId="17" xfId="0" applyFont="1" applyBorder="1" applyAlignment="1">
      <alignment horizontal="left" vertical="center"/>
    </xf>
    <xf numFmtId="0" fontId="18" fillId="0" borderId="17" xfId="0" applyFont="1" applyBorder="1"/>
    <xf numFmtId="0" fontId="20" fillId="0" borderId="17" xfId="0" applyFont="1" applyBorder="1"/>
    <xf numFmtId="0" fontId="18" fillId="0" borderId="24" xfId="0" applyFont="1" applyBorder="1" applyAlignment="1">
      <alignment horizontal="left" vertical="top" wrapText="1"/>
    </xf>
    <xf numFmtId="0" fontId="18" fillId="0" borderId="25" xfId="0" applyFont="1" applyBorder="1" applyAlignment="1">
      <alignment horizontal="left" vertical="top" wrapText="1"/>
    </xf>
    <xf numFmtId="0" fontId="6" fillId="0" borderId="24" xfId="0" applyFont="1" applyBorder="1"/>
    <xf numFmtId="0" fontId="18" fillId="0" borderId="19" xfId="0" applyFont="1" applyBorder="1" applyAlignment="1">
      <alignment horizontal="left" vertical="top"/>
    </xf>
    <xf numFmtId="0" fontId="18" fillId="0" borderId="26" xfId="0" applyFont="1" applyBorder="1" applyAlignment="1">
      <alignment horizontal="left" vertical="top"/>
    </xf>
    <xf numFmtId="0" fontId="21" fillId="0" borderId="24" xfId="0" applyFont="1" applyBorder="1" applyAlignment="1">
      <alignment horizontal="left" vertical="top"/>
    </xf>
    <xf numFmtId="0" fontId="22" fillId="0" borderId="24" xfId="0" applyFont="1" applyBorder="1" applyAlignment="1">
      <alignment horizontal="left" vertical="top"/>
    </xf>
    <xf numFmtId="0" fontId="21" fillId="0" borderId="24" xfId="0" applyFont="1" applyBorder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/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6" fillId="0" borderId="0" xfId="0" applyFont="1"/>
    <xf numFmtId="9" fontId="27" fillId="0" borderId="0" xfId="0" applyNumberFormat="1" applyFont="1" applyAlignment="1">
      <alignment horizontal="left"/>
    </xf>
    <xf numFmtId="0" fontId="26" fillId="2" borderId="17" xfId="0" applyFont="1" applyFill="1" applyBorder="1"/>
    <xf numFmtId="0" fontId="26" fillId="0" borderId="17" xfId="0" applyFont="1" applyBorder="1"/>
    <xf numFmtId="0" fontId="29" fillId="0" borderId="17" xfId="0" applyFont="1" applyBorder="1" applyAlignment="1">
      <alignment horizontal="left"/>
    </xf>
    <xf numFmtId="0" fontId="28" fillId="0" borderId="17" xfId="0" applyFont="1" applyBorder="1" applyAlignment="1">
      <alignment horizontal="left"/>
    </xf>
    <xf numFmtId="0" fontId="6" fillId="0" borderId="17" xfId="0" applyFont="1" applyBorder="1" applyAlignment="1">
      <alignment horizontal="right"/>
    </xf>
    <xf numFmtId="0" fontId="25" fillId="0" borderId="27" xfId="0" applyFont="1" applyBorder="1"/>
    <xf numFmtId="0" fontId="0" fillId="0" borderId="28" xfId="0" applyBorder="1" applyAlignment="1">
      <alignment horizontal="left"/>
    </xf>
    <xf numFmtId="0" fontId="6" fillId="2" borderId="29" xfId="0" applyFont="1" applyFill="1" applyBorder="1"/>
    <xf numFmtId="0" fontId="25" fillId="0" borderId="18" xfId="0" applyFont="1" applyBorder="1"/>
    <xf numFmtId="0" fontId="0" fillId="0" borderId="17" xfId="0" applyBorder="1"/>
    <xf numFmtId="0" fontId="6" fillId="2" borderId="19" xfId="0" applyFont="1" applyFill="1" applyBorder="1"/>
    <xf numFmtId="0" fontId="6" fillId="0" borderId="19" xfId="0" applyFont="1" applyBorder="1"/>
    <xf numFmtId="0" fontId="25" fillId="0" borderId="30" xfId="0" applyFont="1" applyBorder="1"/>
    <xf numFmtId="0" fontId="0" fillId="0" borderId="31" xfId="0" applyBorder="1"/>
    <xf numFmtId="0" fontId="6" fillId="0" borderId="32" xfId="0" applyFont="1" applyBorder="1"/>
    <xf numFmtId="0" fontId="18" fillId="0" borderId="19" xfId="0" applyFont="1" applyBorder="1" applyAlignment="1">
      <alignment horizontal="left" vertical="top" wrapText="1"/>
    </xf>
    <xf numFmtId="0" fontId="5" fillId="2" borderId="17" xfId="0" applyFont="1" applyFill="1" applyBorder="1" applyAlignment="1">
      <alignment wrapText="1"/>
    </xf>
    <xf numFmtId="0" fontId="30" fillId="0" borderId="24" xfId="0" applyFont="1" applyBorder="1" applyAlignment="1">
      <alignment horizontal="left" vertical="top"/>
    </xf>
    <xf numFmtId="0" fontId="24" fillId="0" borderId="24" xfId="0" applyFont="1" applyBorder="1"/>
    <xf numFmtId="0" fontId="23" fillId="0" borderId="24" xfId="0" applyFont="1" applyBorder="1"/>
    <xf numFmtId="0" fontId="31" fillId="0" borderId="24" xfId="0" applyFont="1" applyBorder="1"/>
    <xf numFmtId="0" fontId="32" fillId="0" borderId="24" xfId="0" applyFont="1" applyBorder="1"/>
    <xf numFmtId="0" fontId="6" fillId="7" borderId="17" xfId="0" applyFont="1" applyFill="1" applyBorder="1"/>
    <xf numFmtId="0" fontId="10" fillId="2" borderId="17" xfId="0" applyFont="1" applyFill="1" applyBorder="1" applyAlignment="1">
      <alignment horizontal="left" vertical="center"/>
    </xf>
    <xf numFmtId="0" fontId="10" fillId="2" borderId="17" xfId="0" applyFont="1" applyFill="1" applyBorder="1" applyAlignment="1">
      <alignment vertical="center"/>
    </xf>
    <xf numFmtId="0" fontId="5" fillId="2" borderId="24" xfId="0" applyFont="1" applyFill="1" applyBorder="1" applyAlignment="1">
      <alignment wrapText="1"/>
    </xf>
    <xf numFmtId="0" fontId="6" fillId="2" borderId="24" xfId="0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center" vertical="center"/>
    </xf>
    <xf numFmtId="0" fontId="9" fillId="0" borderId="17" xfId="0" applyFont="1" applyBorder="1"/>
    <xf numFmtId="0" fontId="6" fillId="2" borderId="15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10" fillId="2" borderId="13" xfId="0" applyFont="1" applyFill="1" applyBorder="1" applyAlignment="1">
      <alignment horizontal="center"/>
    </xf>
    <xf numFmtId="0" fontId="10" fillId="2" borderId="23" xfId="0" applyFont="1" applyFill="1" applyBorder="1" applyAlignment="1">
      <alignment horizontal="center"/>
    </xf>
    <xf numFmtId="0" fontId="10" fillId="2" borderId="17" xfId="0" applyFont="1" applyFill="1" applyBorder="1" applyAlignment="1">
      <alignment horizontal="center"/>
    </xf>
    <xf numFmtId="0" fontId="19" fillId="6" borderId="0" xfId="0" applyFont="1" applyFill="1"/>
    <xf numFmtId="0" fontId="14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7" fillId="6" borderId="0" xfId="0" applyFont="1" applyFill="1" applyAlignment="1">
      <alignment vertical="center"/>
    </xf>
    <xf numFmtId="0" fontId="6" fillId="0" borderId="17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0" fontId="8" fillId="2" borderId="17" xfId="0" applyFont="1" applyFill="1" applyBorder="1" applyAlignment="1">
      <alignment horizontal="center"/>
    </xf>
    <xf numFmtId="0" fontId="10" fillId="2" borderId="17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left" vertical="top" wrapText="1"/>
    </xf>
    <xf numFmtId="0" fontId="6" fillId="2" borderId="24" xfId="0" applyFont="1" applyFill="1" applyBorder="1" applyAlignment="1">
      <alignment vertical="top" wrapText="1"/>
    </xf>
  </cellXfs>
  <cellStyles count="1">
    <cellStyle name="Normal" xfId="0" builtinId="0"/>
  </cellStyles>
  <dxfs count="30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numFmt numFmtId="30" formatCode="@"/>
      <border diagonalUp="0" diagonalDown="0">
        <left/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900.478673726851" createdVersion="8" refreshedVersion="8" minRefreshableVersion="3" recordCount="1503" xr:uid="{D56BFC00-1420-6647-959C-9BDDA1C7ACCE}">
  <cacheSource type="worksheet">
    <worksheetSource name="Table1"/>
  </cacheSource>
  <cacheFields count="31">
    <cacheField name="Index" numFmtId="0">
      <sharedItems containsSemiMixedTypes="0" containsString="0" containsNumber="1" containsInteger="1" minValue="1" maxValue="1503"/>
    </cacheField>
    <cacheField name="Rank" numFmtId="0">
      <sharedItems containsMixedTypes="1" containsNumber="1" containsInteger="1" minValue="1" maxValue="697" count="400">
        <s v="951-1000"/>
        <s v="1401+"/>
        <s v="1201-1400"/>
        <s v="1001-1200"/>
        <n v="686"/>
        <s v="901-950"/>
        <s v="851-900"/>
        <n v="624"/>
        <n v="673"/>
        <s v="771-780"/>
        <s v="731-740"/>
        <s v="761-770"/>
        <n v="654"/>
        <s v="801-850"/>
        <n v="461"/>
        <n v="628"/>
        <n v="546"/>
        <n v="519"/>
        <n v="591"/>
        <n v="638"/>
        <n v="684"/>
        <n v="697"/>
        <n v="680"/>
        <s v="721-730"/>
        <s v="701-710"/>
        <s v="781-790"/>
        <n v="618"/>
        <n v="622"/>
        <n v="668"/>
        <n v="650"/>
        <n v="440"/>
        <n v="487"/>
        <s v="791-800"/>
        <n v="571"/>
        <n v="584"/>
        <n v="643"/>
        <s v="741-750"/>
        <n v="556"/>
        <n v="456"/>
        <n v="540"/>
        <s v="711-720"/>
        <n v="397"/>
        <n v="509"/>
        <n v="597"/>
        <n v="691"/>
        <n v="696"/>
        <n v="473"/>
        <n v="566"/>
        <n v="406"/>
        <n v="530"/>
        <n v="688"/>
        <n v="499"/>
        <n v="551"/>
        <n v="582"/>
        <n v="578"/>
        <n v="695"/>
        <n v="664"/>
        <n v="535"/>
        <n v="660"/>
        <n v="504"/>
        <n v="635"/>
        <n v="410"/>
        <s v="=696"/>
        <n v="482"/>
        <n v="496"/>
        <n v="452"/>
        <n v="491"/>
        <n v="581"/>
        <n v="553"/>
        <n v="609"/>
        <n v="438"/>
        <n v="423"/>
        <n v="381"/>
        <n v="526"/>
        <n v="407"/>
        <n v="642"/>
        <n v="613"/>
        <n v="511"/>
        <n v="448"/>
        <s v="751-760"/>
        <n v="244"/>
        <n v="607"/>
        <n v="678"/>
        <n v="343"/>
        <n v="465"/>
        <n v="388"/>
        <n v="648"/>
        <n v="378"/>
        <n v="558"/>
        <n v="503"/>
        <n v="392"/>
        <n v="480"/>
        <n v="550"/>
        <n v="517"/>
        <n v="370"/>
        <n v="436"/>
        <n v="385"/>
        <n v="575"/>
        <n v="375"/>
        <n v="524"/>
        <n v="395"/>
        <n v="420"/>
        <n v="494"/>
        <n v="285"/>
        <n v="419"/>
        <n v="294"/>
        <n v="377"/>
        <n v="604"/>
        <n v="469"/>
        <n v="387"/>
        <n v="563"/>
        <n v="587"/>
        <n v="595"/>
        <n v="433"/>
        <n v="676"/>
        <n v="416"/>
        <n v="477"/>
        <n v="347"/>
        <n v="534"/>
        <n v="555"/>
        <n v="310"/>
        <n v="427"/>
        <n v="314"/>
        <n v="542"/>
        <n v="339"/>
        <n v="342"/>
        <n v="498"/>
        <n v="334"/>
        <n v="354"/>
        <n v="379"/>
        <n v="367"/>
        <n v="391"/>
        <n v="458"/>
        <n v="479"/>
        <n v="308"/>
        <n v="428"/>
        <n v="358"/>
        <n v="287"/>
        <n v="257"/>
        <n v="400"/>
        <n v="306"/>
        <n v="449"/>
        <n v="404"/>
        <n v="430"/>
        <n v="446"/>
        <n v="236"/>
        <n v="283"/>
        <n v="355"/>
        <n v="401"/>
        <n v="450"/>
        <n v="350"/>
        <n v="525"/>
        <n v="384"/>
        <n v="253"/>
        <n v="281"/>
        <n v="305"/>
        <n v="328"/>
        <n v="362"/>
        <n v="303"/>
        <n v="203"/>
        <n v="371"/>
        <n v="326"/>
        <n v="251"/>
        <n v="262"/>
        <n v="515"/>
        <n v="247"/>
        <n v="324"/>
        <n v="319"/>
        <n v="322"/>
        <n v="272"/>
        <n v="250"/>
        <n v="447"/>
        <n v="549"/>
        <n v="239"/>
        <n v="409"/>
        <n v="256"/>
        <n v="233"/>
        <n v="333"/>
        <n v="278"/>
        <n v="415"/>
        <n v="158"/>
        <n v="177"/>
        <n v="259"/>
        <n v="341"/>
        <n v="182"/>
        <n v="165"/>
        <n v="331"/>
        <n v="292"/>
        <n v="485"/>
        <n v="390"/>
        <n v="280"/>
        <n v="399"/>
        <n v="219"/>
        <n v="227"/>
        <n v="323"/>
        <n v="366"/>
        <n v="302"/>
        <n v="345"/>
        <n v="291"/>
        <n v="439"/>
        <n v="212"/>
        <n v="284"/>
        <n v="268"/>
        <n v="300"/>
        <n v="232"/>
        <n v="184"/>
        <n v="422"/>
        <n v="279"/>
        <n v="374"/>
        <n v="298"/>
        <n v="317"/>
        <n v="327"/>
        <n v="140"/>
        <n v="269"/>
        <n v="320"/>
        <n v="237"/>
        <n v="205"/>
        <n v="199"/>
        <n v="230"/>
        <n v="151"/>
        <n v="207"/>
        <n v="215"/>
        <n v="225"/>
        <n v="240"/>
        <n v="112"/>
        <n v="229"/>
        <n v="246"/>
        <n v="223"/>
        <n v="265"/>
        <n v="107"/>
        <n v="301"/>
        <n v="276"/>
        <n v="194"/>
        <n v="267"/>
        <n v="183"/>
        <n v="202"/>
        <n v="167"/>
        <n v="275"/>
        <n v="293"/>
        <n v="218"/>
        <n v="197"/>
        <n v="211"/>
        <n v="138"/>
        <n v="435"/>
        <n v="408"/>
        <n v="261"/>
        <n v="132"/>
        <n v="299"/>
        <n v="222"/>
        <n v="242"/>
        <n v="490"/>
        <n v="119"/>
        <n v="191"/>
        <n v="157"/>
        <n v="226"/>
        <n v="316"/>
        <n v="173"/>
        <n v="67"/>
        <n v="186"/>
        <n v="143"/>
        <n v="153"/>
        <n v="125"/>
        <n v="155"/>
        <n v="321"/>
        <n v="169"/>
        <n v="180"/>
        <n v="201"/>
        <n v="98"/>
        <n v="243"/>
        <n v="114"/>
        <n v="105"/>
        <n v="41"/>
        <n v="150"/>
        <n v="159"/>
        <n v="255"/>
        <n v="96"/>
        <n v="181"/>
        <n v="78"/>
        <n v="147"/>
        <n v="166"/>
        <n v="271"/>
        <n v="146"/>
        <n v="102"/>
        <n v="113"/>
        <n v="87"/>
        <n v="137"/>
        <n v="110"/>
        <n v="193"/>
        <n v="145"/>
        <n v="179"/>
        <n v="168"/>
        <n v="118"/>
        <n v="176"/>
        <n v="161"/>
        <n v="163"/>
        <n v="123"/>
        <n v="162"/>
        <n v="131"/>
        <n v="126"/>
        <n v="210"/>
        <n v="77"/>
        <n v="187"/>
        <n v="189"/>
        <n v="224"/>
        <n v="94"/>
        <n v="100"/>
        <n v="190"/>
        <n v="170"/>
        <n v="103"/>
        <n v="69"/>
        <n v="144"/>
        <n v="92"/>
        <n v="206"/>
        <n v="129"/>
        <n v="196"/>
        <n v="164"/>
        <n v="88"/>
        <n v="116"/>
        <n v="93"/>
        <n v="70"/>
        <n v="97"/>
        <n v="63"/>
        <n v="134"/>
        <n v="172"/>
        <n v="82"/>
        <n v="52"/>
        <n v="72"/>
        <n v="56"/>
        <n v="76"/>
        <n v="54"/>
        <n v="86"/>
        <n v="221"/>
        <n v="152"/>
        <n v="75"/>
        <n v="28"/>
        <n v="74"/>
        <n v="109"/>
        <n v="160"/>
        <n v="85"/>
        <n v="101"/>
        <n v="47"/>
        <n v="49"/>
        <n v="80"/>
        <n v="51"/>
        <n v="79"/>
        <n v="61"/>
        <n v="44"/>
        <n v="81"/>
        <n v="91"/>
        <n v="128"/>
        <n v="50"/>
        <n v="65"/>
        <n v="22"/>
        <n v="42"/>
        <n v="58"/>
        <n v="53"/>
        <n v="62"/>
        <n v="60"/>
        <n v="24"/>
        <n v="30"/>
        <n v="66"/>
        <n v="32"/>
        <n v="130"/>
        <n v="36"/>
        <n v="31"/>
        <n v="20"/>
        <n v="12"/>
        <n v="108"/>
        <n v="68"/>
        <n v="27"/>
        <n v="84"/>
        <n v="10"/>
        <n v="35"/>
        <n v="55"/>
        <n v="15"/>
        <n v="25"/>
        <n v="136"/>
        <n v="11"/>
        <n v="45"/>
        <n v="16"/>
        <n v="2"/>
        <n v="34"/>
        <n v="40"/>
        <n v="7"/>
        <n v="19"/>
        <n v="38"/>
        <n v="57"/>
        <n v="13"/>
        <n v="8"/>
        <n v="9"/>
        <n v="14"/>
        <n v="17"/>
        <n v="1"/>
        <n v="3"/>
        <n v="4"/>
        <n v="5"/>
        <n v="6"/>
        <n v="21"/>
        <n v="29"/>
        <n v="46"/>
      </sharedItems>
    </cacheField>
    <cacheField name="Previous Rank" numFmtId="0">
      <sharedItems containsBlank="1" containsMixedTypes="1" containsNumber="1" containsInteger="1" minValue="1" maxValue="596" count="386">
        <s v="851-900"/>
        <s v="1201-1400"/>
        <s v="951-1000"/>
        <s v="1001-1200"/>
        <m/>
        <s v="631-640"/>
        <s v="901-950"/>
        <s v="801-850"/>
        <s v="1401+"/>
        <n v="413"/>
        <s v="701-710"/>
        <s v="681-690"/>
        <n v="389"/>
        <n v="527"/>
        <s v="721-730"/>
        <s v="791-800"/>
        <n v="547"/>
        <n v="451"/>
        <n v="587"/>
        <n v="576"/>
        <s v="711-720"/>
        <s v="691-700"/>
        <s v="761-770"/>
        <s v="771-780"/>
        <n v="565"/>
        <s v="781-790"/>
        <n v="511"/>
        <s v="641-650"/>
        <s v="611-620"/>
        <n v="464"/>
        <n v="380"/>
        <s v="741-750"/>
        <n v="489"/>
        <s v="621-630"/>
        <s v="661-670"/>
        <n v="477"/>
        <s v="751-760"/>
        <n v="570"/>
        <n v="485"/>
        <n v="403"/>
        <n v="580"/>
        <n v="336"/>
        <n v="554"/>
        <s v="601-610"/>
        <n v="405"/>
        <n v="531"/>
        <s v="731-740"/>
        <n v="552"/>
        <n v="497"/>
        <n v="567"/>
        <n v="448"/>
        <n v="396"/>
        <n v="440"/>
        <s v="671-680"/>
        <n v="501"/>
        <n v="436"/>
        <n v="508"/>
        <n v="431"/>
        <n v="484"/>
        <n v="544"/>
        <n v="506"/>
        <n v="559"/>
        <n v="435"/>
        <n v="595"/>
        <n v="474"/>
        <n v="355"/>
        <n v="516"/>
        <n v="371"/>
        <n v="495"/>
        <n v="539"/>
        <n v="183"/>
        <n v="481"/>
        <n v="284"/>
        <n v="383"/>
        <n v="445"/>
        <n v="408"/>
        <n v="340"/>
        <n v="526"/>
        <n v="430"/>
        <n v="592"/>
        <n v="535"/>
        <n v="452"/>
        <n v="513"/>
        <n v="326"/>
        <n v="466"/>
        <n v="472"/>
        <n v="342"/>
        <s v="651-660"/>
        <n v="423"/>
        <n v="425"/>
        <n v="245"/>
        <n v="359"/>
        <n v="291"/>
        <n v="385"/>
        <n v="596"/>
        <n v="585"/>
        <n v="471"/>
        <n v="456"/>
        <n v="562"/>
        <n v="487"/>
        <n v="347"/>
        <n v="428"/>
        <n v="488"/>
        <n v="415"/>
        <n v="280"/>
        <n v="259"/>
        <n v="293"/>
        <n v="574"/>
        <n v="523"/>
        <n v="316"/>
        <n v="344"/>
        <n v="315"/>
        <n v="460"/>
        <n v="324"/>
        <n v="350"/>
        <n v="332"/>
        <n v="393"/>
        <n v="442"/>
        <n v="304"/>
        <n v="312"/>
        <n v="418"/>
        <n v="349"/>
        <n v="256"/>
        <n v="269"/>
        <n v="384"/>
        <n v="306"/>
        <n v="470"/>
        <n v="335"/>
        <n v="420"/>
        <n v="439"/>
        <n v="236"/>
        <n v="275"/>
        <n v="377"/>
        <n v="401"/>
        <n v="309"/>
        <n v="421"/>
        <n v="410"/>
        <n v="241"/>
        <n v="235"/>
        <n v="321"/>
        <n v="252"/>
        <n v="295"/>
        <n v="434"/>
        <n v="358"/>
        <n v="524"/>
        <n v="362"/>
        <n v="462"/>
        <n v="233"/>
        <n v="353"/>
        <n v="285"/>
        <n v="412"/>
        <n v="426"/>
        <n v="243"/>
        <n v="300"/>
        <n v="368"/>
        <n v="564"/>
        <n v="416"/>
        <n v="248"/>
        <n v="354"/>
        <n v="387"/>
        <n v="573"/>
        <n v="230"/>
        <n v="278"/>
        <n v="217"/>
        <n v="314"/>
        <n v="246"/>
        <n v="131"/>
        <n v="202"/>
        <n v="302"/>
        <n v="196"/>
        <n v="139"/>
        <n v="328"/>
        <n v="298"/>
        <n v="319"/>
        <n v="267"/>
        <n v="189"/>
        <n v="179"/>
        <n v="375"/>
        <n v="311"/>
        <n v="296"/>
        <n v="392"/>
        <n v="465"/>
        <n v="224"/>
        <n v="273"/>
        <n v="281"/>
        <n v="255"/>
        <n v="161"/>
        <n v="301"/>
        <n v="272"/>
        <n v="388"/>
        <n v="251"/>
        <n v="136"/>
        <n v="265"/>
        <n v="249"/>
        <n v="250"/>
        <n v="167"/>
        <n v="187"/>
        <n v="219"/>
        <n v="239"/>
        <n v="365"/>
        <n v="120"/>
        <n v="197"/>
        <n v="367"/>
        <n v="222"/>
        <n v="122"/>
        <n v="261"/>
        <n v="209"/>
        <n v="109"/>
        <n v="192"/>
        <n v="331"/>
        <n v="172"/>
        <n v="264"/>
        <n v="174"/>
        <n v="194"/>
        <n v="171"/>
        <n v="297"/>
        <n v="307"/>
        <n v="234"/>
        <n v="190"/>
        <n v="198"/>
        <n v="271"/>
        <n v="133"/>
        <n v="150"/>
        <n v="320"/>
        <n v="158"/>
        <n v="263"/>
        <n v="206"/>
        <n v="461"/>
        <n v="141"/>
        <n v="193"/>
        <n v="213"/>
        <n v="382"/>
        <n v="308"/>
        <n v="176"/>
        <n v="115"/>
        <n v="221"/>
        <n v="101"/>
        <n v="200"/>
        <n v="155"/>
        <n v="123"/>
        <n v="334"/>
        <n v="534"/>
        <n v="211"/>
        <n v="184"/>
        <n v="227"/>
        <n v="212"/>
        <n v="102"/>
        <n v="260"/>
        <n v="218"/>
        <n v="244"/>
        <n v="113"/>
        <n v="99"/>
        <n v="169"/>
        <n v="46"/>
        <n v="162"/>
        <n v="88"/>
        <n v="215"/>
        <n v="214"/>
        <n v="186"/>
        <n v="74"/>
        <n v="165"/>
        <n v="163"/>
        <n v="258"/>
        <n v="125"/>
        <n v="98"/>
        <n v="104"/>
        <n v="203"/>
        <n v="80"/>
        <n v="129"/>
        <n v="181"/>
        <n v="191"/>
        <n v="147"/>
        <n v="128"/>
        <n v="178"/>
        <n v="188"/>
        <n v="159"/>
        <n v="126"/>
        <n v="210"/>
        <n v="152"/>
        <n v="149"/>
        <n v="119"/>
        <n v="144"/>
        <n v="77"/>
        <n v="185"/>
        <n v="96"/>
        <n v="208"/>
        <n v="173"/>
        <n v="145"/>
        <n v="79"/>
        <n v="130"/>
        <n v="154"/>
        <n v="105"/>
        <n v="118"/>
        <n v="89"/>
        <n v="117"/>
        <n v="103"/>
        <n v="73"/>
        <n v="108"/>
        <n v="62"/>
        <n v="148"/>
        <n v="114"/>
        <n v="138"/>
        <n v="175"/>
        <n v="146"/>
        <n v="283"/>
        <n v="164"/>
        <n v="58"/>
        <n v="75"/>
        <n v="50"/>
        <n v="57"/>
        <n v="232"/>
        <n v="82"/>
        <n v="229"/>
        <n v="137"/>
        <n v="87"/>
        <n v="24"/>
        <n v="69"/>
        <n v="111"/>
        <n v="94"/>
        <n v="107"/>
        <n v="84"/>
        <n v="100"/>
        <n v="116"/>
        <n v="49"/>
        <n v="47"/>
        <n v="54"/>
        <n v="78"/>
        <n v="97"/>
        <n v="67"/>
        <n v="76"/>
        <n v="86"/>
        <n v="132"/>
        <n v="56"/>
        <n v="65"/>
        <n v="28"/>
        <n v="60"/>
        <n v="55"/>
        <n v="26"/>
        <n v="45"/>
        <n v="61"/>
        <n v="63"/>
        <n v="32"/>
        <n v="39"/>
        <n v="72"/>
        <n v="36"/>
        <n v="40"/>
        <n v="37"/>
        <n v="19"/>
        <n v="15"/>
        <n v="59"/>
        <n v="92"/>
        <n v="66"/>
        <n v="68"/>
        <n v="30"/>
        <n v="93"/>
        <n v="29"/>
        <n v="71"/>
        <n v="10"/>
        <n v="34"/>
        <n v="43"/>
        <n v="11"/>
        <n v="18"/>
        <n v="17"/>
        <n v="44"/>
        <n v="16"/>
        <n v="2"/>
        <n v="27"/>
        <n v="38"/>
        <n v="7"/>
        <n v="13"/>
        <n v="31"/>
        <n v="21"/>
        <n v="8"/>
        <n v="9"/>
        <n v="14"/>
        <n v="20"/>
        <n v="1"/>
        <n v="6"/>
        <n v="3"/>
        <n v="4"/>
        <n v="5"/>
        <n v="12"/>
        <n v="23"/>
        <n v="22"/>
        <n v="25"/>
        <n v="42"/>
      </sharedItems>
    </cacheField>
    <cacheField name="Name" numFmtId="0">
      <sharedItems count="1503">
        <s v="Clarkson University"/>
        <s v="University of the Pacific"/>
        <s v="Instituto Tecnológico de Santo Domingo (INTEC)"/>
        <s v="Clark University"/>
        <s v="University of Tyumen"/>
        <s v="University of Tulsa"/>
        <s v="University of Hawaii at Hilo"/>
        <s v="China University of Petroleum"/>
        <s v="Saint-Petersburg Mining University"/>
        <s v="University of Wolverhampton"/>
        <s v="Belgorod State University"/>
        <s v="Hohai University"/>
        <s v="Southwest University"/>
        <s v="Kharkiv National University of Radio Electronics"/>
        <s v="Yokohama City University"/>
        <s v="University of International Business and Economics"/>
        <s v="University of Alaska Fairbanks"/>
        <s v="Hallym University"/>
        <s v="Miami University"/>
        <s v="The University of Northampton"/>
        <s v="The University of Notre Dame, Australia"/>
        <s v="Soongsil University"/>
        <s v="University of Idaho"/>
        <s v="China University of Political Science and Law"/>
        <s v="University of Wyoming"/>
        <s v="Marquette University"/>
        <s v="Universidad Autónoma del Estado de Hidalgo"/>
        <s v="University of North Carolina at Greensboro"/>
        <s v="University of Primorska"/>
        <s v="Central Michigan University"/>
        <s v="Worcester Polytechnic Institute"/>
        <s v="University of Vermont"/>
        <s v="Yeshiva University"/>
        <s v="Gunma University"/>
        <s v="Herzen State Pedagogical University of Russia"/>
        <s v="University of East London"/>
        <s v="University of Louisville"/>
        <s v="Odessa I.I.Mechnikov National University"/>
        <s v="Universidad Nacional de San Luis"/>
        <s v="Stevens Institute of Technology"/>
        <s v="Thapar Institute of Engineering &amp; Technology"/>
        <s v="Universita' degli Studi della Tuscia"/>
        <s v="The Robert Gordon University"/>
        <s v="Samara National Research University (Samara University)"/>
        <s v="Harper Adams University"/>
        <s v="Perm State University"/>
        <s v="National Institute of Technology Tiruchirappalli"/>
        <s v="Universidad Autónoma Chapingo"/>
        <s v="University of Memphis"/>
        <s v="Universidad de Tarapaca"/>
        <s v="Government College University, Faisalabad"/>
        <s v="University of Toledo"/>
        <s v="Indian Institute of Information Technology - Allahabad"/>
        <s v="China University of Mining and Technology"/>
        <s v="Beijing University of Posts and Telecommunications"/>
        <s v="Queen Margaret University , Edinburgh"/>
        <s v="Shanghai Normal University"/>
        <s v="Yamaguchi University"/>
        <s v="Donghua University"/>
        <s v="Cleveland State University"/>
        <s v="University of Mississippi"/>
        <s v="University of Regina"/>
        <s v="Shinshu University"/>
        <s v="Mendeleev University of Chemical Technology of Russia"/>
        <s v="Università Vita-Salute San Raffaele"/>
        <s v="Saint-Petersburg Electrotechnical University LETI"/>
        <s v="Universidad Central Marta Abreu de Las Villas"/>
        <s v="Université Mohammed V de Rabat"/>
        <s v="Missouri University of Science and Technology"/>
        <s v="Effat University"/>
        <s v="London South Bank University"/>
        <s v="Financial University under the Government of the Russian Federation"/>
        <s v="Universita degli Studi &quot;G. D'Annunzio&quot; Chieti-Pescara"/>
        <s v="Portland State University"/>
        <s v="I.M. Sechenov First Moscow State Medical University"/>
        <s v="Indian Institute of Technology Bhubaneswar (IIT BBS)"/>
        <s v="Kyushu Institute of Technology"/>
        <s v="National Research Saratov State University"/>
        <s v="University of Sarajevo"/>
        <s v="Western Michigan University"/>
        <s v="Chaoyang University of Technology"/>
        <s v="University of Windsor"/>
        <s v="Yeungnam University"/>
        <s v="Leeds Beckett University"/>
        <s v="University of Missouri, Kansas City"/>
        <s v="Jeju National University"/>
        <s v="Pondicherry University"/>
        <s v="University of Missouri Saint Louis"/>
        <s v="Northwest Agriculture and Forestry University"/>
        <s v="Huazhong Agricultural University"/>
        <s v="CY Cergy Paris University"/>
        <s v="Harbin Engineering University"/>
        <s v="Universidad Tecnológica Nacional (UTN)"/>
        <s v="University of Pardubice"/>
        <s v="San Francisco State University"/>
        <s v="Kookmin University"/>
        <s v="Kazan National Research Technological University"/>
        <s v="Kindai University (previously Kinki University)"/>
        <s v="Tokushima University"/>
        <s v="Universität Siegen"/>
        <s v="University of Derby"/>
        <s v="Universidad Católica de Temuco"/>
        <s v="Universidade Federal de Uberlândia"/>
        <s v="Rikkyo University"/>
        <s v="Stefan cel Mare University of Suceava"/>
        <s v="Macao Polytechnic University"/>
        <s v="Universita' degli Studi di Napoli &quot;Parthenope&quot;"/>
        <s v="California Polytechnic State University"/>
        <s v="National University of Kyiv-Mohyla Academy (NaUKMA)"/>
        <s v="Technical University of Liberec"/>
        <s v="The Russian Presidential Academy of National Economy and Public Administration"/>
        <s v="University of South Alabama (USA)"/>
        <s v="Istanbul Bilgi Üniversitesi"/>
        <s v="Saint Louis University"/>
        <s v="Beijing University of Chinese Medicine"/>
        <s v="Novosibirsk State Technical University"/>
        <s v="Universidad Católica del Norte"/>
        <s v="Voronezh State University"/>
        <s v="University of Electronic Science and Technology of China"/>
        <s v="Jiangnan University"/>
        <s v="University of Hertfordshire"/>
        <s v="Guru Gobind Singh Indraprastha University"/>
        <s v="Northwest University (China)"/>
        <s v="University of Hradec Kralove"/>
        <s v="Shanghai University of Finance and Economics"/>
        <s v="Technical University of Cluj-Napoca"/>
        <s v="Universidade Presbiteriana Mackenzie"/>
        <s v="Bond University"/>
        <s v="Almaty Technological University"/>
        <s v="London Metropolitan University"/>
        <s v="Xi'an Jiaotong-Liverpool University"/>
        <s v="Al Zaytoonah University"/>
        <s v="Manav Rachna International Institute of Research and Studies (MRIIRS)"/>
        <s v="Sakarya University"/>
        <s v="Soka University"/>
        <s v="Southern Cross University"/>
        <s v="University of Ulsan"/>
        <s v="University of Dubai"/>
        <s v="Lodz University of Technology"/>
        <s v="Mykolas Romeris University"/>
        <s v="University of New Hampshire"/>
        <s v="Osmania University, Hyderabad"/>
        <s v="Pontificia Universidad Catolica Madre y Maestra (PUCMM)"/>
        <s v="University of Moratuwa"/>
        <s v="Ton Duc Thang University"/>
        <s v="Beijing University of Chemical Technology"/>
        <s v="Nanjing Agricultural University"/>
        <s v="Universidad Espíritu Santo (UEES)"/>
        <s v="Islamic Azad University"/>
        <s v="Tomas Bata University in Zlin"/>
        <s v="Universidad Cientifica del Sur"/>
        <s v="University of Pannonia"/>
        <s v="Suez Canal University"/>
        <s v="University of Greenwich"/>
        <s v="Michigan Technological University"/>
        <s v="Université de Bretagne Occidentale (UBO)"/>
        <s v="Anadolu University"/>
        <s v="Benha University"/>
        <s v="The Islamia University of Bahawalpur,Pakistan"/>
        <s v="Universidad La Salle (ULSA)"/>
        <s v="Nanjing University of Aeronautics and Astronautics"/>
        <s v="Ocean University of China"/>
        <s v="Sumy State University"/>
        <s v="University of Zilina"/>
        <s v="Ahmadu Bello University, Zaria"/>
        <s v="International Christian University"/>
        <s v="Universidad Nacional del Centro de la Provincia de Buenos Aires"/>
        <s v="University POLITEHNICA of Bucharest"/>
        <s v="Hongik University"/>
        <s v="Jamia Hamdard, New Delhi"/>
        <s v="Tongmyong University"/>
        <s v="Prince Sattam Bin Abdulaziz University"/>
        <s v="De Montfort University"/>
        <s v="University of Namur"/>
        <s v="Charles Sturt University"/>
        <s v="Nanjing Normal University"/>
        <s v="Aga Khan University"/>
        <s v="Gifu University"/>
        <s v="Kalinga Institute of Industrial Technology"/>
        <s v="Pavol Josef Safarik University"/>
        <s v="Southern Methodist University"/>
        <s v="Universidad Argentina de la Empresa -UADE"/>
        <s v="University of Nevada - Reno"/>
        <s v="West Virginia University"/>
        <s v="Université de Sousse"/>
        <s v="Chungbuk National University"/>
        <s v="Notre Dame University-Louaize (NDU)"/>
        <s v="University of Central Lancashire"/>
        <s v="Islamic University of Technology"/>
        <s v="The &quot;Gheorghe Asachi&quot; Technical University of Iasi"/>
        <s v="Universidad del Valle de Guatemala (UVG)"/>
        <s v="Youngsan University"/>
        <s v="China University of Geosciences"/>
        <s v="Florida Atlantic University - Boca Raton"/>
        <s v="Niigata University"/>
        <s v="Poznan University of Life Sciences"/>
        <s v="National Research University Moscow Power Engineering Institute (MPEI)"/>
        <s v="New Mexico State University"/>
        <s v="Ozyegin University"/>
        <s v="Seattle University"/>
        <s v="SEGi University"/>
        <s v="European University of Lefke (EUL)"/>
        <s v="University of North Carolina at Charlotte"/>
        <s v="University of Texas at San Antonio"/>
        <s v="Brock University"/>
        <s v="Cukurova University"/>
        <s v="Belarusian State University of Informatics and Radioelectronics"/>
        <s v="Universidade Federal do Rio Grande Do Norte"/>
        <s v="University of Salento"/>
        <s v="Canterbury Christ Church University"/>
        <s v="Erciyes Üniversitesi"/>
        <s v="Universidade Federal de Viçosa"/>
        <s v="Universita' degli Studi di Urbino Carlo Bo"/>
        <s v="University of Texas El Paso"/>
        <s v="M. Kozybayev North Kazakhstan University"/>
        <s v="University of Tripoli"/>
        <s v="Amrita Vishwa Vidyapeetham"/>
        <s v="Pratt Institute"/>
        <s v="Sookmyung Women's University"/>
        <s v="University of San Francisco"/>
        <s v="Lublin University of Technology"/>
        <s v="Rajshahi University of Engineering and Technology"/>
        <s v="Nanjing University of Science and Technology"/>
        <s v="University of Mons"/>
        <s v="IIT Gandhinagar"/>
        <s v="Taif University"/>
        <s v="Gebze Technical University"/>
        <s v="Kent State University"/>
        <s v="Southern Federal University"/>
        <s v="University of Texas Arlington"/>
        <s v="Universidade Federal de Santa Maria"/>
        <s v="CHRIST (Deemed to be University), Bengaluru"/>
        <s v="Zhengzhou University"/>
        <s v="University of New Brunswick"/>
        <s v="Future University in Egypt"/>
        <s v="Georgian Technical University"/>
        <s v="MATE Hungarian University of Agriculture and Life Sciences"/>
        <s v="University of South Bohemia"/>
        <s v="Aoyama Gakuin University"/>
        <s v="Aswan University"/>
        <s v="Lehigh University"/>
        <s v="University of Klagenfurt"/>
        <s v="National University of Science and Technology MISiS"/>
        <s v="Zurich University of Applied Sciences (ZHAW)"/>
        <s v="Wuhan University of Technology"/>
        <s v="Glasgow Caledonian University"/>
        <s v="Mississippi State University"/>
        <s v="University of Rhode Island"/>
        <s v="University of the Algarve"/>
        <s v="University of the Free State"/>
        <s v="Shanghai International Studies University"/>
        <s v="University of Management and Technology (UMT), Pakistan"/>
        <s v="Università degli studi di Bergamo"/>
        <s v="University of West Bohemia"/>
        <s v="University of Brescia"/>
        <s v="University of Agriculture, Faisalabad"/>
        <s v="Asfendiyarov Kazakh National Medical University"/>
        <s v="CEU University"/>
        <s v="University of Alabama, Birmingham"/>
        <s v="University of Mosul"/>
        <s v="University of Rijeka"/>
        <s v="Khulna University of Engineering and Technology"/>
        <s v="Macau University of Science and Technology"/>
        <s v="Technische Universität Bergakademie Freiberg"/>
        <s v="Pakistan Institute of Engineering and Applied Sciences (PIEAS)"/>
        <s v="Wake Forest University"/>
        <s v="Riga Stradins University"/>
        <s v="Universitat de Lleida"/>
        <s v="Utah State University"/>
        <s v="University of Kufa"/>
        <s v="New Jersey Institute of Technology (NJIT)"/>
        <s v="Middlesex University"/>
        <s v="Arab Academy for Science, Technology and Maritime Transport"/>
        <s v="Latvia University of Life Sciences and Technologies"/>
        <s v="Selcuk University"/>
        <s v="Shiv Nadar University"/>
        <s v="University of Oradea"/>
        <s v="University of Maryland, Baltimore"/>
        <s v="Université de Franche-Comté"/>
        <s v="National Technical University &quot;Kharkiv Polytechnic Institute&quot;"/>
        <s v="Universidad Nacional de Asunción"/>
        <s v="University of Split"/>
        <s v="Hue University"/>
        <s v="Universidad Europea de Madrid"/>
        <s v="Immanuel Kant Baltic Federal University"/>
        <s v="Brigham Young University"/>
        <s v="Soonchunhyang University"/>
        <s v="Technical University of Ostrava"/>
        <s v="Universitat Jaume I"/>
        <s v="University of Isfahan"/>
        <s v="National Taiwan Ocean University"/>
        <s v="Tanta University"/>
        <s v="University of Babylon"/>
        <s v="Isfahan University of Technology"/>
        <s v="Charles Darwin University"/>
        <s v="Libera Universita' di Bolzano"/>
        <s v="Addis Ababa University"/>
        <s v="Khazar University"/>
        <s v="Siberian Federal University"/>
        <s v="Universidad ICESI"/>
        <s v="University of Denver"/>
        <s v="Kagoshima University"/>
        <s v="Tamkang University"/>
        <s v="Universidad Latinoamericana de Ciencia y Tecnología Costa Rica (ULACIT)"/>
        <s v="The Catholic University of Korea"/>
        <s v="Alfaisal University"/>
        <s v="Edinburgh Napier University"/>
        <s v="Obuda University"/>
        <s v="San Diego State University"/>
        <s v="Zarqa University"/>
        <s v="Universidad Autónoma de Chile"/>
        <s v="Universidad Tecnológica Centroamericana (UNITEC) - Honduras"/>
        <s v="Indian Institute of Technology Indore"/>
        <s v="Bournemouth University"/>
        <s v="Universita' Politecnica delle Marche - UNIVPM"/>
        <s v="University of Lincoln"/>
        <s v="Kangwon National University"/>
        <s v="Rhodes University"/>
        <s v="University of Balamand"/>
        <s v="Warsaw University of Life Sciences"/>
        <s v="Damascus University"/>
        <s v="Kyoto Institute of Technology"/>
        <s v="University of Ostrava"/>
        <s v="Universiti Sultan Zainal Abidin"/>
        <s v="University of Sri Jayewardenepura"/>
        <s v="Cyprus University of Technology"/>
        <s v="Sohar University"/>
        <s v="Ataturk University"/>
        <s v="Islamic University of Madinah"/>
        <s v="Universidad Nacional del Sur"/>
        <s v="University of Da Nang"/>
        <s v="University of Chemistry and Technology, Prague"/>
        <s v="Norwegian University of Life Sciences (UMB)"/>
        <s v="Université de Sherbrooke"/>
        <s v="Al Nahrain University"/>
        <s v="Birmingham City University"/>
        <s v="Technical University of Kosice"/>
        <s v="Siksha ‘O’ Anusandhan (Deemed to be University), SOA"/>
        <s v="Howard University"/>
        <s v="Mustansiriyah University"/>
        <s v="Ritsumeikan Asia Pacific University"/>
        <s v="Akdeniz Üniversitesi"/>
        <s v="American International University-Bangladesh (AIUB)"/>
        <s v="Walailak University"/>
        <s v="American University of Ras Al Khaimah ( AURAK )"/>
        <s v="North-West University"/>
        <s v="University of Arkansas Fayetteville"/>
        <s v="ADA University"/>
        <s v="Amman Arab University"/>
        <s v="Beijing Foreign Studies University"/>
        <s v="British University in Egypt"/>
        <s v="Amirkabir University of Technology"/>
        <s v="Keele University"/>
        <s v="Universidade da Coruña"/>
        <s v="Université Paris 2 Panthéon-Assas"/>
        <s v="Bahauddin Zakariya University"/>
        <s v="Chang Jung Christian University"/>
        <s v="Universidad de Panama"/>
        <s v="Jinan University (China)"/>
        <s v="ISCTE - Instituto Universitario de Lisboa"/>
        <s v="South Ural State University"/>
        <s v="Yuan Ze University"/>
        <s v="Istanbul Aydin University"/>
        <s v="Technische Universität Kaiserslautern"/>
        <s v="University of Silesia in Katowice"/>
        <s v="Khulna University"/>
        <s v="Nile University"/>
        <s v="Universitas Syiah Kuala"/>
        <s v="Lappeenranta-Lahti University of Technology LUT"/>
        <s v="University of Ha'il"/>
        <s v="Baylor University"/>
        <s v="Silesian University of Technology in Gliwice"/>
        <s v="Yerevan State University"/>
        <s v="Beni-Suef University"/>
        <s v="Pontificia Universidade Católica do Rio Grande do Sul"/>
        <s v="China Medical University"/>
        <s v="Hasselt University"/>
        <s v="University of Tabuk"/>
        <s v="University of Petra"/>
        <s v="East West University"/>
        <s v="Independent University,Bangladesh"/>
        <s v="Drexel University"/>
        <s v="Saveetha Institute of Medical And Technical Sciences (SIMATS)"/>
        <s v="IU Indianapolis"/>
        <s v="University of Deusto"/>
        <s v="Slovak University of Agriculture in Nitra"/>
        <s v="Université de Limoges"/>
        <s v="University of Khartoum"/>
        <s v="Pavlodar State University named after Toraighyrov"/>
        <s v="Asia University Taiwan"/>
        <s v="Wayne State University"/>
        <s v="Beijing University of Technology"/>
        <s v="Nagasaki University"/>
        <s v="Transilvania University of Brasov"/>
        <s v="University of Miskolc"/>
        <s v="University of San Diego"/>
        <s v="University of Wisconsin Milwaukee"/>
        <s v="East China University of Science and Technology"/>
        <s v="Universität Hohenheim"/>
        <s v="Kansas State University"/>
        <s v="Fordham University"/>
        <s v="German University of Technology in Oman  (GUTECH)"/>
        <s v="Middle East University Jordan"/>
        <s v="Sungshin Women's University"/>
        <s v="University of Basrah"/>
        <s v="Eastern Mediterranean University"/>
        <s v="Symbiosis International (Deemed University)"/>
        <s v="Victoria University"/>
        <s v="Soochow University"/>
        <s v="Kumamoto University"/>
        <s v="Taibah University"/>
        <s v="Università della Svizzera Italiana"/>
        <s v="Indian Institute of Technology BHU Varanasi (IIT BHU Varanasi)"/>
        <s v="Chang Gung University"/>
        <s v="University of Malta"/>
        <s v="Universita' degli Studi di Ferrara"/>
        <s v="International Islamic University Islamabad (IIU)"/>
        <s v="Universidad Jesuita de Guadalajara - ITESO"/>
        <s v="Universidad Nacional Agraria la Molina"/>
        <s v="Institut National des Sciences Appliquées de Lyon (INSA)"/>
        <s v="The Education University of Hong Kong"/>
        <s v="Tomsk Polytechnic University"/>
        <s v="Lanzhou University"/>
        <s v="Panjab University"/>
        <s v="University of Peshawar"/>
        <s v="University of Ioannina"/>
        <s v="University of Lagos"/>
        <s v="Meiji University"/>
        <s v="Palestine Technical University - Kadoorie"/>
        <s v="Pukyong National University"/>
        <s v="Northwestern Polytechnical University"/>
        <s v="Universiti Tenaga Nasional (UNITEN)"/>
        <s v="Abo Akademi University"/>
        <s v="Rovira i Virgili University"/>
        <s v="Virginia Commonwealth University"/>
        <s v="Northern Arizona University"/>
        <s v="Università degli Studi di Udine"/>
        <s v="Dokuz Eylül Üniversitesi"/>
        <s v="Nagoya Institute of Technology (NIT)"/>
        <s v="Universidad Tecnológica de Panamá (UTP)"/>
        <s v="Universiti Malaysia Kelantan"/>
        <s v="University of Iceland"/>
        <s v="University of Brighton"/>
        <s v="Universität Rostock"/>
        <s v="Clemson University"/>
        <s v="National University Lviv Polytechnic"/>
        <s v="Ivan Franko National University of Lviv"/>
        <s v="UCAM Universidad Católica San Antonio de Murcia"/>
        <s v="University of Tabriz"/>
        <s v="Mapua University"/>
        <s v="Politecnico di Bari"/>
        <s v="Mendel University in Brno"/>
        <s v="Sheffield Hallam University"/>
        <s v="Universidad Metropolitana"/>
        <s v="Chung Yuan Christian University"/>
        <s v="Universiti Kuala Lumpur (UniKL)"/>
        <s v="Jadara University"/>
        <s v="Dhofar University"/>
        <s v="Rochester Institute of Technology (RIT)"/>
        <s v="Dankook University"/>
        <s v="Lobachevsky State University of Nizhni Novgorod"/>
        <s v="William &amp; Mary"/>
        <s v="Chitkara University"/>
        <s v="Chittagong University of Engineering and Technology"/>
        <s v="University at Albany SUNY"/>
        <s v="University of North Texas"/>
        <s v="Al-Quds University"/>
        <s v="Athens University of Economics And Business"/>
        <s v="Binghamton University SUNY"/>
        <s v="Ashoka University"/>
        <s v="Tunghai University"/>
        <s v="Rensselaer Polytechnic Institute"/>
        <s v="Shiraz University"/>
        <s v="Al-Balqa Applied University"/>
        <s v="Can Tho University"/>
        <s v="Kwame Nkrumah University of Science and Technology"/>
        <s v="Saken Seifullin Kazakh Agrotechnical University"/>
        <s v="Suranaree University of Technology"/>
        <s v="Escuela Politécnica Nacional"/>
        <s v="National Research Nuclear University MEPhI (Moscow Engineering Physics Institute)"/>
        <s v="Indian Institute of Technology Hyderabad (IITH)"/>
        <s v="Abylkas Saginov Karaganda Technical University"/>
        <s v="Nicolaus Copernicus University"/>
        <s v="Universidad Autónoma de Guadalajara"/>
        <s v="Universiti Teknikal Malaysia Melaka (UTeM)"/>
        <s v="University of Stavanger"/>
        <s v="Universidad de León"/>
        <s v="Kazakh Ablai khan University of International Relations and World Languages"/>
        <s v="University of Peradeniya"/>
        <s v="Shakarim University of the City of Semey, Kazakhstan"/>
        <s v="Silpakorn University"/>
        <s v="University of Colorado, Denver"/>
        <s v="Amity University"/>
        <s v="Seoul National University of Science and Technology"/>
        <s v="State University Malang (Universitas Negeri Malang)"/>
        <s v="Universidad Autónoma de Baja California"/>
        <s v="Universitas Negeri Padang"/>
        <s v="Prince Sultan University"/>
        <s v="UWE Bristol (University of the West of England)"/>
        <s v="Oklahoma State University"/>
        <s v="Islamic University of Lebanon"/>
        <s v="Fu Jen Catholic University"/>
        <s v="MGIMO University"/>
        <s v="Memorial University of Newfoundland"/>
        <s v="Universidad de Castilla-La Mancha"/>
        <s v="Universidad Pontificia Bolivariana"/>
        <s v="Universiti Malaysia Perlis (UniMAP)"/>
        <s v="Tashkent University of Information Technologies"/>
        <s v="University of Maribor"/>
        <s v="University of Salford"/>
        <s v="Slovak University of Technology in Bratislava"/>
        <s v="University of Warmia and Mazury in Olsztyn"/>
        <s v="Hunan University"/>
        <s v="Universität Ulm"/>
        <s v="University of Portsmouth"/>
        <s v="Kyrgyz Russian Slavic University"/>
        <s v="Ohio University"/>
        <s v="Poznan University of Technology"/>
        <s v="Universitas Muhammadiyah Yogyakarta (UMY)"/>
        <s v="Naresuan University"/>
        <s v="University of Southern Queensland"/>
        <s v="Singapore University of Technology and Design"/>
        <s v="Bar-Ilan University"/>
        <s v="University of Nizwa"/>
        <s v="Princess Sumaya University for Technology"/>
        <s v="Helwan University"/>
        <s v="Izmir Yüksek Teknoloji Enstitüsü (IYTE)"/>
        <s v="Sathyabama Institute of Science and Technology"/>
        <s v="Savitribai Phule Pune University"/>
        <s v="Lincoln University College, Malaysia"/>
        <s v="Holy Spirit University of Kaslik"/>
        <s v="University of Engineering &amp; Technology (UET) Lahore"/>
        <s v="Tallinn University"/>
        <s v="Ferdowsi University of Mashhad"/>
        <s v="Università della Calabria"/>
        <s v="Doshisha University"/>
        <s v="Université de Poitiers"/>
        <s v="Atma Jaya Catholic University Indonesia"/>
        <s v="Universidad de Cuenca"/>
        <s v="TUHH Hamburg University of Technology"/>
        <s v="Universidad de Belgrano"/>
        <s v="Tecnológico de Costa Rica (TEC)"/>
        <s v="Universidad Nacional de Ingeniería Peru"/>
        <s v="Université Jean Moulin Lyon 3"/>
        <s v="Colorado School of Mines"/>
        <s v="University of Mumbai"/>
        <s v="Universidade Federal do Ceará (UFC)"/>
        <s v="Université de Caen Normandie"/>
        <s v="Université de Tunis"/>
        <s v="Zagazig University"/>
        <s v="Dalian University of Technology"/>
        <s v="Université de Sfax"/>
        <s v="Universidad de Guanajuato"/>
        <s v="Tokyo University of Science (RIKADAI)"/>
        <s v="Okayama University"/>
        <s v="Konkuk University"/>
        <s v="Czech University of Life Sciences in Prague"/>
        <s v="Auburn University"/>
        <s v="University of Ibadan"/>
        <s v="Yokohama National University"/>
        <s v="German university in Cairo"/>
        <s v="Universidad del Bio-Bio"/>
        <s v="Chungnam National University"/>
        <s v="Alexandru Ioan Cuza University"/>
        <s v="Universidad de las Américas Puebla (UDLAP)"/>
        <s v="Universidad de San Andrés"/>
        <s v="Petra Christian University"/>
        <s v="Iran University of Science and Technology"/>
        <s v="Shahid Beheshti University (SBU)"/>
        <s v="Marmara University"/>
        <s v="The City College of New York"/>
        <s v="Universidad del Desarrollo"/>
        <s v="Universidad de Piura"/>
        <s v="Shenzhen University"/>
        <s v="Chongqing University"/>
        <s v="Ivane Javakhishvili Tbilisi State University"/>
        <s v="Gdansk University of Technology"/>
        <s v="Perugia University"/>
        <s v="Australian Catholic University"/>
        <s v="George Mason University"/>
        <s v="University of the Western Cape"/>
        <s v="Central South University"/>
        <s v="University of Alabama"/>
        <s v="Chonnam National University"/>
        <s v="Loyola University Chicago"/>
        <s v="Széchenyi István University"/>
        <s v="Jahangirnagar University"/>
        <s v="China Agricultural University"/>
        <s v="Universidad Pontificia Comillas"/>
        <s v="Universita' degli studi di Salerno"/>
        <s v="University of Modena and Reggio Emilia"/>
        <s v="University of Westminster"/>
        <s v="Beijing Jiaotong University"/>
        <s v="Feng Chia University"/>
        <s v="Hanoi University of Science and Technology"/>
        <s v="National Taipei University"/>
        <s v="University of Delaware"/>
        <s v="Toronto Metropolitan University (formerly Ryerson University)"/>
        <s v="Universidad Rey Juan Carlos"/>
        <s v="University of New England"/>
        <s v="Birzeit university"/>
        <s v="Universidade Federal Fluminense"/>
        <s v="University of Novi Sad"/>
        <s v="University of Ulster"/>
        <s v="University of Messina"/>
        <s v="Riga Technical University"/>
        <s v="Al Jouf University"/>
        <s v="Cracow University of Technology of Tadeusz Kościuszko"/>
        <s v="IE University"/>
        <s v="ITMO University"/>
        <s v="American University of Central Asia"/>
        <s v="Universidad Industrial de Santander"/>
        <s v="Bangor University"/>
        <s v="Dongguk University"/>
        <s v="Aberystwyth University"/>
        <s v="Brandeis University"/>
        <s v="University of Nairobi"/>
        <s v="Tokai University"/>
        <s v="University of Kerbala"/>
        <s v="Altai State University"/>
        <s v="Murdoch University"/>
        <s v="Jamia Millia Islamia, New Delhi"/>
        <s v="National Chin-Yi University of Technology"/>
        <s v="AGH University of Krakow"/>
        <s v="Azerbaijan State Oil and Industry University"/>
        <s v="Verona University"/>
        <s v="University Toulouse – Jean Jaurès"/>
        <s v="University of Luxembourg"/>
        <s v="University of Hull"/>
        <s v="Kanazawa University"/>
        <s v="Pontificia Universidade Católica de São Paulo (PUC -SP)"/>
        <s v="Universidad ORT Uruguay"/>
        <s v="Universidad del Norte"/>
        <s v="Universidade do Estado do Rio de Janeiro (UERJ)"/>
        <s v="University of Rajshahi"/>
        <s v="Lincoln University"/>
        <s v="Paris Lodron University of Salzburg"/>
        <s v="Universidad Técnica Federico Santa María"/>
        <s v="Saint Joseph University of Beirut (USJ)"/>
        <s v="Yildiz Technical University"/>
        <s v="Makerere University"/>
        <s v="Northern Borders University"/>
        <s v="King Mongkut's University of Technology North Bangkok"/>
        <s v="Tishk International University"/>
        <s v="Universitas Andalas"/>
        <s v="Liverpool John Moores University"/>
        <s v="An-Najah National University"/>
        <s v="King Mongkut's Institute of Technology Ladkrabang"/>
        <s v="Universidad Nacional Costa Rica"/>
        <s v="Universidade Federal da Bahia"/>
        <s v="Central Queensland University Australia (CQUniversity)"/>
        <s v="University of Fribourg"/>
        <s v="University of Maryland, Baltimore County"/>
        <s v="Telkom University (aka Telkom Institute of Technology)"/>
        <s v="University of Parma"/>
        <s v="Duy Tan University"/>
        <s v="Edith Cowan University"/>
        <s v="Rutgers University - Newark"/>
        <s v="West University of Timisoara"/>
        <s v="University of Plymouth"/>
        <s v="Universidad de Alcalá"/>
        <s v="Vilnius Gediminas Technical University"/>
        <s v="University of South Africa"/>
        <s v="University of Massachusetts - Boston"/>
        <s v="Riphah International University"/>
        <s v="Far Eastern Federal University"/>
        <s v="University of Bradford"/>
        <s v="Universität des Saarlandes"/>
        <s v="Vytautas Magnus University"/>
        <s v="Universidade de Vigo"/>
        <s v="Université Sorbonne Paris Nord"/>
        <s v="Universität Bayreuth"/>
        <s v="Universidade Federal de São Paulo (UNIFESP)"/>
        <s v="Louisiana State University"/>
        <s v="SRM Institute of Science and Technology (f.k.a SRM University)"/>
        <s v="Sumgait State University"/>
        <s v="Universidad de Lima"/>
        <s v="University of New Mexico"/>
        <s v="Hamad Bin Khalifa University"/>
        <s v="INTI International University"/>
        <s v="University of Tennessee"/>
        <s v="University of Oklahoma"/>
        <s v="University of Nebraska - Lincoln"/>
        <s v="V.N. Karazin Kharkiv National University"/>
        <s v="University of Bahrain"/>
        <s v="Université Lumière Lyon 2"/>
        <s v="Kyrgyz National University"/>
        <s v="Universitas Trisakti"/>
        <s v="American University in Dubai"/>
        <s v="Technische Universität Braunschweig"/>
        <s v="Universidad de Talca"/>
        <s v="Universitas Sumatera Utara"/>
        <s v="Universidad de la Frontera (UFRO)"/>
        <s v="Universidad de Las Américas (UDLA) Ecuador"/>
        <s v="Tulane University"/>
        <s v="Texas Tech University"/>
        <s v="University of Latvia"/>
        <s v="Ege Üniversitesi"/>
        <s v="Universiti Tun Hussein Onn University of Malaysia (UTHM)"/>
        <s v="University of Karachi"/>
        <s v="University of Cyprus"/>
        <s v="German Jordanian University"/>
        <s v="D. Serikbayev East Kazakhstan Technical University"/>
        <s v="Université Ibn Tofail"/>
        <s v="Université Paris-Nanterre"/>
        <s v="Manipal Academy of Higher Education - Manipal University (MAHE)"/>
        <s v="Universidad del Zulia"/>
        <s v="Georgia State University"/>
        <s v="Nantes University"/>
        <s v="Universidad de Puerto Rico"/>
        <s v="Southern University of Science and Technology (SUSTech)"/>
        <s v="BRAC University"/>
        <s v="Université Paul-Valéry Montpellier 3"/>
        <s v="Anna University"/>
        <s v="University of Kentucky"/>
        <s v="Wroclaw University of Science and Technology (WUST)"/>
        <s v="The Federal University of Sao Carlos, UFSCar"/>
        <s v="University of Cincinnati"/>
        <s v="Kaunas University of Technology"/>
        <s v="Martin-Luther-Universität Halle-Wittenberg"/>
        <s v="University of Colombo"/>
        <s v="Universidad Peruana Cayetano Heredia"/>
        <s v="University of Murcia"/>
        <s v="Justus-Liebig-Universität Gießen"/>
        <s v="Lodz University"/>
        <s v="Aligarh Muslim University (AMU), Aligarh"/>
        <s v="Birkbeck College, University of London"/>
        <s v="University of Tromso, The Arctic University of Norway"/>
        <s v="Plekhanov Russian University of Economics"/>
        <s v="Qassim University"/>
        <s v="Universidad de Córdoba - España"/>
        <s v="Universidad de Valparaíso"/>
        <s v="Carleton University"/>
        <s v="Tokyo University of Agriculture and Technology"/>
        <s v="Daffodil International University"/>
        <s v="Mutah University"/>
        <s v="The Hashemite University"/>
        <s v="Tokyo Medical and Dental University"/>
        <s v="Narxoz University"/>
        <s v="Tashkent State University of Economics"/>
        <s v="Universidad Nacional de San Martín (UNSAM)"/>
        <s v="Université de Tunis El Manar"/>
        <s v="Universidad de Palermo"/>
        <s v="Universidad Externado de Colombia"/>
        <s v="Universidad Panamericana (UP)"/>
        <s v="O. P. Jindal Global University (JGU)"/>
        <s v="Gulf University for Science and Technology (GUST)"/>
        <s v="Kazakh-British Technical University"/>
        <s v="University of Saskatchewan"/>
        <s v="Coventry University"/>
        <s v="Universität Regensburg"/>
        <s v="Lingnan University, Hong Kong"/>
        <s v="Sofia University &quot;St. Kliment Ohridski&quot;"/>
        <s v="Universidade Federal de Pernambuco (UFPE)"/>
        <s v="University of Trieste"/>
        <s v="Universität Duisburg-Essen"/>
        <s v="Universidad de Valladolid"/>
        <s v="Kyrgyz State Technical University named after I. Razzakov"/>
        <s v="Jilin University"/>
        <s v="Shoolini University of Biotechnology and Management Sciences"/>
        <s v="Tallinn University of Technology"/>
        <s v="Universität Düsseldorf"/>
        <s v="Sejong University"/>
        <s v="Philipps-Universität Marburg"/>
        <s v="Assiut University"/>
        <s v="National Dong Hwa University"/>
        <s v="University of Science and Technology Beijing"/>
        <s v="Nottingham Trent University"/>
        <s v="Applied Science Private University - Jordan"/>
        <s v="Universidade Católica Portuguesa, UCP"/>
        <s v="Northumbria University at Newcastle"/>
        <s v="University of Maynooth"/>
        <s v="Belarusian National Technical University"/>
        <s v="Galgotias University"/>
        <s v="Universiti Malaysia Terengganu (UMT)"/>
        <s v="Imam Muhammad Ibn Saud Islamic University - IMSIU"/>
        <s v="Yessenov University"/>
        <s v="University of Stirling"/>
        <s v="Comenius University Bratislava"/>
        <s v="Temple University"/>
        <s v="University of Patras"/>
        <s v="University of Bari"/>
        <s v="Imam Abdulrahman Bin Faisal University (formerly University of Dammam)"/>
        <s v="Illinois Institute of Technology"/>
        <s v="Taipei Medical University"/>
        <s v="North South University"/>
        <s v="Daegu Gyeongbuk Institute of Science and Technology (DGIST)"/>
        <s v="COMSATS University Islamabad"/>
        <s v="Syracuse University"/>
        <s v="Universiti Pendidikan Sultan Idris (UPSI)"/>
        <s v="Al-Ahliyya Amman University"/>
        <s v="Universiti Malaysia Pahang Al-Sultan Abdullah (UMPSA)"/>
        <s v="University of Missouri, Columbia"/>
        <s v="Asia Pacific University of Technology and Innovation (APU) Malaysia"/>
        <s v="University of South Florida"/>
        <s v="University of Haifa"/>
        <s v="University of Gdansk"/>
        <s v="Universitas Negeri Yogyakarta"/>
        <s v="Universitas Pendidikan Indonesia"/>
        <s v="Universitat Ramon Llull"/>
        <s v="Johannes Kepler University Linz"/>
        <s v="Inha University"/>
        <s v="Catania University"/>
        <s v="Tokyo Metropolitan University"/>
        <s v="Islamic University of Indonesia (Universitas Islam Indonesia)"/>
        <s v="Brunel University of London"/>
        <s v="University of Kansas"/>
        <s v="HUFS - Hankuk (Korea) University of Foreign Studies"/>
        <s v="University of Seoul"/>
        <s v="Karaganda Buketov University"/>
        <s v="Brno University of Technology"/>
        <s v="University of South Carolina"/>
        <s v="Technological University of Dublin"/>
        <s v="University of Hyderabad"/>
        <s v="Sharif University of Technology"/>
        <s v="Università  degli Studi di Palermo"/>
        <s v="University of Ghana"/>
        <s v="University of Lahore"/>
        <s v="Universidad Nacional de Cuyo"/>
        <s v="Universidad Peruana de Ciencias Aplicadas (UPC)"/>
        <s v="University of Huddersfield"/>
        <s v="University of Kwazulu-Natal"/>
        <s v="Kyungpook National University"/>
        <s v="Peter the Great St.Petersburg Polytechnic University"/>
        <s v="Birla Institute of Technology and Science"/>
        <s v="Universidad Anahuac"/>
        <s v="Aston University"/>
        <s v="University of Baghdad"/>
        <s v="Ahlia University"/>
        <s v="Osaka Metropolitan University"/>
        <s v="Universidad Nacional del Litoral"/>
        <s v="National Taipei University of Technology"/>
        <s v="University of Canberra"/>
        <s v="Universidad Católica del Uruguay (UCU)"/>
        <s v="Universidad de Oviedo"/>
        <s v="Beihang University (former BUAA)"/>
        <s v="Goldsmiths, University of London"/>
        <s v="Princess Nourah bint Abdulrahman University"/>
        <s v="Université Toulouse 1, Capitole"/>
        <s v="National Technical University of Ukraine &quot;Igor Sikorsky Kyiv Polytechnic Institute&quot;"/>
        <s v="Universidad Torcuato Di Tella"/>
        <s v="University of Macau"/>
        <s v="Technische Universität Dortmund"/>
        <s v="Mahasarakham University"/>
        <s v="University of Aveiro"/>
        <s v="University of Central Florida"/>
        <s v="University of Houston"/>
        <s v="Sophia University"/>
        <s v="Swinburne University of Technology"/>
        <s v="South China University of Technology"/>
        <s v="Manchester Metropolitan University"/>
        <s v="Mansoura University"/>
        <s v="University of Eastern Finland"/>
        <s v="Multimedia University (MMU)"/>
        <s v="National Chung Cheng University"/>
        <s v="Banaras Hindu University"/>
        <s v="Universidad Diego Portales"/>
        <s v="Khoja Akhmet Yassawi International Kazakh-Turkish University"/>
        <s v="Azerbaijan Technical University"/>
        <s v="University of Manitoba"/>
        <s v="Université de Lorraine"/>
        <s v="Kyrgyz-Turkish Manas University"/>
        <s v="University of Texas at Dallas"/>
        <s v="University of Crete"/>
        <s v="Universidad Austral de Chile"/>
        <s v="Tashkent State Transport University"/>
        <s v="Singapore Management University"/>
        <s v="Universiti Tunku Abdul Rahman (UTAR)"/>
        <s v="Universidad EAFIT"/>
        <s v="Universidade Federal do Paraná (UFPR)"/>
        <s v="Ben Gurion University of The Negev"/>
        <s v="Colegio de México"/>
        <s v="Universidad Andrés Bello - UNAB"/>
        <s v="Universidad Simón Bolívar Venezuela"/>
        <s v="Flinders University"/>
        <s v="Hitotsubashi University"/>
        <s v="Oregon State University"/>
        <s v="University of Calcutta"/>
        <s v="Ajou University"/>
        <s v="American University"/>
        <s v="Zayed University"/>
        <s v="Universidad de Monterrey"/>
        <s v="East China Normal University"/>
        <s v="University of Guelph"/>
        <s v="Jeonbuk National University (formerly known as Chonbuk National University)"/>
        <s v="Universidad de la Habana"/>
        <s v="Universität Bielefeld"/>
        <s v="Benemérita Universidad Autónoma de Puebla"/>
        <s v="Beirut Arab University"/>
        <s v="Lovely Professional University (LPU)"/>
        <s v="University of Pecs"/>
        <s v="BINUS UNIVERSITY (Bina Nusantara University)"/>
        <s v="Universiti Malaysia Sarawak (UNIMAS)"/>
        <s v="University of Kent"/>
        <s v="Lebanese American University"/>
        <s v="Universiti Teknologi Brunei"/>
        <s v="Universidad de los Andes Mérida"/>
        <s v="Universität Mannheim"/>
        <s v="Moscow Institute of Physics and Technology State University"/>
        <s v="University of Santo Tomas"/>
        <s v="The New School, New York City and Paris"/>
        <s v="Tilburg University"/>
        <s v="Vellore Institute of Technology (VIT), Vellore, India"/>
        <s v="Université du Québec"/>
        <s v="University of Wroclaw"/>
        <s v="Kingston University, London"/>
        <s v="University of Connecticut"/>
        <s v="Budapest University of Technology and Economics"/>
        <s v="King Mongkut's University of Technology Thonburi"/>
        <s v="Sunway University"/>
        <s v="Kuwait University"/>
        <s v="Universidad Autónoma de Nuevo León (UANL)"/>
        <s v="James Cook University"/>
        <s v="Southeast University, China"/>
        <s v="University of Bucharest"/>
        <s v="Universidad de Alicante"/>
        <s v="Auezov South Kazakhstan State University (SKSU)"/>
        <s v="Azerbaijan State University of Economics"/>
        <s v="Sebelas Maret University"/>
        <s v="Gwangju Institute of Science and Technology (GIST)"/>
        <s v="University of Hawaii at Mañoa"/>
        <s v="Université de Rennes 1"/>
        <s v="Bangladesh University of Engineering and Technology"/>
        <s v="Julius-Maximilians-Universität Würzburg"/>
        <s v="University of California, Riverside"/>
        <s v="Lahore University of Management Sciences (LUMS)"/>
        <s v="University of Siena"/>
        <s v="Palacký University in Olomouc"/>
        <s v="Instituto Tecnológico Autonomo de México (ITAM)"/>
        <s v="Al Azhar University"/>
        <s v="Université Côte d’Azur"/>
        <s v="Concordia University"/>
        <s v="Ulsan National Institute of Science and Technology"/>
        <s v="University of Utah"/>
        <s v="Graz University of Technology"/>
        <s v="Taras Shevchenko National University of Kyiv"/>
        <s v="Babes-Bolyai University"/>
        <s v="Baku State University"/>
        <s v="University of Malaysia Sabah (UMS)"/>
        <s v="University of Minho"/>
        <s v="Universität Potsdam"/>
        <s v="Case Western Reserve University"/>
        <s v="Chandigarh University"/>
        <s v="Institut Teknologi Nasional Bandung (ITENAS Bandung)"/>
        <s v="University of Tasmania"/>
        <s v="Prince Mohammad Bin Fahd University"/>
        <s v="University of the Punjab"/>
        <s v="Chiba University"/>
        <s v="University of Cyberjaya"/>
        <s v="Industrial University of Ho Chi Minh City"/>
        <s v="Florida International University"/>
        <s v="Canadian University of Dubai"/>
        <s v="Escuela Superior Politécnica del Litoral - ESPOL"/>
        <s v="Shandong University"/>
        <s v="Royal Holloway University of London"/>
        <s v="Kazakh National Agrarian University"/>
        <s v="University of Oulu"/>
        <s v="Universidad Autónoma del Estado de México"/>
        <s v="Jadavpur University"/>
        <s v="University of Zagreb"/>
        <s v="University of Oregon"/>
        <s v="University of Jyväskylä"/>
        <s v="Universität Jena"/>
        <s v="Yarmouk University"/>
        <s v="University of Petroleum and Energy Studies (UPES)"/>
        <s v="Hasanuddin University"/>
        <s v="Umm Al-Qura University"/>
        <s v="University of Belgrade"/>
        <s v="University of Essex"/>
        <s v="Gazi Üniversitesi"/>
        <s v="Samarkand State University"/>
        <s v="Tufts University"/>
        <s v="Universidad del Rosario"/>
        <s v="Quaid-i-azam University"/>
        <s v="Adam Mickiewicz University"/>
        <s v="Universidad del Valle"/>
        <s v="Stony Brook University"/>
        <s v="Universidad Iberoamericana (UIA)"/>
        <s v="Vietnam National University, Hanoi"/>
        <s v="University of Liege"/>
        <s v="Christian-Albrechts-Universität zu Kiel"/>
        <s v="Pontificia Universidad Catolica del Ecuador"/>
        <s v="University of Miami"/>
        <s v="Sciences Po Paris"/>
        <s v="Abu Dhabi University"/>
        <s v="Université Paul Sabatier Toulouse III"/>
        <s v="University of East Anglia (UEA)"/>
        <s v="University of California, Santa Cruz"/>
        <s v="SOAS University of London"/>
        <s v="Università degli Studi Roma Tre"/>
        <s v="Chung-Ang University"/>
        <s v="Universidad de Montevideo"/>
        <s v="Baku Engineering University"/>
        <s v="Universidad de San Francisco de Quito"/>
        <s v="Management and Science University - MSU Malaysia"/>
        <s v="Colorado State University"/>
        <s v="Laval University"/>
        <s v="Tomsk State University"/>
        <s v="City University of New York"/>
        <s v="King Faisal University"/>
        <s v="Universidad de los Andes Chile"/>
        <s v="University of Anbar"/>
        <s v="Linköping University"/>
        <s v="Indian Institute of Technology Guwahati (IITG)"/>
        <s v="University of Johannesburg"/>
        <s v="University of Dundee"/>
        <s v="Universität Konstanz"/>
        <s v="University of Iowa"/>
        <s v="University of Victoria"/>
        <s v="Al Ain University"/>
        <s v="Heriot-Watt University"/>
        <s v="Universität Bremen"/>
        <s v="Ritsumeikan University"/>
        <s v="Azerbaijan University of Architecture and Construction"/>
        <s v="Ural Federal University"/>
        <s v="King Khalid University"/>
        <s v="American University of the Middle East"/>
        <s v="Université Claude Bernard Lyon 1"/>
        <s v="Universidade Federal de Santa Catarina"/>
        <s v="University of Szeged"/>
        <s v="Delta University for Science &amp; Technology"/>
        <s v="Tianjin University"/>
        <s v="Western Sydney University"/>
        <s v="University at Buffalo SUNY"/>
        <s v="Aalborg University"/>
        <s v="Iowa State University"/>
        <s v="Sabanci University"/>
        <s v="Hong Kong Metropolitan University"/>
        <s v="Universidad de Guadalajara (UDG)"/>
        <s v="Applied Science University - Bahrain"/>
        <s v="Instituto Politécnico Nacional (IPN)"/>
        <s v="Khon Kaen University"/>
        <s v="Université de Montpellier"/>
        <s v="Indian Institute of Technology Roorkee (IITR)"/>
        <s v="Czech Technical University In Prague"/>
        <s v="Karl-Franzens-Universität Graz"/>
        <s v="City St George’s, University of London"/>
        <s v="Vilnius University"/>
        <s v="University of Rochester"/>
        <s v="Dalhousie University"/>
        <s v="Nankai University"/>
        <s v="Ca' Foscari University of Venice"/>
        <s v="Umeå University"/>
        <s v="Kazan Federal University"/>
        <s v="Sogang University"/>
        <s v="University of Debrecen"/>
        <s v="Institut Teknologi Sepuluh Nopember (ITS)"/>
        <s v="Universidad Nacional de Rosario"/>
        <s v="Universität Innsbruck"/>
        <s v="Ajman University"/>
        <s v="University of Limerick"/>
        <s v="The University of Georgia"/>
        <s v="Northeastern University"/>
        <s v="University of Genoa"/>
        <s v="National Research University Higher School of Economics (HSE, Moscow)"/>
        <s v="Technische Universität Darmstadt"/>
        <s v="University of Waikato"/>
        <s v="National Technical University of Athens"/>
        <s v="Hong Kong Baptist University"/>
        <s v="National Chengchi University"/>
        <s v="RUDN University"/>
        <s v="Warsaw University of Technology"/>
        <s v="Xi'an Jiaotong University"/>
        <s v="University of Sharjah"/>
        <s v="University of Tartu"/>
        <s v="Pusan National University"/>
        <s v="University of Milano-Bicocca"/>
        <s v="Universidad del Pais Vasco"/>
        <s v="National Chung Hsing University"/>
        <s v="Washington State University"/>
        <s v="Universidad Adolfo Ibáñez"/>
        <s v="Novosibirsk State University"/>
        <s v="Sultan Qaboos University"/>
        <s v="National Central University"/>
        <s v="Universidad Central de Venezuela - UCV"/>
        <s v="Universidad Nacional Mayor de San Marcos"/>
        <s v="Ruhr-Universität Bochum"/>
        <s v="Vietnam National University - Ho Chi Minh City (VNU-HCM)"/>
        <s v="University of Southern Denmark"/>
        <s v="Dublin City University"/>
        <s v="Tampere University"/>
        <s v="University of Twente"/>
        <s v="National University of Sciences And Technology (NUST) Islamabad"/>
        <s v="Università  degli Studi di Pavia"/>
        <s v="University of Leicester"/>
        <s v="Auckland University of Technology"/>
        <s v="Leibniz Universität Hannover"/>
        <s v="Universiti Teknologi Petronas (UTP)"/>
        <s v="University of Surrey"/>
        <s v="University of Ljubljana"/>
        <s v="Renmin (People’s) University of China"/>
        <s v="Universidad de Zaragoza"/>
        <s v="National University of Uzbekistan"/>
        <s v="Shanghai University"/>
        <s v="Universidad Austral - Argentina"/>
        <s v="Universiti Brunei Darussalam (UBD)"/>
        <s v="Universitas Padjadjaran (UNPAD)"/>
        <s v="Boston College"/>
        <s v="Diponegoro University"/>
        <s v="University of Brawijaya"/>
        <s v="Universidad de La Sabana"/>
        <s v="Pontificia Universidad Católica Argentina Santa María de los Buenos Aires - UCA"/>
        <s v="University of Dhaka"/>
        <s v="Ankara Üniversitesi"/>
        <s v="Tashkent State Technical University"/>
        <s v="Dartmouth College"/>
        <s v="Sichuan University"/>
        <s v="Huazhong University of Science and Technology"/>
        <s v="University of Chinese Academy of Sciences (UCAS)"/>
        <s v="University of Tehran"/>
        <s v="Universiti Utara Malaysia (UUM)"/>
        <s v="Van Lang University"/>
        <s v="Universität Leipzig"/>
        <s v="Eotvos Lorand University"/>
        <s v="American University of Sharjah (AUS)"/>
        <s v="George Washington University"/>
        <s v="Kazakh National Pedagogical University Abai"/>
        <s v="Jordan University of Science &amp; Technology"/>
        <s v="Technion - Israel Institute of Technology"/>
        <s v="Ateneo de Manila University"/>
        <s v="Vanderbilt University"/>
        <s v="University of Pretoria"/>
        <s v="Masaryk University"/>
        <s v="Prince of Songkla University"/>
        <s v="Belarusian State University"/>
        <s v="Johannes Gutenberg Universität Mainz"/>
        <s v="Universidad Autónoma Metropolitana (UAM)"/>
        <s v="Florida State University"/>
        <s v="De La Salle University"/>
        <s v="Alexandria University"/>
        <s v="Maastricht University"/>
        <s v="Lebanese University"/>
        <s v="Hacettepe University"/>
        <s v="Università  Cattolica del Sacro Cuore"/>
        <s v="Harbin Institute of Technology"/>
        <s v="Vrije Universiteit Brussel (VUB)"/>
        <s v="Istanbul University"/>
        <s v="La Trobe University"/>
        <s v="Universität Stuttgart"/>
        <s v="York University"/>
        <s v="Ewha Womans University"/>
        <s v="Universidad Católica Andrés Bello - UCAB"/>
        <s v="University of Sussex"/>
        <s v="Bilkent University"/>
        <s v="Universidade de Santiago de Compostela"/>
        <s v="Université de Lille"/>
        <s v="University of Basel"/>
        <s v="Khalifa University of Science and Technology"/>
        <s v="Beijing Institute of Technology"/>
        <s v="Xiamen University"/>
        <s v="Emory University"/>
        <s v="Virginia Polytechnic Institute (Virginia Tech)"/>
        <s v="Chalmers University of Technology"/>
        <s v="Kyung Hee University"/>
        <s v="Hiroshima University"/>
        <s v="Swansea University"/>
        <s v="University of Trento"/>
        <s v="Universidade de Brasilia (UnB)"/>
        <s v="Simon Fraser University"/>
        <s v="National and Kapodistrian University of Athens"/>
        <s v="University of Antwerp"/>
        <s v="IPB University (aka Bogor Agricultural University)"/>
        <s v="Tashkent Institute of Irrigation and Agricultural Mechanization Engineers - National Research University (TIIAME-NRU)"/>
        <s v="Ain Shams University"/>
        <s v="University of Ottawa"/>
        <s v="The University of Newcastle"/>
        <s v="Koc University"/>
        <s v="International Islamic University Malaysia (IIUM)"/>
        <s v="Bogazici University"/>
        <s v="University of Turku"/>
        <s v="North Carolina State University"/>
        <s v="Pontificia Universidad Católica de Valparaíso"/>
        <s v="Stellenbosch University"/>
        <s v="National Taiwan University of Science and Technology (Taiwan Tech)"/>
        <s v="Thammasat University"/>
        <s v="University of The Witwatersrand"/>
        <s v="National Sun Yat-sen University"/>
        <s v="Universidad de Concepción"/>
        <s v="Universidade Federal do Rio Grande Do Sul"/>
        <s v="Kobe University"/>
        <s v="University of Salamanca"/>
        <s v="University of Lausanne"/>
        <s v="University of Galway / Ollscoil na Gaillimhe"/>
        <s v="Kasetsart University"/>
        <s v="University of Strathclyde"/>
        <s v="Griffith University"/>
        <s v="Université Paris Cité"/>
        <s v="Universität Erlangen-Nürnberg"/>
        <s v="University of Bern"/>
        <s v="University of Notre Dame"/>
        <s v="Universitat Politecnica de Valencia"/>
        <s v="Georgetown University"/>
        <s v="Aristotle University of Thessaloniki"/>
        <s v="Radboud University Nijmegen"/>
        <s v="Oxford Brookes University"/>
        <s v="Universidad Nacional de Córdoba"/>
        <s v="University of Coimbra"/>
        <s v="Adamson University"/>
        <s v="Istanbul Technical University"/>
        <s v="Universidad de Antioquia"/>
        <s v="Jawaharlal Nehru University"/>
        <s v="Universidad de la República (UdelaR)"/>
        <s v="University of Aberdeen"/>
        <s v="L.N. Gumilyov Eurasian National University"/>
        <s v="Universidade Nova de Lisboa"/>
        <s v="Taylor's University (Malaysia)"/>
        <s v="Eindhoven University of Technology"/>
        <s v="University of Bergen"/>
        <s v="Satbayev University (previously Kazakh Technical University named after K.I. Satpaev)"/>
        <s v="UCSI University"/>
        <s v="Università degli Studi di Roma - Tor Vergata"/>
        <s v="University of Navarra"/>
        <s v="The American University in Cairo"/>
        <s v="Universitat Politècnica de Catalunya"/>
        <s v="Bauman Moscow State Technical University"/>
        <s v="American University of Beirut (AUB)"/>
        <s v="University of Wollongong"/>
        <s v="Ecole Normale Supérieure de Lyon"/>
        <s v="National Yang Ming Chiao Tung University"/>
        <s v="Massey University"/>
        <s v="Saint Petersburg State University"/>
        <s v="Western University"/>
        <s v="Deakin University"/>
        <s v="University of Münster"/>
        <s v="Indian Institute of Technology Kharagpur (IITKGP)"/>
        <s v="Pontificia Universidade Católica do Rio de Janeiro (PUC - Rio)"/>
        <s v="Loughborough University"/>
        <s v="Hebrew University of Jerusalem"/>
        <s v="Universidad Politécnica de Madrid"/>
        <s v="Université de Bordeaux"/>
        <s v="Qatar University"/>
        <s v="Université Libre de Bruxelles (ULB)"/>
        <s v="United Arab Emirates University"/>
        <s v="University College Cork"/>
        <s v="Tel Aviv University"/>
        <s v="Universitat Pompeu Fabra"/>
        <s v="Universiti Teknologi MARA - UiTM"/>
        <s v="Indiana University Bloomington"/>
        <s v="Technical University of Denmark"/>
        <s v="Middle East Technical University"/>
        <s v="Universität zu Köln"/>
        <s v="University of Florence"/>
        <s v="Tongji University"/>
        <s v="Universidad Carlos III de Madrid"/>
        <s v="Sun Yat-sen University"/>
        <s v="University of Pittsburgh"/>
        <s v="Universidade Federal de Minas Gerais"/>
        <s v="University of Reading"/>
        <s v="Norwegian University of Science And Technology"/>
        <s v="Curtin University"/>
        <s v="University of Gothenburg"/>
        <s v="Universidad de Costa Rica"/>
        <s v="Washington University in St. Louis"/>
        <s v="University of Virginia"/>
        <s v="University of California, Irvine"/>
        <s v="University of Delhi"/>
        <s v="Technische Universität Dresden"/>
        <s v="Vienna University of Technology"/>
        <s v="University of Calgary"/>
        <s v="Beijing Normal University"/>
        <s v="Macquarie University"/>
        <s v="Rutgers University – New Brunswick"/>
        <s v="University of Naples - Federico II"/>
        <s v="National Taiwan Normal University"/>
        <s v="University of Jordan"/>
        <s v="University of Massachusetts, Amherst"/>
        <s v="University of Turin"/>
        <s v="University of Canterbury"/>
        <s v="University of Illinois Chicago (UIC)"/>
        <s v="Chiang Mai University"/>
        <s v="University of Bath"/>
        <s v="University of Colorado Boulder"/>
        <s v="University of Arizona"/>
        <s v="Erasmus University Rotterdam"/>
        <s v="Indian Institute of Technology Kanpur (IITK)"/>
        <s v="Queen's University Belfast"/>
        <s v="Universitat de Valencia"/>
        <s v="Jagiellonian University"/>
        <s v="University of Tsukuba"/>
        <s v="Université de Strasbourg"/>
        <s v="Politecnico di Torino"/>
        <s v="Universidad de Santiago de Chile - USACH"/>
        <s v="Rice University"/>
        <s v="University of the Philippines"/>
        <s v="Queen's University, Ontario"/>
        <s v="Aix-Marseille University"/>
        <s v="Lancaster University"/>
        <s v="Queensland University of Technology"/>
        <s v="University of Pisa"/>
        <s v="Goethe Universität Frankfurt am Main"/>
        <s v="Universitas Airlangga"/>
        <s v="McMaster University"/>
        <s v="University of Porto"/>
        <s v="Universidad de Sevilla"/>
        <s v="University of Waterloo"/>
        <s v="Vrije Universiteit Amsterdam"/>
        <s v="Universidade Estadual Paulista &quot;Júlio de Mesquita Filho&quot; (UNESP)"/>
        <s v="King Fahd University of Petroleum &amp; Minerals"/>
        <s v="Wuhan University"/>
        <s v="King Saud University"/>
        <s v="Wageningen University &amp; Research"/>
        <s v="RMIT University"/>
        <s v="University of Geneva"/>
        <s v="Université Grenoble Alpes"/>
        <s v="Universidad Nacional de La Plata"/>
        <s v="Indian Institute of Science (IISc) Bangalore"/>
        <s v="University of York"/>
        <s v="Indian Institute of Technology Madras (IITM)"/>
        <s v="Universität Freiburg"/>
        <s v="Karlsruhe Institute of Technology (KIT)"/>
        <s v="University of Lisbon"/>
        <s v="University of Maryland, College Park"/>
        <s v="Victoria University of Wellington"/>
        <s v="Georg-August-Universität Göttingen"/>
        <s v="Aalto University"/>
        <s v="University of Science and Technology of China"/>
        <s v="Rheinisch-Westfälische Technische Hochschule Aachen"/>
        <s v="University of Exeter"/>
        <s v="Institut Polytechnique de Paris"/>
        <s v="University of Cape Town"/>
        <s v="Hanyang University"/>
        <s v="Bandung Institute of Technology (ITB)"/>
        <s v="Charles University"/>
        <s v="University of Technology Sydney"/>
        <s v="University of Florida"/>
        <s v="University of Granada"/>
        <s v="Mahidol University"/>
        <s v="University of Otago"/>
        <s v="Cardiff University"/>
        <s v="KTH Royal Institute of Technology"/>
        <s v="Pontificia Universidad Javeriana"/>
        <s v="University of Liverpool"/>
        <s v="Al-Farabi Kazakh National University"/>
        <s v="Cairo University"/>
        <s v="Eberhard Karls Universität Tübingen"/>
        <s v="University of Warsaw"/>
        <s v="University of Southern California"/>
        <s v="Pohang University of Science And Technology (POSTECH)"/>
        <s v="University of St Andrews"/>
        <s v="Université Catholique de Louvain (UCL)"/>
        <s v="University of Southampton"/>
        <s v="Newcastle University"/>
        <s v="Pontificia Universidad Católica del Perú (PUCP)"/>
        <s v="Queen Mary University of London (QMUL)"/>
        <s v="Arizona State University"/>
        <s v="Universiti Teknologi Malaysia (UTM)"/>
        <s v="Universität Hamburg"/>
        <s v="Technische Universität Berlin"/>
        <s v="Stockholm University"/>
        <s v="University of California, Santa Barbara (UCSB)"/>
        <s v="Keio University"/>
        <s v="University of Milan"/>
        <s v="University of Montreal"/>
        <s v="National Cheng Kung University (NCKU)"/>
        <s v="University College Dublin"/>
        <s v="National Tsing Hua University"/>
        <s v="University of Groningen"/>
        <s v="Michigan State University"/>
        <s v="King Abdul Aziz University (KAU)"/>
        <s v="Rheinische Friedrich-Wilhelms-Universität Bonn"/>
        <s v="University of Oslo"/>
        <s v="Indian Institute of Technology Delhi (IITD)"/>
        <s v="Ghent University"/>
        <s v="Aarhus University"/>
        <s v="Sungkyunkwan University"/>
        <s v="University of Minnesota (System)"/>
        <s v="The University of Western Australia"/>
        <s v="Tecnológico de Monterrey (ITESM)"/>
        <s v="UNIVERSITAS INDONESIA"/>
        <s v="Universitas Gadjah Mada"/>
        <s v="University of Alberta"/>
        <s v="University of Zurich (UZH)"/>
        <s v="Ohio State University"/>
        <s v="Kyushu University"/>
        <s v="Hokkaido University"/>
        <s v="Nanjing University"/>
        <s v="University of North Carolina, Chapel Hill"/>
        <s v="Brown University"/>
        <s v="University of California, Davis"/>
        <s v="Texas A&amp;M University"/>
        <s v="The University of Sheffield"/>
        <s v="Universidade Federal do Rio de Janeiro"/>
        <s v="Universidad Autónoma de Madrid"/>
        <s v="Indian Institute of Technology Bombay (IITB)"/>
        <s v="University of Padova"/>
        <s v="Waseda University"/>
        <s v="Durham University"/>
        <s v="Nagoya University"/>
        <s v="Purdue University"/>
        <s v="University of Helsinki"/>
        <s v="Uppsala University"/>
        <s v="Université Paris-Saclay"/>
        <s v="Boston University"/>
        <s v="The University of Nottingham"/>
        <s v="City University of Hong Kong"/>
        <s v="Universiti Putra Malaysia (UPM)"/>
        <s v="Georgia Institute of Technology"/>
        <s v="Universiti Kebangsaan Malaysia (UKM)"/>
        <s v="Universitat Autónoma de Barcelona"/>
        <s v="Universiti Sains Malaysia (USM)"/>
        <s v="Université Paris 1 Panthéon-Sorbonne"/>
        <s v="Adelaide University"/>
        <s v="University Complutense Madrid"/>
        <s v="Utrecht University"/>
        <s v="Carnegie Mellon University"/>
        <s v="Lund University"/>
        <s v="Leiden University"/>
        <s v="London School of Economics and Political Science (LSE)"/>
        <s v="University of Birmingham"/>
        <s v="Universidad Nacional de Colombia"/>
        <s v="The Hong Kong Polytechnic University"/>
        <s v="Universidad de Los Andes Colombia"/>
        <s v="Universidade Estadual de Campinas (Unicamp)"/>
        <s v="University of Leeds"/>
        <s v="Chulalongkorn University"/>
        <s v="University of Vienna"/>
        <s v="Trinity College Dublin, The University of Dublin"/>
        <s v="PSL University"/>
        <s v="The University of Warwick"/>
        <s v="Politecnico di Milano"/>
        <s v="Lomonosov Moscow State University"/>
        <s v="Tohoku University"/>
        <s v="University of Barcelona"/>
        <s v="Tokyo Institute of Technology"/>
        <s v="University of Copenhagen"/>
        <s v="University of Wisconsin-Madison"/>
        <s v="Pennsylvania State University"/>
        <s v="Delft University of Technology"/>
        <s v="Zhejiang University"/>
        <s v="Ruprecht-Karls-Universität Heidelberg"/>
        <s v="University of Bristol"/>
        <s v="University of Glasgow"/>
        <s v="Freie Universität Berlin"/>
        <s v="Korea University"/>
        <s v="The Hong Kong University of Science and Technology"/>
        <s v="University of Washington"/>
        <s v="The University of Osaka"/>
        <s v="Alma Mater Studiorum - University of Bologna"/>
        <s v="Sapienza University of Rome"/>
        <s v="Yonsei University"/>
        <s v="The University of Auckland"/>
        <s v="University of Illinois at Urbana-Champaign"/>
        <s v="Universidad de Chile"/>
        <s v="Technical University of Munich"/>
        <s v="Northwestern University"/>
        <s v="Universiti Malaya (UM)"/>
        <s v="The University of Amsterdam"/>
        <s v="École Polytechnique Fédérale de Lausanne"/>
        <s v="Shanghai Jiao Tong University"/>
        <s v="Duke University"/>
        <s v="KU Leuven"/>
        <s v="Johns Hopkins University"/>
        <s v="Sorbonne University (merged from Paris IV &amp; UPMC)"/>
        <s v="Fudan University"/>
        <s v="University of California, San Diego (UCSD)"/>
        <s v="The Chinese University of Hong Kong"/>
        <s v="The University of Queensland"/>
        <s v="Humboldt-Universität zu Berlin"/>
        <s v="Monash University"/>
        <s v="King's College London (KCL)"/>
        <s v="The University of New South Wales"/>
        <s v="Nanyang Technological University, Singapore (NTU Singapore)"/>
        <s v="Ludwig-Maximilians-Universität München"/>
        <s v="Universidade de São Paulo (USP)"/>
        <s v="University of Texas at Austin"/>
        <s v="National Taiwan University (NTU)"/>
        <s v="Australian National University"/>
        <s v="Pontificia Universidad Católica de Chile"/>
        <s v="McGill University"/>
        <s v="Universidad de Buenos Aires"/>
        <s v="California Institute of Technology (Caltech)"/>
        <s v="The University of Manchester"/>
        <s v="New York University (NYU)"/>
        <s v="University of Pennsylvania"/>
        <s v="The University of Sydney"/>
        <s v="Universidad Nacional Autónoma de México (UNAM)"/>
        <s v="The University of Hong Kong"/>
        <s v="University of Michigan-Ann Arbor"/>
        <s v="Cornell University"/>
        <s v="Imperial College London"/>
        <s v="University of Edinburgh"/>
        <s v="University of British Columbia"/>
        <s v="ETH Zurich (Swiss Federal Institute of Technology)"/>
        <s v="The University of Melbourne"/>
        <s v="Seoul National University"/>
        <s v="Kyoto University"/>
        <s v="University of Chicago"/>
        <s v="National University of Singapore (NUS)"/>
        <s v="UCL (University College London)"/>
        <s v="Peking University"/>
        <s v="Tsinghua University"/>
        <s v="Columbia University"/>
        <s v="Massachusetts Institute of Technology (MIT)"/>
        <s v="Stanford University"/>
        <s v="University of Oxford"/>
        <s v="Harvard University"/>
        <s v="University of Cambridge"/>
        <s v="University of California, Berkeley (UCB)"/>
        <s v="Yale University"/>
        <s v="Princeton University"/>
        <s v="University of Toronto"/>
        <s v="The University of Tokyo"/>
        <s v="University of California, Los Angeles (UCLA)"/>
      </sharedItems>
    </cacheField>
    <cacheField name="Country/Territory" numFmtId="0">
      <sharedItems count="106">
        <s v="United States of America"/>
        <s v="Dominican Republic"/>
        <s v="Russian Federation"/>
        <s v="China (Mainland)"/>
        <s v="United Kingdom"/>
        <s v="Ukraine"/>
        <s v="Japan"/>
        <s v="Republic of Korea"/>
        <s v="Australia"/>
        <s v="Mexico"/>
        <s v="Slovenia"/>
        <s v="Argentina"/>
        <s v="India"/>
        <s v="Italy"/>
        <s v="Chile"/>
        <s v="Pakistan"/>
        <s v="Canada"/>
        <s v="Cuba"/>
        <s v="Morocco"/>
        <s v="Saudi Arabia"/>
        <s v="Bosnia and Herzegovina"/>
        <s v="Taiwan"/>
        <s v="France"/>
        <s v="Czechia"/>
        <s v="Germany"/>
        <s v="Brazil"/>
        <s v="Romania"/>
        <s v="Macao SAR, China"/>
        <s v="Türkiye"/>
        <s v="Kazakhstan"/>
        <s v="Jordan"/>
        <s v="United Arab Emirates"/>
        <s v="Poland"/>
        <s v="Lithuania"/>
        <s v="Sri Lanka"/>
        <s v="Viet Nam"/>
        <s v="Ecuador"/>
        <s v="Iran (Islamic Republic of)"/>
        <s v="Peru"/>
        <s v="Hungary"/>
        <s v="Egypt"/>
        <s v="Slovakia"/>
        <s v="Nigeria"/>
        <s v="Belgium"/>
        <s v="Tunisia"/>
        <s v="Lebanon"/>
        <s v="Bangladesh"/>
        <s v="Guatemala"/>
        <s v="Malaysia"/>
        <s v="Northern Cyprus"/>
        <s v="Belarus"/>
        <s v="Libya"/>
        <s v="Georgia"/>
        <s v="Austria"/>
        <s v="Switzerland"/>
        <s v="Portugal"/>
        <s v="South Africa"/>
        <s v="Spain"/>
        <s v="Iraq"/>
        <s v="Croatia"/>
        <s v="Latvia"/>
        <s v="Paraguay"/>
        <s v="Ethiopia"/>
        <s v="Azerbaijan"/>
        <s v="Colombia"/>
        <s v="Costa Rica"/>
        <s v="Honduras"/>
        <s v="Syrian Arab Republic"/>
        <s v="Cyprus"/>
        <s v="Oman"/>
        <s v="Norway"/>
        <s v="Thailand"/>
        <s v="Panama"/>
        <s v="Indonesia"/>
        <s v="Finland"/>
        <s v="Armenia"/>
        <s v="Sudan"/>
        <s v="Malta"/>
        <s v="Hong Kong SAR, China"/>
        <s v="Greece"/>
        <s v="Palestine"/>
        <s v="Iceland"/>
        <s v="Philippines"/>
        <s v="Venezuela (Bolivarian Republic of)"/>
        <s v="Ghana"/>
        <s v="Uzbekistan"/>
        <s v="Kyrgyzstan"/>
        <s v="Singapore"/>
        <s v="Israel"/>
        <s v="Estonia"/>
        <s v="Serbia"/>
        <s v="Kenya"/>
        <s v="Luxembourg"/>
        <s v="Uruguay"/>
        <s v="New Zealand"/>
        <s v="Uganda"/>
        <s v="Qatar"/>
        <s v="Bahrain"/>
        <s v="Puerto Rico"/>
        <s v="Kuwait"/>
        <s v="Bulgaria"/>
        <s v="Ireland"/>
        <s v="Brunei Darussalam"/>
        <s v="Netherlands"/>
        <s v="Sweden"/>
        <s v="Denmark"/>
      </sharedItems>
    </cacheField>
    <cacheField name="Region" numFmtId="0">
      <sharedItems count="5">
        <s v="Americas"/>
        <s v="Europe"/>
        <s v="Asia"/>
        <s v="Oceania"/>
        <s v="Africa"/>
      </sharedItems>
    </cacheField>
    <cacheField name="Size" numFmtId="0">
      <sharedItems containsBlank="1" count="5">
        <s v="S"/>
        <s v="M"/>
        <s v="L"/>
        <s v="XL"/>
        <m/>
      </sharedItems>
    </cacheField>
    <cacheField name="Focus" numFmtId="0">
      <sharedItems count="4">
        <s v="CO"/>
        <s v="FO"/>
        <s v="FC"/>
        <s v="SP"/>
      </sharedItems>
    </cacheField>
    <cacheField name="Research" numFmtId="0">
      <sharedItems containsBlank="1" count="5">
        <s v="VH"/>
        <s v="HI"/>
        <s v="MD"/>
        <s v="LO"/>
        <m/>
      </sharedItems>
    </cacheField>
    <cacheField name="Status" numFmtId="0">
      <sharedItems containsBlank="1" count="4">
        <s v="Private not for Profit"/>
        <s v="Public"/>
        <m/>
        <s v="Private for Profit"/>
      </sharedItems>
    </cacheField>
    <cacheField name="AR SCORE" numFmtId="0">
      <sharedItems containsSemiMixedTypes="0" containsString="0" containsNumber="1" minValue="1" maxValue="100" count="554">
        <n v="1"/>
        <n v="1.8"/>
        <n v="1.9"/>
        <n v="2.5"/>
        <n v="2.7"/>
        <n v="2.8"/>
        <n v="3.1"/>
        <n v="3.2"/>
        <n v="3.3"/>
        <n v="3.4"/>
        <n v="3.5"/>
        <n v="3.6"/>
        <n v="3.7"/>
        <n v="3.8"/>
        <n v="3.9"/>
        <n v="4"/>
        <n v="4.0999999999999996"/>
        <n v="4.2"/>
        <n v="4.3"/>
        <n v="4.4000000000000004"/>
        <n v="4.5"/>
        <n v="4.5999999999999996"/>
        <n v="4.7"/>
        <n v="4.8"/>
        <n v="4.9000000000000004"/>
        <n v="5"/>
        <n v="5.0999999999999996"/>
        <n v="5.2"/>
        <n v="5.3"/>
        <n v="5.4"/>
        <n v="5.5"/>
        <n v="5.6"/>
        <n v="5.7"/>
        <n v="5.8"/>
        <n v="5.9"/>
        <n v="6"/>
        <n v="6.1"/>
        <n v="6.2"/>
        <n v="6.3"/>
        <n v="6.4"/>
        <n v="6.5"/>
        <n v="6.6"/>
        <n v="6.7"/>
        <n v="6.8"/>
        <n v="6.9"/>
        <n v="7"/>
        <n v="7.1"/>
        <n v="7.2"/>
        <n v="7.3"/>
        <n v="7.4"/>
        <n v="7.5"/>
        <n v="7.6"/>
        <n v="7.7"/>
        <n v="7.8"/>
        <n v="7.9"/>
        <n v="8"/>
        <n v="8.1"/>
        <n v="8.1999999999999993"/>
        <n v="8.3000000000000007"/>
        <n v="8.4"/>
        <n v="8.5"/>
        <n v="8.6"/>
        <n v="8.6999999999999993"/>
        <n v="8.8000000000000007"/>
        <n v="8.9"/>
        <n v="9"/>
        <n v="9.1"/>
        <n v="9.1999999999999993"/>
        <n v="9.3000000000000007"/>
        <n v="9.4"/>
        <n v="9.5"/>
        <n v="9.6"/>
        <n v="9.6999999999999993"/>
        <n v="9.8000000000000007"/>
        <n v="9.9"/>
        <n v="10"/>
        <n v="10.1"/>
        <n v="10.199999999999999"/>
        <n v="10.3"/>
        <n v="10.4"/>
        <n v="10.5"/>
        <n v="10.6"/>
        <n v="10.7"/>
        <n v="10.8"/>
        <n v="10.9"/>
        <n v="11"/>
        <n v="11.1"/>
        <n v="11.2"/>
        <n v="11.3"/>
        <n v="11.4"/>
        <n v="11.5"/>
        <n v="11.6"/>
        <n v="11.7"/>
        <n v="11.8"/>
        <n v="11.9"/>
        <n v="12"/>
        <n v="12.1"/>
        <n v="12.2"/>
        <n v="12.3"/>
        <n v="12.4"/>
        <n v="12.5"/>
        <n v="12.6"/>
        <n v="12.7"/>
        <n v="12.8"/>
        <n v="12.9"/>
        <n v="13"/>
        <n v="13.1"/>
        <n v="13.2"/>
        <n v="13.3"/>
        <n v="13.4"/>
        <n v="13.5"/>
        <n v="13.6"/>
        <n v="13.7"/>
        <n v="13.8"/>
        <n v="13.9"/>
        <n v="14"/>
        <n v="14.1"/>
        <n v="14.2"/>
        <n v="14.3"/>
        <n v="14.4"/>
        <n v="14.5"/>
        <n v="14.6"/>
        <n v="14.7"/>
        <n v="14.8"/>
        <n v="14.9"/>
        <n v="15"/>
        <n v="15.1"/>
        <n v="15.2"/>
        <n v="15.3"/>
        <n v="15.4"/>
        <n v="15.5"/>
        <n v="15.6"/>
        <n v="15.7"/>
        <n v="15.8"/>
        <n v="15.9"/>
        <n v="16"/>
        <n v="16.100000000000001"/>
        <n v="16.2"/>
        <n v="16.3"/>
        <n v="16.399999999999999"/>
        <n v="16.5"/>
        <n v="16.600000000000001"/>
        <n v="16.7"/>
        <n v="16.8"/>
        <n v="16.899999999999999"/>
        <n v="17"/>
        <n v="17.100000000000001"/>
        <n v="17.2"/>
        <n v="17.3"/>
        <n v="17.399999999999999"/>
        <n v="17.5"/>
        <n v="17.600000000000001"/>
        <n v="17.7"/>
        <n v="17.8"/>
        <n v="17.899999999999999"/>
        <n v="18"/>
        <n v="18.100000000000001"/>
        <n v="18.2"/>
        <n v="18.3"/>
        <n v="18.399999999999999"/>
        <n v="18.5"/>
        <n v="18.600000000000001"/>
        <n v="18.7"/>
        <n v="18.8"/>
        <n v="18.899999999999999"/>
        <n v="19"/>
        <n v="19.100000000000001"/>
        <n v="19.2"/>
        <n v="19.3"/>
        <n v="19.399999999999999"/>
        <n v="19.5"/>
        <n v="19.600000000000001"/>
        <n v="19.7"/>
        <n v="19.8"/>
        <n v="19.899999999999999"/>
        <n v="20"/>
        <n v="20.100000000000001"/>
        <n v="20.2"/>
        <n v="20.3"/>
        <n v="20.399999999999999"/>
        <n v="20.5"/>
        <n v="20.6"/>
        <n v="20.7"/>
        <n v="20.8"/>
        <n v="20.9"/>
        <n v="21"/>
        <n v="21.1"/>
        <n v="21.2"/>
        <n v="21.3"/>
        <n v="21.4"/>
        <n v="21.5"/>
        <n v="21.6"/>
        <n v="21.7"/>
        <n v="21.8"/>
        <n v="21.9"/>
        <n v="22"/>
        <n v="22.2"/>
        <n v="22.3"/>
        <n v="22.4"/>
        <n v="22.5"/>
        <n v="22.6"/>
        <n v="22.7"/>
        <n v="22.8"/>
        <n v="23"/>
        <n v="23.2"/>
        <n v="23.4"/>
        <n v="23.5"/>
        <n v="23.6"/>
        <n v="23.7"/>
        <n v="23.8"/>
        <n v="24"/>
        <n v="24.1"/>
        <n v="24.2"/>
        <n v="24.3"/>
        <n v="24.4"/>
        <n v="24.5"/>
        <n v="24.6"/>
        <n v="24.7"/>
        <n v="24.9"/>
        <n v="25"/>
        <n v="25.1"/>
        <n v="25.2"/>
        <n v="25.3"/>
        <n v="25.4"/>
        <n v="25.5"/>
        <n v="25.6"/>
        <n v="25.7"/>
        <n v="25.8"/>
        <n v="25.9"/>
        <n v="26.1"/>
        <n v="26.2"/>
        <n v="26.3"/>
        <n v="26.4"/>
        <n v="26.5"/>
        <n v="26.6"/>
        <n v="26.7"/>
        <n v="26.8"/>
        <n v="26.9"/>
        <n v="27.1"/>
        <n v="27.2"/>
        <n v="27.3"/>
        <n v="27.4"/>
        <n v="27.7"/>
        <n v="27.8"/>
        <n v="27.9"/>
        <n v="28"/>
        <n v="28.1"/>
        <n v="28.2"/>
        <n v="28.3"/>
        <n v="28.4"/>
        <n v="28.5"/>
        <n v="28.6"/>
        <n v="28.7"/>
        <n v="28.8"/>
        <n v="28.9"/>
        <n v="29.1"/>
        <n v="29.2"/>
        <n v="29.3"/>
        <n v="29.4"/>
        <n v="29.6"/>
        <n v="29.7"/>
        <n v="29.8"/>
        <n v="29.9"/>
        <n v="30"/>
        <n v="30.1"/>
        <n v="30.2"/>
        <n v="30.5"/>
        <n v="30.6"/>
        <n v="30.7"/>
        <n v="30.8"/>
        <n v="30.9"/>
        <n v="31"/>
        <n v="31.2"/>
        <n v="31.4"/>
        <n v="31.5"/>
        <n v="31.6"/>
        <n v="31.7"/>
        <n v="32"/>
        <n v="32.200000000000003"/>
        <n v="32.299999999999997"/>
        <n v="32.4"/>
        <n v="32.5"/>
        <n v="32.700000000000003"/>
        <n v="32.799999999999997"/>
        <n v="32.9"/>
        <n v="33"/>
        <n v="33.1"/>
        <n v="33.299999999999997"/>
        <n v="33.4"/>
        <n v="33.5"/>
        <n v="33.6"/>
        <n v="33.799999999999997"/>
        <n v="33.9"/>
        <n v="34"/>
        <n v="34.299999999999997"/>
        <n v="34.5"/>
        <n v="34.6"/>
        <n v="34.700000000000003"/>
        <n v="34.799999999999997"/>
        <n v="34.9"/>
        <n v="35"/>
        <n v="35.1"/>
        <n v="35.6"/>
        <n v="35.799999999999997"/>
        <n v="36"/>
        <n v="36.200000000000003"/>
        <n v="36.299999999999997"/>
        <n v="36.4"/>
        <n v="36.700000000000003"/>
        <n v="36.799999999999997"/>
        <n v="36.9"/>
        <n v="37"/>
        <n v="37.299999999999997"/>
        <n v="37.4"/>
        <n v="37.5"/>
        <n v="37.700000000000003"/>
        <n v="37.9"/>
        <n v="38"/>
        <n v="38.200000000000003"/>
        <n v="38.6"/>
        <n v="38.700000000000003"/>
        <n v="39"/>
        <n v="39.200000000000003"/>
        <n v="39.299999999999997"/>
        <n v="39.6"/>
        <n v="39.700000000000003"/>
        <n v="39.799999999999997"/>
        <n v="40"/>
        <n v="40.1"/>
        <n v="40.200000000000003"/>
        <n v="40.5"/>
        <n v="40.6"/>
        <n v="40.700000000000003"/>
        <n v="40.799999999999997"/>
        <n v="41.1"/>
        <n v="41.5"/>
        <n v="41.6"/>
        <n v="41.7"/>
        <n v="42.1"/>
        <n v="42.2"/>
        <n v="42.3"/>
        <n v="42.5"/>
        <n v="42.8"/>
        <n v="42.9"/>
        <n v="43"/>
        <n v="43.2"/>
        <n v="43.3"/>
        <n v="43.4"/>
        <n v="43.6"/>
        <n v="43.7"/>
        <n v="44.5"/>
        <n v="44.7"/>
        <n v="44.8"/>
        <n v="45"/>
        <n v="45.1"/>
        <n v="45.2"/>
        <n v="45.4"/>
        <n v="45.7"/>
        <n v="45.9"/>
        <n v="46.3"/>
        <n v="46.4"/>
        <n v="46.5"/>
        <n v="46.6"/>
        <n v="46.9"/>
        <n v="47.2"/>
        <n v="47.6"/>
        <n v="47.7"/>
        <n v="47.8"/>
        <n v="47.9"/>
        <n v="48.1"/>
        <n v="48.8"/>
        <n v="48.9"/>
        <n v="49"/>
        <n v="49.3"/>
        <n v="49.4"/>
        <n v="49.6"/>
        <n v="49.7"/>
        <n v="49.9"/>
        <n v="50.1"/>
        <n v="50.3"/>
        <n v="50.4"/>
        <n v="50.6"/>
        <n v="50.9"/>
        <n v="51"/>
        <n v="51.2"/>
        <n v="51.6"/>
        <n v="52.1"/>
        <n v="52.2"/>
        <n v="52.5"/>
        <n v="52.7"/>
        <n v="53"/>
        <n v="53.3"/>
        <n v="53.5"/>
        <n v="53.6"/>
        <n v="54.8"/>
        <n v="55"/>
        <n v="55.1"/>
        <n v="55.3"/>
        <n v="55.7"/>
        <n v="56.6"/>
        <n v="56.8"/>
        <n v="57.1"/>
        <n v="57.2"/>
        <n v="57.3"/>
        <n v="57.5"/>
        <n v="57.6"/>
        <n v="57.7"/>
        <n v="57.9"/>
        <n v="58.1"/>
        <n v="58.2"/>
        <n v="58.5"/>
        <n v="58.7"/>
        <n v="58.9"/>
        <n v="59.3"/>
        <n v="59.4"/>
        <n v="60"/>
        <n v="60.1"/>
        <n v="60.2"/>
        <n v="60.5"/>
        <n v="60.7"/>
        <n v="60.8"/>
        <n v="61"/>
        <n v="61.2"/>
        <n v="61.3"/>
        <n v="61.5"/>
        <n v="61.7"/>
        <n v="62.6"/>
        <n v="62.9"/>
        <n v="63.1"/>
        <n v="63.6"/>
        <n v="63.9"/>
        <n v="64"/>
        <n v="64.599999999999994"/>
        <n v="65.099999999999994"/>
        <n v="65.3"/>
        <n v="65.5"/>
        <n v="65.900000000000006"/>
        <n v="66.099999999999994"/>
        <n v="66.400000000000006"/>
        <n v="66.5"/>
        <n v="67"/>
        <n v="67.2"/>
        <n v="67.3"/>
        <n v="67.5"/>
        <n v="67.7"/>
        <n v="67.8"/>
        <n v="67.900000000000006"/>
        <n v="68.2"/>
        <n v="68.3"/>
        <n v="68.400000000000006"/>
        <n v="68.599999999999994"/>
        <n v="69"/>
        <n v="69.900000000000006"/>
        <n v="70.2"/>
        <n v="70.900000000000006"/>
        <n v="71"/>
        <n v="71.099999999999994"/>
        <n v="71.3"/>
        <n v="71.5"/>
        <n v="72.099999999999994"/>
        <n v="72.2"/>
        <n v="72.400000000000006"/>
        <n v="72.7"/>
        <n v="72.900000000000006"/>
        <n v="73"/>
        <n v="73.099999999999994"/>
        <n v="73.3"/>
        <n v="73.5"/>
        <n v="73.599999999999994"/>
        <n v="74.099999999999994"/>
        <n v="74.2"/>
        <n v="74.3"/>
        <n v="74.5"/>
        <n v="74.7"/>
        <n v="75.3"/>
        <n v="75.400000000000006"/>
        <n v="75.5"/>
        <n v="75.7"/>
        <n v="76"/>
        <n v="76.2"/>
        <n v="76.400000000000006"/>
        <n v="77.599999999999994"/>
        <n v="78"/>
        <n v="78.3"/>
        <n v="78.5"/>
        <n v="79.3"/>
        <n v="80.099999999999994"/>
        <n v="80.400000000000006"/>
        <n v="80.599999999999994"/>
        <n v="81.099999999999994"/>
        <n v="81.2"/>
        <n v="81.5"/>
        <n v="81.7"/>
        <n v="81.8"/>
        <n v="82"/>
        <n v="82.3"/>
        <n v="82.5"/>
        <n v="82.6"/>
        <n v="82.7"/>
        <n v="83.4"/>
        <n v="83.7"/>
        <n v="84.5"/>
        <n v="84.9"/>
        <n v="85"/>
        <n v="85.5"/>
        <n v="85.7"/>
        <n v="86.1"/>
        <n v="86.2"/>
        <n v="87"/>
        <n v="87.1"/>
        <n v="87.3"/>
        <n v="88.3"/>
        <n v="89.2"/>
        <n v="89.4"/>
        <n v="90.1"/>
        <n v="90.5"/>
        <n v="90.6"/>
        <n v="90.7"/>
        <n v="91.6"/>
        <n v="91.7"/>
        <n v="91.9"/>
        <n v="92"/>
        <n v="92.2"/>
        <n v="92.3"/>
        <n v="92.5"/>
        <n v="92.7"/>
        <n v="92.9"/>
        <n v="93"/>
        <n v="93.2"/>
        <n v="93.7"/>
        <n v="94"/>
        <n v="94.2"/>
        <n v="94.3"/>
        <n v="95.7"/>
        <n v="96.2"/>
        <n v="96.3"/>
        <n v="97.1"/>
        <n v="97.3"/>
        <n v="97.6"/>
        <n v="97.7"/>
        <n v="97.9"/>
        <n v="98"/>
        <n v="98.1"/>
        <n v="98.3"/>
        <n v="98.6"/>
        <n v="98.9"/>
        <n v="99.2"/>
        <n v="99.3"/>
        <n v="99.5"/>
        <n v="99.6"/>
        <n v="99.7"/>
        <n v="99.8"/>
        <n v="99.9"/>
        <n v="100"/>
      </sharedItems>
    </cacheField>
    <cacheField name="AR RANK" numFmtId="0">
      <sharedItems containsMixedTypes="1" containsNumber="1" containsInteger="1" minValue="1" maxValue="700" count="701">
        <s v="701+"/>
        <n v="700"/>
        <n v="699"/>
        <n v="694"/>
        <n v="697"/>
        <n v="696"/>
        <n v="695"/>
        <n v="698"/>
        <n v="691"/>
        <n v="693"/>
        <n v="690"/>
        <n v="692"/>
        <n v="686"/>
        <n v="688"/>
        <n v="687"/>
        <n v="685"/>
        <n v="684"/>
        <n v="689"/>
        <n v="683"/>
        <n v="682"/>
        <n v="680"/>
        <n v="679"/>
        <n v="678"/>
        <n v="681"/>
        <n v="673"/>
        <n v="675"/>
        <n v="677"/>
        <n v="676"/>
        <n v="674"/>
        <n v="672"/>
        <n v="670"/>
        <n v="669"/>
        <n v="671"/>
        <n v="665"/>
        <n v="668"/>
        <n v="666"/>
        <n v="667"/>
        <n v="663"/>
        <n v="664"/>
        <n v="660"/>
        <n v="661"/>
        <n v="662"/>
        <n v="658"/>
        <n v="659"/>
        <n v="656"/>
        <n v="657"/>
        <n v="655"/>
        <n v="652"/>
        <n v="654"/>
        <n v="653"/>
        <n v="649"/>
        <n v="651"/>
        <n v="650"/>
        <n v="648"/>
        <n v="647"/>
        <n v="646"/>
        <n v="645"/>
        <n v="643"/>
        <n v="644"/>
        <n v="642"/>
        <n v="641"/>
        <n v="639"/>
        <n v="638"/>
        <n v="640"/>
        <n v="635"/>
        <n v="636"/>
        <n v="634"/>
        <n v="637"/>
        <n v="631"/>
        <n v="630"/>
        <n v="633"/>
        <n v="632"/>
        <n v="629"/>
        <n v="627"/>
        <n v="626"/>
        <n v="628"/>
        <n v="623"/>
        <n v="624"/>
        <n v="625"/>
        <n v="622"/>
        <n v="619"/>
        <n v="621"/>
        <n v="618"/>
        <n v="617"/>
        <n v="620"/>
        <n v="616"/>
        <n v="614"/>
        <n v="615"/>
        <n v="613"/>
        <n v="611"/>
        <n v="612"/>
        <n v="607"/>
        <n v="610"/>
        <n v="609"/>
        <n v="608"/>
        <n v="604"/>
        <n v="606"/>
        <n v="605"/>
        <n v="603"/>
        <n v="602"/>
        <n v="601"/>
        <n v="600"/>
        <n v="599"/>
        <n v="598"/>
        <n v="597"/>
        <n v="595"/>
        <n v="596"/>
        <n v="592"/>
        <n v="594"/>
        <n v="593"/>
        <n v="591"/>
        <n v="588"/>
        <n v="590"/>
        <n v="589"/>
        <n v="585"/>
        <n v="587"/>
        <n v="586"/>
        <n v="584"/>
        <n v="583"/>
        <n v="581"/>
        <n v="582"/>
        <n v="579"/>
        <n v="577"/>
        <n v="578"/>
        <n v="580"/>
        <n v="576"/>
        <n v="575"/>
        <n v="574"/>
        <n v="573"/>
        <n v="572"/>
        <n v="571"/>
        <n v="570"/>
        <n v="568"/>
        <n v="567"/>
        <n v="569"/>
        <n v="566"/>
        <n v="565"/>
        <n v="564"/>
        <n v="563"/>
        <n v="560"/>
        <n v="561"/>
        <n v="562"/>
        <n v="556"/>
        <n v="558"/>
        <n v="559"/>
        <n v="555"/>
        <n v="557"/>
        <n v="554"/>
        <n v="551"/>
        <n v="553"/>
        <n v="552"/>
        <n v="549"/>
        <n v="548"/>
        <n v="550"/>
        <n v="546"/>
        <n v="547"/>
        <n v="544"/>
        <n v="545"/>
        <n v="543"/>
        <n v="539"/>
        <n v="540"/>
        <n v="541"/>
        <n v="542"/>
        <n v="538"/>
        <n v="537"/>
        <n v="536"/>
        <n v="535"/>
        <n v="533"/>
        <n v="534"/>
        <n v="532"/>
        <n v="531"/>
        <n v="530"/>
        <n v="528"/>
        <n v="529"/>
        <n v="527"/>
        <n v="526"/>
        <n v="525"/>
        <n v="523"/>
        <n v="522"/>
        <n v="524"/>
        <n v="521"/>
        <n v="520"/>
        <n v="518"/>
        <n v="519"/>
        <n v="514"/>
        <n v="517"/>
        <n v="516"/>
        <n v="515"/>
        <n v="512"/>
        <n v="513"/>
        <n v="511"/>
        <n v="510"/>
        <n v="509"/>
        <n v="508"/>
        <n v="503"/>
        <n v="502"/>
        <n v="505"/>
        <n v="506"/>
        <n v="504"/>
        <n v="507"/>
        <n v="501"/>
        <n v="500"/>
        <n v="496"/>
        <n v="497"/>
        <n v="499"/>
        <n v="498"/>
        <n v="495"/>
        <n v="494"/>
        <n v="490"/>
        <n v="491"/>
        <n v="493"/>
        <n v="492"/>
        <n v="488"/>
        <n v="489"/>
        <n v="487"/>
        <n v="486"/>
        <n v="485"/>
        <n v="484"/>
        <n v="483"/>
        <n v="481"/>
        <n v="480"/>
        <n v="482"/>
        <n v="478"/>
        <n v="479"/>
        <n v="477"/>
        <n v="476"/>
        <n v="475"/>
        <n v="473"/>
        <n v="474"/>
        <n v="472"/>
        <n v="471"/>
        <n v="470"/>
        <n v="468"/>
        <n v="469"/>
        <n v="466"/>
        <n v="467"/>
        <n v="463"/>
        <n v="465"/>
        <n v="464"/>
        <n v="462"/>
        <n v="461"/>
        <n v="460"/>
        <n v="459"/>
        <n v="458"/>
        <n v="456"/>
        <n v="457"/>
        <n v="455"/>
        <n v="454"/>
        <n v="453"/>
        <n v="452"/>
        <n v="450"/>
        <n v="451"/>
        <n v="449"/>
        <n v="447"/>
        <n v="446"/>
        <n v="448"/>
        <n v="445"/>
        <n v="444"/>
        <n v="443"/>
        <n v="442"/>
        <n v="441"/>
        <n v="440"/>
        <n v="437"/>
        <n v="439"/>
        <n v="438"/>
        <n v="435"/>
        <n v="436"/>
        <n v="434"/>
        <n v="433"/>
        <n v="432"/>
        <n v="430"/>
        <n v="428"/>
        <n v="431"/>
        <n v="429"/>
        <n v="427"/>
        <n v="426"/>
        <n v="425"/>
        <n v="423"/>
        <n v="424"/>
        <n v="422"/>
        <n v="421"/>
        <n v="420"/>
        <n v="418"/>
        <n v="417"/>
        <n v="419"/>
        <n v="415"/>
        <n v="411"/>
        <n v="414"/>
        <n v="416"/>
        <n v="413"/>
        <n v="412"/>
        <n v="410"/>
        <n v="409"/>
        <n v="406"/>
        <n v="408"/>
        <n v="407"/>
        <n v="405"/>
        <n v="404"/>
        <n v="403"/>
        <n v="402"/>
        <n v="401"/>
        <n v="400"/>
        <n v="399"/>
        <n v="398"/>
        <n v="397"/>
        <n v="395"/>
        <n v="396"/>
        <n v="394"/>
        <n v="393"/>
        <n v="392"/>
        <n v="391"/>
        <n v="390"/>
        <n v="388"/>
        <n v="389"/>
        <n v="387"/>
        <n v="386"/>
        <n v="384"/>
        <n v="385"/>
        <n v="382"/>
        <n v="381"/>
        <n v="383"/>
        <n v="380"/>
        <n v="377"/>
        <n v="378"/>
        <n v="379"/>
        <n v="375"/>
        <n v="374"/>
        <n v="376"/>
        <n v="373"/>
        <n v="372"/>
        <n v="371"/>
        <n v="370"/>
        <n v="367"/>
        <n v="369"/>
        <n v="368"/>
        <n v="365"/>
        <n v="364"/>
        <n v="366"/>
        <n v="363"/>
        <n v="362"/>
        <n v="360"/>
        <n v="361"/>
        <n v="359"/>
        <n v="358"/>
        <n v="357"/>
        <n v="356"/>
        <n v="355"/>
        <n v="354"/>
        <n v="353"/>
        <n v="352"/>
        <n v="350"/>
        <n v="349"/>
        <n v="351"/>
        <n v="348"/>
        <n v="346"/>
        <n v="347"/>
        <n v="345"/>
        <n v="344"/>
        <n v="343"/>
        <n v="342"/>
        <n v="341"/>
        <n v="340"/>
        <n v="339"/>
        <n v="336"/>
        <n v="338"/>
        <n v="337"/>
        <n v="335"/>
        <n v="334"/>
        <n v="333"/>
        <n v="332"/>
        <n v="331"/>
        <n v="330"/>
        <n v="329"/>
        <n v="328"/>
        <n v="326"/>
        <n v="325"/>
        <n v="327"/>
        <n v="324"/>
        <n v="323"/>
        <n v="322"/>
        <n v="321"/>
        <n v="320"/>
        <n v="319"/>
        <n v="318"/>
        <n v="317"/>
        <n v="316"/>
        <n v="313"/>
        <n v="315"/>
        <n v="314"/>
        <n v="312"/>
        <n v="311"/>
        <n v="310"/>
        <n v="309"/>
        <n v="308"/>
        <n v="307"/>
        <n v="306"/>
        <n v="305"/>
        <n v="304"/>
        <n v="303"/>
        <n v="302"/>
        <n v="299"/>
        <n v="300"/>
        <n v="301"/>
        <n v="298"/>
        <n v="296"/>
        <n v="297"/>
        <n v="295"/>
        <n v="293"/>
        <n v="294"/>
        <n v="290"/>
        <n v="292"/>
        <n v="291"/>
        <n v="289"/>
        <n v="288"/>
        <n v="287"/>
        <n v="286"/>
        <n v="285"/>
        <n v="284"/>
        <n v="283"/>
        <n v="282"/>
        <n v="281"/>
        <n v="280"/>
        <n v="278"/>
        <n v="279"/>
        <n v="277"/>
        <n v="276"/>
        <n v="275"/>
        <n v="274"/>
        <n v="273"/>
        <n v="271"/>
        <n v="272"/>
        <n v="270"/>
        <n v="269"/>
        <n v="268"/>
        <n v="267"/>
        <n v="266"/>
        <n v="264"/>
        <n v="265"/>
        <n v="263"/>
        <n v="262"/>
        <n v="261"/>
        <n v="260"/>
        <n v="259"/>
        <n v="258"/>
        <n v="257"/>
        <n v="256"/>
        <n v="255"/>
        <n v="254"/>
        <n v="252"/>
        <n v="253"/>
        <n v="251"/>
        <n v="250"/>
        <n v="249"/>
        <n v="248"/>
        <n v="247"/>
        <n v="246"/>
        <n v="245"/>
        <n v="244"/>
        <n v="242"/>
        <n v="243"/>
        <n v="241"/>
        <n v="240"/>
        <n v="239"/>
        <n v="238"/>
        <n v="237"/>
        <n v="235"/>
        <n v="234"/>
        <n v="236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5"/>
        <n v="216"/>
        <n v="214"/>
        <n v="213"/>
        <n v="211"/>
        <n v="212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1"/>
        <n v="192"/>
        <n v="190"/>
        <n v="189"/>
        <n v="188"/>
        <n v="187"/>
        <n v="186"/>
        <n v="185"/>
        <n v="183"/>
        <n v="184"/>
        <n v="181"/>
        <n v="182"/>
        <n v="180"/>
        <n v="179"/>
        <n v="178"/>
        <n v="177"/>
        <n v="176"/>
        <n v="175"/>
        <n v="174"/>
        <n v="173"/>
        <n v="171"/>
        <n v="172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2"/>
        <n v="123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8"/>
        <n v="99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5"/>
        <n v="56"/>
        <n v="54"/>
        <n v="53"/>
        <n v="51"/>
        <n v="52"/>
        <n v="50"/>
        <n v="49"/>
        <n v="48"/>
        <n v="46"/>
        <n v="47"/>
        <n v="45"/>
        <n v="44"/>
        <n v="43"/>
        <n v="42"/>
        <n v="41"/>
        <n v="40"/>
        <n v="39"/>
        <n v="38"/>
        <n v="37"/>
        <n v="36"/>
        <n v="35"/>
        <n v="34"/>
        <n v="33"/>
        <n v="31"/>
        <n v="32"/>
        <n v="30"/>
        <n v="29"/>
        <n v="28"/>
        <n v="27"/>
        <n v="26"/>
        <n v="25"/>
        <n v="22"/>
        <n v="24"/>
        <n v="23"/>
        <n v="18"/>
        <n v="21"/>
        <n v="20"/>
        <n v="19"/>
        <n v="17"/>
        <n v="14"/>
        <n v="15"/>
        <n v="12"/>
        <n v="16"/>
        <n v="13"/>
        <n v="4"/>
        <n v="5"/>
        <n v="2"/>
        <n v="1"/>
        <n v="3"/>
        <n v="6"/>
        <n v="9"/>
        <n v="10"/>
        <n v="11"/>
        <n v="7"/>
        <n v="8"/>
      </sharedItems>
    </cacheField>
    <cacheField name="ER SCORE" numFmtId="0">
      <sharedItems containsSemiMixedTypes="0" containsString="0" containsNumber="1" minValue="1" maxValue="100" count="589">
        <n v="4"/>
        <n v="7.2"/>
        <n v="6.3"/>
        <n v="3.6"/>
        <n v="3.4"/>
        <n v="5.3"/>
        <n v="3.8"/>
        <n v="6.8"/>
        <n v="5.9"/>
        <n v="3.7"/>
        <n v="1.9"/>
        <n v="2.7"/>
        <n v="3.5"/>
        <n v="22.5"/>
        <n v="5.0999999999999996"/>
        <n v="11.8"/>
        <n v="3.9"/>
        <n v="6.9"/>
        <n v="1.6"/>
        <n v="62.2"/>
        <n v="2.2999999999999998"/>
        <n v="3.2"/>
        <n v="8.3000000000000007"/>
        <n v="4.5"/>
        <n v="5.7"/>
        <n v="5"/>
        <n v="15.3"/>
        <n v="4.5999999999999996"/>
        <n v="2.8"/>
        <n v="4.2"/>
        <n v="6.5"/>
        <n v="2"/>
        <n v="10"/>
        <n v="9.3000000000000007"/>
        <n v="1.8"/>
        <n v="19.399999999999999"/>
        <n v="15.7"/>
        <n v="3.3"/>
        <n v="4.0999999999999996"/>
        <n v="2.1"/>
        <n v="7.1"/>
        <n v="12.7"/>
        <n v="6.4"/>
        <n v="9.1999999999999993"/>
        <n v="2.9"/>
        <n v="4.4000000000000004"/>
        <n v="6.2"/>
        <n v="4.9000000000000004"/>
        <n v="7.3"/>
        <n v="3.1"/>
        <n v="10.5"/>
        <n v="5.4"/>
        <n v="17.399999999999999"/>
        <n v="3"/>
        <n v="2.6"/>
        <n v="10.3"/>
        <n v="12.4"/>
        <n v="9"/>
        <n v="1"/>
        <n v="9.5"/>
        <n v="6.7"/>
        <n v="4.7"/>
        <n v="5.2"/>
        <n v="19.2"/>
        <n v="7.8"/>
        <n v="1.2"/>
        <n v="7.5"/>
        <n v="2.5"/>
        <n v="14.3"/>
        <n v="20"/>
        <n v="26.8"/>
        <n v="14.9"/>
        <n v="11.1"/>
        <n v="9.6"/>
        <n v="16.3"/>
        <n v="14.6"/>
        <n v="15.1"/>
        <n v="10.7"/>
        <n v="12.6"/>
        <n v="8.9"/>
        <n v="7.7"/>
        <n v="7.6"/>
        <n v="8.1999999999999993"/>
        <n v="4.3"/>
        <n v="11.5"/>
        <n v="12.9"/>
        <n v="9.1"/>
        <n v="8"/>
        <n v="13.3"/>
        <n v="7"/>
        <n v="10.199999999999999"/>
        <n v="8.4"/>
        <n v="10.9"/>
        <n v="5.8"/>
        <n v="11"/>
        <n v="9.4"/>
        <n v="14.8"/>
        <n v="20.8"/>
        <n v="8.6999999999999993"/>
        <n v="8.8000000000000007"/>
        <n v="5.6"/>
        <n v="17.3"/>
        <n v="19.8"/>
        <n v="15.2"/>
        <n v="14.5"/>
        <n v="11.9"/>
        <n v="16.100000000000001"/>
        <n v="14"/>
        <n v="14.4"/>
        <n v="6"/>
        <n v="6.1"/>
        <n v="23.4"/>
        <n v="12.5"/>
        <n v="12.8"/>
        <n v="6.6"/>
        <n v="9.6999999999999993"/>
        <n v="12.1"/>
        <n v="8.5"/>
        <n v="8.1"/>
        <n v="4.8"/>
        <n v="2.2000000000000002"/>
        <n v="23.8"/>
        <n v="17.899999999999999"/>
        <n v="40.5"/>
        <n v="16.8"/>
        <n v="15.5"/>
        <n v="16.7"/>
        <n v="18.899999999999999"/>
        <n v="16.2"/>
        <n v="33.299999999999997"/>
        <n v="10.1"/>
        <n v="5.5"/>
        <n v="15"/>
        <n v="19.7"/>
        <n v="13.5"/>
        <n v="21.5"/>
        <n v="9.8000000000000007"/>
        <n v="25.9"/>
        <n v="22.6"/>
        <n v="9.9"/>
        <n v="12.2"/>
        <n v="17.2"/>
        <n v="16.899999999999999"/>
        <n v="21.2"/>
        <n v="7.9"/>
        <n v="12.3"/>
        <n v="24.1"/>
        <n v="13.8"/>
        <n v="23.5"/>
        <n v="7.4"/>
        <n v="22.4"/>
        <n v="10.8"/>
        <n v="26.7"/>
        <n v="19"/>
        <n v="20.9"/>
        <n v="17.7"/>
        <n v="11.2"/>
        <n v="29.8"/>
        <n v="10.6"/>
        <n v="13.4"/>
        <n v="26.6"/>
        <n v="94.7"/>
        <n v="38"/>
        <n v="15.4"/>
        <n v="16.5"/>
        <n v="24.6"/>
        <n v="19.899999999999999"/>
        <n v="26.3"/>
        <n v="25.3"/>
        <n v="24.4"/>
        <n v="28.4"/>
        <n v="20.5"/>
        <n v="37.200000000000003"/>
        <n v="14.1"/>
        <n v="18"/>
        <n v="13.6"/>
        <n v="11.7"/>
        <n v="18.3"/>
        <n v="12"/>
        <n v="38.700000000000003"/>
        <n v="15.6"/>
        <n v="13.1"/>
        <n v="11.3"/>
        <n v="36.799999999999997"/>
        <n v="10.4"/>
        <n v="20.3"/>
        <n v="26"/>
        <n v="20.7"/>
        <n v="49.1"/>
        <n v="24.9"/>
        <n v="31.2"/>
        <n v="11.4"/>
        <n v="31.5"/>
        <n v="57.5"/>
        <n v="17.600000000000001"/>
        <n v="16.600000000000001"/>
        <n v="24.5"/>
        <n v="21.3"/>
        <n v="20.6"/>
        <n v="25.2"/>
        <n v="24.3"/>
        <n v="23.1"/>
        <n v="1.4"/>
        <n v="11.6"/>
        <n v="29.6"/>
        <n v="36.6"/>
        <n v="17.5"/>
        <n v="76.7"/>
        <n v="15.9"/>
        <n v="31.9"/>
        <n v="28.1"/>
        <n v="70.400000000000006"/>
        <n v="13.7"/>
        <n v="16.399999999999999"/>
        <n v="30.6"/>
        <n v="22.2"/>
        <n v="37.5"/>
        <n v="38.200000000000003"/>
        <n v="43.2"/>
        <n v="18.399999999999999"/>
        <n v="14.7"/>
        <n v="27.7"/>
        <n v="14.2"/>
        <n v="17"/>
        <n v="22.3"/>
        <n v="21.8"/>
        <n v="31.8"/>
        <n v="37.799999999999997"/>
        <n v="18.600000000000001"/>
        <n v="30.2"/>
        <n v="38.299999999999997"/>
        <n v="21.9"/>
        <n v="26.9"/>
        <n v="22.8"/>
        <n v="28.7"/>
        <n v="18.2"/>
        <n v="29.1"/>
        <n v="33.4"/>
        <n v="31"/>
        <n v="22"/>
        <n v="30.1"/>
        <n v="23"/>
        <n v="23.7"/>
        <n v="31.4"/>
        <n v="16"/>
        <n v="33.5"/>
        <n v="34.4"/>
        <n v="29.7"/>
        <n v="41.9"/>
        <n v="18.5"/>
        <n v="47.3"/>
        <n v="22.9"/>
        <n v="27.8"/>
        <n v="19.100000000000001"/>
        <n v="41.3"/>
        <n v="25.7"/>
        <n v="23.3"/>
        <n v="54.1"/>
        <n v="35.799999999999997"/>
        <n v="21"/>
        <n v="20.399999999999999"/>
        <n v="13"/>
        <n v="72.5"/>
        <n v="25.5"/>
        <n v="36.700000000000003"/>
        <n v="36.4"/>
        <n v="48.2"/>
        <n v="17.8"/>
        <n v="32.6"/>
        <n v="27.1"/>
        <n v="41.2"/>
        <n v="57.6"/>
        <n v="49"/>
        <n v="35.9"/>
        <n v="35.5"/>
        <n v="37.1"/>
        <n v="27.2"/>
        <n v="19.3"/>
        <n v="15.8"/>
        <n v="27"/>
        <n v="34.799999999999997"/>
        <n v="25.8"/>
        <n v="46.3"/>
        <n v="33.700000000000003"/>
        <n v="27.4"/>
        <n v="43.9"/>
        <n v="46"/>
        <n v="78.099999999999994"/>
        <n v="22.1"/>
        <n v="50.2"/>
        <n v="31.7"/>
        <n v="27.3"/>
        <n v="20.100000000000001"/>
        <n v="44.6"/>
        <n v="76.3"/>
        <n v="34.1"/>
        <n v="45.9"/>
        <n v="53.3"/>
        <n v="33.9"/>
        <n v="21.4"/>
        <n v="42.5"/>
        <n v="21.1"/>
        <n v="77.3"/>
        <n v="40"/>
        <n v="13.9"/>
        <n v="50.1"/>
        <n v="34.9"/>
        <n v="17.100000000000001"/>
        <n v="70"/>
        <n v="33.6"/>
        <n v="39"/>
        <n v="32"/>
        <n v="32.700000000000003"/>
        <n v="47.6"/>
        <n v="33"/>
        <n v="40.299999999999997"/>
        <n v="51.5"/>
        <n v="49.8"/>
        <n v="37.6"/>
        <n v="59.4"/>
        <n v="36.5"/>
        <n v="32.200000000000003"/>
        <n v="62"/>
        <n v="18.7"/>
        <n v="61.5"/>
        <n v="24.7"/>
        <n v="34.700000000000003"/>
        <n v="22.7"/>
        <n v="25"/>
        <n v="21.6"/>
        <n v="62.6"/>
        <n v="29.4"/>
        <n v="52.2"/>
        <n v="51.3"/>
        <n v="32.299999999999997"/>
        <n v="28"/>
        <n v="32.4"/>
        <n v="23.9"/>
        <n v="21.7"/>
        <n v="20.2"/>
        <n v="19.5"/>
        <n v="51.9"/>
        <n v="60.2"/>
        <n v="31.3"/>
        <n v="52.9"/>
        <n v="18.8"/>
        <n v="51.2"/>
        <n v="46.9"/>
        <n v="61.2"/>
        <n v="72.400000000000006"/>
        <n v="44.2"/>
        <n v="30.9"/>
        <n v="39.9"/>
        <n v="63.3"/>
        <n v="31.1"/>
        <n v="45.3"/>
        <n v="44.7"/>
        <n v="41"/>
        <n v="30"/>
        <n v="50"/>
        <n v="38.9"/>
        <n v="48.9"/>
        <n v="51.7"/>
        <n v="53.2"/>
        <n v="55.3"/>
        <n v="30.4"/>
        <n v="54.3"/>
        <n v="34.5"/>
        <n v="41.8"/>
        <n v="39.200000000000003"/>
        <n v="65.099999999999994"/>
        <n v="45.8"/>
        <n v="47.8"/>
        <n v="35.6"/>
        <n v="55.1"/>
        <n v="37.299999999999997"/>
        <n v="24"/>
        <n v="58.6"/>
        <n v="24.2"/>
        <n v="50.5"/>
        <n v="43.1"/>
        <n v="47.9"/>
        <n v="43"/>
        <n v="29"/>
        <n v="46.1"/>
        <n v="56.4"/>
        <n v="73.3"/>
        <n v="42.8"/>
        <n v="46.7"/>
        <n v="37.700000000000003"/>
        <n v="39.4"/>
        <n v="56.6"/>
        <n v="54.7"/>
        <n v="56"/>
        <n v="38.799999999999997"/>
        <n v="30.5"/>
        <n v="77.5"/>
        <n v="85.8"/>
        <n v="44.8"/>
        <n v="48.6"/>
        <n v="50.9"/>
        <n v="32.1"/>
        <n v="34"/>
        <n v="40.200000000000003"/>
        <n v="46.2"/>
        <n v="43.6"/>
        <n v="27.6"/>
        <n v="60.6"/>
        <n v="62.3"/>
        <n v="85.3"/>
        <n v="42.6"/>
        <n v="85.2"/>
        <n v="58.8"/>
        <n v="78.2"/>
        <n v="32.799999999999997"/>
        <n v="63.8"/>
        <n v="58.1"/>
        <n v="33.1"/>
        <n v="68.5"/>
        <n v="53.5"/>
        <n v="41.5"/>
        <n v="78.599999999999994"/>
        <n v="64.5"/>
        <n v="67.8"/>
        <n v="56.5"/>
        <n v="46.8"/>
        <n v="48.1"/>
        <n v="39.5"/>
        <n v="48.8"/>
        <n v="50.3"/>
        <n v="36.200000000000003"/>
        <n v="88.7"/>
        <n v="65.3"/>
        <n v="26.4"/>
        <n v="39.299999999999997"/>
        <n v="31.6"/>
        <n v="49.2"/>
        <n v="56.3"/>
        <n v="56.7"/>
        <n v="28.2"/>
        <n v="59.8"/>
        <n v="81.599999999999994"/>
        <n v="40.4"/>
        <n v="74.8"/>
        <n v="82.7"/>
        <n v="43.4"/>
        <n v="54.4"/>
        <n v="32.9"/>
        <n v="64.599999999999994"/>
        <n v="59.9"/>
        <n v="51"/>
        <n v="71.099999999999994"/>
        <n v="75.7"/>
        <n v="38.6"/>
        <n v="88.3"/>
        <n v="74.2"/>
        <n v="28.8"/>
        <n v="75.599999999999994"/>
        <n v="57.7"/>
        <n v="60.3"/>
        <n v="30.8"/>
        <n v="46.4"/>
        <n v="42.3"/>
        <n v="35.299999999999997"/>
        <n v="87.4"/>
        <n v="51.8"/>
        <n v="56.1"/>
        <n v="50.6"/>
        <n v="95.7"/>
        <n v="58.5"/>
        <n v="99.8"/>
        <n v="81.900000000000006"/>
        <n v="55.5"/>
        <n v="66.7"/>
        <n v="55.8"/>
        <n v="36"/>
        <n v="62.1"/>
        <n v="61.8"/>
        <n v="86.3"/>
        <n v="52.7"/>
        <n v="36.1"/>
        <n v="62.8"/>
        <n v="69.599999999999994"/>
        <n v="83.3"/>
        <n v="74.900000000000006"/>
        <n v="55.9"/>
        <n v="68.7"/>
        <n v="47.1"/>
        <n v="72.099999999999994"/>
        <n v="79.400000000000006"/>
        <n v="29.5"/>
        <n v="93.8"/>
        <n v="44"/>
        <n v="77.099999999999994"/>
        <n v="41.6"/>
        <n v="62.9"/>
        <n v="76.599999999999994"/>
        <n v="95"/>
        <n v="39.1"/>
        <n v="41.7"/>
        <n v="49.4"/>
        <n v="93.9"/>
        <n v="89.3"/>
        <n v="84.7"/>
        <n v="53"/>
        <n v="43.5"/>
        <n v="63"/>
        <n v="68.8"/>
        <n v="64.3"/>
        <n v="70.099999999999994"/>
        <n v="81.5"/>
        <n v="61.7"/>
        <n v="71.5"/>
        <n v="96.7"/>
        <n v="97.2"/>
        <n v="91.9"/>
        <n v="92.7"/>
        <n v="99.4"/>
        <n v="86.7"/>
        <n v="78.400000000000006"/>
        <n v="73.400000000000006"/>
        <n v="92.8"/>
        <n v="76.400000000000006"/>
        <n v="42.1"/>
        <n v="79.8"/>
        <n v="62.7"/>
        <n v="73.900000000000006"/>
        <n v="94.4"/>
        <n v="64.099999999999994"/>
        <n v="90.9"/>
        <n v="47.5"/>
        <n v="90.5"/>
        <n v="82.1"/>
        <n v="68.099999999999994"/>
        <n v="98.5"/>
        <n v="93"/>
        <n v="90.1"/>
        <n v="87.9"/>
        <n v="86.5"/>
        <n v="63.1"/>
        <n v="90.4"/>
        <n v="72.2"/>
        <n v="89.4"/>
        <n v="73.5"/>
        <n v="66.400000000000006"/>
        <n v="95.4"/>
        <n v="69.7"/>
        <n v="90"/>
        <n v="67.5"/>
        <n v="97.8"/>
        <n v="55.2"/>
        <n v="91.5"/>
        <n v="92"/>
        <n v="99.7"/>
        <n v="72.599999999999994"/>
        <n v="88"/>
        <n v="91"/>
        <n v="63.5"/>
        <n v="79.2"/>
        <n v="95.1"/>
        <n v="80.2"/>
        <n v="67.3"/>
        <n v="79.5"/>
        <n v="75.3"/>
        <n v="87.5"/>
        <n v="91.8"/>
        <n v="93.5"/>
        <n v="91.4"/>
        <n v="95.5"/>
        <n v="81"/>
        <n v="96.8"/>
        <n v="94.2"/>
        <n v="82.6"/>
        <n v="98.6"/>
        <n v="95.8"/>
        <n v="99.2"/>
        <n v="98.8"/>
        <n v="99.9"/>
        <n v="98.7"/>
        <n v="95.9"/>
        <n v="82.5"/>
        <n v="100"/>
        <n v="98.2"/>
        <n v="96.5"/>
        <n v="96.3"/>
        <n v="97.4"/>
        <n v="99.1"/>
        <n v="99.3"/>
        <n v="99.6"/>
      </sharedItems>
    </cacheField>
    <cacheField name="ER RANK" numFmtId="0">
      <sharedItems containsMixedTypes="1" containsNumber="1" containsInteger="1" minValue="1" maxValue="700" count="700">
        <s v="701+"/>
        <n v="591"/>
        <n v="181"/>
        <n v="671"/>
        <n v="678"/>
        <n v="655"/>
        <n v="512"/>
        <n v="630"/>
        <n v="662"/>
        <n v="573"/>
        <n v="564"/>
        <n v="334"/>
        <n v="634"/>
        <n v="688"/>
        <n v="433"/>
        <n v="666"/>
        <n v="633"/>
        <n v="668"/>
        <n v="614"/>
        <n v="524"/>
        <n v="586"/>
        <n v="622"/>
        <n v="559"/>
        <n v="572"/>
        <n v="595"/>
        <n v="513"/>
        <n v="687"/>
        <n v="628"/>
        <n v="477"/>
        <n v="514"/>
        <n v="51"/>
        <n v="670"/>
        <n v="367"/>
        <n v="545"/>
        <n v="660"/>
        <n v="661"/>
        <n v="518"/>
        <n v="533"/>
        <n v="550"/>
        <n v="491"/>
        <n v="644"/>
        <n v="380"/>
        <n v="627"/>
        <n v="700"/>
        <n v="359"/>
        <n v="385"/>
        <n v="647"/>
        <n v="521"/>
        <n v="637"/>
        <n v="260"/>
        <n v="539"/>
        <n v="458"/>
        <n v="588"/>
        <n v="454"/>
        <n v="205"/>
        <n v="548"/>
        <n v="617"/>
        <n v="641"/>
        <n v="535"/>
        <n v="553"/>
        <n v="590"/>
        <n v="577"/>
        <n v="560"/>
        <n v="482"/>
        <n v="621"/>
        <n v="391"/>
        <n v="117"/>
        <n v="673"/>
        <n v="664"/>
        <n v="449"/>
        <n v="495"/>
        <n v="144"/>
        <n v="465"/>
        <n v="685"/>
        <n v="620"/>
        <n v="598"/>
        <n v="374"/>
        <n v="366"/>
        <n v="310"/>
        <n v="698"/>
        <n v="500"/>
        <n v="571"/>
        <n v="658"/>
        <n v="596"/>
        <n v="606"/>
        <n v="450"/>
        <n v="368"/>
        <n v="695"/>
        <n v="470"/>
        <n v="364"/>
        <n v="604"/>
        <n v="509"/>
        <n v="581"/>
        <n v="549"/>
        <n v="676"/>
        <n v="490"/>
        <n v="486"/>
        <n v="429"/>
        <n v="674"/>
        <n v="461"/>
        <n v="602"/>
        <n v="626"/>
        <n v="474"/>
        <n v="578"/>
        <n v="608"/>
        <n v="566"/>
        <n v="455"/>
        <n v="428"/>
        <n v="419"/>
        <n v="481"/>
        <n v="321"/>
        <n v="697"/>
        <n v="537"/>
        <n v="276"/>
        <n v="589"/>
        <n v="694"/>
        <n v="672"/>
        <n v="580"/>
        <n v="497"/>
        <n v="459"/>
        <n v="681"/>
        <n v="329"/>
        <n v="527"/>
        <n v="456"/>
        <n v="575"/>
        <n v="226"/>
        <n v="494"/>
        <n v="403"/>
        <n v="699"/>
        <n v="696"/>
        <n v="625"/>
        <n v="565"/>
        <n v="646"/>
        <n v="136"/>
        <n v="659"/>
        <n v="536"/>
        <n v="582"/>
        <n v="531"/>
        <n v="389"/>
        <n v="393"/>
        <n v="605"/>
        <n v="594"/>
        <n v="267"/>
        <n v="574"/>
        <n v="511"/>
        <n v="684"/>
        <n v="649"/>
        <n v="441"/>
        <n v="480"/>
        <n v="506"/>
        <n v="330"/>
        <n v="202"/>
        <n v="530"/>
        <n v="569"/>
        <n v="561"/>
        <n v="261"/>
        <n v="401"/>
        <n v="406"/>
        <n v="384"/>
        <n v="541"/>
        <n v="505"/>
        <n v="675"/>
        <n v="635"/>
        <n v="508"/>
        <n v="412"/>
        <n v="526"/>
        <n v="287"/>
        <n v="532"/>
        <n v="657"/>
        <n v="579"/>
        <n v="426"/>
        <n v="502"/>
        <n v="304"/>
        <n v="293"/>
        <n v="510"/>
        <n v="584"/>
        <n v="112"/>
        <n v="600"/>
        <n v="253"/>
        <n v="452"/>
        <n v="680"/>
        <n v="597"/>
        <n v="504"/>
        <n v="653"/>
        <n v="432"/>
        <n v="301"/>
        <n v="120"/>
        <n v="421"/>
        <n v="294"/>
        <n v="382"/>
        <n v="519"/>
        <n v="603"/>
        <n v="547"/>
        <n v="375"/>
        <n v="228"/>
        <n v="632"/>
        <n v="400"/>
        <n v="424"/>
        <n v="379"/>
        <n v="616"/>
        <n v="316"/>
        <n v="623"/>
        <n v="114"/>
        <n v="665"/>
        <n v="343"/>
        <n v="601"/>
        <n v="254"/>
        <n v="410"/>
        <n v="654"/>
        <n v="642"/>
        <n v="147"/>
        <n v="427"/>
        <n v="203"/>
        <n v="363"/>
        <n v="478"/>
        <n v="612"/>
        <n v="352"/>
        <n v="499"/>
        <n v="607"/>
        <n v="592"/>
        <n v="448"/>
        <n v="551"/>
        <n v="619"/>
        <n v="439"/>
        <n v="274"/>
        <n v="469"/>
        <n v="435"/>
        <n v="682"/>
        <n v="338"/>
        <n v="240"/>
        <n v="256"/>
        <n v="686"/>
        <n v="372"/>
        <n v="525"/>
        <n v="373"/>
        <n v="629"/>
        <n v="473"/>
        <n v="656"/>
        <n v="195"/>
        <n v="476"/>
        <n v="392"/>
        <n v="446"/>
        <n v="184"/>
        <n v="523"/>
        <n v="618"/>
        <n v="692"/>
        <n v="631"/>
        <n v="415"/>
        <n v="187"/>
        <n v="638"/>
        <n v="544"/>
        <n v="416"/>
        <n v="583"/>
        <n v="371"/>
        <n v="593"/>
        <n v="683"/>
        <n v="538"/>
        <n v="611"/>
        <n v="177"/>
        <n v="485"/>
        <n v="423"/>
        <n v="585"/>
        <n v="234"/>
        <n v="243"/>
        <n v="444"/>
        <n v="496"/>
        <n v="443"/>
        <n v="563"/>
        <n v="552"/>
        <n v="609"/>
        <n v="652"/>
        <n v="669"/>
        <n v="235"/>
        <n v="613"/>
        <n v="192"/>
        <n v="241"/>
        <n v="390"/>
        <n v="388"/>
        <n v="457"/>
        <n v="231"/>
        <n v="320"/>
        <n v="691"/>
        <n v="244"/>
        <n v="610"/>
        <n v="279"/>
        <n v="189"/>
        <n v="137"/>
        <n v="302"/>
        <n v="411"/>
        <n v="567"/>
        <n v="650"/>
        <n v="677"/>
        <n v="463"/>
        <n v="345"/>
        <n v="170"/>
        <n v="460"/>
        <n v="522"/>
        <n v="360"/>
        <n v="298"/>
        <n v="492"/>
        <n v="300"/>
        <n v="540"/>
        <n v="376"/>
        <n v="543"/>
        <n v="333"/>
        <n v="121"/>
        <n v="587"/>
        <n v="378"/>
        <n v="332"/>
        <n v="475"/>
        <n v="689"/>
        <n v="255"/>
        <n v="355"/>
        <n v="615"/>
        <n v="263"/>
        <n v="643"/>
        <n v="237"/>
        <n v="471"/>
        <n v="229"/>
        <n v="218"/>
        <n v="472"/>
        <n v="344"/>
        <n v="242"/>
        <n v="468"/>
        <n v="225"/>
        <n v="418"/>
        <n v="431"/>
        <n v="322"/>
        <n v="349"/>
        <n v="479"/>
        <n v="163"/>
        <n v="297"/>
        <n v="409"/>
        <n v="273"/>
        <n v="404"/>
        <n v="148"/>
        <n v="323"/>
        <n v="221"/>
        <n v="377"/>
        <n v="239"/>
        <n v="667"/>
        <n v="562"/>
        <n v="197"/>
        <n v="555"/>
        <n v="425"/>
        <n v="219"/>
        <n v="251"/>
        <n v="311"/>
        <n v="270"/>
        <n v="599"/>
        <n v="313"/>
        <n v="488"/>
        <n v="291"/>
        <n v="451"/>
        <n v="515"/>
        <n v="210"/>
        <n v="624"/>
        <n v="134"/>
        <n v="639"/>
        <n v="314"/>
        <n v="282"/>
        <n v="556"/>
        <n v="369"/>
        <n v="347"/>
        <n v="207"/>
        <n v="312"/>
        <n v="222"/>
        <n v="693"/>
        <n v="636"/>
        <n v="354"/>
        <n v="690"/>
        <n v="213"/>
        <n v="292"/>
        <n v="357"/>
        <n v="361"/>
        <n v="466"/>
        <n v="113"/>
        <n v="503"/>
        <n v="88"/>
        <n v="651"/>
        <n v="271"/>
        <n v="487"/>
        <n v="299"/>
        <n v="266"/>
        <n v="365"/>
        <n v="246"/>
        <n v="447"/>
        <n v="422"/>
        <n v="353"/>
        <n v="568"/>
        <n v="340"/>
        <n v="339"/>
        <n v="383"/>
        <n v="335"/>
        <n v="290"/>
        <n v="520"/>
        <n v="306"/>
        <n v="501"/>
        <n v="190"/>
        <n v="402"/>
        <n v="648"/>
        <n v="178"/>
        <n v="576"/>
        <n v="542"/>
        <n v="91"/>
        <n v="557"/>
        <n v="645"/>
        <n v="413"/>
        <n v="86"/>
        <n v="315"/>
        <n v="92"/>
        <n v="115"/>
        <n v="196"/>
        <n v="145"/>
        <n v="534"/>
        <n v="111"/>
        <n v="278"/>
        <n v="437"/>
        <n v="168"/>
        <n v="200"/>
        <n v="434"/>
        <n v="528"/>
        <n v="153"/>
        <n v="558"/>
        <n v="305"/>
        <n v="227"/>
        <n v="440"/>
        <n v="327"/>
        <n v="109"/>
        <n v="570"/>
        <n v="165"/>
        <n v="394"/>
        <n v="155"/>
        <n v="208"/>
        <n v="281"/>
        <n v="199"/>
        <n v="269"/>
        <n v="462"/>
        <n v="346"/>
        <n v="265"/>
        <n v="252"/>
        <n v="396"/>
        <n v="77"/>
        <n v="250"/>
        <n v="331"/>
        <n v="162"/>
        <n v="351"/>
        <n v="516"/>
        <n v="280"/>
        <n v="430"/>
        <n v="348"/>
        <n v="546"/>
        <n v="453"/>
        <n v="529"/>
        <n v="272"/>
        <n v="381"/>
        <n v="319"/>
        <n v="259"/>
        <n v="211"/>
        <n v="249"/>
        <n v="483"/>
        <n v="206"/>
        <n v="295"/>
        <n v="438"/>
        <n v="493"/>
        <n v="194"/>
        <n v="342"/>
        <n v="417"/>
        <n v="337"/>
        <n v="467"/>
        <n v="100"/>
        <n v="386"/>
        <n v="336"/>
        <n v="129"/>
        <n v="95"/>
        <n v="309"/>
        <n v="224"/>
        <n v="436"/>
        <n v="164"/>
        <n v="193"/>
        <n v="245"/>
        <n v="143"/>
        <n v="123"/>
        <n v="296"/>
        <n v="356"/>
        <n v="517"/>
        <n v="362"/>
        <n v="78"/>
        <n v="307"/>
        <n v="328"/>
        <n v="640"/>
        <n v="130"/>
        <n v="489"/>
        <n v="387"/>
        <n v="124"/>
        <n v="283"/>
        <n v="201"/>
        <n v="420"/>
        <n v="191"/>
        <n v="414"/>
        <n v="679"/>
        <n v="464"/>
        <n v="286"/>
        <n v="317"/>
        <n v="87"/>
        <n v="408"/>
        <n v="82"/>
        <n v="289"/>
        <n v="236"/>
        <n v="445"/>
        <n v="405"/>
        <n v="212"/>
        <n v="248"/>
        <n v="46"/>
        <n v="198"/>
        <n v="14"/>
        <n v="179"/>
        <n v="99"/>
        <n v="90"/>
        <n v="217"/>
        <n v="159"/>
        <n v="215"/>
        <n v="554"/>
        <n v="358"/>
        <n v="399"/>
        <n v="223"/>
        <n v="183"/>
        <n v="185"/>
        <n v="264"/>
        <n v="85"/>
        <n v="232"/>
        <n v="397"/>
        <n v="175"/>
        <n v="150"/>
        <n v="94"/>
        <n v="127"/>
        <n v="398"/>
        <n v="214"/>
        <n v="152"/>
        <n v="158"/>
        <n v="277"/>
        <n v="171"/>
        <n v="139"/>
        <n v="238"/>
        <n v="107"/>
        <n v="484"/>
        <n v="442"/>
        <n v="57"/>
        <n v="507"/>
        <n v="303"/>
        <n v="106"/>
        <n v="204"/>
        <n v="116"/>
        <n v="326"/>
        <n v="174"/>
        <n v="118"/>
        <n v="407"/>
        <n v="498"/>
        <n v="50"/>
        <n v="350"/>
        <n v="325"/>
        <n v="125"/>
        <n v="257"/>
        <n v="209"/>
        <n v="55"/>
        <n v="76"/>
        <n v="93"/>
        <n v="230"/>
        <n v="308"/>
        <n v="173"/>
        <n v="140"/>
        <n v="151"/>
        <n v="188"/>
        <n v="216"/>
        <n v="166"/>
        <n v="146"/>
        <n v="101"/>
        <n v="186"/>
        <n v="395"/>
        <n v="142"/>
        <n v="39"/>
        <n v="341"/>
        <n v="37"/>
        <n v="64"/>
        <n v="141"/>
        <n v="62"/>
        <n v="370"/>
        <n v="268"/>
        <n v="19"/>
        <n v="83"/>
        <n v="110"/>
        <n v="284"/>
        <n v="133"/>
        <n v="61"/>
        <n v="119"/>
        <n v="318"/>
        <n v="104"/>
        <n v="180"/>
        <n v="176"/>
        <n v="131"/>
        <n v="258"/>
        <n v="52"/>
        <n v="167"/>
        <n v="288"/>
        <n v="20"/>
        <n v="122"/>
        <n v="69"/>
        <n v="275"/>
        <n v="70"/>
        <n v="247"/>
        <n v="98"/>
        <n v="233"/>
        <n v="285"/>
        <n v="154"/>
        <n v="31"/>
        <n v="60"/>
        <n v="72"/>
        <n v="80"/>
        <n v="84"/>
        <n v="262"/>
        <n v="45"/>
        <n v="324"/>
        <n v="172"/>
        <n v="89"/>
        <n v="71"/>
        <n v="36"/>
        <n v="138"/>
        <n v="75"/>
        <n v="132"/>
        <n v="160"/>
        <n v="48"/>
        <n v="149"/>
        <n v="128"/>
        <n v="73"/>
        <n v="156"/>
        <n v="161"/>
        <n v="34"/>
        <n v="220"/>
        <n v="66"/>
        <n v="63"/>
        <n v="16"/>
        <n v="74"/>
        <n v="40"/>
        <n v="135"/>
        <n v="79"/>
        <n v="56"/>
        <n v="68"/>
        <n v="169"/>
        <n v="108"/>
        <n v="182"/>
        <n v="49"/>
        <n v="103"/>
        <n v="157"/>
        <n v="105"/>
        <n v="126"/>
        <n v="81"/>
        <n v="65"/>
        <n v="59"/>
        <n v="67"/>
        <n v="47"/>
        <n v="102"/>
        <n v="38"/>
        <n v="54"/>
        <n v="96"/>
        <n v="29"/>
        <n v="58"/>
        <n v="44"/>
        <n v="23"/>
        <n v="26"/>
        <n v="12"/>
        <n v="28"/>
        <n v="53"/>
        <n v="43"/>
        <n v="97"/>
        <n v="30"/>
        <n v="27"/>
        <n v="9"/>
        <n v="33"/>
        <n v="41"/>
        <n v="42"/>
        <n v="35"/>
        <n v="24"/>
        <n v="22"/>
        <n v="21"/>
        <n v="32"/>
        <n v="18"/>
        <n v="17"/>
        <n v="15"/>
        <n v="11"/>
        <n v="2"/>
        <n v="3"/>
        <n v="4"/>
        <n v="1"/>
        <n v="5"/>
        <n v="6"/>
        <n v="7"/>
        <n v="13"/>
        <n v="25"/>
        <n v="10"/>
        <n v="8"/>
      </sharedItems>
    </cacheField>
    <cacheField name="FSR SCORE" numFmtId="0">
      <sharedItems containsSemiMixedTypes="0" containsString="0" containsNumber="1" minValue="1" maxValue="100" count="658">
        <n v="19"/>
        <n v="40.1"/>
        <n v="36.200000000000003"/>
        <n v="25.6"/>
        <n v="44"/>
        <n v="49.8"/>
        <n v="32.4"/>
        <n v="10.7"/>
        <n v="79.099999999999994"/>
        <n v="14"/>
        <n v="17.5"/>
        <n v="17.8"/>
        <n v="12"/>
        <n v="31.1"/>
        <n v="96.7"/>
        <n v="16.5"/>
        <n v="99.7"/>
        <n v="95.6"/>
        <n v="8.9"/>
        <n v="6.4"/>
        <n v="6.3"/>
        <n v="15.4"/>
        <n v="11.1"/>
        <n v="39.4"/>
        <n v="28.5"/>
        <n v="51.7"/>
        <n v="12.2"/>
        <n v="12.3"/>
        <n v="11.5"/>
        <n v="20.5"/>
        <n v="39.799999999999997"/>
        <n v="62.7"/>
        <n v="89.8"/>
        <n v="22.2"/>
        <n v="2.6"/>
        <n v="43.8"/>
        <n v="70.5"/>
        <n v="84.8"/>
        <n v="8.4"/>
        <n v="14.3"/>
        <n v="6.7"/>
        <n v="74.599999999999994"/>
        <n v="7.1"/>
        <n v="35.4"/>
        <n v="10.6"/>
        <n v="77.599999999999994"/>
        <n v="18.600000000000001"/>
        <n v="4.4000000000000004"/>
        <n v="7.6"/>
        <n v="13.8"/>
        <n v="3.2"/>
        <n v="25.5"/>
        <n v="19.8"/>
        <n v="17"/>
        <n v="46.1"/>
        <n v="78"/>
        <n v="5.7"/>
        <n v="39.9"/>
        <n v="26.1"/>
        <n v="89.3"/>
        <n v="51.9"/>
        <n v="99.9"/>
        <n v="2.4"/>
        <n v="8.6"/>
        <n v="25.3"/>
        <n v="13.6"/>
        <n v="44.1"/>
        <n v="4.5999999999999996"/>
        <n v="14.8"/>
        <n v="63.9"/>
        <n v="15.9"/>
        <n v="12.9"/>
        <n v="97.6"/>
        <n v="6.5"/>
        <n v="15.7"/>
        <n v="2.7"/>
        <n v="18.899999999999999"/>
        <n v="5.2"/>
        <n v="21.9"/>
        <n v="44.3"/>
        <n v="7.4"/>
        <n v="19.5"/>
        <n v="35"/>
        <n v="8.5"/>
        <n v="64.900000000000006"/>
        <n v="24"/>
        <n v="56.6"/>
        <n v="47.8"/>
        <n v="8.3000000000000007"/>
        <n v="51"/>
        <n v="27.9"/>
        <n v="10.199999999999999"/>
        <n v="70.099999999999994"/>
        <n v="21"/>
        <n v="9.9"/>
        <n v="34.299999999999997"/>
        <n v="4.2"/>
        <n v="9.4"/>
        <n v="57.1"/>
        <n v="43.9"/>
        <n v="48.4"/>
        <n v="23.1"/>
        <n v="15.2"/>
        <n v="50.8"/>
        <n v="44.2"/>
        <n v="27.7"/>
        <n v="10.9"/>
        <n v="31.3"/>
        <n v="11.3"/>
        <n v="15.6"/>
        <n v="6.8"/>
        <n v="12.5"/>
        <n v="55.7"/>
        <n v="24.8"/>
        <n v="10.5"/>
        <n v="52.1"/>
        <n v="93.9"/>
        <n v="4.7"/>
        <n v="8.1"/>
        <n v="4.9000000000000004"/>
        <n v="3.9"/>
        <n v="60.2"/>
        <n v="12.6"/>
        <n v="59"/>
        <n v="22.7"/>
        <n v="17.7"/>
        <n v="5"/>
        <n v="5.3"/>
        <n v="28.6"/>
        <n v="33.700000000000003"/>
        <n v="1.7"/>
        <n v="68.3"/>
        <n v="33.299999999999997"/>
        <n v="17.399999999999999"/>
        <n v="32.200000000000003"/>
        <n v="32.1"/>
        <n v="8.1999999999999993"/>
        <n v="28.9"/>
        <n v="26.4"/>
        <n v="9.6"/>
        <n v="47.1"/>
        <n v="59.5"/>
        <n v="10"/>
        <n v="21.5"/>
        <n v="81.400000000000006"/>
        <n v="13.5"/>
        <n v="38.799999999999997"/>
        <n v="69.3"/>
        <n v="5.8"/>
        <n v="14.1"/>
        <n v="20.7"/>
        <n v="100"/>
        <n v="58.9"/>
        <n v="69.2"/>
        <n v="37.6"/>
        <n v="98.1"/>
        <n v="24.2"/>
        <n v="15"/>
        <n v="51.8"/>
        <n v="47.9"/>
        <n v="25.1"/>
        <n v="12.4"/>
        <n v="13.9"/>
        <n v="3.8"/>
        <n v="61.9"/>
        <n v="60.4"/>
        <n v="6.2"/>
        <n v="88.7"/>
        <n v="92.2"/>
        <n v="13"/>
        <n v="40.5"/>
        <n v="91.2"/>
        <n v="7.7"/>
        <n v="10.8"/>
        <n v="3.7"/>
        <n v="3"/>
        <n v="33.4"/>
        <n v="39.200000000000003"/>
        <n v="47.5"/>
        <n v="46.8"/>
        <n v="27.5"/>
        <n v="28.1"/>
        <n v="14.6"/>
        <n v="9.1999999999999993"/>
        <n v="9.1"/>
        <n v="9"/>
        <n v="65.400000000000006"/>
        <n v="6.6"/>
        <n v="25"/>
        <n v="8"/>
        <n v="7"/>
        <n v="47.2"/>
        <n v="1"/>
        <n v="34.1"/>
        <n v="53.7"/>
        <n v="11.8"/>
        <n v="30.5"/>
        <n v="57.4"/>
        <n v="76.8"/>
        <n v="81.099999999999994"/>
        <n v="24.1"/>
        <n v="8.6999999999999993"/>
        <n v="21.7"/>
        <n v="17.600000000000001"/>
        <n v="2.5"/>
        <n v="2.2000000000000002"/>
        <n v="67.2"/>
        <n v="26.5"/>
        <n v="62.6"/>
        <n v="23.4"/>
        <n v="4.8"/>
        <n v="10.1"/>
        <n v="62.8"/>
        <n v="16.3"/>
        <n v="31.7"/>
        <n v="13.2"/>
        <n v="44.7"/>
        <n v="23.7"/>
        <n v="42.1"/>
        <n v="61.1"/>
        <n v="43.1"/>
        <n v="86.3"/>
        <n v="70.900000000000006"/>
        <n v="20.8"/>
        <n v="16"/>
        <n v="7.2"/>
        <n v="19.600000000000001"/>
        <n v="20.6"/>
        <n v="65.3"/>
        <n v="60.6"/>
        <n v="29.9"/>
        <n v="87.6"/>
        <n v="43.6"/>
        <n v="69.599999999999994"/>
        <n v="32.6"/>
        <n v="97.4"/>
        <n v="6.1"/>
        <n v="4.5"/>
        <n v="28.8"/>
        <n v="17.100000000000001"/>
        <n v="32"/>
        <n v="17.2"/>
        <n v="49.3"/>
        <n v="4.0999999999999996"/>
        <n v="7.8"/>
        <n v="3.5"/>
        <n v="99.5"/>
        <n v="98.9"/>
        <n v="21.4"/>
        <n v="41.6"/>
        <n v="4.3"/>
        <n v="5.6"/>
        <n v="62.3"/>
        <n v="42.6"/>
        <n v="36.700000000000003"/>
        <n v="21.3"/>
        <n v="29.3"/>
        <n v="63.1"/>
        <n v="57"/>
        <n v="13.7"/>
        <n v="19.100000000000001"/>
        <n v="29.2"/>
        <n v="18.100000000000001"/>
        <n v="11.9"/>
        <n v="41.1"/>
        <n v="39.299999999999997"/>
        <n v="64.8"/>
        <n v="2.1"/>
        <n v="18.399999999999999"/>
        <n v="27.4"/>
        <n v="85.7"/>
        <n v="27.3"/>
        <n v="30.2"/>
        <n v="26.2"/>
        <n v="23.5"/>
        <n v="22.4"/>
        <n v="5.0999999999999996"/>
        <n v="70.3"/>
        <n v="41.9"/>
        <n v="84.3"/>
        <n v="20.399999999999999"/>
        <n v="27.8"/>
        <n v="16.2"/>
        <n v="19.3"/>
        <n v="85"/>
        <n v="18.7"/>
        <n v="3.4"/>
        <n v="25.8"/>
        <n v="67.5"/>
        <n v="47.7"/>
        <n v="3.6"/>
        <n v="84.6"/>
        <n v="16.7"/>
        <n v="42.7"/>
        <n v="71.7"/>
        <n v="96"/>
        <n v="43.4"/>
        <n v="10.3"/>
        <n v="87.2"/>
        <n v="1.9"/>
        <n v="5.9"/>
        <n v="29.8"/>
        <n v="21.2"/>
        <n v="52.3"/>
        <n v="76.599999999999994"/>
        <n v="22.1"/>
        <n v="19.899999999999999"/>
        <n v="42.8"/>
        <n v="38.200000000000003"/>
        <n v="99.6"/>
        <n v="92.6"/>
        <n v="18.5"/>
        <n v="38.6"/>
        <n v="32.799999999999997"/>
        <n v="2.9"/>
        <n v="13.1"/>
        <n v="68.8"/>
        <n v="6.9"/>
        <n v="33.799999999999997"/>
        <n v="29.4"/>
        <n v="12.1"/>
        <n v="24.6"/>
        <n v="72"/>
        <n v="50.9"/>
        <n v="18.2"/>
        <n v="7.3"/>
        <n v="19.399999999999999"/>
        <n v="9.3000000000000007"/>
        <n v="28.4"/>
        <n v="28.7"/>
        <n v="6"/>
        <n v="3.1"/>
        <n v="42.2"/>
        <n v="18.8"/>
        <n v="99.3"/>
        <n v="20.2"/>
        <n v="90.3"/>
        <n v="65.8"/>
        <n v="18"/>
        <n v="83.2"/>
        <n v="54.1"/>
        <n v="16.399999999999999"/>
        <n v="31.5"/>
        <n v="39.6"/>
        <n v="22"/>
        <n v="83.9"/>
        <n v="36.4"/>
        <n v="48.9"/>
        <n v="42"/>
        <n v="7.9"/>
        <n v="10.4"/>
        <n v="27"/>
        <n v="70.400000000000006"/>
        <n v="85.1"/>
        <n v="23.2"/>
        <n v="28.3"/>
        <n v="56.3"/>
        <n v="61.3"/>
        <n v="22.9"/>
        <n v="9.8000000000000007"/>
        <n v="54.7"/>
        <n v="56"/>
        <n v="53"/>
        <n v="5.4"/>
        <n v="83.5"/>
        <n v="31.8"/>
        <n v="47.3"/>
        <n v="19.2"/>
        <n v="31.4"/>
        <n v="3.3"/>
        <n v="11.6"/>
        <n v="2.2999999999999998"/>
        <n v="11.4"/>
        <n v="44.8"/>
        <n v="47.6"/>
        <n v="60.9"/>
        <n v="76.3"/>
        <n v="27.6"/>
        <n v="50.2"/>
        <n v="25.7"/>
        <n v="35.299999999999997"/>
        <n v="90.7"/>
        <n v="8.8000000000000007"/>
        <n v="73.3"/>
        <n v="1.8"/>
        <n v="58.1"/>
        <n v="48.8"/>
        <n v="84.2"/>
        <n v="12.7"/>
        <n v="22.6"/>
        <n v="38.700000000000003"/>
        <n v="23.3"/>
        <n v="72.5"/>
        <n v="38.4"/>
        <n v="1.2"/>
        <n v="14.4"/>
        <n v="98.7"/>
        <n v="96.3"/>
        <n v="64.599999999999994"/>
        <n v="97.9"/>
        <n v="57.3"/>
        <n v="95.1"/>
        <n v="23.8"/>
        <n v="29"/>
        <n v="69.900000000000006"/>
        <n v="38"/>
        <n v="21.1"/>
        <n v="11.7"/>
        <n v="2"/>
        <n v="34.6"/>
        <n v="75.900000000000006"/>
        <n v="1.5"/>
        <n v="50.3"/>
        <n v="23"/>
        <n v="87.5"/>
        <n v="4"/>
        <n v="45.7"/>
        <n v="20.3"/>
        <n v="37.9"/>
        <n v="89.4"/>
        <n v="59.1"/>
        <n v="24.9"/>
        <n v="82.5"/>
        <n v="57.8"/>
        <n v="47"/>
        <n v="12.8"/>
        <n v="5.5"/>
        <n v="81.2"/>
        <n v="66.8"/>
        <n v="21.8"/>
        <n v="77.3"/>
        <n v="55"/>
        <n v="41.2"/>
        <n v="35.799999999999997"/>
        <n v="33.5"/>
        <n v="15.5"/>
        <n v="30"/>
        <n v="14.2"/>
        <n v="27.1"/>
        <n v="94.9"/>
        <n v="15.8"/>
        <n v="94.2"/>
        <n v="7.5"/>
        <n v="82.3"/>
        <n v="16.100000000000001"/>
        <n v="39.1"/>
        <n v="23.6"/>
        <n v="38.5"/>
        <n v="74.2"/>
        <n v="41.4"/>
        <n v="80"/>
        <n v="74.7"/>
        <n v="2.8"/>
        <n v="91.9"/>
        <n v="85.2"/>
        <n v="49.2"/>
        <n v="60"/>
        <n v="37"/>
        <n v="23.9"/>
        <n v="78.5"/>
        <n v="79.8"/>
        <n v="57.2"/>
        <n v="25.9"/>
        <n v="14.7"/>
        <n v="45"/>
        <n v="17.3"/>
        <n v="16.600000000000001"/>
        <n v="57.5"/>
        <n v="82.2"/>
        <n v="14.5"/>
        <n v="24.7"/>
        <n v="70.2"/>
        <n v="45.1"/>
        <n v="34.700000000000003"/>
        <n v="73.7"/>
        <n v="71"/>
        <n v="86.5"/>
        <n v="26.3"/>
        <n v="95.3"/>
        <n v="16.8"/>
        <n v="17.899999999999999"/>
        <n v="56.9"/>
        <n v="24.5"/>
        <n v="36"/>
        <n v="91.6"/>
        <n v="25.2"/>
        <n v="56.7"/>
        <n v="15.3"/>
        <n v="36.5"/>
        <n v="22.3"/>
        <n v="14.9"/>
        <n v="92.5"/>
        <n v="53.8"/>
        <n v="99.2"/>
        <n v="30.7"/>
        <n v="94"/>
        <n v="15.1"/>
        <n v="88.6"/>
        <n v="34.200000000000003"/>
        <n v="33.1"/>
        <n v="18.3"/>
        <n v="40.299999999999997"/>
        <n v="29.5"/>
        <n v="26.8"/>
        <n v="87.8"/>
        <n v="46.5"/>
        <n v="41"/>
        <n v="65.599999999999994"/>
        <n v="35.1"/>
        <n v="57.9"/>
        <n v="45.5"/>
        <n v="79.2"/>
        <n v="37.1"/>
        <n v="55.3"/>
        <n v="73.099999999999994"/>
        <n v="13.4"/>
        <n v="27.2"/>
        <n v="50.1"/>
        <n v="98.2"/>
        <n v="51.6"/>
        <n v="40"/>
        <n v="9.5"/>
        <n v="80.7"/>
        <n v="45.9"/>
        <n v="62.1"/>
        <n v="76.900000000000006"/>
        <n v="92"/>
        <n v="67.3"/>
        <n v="94.6"/>
        <n v="57.6"/>
        <n v="93.6"/>
        <n v="41.5"/>
        <n v="11"/>
        <n v="31.9"/>
        <n v="66.7"/>
        <n v="44.6"/>
        <n v="45.6"/>
        <n v="54.6"/>
        <n v="51.1"/>
        <n v="89.6"/>
        <n v="55.9"/>
        <n v="28"/>
        <n v="20.100000000000001"/>
        <n v="79.900000000000006"/>
        <n v="48"/>
        <n v="85.3"/>
        <n v="30.3"/>
        <n v="71.2"/>
        <n v="91.8"/>
        <n v="75.599999999999994"/>
        <n v="75.099999999999994"/>
        <n v="92.8"/>
        <n v="86.2"/>
        <n v="32.9"/>
        <n v="82.9"/>
        <n v="87.1"/>
        <n v="29.7"/>
        <n v="63.2"/>
        <n v="50.6"/>
        <n v="35.6"/>
        <n v="20"/>
        <n v="36.799999999999997"/>
        <n v="49"/>
        <n v="68.599999999999994"/>
        <n v="13.3"/>
        <n v="70.8"/>
        <n v="34.799999999999997"/>
        <n v="44.9"/>
        <n v="94.7"/>
        <n v="69.7"/>
        <n v="87.7"/>
        <n v="39"/>
        <n v="42.5"/>
        <n v="98.8"/>
        <n v="55.4"/>
        <n v="79.599999999999994"/>
        <n v="26.9"/>
        <n v="73.8"/>
        <n v="55.1"/>
        <n v="22.5"/>
        <n v="34.4"/>
        <n v="98.4"/>
        <n v="31.2"/>
        <n v="50.5"/>
        <n v="53.4"/>
        <n v="73"/>
        <n v="44.4"/>
        <n v="99.8"/>
        <n v="68.2"/>
        <n v="74.900000000000006"/>
        <n v="24.4"/>
        <n v="75.3"/>
        <n v="36.1"/>
        <n v="61.8"/>
        <n v="92.4"/>
        <n v="47.4"/>
        <n v="40.799999999999997"/>
        <n v="55.8"/>
        <n v="87"/>
        <n v="94.8"/>
        <n v="81.7"/>
        <n v="11.2"/>
        <n v="82.4"/>
        <n v="48.2"/>
        <n v="37.799999999999997"/>
        <n v="37.299999999999997"/>
        <n v="63.8"/>
        <n v="49.5"/>
        <n v="50"/>
        <n v="31"/>
        <n v="58.8"/>
        <n v="70.599999999999994"/>
        <n v="65.2"/>
        <n v="79.5"/>
        <n v="19.7"/>
        <n v="56.2"/>
        <n v="76.5"/>
        <n v="78.400000000000006"/>
        <n v="84.5"/>
        <n v="42.4"/>
        <n v="83.8"/>
        <n v="37.200000000000003"/>
        <n v="69.400000000000006"/>
        <n v="95.2"/>
        <n v="53.1"/>
        <n v="85.6"/>
        <n v="39.700000000000003"/>
        <n v="66.900000000000006"/>
        <n v="66.3"/>
        <n v="40.6"/>
        <n v="44.5"/>
        <n v="78.7"/>
        <n v="39.5"/>
        <n v="68.099999999999994"/>
        <n v="49.9"/>
        <n v="77.099999999999994"/>
        <n v="98.6"/>
        <n v="48.3"/>
        <n v="29.1"/>
        <n v="49.1"/>
        <n v="77"/>
        <n v="99.1"/>
        <n v="90"/>
        <n v="64.5"/>
        <n v="56.4"/>
        <n v="54.4"/>
        <n v="74.400000000000006"/>
        <n v="40.9"/>
        <n v="82"/>
        <n v="58.2"/>
        <n v="89"/>
        <n v="64.3"/>
        <n v="94.3"/>
        <n v="97.3"/>
        <n v="71.5"/>
        <n v="96.2"/>
        <n v="97.1"/>
        <n v="98.3"/>
      </sharedItems>
    </cacheField>
    <cacheField name="FSR RANK" numFmtId="0">
      <sharedItems containsMixedTypes="1" containsNumber="1" containsInteger="1" minValue="1" maxValue="800" count="785">
        <s v="801+"/>
        <n v="503"/>
        <n v="554"/>
        <n v="724"/>
        <n v="451"/>
        <n v="387"/>
        <n v="598"/>
        <n v="173"/>
        <n v="615"/>
        <n v="64"/>
        <n v="33"/>
        <n v="70"/>
        <n v="515"/>
        <n v="669"/>
        <n v="366"/>
        <n v="509"/>
        <n v="282"/>
        <n v="104"/>
        <n v="785"/>
        <n v="454"/>
        <n v="224"/>
        <n v="136"/>
        <n v="199"/>
        <n v="559"/>
        <n v="178"/>
        <n v="727"/>
        <n v="425"/>
        <n v="596"/>
        <n v="177"/>
        <n v="507"/>
        <n v="715"/>
        <n v="108"/>
        <n v="363"/>
        <n v="28"/>
        <n v="728"/>
        <n v="450"/>
        <n v="277"/>
        <n v="60"/>
        <n v="795"/>
        <n v="446"/>
        <n v="565"/>
        <n v="270"/>
        <n v="752"/>
        <n v="327"/>
        <n v="407"/>
        <n v="371"/>
        <n v="682"/>
        <n v="231"/>
        <n v="571"/>
        <n v="322"/>
        <n v="452"/>
        <n v="401"/>
        <n v="772"/>
        <n v="373"/>
        <n v="448"/>
        <n v="686"/>
        <n v="610"/>
        <n v="338"/>
        <n v="739"/>
        <n v="362"/>
        <n v="86"/>
        <n v="453"/>
        <n v="300"/>
        <n v="306"/>
        <n v="778"/>
        <n v="668"/>
        <n v="580"/>
        <n v="244"/>
        <n v="584"/>
        <n v="599"/>
        <n v="600"/>
        <n v="651"/>
        <n v="707"/>
        <n v="418"/>
        <n v="302"/>
        <n v="160"/>
        <n v="523"/>
        <n v="237"/>
        <n v="2"/>
        <n v="308"/>
        <n v="360"/>
        <n v="238"/>
        <n v="537"/>
        <n v="55"/>
        <n v="748"/>
        <n v="365"/>
        <n v="405"/>
        <n v="732"/>
        <n v="288"/>
        <n v="726"/>
        <n v="299"/>
        <n v="110"/>
        <n v="95"/>
        <n v="797"/>
        <n v="498"/>
        <n v="100"/>
        <n v="716"/>
        <n v="582"/>
        <n v="518"/>
        <n v="413"/>
        <n v="422"/>
        <n v="691"/>
        <n v="680"/>
        <n v="364"/>
        <n v="266"/>
        <n v="734"/>
        <n v="786"/>
        <n v="416"/>
        <n v="577"/>
        <n v="350"/>
        <n v="625"/>
        <n v="318"/>
        <n v="186"/>
        <n v="164"/>
        <n v="751"/>
        <n v="255"/>
        <n v="703"/>
        <n v="283"/>
        <n v="764"/>
        <n v="281"/>
        <n v="6"/>
        <n v="690"/>
        <n v="607"/>
        <n v="441"/>
        <n v="757"/>
        <n v="476"/>
        <n v="3"/>
        <n v="8"/>
        <n v="294"/>
        <n v="462"/>
        <n v="328"/>
        <n v="124"/>
        <n v="219"/>
        <n v="653"/>
        <n v="267"/>
        <n v="297"/>
        <n v="634"/>
        <n v="114"/>
        <n v="458"/>
        <n v="234"/>
        <n v="592"/>
        <n v="61"/>
        <n v="605"/>
        <n v="633"/>
        <n v="658"/>
        <n v="601"/>
        <n v="386"/>
        <n v="773"/>
        <n v="389"/>
        <n v="775"/>
        <n v="38"/>
        <n v="15"/>
        <n v="749"/>
        <n v="45"/>
        <n v="485"/>
        <n v="457"/>
        <n v="269"/>
        <n v="536"/>
        <n v="286"/>
        <n v="470"/>
        <n v="549"/>
        <n v="645"/>
        <n v="280"/>
        <n v="323"/>
        <n v="317"/>
        <n v="787"/>
        <n v="611"/>
        <n v="646"/>
        <n v="492"/>
        <n v="516"/>
        <n v="271"/>
        <n v="692"/>
        <n v="128"/>
        <n v="693"/>
        <n v="630"/>
        <n v="713"/>
        <n v="761"/>
        <n v="547"/>
        <n v="783"/>
        <n v="654"/>
        <n v="228"/>
        <n v="481"/>
        <n v="143"/>
        <n v="684"/>
        <n v="135"/>
        <n v="704"/>
        <n v="721"/>
        <n v="249"/>
        <n v="227"/>
        <n v="200"/>
        <n v="408"/>
        <n v="138"/>
        <n v="468"/>
        <n v="215"/>
        <n v="67"/>
        <n v="460"/>
        <n v="119"/>
        <n v="637"/>
        <n v="356"/>
        <n v="187"/>
        <n v="789"/>
        <n v="464"/>
        <n v="531"/>
        <n v="35"/>
        <n v="90"/>
        <n v="525"/>
        <n v="590"/>
        <n v="239"/>
        <n v="579"/>
        <n v="644"/>
        <n v="741"/>
        <n v="213"/>
        <n v="372"/>
        <n v="708"/>
        <n v="672"/>
        <n v="662"/>
        <n v="475"/>
        <n v="40"/>
        <n v="102"/>
        <n v="262"/>
        <n v="665"/>
        <n v="151"/>
        <n v="361"/>
        <n v="348"/>
        <n v="4"/>
        <n v="608"/>
        <n v="513"/>
        <n v="18"/>
        <n v="791"/>
        <n v="146"/>
        <n v="636"/>
        <n v="551"/>
        <n v="396"/>
        <n v="478"/>
        <n v="147"/>
        <n v="30"/>
        <n v="510"/>
        <n v="41"/>
        <n v="412"/>
        <n v="698"/>
        <n v="420"/>
        <n v="69"/>
        <n v="226"/>
        <n v="134"/>
        <n v="770"/>
        <n v="674"/>
        <n v="766"/>
        <n v="330"/>
        <n v="248"/>
        <n v="292"/>
        <n v="777"/>
        <n v="343"/>
        <n v="332"/>
        <n v="354"/>
        <n v="501"/>
        <n v="150"/>
        <n v="603"/>
        <n v="415"/>
        <n v="624"/>
        <n v="655"/>
        <n v="400"/>
        <n v="609"/>
        <n v="606"/>
        <n v="440"/>
        <n v="677"/>
        <n v="409"/>
        <n v="89"/>
        <n v="296"/>
        <n v="189"/>
        <n v="687"/>
        <n v="381"/>
        <n v="723"/>
        <n v="560"/>
        <n v="101"/>
        <n v="500"/>
        <n v="344"/>
        <n v="208"/>
        <n v="118"/>
        <n v="311"/>
        <n v="399"/>
        <n v="145"/>
        <n v="780"/>
        <n v="597"/>
        <n v="524"/>
        <n v="285"/>
        <n v="657"/>
        <n v="474"/>
        <n v="768"/>
        <n v="718"/>
        <n v="212"/>
        <n v="529"/>
        <n v="712"/>
        <n v="47"/>
        <n v="65"/>
        <n v="447"/>
        <n v="272"/>
        <n v="59"/>
        <n v="58"/>
        <n v="320"/>
        <n v="20"/>
        <n v="73"/>
        <n v="756"/>
        <n v="222"/>
        <n v="671"/>
        <n v="649"/>
        <n v="714"/>
        <n v="232"/>
        <n v="532"/>
        <n v="117"/>
        <n v="569"/>
        <n v="190"/>
        <n v="379"/>
        <n v="776"/>
        <n v="116"/>
        <n v="429"/>
        <n v="738"/>
        <n v="533"/>
        <n v="106"/>
        <n v="305"/>
        <n v="735"/>
        <n v="406"/>
        <n v="154"/>
        <n v="314"/>
        <n v="421"/>
        <n v="591"/>
        <n v="13"/>
        <n v="717"/>
        <n v="508"/>
        <n v="68"/>
        <n v="395"/>
        <n v="162"/>
        <n v="257"/>
        <n v="798"/>
        <n v="181"/>
        <n v="342"/>
        <n v="794"/>
        <n v="491"/>
        <n v="557"/>
        <n v="581"/>
        <n v="298"/>
        <n v="631"/>
        <n v="273"/>
        <n v="553"/>
        <n v="696"/>
        <n v="293"/>
        <n v="534"/>
        <n v="74"/>
        <n v="83"/>
        <n v="156"/>
        <n v="519"/>
        <n v="760"/>
        <n v="526"/>
        <n v="204"/>
        <n v="488"/>
        <n v="166"/>
        <n v="198"/>
        <n v="483"/>
        <n v="97"/>
        <n v="133"/>
        <n v="390"/>
        <n v="301"/>
        <n v="544"/>
        <n v="754"/>
        <n v="175"/>
        <n v="169"/>
        <n v="295"/>
        <n v="614"/>
        <n v="528"/>
        <n v="321"/>
        <n v="667"/>
        <n v="180"/>
        <n v="576"/>
        <n v="313"/>
        <n v="664"/>
        <n v="527"/>
        <n v="466"/>
        <n v="720"/>
        <n v="641"/>
        <n v="435"/>
        <n v="316"/>
        <n v="157"/>
        <n v="604"/>
        <n v="740"/>
        <n v="722"/>
        <n v="1"/>
        <n v="762"/>
        <n v="473"/>
        <n v="230"/>
        <n v="433"/>
        <n v="567"/>
        <n v="207"/>
        <n v="218"/>
        <n v="661"/>
        <n v="357"/>
        <n v="670"/>
        <n v="612"/>
        <n v="123"/>
        <n v="711"/>
        <n v="71"/>
        <n v="411"/>
        <n v="436"/>
        <n v="679"/>
        <n v="324"/>
        <n v="689"/>
        <n v="745"/>
        <n v="556"/>
        <n v="99"/>
        <n v="548"/>
        <n v="730"/>
        <n v="326"/>
        <n v="594"/>
        <n v="660"/>
        <n v="550"/>
        <n v="784"/>
        <n v="92"/>
        <n v="349"/>
        <n v="43"/>
        <n v="619"/>
        <n v="85"/>
        <n v="676"/>
        <n v="673"/>
        <n v="111"/>
        <n v="573"/>
        <n v="572"/>
        <n v="588"/>
        <n v="261"/>
        <n v="398"/>
        <n v="499"/>
        <n v="593"/>
        <n v="799"/>
        <n v="91"/>
        <n v="640"/>
        <n v="700"/>
        <n v="112"/>
        <n v="21"/>
        <n v="423"/>
        <n v="484"/>
        <n v="291"/>
        <n v="494"/>
        <n v="264"/>
        <n v="563"/>
        <n v="427"/>
        <n v="459"/>
        <n v="575"/>
        <n v="325"/>
        <n v="312"/>
        <n v="163"/>
        <n v="755"/>
        <n v="432"/>
        <n v="753"/>
        <n v="172"/>
        <n v="161"/>
        <n v="542"/>
        <n v="489"/>
        <n v="340"/>
        <n v="209"/>
        <n v="585"/>
        <n v="39"/>
        <n v="743"/>
        <n v="695"/>
        <n v="382"/>
        <n v="424"/>
        <n v="438"/>
        <n v="380"/>
        <n v="383"/>
        <n v="477"/>
        <n v="53"/>
        <n v="274"/>
        <n v="652"/>
        <n v="731"/>
        <n v="482"/>
        <n v="368"/>
        <n v="685"/>
        <n v="505"/>
        <n v="367"/>
        <n v="107"/>
        <n v="210"/>
        <n v="51"/>
        <n v="659"/>
        <n v="165"/>
        <n v="54"/>
        <n v="290"/>
        <n v="426"/>
        <n v="287"/>
        <n v="635"/>
        <n v="184"/>
        <n v="758"/>
        <n v="769"/>
        <n v="96"/>
        <n v="251"/>
        <n v="84"/>
        <n v="337"/>
        <n v="79"/>
        <n v="315"/>
        <n v="530"/>
        <n v="642"/>
        <n v="771"/>
        <n v="87"/>
        <n v="284"/>
        <n v="706"/>
        <n v="487"/>
        <n v="602"/>
        <n v="683"/>
        <n v="737"/>
        <n v="333"/>
        <n v="259"/>
        <n v="502"/>
        <n v="442"/>
        <n v="583"/>
        <n v="431"/>
        <n v="346"/>
        <n v="369"/>
        <n v="105"/>
        <n v="82"/>
        <n v="334"/>
        <n v="681"/>
        <n v="622"/>
        <n v="800"/>
        <n v="22"/>
        <n v="167"/>
        <n v="11"/>
        <n v="404"/>
        <n v="650"/>
        <n v="132"/>
        <n v="742"/>
        <n v="628"/>
        <n v="217"/>
        <n v="774"/>
        <n v="252"/>
        <n v="586"/>
        <n v="10"/>
        <n v="98"/>
        <n v="225"/>
        <n v="663"/>
        <n v="479"/>
        <n v="192"/>
        <n v="195"/>
        <n v="229"/>
        <n v="152"/>
        <n v="469"/>
        <n v="733"/>
        <n v="88"/>
        <n v="710"/>
        <n v="303"/>
        <n v="125"/>
        <n v="168"/>
        <n v="666"/>
        <n v="589"/>
        <n v="465"/>
        <n v="153"/>
        <n v="120"/>
        <n v="638"/>
        <n v="279"/>
        <n v="374"/>
        <n v="694"/>
        <n v="558"/>
        <n v="434"/>
        <n v="545"/>
        <n v="393"/>
        <n v="241"/>
        <n v="394"/>
        <n v="220"/>
        <n v="561"/>
        <n v="203"/>
        <n v="566"/>
        <n v="437"/>
        <n v="78"/>
        <n v="233"/>
        <n v="455"/>
        <n v="254"/>
        <n v="81"/>
        <n v="113"/>
        <n v="375"/>
        <n v="521"/>
        <n v="471"/>
        <n v="25"/>
        <n v="358"/>
        <n v="46"/>
        <n v="339"/>
        <n v="319"/>
        <n v="263"/>
        <n v="170"/>
        <n v="699"/>
        <n v="201"/>
        <n v="736"/>
        <n v="206"/>
        <n v="341"/>
        <n v="782"/>
        <n v="709"/>
        <n v="570"/>
        <n v="49"/>
        <n v="759"/>
        <n v="613"/>
        <n v="376"/>
        <n v="352"/>
        <n v="57"/>
        <n v="620"/>
        <n v="211"/>
        <n v="445"/>
        <n v="31"/>
        <n v="245"/>
        <n v="701"/>
        <n v="197"/>
        <n v="746"/>
        <n v="626"/>
        <n v="351"/>
        <n v="243"/>
        <n v="656"/>
        <n v="587"/>
        <n v="790"/>
        <n v="359"/>
        <n v="463"/>
        <n v="627"/>
        <n v="193"/>
        <n v="307"/>
        <n v="196"/>
        <n v="467"/>
        <n v="555"/>
        <n v="697"/>
        <n v="235"/>
        <n v="289"/>
        <n v="763"/>
        <n v="767"/>
        <n v="93"/>
        <n v="336"/>
        <n v="37"/>
        <n v="414"/>
        <n v="496"/>
        <n v="520"/>
        <n v="335"/>
        <n v="616"/>
        <n v="397"/>
        <n v="449"/>
        <n v="122"/>
        <n v="564"/>
        <n v="56"/>
        <n v="480"/>
        <n v="76"/>
        <n v="159"/>
        <n v="345"/>
        <n v="543"/>
        <n v="194"/>
        <n v="155"/>
        <n v="403"/>
        <n v="242"/>
        <n v="535"/>
        <n v="538"/>
        <n v="36"/>
        <n v="126"/>
        <n v="304"/>
        <n v="27"/>
        <n v="278"/>
        <n v="504"/>
        <n v="388"/>
        <n v="384"/>
        <n v="618"/>
        <n v="309"/>
        <n v="725"/>
        <n v="221"/>
        <n v="678"/>
        <n v="268"/>
        <n v="171"/>
        <n v="578"/>
        <n v="574"/>
        <n v="331"/>
        <n v="490"/>
        <n v="188"/>
        <n v="176"/>
        <n v="792"/>
        <n v="140"/>
        <n v="472"/>
        <n v="149"/>
        <n v="540"/>
        <n v="236"/>
        <n v="240"/>
        <n v="265"/>
        <n v="443"/>
        <n v="72"/>
        <n v="353"/>
        <n v="121"/>
        <n v="185"/>
        <n v="541"/>
        <n v="129"/>
        <n v="139"/>
        <n v="675"/>
        <n v="378"/>
        <n v="511"/>
        <n v="639"/>
        <n v="539"/>
        <n v="144"/>
        <n v="256"/>
        <n v="260"/>
        <n v="24"/>
        <n v="497"/>
        <n v="444"/>
        <n v="75"/>
        <n v="258"/>
        <n v="595"/>
        <n v="174"/>
        <n v="410"/>
        <n v="621"/>
        <n v="486"/>
        <n v="514"/>
        <n v="370"/>
        <n v="246"/>
        <n v="629"/>
        <n v="417"/>
        <n v="385"/>
        <n v="182"/>
        <n v="788"/>
        <n v="512"/>
        <n v="439"/>
        <n v="617"/>
        <n v="48"/>
        <n v="402"/>
        <n v="26"/>
        <n v="52"/>
        <n v="115"/>
        <n v="34"/>
        <n v="141"/>
        <n v="647"/>
        <n v="392"/>
        <n v="355"/>
        <n v="32"/>
        <n v="546"/>
        <n v="377"/>
        <n v="183"/>
        <n v="247"/>
        <n v="391"/>
        <n v="430"/>
        <n v="142"/>
        <n v="223"/>
        <n v="44"/>
        <n v="205"/>
        <n v="688"/>
        <n v="103"/>
        <n v="275"/>
        <n v="7"/>
        <n v="14"/>
        <n v="329"/>
        <n v="137"/>
        <n v="347"/>
        <n v="191"/>
        <n v="705"/>
        <n v="202"/>
        <n v="632"/>
        <n v="148"/>
        <n v="493"/>
        <n v="623"/>
        <n v="522"/>
        <n v="495"/>
        <n v="562"/>
        <n v="250"/>
        <n v="158"/>
        <n v="5"/>
        <n v="310"/>
        <n v="109"/>
        <n v="29"/>
        <n v="419"/>
        <n v="131"/>
        <n v="127"/>
        <n v="276"/>
        <n v="42"/>
        <n v="179"/>
        <n v="568"/>
        <n v="214"/>
        <n v="130"/>
        <n v="80"/>
        <n v="62"/>
        <n v="216"/>
        <n v="77"/>
        <n v="66"/>
        <n v="63"/>
        <n v="19"/>
        <n v="16"/>
        <n v="17"/>
        <n v="9"/>
        <n v="50"/>
        <n v="23"/>
        <n v="643"/>
        <n v="12"/>
        <n v="253"/>
        <n v="428"/>
        <n v="94"/>
        <n v="456"/>
      </sharedItems>
    </cacheField>
    <cacheField name="CPF SCORE" numFmtId="0">
      <sharedItems containsSemiMixedTypes="0" containsString="0" containsNumber="1" minValue="1" maxValue="100" count="628">
        <n v="47.3"/>
        <n v="4.8"/>
        <n v="2"/>
        <n v="23.5"/>
        <n v="2.6"/>
        <n v="15.1"/>
        <n v="13.5"/>
        <n v="94.5"/>
        <n v="3.7"/>
        <n v="14.9"/>
        <n v="2.8"/>
        <n v="33.200000000000003"/>
        <n v="45.1"/>
        <n v="2.2000000000000002"/>
        <n v="19"/>
        <n v="8.4"/>
        <n v="19.899999999999999"/>
        <n v="13.1"/>
        <n v="14"/>
        <n v="4.4000000000000004"/>
        <n v="10.199999999999999"/>
        <n v="9.1999999999999993"/>
        <n v="36.9"/>
        <n v="1.5"/>
        <n v="29.6"/>
        <n v="15.2"/>
        <n v="1.9"/>
        <n v="8.3000000000000007"/>
        <n v="11.2"/>
        <n v="40.700000000000003"/>
        <n v="23"/>
        <n v="72.8"/>
        <n v="9"/>
        <n v="9.5"/>
        <n v="13.3"/>
        <n v="1.6"/>
        <n v="1.4"/>
        <n v="60.9"/>
        <n v="71.2"/>
        <n v="67.2"/>
        <n v="11.4"/>
        <n v="3.2"/>
        <n v="12.4"/>
        <n v="2.1"/>
        <n v="89.5"/>
        <n v="13.9"/>
        <n v="20.399999999999999"/>
        <n v="72.2"/>
        <n v="28.8"/>
        <n v="27.5"/>
        <n v="87.2"/>
        <n v="45.2"/>
        <n v="19.100000000000001"/>
        <n v="8.1999999999999993"/>
        <n v="70.599999999999994"/>
        <n v="7.7"/>
        <n v="12"/>
        <n v="34.299999999999997"/>
        <n v="20.2"/>
        <n v="5.6"/>
        <n v="99.5"/>
        <n v="3"/>
        <n v="87.7"/>
        <n v="22.7"/>
        <n v="8.5"/>
        <n v="2.7"/>
        <n v="45.9"/>
        <n v="15.7"/>
        <n v="10.4"/>
        <n v="55.6"/>
        <n v="37.5"/>
        <n v="2.4"/>
        <n v="2.9"/>
        <n v="10.7"/>
        <n v="58.2"/>
        <n v="47.5"/>
        <n v="25.7"/>
        <n v="33.4"/>
        <n v="13"/>
        <n v="61.5"/>
        <n v="65.599999999999994"/>
        <n v="7.4"/>
        <n v="46.8"/>
        <n v="1.2"/>
        <n v="5.8"/>
        <n v="6.7"/>
        <n v="5.3"/>
        <n v="8.6"/>
        <n v="10.9"/>
        <n v="9.6999999999999993"/>
        <n v="6"/>
        <n v="8.9"/>
        <n v="47.2"/>
        <n v="4.9000000000000004"/>
        <n v="9.3000000000000007"/>
        <n v="23.8"/>
        <n v="14.7"/>
        <n v="99.9"/>
        <n v="65"/>
        <n v="12.1"/>
        <n v="48.5"/>
        <n v="31.8"/>
        <n v="9.9"/>
        <n v="3.8"/>
        <n v="53.8"/>
        <n v="1.1000000000000001"/>
        <n v="7"/>
        <n v="8.1"/>
        <n v="6.6"/>
        <n v="3.1"/>
        <n v="55.5"/>
        <n v="50.1"/>
        <n v="24.2"/>
        <n v="16"/>
        <n v="7.1"/>
        <n v="24.8"/>
        <n v="35.1"/>
        <n v="15.6"/>
        <n v="74.8"/>
        <n v="81.5"/>
        <n v="53"/>
        <n v="11.1"/>
        <n v="1.7"/>
        <n v="38.200000000000003"/>
        <n v="25.2"/>
        <n v="5.0999999999999996"/>
        <n v="4.2"/>
        <n v="9.1"/>
        <n v="79.7"/>
        <n v="72.099999999999994"/>
        <n v="5.2"/>
        <n v="1.8"/>
        <n v="14.6"/>
        <n v="25.5"/>
        <n v="19.600000000000001"/>
        <n v="16.7"/>
        <n v="44.4"/>
        <n v="42.8"/>
        <n v="14.3"/>
        <n v="5.5"/>
        <n v="11.9"/>
        <n v="1"/>
        <n v="24.4"/>
        <n v="28.4"/>
        <n v="16.2"/>
        <n v="10"/>
        <n v="40.1"/>
        <n v="18.2"/>
        <n v="14.8"/>
        <n v="2.5"/>
        <n v="21.3"/>
        <n v="10.1"/>
        <n v="11.5"/>
        <n v="30.6"/>
        <n v="16.600000000000001"/>
        <n v="41.5"/>
        <n v="6.8"/>
        <n v="14.5"/>
        <n v="21.5"/>
        <n v="1.3"/>
        <n v="5.7"/>
        <n v="86.1"/>
        <n v="53.2"/>
        <n v="30.2"/>
        <n v="40.299999999999997"/>
        <n v="20"/>
        <n v="3.5"/>
        <n v="16.399999999999999"/>
        <n v="4.7"/>
        <n v="82.7"/>
        <n v="41.1"/>
        <n v="54.4"/>
        <n v="7.2"/>
        <n v="12.5"/>
        <n v="6.4"/>
        <n v="37.1"/>
        <n v="21"/>
        <n v="5"/>
        <n v="41.2"/>
        <n v="33.5"/>
        <n v="26.5"/>
        <n v="28.3"/>
        <n v="13.8"/>
        <n v="3.3"/>
        <n v="9.4"/>
        <n v="7.9"/>
        <n v="85"/>
        <n v="83.4"/>
        <n v="24.1"/>
        <n v="8.6999999999999993"/>
        <n v="13.4"/>
        <n v="79.5"/>
        <n v="90.9"/>
        <n v="66"/>
        <n v="3.4"/>
        <n v="32.799999999999997"/>
        <n v="40.6"/>
        <n v="7.3"/>
        <n v="20.8"/>
        <n v="4"/>
        <n v="22.5"/>
        <n v="18.7"/>
        <n v="8.8000000000000007"/>
        <n v="15.8"/>
        <n v="10.3"/>
        <n v="30.7"/>
        <n v="18.5"/>
        <n v="97.7"/>
        <n v="65.099999999999994"/>
        <n v="62.4"/>
        <n v="12.7"/>
        <n v="6.1"/>
        <n v="11"/>
        <n v="31"/>
        <n v="21.8"/>
        <n v="21.9"/>
        <n v="22.8"/>
        <n v="6.2"/>
        <n v="96.9"/>
        <n v="29.4"/>
        <n v="55.3"/>
        <n v="15.4"/>
        <n v="18.899999999999999"/>
        <n v="3.6"/>
        <n v="5.9"/>
        <n v="5.4"/>
        <n v="39.799999999999997"/>
        <n v="19.2"/>
        <n v="6.5"/>
        <n v="4.0999999999999996"/>
        <n v="48.6"/>
        <n v="24.9"/>
        <n v="4.5999999999999996"/>
        <n v="100"/>
        <n v="28.5"/>
        <n v="30.3"/>
        <n v="75.3"/>
        <n v="42.4"/>
        <n v="19.7"/>
        <n v="7.5"/>
        <n v="95.9"/>
        <n v="12.8"/>
        <n v="4.5"/>
        <n v="20.3"/>
        <n v="22.6"/>
        <n v="15.5"/>
        <n v="79.900000000000006"/>
        <n v="18"/>
        <n v="55.4"/>
        <n v="12.2"/>
        <n v="15.3"/>
        <n v="82.5"/>
        <n v="45.4"/>
        <n v="31.6"/>
        <n v="9.6"/>
        <n v="13.2"/>
        <n v="31.3"/>
        <n v="48.7"/>
        <n v="57.3"/>
        <n v="21.4"/>
        <n v="43.4"/>
        <n v="98"/>
        <n v="69"/>
        <n v="39.700000000000003"/>
        <n v="47.7"/>
        <n v="43.5"/>
        <n v="12.3"/>
        <n v="32"/>
        <n v="13.6"/>
        <n v="82.6"/>
        <n v="34.1"/>
        <n v="53.9"/>
        <n v="48"/>
        <n v="23.4"/>
        <n v="23.9"/>
        <n v="28.6"/>
        <n v="10.6"/>
        <n v="91.7"/>
        <n v="64.7"/>
        <n v="44.1"/>
        <n v="30.5"/>
        <n v="31.9"/>
        <n v="19.5"/>
        <n v="54.7"/>
        <n v="68.3"/>
        <n v="3.9"/>
        <n v="84"/>
        <n v="2.2999999999999998"/>
        <n v="61.9"/>
        <n v="43.7"/>
        <n v="17.899999999999999"/>
        <n v="13.7"/>
        <n v="94.7"/>
        <n v="43.8"/>
        <n v="27.8"/>
        <n v="90.1"/>
        <n v="71"/>
        <n v="59.4"/>
        <n v="18.600000000000001"/>
        <n v="63.8"/>
        <n v="34.9"/>
        <n v="4.3"/>
        <n v="69.900000000000006"/>
        <n v="53.7"/>
        <n v="95.7"/>
        <n v="16.3"/>
        <n v="22.3"/>
        <n v="24.3"/>
        <n v="11.3"/>
        <n v="49.4"/>
        <n v="17.8"/>
        <n v="93.8"/>
        <n v="19.399999999999999"/>
        <n v="18.8"/>
        <n v="24"/>
        <n v="12.6"/>
        <n v="98.7"/>
        <n v="46.9"/>
        <n v="56.7"/>
        <n v="34.4"/>
        <n v="11.7"/>
        <n v="64.099999999999994"/>
        <n v="41"/>
        <n v="6.9"/>
        <n v="29.9"/>
        <n v="25"/>
        <n v="73.900000000000006"/>
        <n v="12.9"/>
        <n v="50"/>
        <n v="39.5"/>
        <n v="22.1"/>
        <n v="62.6"/>
        <n v="11.6"/>
        <n v="26"/>
        <n v="11.8"/>
        <n v="27.3"/>
        <n v="33"/>
        <n v="76"/>
        <n v="60.4"/>
        <n v="36.700000000000003"/>
        <n v="10.8"/>
        <n v="23.3"/>
        <n v="32.5"/>
        <n v="37.6"/>
        <n v="39.200000000000003"/>
        <n v="69.3"/>
        <n v="37.700000000000003"/>
        <n v="17.5"/>
        <n v="62.3"/>
        <n v="99.8"/>
        <n v="32.1"/>
        <n v="85.6"/>
        <n v="24.7"/>
        <n v="79.599999999999994"/>
        <n v="18.100000000000001"/>
        <n v="7.8"/>
        <n v="29.1"/>
        <n v="71.900000000000006"/>
        <n v="7.6"/>
        <n v="92.2"/>
        <n v="39.6"/>
        <n v="99.2"/>
        <n v="28.9"/>
        <n v="38.299999999999997"/>
        <n v="24.6"/>
        <n v="44.3"/>
        <n v="43.1"/>
        <n v="32.299999999999997"/>
        <n v="36.799999999999997"/>
        <n v="17"/>
        <n v="57.9"/>
        <n v="44.8"/>
        <n v="35.9"/>
        <n v="51.8"/>
        <n v="16.5"/>
        <n v="54.5"/>
        <n v="45"/>
        <n v="36.299999999999997"/>
        <n v="44.5"/>
        <n v="39.299999999999997"/>
        <n v="58.8"/>
        <n v="50.8"/>
        <n v="91.6"/>
        <n v="95"/>
        <n v="99.3"/>
        <n v="16.8"/>
        <n v="35.299999999999997"/>
        <n v="43"/>
        <n v="69.599999999999994"/>
        <n v="30.9"/>
        <n v="9.8000000000000007"/>
        <n v="58.7"/>
        <n v="64.3"/>
        <n v="33.9"/>
        <n v="82.1"/>
        <n v="55.2"/>
        <n v="58.3"/>
        <n v="67.099999999999994"/>
        <n v="17.7"/>
        <n v="60.3"/>
        <n v="93.6"/>
        <n v="14.2"/>
        <n v="30.8"/>
        <n v="87"/>
        <n v="64.2"/>
        <n v="60.2"/>
        <n v="27.7"/>
        <n v="8"/>
        <n v="38.6"/>
        <n v="66.3"/>
        <n v="97.1"/>
        <n v="74.5"/>
        <n v="55.8"/>
        <n v="25.3"/>
        <n v="52.5"/>
        <n v="97.5"/>
        <n v="32.4"/>
        <n v="63.2"/>
        <n v="20.9"/>
        <n v="48.4"/>
        <n v="36.4"/>
        <n v="23.7"/>
        <n v="29.8"/>
        <n v="6.3"/>
        <n v="20.6"/>
        <n v="27.4"/>
        <n v="78.7"/>
        <n v="61.8"/>
        <n v="77.2"/>
        <n v="61"/>
        <n v="72.3"/>
        <n v="96.6"/>
        <n v="57.8"/>
        <n v="56.6"/>
        <n v="76.2"/>
        <n v="93.9"/>
        <n v="20.7"/>
        <n v="34.5"/>
        <n v="33.700000000000003"/>
        <n v="52.6"/>
        <n v="82.2"/>
        <n v="80.900000000000006"/>
        <n v="82.3"/>
        <n v="97.8"/>
        <n v="52.2"/>
        <n v="56"/>
        <n v="42.7"/>
        <n v="25.6"/>
        <n v="65.8"/>
        <n v="68.400000000000006"/>
        <n v="22"/>
        <n v="77"/>
        <n v="44.2"/>
        <n v="74.400000000000006"/>
        <n v="26.8"/>
        <n v="56.9"/>
        <n v="75.099999999999994"/>
        <n v="91.1"/>
        <n v="33.299999999999997"/>
        <n v="50.6"/>
        <n v="31.2"/>
        <n v="71.7"/>
        <n v="87.8"/>
        <n v="37.799999999999997"/>
        <n v="60.7"/>
        <n v="27.6"/>
        <n v="27"/>
        <n v="94.2"/>
        <n v="83.9"/>
        <n v="96.4"/>
        <n v="85.7"/>
        <n v="38.700000000000003"/>
        <n v="25.9"/>
        <n v="17.2"/>
        <n v="40"/>
        <n v="59.6"/>
        <n v="57.7"/>
        <n v="84.8"/>
        <n v="95.2"/>
        <n v="72.900000000000006"/>
        <n v="67.5"/>
        <n v="40.200000000000003"/>
        <n v="38"/>
        <n v="57.2"/>
        <n v="92.5"/>
        <n v="96.7"/>
        <n v="21.7"/>
        <n v="73.2"/>
        <n v="61.4"/>
        <n v="42.9"/>
        <n v="81.900000000000006"/>
        <n v="42.5"/>
        <n v="65.5"/>
        <n v="95.6"/>
        <n v="89.2"/>
        <n v="71.8"/>
        <n v="50.5"/>
        <n v="93.5"/>
        <n v="86.2"/>
        <n v="97"/>
        <n v="41.9"/>
        <n v="28.1"/>
        <n v="73.3"/>
        <n v="52.7"/>
        <n v="99.7"/>
        <n v="49.7"/>
        <n v="99.6"/>
        <n v="72.599999999999994"/>
        <n v="41.7"/>
        <n v="63"/>
        <n v="89.6"/>
        <n v="36.5"/>
        <n v="53.1"/>
        <n v="47.1"/>
        <n v="58.6"/>
        <n v="71.099999999999994"/>
        <n v="54.6"/>
        <n v="98.6"/>
        <n v="85.8"/>
        <n v="59.5"/>
        <n v="48.2"/>
        <n v="75.900000000000006"/>
        <n v="36"/>
        <n v="47.4"/>
        <n v="75.7"/>
        <n v="84.1"/>
        <n v="57.5"/>
        <n v="30"/>
        <n v="31.5"/>
        <n v="68.099999999999994"/>
        <n v="81.599999999999994"/>
        <n v="56.3"/>
        <n v="29.7"/>
        <n v="77.5"/>
        <n v="70.900000000000006"/>
        <n v="31.7"/>
        <n v="73.599999999999994"/>
        <n v="88.3"/>
        <n v="80.7"/>
        <n v="22.2"/>
        <n v="93.2"/>
        <n v="54.8"/>
        <n v="91.3"/>
        <n v="70.3"/>
        <n v="90.2"/>
        <n v="66.400000000000006"/>
        <n v="77.099999999999994"/>
        <n v="51.4"/>
        <n v="60.5"/>
        <n v="25.8"/>
        <n v="99.4"/>
        <n v="97.3"/>
        <n v="75.400000000000006"/>
        <n v="34.700000000000003"/>
        <n v="26.3"/>
        <n v="42.2"/>
        <n v="88.2"/>
        <n v="61.7"/>
        <n v="32.200000000000003"/>
        <n v="66.2"/>
        <n v="98.3"/>
        <n v="51.3"/>
        <n v="49.1"/>
        <n v="99"/>
        <n v="62"/>
        <n v="73.5"/>
        <n v="61.2"/>
        <n v="47.8"/>
        <n v="67.7"/>
        <n v="93.1"/>
        <n v="74.099999999999994"/>
        <n v="49.2"/>
        <n v="71.5"/>
        <n v="52.3"/>
        <n v="33.799999999999997"/>
        <n v="34.200000000000003"/>
        <n v="47.9"/>
        <n v="66.5"/>
        <n v="75.5"/>
        <n v="82.9"/>
        <n v="62.7"/>
        <n v="55.9"/>
        <n v="54.2"/>
        <n v="30.1"/>
        <n v="38.4"/>
        <n v="69.8"/>
        <n v="77.900000000000006"/>
        <n v="64.900000000000006"/>
        <n v="64"/>
        <n v="56.1"/>
        <n v="37.200000000000003"/>
        <n v="48.8"/>
        <n v="85.1"/>
        <n v="43.6"/>
        <n v="35.5"/>
        <n v="36.6"/>
        <n v="84.6"/>
        <n v="41.4"/>
        <n v="83.2"/>
        <n v="84.3"/>
        <n v="68.2"/>
        <n v="69.2"/>
        <n v="51.9"/>
        <n v="62.9"/>
        <n v="67.900000000000006"/>
        <n v="79.099999999999994"/>
        <n v="92.6"/>
        <n v="68.8"/>
        <n v="92.8"/>
        <n v="80.3"/>
        <n v="93"/>
        <n v="70.2"/>
        <n v="94.6"/>
        <n v="85.4"/>
        <n v="72.400000000000006"/>
        <n v="56.8"/>
        <n v="72"/>
        <n v="94.3"/>
        <n v="54.3"/>
        <n v="98.8"/>
        <n v="94.8"/>
        <n v="81.2"/>
        <n v="50.9"/>
        <n v="78.099999999999994"/>
        <n v="91"/>
        <n v="88.6"/>
        <n v="97.2"/>
        <n v="64.8"/>
      </sharedItems>
    </cacheField>
    <cacheField name="CPF RANK" numFmtId="0">
      <sharedItems containsMixedTypes="1" containsNumber="1" containsInteger="1" minValue="1" maxValue="800" count="799">
        <n v="400"/>
        <s v="801+"/>
        <n v="666"/>
        <n v="77"/>
        <n v="548"/>
        <n v="414"/>
        <n v="730"/>
        <n v="713"/>
        <n v="504"/>
        <n v="592"/>
        <n v="461"/>
        <n v="669"/>
        <n v="191"/>
        <n v="282"/>
        <n v="206"/>
        <n v="234"/>
        <n v="105"/>
        <n v="706"/>
        <n v="197"/>
        <n v="598"/>
        <n v="613"/>
        <n v="114"/>
        <n v="411"/>
        <n v="729"/>
        <n v="213"/>
        <n v="532"/>
        <n v="709"/>
        <n v="28"/>
        <n v="112"/>
        <n v="674"/>
        <n v="407"/>
        <n v="789"/>
        <n v="321"/>
        <n v="499"/>
        <n v="299"/>
        <n v="395"/>
        <n v="627"/>
        <n v="545"/>
        <n v="278"/>
        <n v="245"/>
        <n v="406"/>
        <n v="401"/>
        <n v="660"/>
        <n v="17"/>
        <n v="248"/>
        <n v="384"/>
        <n v="566"/>
        <n v="346"/>
        <n v="322"/>
        <n v="374"/>
        <n v="652"/>
        <n v="784"/>
        <n v="644"/>
        <n v="523"/>
        <n v="791"/>
        <n v="180"/>
        <n v="149"/>
        <n v="352"/>
        <n v="490"/>
        <n v="634"/>
        <n v="158"/>
        <n v="198"/>
        <n v="629"/>
        <n v="720"/>
        <n v="770"/>
        <n v="421"/>
        <n v="443"/>
        <n v="648"/>
        <n v="603"/>
        <n v="717"/>
        <n v="781"/>
        <n v="469"/>
        <n v="746"/>
        <n v="695"/>
        <n v="718"/>
        <n v="581"/>
        <n v="772"/>
        <n v="454"/>
        <n v="780"/>
        <n v="690"/>
        <n v="782"/>
        <n v="117"/>
        <n v="349"/>
        <n v="350"/>
        <n v="586"/>
        <n v="463"/>
        <n v="711"/>
        <n v="776"/>
        <n v="137"/>
        <n v="458"/>
        <n v="336"/>
        <n v="501"/>
        <n v="777"/>
        <n v="698"/>
        <n v="457"/>
        <n v="542"/>
        <n v="619"/>
        <n v="604"/>
        <n v="124"/>
        <n v="133"/>
        <n v="653"/>
        <n v="161"/>
        <n v="101"/>
        <n v="241"/>
        <n v="691"/>
        <n v="554"/>
        <n v="462"/>
        <n v="701"/>
        <n v="678"/>
        <n v="740"/>
        <n v="787"/>
        <n v="601"/>
        <n v="579"/>
        <n v="745"/>
        <n v="50"/>
        <n v="247"/>
        <n v="267"/>
        <n v="576"/>
        <n v="687"/>
        <n v="686"/>
        <n v="721"/>
        <n v="670"/>
        <n v="57"/>
        <n v="594"/>
        <n v="326"/>
        <n v="798"/>
        <n v="733"/>
        <n v="741"/>
        <n v="472"/>
        <n v="715"/>
        <n v="727"/>
        <n v="651"/>
        <n v="383"/>
        <n v="641"/>
        <n v="732"/>
        <n v="783"/>
        <n v="9"/>
        <n v="600"/>
        <n v="584"/>
        <n v="177"/>
        <n v="448"/>
        <n v="716"/>
        <n v="63"/>
        <n v="714"/>
        <n v="16"/>
        <n v="671"/>
        <n v="503"/>
        <n v="708"/>
        <n v="676"/>
        <n v="794"/>
        <n v="156"/>
        <n v="752"/>
        <n v="325"/>
        <n v="140"/>
        <n v="409"/>
        <n v="569"/>
        <n v="571"/>
        <n v="381"/>
        <n v="305"/>
        <n v="692"/>
        <n v="434"/>
        <n v="47"/>
        <n v="298"/>
        <n v="399"/>
        <n v="795"/>
        <n v="222"/>
        <n v="474"/>
        <n v="393"/>
        <n v="433"/>
        <n v="562"/>
        <n v="139"/>
        <n v="535"/>
        <n v="341"/>
        <n v="388"/>
        <n v="712"/>
        <n v="667"/>
        <n v="657"/>
        <n v="599"/>
        <n v="751"/>
        <n v="642"/>
        <n v="643"/>
        <n v="94"/>
        <n v="251"/>
        <n v="637"/>
        <n v="719"/>
        <n v="779"/>
        <n v="427"/>
        <n v="583"/>
        <n v="565"/>
        <n v="723"/>
        <n v="330"/>
        <n v="228"/>
        <n v="768"/>
        <n v="130"/>
        <n v="734"/>
        <n v="274"/>
        <n v="633"/>
        <n v="694"/>
        <n v="431"/>
        <n v="754"/>
        <n v="74"/>
        <n v="430"/>
        <n v="607"/>
        <n v="103"/>
        <n v="208"/>
        <n v="293"/>
        <n v="742"/>
        <n v="257"/>
        <n v="524"/>
        <n v="526"/>
        <n v="216"/>
        <n v="348"/>
        <n v="65"/>
        <n v="778"/>
        <n v="537"/>
        <n v="680"/>
        <n v="650"/>
        <n v="697"/>
        <n v="19"/>
        <n v="377"/>
        <n v="756"/>
        <n v="100"/>
        <n v="82"/>
        <n v="630"/>
        <n v="355"/>
        <n v="724"/>
        <n v="753"/>
        <n v="656"/>
        <n v="8"/>
        <n v="736"/>
        <n v="654"/>
        <n v="42"/>
        <n v="404"/>
        <n v="310"/>
        <n v="529"/>
        <n v="255"/>
        <n v="459"/>
        <n v="785"/>
        <n v="731"/>
        <n v="323"/>
        <n v="422"/>
        <n v="589"/>
        <n v="658"/>
        <n v="638"/>
        <n v="184"/>
        <n v="394"/>
        <n v="375"/>
        <n v="479"/>
        <n v="505"/>
        <n v="684"/>
        <n v="264"/>
        <n v="624"/>
        <n v="707"/>
        <n v="473"/>
        <n v="615"/>
        <n v="710"/>
        <n v="551"/>
        <n v="172"/>
        <n v="285"/>
        <n v="623"/>
        <n v="508"/>
        <n v="790"/>
        <n v="668"/>
        <n v="465"/>
        <n v="555"/>
        <n v="496"/>
        <n v="481"/>
        <n v="659"/>
        <n v="705"/>
        <n v="6"/>
        <n v="220"/>
        <n v="455"/>
        <n v="495"/>
        <n v="726"/>
        <n v="760"/>
        <n v="739"/>
        <n v="744"/>
        <n v="270"/>
        <n v="547"/>
        <n v="582"/>
        <n v="14"/>
        <n v="23"/>
        <n v="561"/>
        <n v="597"/>
        <n v="564"/>
        <n v="761"/>
        <n v="121"/>
        <n v="645"/>
        <n v="159"/>
        <n v="749"/>
        <n v="743"/>
        <n v="464"/>
        <n v="595"/>
        <n v="201"/>
        <n v="681"/>
        <n v="345"/>
        <n v="799"/>
        <n v="342"/>
        <n v="138"/>
        <n v="665"/>
        <n v="92"/>
        <n v="475"/>
        <n v="37"/>
        <n v="580"/>
        <n v="699"/>
        <n v="596"/>
        <n v="489"/>
        <n v="647"/>
        <n v="425"/>
        <n v="437"/>
        <n v="396"/>
        <n v="558"/>
        <n v="4"/>
        <n v="506"/>
        <n v="763"/>
        <n v="300"/>
        <n v="664"/>
        <n v="507"/>
        <n v="417"/>
        <n v="797"/>
        <n v="635"/>
        <n v="661"/>
        <n v="517"/>
        <n v="364"/>
        <n v="773"/>
        <n v="502"/>
        <n v="335"/>
        <n v="36"/>
        <n v="415"/>
        <n v="515"/>
        <n v="420"/>
        <n v="593"/>
        <n v="480"/>
        <n v="309"/>
        <n v="294"/>
        <n v="370"/>
        <n v="95"/>
        <n v="765"/>
        <n v="21"/>
        <n v="73"/>
        <n v="553"/>
        <n v="585"/>
        <n v="68"/>
        <n v="31"/>
        <n v="766"/>
        <n v="520"/>
        <n v="737"/>
        <n v="675"/>
        <n v="646"/>
        <n v="438"/>
        <n v="219"/>
        <n v="577"/>
        <n v="295"/>
        <n v="252"/>
        <n v="423"/>
        <n v="538"/>
        <n v="530"/>
        <n v="688"/>
        <n v="145"/>
        <n v="327"/>
        <n v="693"/>
        <n v="297"/>
        <n v="673"/>
        <n v="449"/>
        <n v="748"/>
        <n v="236"/>
        <n v="531"/>
        <n v="767"/>
        <n v="543"/>
        <n v="800"/>
        <n v="757"/>
        <n v="636"/>
        <n v="286"/>
        <n v="83"/>
        <n v="366"/>
        <n v="510"/>
        <n v="578"/>
        <n v="115"/>
        <n v="254"/>
        <n v="775"/>
        <n v="288"/>
        <n v="609"/>
        <n v="563"/>
        <n v="29"/>
        <n v="488"/>
        <n v="735"/>
        <n v="485"/>
        <n v="347"/>
        <n v="239"/>
        <n v="192"/>
        <n v="331"/>
        <n v="649"/>
        <n v="755"/>
        <n v="759"/>
        <n v="54"/>
        <n v="460"/>
        <n v="181"/>
        <n v="319"/>
        <n v="632"/>
        <n v="702"/>
        <n v="525"/>
        <n v="360"/>
        <n v="51"/>
        <n v="556"/>
        <n v="259"/>
        <n v="700"/>
        <n v="386"/>
        <n v="518"/>
        <n v="514"/>
        <n v="324"/>
        <n v="268"/>
        <n v="663"/>
        <n v="796"/>
        <n v="769"/>
        <n v="672"/>
        <n v="590"/>
        <n v="328"/>
        <n v="56"/>
        <n v="410"/>
        <n v="704"/>
        <n v="544"/>
        <n v="614"/>
        <n v="163"/>
        <n v="764"/>
        <n v="275"/>
        <n v="477"/>
        <n v="356"/>
        <n v="786"/>
        <n v="18"/>
        <n v="419"/>
        <n v="354"/>
        <n v="167"/>
        <n v="281"/>
        <n v="483"/>
        <n v="195"/>
        <n v="61"/>
        <n v="301"/>
        <n v="314"/>
        <n v="171"/>
        <n v="81"/>
        <n v="703"/>
        <n v="639"/>
        <n v="758"/>
        <n v="527"/>
        <n v="552"/>
        <n v="541"/>
        <n v="358"/>
        <n v="142"/>
        <n v="144"/>
        <n v="153"/>
        <n v="141"/>
        <n v="49"/>
        <n v="362"/>
        <n v="728"/>
        <n v="509"/>
        <n v="317"/>
        <n v="608"/>
        <n v="677"/>
        <n v="444"/>
        <n v="478"/>
        <n v="628"/>
        <n v="243"/>
        <n v="227"/>
        <n v="685"/>
        <n v="392"/>
        <n v="169"/>
        <n v="559"/>
        <n v="196"/>
        <n v="426"/>
        <n v="549"/>
        <n v="540"/>
        <n v="70"/>
        <n v="182"/>
        <n v="771"/>
        <n v="792"/>
        <n v="385"/>
        <n v="679"/>
        <n v="618"/>
        <n v="307"/>
        <n v="20"/>
        <n v="10"/>
        <n v="179"/>
        <n v="97"/>
        <n v="428"/>
        <n v="436"/>
        <n v="546"/>
        <n v="372"/>
        <n v="574"/>
        <n v="738"/>
        <n v="750"/>
        <n v="536"/>
        <n v="203"/>
        <n v="466"/>
        <n v="22"/>
        <n v="611"/>
        <n v="110"/>
        <n v="253"/>
        <n v="493"/>
        <n v="283"/>
        <n v="610"/>
        <n v="612"/>
        <n v="616"/>
        <n v="80"/>
        <n v="131"/>
        <n v="62"/>
        <n v="132"/>
        <n v="120"/>
        <n v="484"/>
        <n v="152"/>
        <n v="625"/>
        <n v="762"/>
        <n v="439"/>
        <n v="470"/>
        <n v="289"/>
        <n v="412"/>
        <n v="303"/>
        <n v="125"/>
        <n v="67"/>
        <n v="359"/>
        <n v="662"/>
        <n v="476"/>
        <n v="190"/>
        <n v="233"/>
        <n v="405"/>
        <n v="468"/>
        <n v="492"/>
        <n v="788"/>
        <n v="725"/>
        <n v="223"/>
        <n v="655"/>
        <n v="306"/>
        <n v="178"/>
        <n v="91"/>
        <n v="59"/>
        <n v="32"/>
        <n v="511"/>
        <n v="572"/>
        <n v="689"/>
        <n v="602"/>
        <n v="189"/>
        <n v="279"/>
        <n v="521"/>
        <n v="497"/>
        <n v="442"/>
        <n v="498"/>
        <n v="696"/>
        <n v="146"/>
        <n v="446"/>
        <n v="246"/>
        <n v="631"/>
        <n v="617"/>
        <n v="494"/>
        <n v="66"/>
        <n v="106"/>
        <n v="202"/>
        <n v="373"/>
        <n v="84"/>
        <n v="116"/>
        <n v="793"/>
        <n v="55"/>
        <n v="371"/>
        <n v="452"/>
        <n v="722"/>
        <n v="605"/>
        <n v="188"/>
        <n v="287"/>
        <n v="522"/>
        <n v="357"/>
        <n v="25"/>
        <n v="212"/>
        <n v="573"/>
        <n v="99"/>
        <n v="528"/>
        <n v="429"/>
        <n v="376"/>
        <n v="27"/>
        <n v="193"/>
        <n v="453"/>
        <n v="260"/>
        <n v="413"/>
        <n v="104"/>
        <n v="408"/>
        <n v="263"/>
        <n v="513"/>
        <n v="351"/>
        <n v="403"/>
        <n v="296"/>
        <n v="207"/>
        <n v="332"/>
        <n v="44"/>
        <n v="119"/>
        <n v="774"/>
        <n v="292"/>
        <n v="266"/>
        <n v="447"/>
        <n v="387"/>
        <n v="482"/>
        <n v="173"/>
        <n v="516"/>
        <n v="397"/>
        <n v="174"/>
        <n v="129"/>
        <n v="304"/>
        <n v="575"/>
        <n v="588"/>
        <n v="570"/>
        <n v="230"/>
        <n v="148"/>
        <n v="315"/>
        <n v="591"/>
        <n v="166"/>
        <n v="211"/>
        <n v="290"/>
        <n v="567"/>
        <n v="311"/>
        <n v="185"/>
        <n v="108"/>
        <n v="154"/>
        <n v="683"/>
        <n v="85"/>
        <n v="46"/>
        <n v="244"/>
        <n v="329"/>
        <n v="96"/>
        <n v="214"/>
        <n v="365"/>
        <n v="15"/>
        <n v="344"/>
        <n v="102"/>
        <n v="238"/>
        <n v="168"/>
        <n v="367"/>
        <n v="284"/>
        <n v="424"/>
        <n v="626"/>
        <n v="160"/>
        <n v="30"/>
        <n v="157"/>
        <n v="320"/>
        <n v="52"/>
        <n v="176"/>
        <n v="440"/>
        <n v="33"/>
        <n v="622"/>
        <n v="258"/>
        <n v="451"/>
        <n v="109"/>
        <n v="276"/>
        <n v="560"/>
        <n v="240"/>
        <n v="45"/>
        <n v="368"/>
        <n v="291"/>
        <n v="111"/>
        <n v="379"/>
        <n v="134"/>
        <n v="277"/>
        <n v="302"/>
        <n v="333"/>
        <n v="533"/>
        <n v="186"/>
        <n v="38"/>
        <n v="313"/>
        <n v="621"/>
        <n v="471"/>
        <n v="272"/>
        <n v="187"/>
        <n v="353"/>
        <n v="280"/>
        <n v="390"/>
        <n v="640"/>
        <n v="232"/>
        <n v="86"/>
        <n v="557"/>
        <n v="183"/>
        <n v="269"/>
        <n v="378"/>
        <n v="34"/>
        <n v="204"/>
        <n v="361"/>
        <n v="539"/>
        <n v="534"/>
        <n v="445"/>
        <n v="39"/>
        <n v="389"/>
        <n v="143"/>
        <n v="237"/>
        <n v="175"/>
        <n v="226"/>
        <n v="620"/>
        <n v="136"/>
        <n v="337"/>
        <n v="441"/>
        <n v="491"/>
        <n v="265"/>
        <n v="262"/>
        <n v="318"/>
        <n v="450"/>
        <n v="273"/>
        <n v="382"/>
        <n v="2"/>
        <n v="487"/>
        <n v="340"/>
        <n v="587"/>
        <n v="170"/>
        <n v="486"/>
        <n v="218"/>
        <n v="165"/>
        <n v="43"/>
        <n v="312"/>
        <n v="249"/>
        <n v="256"/>
        <n v="316"/>
        <n v="41"/>
        <n v="500"/>
        <n v="380"/>
        <n v="682"/>
        <n v="123"/>
        <n v="432"/>
        <n v="343"/>
        <n v="519"/>
        <n v="391"/>
        <n v="339"/>
        <n v="512"/>
        <n v="606"/>
        <n v="235"/>
        <n v="126"/>
        <n v="11"/>
        <n v="456"/>
        <n v="135"/>
        <n v="416"/>
        <n v="128"/>
        <n v="229"/>
        <n v="12"/>
        <n v="221"/>
        <n v="242"/>
        <n v="363"/>
        <n v="261"/>
        <n v="231"/>
        <n v="162"/>
        <n v="147"/>
        <n v="747"/>
        <n v="90"/>
        <n v="205"/>
        <n v="398"/>
        <n v="113"/>
        <n v="87"/>
        <n v="13"/>
        <n v="402"/>
        <n v="75"/>
        <n v="118"/>
        <n v="225"/>
        <n v="89"/>
        <n v="155"/>
        <n v="71"/>
        <n v="79"/>
        <n v="435"/>
        <n v="88"/>
        <n v="215"/>
        <n v="58"/>
        <n v="76"/>
        <n v="271"/>
        <n v="467"/>
        <n v="122"/>
        <n v="209"/>
        <n v="93"/>
        <n v="194"/>
        <n v="3"/>
        <n v="308"/>
        <n v="568"/>
        <n v="199"/>
        <n v="78"/>
        <n v="60"/>
        <n v="334"/>
        <n v="48"/>
        <n v="69"/>
        <n v="338"/>
        <n v="210"/>
        <n v="40"/>
        <n v="72"/>
        <n v="150"/>
        <n v="369"/>
        <n v="164"/>
        <n v="64"/>
        <n v="151"/>
        <n v="35"/>
        <n v="26"/>
        <n v="418"/>
        <n v="7"/>
        <n v="24"/>
        <n v="98"/>
        <n v="1"/>
        <n v="107"/>
        <n v="53"/>
        <n v="250"/>
        <n v="5"/>
        <n v="224"/>
        <n v="217"/>
        <n v="127"/>
      </sharedItems>
    </cacheField>
    <cacheField name="IFR SCORE" numFmtId="0">
      <sharedItems containsString="0" containsBlank="1" containsNumber="1" minValue="1" maxValue="100" count="590">
        <n v="42.9"/>
        <n v="3.5"/>
        <n v="22.9"/>
        <n v="15.2"/>
        <n v="6"/>
        <n v="20.7"/>
        <n v="3.3"/>
        <n v="7.2"/>
        <n v="28.1"/>
        <n v="40.799999999999997"/>
        <n v="1.9"/>
        <m/>
        <n v="1.5"/>
        <n v="1.8"/>
        <n v="8.6"/>
        <n v="6.3"/>
        <n v="4.3"/>
        <n v="7"/>
        <n v="51.5"/>
        <n v="53.7"/>
        <n v="5.7"/>
        <n v="5"/>
        <n v="12.6"/>
        <n v="2.6"/>
        <n v="10.3"/>
        <n v="31.6"/>
        <n v="4.8"/>
        <n v="36.9"/>
        <n v="8.8000000000000007"/>
        <n v="36.4"/>
        <n v="5.5"/>
        <n v="1.7"/>
        <n v="83.3"/>
        <n v="21.8"/>
        <n v="2.2000000000000002"/>
        <n v="54.1"/>
        <n v="17.100000000000001"/>
        <n v="19.3"/>
        <n v="78.5"/>
        <n v="2.9"/>
        <n v="8.6999999999999993"/>
        <n v="2.5"/>
        <n v="17.7"/>
        <n v="1.3"/>
        <n v="7.7"/>
        <n v="6.4"/>
        <n v="68.400000000000006"/>
        <n v="6.8"/>
        <n v="8"/>
        <n v="2"/>
        <n v="5.6"/>
        <n v="5.2"/>
        <n v="4"/>
        <n v="1.1000000000000001"/>
        <n v="6.2"/>
        <n v="4.7"/>
        <n v="26.9"/>
        <n v="100"/>
        <n v="94.1"/>
        <n v="6.7"/>
        <n v="5.0999999999999996"/>
        <n v="2.1"/>
        <n v="12.2"/>
        <n v="10.4"/>
        <n v="37.6"/>
        <n v="7.4"/>
        <n v="89.4"/>
        <n v="38.6"/>
        <n v="46.9"/>
        <n v="6.9"/>
        <n v="9.4"/>
        <n v="2.2999999999999998"/>
        <n v="5.8"/>
        <n v="55.1"/>
        <n v="3"/>
        <n v="12.3"/>
        <n v="4.9000000000000004"/>
        <n v="25.7"/>
        <n v="53.9"/>
        <n v="49.7"/>
        <n v="2.4"/>
        <n v="32.799999999999997"/>
        <n v="15.6"/>
        <n v="4.0999999999999996"/>
        <n v="20.6"/>
        <n v="21.9"/>
        <n v="3.7"/>
        <n v="4.2"/>
        <n v="81.400000000000006"/>
        <n v="60.2"/>
        <n v="20.399999999999999"/>
        <n v="63.5"/>
        <n v="27.8"/>
        <n v="68.5"/>
        <n v="95.2"/>
        <n v="67.7"/>
        <n v="92.7"/>
        <n v="2.7"/>
        <n v="12.1"/>
        <n v="11.7"/>
        <n v="12"/>
        <n v="3.2"/>
        <n v="62.5"/>
        <n v="33.1"/>
        <n v="94"/>
        <n v="18.2"/>
        <n v="1"/>
        <n v="3.4"/>
        <n v="3.9"/>
        <n v="83.2"/>
        <n v="18.899999999999999"/>
        <n v="8.5"/>
        <n v="99.6"/>
        <n v="37.200000000000003"/>
        <n v="66"/>
        <n v="7.1"/>
        <n v="18"/>
        <n v="15.8"/>
        <n v="23.4"/>
        <n v="8.3000000000000007"/>
        <n v="1.2"/>
        <n v="10.7"/>
        <n v="87.9"/>
        <n v="43.2"/>
        <n v="8.4"/>
        <n v="6.6"/>
        <n v="14.7"/>
        <n v="94.9"/>
        <n v="15.5"/>
        <n v="14.1"/>
        <n v="41.5"/>
        <n v="9.9"/>
        <n v="22.6"/>
        <n v="13.9"/>
        <n v="5.4"/>
        <n v="36.700000000000003"/>
        <n v="7.5"/>
        <n v="40.9"/>
        <n v="19.7"/>
        <n v="25.4"/>
        <n v="12.7"/>
        <n v="67.5"/>
        <n v="27.7"/>
        <n v="20.3"/>
        <n v="68.900000000000006"/>
        <n v="98.2"/>
        <n v="73.900000000000006"/>
        <n v="45.5"/>
        <n v="7.8"/>
        <n v="33.799999999999997"/>
        <n v="2.8"/>
        <n v="1.4"/>
        <n v="59.7"/>
        <n v="30.9"/>
        <n v="7.3"/>
        <n v="36"/>
        <n v="88.6"/>
        <n v="9.1999999999999993"/>
        <n v="17.399999999999999"/>
        <n v="22.1"/>
        <n v="1.6"/>
        <n v="14.4"/>
        <n v="10.199999999999999"/>
        <n v="41.8"/>
        <n v="66.099999999999994"/>
        <n v="82.3"/>
        <n v="56.8"/>
        <n v="13.8"/>
        <n v="89.5"/>
        <n v="34.700000000000003"/>
        <n v="7.9"/>
        <n v="24.9"/>
        <n v="84.7"/>
        <n v="84.8"/>
        <n v="6.5"/>
        <n v="20.5"/>
        <n v="15.3"/>
        <n v="34.6"/>
        <n v="19.5"/>
        <n v="68.099999999999994"/>
        <n v="46.5"/>
        <n v="3.6"/>
        <n v="33.700000000000003"/>
        <n v="62.6"/>
        <n v="54.9"/>
        <n v="43.6"/>
        <n v="99.5"/>
        <n v="20.2"/>
        <n v="10.6"/>
        <n v="41.7"/>
        <n v="60.9"/>
        <n v="8.1999999999999993"/>
        <n v="41.6"/>
        <n v="27.1"/>
        <n v="22.2"/>
        <n v="13.6"/>
        <n v="3.1"/>
        <n v="70.099999999999994"/>
        <n v="13.7"/>
        <n v="93.7"/>
        <n v="25.9"/>
        <n v="31.3"/>
        <n v="84"/>
        <n v="38.799999999999997"/>
        <n v="14.5"/>
        <n v="17.899999999999999"/>
        <n v="5.3"/>
        <n v="11.8"/>
        <n v="31.8"/>
        <n v="26.2"/>
        <n v="10.5"/>
        <n v="77.099999999999994"/>
        <n v="23.3"/>
        <n v="23.6"/>
        <n v="90.6"/>
        <n v="3.8"/>
        <n v="34.4"/>
        <n v="99.8"/>
        <n v="14.8"/>
        <n v="66.5"/>
        <n v="25.5"/>
        <n v="60.7"/>
        <n v="9.8000000000000007"/>
        <n v="17"/>
        <n v="32.4"/>
        <n v="64.900000000000006"/>
        <n v="16.3"/>
        <n v="14.6"/>
        <n v="14.3"/>
        <n v="42.6"/>
        <n v="4.5"/>
        <n v="13.1"/>
        <n v="72.3"/>
        <n v="17.3"/>
        <n v="13.5"/>
        <n v="65.2"/>
        <n v="23.5"/>
        <n v="60.6"/>
        <n v="4.5999999999999996"/>
        <n v="45.7"/>
        <n v="65"/>
        <n v="13.2"/>
        <n v="15.4"/>
        <n v="30.7"/>
        <n v="55.6"/>
        <n v="5.9"/>
        <n v="47.5"/>
        <n v="80.099999999999994"/>
        <n v="82.5"/>
        <n v="54.4"/>
        <n v="60.1"/>
        <n v="99.4"/>
        <n v="63.9"/>
        <n v="35.700000000000003"/>
        <n v="9.6999999999999993"/>
        <n v="27"/>
        <n v="28.7"/>
        <n v="11"/>
        <n v="15.1"/>
        <n v="16.2"/>
        <n v="58.1"/>
        <n v="17.2"/>
        <n v="17.8"/>
        <n v="7.6"/>
        <n v="15.9"/>
        <n v="86.4"/>
        <n v="30.3"/>
        <n v="9"/>
        <n v="9.3000000000000007"/>
        <n v="4.4000000000000004"/>
        <n v="85.2"/>
        <n v="48.2"/>
        <n v="24.2"/>
        <n v="99.2"/>
        <n v="27.2"/>
        <n v="58"/>
        <n v="38.1"/>
        <n v="61.3"/>
        <n v="33"/>
        <n v="89.6"/>
        <n v="46.8"/>
        <n v="34.1"/>
        <n v="68.3"/>
        <n v="11.6"/>
        <n v="98.4"/>
        <n v="19"/>
        <n v="94.3"/>
        <n v="9.5"/>
        <n v="74.2"/>
        <n v="53.8"/>
        <n v="49.8"/>
        <n v="31.2"/>
        <n v="97.6"/>
        <n v="99.9"/>
        <n v="72.900000000000006"/>
        <n v="53.5"/>
        <n v="43.4"/>
        <n v="96.4"/>
        <n v="16.7"/>
        <n v="75"/>
        <n v="63.6"/>
        <n v="6.1"/>
        <n v="22.4"/>
        <n v="33.5"/>
        <n v="27.4"/>
        <n v="24.7"/>
        <n v="63.8"/>
        <n v="16.100000000000001"/>
        <n v="85.3"/>
        <n v="23.7"/>
        <n v="42.7"/>
        <n v="98.9"/>
        <n v="75.900000000000006"/>
        <n v="17.600000000000001"/>
        <n v="15.7"/>
        <n v="31"/>
        <n v="19.2"/>
        <n v="61.9"/>
        <n v="42"/>
        <n v="24.5"/>
        <n v="34.299999999999997"/>
        <n v="82.4"/>
        <n v="85.1"/>
        <n v="39.4"/>
        <n v="9.6"/>
        <n v="29"/>
        <n v="53.2"/>
        <n v="21.1"/>
        <n v="67.099999999999994"/>
        <n v="36.299999999999997"/>
        <n v="64.5"/>
        <n v="91.2"/>
        <n v="91.9"/>
        <n v="38.4"/>
        <n v="79.5"/>
        <n v="18.7"/>
        <n v="20"/>
        <n v="25.2"/>
        <n v="45.3"/>
        <n v="32.1"/>
        <n v="29.7"/>
        <n v="95.6"/>
        <n v="18.8"/>
        <n v="80.400000000000006"/>
        <n v="89.9"/>
        <n v="79"/>
        <n v="40.1"/>
        <n v="26.7"/>
        <n v="54.6"/>
        <n v="8.1"/>
        <n v="79.7"/>
        <n v="29.1"/>
        <n v="97.9"/>
        <n v="25.6"/>
        <n v="82.8"/>
        <n v="89.1"/>
        <n v="83.8"/>
        <n v="41.2"/>
        <n v="32.299999999999997"/>
        <n v="48"/>
        <n v="41"/>
        <n v="87.8"/>
        <n v="63.1"/>
        <n v="39.200000000000003"/>
        <n v="53.6"/>
        <n v="17.5"/>
        <n v="40.5"/>
        <n v="95.3"/>
        <n v="71.2"/>
        <n v="11.5"/>
        <n v="13.3"/>
        <n v="46.7"/>
        <n v="49.6"/>
        <n v="12.5"/>
        <n v="94.8"/>
        <n v="14"/>
        <n v="12.8"/>
        <n v="43.9"/>
        <n v="80.599999999999994"/>
        <n v="55.7"/>
        <n v="38.5"/>
        <n v="99"/>
        <n v="40.299999999999997"/>
        <n v="77.3"/>
        <n v="57.1"/>
        <n v="24.1"/>
        <n v="20.100000000000001"/>
        <n v="32"/>
        <n v="33.299999999999997"/>
        <n v="80.900000000000006"/>
        <n v="10.8"/>
        <n v="51.1"/>
        <n v="36.5"/>
        <n v="64"/>
        <n v="37.4"/>
        <n v="21.2"/>
        <n v="86.6"/>
        <n v="13.4"/>
        <n v="23.9"/>
        <n v="21.3"/>
        <n v="47.6"/>
        <n v="44.5"/>
        <n v="87.1"/>
        <n v="11.3"/>
        <n v="11.2"/>
        <n v="96.3"/>
        <n v="11.9"/>
        <n v="25.1"/>
        <n v="10.9"/>
        <n v="47.4"/>
        <n v="62.1"/>
        <n v="61.8"/>
        <n v="81.900000000000006"/>
        <n v="71.400000000000006"/>
        <n v="57.2"/>
        <n v="22.7"/>
        <n v="57.4"/>
        <n v="28"/>
        <n v="85.8"/>
        <n v="98.5"/>
        <n v="92"/>
        <n v="91.5"/>
        <n v="40.4"/>
        <n v="97.2"/>
        <n v="61.4"/>
        <n v="10.1"/>
        <n v="29.9"/>
        <n v="89"/>
        <n v="51.2"/>
        <n v="90.3"/>
        <n v="53.4"/>
        <n v="92.4"/>
        <n v="28.4"/>
        <n v="80.5"/>
        <n v="44"/>
        <n v="77.2"/>
        <n v="69.599999999999994"/>
        <n v="93.2"/>
        <n v="11.1"/>
        <n v="63.3"/>
        <n v="67.8"/>
        <n v="38"/>
        <n v="19.899999999999999"/>
        <n v="50.7"/>
        <n v="46.4"/>
        <n v="9.1"/>
        <n v="18.5"/>
        <n v="59.3"/>
        <n v="91.7"/>
        <n v="80.8"/>
        <n v="61.6"/>
        <n v="54.7"/>
        <n v="87"/>
        <n v="98"/>
        <n v="8.9"/>
        <n v="92.9"/>
        <n v="29.6"/>
        <n v="54.3"/>
        <n v="35.9"/>
        <n v="62.9"/>
        <n v="13"/>
        <n v="55.4"/>
        <n v="66.7"/>
        <n v="91.1"/>
        <n v="48.4"/>
        <n v="34.5"/>
        <n v="51.3"/>
        <n v="16.399999999999999"/>
        <n v="52.2"/>
        <n v="12.9"/>
        <n v="96.8"/>
        <n v="44.8"/>
        <n v="87.3"/>
        <n v="21"/>
        <n v="70"/>
        <n v="81.599999999999994"/>
        <n v="19.8"/>
        <n v="76.900000000000006"/>
        <n v="99.1"/>
        <n v="73.7"/>
        <n v="44.3"/>
        <n v="29.5"/>
        <n v="96.1"/>
        <n v="30.1"/>
        <n v="28.2"/>
        <n v="46.2"/>
        <n v="86.8"/>
        <n v="35.5"/>
        <n v="96.7"/>
        <n v="24.8"/>
        <n v="39.5"/>
        <n v="28.9"/>
        <n v="22.8"/>
        <n v="83.5"/>
        <n v="18.100000000000001"/>
        <n v="95.8"/>
        <n v="84.6"/>
        <n v="73"/>
        <n v="96.9"/>
        <n v="89.2"/>
        <n v="26.8"/>
        <n v="81"/>
        <n v="61.5"/>
        <n v="35.6"/>
        <n v="94.6"/>
        <n v="31.7"/>
        <n v="86.2"/>
        <n v="48.9"/>
        <n v="51.7"/>
        <n v="39.299999999999997"/>
        <n v="92.6"/>
        <n v="73.8"/>
        <n v="95"/>
        <n v="87.4"/>
        <n v="93.1"/>
        <n v="91.8"/>
        <n v="77.900000000000006"/>
        <n v="81.8"/>
        <n v="91.3"/>
        <n v="75.599999999999994"/>
        <n v="96.6"/>
        <n v="81.5"/>
        <n v="82.9"/>
        <n v="47.1"/>
        <n v="72"/>
        <n v="78.7"/>
        <n v="59.2"/>
        <n v="14.9"/>
        <n v="59.6"/>
        <n v="94.7"/>
        <n v="31.4"/>
        <n v="87.2"/>
        <n v="88.2"/>
        <n v="98.8"/>
        <n v="94.5"/>
        <n v="92.5"/>
        <n v="72.5"/>
        <n v="58.8"/>
        <n v="64.2"/>
        <n v="83"/>
        <n v="81.3"/>
        <n v="28.6"/>
        <n v="95.4"/>
        <n v="67.2"/>
        <n v="83.1"/>
        <n v="51.4"/>
        <n v="83.4"/>
        <n v="63"/>
        <n v="31.1"/>
        <n v="91"/>
        <n v="86.5"/>
        <n v="22.3"/>
        <n v="35.200000000000003"/>
        <n v="99.7"/>
        <n v="45.9"/>
        <n v="40"/>
        <n v="45.2"/>
        <n v="21.5"/>
        <n v="50.1"/>
        <n v="26.5"/>
        <n v="39"/>
        <n v="63.4"/>
        <n v="52.4"/>
        <n v="89.7"/>
        <n v="74.400000000000006"/>
        <n v="39.9"/>
        <n v="29.8"/>
        <n v="57.7"/>
        <n v="66.2"/>
        <n v="90.7"/>
        <n v="30.5"/>
        <n v="14.2"/>
        <n v="86.3"/>
        <n v="69.2"/>
        <n v="28.3"/>
        <n v="70.8"/>
        <n v="88.5"/>
        <n v="43.8"/>
        <n v="75.7"/>
        <n v="80.3"/>
        <n v="25.3"/>
        <n v="10"/>
        <n v="57.6"/>
        <n v="86.1"/>
        <n v="59.9"/>
        <n v="48.5"/>
        <n v="94.2"/>
        <n v="79.099999999999994"/>
        <n v="86.7"/>
        <n v="50.8"/>
      </sharedItems>
    </cacheField>
    <cacheField name="IFR RANK" numFmtId="0">
      <sharedItems containsBlank="1" containsMixedTypes="1" containsNumber="1" containsInteger="1" minValue="1" maxValue="800" count="792">
        <n v="478"/>
        <s v="801+"/>
        <n v="674"/>
        <n v="699"/>
        <n v="606"/>
        <n v="493"/>
        <m/>
        <n v="431"/>
        <n v="421"/>
        <n v="567"/>
        <n v="522"/>
        <n v="527"/>
        <n v="268"/>
        <n v="691"/>
        <n v="418"/>
        <n v="763"/>
        <n v="722"/>
        <n v="303"/>
        <n v="690"/>
        <n v="755"/>
        <n v="341"/>
        <n v="627"/>
        <n v="20"/>
        <n v="192"/>
        <n v="517"/>
        <n v="228"/>
        <n v="511"/>
        <n v="453"/>
        <n v="410"/>
        <n v="637"/>
        <n v="419"/>
        <n v="492"/>
        <n v="442"/>
        <n v="556"/>
        <n v="40"/>
        <n v="789"/>
        <n v="701"/>
        <n v="688"/>
        <n v="285"/>
        <n v="388"/>
        <n v="706"/>
        <n v="366"/>
        <n v="613"/>
        <n v="340"/>
        <n v="177"/>
        <n v="628"/>
        <n v="345"/>
        <n v="203"/>
        <n v="6"/>
        <n v="373"/>
        <n v="552"/>
        <n v="193"/>
        <n v="740"/>
        <n v="269"/>
        <n v="731"/>
        <n v="109"/>
        <n v="284"/>
        <n v="521"/>
        <n v="356"/>
        <n v="744"/>
        <n v="782"/>
        <n v="672"/>
        <n v="236"/>
        <n v="476"/>
        <n v="179"/>
        <n v="66"/>
        <n v="795"/>
        <n v="487"/>
        <n v="680"/>
        <n v="524"/>
        <n v="491"/>
        <n v="44"/>
        <n v="718"/>
        <n v="645"/>
        <n v="346"/>
        <n v="738"/>
        <n v="618"/>
        <n v="707"/>
        <n v="339"/>
        <n v="138"/>
        <n v="319"/>
        <n v="465"/>
        <n v="720"/>
        <n v="546"/>
        <n v="783"/>
        <n v="18"/>
        <n v="392"/>
        <n v="580"/>
        <n v="529"/>
        <n v="233"/>
        <n v="759"/>
        <n v="687"/>
        <n v="607"/>
        <n v="483"/>
        <n v="355"/>
        <n v="277"/>
        <n v="406"/>
        <n v="29"/>
        <n v="227"/>
        <n v="538"/>
        <n v="652"/>
        <n v="792"/>
        <n v="261"/>
        <n v="259"/>
        <n v="704"/>
        <n v="540"/>
        <n v="721"/>
        <n v="343"/>
        <n v="27"/>
        <n v="459"/>
        <n v="547"/>
        <n v="372"/>
        <n v="412"/>
        <n v="474"/>
        <n v="110"/>
        <n v="9"/>
        <n v="710"/>
        <n v="646"/>
        <n v="485"/>
        <n v="385"/>
        <n v="785"/>
        <n v="486"/>
        <n v="623"/>
        <n v="684"/>
        <n v="334"/>
        <n v="46"/>
        <n v="306"/>
        <n v="197"/>
        <n v="635"/>
        <n v="572"/>
        <n v="263"/>
        <n v="509"/>
        <n v="747"/>
        <n v="565"/>
        <n v="633"/>
        <n v="36"/>
        <n v="311"/>
        <n v="673"/>
        <n v="667"/>
        <n v="221"/>
        <n v="33"/>
        <n v="551"/>
        <n v="542"/>
        <n v="104"/>
        <n v="351"/>
        <n v="640"/>
        <n v="537"/>
        <n v="386"/>
        <n v="768"/>
        <n v="557"/>
        <n v="359"/>
        <n v="773"/>
        <n v="480"/>
        <n v="21"/>
        <n v="327"/>
        <n v="760"/>
        <n v="702"/>
        <n v="357"/>
        <n v="669"/>
        <n v="387"/>
        <n v="794"/>
        <n v="464"/>
        <n v="615"/>
        <n v="670"/>
        <n v="753"/>
        <n v="35"/>
        <n v="354"/>
        <n v="358"/>
        <n v="523"/>
        <n v="799"/>
        <n v="581"/>
        <n v="408"/>
        <n v="450"/>
        <n v="297"/>
        <n v="275"/>
        <n v="304"/>
        <n v="416"/>
        <n v="32"/>
        <n v="390"/>
        <n v="75"/>
        <n v="117"/>
        <n v="363"/>
        <n v="685"/>
        <n v="533"/>
        <n v="626"/>
        <n v="599"/>
        <n v="800"/>
        <n v="774"/>
        <n v="530"/>
        <n v="397"/>
        <n v="762"/>
        <n v="750"/>
        <n v="689"/>
        <n v="780"/>
        <n v="605"/>
        <n v="251"/>
        <n v="790"/>
        <n v="583"/>
        <n v="644"/>
        <n v="257"/>
        <n v="447"/>
        <n v="458"/>
        <n v="660"/>
        <n v="748"/>
        <n v="94"/>
        <n v="686"/>
        <n v="126"/>
        <n v="194"/>
        <n v="621"/>
        <n v="398"/>
        <n v="515"/>
        <n v="676"/>
        <s v="382="/>
        <n v="554"/>
        <n v="226"/>
        <n v="456"/>
        <n v="544"/>
        <n v="19"/>
        <n v="342"/>
        <n v="765"/>
        <n v="55"/>
        <n v="137"/>
        <n v="728"/>
        <n v="186"/>
        <n v="42"/>
        <n v="318"/>
        <n v="420"/>
        <n v="441"/>
        <n v="576"/>
        <n v="145"/>
        <n v="98"/>
        <n v="325"/>
        <n v="423"/>
        <n v="475"/>
        <n v="160"/>
        <n v="575"/>
        <n v="723"/>
        <n v="769"/>
        <n v="316"/>
        <n v="455"/>
        <n v="365"/>
        <n v="682"/>
        <n v="10"/>
        <n v="39"/>
        <n v="611"/>
        <n v="622"/>
        <n v="191"/>
        <n v="548"/>
        <n v="2"/>
        <n v="619"/>
        <n v="654"/>
        <n v="708"/>
        <n v="364"/>
        <n v="775"/>
        <n v="187"/>
        <n v="256"/>
        <n v="665"/>
        <n v="624"/>
        <n v="709"/>
        <n v="479"/>
        <n v="739"/>
        <n v="724"/>
        <n v="130"/>
        <n v="313"/>
        <n v="64"/>
        <n v="756"/>
        <n v="788"/>
        <n v="578"/>
        <n v="726"/>
        <n v="376"/>
        <n v="481"/>
        <n v="655"/>
        <n v="543"/>
        <n v="22"/>
        <n v="276"/>
        <n v="258"/>
        <n v="505"/>
        <n v="38"/>
        <n v="555"/>
        <n v="791"/>
        <n v="595"/>
        <n v="425"/>
        <n v="558"/>
        <n v="727"/>
        <n v="697"/>
        <n v="349"/>
        <n v="528"/>
        <n v="767"/>
        <n v="360"/>
        <n v="216"/>
        <n v="696"/>
        <n v="668"/>
        <n v="210"/>
        <n v="514"/>
        <n v="299"/>
        <n v="125"/>
        <n v="734"/>
        <n v="713"/>
        <n v="648"/>
        <n v="466"/>
        <n v="196"/>
        <n v="561"/>
        <n v="588"/>
        <n v="169"/>
        <n v="751"/>
        <n v="732"/>
        <n v="757"/>
        <n v="295"/>
        <n v="223"/>
        <n v="752"/>
        <n v="798"/>
        <n v="114"/>
        <n v="301"/>
        <n v="498"/>
        <n v="631"/>
        <n v="414"/>
        <n v="440"/>
        <n v="766"/>
        <n v="298"/>
        <n v="591"/>
        <n v="733"/>
        <n v="730"/>
        <n v="142"/>
        <n v="51"/>
        <n v="639"/>
        <n v="274"/>
        <n v="230"/>
        <n v="264"/>
        <n v="562"/>
        <n v="488"/>
        <n v="25"/>
        <n v="559"/>
        <n v="448"/>
        <n v="489"/>
        <n v="237"/>
        <n v="778"/>
        <n v="369"/>
        <n v="507"/>
        <n v="422"/>
        <n v="758"/>
        <n v="612"/>
        <n v="494"/>
        <n v="175"/>
        <n v="703"/>
        <n v="48"/>
        <n v="784"/>
        <n v="332"/>
        <n v="144"/>
        <n v="573"/>
        <n v="761"/>
        <n v="574"/>
        <n v="770"/>
        <n v="17"/>
        <n v="737"/>
        <n v="457"/>
        <n v="443"/>
        <n v="636"/>
        <n v="180"/>
        <n v="429"/>
        <n v="472"/>
        <n v="163"/>
        <n v="293"/>
        <n v="62"/>
        <n v="407"/>
        <n v="512"/>
        <n v="513"/>
        <n v="128"/>
        <n v="497"/>
        <n v="309"/>
        <n v="415"/>
        <n v="405"/>
        <n v="662"/>
        <n v="454"/>
        <n v="569"/>
        <n v="711"/>
        <n v="563"/>
        <n v="550"/>
        <n v="787"/>
        <n v="650"/>
        <n v="781"/>
        <n v="389"/>
        <n v="290"/>
        <n v="499"/>
        <n v="436"/>
        <n v="526"/>
        <n v="362"/>
        <n v="520"/>
        <n v="695"/>
        <n v="248"/>
        <n v="729"/>
        <n v="663"/>
        <n v="694"/>
        <n v="384"/>
        <n v="449"/>
        <n v="469"/>
        <n v="244"/>
        <n v="13"/>
        <n v="671"/>
        <n v="617"/>
        <n v="4"/>
        <n v="712"/>
        <n v="164"/>
        <n v="634"/>
        <n v="289"/>
        <n v="435"/>
        <n v="666"/>
        <n v="95"/>
        <n v="102"/>
        <n v="651"/>
        <n v="477"/>
        <n v="451"/>
        <n v="375"/>
        <n v="745"/>
        <n v="238"/>
        <n v="377"/>
        <n v="5"/>
        <n v="278"/>
        <n v="331"/>
        <n v="67"/>
        <n v="719"/>
        <n v="625"/>
        <n v="693"/>
        <n v="403"/>
        <n v="107"/>
        <n v="679"/>
        <n v="402"/>
        <n v="609"/>
        <n v="121"/>
        <n v="255"/>
        <n v="136"/>
        <n v="209"/>
        <n v="213"/>
        <n v="496"/>
        <n v="149"/>
        <n v="1"/>
        <n v="78"/>
        <n v="381"/>
        <n v="525"/>
        <n v="30"/>
        <n v="7"/>
        <n v="586"/>
        <n v="59"/>
        <n v="430"/>
        <n v="231"/>
        <n v="434"/>
        <n v="222"/>
        <n v="14"/>
        <n v="594"/>
        <n v="598"/>
        <n v="424"/>
        <n v="207"/>
        <n v="601"/>
        <n v="294"/>
        <n v="88"/>
        <n v="749"/>
        <n v="471"/>
        <n v="310"/>
        <n v="337"/>
        <n v="72"/>
        <n v="8"/>
        <n v="198"/>
        <n v="368"/>
        <n v="344"/>
        <n v="116"/>
        <n v="118"/>
        <n v="516"/>
        <n v="15"/>
        <n v="374"/>
        <n v="714"/>
        <n v="438"/>
        <n v="460"/>
        <n v="81"/>
        <n v="735"/>
        <n v="394"/>
        <n v="212"/>
        <n v="292"/>
        <n v="378"/>
        <n v="93"/>
        <n v="220"/>
        <n v="76"/>
        <n v="413"/>
        <n v="245"/>
        <n v="139"/>
        <n v="200"/>
        <n v="589"/>
        <n v="70"/>
        <n v="417"/>
        <n v="461"/>
        <n v="531"/>
        <n v="371"/>
        <n v="638"/>
        <n v="3"/>
        <n v="409"/>
        <n v="350"/>
        <n v="217"/>
        <n v="446"/>
        <n v="404"/>
        <n v="541"/>
        <n v="433"/>
        <n v="772"/>
        <n v="103"/>
        <n v="427"/>
        <n v="764"/>
        <n v="152"/>
        <n v="173"/>
        <n v="468"/>
        <n v="242"/>
        <n v="129"/>
        <n v="379"/>
        <n v="698"/>
        <n v="47"/>
        <n v="11"/>
        <n v="335"/>
        <n v="282"/>
        <n v="56"/>
        <n v="715"/>
        <n v="725"/>
        <n v="312"/>
        <n v="560"/>
        <n v="127"/>
        <n v="162"/>
        <n v="323"/>
        <n v="470"/>
        <n v="590"/>
        <n v="165"/>
        <n v="92"/>
        <n v="584"/>
        <n v="592"/>
        <n v="603"/>
        <n v="462"/>
        <n v="347"/>
        <n v="642"/>
        <n v="571"/>
        <n v="779"/>
        <n v="246"/>
        <n v="534"/>
        <n v="97"/>
        <n v="155"/>
        <n v="122"/>
        <n v="91"/>
        <n v="653"/>
        <n v="504"/>
        <n v="58"/>
        <n v="596"/>
        <n v="677"/>
        <n v="266"/>
        <n v="291"/>
        <n v="741"/>
        <n v="168"/>
        <n v="262"/>
        <n v="620"/>
        <n v="324"/>
        <n v="87"/>
        <n v="150"/>
        <n v="229"/>
        <n v="201"/>
        <n v="716"/>
        <n v="629"/>
        <n v="141"/>
        <n v="771"/>
        <n v="287"/>
        <n v="330"/>
        <n v="113"/>
        <n v="380"/>
        <n v="593"/>
        <n v="120"/>
        <n v="85"/>
        <n v="148"/>
        <n v="532"/>
        <n v="776"/>
        <n v="183"/>
        <n v="279"/>
        <n v="566"/>
        <n v="26"/>
        <n v="124"/>
        <n v="24"/>
        <n v="253"/>
        <n v="444"/>
        <n v="260"/>
        <n v="428"/>
        <n v="52"/>
        <n v="743"/>
        <n v="506"/>
        <n v="204"/>
        <n v="321"/>
        <n v="178"/>
        <n v="240"/>
        <n v="57"/>
        <n v="190"/>
        <n v="199"/>
        <n v="503"/>
        <n v="495"/>
        <n v="211"/>
        <n v="239"/>
        <n v="86"/>
        <n v="661"/>
        <n v="717"/>
        <n v="545"/>
        <n v="307"/>
        <n v="73"/>
        <n v="170"/>
        <n v="510"/>
        <n v="643"/>
        <n v="280"/>
        <n v="79"/>
        <n v="742"/>
        <n v="484"/>
        <n v="215"/>
        <n v="315"/>
        <n v="678"/>
        <n v="161"/>
        <n v="158"/>
        <n v="411"/>
        <n v="308"/>
        <n v="184"/>
        <n v="283"/>
        <n v="272"/>
        <n v="452"/>
        <n v="89"/>
        <n v="329"/>
        <n v="45"/>
        <n v="54"/>
        <n v="579"/>
        <n v="208"/>
        <n v="302"/>
        <n v="265"/>
        <n v="610"/>
        <n v="96"/>
        <n v="395"/>
        <n v="147"/>
        <n v="393"/>
        <n v="181"/>
        <n v="99"/>
        <n v="353"/>
        <n v="664"/>
        <n v="182"/>
        <n v="549"/>
        <n v="146"/>
        <n v="570"/>
        <n v="53"/>
        <n v="243"/>
        <n v="171"/>
        <n v="206"/>
        <n v="288"/>
        <n v="235"/>
        <n v="786"/>
        <n v="568"/>
        <n v="131"/>
        <n v="185"/>
        <n v="153"/>
        <n v="205"/>
        <n v="100"/>
        <n v="326"/>
        <n v="797"/>
        <n v="396"/>
        <n v="361"/>
        <n v="271"/>
        <n v="286"/>
        <n v="214"/>
        <n v="600"/>
        <n v="112"/>
        <n v="630"/>
        <n v="174"/>
        <n v="348"/>
        <n v="270"/>
        <n v="432"/>
        <n v="167"/>
        <n v="267"/>
        <n v="157"/>
        <n v="659"/>
        <n v="77"/>
        <n v="658"/>
        <n v="249"/>
        <n v="370"/>
        <n v="119"/>
        <n v="82"/>
        <n v="519"/>
        <n v="657"/>
        <n v="604"/>
        <n v="273"/>
        <n v="577"/>
        <n v="218"/>
        <n v="250"/>
        <n v="608"/>
        <n v="281"/>
        <n v="683"/>
        <n v="796"/>
        <n v="535"/>
        <n v="123"/>
        <n v="681"/>
        <n v="159"/>
        <n v="305"/>
        <n v="106"/>
        <n v="463"/>
        <n v="500"/>
        <n v="202"/>
        <n v="16"/>
        <n v="467"/>
        <n v="692"/>
        <n v="439"/>
        <n v="632"/>
        <n v="539"/>
        <n v="508"/>
        <n v="90"/>
        <n v="736"/>
        <n v="367"/>
        <n v="426"/>
        <n v="134"/>
        <n v="225"/>
        <n v="41"/>
        <n v="154"/>
        <n v="34"/>
        <n v="597"/>
        <n v="224"/>
        <n v="564"/>
        <n v="71"/>
        <n v="336"/>
        <n v="111"/>
        <n v="317"/>
        <n v="641"/>
        <n v="705"/>
        <n v="501"/>
        <n v="587"/>
        <n v="241"/>
        <n v="400"/>
        <n v="518"/>
        <n v="68"/>
        <n v="189"/>
        <n v="352"/>
        <n v="219"/>
        <n v="140"/>
        <n v="322"/>
        <n v="656"/>
        <n v="23"/>
        <n v="649"/>
        <n v="585"/>
        <n v="582"/>
        <n v="83"/>
        <n v="252"/>
        <n v="399"/>
        <n v="338"/>
        <n v="133"/>
        <n v="12"/>
        <n v="490"/>
        <n v="602"/>
        <n v="166"/>
        <n v="333"/>
        <n v="234"/>
        <n v="473"/>
        <n v="50"/>
        <n v="60"/>
        <n v="314"/>
        <n v="61"/>
        <n v="115"/>
        <n v="69"/>
        <n v="43"/>
        <n v="296"/>
        <n v="647"/>
        <n v="49"/>
        <n v="482"/>
        <n v="232"/>
        <n v="328"/>
        <n v="65"/>
        <n v="176"/>
        <n v="553"/>
        <n v="151"/>
        <n v="101"/>
        <n v="31"/>
        <n v="320"/>
        <n v="401"/>
        <n v="74"/>
        <n v="105"/>
        <n v="135"/>
        <n v="28"/>
        <n v="156"/>
        <n v="675"/>
        <n v="254"/>
        <n v="37"/>
        <n v="108"/>
        <n v="391"/>
        <n v="502"/>
        <n v="445"/>
        <n v="63"/>
        <n v="188"/>
        <n v="132"/>
        <n v="300"/>
        <n v="80"/>
        <n v="172"/>
        <n v="247"/>
        <n v="143"/>
        <n v="777"/>
        <n v="437"/>
      </sharedItems>
    </cacheField>
    <cacheField name="ISR SCORE" numFmtId="0">
      <sharedItems containsString="0" containsBlank="1" containsNumber="1" minValue="1" maxValue="100" count="614">
        <n v="38"/>
        <n v="21"/>
        <n v="5.2"/>
        <n v="94.6"/>
        <n v="23.2"/>
        <n v="39.700000000000003"/>
        <n v="7.8"/>
        <n v="44.4"/>
        <n v="78.900000000000006"/>
        <n v="70.3"/>
        <m/>
        <n v="5.3"/>
        <n v="10.7"/>
        <n v="6"/>
        <n v="43.3"/>
        <n v="5.5"/>
        <n v="3.5"/>
        <n v="11.1"/>
        <n v="93.4"/>
        <n v="21.9"/>
        <n v="24"/>
        <n v="12.2"/>
        <n v="2.2000000000000002"/>
        <n v="8.1"/>
        <n v="5"/>
        <n v="2.9"/>
        <n v="4.3"/>
        <n v="38.9"/>
        <n v="23.4"/>
        <n v="36.6"/>
        <n v="3.8"/>
        <n v="27.7"/>
        <n v="59.8"/>
        <n v="99.8"/>
        <n v="5.9"/>
        <n v="6.1"/>
        <n v="98.7"/>
        <n v="4.7"/>
        <n v="28.5"/>
        <n v="84.4"/>
        <n v="22.3"/>
        <n v="20.399999999999999"/>
        <n v="1.3"/>
        <n v="19.399999999999999"/>
        <n v="1.1000000000000001"/>
        <n v="21.6"/>
        <n v="4"/>
        <n v="2.8"/>
        <n v="67.400000000000006"/>
        <n v="4.9000000000000004"/>
        <n v="4.5"/>
        <n v="4.2"/>
        <n v="47.6"/>
        <n v="5.0999999999999996"/>
        <n v="51.2"/>
        <n v="15.7"/>
        <n v="11.3"/>
        <n v="56.2"/>
        <n v="1.6"/>
        <n v="5.7"/>
        <n v="32.5"/>
        <n v="98.9"/>
        <n v="98.1"/>
        <n v="39.200000000000003"/>
        <n v="10.8"/>
        <n v="74"/>
        <n v="26.9"/>
        <n v="17.5"/>
        <n v="13.2"/>
        <n v="17.8"/>
        <n v="45.2"/>
        <n v="31.3"/>
        <n v="9.3000000000000007"/>
        <n v="7.9"/>
        <n v="2"/>
        <n v="2.4"/>
        <n v="59"/>
        <n v="3.6"/>
        <n v="15.5"/>
        <n v="7.7"/>
        <n v="63.5"/>
        <n v="30.9"/>
        <n v="3.2"/>
        <n v="37.299999999999997"/>
        <n v="49.9"/>
        <n v="1.4"/>
        <n v="1.8"/>
        <n v="10.6"/>
        <n v="38.700000000000003"/>
        <n v="96.4"/>
        <n v="14.9"/>
        <n v="4.5999999999999996"/>
        <n v="2.7"/>
        <n v="25.4"/>
        <n v="42.2"/>
        <n v="13.3"/>
        <n v="56.7"/>
        <n v="8.5"/>
        <n v="34.5"/>
        <n v="4.4000000000000004"/>
        <n v="100"/>
        <n v="9.4"/>
        <n v="6.2"/>
        <n v="5.6"/>
        <n v="90.4"/>
        <n v="14.4"/>
        <n v="97.6"/>
        <n v="52.4"/>
        <n v="3.4"/>
        <n v="21.8"/>
        <n v="62.6"/>
        <n v="88.7"/>
        <n v="8.3000000000000007"/>
        <n v="51.6"/>
        <n v="14.2"/>
        <n v="1"/>
        <n v="2.5"/>
        <n v="30.7"/>
        <n v="7.2"/>
        <n v="3"/>
        <n v="99.6"/>
        <n v="20.100000000000001"/>
        <n v="8.8000000000000007"/>
        <n v="2.6"/>
        <n v="29.1"/>
        <n v="12.3"/>
        <n v="15.8"/>
        <n v="14.8"/>
        <n v="60.2"/>
        <n v="59.3"/>
        <n v="47.2"/>
        <n v="25"/>
        <n v="78.5"/>
        <n v="16.3"/>
        <n v="9.9"/>
        <n v="4.0999999999999996"/>
        <n v="3.7"/>
        <n v="21.5"/>
        <n v="27.1"/>
        <n v="78.400000000000006"/>
        <n v="25.5"/>
        <n v="8.6"/>
        <n v="25.3"/>
        <n v="13.1"/>
        <n v="54.9"/>
        <n v="10"/>
        <n v="33.5"/>
        <n v="22.1"/>
        <n v="13.7"/>
        <n v="27.5"/>
        <n v="6.5"/>
        <n v="17.600000000000001"/>
        <n v="60.4"/>
        <n v="14.7"/>
        <n v="9.1"/>
        <n v="10.1"/>
        <n v="8"/>
        <n v="95.6"/>
        <n v="29.5"/>
        <n v="47"/>
        <n v="42.3"/>
        <n v="2.1"/>
        <n v="65.099999999999994"/>
        <n v="33"/>
        <n v="43.1"/>
        <n v="19.8"/>
        <n v="40"/>
        <n v="94.8"/>
        <n v="25.1"/>
        <n v="77.3"/>
        <n v="53"/>
        <n v="1.7"/>
        <n v="1.2"/>
        <n v="76.8"/>
        <n v="58.4"/>
        <n v="5.8"/>
        <n v="16"/>
        <n v="96.1"/>
        <n v="16.2"/>
        <n v="65.400000000000006"/>
        <n v="99.7"/>
        <n v="34.9"/>
        <n v="16.5"/>
        <n v="23.6"/>
        <n v="10.199999999999999"/>
        <n v="33.299999999999997"/>
        <n v="3.3"/>
        <n v="53.2"/>
        <n v="7.3"/>
        <n v="41.1"/>
        <n v="24.1"/>
        <n v="13.9"/>
        <n v="3.9"/>
        <n v="88.9"/>
        <n v="56.3"/>
        <n v="37.1"/>
        <n v="46"/>
        <n v="11.6"/>
        <n v="12.8"/>
        <n v="52.9"/>
        <n v="96.7"/>
        <n v="84.7"/>
        <n v="47.7"/>
        <n v="73.7"/>
        <n v="46.4"/>
        <n v="11.9"/>
        <n v="11.2"/>
        <n v="13.6"/>
        <n v="32.200000000000003"/>
        <n v="42"/>
        <n v="20.7"/>
        <n v="2.2999999999999998"/>
        <n v="85.4"/>
        <n v="65.5"/>
        <n v="89.6"/>
        <n v="6.4"/>
        <n v="6.3"/>
        <n v="17.7"/>
        <n v="3.1"/>
        <n v="58.6"/>
        <n v="48.4"/>
        <n v="50.7"/>
        <n v="38.6"/>
        <n v="89.1"/>
        <n v="55.8"/>
        <n v="22.5"/>
        <n v="23"/>
        <n v="68.599999999999994"/>
        <n v="7.4"/>
        <n v="58.1"/>
        <n v="5.4"/>
        <n v="6.6"/>
        <n v="7.1"/>
        <n v="12.7"/>
        <n v="47.1"/>
        <n v="37.4"/>
        <n v="9"/>
        <n v="29.9"/>
        <n v="8.9"/>
        <n v="10.5"/>
        <n v="12.4"/>
        <n v="38.4"/>
        <n v="9.5"/>
        <n v="23.3"/>
        <n v="90.9"/>
        <n v="16.100000000000001"/>
        <n v="74.599999999999994"/>
        <n v="6.9"/>
        <n v="6.8"/>
        <n v="9.6"/>
        <n v="77.5"/>
        <n v="88.8"/>
        <n v="7.5"/>
        <n v="16.399999999999999"/>
        <n v="70.5"/>
        <n v="43.6"/>
        <n v="28.4"/>
        <n v="8.1999999999999993"/>
        <n v="18.100000000000001"/>
        <n v="68.099999999999994"/>
        <n v="21.2"/>
        <n v="43.8"/>
        <n v="1.9"/>
        <n v="38.799999999999997"/>
        <n v="42.7"/>
        <n v="11.8"/>
        <n v="49.7"/>
        <n v="12.6"/>
        <n v="37"/>
        <n v="51.5"/>
        <n v="90.5"/>
        <n v="34.4"/>
        <n v="93.3"/>
        <n v="25.6"/>
        <n v="20.6"/>
        <n v="8.6999999999999993"/>
        <n v="12"/>
        <n v="98.8"/>
        <n v="57.2"/>
        <n v="9.6999999999999993"/>
        <n v="27.3"/>
        <n v="88.2"/>
        <n v="30.8"/>
        <n v="90.7"/>
        <n v="48.7"/>
        <n v="26.2"/>
        <n v="52.2"/>
        <n v="30.6"/>
        <n v="39"/>
        <n v="44.1"/>
        <n v="11.4"/>
        <n v="43.9"/>
        <n v="82.5"/>
        <n v="12.5"/>
        <n v="20"/>
        <n v="17"/>
        <n v="7.6"/>
        <n v="24.7"/>
        <n v="61.7"/>
        <n v="17.100000000000001"/>
        <n v="7"/>
        <n v="13.4"/>
        <n v="99.2"/>
        <n v="1.5"/>
        <n v="19.600000000000001"/>
        <n v="20.3"/>
        <n v="90.1"/>
        <n v="84.9"/>
        <n v="9.1999999999999993"/>
        <n v="44.5"/>
        <n v="77.400000000000006"/>
        <n v="52.3"/>
        <n v="83.4"/>
        <n v="71.3"/>
        <n v="8.4"/>
        <n v="31"/>
        <n v="40.700000000000003"/>
        <n v="27.8"/>
        <n v="47.4"/>
        <n v="99.9"/>
        <n v="52.5"/>
        <n v="50.8"/>
        <n v="12.1"/>
        <n v="16.8"/>
        <n v="82.4"/>
        <n v="44.8"/>
        <n v="61.4"/>
        <n v="50.9"/>
        <n v="54.3"/>
        <n v="79.3"/>
        <n v="62.3"/>
        <n v="70.8"/>
        <n v="9.8000000000000007"/>
        <n v="67.8"/>
        <n v="48.8"/>
        <n v="14"/>
        <n v="18.5"/>
        <n v="17.399999999999999"/>
        <n v="23.9"/>
        <n v="18.899999999999999"/>
        <n v="45.3"/>
        <n v="23.7"/>
        <n v="28.9"/>
        <n v="19"/>
        <n v="12.9"/>
        <n v="26.7"/>
        <n v="56.9"/>
        <n v="32.9"/>
        <n v="18.399999999999999"/>
        <n v="22.6"/>
        <n v="16.7"/>
        <n v="94.3"/>
        <n v="34.6"/>
        <n v="99.5"/>
        <n v="15.6"/>
        <n v="52.7"/>
        <n v="11.5"/>
        <n v="26.8"/>
        <n v="31.9"/>
        <n v="18.600000000000001"/>
        <n v="82.1"/>
        <n v="58.3"/>
        <n v="63.6"/>
        <n v="66.900000000000006"/>
        <n v="15"/>
        <n v="30.3"/>
        <n v="28.3"/>
        <n v="81.3"/>
        <n v="34.799999999999997"/>
        <n v="22"/>
        <n v="45.5"/>
        <n v="63.4"/>
        <n v="41.4"/>
        <n v="6.7"/>
        <n v="68"/>
        <n v="57.5"/>
        <n v="25.7"/>
        <n v="63.7"/>
        <n v="91.6"/>
        <n v="44.6"/>
        <n v="89.8"/>
        <n v="31.7"/>
        <n v="83.1"/>
        <n v="97.8"/>
        <n v="63"/>
        <n v="36.700000000000003"/>
        <n v="24.8"/>
        <n v="94.7"/>
        <n v="56.8"/>
        <n v="68.400000000000006"/>
        <n v="28.2"/>
        <n v="61.1"/>
        <n v="83.2"/>
        <n v="23.8"/>
        <n v="97.3"/>
        <n v="58"/>
        <n v="27"/>
        <n v="19.7"/>
        <n v="49.2"/>
        <n v="26.6"/>
        <n v="41.2"/>
        <n v="54.8"/>
        <n v="97.9"/>
        <n v="95.8"/>
        <n v="22.7"/>
        <n v="32"/>
        <n v="37.6"/>
        <n v="4.8"/>
        <n v="21.4"/>
        <n v="29.3"/>
        <n v="30.4"/>
        <n v="51"/>
        <n v="94.4"/>
        <n v="18.2"/>
        <n v="26"/>
        <n v="76.7"/>
        <n v="91.7"/>
        <n v="29.6"/>
        <n v="87.3"/>
        <n v="34.1"/>
        <n v="25.9"/>
        <n v="26.1"/>
        <n v="48.3"/>
        <n v="53.4"/>
        <n v="65.599999999999994"/>
        <n v="15.1"/>
        <n v="98.2"/>
        <n v="33.200000000000003"/>
        <n v="49.3"/>
        <n v="62.4"/>
        <n v="11"/>
        <n v="46.3"/>
        <n v="60.1"/>
        <n v="97"/>
        <n v="41.9"/>
        <n v="14.5"/>
        <n v="35.9"/>
        <n v="36.9"/>
        <n v="20.5"/>
        <n v="56.4"/>
        <n v="67.7"/>
        <n v="29.4"/>
        <n v="28"/>
        <n v="92.9"/>
        <n v="42.8"/>
        <n v="56"/>
        <n v="96.2"/>
        <n v="79.400000000000006"/>
        <n v="37.5"/>
        <n v="97.7"/>
        <n v="35.299999999999997"/>
        <n v="76.5"/>
        <n v="92.8"/>
        <n v="79.7"/>
        <n v="36.200000000000003"/>
        <n v="95.3"/>
        <n v="20.8"/>
        <n v="70.599999999999994"/>
        <n v="55.6"/>
        <n v="43.2"/>
        <n v="95.2"/>
        <n v="24.6"/>
        <n v="90.6"/>
        <n v="43.5"/>
        <n v="58.5"/>
        <n v="86.9"/>
        <n v="13.5"/>
        <n v="87.9"/>
        <n v="71.099999999999994"/>
        <n v="26.4"/>
        <n v="72.099999999999994"/>
        <n v="97.4"/>
        <n v="60.9"/>
        <n v="89.5"/>
        <n v="91.4"/>
        <n v="83"/>
        <n v="49.6"/>
        <n v="27.9"/>
        <n v="74.3"/>
        <n v="68.5"/>
        <n v="80.5"/>
        <n v="86.1"/>
        <n v="27.2"/>
        <n v="85.5"/>
        <n v="22.2"/>
        <n v="69"/>
        <n v="67"/>
        <n v="62.7"/>
        <n v="89"/>
        <n v="70.7"/>
        <n v="61"/>
        <n v="60.6"/>
        <n v="32.700000000000003"/>
        <n v="41.5"/>
        <n v="51.1"/>
        <n v="30.1"/>
        <n v="36.5"/>
        <n v="87.2"/>
        <n v="25.8"/>
        <n v="77.7"/>
        <n v="95.7"/>
        <n v="37.9"/>
        <n v="53.7"/>
        <n v="99"/>
        <n v="58.8"/>
        <n v="84"/>
        <n v="85.8"/>
        <n v="82.2"/>
        <n v="68.7"/>
        <n v="83.3"/>
        <n v="35.200000000000003"/>
        <n v="98.6"/>
        <n v="39.1"/>
        <n v="75"/>
        <n v="15.3"/>
        <n v="95.9"/>
        <n v="75.2"/>
        <n v="81.8"/>
        <n v="19.2"/>
        <n v="64.2"/>
        <n v="76.900000000000006"/>
        <n v="39.6"/>
        <n v="64.5"/>
        <n v="48.1"/>
        <n v="86.8"/>
        <n v="15.2"/>
        <n v="81.599999999999994"/>
        <n v="39.4"/>
        <n v="30"/>
        <n v="31.1"/>
        <n v="45.4"/>
        <n v="57.9"/>
        <n v="96.6"/>
        <n v="35.5"/>
        <n v="29"/>
        <n v="66.3"/>
        <n v="38.200000000000003"/>
        <n v="76.599999999999994"/>
        <n v="57.6"/>
        <n v="76.2"/>
        <n v="29.2"/>
        <n v="47.9"/>
        <n v="41.6"/>
        <n v="75.400000000000006"/>
        <n v="44.2"/>
        <n v="24.9"/>
        <n v="60"/>
        <n v="93"/>
        <n v="77.8"/>
        <n v="70.099999999999994"/>
        <n v="91.1"/>
        <n v="40.5"/>
        <n v="81.2"/>
        <n v="63.1"/>
        <n v="81"/>
        <n v="84.5"/>
        <n v="66.400000000000006"/>
        <n v="24.4"/>
        <n v="89.4"/>
        <n v="21.1"/>
        <n v="33.799999999999997"/>
        <n v="15.4"/>
        <n v="18.3"/>
        <n v="10.9"/>
        <n v="78.599999999999994"/>
        <n v="57.8"/>
        <n v="15.9"/>
        <n v="61.9"/>
        <n v="98"/>
        <n v="18.8"/>
        <n v="43.7"/>
        <n v="94.5"/>
        <n v="27.6"/>
        <n v="55.3"/>
        <n v="82.9"/>
        <n v="72.7"/>
        <n v="98.4"/>
        <n v="99.3"/>
        <n v="61.2"/>
        <n v="97.5"/>
        <n v="30.5"/>
        <n v="82"/>
        <n v="96.3"/>
        <n v="94.9"/>
        <n v="75.5"/>
        <n v="69.3"/>
        <n v="96"/>
        <n v="40.799999999999997"/>
        <n v="43.4"/>
        <n v="26.5"/>
        <n v="23.5"/>
        <n v="71.400000000000006"/>
        <n v="99.1"/>
        <n v="64"/>
        <n v="45.8"/>
        <n v="95.5"/>
        <n v="67.2"/>
        <n v="19.100000000000001"/>
        <n v="62"/>
        <n v="94.2"/>
        <n v="66.8"/>
        <n v="93.1"/>
        <n v="59.2"/>
        <n v="93.5"/>
        <n v="76.3"/>
        <n v="56.1"/>
        <n v="75.7"/>
        <n v="79.8"/>
        <n v="96.9"/>
        <n v="73.5"/>
        <n v="81.400000000000006"/>
        <n v="70"/>
        <n v="44"/>
        <n v="31.8"/>
      </sharedItems>
    </cacheField>
    <cacheField name="ISR RANK" numFmtId="0">
      <sharedItems containsBlank="1" containsMixedTypes="1" containsNumber="1" containsInteger="1" minValue="1" maxValue="800" count="797">
        <n v="515"/>
        <n v="711"/>
        <s v="801+"/>
        <n v="133"/>
        <n v="687"/>
        <n v="493"/>
        <n v="454"/>
        <n v="228"/>
        <n v="276"/>
        <m/>
        <n v="465"/>
        <n v="140"/>
        <n v="700"/>
        <n v="674"/>
        <n v="506"/>
        <n v="684"/>
        <n v="530"/>
        <n v="618"/>
        <n v="344"/>
        <n v="46"/>
        <n v="79"/>
        <n v="607"/>
        <n v="199"/>
        <n v="696"/>
        <n v="725"/>
        <n v="737"/>
        <n v="702"/>
        <n v="293"/>
        <n v="423"/>
        <n v="400"/>
        <n v="371"/>
        <n v="563"/>
        <n v="73"/>
        <n v="87"/>
        <n v="500"/>
        <n v="259"/>
        <n v="632"/>
        <n v="774"/>
        <n v="132"/>
        <n v="763"/>
        <n v="447"/>
        <n v="574"/>
        <n v="347"/>
        <n v="316"/>
        <n v="581"/>
        <n v="524"/>
        <n v="409"/>
        <n v="509"/>
        <n v="106"/>
        <n v="656"/>
        <n v="473"/>
        <n v="366"/>
        <n v="546"/>
        <n v="12"/>
        <n v="164"/>
        <n v="95"/>
        <n v="394"/>
        <n v="701"/>
        <n v="322"/>
        <n v="180"/>
        <n v="398"/>
        <n v="315"/>
        <n v="583"/>
        <n v="54"/>
        <n v="728"/>
        <n v="603"/>
        <n v="800"/>
        <n v="341"/>
        <n v="107"/>
        <n v="345"/>
        <n v="427"/>
        <n v="664"/>
        <n v="232"/>
        <n v="792"/>
        <n v="703"/>
        <n v="628"/>
        <n v="234"/>
        <n v="653"/>
        <n v="658"/>
        <n v="379"/>
        <n v="552"/>
        <n v="698"/>
        <n v="13"/>
        <n v="2"/>
        <n v="621"/>
        <n v="772"/>
        <n v="340"/>
        <n v="120"/>
        <n v="627"/>
        <n v="595"/>
        <n v="432"/>
        <n v="470"/>
        <n v="492"/>
        <n v="308"/>
        <n v="558"/>
        <n v="467"/>
        <n v="730"/>
        <n v="490"/>
        <n v="127"/>
        <n v="294"/>
        <n v="659"/>
        <n v="242"/>
        <n v="388"/>
        <n v="491"/>
        <n v="244"/>
        <n v="352"/>
        <n v="1"/>
        <n v="25"/>
        <n v="798"/>
        <n v="111"/>
        <n v="795"/>
        <n v="306"/>
        <n v="49"/>
        <n v="542"/>
        <n v="790"/>
        <n v="682"/>
        <n v="555"/>
        <n v="110"/>
        <n v="386"/>
        <n v="482"/>
        <n v="671"/>
        <n v="178"/>
        <n v="370"/>
        <n v="525"/>
        <n v="438"/>
        <n v="390"/>
        <n v="102"/>
        <n v="196"/>
        <n v="314"/>
        <n v="422"/>
        <n v="260"/>
        <n v="434"/>
        <n v="633"/>
        <n v="564"/>
        <n v="474"/>
        <n v="715"/>
        <n v="8"/>
        <n v="194"/>
        <n v="304"/>
        <n v="169"/>
        <n v="51"/>
        <n v="770"/>
        <n v="15"/>
        <n v="349"/>
        <n v="418"/>
        <n v="408"/>
        <n v="510"/>
        <n v="174"/>
        <n v="375"/>
        <n v="694"/>
        <n v="689"/>
        <n v="284"/>
        <n v="354"/>
        <n v="483"/>
        <n v="429"/>
        <n v="521"/>
        <n v="592"/>
        <n v="512"/>
        <n v="685"/>
        <n v="158"/>
        <n v="19"/>
        <n v="796"/>
        <n v="256"/>
        <n v="10"/>
        <n v="472"/>
        <n v="237"/>
        <n v="285"/>
        <n v="179"/>
        <n v="791"/>
        <n v="274"/>
        <n v="462"/>
        <n v="610"/>
        <n v="738"/>
        <n v="761"/>
        <n v="289"/>
        <n v="705"/>
        <n v="460"/>
        <n v="655"/>
        <n v="507"/>
        <n v="469"/>
        <n v="410"/>
        <n v="631"/>
        <n v="526"/>
        <n v="399"/>
        <n v="163"/>
        <n v="765"/>
        <n v="547"/>
        <n v="142"/>
        <n v="652"/>
        <n v="681"/>
        <n v="722"/>
        <n v="719"/>
        <n v="540"/>
        <n v="565"/>
        <n v="686"/>
        <n v="176"/>
        <n v="75"/>
        <n v="361"/>
        <n v="230"/>
        <n v="623"/>
        <n v="182"/>
        <n v="602"/>
        <n v="582"/>
        <n v="160"/>
        <n v="416"/>
        <n v="642"/>
        <n v="362"/>
        <n v="26"/>
        <n v="397"/>
        <n v="585"/>
        <n v="505"/>
        <n v="139"/>
        <n v="503"/>
        <n v="456"/>
        <n v="458"/>
        <n v="208"/>
        <n v="729"/>
        <n v="779"/>
        <n v="668"/>
        <n v="329"/>
        <n v="778"/>
        <n v="793"/>
        <n v="65"/>
        <n v="780"/>
        <n v="695"/>
        <n v="736"/>
        <n v="727"/>
        <n v="166"/>
        <n v="767"/>
        <n v="195"/>
        <n v="3"/>
        <n v="453"/>
        <n v="105"/>
        <n v="239"/>
        <n v="395"/>
        <n v="475"/>
        <n v="201"/>
        <n v="266"/>
        <n v="209"/>
        <n v="718"/>
        <n v="580"/>
        <n v="33"/>
        <n v="121"/>
        <n v="53"/>
        <n v="86"/>
        <n v="485"/>
        <n v="617"/>
        <n v="797"/>
        <n v="707"/>
        <n v="426"/>
        <n v="43"/>
        <n v="392"/>
        <n v="406"/>
        <n v="784"/>
        <n v="210"/>
        <n v="450"/>
        <n v="332"/>
        <n v="403"/>
        <n v="381"/>
        <n v="629"/>
        <n v="226"/>
        <n v="66"/>
        <n v="325"/>
        <n v="270"/>
        <n v="494"/>
        <n v="6"/>
        <n v="50"/>
        <n v="291"/>
        <n v="415"/>
        <n v="11"/>
        <n v="405"/>
        <n v="752"/>
        <n v="777"/>
        <n v="471"/>
        <n v="676"/>
        <n v="775"/>
        <n v="747"/>
        <n v="665"/>
        <n v="446"/>
        <n v="680"/>
        <n v="489"/>
        <n v="781"/>
        <n v="605"/>
        <n v="743"/>
        <n v="78"/>
        <n v="636"/>
        <n v="661"/>
        <n v="364"/>
        <n v="560"/>
        <n v="756"/>
        <n v="693"/>
        <n v="716"/>
        <n v="787"/>
        <n v="136"/>
        <n v="545"/>
        <n v="305"/>
        <n v="62"/>
        <n v="768"/>
        <n v="55"/>
        <n v="783"/>
        <n v="391"/>
        <n v="635"/>
        <n v="584"/>
        <n v="407"/>
        <n v="568"/>
        <n v="750"/>
        <n v="165"/>
        <n v="212"/>
        <n v="353"/>
        <n v="313"/>
        <n v="566"/>
        <n v="299"/>
        <n v="588"/>
        <n v="753"/>
        <n v="612"/>
        <n v="218"/>
        <n v="504"/>
        <n v="544"/>
        <n v="48"/>
        <n v="699"/>
        <n v="443"/>
        <n v="318"/>
        <n v="29"/>
        <n v="746"/>
        <n v="16"/>
        <n v="480"/>
        <n v="290"/>
        <n v="360"/>
        <n v="650"/>
        <n v="32"/>
        <n v="275"/>
        <n v="754"/>
        <n v="241"/>
        <n v="312"/>
        <n v="154"/>
        <n v="452"/>
        <n v="167"/>
        <n v="317"/>
        <n v="330"/>
        <n v="573"/>
        <n v="205"/>
        <n v="93"/>
        <n v="575"/>
        <n v="320"/>
        <n v="30"/>
        <n v="529"/>
        <n v="667"/>
        <n v="459"/>
        <n v="726"/>
        <n v="130"/>
        <n v="331"/>
        <n v="706"/>
        <n v="365"/>
        <n v="442"/>
        <n v="287"/>
        <n v="488"/>
        <n v="613"/>
        <n v="335"/>
        <n v="203"/>
        <n v="679"/>
        <n v="637"/>
        <n v="99"/>
        <n v="553"/>
        <n v="355"/>
        <n v="630"/>
        <n v="672"/>
        <n v="789"/>
        <n v="794"/>
        <n v="334"/>
        <n v="240"/>
        <n v="732"/>
        <n v="414"/>
        <n v="638"/>
        <n v="481"/>
        <n v="380"/>
        <n v="92"/>
        <n v="238"/>
        <n v="744"/>
        <n v="115"/>
        <n v="543"/>
        <n v="691"/>
        <n v="298"/>
        <n v="567"/>
        <n v="518"/>
        <n v="704"/>
        <n v="598"/>
        <n v="751"/>
        <n v="745"/>
        <n v="731"/>
        <n v="587"/>
        <n v="734"/>
        <n v="606"/>
        <n v="782"/>
        <n v="402"/>
        <n v="135"/>
        <n v="759"/>
        <n v="267"/>
        <n v="645"/>
        <n v="541"/>
        <n v="246"/>
        <n v="662"/>
        <n v="152"/>
        <n v="593"/>
        <n v="184"/>
        <n v="692"/>
        <n v="7"/>
        <n v="177"/>
        <n v="499"/>
        <n v="733"/>
        <n v="548"/>
        <n v="646"/>
        <n v="643"/>
        <n v="64"/>
        <n v="419"/>
        <n v="384"/>
        <n v="303"/>
        <n v="660"/>
        <n v="85"/>
        <n v="44"/>
        <n v="557"/>
        <n v="413"/>
        <n v="63"/>
        <n v="323"/>
        <n v="23"/>
        <n v="378"/>
        <n v="131"/>
        <n v="437"/>
        <n v="342"/>
        <n v="198"/>
        <n v="634"/>
        <n v="440"/>
        <n v="20"/>
        <n v="100"/>
        <n v="477"/>
        <n v="766"/>
        <n v="412"/>
        <n v="535"/>
        <n v="528"/>
        <n v="723"/>
        <n v="368"/>
        <n v="550"/>
        <n v="292"/>
        <n v="393"/>
        <n v="597"/>
        <n v="764"/>
        <n v="614"/>
        <n v="147"/>
        <n v="324"/>
        <n v="468"/>
        <n v="374"/>
        <n v="511"/>
        <n v="90"/>
        <n v="609"/>
        <n v="109"/>
        <n v="225"/>
        <n v="749"/>
        <n v="520"/>
        <n v="94"/>
        <n v="537"/>
        <n v="248"/>
        <n v="31"/>
        <n v="4"/>
        <n v="417"/>
        <n v="116"/>
        <n v="773"/>
        <n v="675"/>
        <n v="149"/>
        <n v="223"/>
        <n v="22"/>
        <n v="532"/>
        <n v="123"/>
        <n v="771"/>
        <n v="40"/>
        <n v="712"/>
        <n v="626"/>
        <n v="272"/>
        <n v="755"/>
        <n v="376"/>
        <n v="435"/>
        <n v="466"/>
        <n v="124"/>
        <n v="669"/>
        <n v="162"/>
        <n v="39"/>
        <n v="556"/>
        <n v="596"/>
        <n v="181"/>
        <n v="760"/>
        <n v="786"/>
        <n v="463"/>
        <n v="608"/>
        <n v="351"/>
        <n v="186"/>
        <n v="673"/>
        <n v="644"/>
        <n v="9"/>
        <n v="498"/>
        <n v="183"/>
        <n v="404"/>
        <n v="776"/>
        <n v="245"/>
        <n v="268"/>
        <n v="641"/>
        <n v="21"/>
        <n v="428"/>
        <n v="264"/>
        <n v="720"/>
        <n v="97"/>
        <n v="337"/>
        <n v="227"/>
        <n v="519"/>
        <n v="172"/>
        <n v="657"/>
        <n v="156"/>
        <n v="206"/>
        <n v="411"/>
        <n v="616"/>
        <n v="257"/>
        <n v="286"/>
        <n v="690"/>
        <n v="221"/>
        <n v="189"/>
        <n v="624"/>
        <n v="444"/>
        <n v="785"/>
        <n v="193"/>
        <n v="533"/>
        <n v="697"/>
        <n v="282"/>
        <n v="651"/>
        <n v="538"/>
        <n v="788"/>
        <n v="647"/>
        <n v="296"/>
        <n v="321"/>
        <n v="175"/>
        <n v="271"/>
        <n v="336"/>
        <n v="338"/>
        <n v="389"/>
        <n v="562"/>
        <n v="479"/>
        <n v="401"/>
        <n v="589"/>
        <n v="168"/>
        <n v="554"/>
        <n v="531"/>
        <n v="185"/>
        <n v="649"/>
        <n v="236"/>
        <n v="34"/>
        <n v="119"/>
        <n v="516"/>
        <n v="383"/>
        <n v="69"/>
        <n v="348"/>
        <n v="200"/>
        <n v="578"/>
        <n v="190"/>
        <n v="449"/>
        <n v="211"/>
        <n v="677"/>
        <n v="569"/>
        <n v="71"/>
        <n v="396"/>
        <n v="283"/>
        <n v="202"/>
        <n v="269"/>
        <n v="551"/>
        <n v="448"/>
        <n v="539"/>
        <n v="83"/>
        <n v="171"/>
        <n v="501"/>
        <n v="255"/>
        <n v="487"/>
        <n v="757"/>
        <n v="113"/>
        <n v="579"/>
        <n v="430"/>
        <n v="713"/>
        <n v="425"/>
        <n v="254"/>
        <n v="688"/>
        <n v="192"/>
        <n v="769"/>
        <n v="382"/>
        <n v="191"/>
        <n v="214"/>
        <n v="740"/>
        <n v="310"/>
        <n v="476"/>
        <n v="114"/>
        <n v="243"/>
        <n v="559"/>
        <n v="98"/>
        <n v="508"/>
        <n v="495"/>
        <n v="309"/>
        <n v="436"/>
        <n v="420"/>
        <n v="611"/>
        <n v="187"/>
        <n v="216"/>
        <n v="74"/>
        <n v="497"/>
        <n v="591"/>
        <n v="577"/>
        <n v="445"/>
        <n v="356"/>
        <n v="104"/>
        <n v="536"/>
        <n v="604"/>
        <n v="141"/>
        <n v="451"/>
        <n v="590"/>
        <n v="302"/>
        <n v="513"/>
        <n v="648"/>
        <n v="247"/>
        <n v="358"/>
        <n v="250"/>
        <n v="600"/>
        <n v="159"/>
        <n v="125"/>
        <n v="81"/>
        <n v="421"/>
        <n v="478"/>
        <n v="253"/>
        <n v="455"/>
        <n v="363"/>
        <n v="350"/>
        <n v="666"/>
        <n v="367"/>
        <n v="517"/>
        <n v="343"/>
        <n v="146"/>
        <n v="235"/>
        <n v="61"/>
        <n v="615"/>
        <n v="279"/>
        <n v="328"/>
        <n v="151"/>
        <n v="762"/>
        <n v="572"/>
        <n v="496"/>
        <n v="278"/>
        <n v="215"/>
        <n v="157"/>
        <n v="204"/>
        <n v="486"/>
        <n v="219"/>
        <n v="47"/>
        <n v="319"/>
        <n v="82"/>
        <n v="220"/>
        <n v="45"/>
        <n v="385"/>
        <n v="155"/>
        <n v="576"/>
        <n v="197"/>
        <n v="224"/>
        <n v="620"/>
        <n v="735"/>
        <n v="301"/>
        <n v="670"/>
        <n v="170"/>
        <n v="522"/>
        <n v="173"/>
        <n v="708"/>
        <n v="369"/>
        <n v="439"/>
        <n v="549"/>
        <n v="654"/>
        <n v="359"/>
        <n v="36"/>
        <n v="758"/>
        <n v="229"/>
        <n v="357"/>
        <n v="721"/>
        <n v="502"/>
        <n v="724"/>
        <n v="799"/>
        <n v="663"/>
        <n v="297"/>
        <n v="327"/>
        <n v="717"/>
        <n v="89"/>
        <n v="594"/>
        <n v="748"/>
        <n v="461"/>
        <n v="134"/>
        <n v="619"/>
        <n v="377"/>
        <n v="207"/>
        <n v="263"/>
        <n v="150"/>
        <n v="231"/>
        <n v="5"/>
        <n v="84"/>
        <n v="339"/>
        <n v="129"/>
        <n v="625"/>
        <n v="57"/>
        <n v="333"/>
        <n v="96"/>
        <n v="561"/>
        <n v="586"/>
        <n v="77"/>
        <n v="213"/>
        <n v="288"/>
        <n v="14"/>
        <n v="76"/>
        <n v="108"/>
        <n v="103"/>
        <n v="126"/>
        <n v="252"/>
        <n v="60"/>
        <n v="281"/>
        <n v="112"/>
        <n v="739"/>
        <n v="484"/>
        <n v="464"/>
        <n v="640"/>
        <n v="527"/>
        <n v="514"/>
        <n v="128"/>
        <n v="683"/>
        <n v="265"/>
        <n v="118"/>
        <n v="67"/>
        <n v="373"/>
        <n v="311"/>
        <n v="59"/>
        <n v="441"/>
        <n v="709"/>
        <n v="639"/>
        <n v="258"/>
        <n v="122"/>
        <n v="277"/>
        <n v="72"/>
        <n v="295"/>
        <n v="188"/>
        <n v="117"/>
        <n v="17"/>
        <n v="741"/>
        <n v="326"/>
        <n v="307"/>
        <n v="137"/>
        <n v="300"/>
        <n v="433"/>
        <n v="431"/>
        <n v="143"/>
        <n v="28"/>
        <n v="424"/>
        <n v="24"/>
        <n v="70"/>
        <n v="41"/>
        <n v="145"/>
        <n v="387"/>
        <n v="742"/>
        <n v="346"/>
        <n v="68"/>
        <n v="138"/>
        <n v="233"/>
        <n v="161"/>
        <n v="56"/>
        <n v="52"/>
        <n v="249"/>
        <n v="18"/>
        <n v="38"/>
        <n v="372"/>
        <n v="251"/>
        <n v="35"/>
        <n v="42"/>
        <n v="222"/>
        <n v="58"/>
        <n v="37"/>
        <n v="622"/>
        <n v="601"/>
        <n v="148"/>
        <n v="101"/>
        <n v="27"/>
        <n v="523"/>
        <n v="570"/>
        <n v="88"/>
        <n v="153"/>
        <n v="261"/>
        <n v="80"/>
        <n v="217"/>
        <n v="144"/>
        <n v="273"/>
        <n v="262"/>
        <n v="280"/>
        <n v="91"/>
        <n v="457"/>
        <n v="571"/>
      </sharedItems>
    </cacheField>
    <cacheField name="ISD SCORE" numFmtId="0">
      <sharedItems containsString="0" containsBlank="1" containsNumber="1" minValue="1" maxValue="100" count="634">
        <n v="42.1"/>
        <n v="15.8"/>
        <n v="9.1999999999999993"/>
        <n v="93.8"/>
        <n v="25"/>
        <n v="45.2"/>
        <n v="6"/>
        <n v="4.0999999999999996"/>
        <n v="49.6"/>
        <n v="80.900000000000006"/>
        <n v="73.2"/>
        <m/>
        <n v="4.2"/>
        <n v="14.9"/>
        <n v="10"/>
        <n v="32.4"/>
        <n v="4.3"/>
        <n v="7.6"/>
        <n v="8.5"/>
        <n v="93.9"/>
        <n v="28"/>
        <n v="18"/>
        <n v="9.3000000000000007"/>
        <n v="6.8"/>
        <n v="13.5"/>
        <n v="7.2"/>
        <n v="3.4"/>
        <n v="37.4"/>
        <n v="17.600000000000001"/>
        <n v="27.4"/>
        <n v="8.8000000000000007"/>
        <n v="30"/>
        <n v="8.6"/>
        <n v="56.4"/>
        <n v="99.8"/>
        <n v="11.3"/>
        <n v="10.1"/>
        <n v="98.2"/>
        <n v="8.6999999999999993"/>
        <n v="32.799999999999997"/>
        <n v="85.8"/>
        <n v="27.1"/>
        <n v="9.8000000000000007"/>
        <n v="22.2"/>
        <n v="7.5"/>
        <n v="1.2"/>
        <n v="14.7"/>
        <n v="5.5"/>
        <n v="16.3"/>
        <n v="7.9"/>
        <n v="2.2999999999999998"/>
        <n v="70.599999999999994"/>
        <n v="8.9"/>
        <n v="35.6"/>
        <n v="10.4"/>
        <n v="54.5"/>
        <n v="19.2"/>
        <n v="58.5"/>
        <n v="1.4"/>
        <n v="11.1"/>
        <n v="35.299999999999997"/>
        <n v="91.3"/>
        <n v="44.7"/>
        <n v="4"/>
        <n v="8.3000000000000007"/>
        <n v="75.8"/>
        <n v="20.2"/>
        <n v="23.6"/>
        <n v="15.9"/>
        <n v="95"/>
        <n v="23.3"/>
        <n v="50.3"/>
        <n v="23.5"/>
        <n v="13.1"/>
        <n v="6.1"/>
        <n v="1.7"/>
        <n v="2"/>
        <n v="62.9"/>
        <n v="3.1"/>
        <n v="19.7"/>
        <n v="63.9"/>
        <n v="7.4"/>
        <n v="7.8"/>
        <n v="42.9"/>
        <n v="54.6"/>
        <n v="1.3"/>
        <n v="6.2"/>
        <n v="14.2"/>
        <n v="35.4"/>
        <n v="81.5"/>
        <n v="5.7"/>
        <n v="18.7"/>
        <n v="30.9"/>
        <n v="31.5"/>
        <n v="55.2"/>
        <n v="6.5"/>
        <n v="40.200000000000003"/>
        <n v="3.5"/>
        <n v="100"/>
        <n v="12.6"/>
        <n v="10.5"/>
        <n v="5.6"/>
        <n v="91.2"/>
        <n v="17.399999999999999"/>
        <n v="97.7"/>
        <n v="10.199999999999999"/>
        <n v="48.3"/>
        <n v="27.9"/>
        <n v="16.100000000000001"/>
        <n v="66.2"/>
        <n v="82.2"/>
        <n v="12.4"/>
        <n v="55"/>
        <n v="3.9"/>
        <n v="7.1"/>
        <n v="17.2"/>
        <n v="1"/>
        <n v="6.3"/>
        <n v="1.9"/>
        <n v="47.3"/>
        <n v="1.1000000000000001"/>
        <n v="35.5"/>
        <n v="7.3"/>
        <n v="99.6"/>
        <n v="15.2"/>
        <n v="6.7"/>
        <n v="2.2000000000000002"/>
        <n v="29.5"/>
        <n v="5.8"/>
        <n v="12"/>
        <n v="3.7"/>
        <n v="18.2"/>
        <n v="53.2"/>
        <n v="18.399999999999999"/>
        <n v="96.6"/>
        <n v="62.7"/>
        <n v="52.2"/>
        <n v="29.4"/>
        <n v="74.5"/>
        <n v="3.3"/>
        <n v="21.6"/>
        <n v="30.5"/>
        <n v="80.5"/>
        <n v="25.5"/>
        <n v="6.6"/>
        <n v="24.7"/>
        <n v="3.6"/>
        <n v="9.9"/>
        <n v="10.6"/>
        <n v="14.5"/>
        <n v="55.1"/>
        <n v="7.7"/>
        <n v="38.700000000000003"/>
        <n v="28.3"/>
        <n v="33.5"/>
        <n v="20.399999999999999"/>
        <n v="9.5"/>
        <n v="64.2"/>
        <n v="20.8"/>
        <n v="8.1"/>
        <n v="11.2"/>
        <n v="2.1"/>
        <n v="71.099999999999994"/>
        <n v="20.3"/>
        <n v="27.5"/>
        <n v="50.6"/>
        <n v="6.4"/>
        <n v="15.3"/>
        <n v="11.9"/>
        <n v="47.6"/>
        <n v="68.5"/>
        <n v="34.5"/>
        <n v="26"/>
        <n v="45.4"/>
        <n v="95.2"/>
        <n v="70.2"/>
        <n v="31.2"/>
        <n v="79.400000000000006"/>
        <n v="57.4"/>
        <n v="29.9"/>
        <n v="4.8"/>
        <n v="70.3"/>
        <n v="62.4"/>
        <n v="87.9"/>
        <n v="12.1"/>
        <n v="95.9"/>
        <n v="22.3"/>
        <n v="68.7"/>
        <n v="99.7"/>
        <n v="33.6"/>
        <n v="19.100000000000001"/>
        <n v="29.7"/>
        <n v="13.8"/>
        <n v="34.700000000000003"/>
        <n v="7"/>
        <n v="96.4"/>
        <n v="51"/>
        <n v="11"/>
        <n v="45.1"/>
        <n v="30.2"/>
        <n v="16.600000000000001"/>
        <n v="88.5"/>
        <n v="60.5"/>
        <n v="35.799999999999997"/>
        <n v="47.4"/>
        <n v="16.399999999999999"/>
        <n v="47.1"/>
        <n v="92.4"/>
        <n v="86.1"/>
        <n v="19.3"/>
        <n v="58.1"/>
        <n v="1.5"/>
        <n v="52.6"/>
        <n v="17.5"/>
        <n v="75.2"/>
        <n v="34.6"/>
        <n v="14.6"/>
        <n v="17.100000000000001"/>
        <n v="24.2"/>
        <n v="13.6"/>
        <n v="43.4"/>
        <n v="26.9"/>
        <n v="86.7"/>
        <n v="68.8"/>
        <n v="66.7"/>
        <n v="8.1999999999999993"/>
        <n v="5"/>
        <n v="11.4"/>
        <n v="18.5"/>
        <n v="97.4"/>
        <n v="53.4"/>
        <n v="36.1"/>
        <n v="4.5"/>
        <n v="42.3"/>
        <n v="44.1"/>
        <n v="66.3"/>
        <n v="60"/>
        <n v="25.9"/>
        <n v="71.7"/>
        <n v="6.9"/>
        <n v="62.1"/>
        <n v="5.2"/>
        <n v="9.6999999999999993"/>
        <n v="46.4"/>
        <n v="44.2"/>
        <n v="43"/>
        <n v="15.4"/>
        <n v="12.3"/>
        <n v="1.8"/>
        <n v="8"/>
        <n v="9.4"/>
        <n v="28.7"/>
        <n v="77.099999999999994"/>
        <n v="13.2"/>
        <n v="47.5"/>
        <n v="79.7"/>
        <n v="61.7"/>
        <n v="83.9"/>
        <n v="13.3"/>
        <n v="65.599999999999994"/>
        <n v="32.6"/>
        <n v="34.4"/>
        <n v="11.5"/>
        <n v="25.6"/>
        <n v="71.2"/>
        <n v="16"/>
        <n v="49"/>
        <n v="24.4"/>
        <n v="41.5"/>
        <n v="48"/>
        <n v="37.1"/>
        <n v="33"/>
        <n v="16.2"/>
        <n v="42.6"/>
        <n v="9.1"/>
        <n v="38.4"/>
        <n v="76.3"/>
        <n v="10.9"/>
        <n v="21.7"/>
        <n v="25.7"/>
        <n v="12.5"/>
        <n v="26.4"/>
        <n v="17.8"/>
        <n v="13.9"/>
        <n v="15.5"/>
        <n v="11.8"/>
        <n v="26.8"/>
        <n v="36.299999999999997"/>
        <n v="28.6"/>
        <n v="4.5999999999999996"/>
        <n v="89.9"/>
        <n v="17.899999999999999"/>
        <n v="81.8"/>
        <n v="61.3"/>
        <n v="80.599999999999994"/>
        <n v="89.2"/>
        <n v="21.8"/>
        <n v="9"/>
        <n v="23.1"/>
        <n v="91.4"/>
        <n v="11.7"/>
        <n v="52"/>
        <n v="27"/>
        <n v="54.4"/>
        <n v="2.8"/>
        <n v="99.2"/>
        <n v="36.5"/>
        <n v="11.6"/>
        <n v="29.1"/>
        <n v="2.6"/>
        <n v="29.2"/>
        <n v="49.2"/>
        <n v="9.6"/>
        <n v="10.7"/>
        <n v="17"/>
        <n v="49.1"/>
        <n v="84.1"/>
        <n v="1.6"/>
        <n v="25.1"/>
        <n v="21.4"/>
        <n v="5.9"/>
        <n v="3.2"/>
        <n v="12.2"/>
        <n v="12.7"/>
        <n v="65.400000000000006"/>
        <n v="12.9"/>
        <n v="5.4"/>
        <n v="21.9"/>
        <n v="90.9"/>
        <n v="23.9"/>
        <n v="86.3"/>
        <n v="49.7"/>
        <n v="79.5"/>
        <n v="56.8"/>
        <n v="68.099999999999994"/>
        <n v="61.4"/>
        <n v="14.8"/>
        <n v="21.3"/>
        <n v="14.1"/>
        <n v="23.2"/>
        <n v="2.4"/>
        <n v="99.1"/>
        <n v="46.1"/>
        <n v="33.799999999999997"/>
        <n v="10.3"/>
        <n v="27.3"/>
        <n v="43.8"/>
        <n v="99.4"/>
        <n v="51.2"/>
        <n v="55.5"/>
        <n v="22.9"/>
        <n v="84"/>
        <n v="65.099999999999994"/>
        <n v="55.6"/>
        <n v="58.7"/>
        <n v="73.5"/>
        <n v="99.9"/>
        <n v="99.5"/>
        <n v="18.100000000000001"/>
        <n v="69"/>
        <n v="14"/>
        <n v="53.6"/>
        <n v="38"/>
        <n v="24.6"/>
        <n v="15"/>
        <n v="20.7"/>
        <n v="14.3"/>
        <n v="31"/>
        <n v="33.9"/>
        <n v="98.7"/>
        <n v="31.7"/>
        <n v="31.1"/>
        <n v="42.4"/>
        <n v="32.200000000000003"/>
        <n v="24.3"/>
        <n v="22.1"/>
        <n v="19.899999999999999"/>
        <n v="90"/>
        <n v="37.799999999999997"/>
        <n v="93.1"/>
        <n v="21.1"/>
        <n v="57.2"/>
        <n v="23"/>
        <n v="79.3"/>
        <n v="62.3"/>
        <n v="67.099999999999994"/>
        <n v="62"/>
        <n v="83"/>
        <n v="44.5"/>
        <n v="10.8"/>
        <n v="50.5"/>
        <n v="56.9"/>
        <n v="98"/>
        <n v="46.7"/>
        <n v="61.6"/>
        <n v="18.600000000000001"/>
        <n v="73.3"/>
        <n v="19.8"/>
        <n v="79.2"/>
        <n v="67.3"/>
        <n v="92.2"/>
        <n v="90.7"/>
        <n v="67"/>
        <n v="46"/>
        <n v="34.9"/>
        <n v="84.6"/>
        <n v="97.9"/>
        <n v="35.9"/>
        <n v="46.9"/>
        <n v="70.5"/>
        <n v="65.2"/>
        <n v="24.5"/>
        <n v="60.8"/>
        <n v="4.9000000000000004"/>
        <n v="40"/>
        <n v="16.5"/>
        <n v="71.5"/>
        <n v="26.6"/>
        <n v="64.900000000000006"/>
        <n v="80.400000000000006"/>
        <n v="20"/>
        <n v="58.4"/>
        <n v="33.1"/>
        <n v="5.3"/>
        <n v="30.1"/>
        <n v="56.5"/>
        <n v="54"/>
        <n v="46.6"/>
        <n v="14.4"/>
        <n v="96.1"/>
        <n v="40.6"/>
        <n v="28.8"/>
        <n v="43.2"/>
        <n v="16.899999999999999"/>
        <n v="25.8"/>
        <n v="94.8"/>
        <n v="18.899999999999999"/>
        <n v="53.1"/>
        <n v="32"/>
        <n v="79"/>
        <n v="92.3"/>
        <n v="74.400000000000006"/>
        <n v="35.200000000000003"/>
        <n v="28.4"/>
        <n v="19.600000000000001"/>
        <n v="57.9"/>
        <n v="68.900000000000006"/>
        <n v="98.3"/>
        <n v="24.8"/>
        <n v="15.7"/>
        <n v="66.099999999999994"/>
        <n v="59.2"/>
        <n v="93.2"/>
        <n v="97.2"/>
        <n v="47.2"/>
        <n v="54.1"/>
        <n v="38.6"/>
        <n v="60.6"/>
        <n v="70.900000000000006"/>
        <n v="57"/>
        <n v="24"/>
        <n v="81.900000000000006"/>
        <n v="46.5"/>
        <n v="60.2"/>
        <n v="28.9"/>
        <n v="96.5"/>
        <n v="81.3"/>
        <n v="97.8"/>
        <n v="39.200000000000003"/>
        <n v="78.7"/>
        <n v="53.3"/>
        <n v="93.4"/>
        <n v="81.599999999999994"/>
        <n v="41.1"/>
        <n v="95.6"/>
        <n v="23.7"/>
        <n v="33.200000000000003"/>
        <n v="19"/>
        <n v="69.5"/>
        <n v="59.9"/>
        <n v="51.3"/>
        <n v="48.4"/>
        <n v="70.8"/>
        <n v="30.7"/>
        <n v="39.1"/>
        <n v="89.7"/>
        <n v="13.7"/>
        <n v="62.5"/>
        <n v="2.7"/>
        <n v="83.8"/>
        <n v="67.5"/>
        <n v="74.8"/>
        <n v="97.5"/>
        <n v="64.7"/>
        <n v="43.1"/>
        <n v="90.4"/>
        <n v="17.7"/>
        <n v="68"/>
        <n v="82.5"/>
        <n v="54.3"/>
        <n v="76.8"/>
        <n v="82.4"/>
        <n v="87.3"/>
        <n v="32.700000000000003"/>
        <n v="86.8"/>
        <n v="41.8"/>
        <n v="27.7"/>
        <n v="51.4"/>
        <n v="38.9"/>
        <n v="15.1"/>
        <n v="31.9"/>
        <n v="49.9"/>
        <n v="66.400000000000006"/>
        <n v="45.5"/>
        <n v="64.400000000000006"/>
        <n v="55.8"/>
        <n v="36"/>
        <n v="42.2"/>
        <n v="88.3"/>
        <n v="27.2"/>
        <n v="79.8"/>
        <n v="43.5"/>
        <n v="48.5"/>
        <n v="98.9"/>
        <n v="62.8"/>
        <n v="85.4"/>
        <n v="36.9"/>
        <n v="87.1"/>
        <n v="50.2"/>
        <n v="26.7"/>
        <n v="37.700000000000003"/>
        <n v="84.8"/>
        <n v="73.900000000000006"/>
        <n v="38.799999999999997"/>
        <n v="40.9"/>
        <n v="98.6"/>
        <n v="44.4"/>
        <n v="77.400000000000006"/>
        <n v="52.4"/>
        <n v="56"/>
        <n v="87"/>
        <n v="23.8"/>
        <n v="83.5"/>
        <n v="52.3"/>
        <n v="71.3"/>
        <n v="79.099999999999994"/>
        <n v="44.3"/>
        <n v="53"/>
        <n v="88"/>
        <n v="21.2"/>
        <n v="44.8"/>
        <n v="37"/>
        <n v="61.9"/>
        <n v="96.8"/>
        <n v="41.2"/>
        <n v="16.7"/>
        <n v="69.599999999999994"/>
        <n v="78.900000000000006"/>
        <n v="76.599999999999994"/>
        <n v="91.5"/>
        <n v="95.5"/>
        <n v="52.7"/>
        <n v="77.8"/>
        <n v="49.4"/>
        <n v="61.1"/>
        <n v="62.6"/>
        <n v="60.9"/>
        <n v="93.5"/>
        <n v="79.900000000000006"/>
        <n v="73"/>
        <n v="37.6"/>
        <n v="45"/>
        <n v="91.8"/>
        <n v="30.3"/>
        <n v="82.9"/>
        <n v="66.599999999999994"/>
        <n v="82.8"/>
        <n v="57.7"/>
        <n v="92.1"/>
        <n v="85.9"/>
        <n v="59.1"/>
        <n v="20.6"/>
        <n v="19.399999999999999"/>
        <n v="90.5"/>
        <n v="40.4"/>
        <n v="34.299999999999997"/>
        <n v="39.5"/>
        <n v="21.5"/>
        <n v="15.6"/>
        <n v="98.1"/>
        <n v="24.9"/>
        <n v="48.9"/>
        <n v="94.9"/>
        <n v="59.6"/>
        <n v="84.5"/>
        <n v="75.400000000000006"/>
        <n v="93.3"/>
        <n v="98.5"/>
        <n v="94"/>
        <n v="33.299999999999997"/>
        <n v="99.3"/>
        <n v="65"/>
        <n v="72.5"/>
        <n v="22.8"/>
        <n v="73.400000000000006"/>
        <n v="83.7"/>
        <n v="50.9"/>
        <n v="77.900000000000006"/>
        <n v="72.3"/>
        <n v="46.2"/>
        <n v="95.1"/>
        <n v="74.099999999999994"/>
        <n v="96"/>
        <n v="99"/>
        <n v="34.200000000000003"/>
        <n v="32.5"/>
        <n v="20.9"/>
        <n v="76.7"/>
        <n v="95.8"/>
        <n v="50"/>
        <n v="94.6"/>
        <n v="70"/>
        <n v="90.3"/>
        <n v="93.6"/>
        <n v="57.6"/>
        <n v="63.1"/>
        <n v="78.599999999999994"/>
        <n v="60.3"/>
        <n v="81.7"/>
        <n v="35.1"/>
        <n v="69.099999999999994"/>
        <n v="72.099999999999994"/>
        <n v="72.900000000000006"/>
        <n v="76.099999999999994"/>
      </sharedItems>
    </cacheField>
    <cacheField name="ISD RANK" numFmtId="0">
      <sharedItems containsBlank="1" containsMixedTypes="1" containsNumber="1" containsInteger="1" minValue="1" maxValue="800" count="797">
        <n v="493"/>
        <s v="801+"/>
        <n v="119"/>
        <n v="685"/>
        <n v="461"/>
        <n v="419"/>
        <n v="198"/>
        <n v="247"/>
        <m/>
        <n v="586"/>
        <n v="116"/>
        <n v="637"/>
        <n v="796"/>
        <n v="523"/>
        <n v="647"/>
        <n v="615"/>
        <n v="364"/>
        <n v="35"/>
        <n v="73"/>
        <n v="580"/>
        <n v="170"/>
        <n v="652"/>
        <n v="727"/>
        <n v="265"/>
        <n v="540"/>
        <n v="376"/>
        <n v="775"/>
        <n v="349"/>
        <n v="547"/>
        <n v="138"/>
        <n v="75"/>
        <n v="467"/>
        <n v="231"/>
        <n v="761"/>
        <n v="712"/>
        <n v="110"/>
        <n v="716"/>
        <n v="412"/>
        <n v="715"/>
        <n v="314"/>
        <n v="768"/>
        <n v="311"/>
        <n v="585"/>
        <n v="485"/>
        <n v="375"/>
        <n v="545"/>
        <n v="194"/>
        <n v="785"/>
        <n v="604"/>
        <n v="596"/>
        <n v="372"/>
        <n v="502"/>
        <n v="7"/>
        <n v="139"/>
        <n v="84"/>
        <n v="432"/>
        <n v="639"/>
        <n v="296"/>
        <n v="188"/>
        <n v="374"/>
        <n v="438"/>
        <n v="542"/>
        <n v="43"/>
        <n v="620"/>
        <n v="791"/>
        <n v="386"/>
        <n v="789"/>
        <n v="92"/>
        <n v="316"/>
        <n v="396"/>
        <n v="623"/>
        <n v="236"/>
        <n v="740"/>
        <n v="609"/>
        <n v="203"/>
        <n v="680"/>
        <n v="689"/>
        <n v="373"/>
        <n v="510"/>
        <n v="636"/>
        <n v="8"/>
        <n v="26"/>
        <n v="767"/>
        <n v="570"/>
        <n v="754"/>
        <n v="309"/>
        <n v="751"/>
        <n v="262"/>
        <n v="758"/>
        <n v="645"/>
        <n v="409"/>
        <n v="435"/>
        <n v="460"/>
        <n v="282"/>
        <n v="558"/>
        <n v="431"/>
        <n v="670"/>
        <n v="459"/>
        <n v="108"/>
        <n v="268"/>
        <n v="597"/>
        <n v="212"/>
        <n v="355"/>
        <n v="618"/>
        <n v="790"/>
        <n v="267"/>
        <n v="319"/>
        <n v="157"/>
        <n v="16"/>
        <n v="102"/>
        <n v="724"/>
        <n v="281"/>
        <n v="39"/>
        <n v="569"/>
        <n v="776"/>
        <n v="619"/>
        <n v="553"/>
        <n v="95"/>
        <n v="407"/>
        <n v="463"/>
        <n v="612"/>
        <n v="154"/>
        <n v="338"/>
        <n v="538"/>
        <n v="437"/>
        <n v="760"/>
        <n v="441"/>
        <n v="127"/>
        <n v="167"/>
        <n v="774"/>
        <n v="351"/>
        <n v="391"/>
        <n v="234"/>
        <n v="554"/>
        <n v="599"/>
        <n v="702"/>
        <n v="478"/>
        <n v="657"/>
        <n v="3"/>
        <n v="164"/>
        <n v="278"/>
        <n v="291"/>
        <n v="41"/>
        <n v="788"/>
        <n v="88"/>
        <n v="384"/>
        <n v="532"/>
        <n v="490"/>
        <n v="473"/>
        <n v="295"/>
        <n v="342"/>
        <n v="669"/>
        <n v="671"/>
        <n v="255"/>
        <n v="321"/>
        <n v="448"/>
        <n v="472"/>
        <n v="483"/>
        <n v="539"/>
        <n v="631"/>
        <n v="196"/>
        <n v="13"/>
        <n v="757"/>
        <n v="225"/>
        <n v="5"/>
        <n v="436"/>
        <n v="208"/>
        <n v="325"/>
        <n v="178"/>
        <n v="299"/>
        <n v="582"/>
        <n v="559"/>
        <n v="677"/>
        <n v="700"/>
        <n v="260"/>
        <n v="425"/>
        <n v="697"/>
        <n v="495"/>
        <n v="434"/>
        <n v="525"/>
        <n v="576"/>
        <n v="487"/>
        <n v="513"/>
        <n v="229"/>
        <n v="739"/>
        <n v="735"/>
        <n v="675"/>
        <n v="118"/>
        <n v="665"/>
        <n v="659"/>
        <n v="531"/>
        <n v="633"/>
        <n v="691"/>
        <n v="150"/>
        <n v="799"/>
        <n v="190"/>
        <n v="329"/>
        <n v="200"/>
        <n v="635"/>
        <n v="153"/>
        <n v="732"/>
        <n v="718"/>
        <n v="135"/>
        <n v="398"/>
        <n v="653"/>
        <n v="377"/>
        <n v="55"/>
        <n v="383"/>
        <n v="529"/>
        <n v="626"/>
        <n v="115"/>
        <n v="624"/>
        <n v="421"/>
        <n v="424"/>
        <n v="175"/>
        <n v="792"/>
        <n v="681"/>
        <n v="742"/>
        <n v="683"/>
        <n v="301"/>
        <n v="731"/>
        <n v="773"/>
        <n v="54"/>
        <n v="632"/>
        <n v="676"/>
        <n v="667"/>
        <n v="141"/>
        <n v="706"/>
        <n v="165"/>
        <n v="1"/>
        <n v="418"/>
        <n v="193"/>
        <n v="210"/>
        <n v="360"/>
        <n v="457"/>
        <n v="322"/>
        <n v="283"/>
        <n v="328"/>
        <n v="745"/>
        <n v="717"/>
        <n v="21"/>
        <n v="103"/>
        <n v="58"/>
        <n v="74"/>
        <n v="453"/>
        <n v="566"/>
        <n v="648"/>
        <n v="475"/>
        <n v="47"/>
        <n v="405"/>
        <n v="371"/>
        <n v="722"/>
        <n v="176"/>
        <n v="423"/>
        <n v="303"/>
        <n v="369"/>
        <n v="347"/>
        <n v="759"/>
        <n v="204"/>
        <n v="56"/>
        <n v="449"/>
        <n v="244"/>
        <n v="462"/>
        <n v="29"/>
        <n v="46"/>
        <n v="794"/>
        <n v="276"/>
        <n v="382"/>
        <n v="6"/>
        <n v="515"/>
        <n v="692"/>
        <n v="714"/>
        <n v="452"/>
        <n v="668"/>
        <n v="752"/>
        <n v="603"/>
        <n v="565"/>
        <n v="458"/>
        <n v="738"/>
        <n v="684"/>
        <n v="66"/>
        <n v="595"/>
        <n v="600"/>
        <n v="489"/>
        <n v="587"/>
        <n v="698"/>
        <n v="730"/>
        <n v="764"/>
        <n v="148"/>
        <n v="517"/>
        <n v="280"/>
        <n v="51"/>
        <n v="708"/>
        <n v="126"/>
        <n v="748"/>
        <n v="721"/>
        <n v="357"/>
        <n v="578"/>
        <n v="720"/>
        <n v="516"/>
        <n v="705"/>
        <n v="729"/>
        <n v="140"/>
        <n v="214"/>
        <n v="320"/>
        <n v="289"/>
        <n v="514"/>
        <n v="323"/>
        <n v="793"/>
        <n v="592"/>
        <n v="693"/>
        <n v="642"/>
        <n v="183"/>
        <n v="469"/>
        <n v="544"/>
        <n v="38"/>
        <n v="410"/>
        <n v="359"/>
        <n v="79"/>
        <n v="747"/>
        <n v="10"/>
        <n v="444"/>
        <n v="261"/>
        <n v="327"/>
        <n v="622"/>
        <n v="20"/>
        <n v="786"/>
        <n v="246"/>
        <n v="766"/>
        <n v="215"/>
        <n v="288"/>
        <n v="131"/>
        <n v="417"/>
        <n v="142"/>
        <n v="290"/>
        <n v="454"/>
        <n v="552"/>
        <n v="173"/>
        <n v="82"/>
        <n v="537"/>
        <n v="442"/>
        <n v="44"/>
        <n v="646"/>
        <n v="605"/>
        <n v="579"/>
        <n v="666"/>
        <n v="266"/>
        <n v="302"/>
        <n v="695"/>
        <n v="797"/>
        <n v="334"/>
        <n v="503"/>
        <n v="257"/>
        <n v="617"/>
        <n v="663"/>
        <n v="305"/>
        <n v="205"/>
        <n v="798"/>
        <n v="762"/>
        <n v="87"/>
        <n v="533"/>
        <n v="350"/>
        <n v="574"/>
        <n v="613"/>
        <n v="756"/>
        <n v="362"/>
        <n v="211"/>
        <n v="719"/>
        <n v="381"/>
        <n v="593"/>
        <n v="445"/>
        <n v="368"/>
        <n v="80"/>
        <n v="209"/>
        <n v="736"/>
        <n v="98"/>
        <n v="500"/>
        <n v="629"/>
        <n v="279"/>
        <n v="519"/>
        <n v="480"/>
        <n v="644"/>
        <n v="641"/>
        <n v="750"/>
        <n v="530"/>
        <n v="673"/>
        <n v="555"/>
        <n v="367"/>
        <n v="112"/>
        <n v="782"/>
        <n v="699"/>
        <n v="388"/>
        <n v="589"/>
        <n v="499"/>
        <n v="218"/>
        <n v="621"/>
        <n v="129"/>
        <n v="726"/>
        <n v="166"/>
        <n v="630"/>
        <n v="237"/>
        <n v="151"/>
        <n v="550"/>
        <n v="672"/>
        <n v="679"/>
        <n v="634"/>
        <n v="770"/>
        <n v="53"/>
        <n v="387"/>
        <n v="737"/>
        <n v="352"/>
        <n v="277"/>
        <n v="598"/>
        <n v="72"/>
        <n v="32"/>
        <n v="687"/>
        <n v="380"/>
        <n v="52"/>
        <n v="297"/>
        <n v="40"/>
        <n v="345"/>
        <n v="125"/>
        <n v="430"/>
        <n v="310"/>
        <n v="169"/>
        <n v="577"/>
        <n v="406"/>
        <n v="238"/>
        <n v="89"/>
        <n v="440"/>
        <n v="704"/>
        <n v="379"/>
        <n v="658"/>
        <n v="512"/>
        <n v="336"/>
        <n v="682"/>
        <n v="263"/>
        <n v="358"/>
        <n v="546"/>
        <n v="703"/>
        <n v="606"/>
        <n v="189"/>
        <n v="447"/>
        <n v="433"/>
        <n v="341"/>
        <n v="628"/>
        <n v="77"/>
        <n v="557"/>
        <n v="94"/>
        <n v="195"/>
        <n v="688"/>
        <n v="638"/>
        <n v="83"/>
        <n v="505"/>
        <n v="220"/>
        <n v="800"/>
        <n v="19"/>
        <n v="37"/>
        <n v="385"/>
        <n v="99"/>
        <n v="711"/>
        <n v="614"/>
        <n v="123"/>
        <n v="192"/>
        <n v="33"/>
        <n v="497"/>
        <n v="105"/>
        <n v="710"/>
        <n v="28"/>
        <n v="654"/>
        <n v="573"/>
        <n v="781"/>
        <n v="274"/>
        <n v="755"/>
        <n v="343"/>
        <n v="403"/>
        <n v="429"/>
        <n v="771"/>
        <n v="264"/>
        <n v="607"/>
        <n v="137"/>
        <n v="27"/>
        <n v="507"/>
        <n v="608"/>
        <n v="152"/>
        <n v="784"/>
        <n v="492"/>
        <n v="556"/>
        <n v="318"/>
        <n v="177"/>
        <n v="795"/>
        <n v="588"/>
        <n v="4"/>
        <n v="466"/>
        <n v="180"/>
        <n v="370"/>
        <n v="713"/>
        <n v="217"/>
        <n v="286"/>
        <n v="584"/>
        <n v="780"/>
        <n v="14"/>
        <n v="474"/>
        <n v="763"/>
        <n v="235"/>
        <n v="660"/>
        <n v="85"/>
        <n v="306"/>
        <n v="197"/>
        <n v="481"/>
        <n v="146"/>
        <n v="778"/>
        <n v="284"/>
        <n v="186"/>
        <n v="378"/>
        <n v="563"/>
        <n v="226"/>
        <n v="256"/>
        <n v="187"/>
        <n v="158"/>
        <n v="581"/>
        <n v="411"/>
        <n v="787"/>
        <n v="769"/>
        <n v="163"/>
        <n v="494"/>
        <n v="643"/>
        <n v="401"/>
        <n v="594"/>
        <n v="508"/>
        <n v="728"/>
        <n v="590"/>
        <n v="415"/>
        <n v="294"/>
        <n v="149"/>
        <n v="243"/>
        <n v="455"/>
        <n v="307"/>
        <n v="356"/>
        <n v="627"/>
        <n v="443"/>
        <n v="366"/>
        <n v="534"/>
        <n v="143"/>
        <n v="506"/>
        <n v="491"/>
        <n v="155"/>
        <n v="650"/>
        <n v="207"/>
        <n v="25"/>
        <n v="101"/>
        <n v="477"/>
        <n v="427"/>
        <n v="64"/>
        <n v="315"/>
        <n v="171"/>
        <n v="527"/>
        <n v="160"/>
        <n v="413"/>
        <n v="179"/>
        <n v="662"/>
        <n v="520"/>
        <n v="62"/>
        <n v="361"/>
        <n v="254"/>
        <n v="172"/>
        <n v="242"/>
        <n v="509"/>
        <n v="567"/>
        <n v="498"/>
        <n v="70"/>
        <n v="145"/>
        <n v="470"/>
        <n v="224"/>
        <n v="743"/>
        <n v="456"/>
        <n v="694"/>
        <n v="96"/>
        <n v="528"/>
        <n v="399"/>
        <n v="655"/>
        <n v="393"/>
        <n v="365"/>
        <n v="625"/>
        <n v="162"/>
        <n v="709"/>
        <n v="348"/>
        <n v="161"/>
        <n v="182"/>
        <n v="394"/>
        <n v="439"/>
        <n v="258"/>
        <n v="216"/>
        <n v="690"/>
        <n v="86"/>
        <n v="471"/>
        <n v="486"/>
        <n v="285"/>
        <n v="404"/>
        <n v="389"/>
        <n v="744"/>
        <n v="156"/>
        <n v="746"/>
        <n v="333"/>
        <n v="65"/>
        <n v="465"/>
        <n v="536"/>
        <n v="526"/>
        <n v="564"/>
        <n v="324"/>
        <n v="91"/>
        <n v="496"/>
        <n v="734"/>
        <n v="117"/>
        <n v="416"/>
        <n v="535"/>
        <n v="273"/>
        <n v="575"/>
        <n v="591"/>
        <n v="219"/>
        <n v="484"/>
        <n v="228"/>
        <n v="549"/>
        <n v="134"/>
        <n v="106"/>
        <n v="68"/>
        <n v="390"/>
        <n v="601"/>
        <n v="223"/>
        <n v="420"/>
        <n v="330"/>
        <n v="317"/>
        <n v="783"/>
        <n v="332"/>
        <n v="479"/>
        <n v="312"/>
        <n v="122"/>
        <n v="206"/>
        <n v="50"/>
        <n v="562"/>
        <n v="249"/>
        <n v="300"/>
        <n v="128"/>
        <n v="701"/>
        <n v="522"/>
        <n v="464"/>
        <n v="248"/>
        <n v="331"/>
        <n v="133"/>
        <n v="213"/>
        <n v="611"/>
        <n v="733"/>
        <n v="184"/>
        <n v="36"/>
        <n v="292"/>
        <n v="69"/>
        <n v="185"/>
        <n v="34"/>
        <n v="353"/>
        <n v="132"/>
        <n v="524"/>
        <n v="168"/>
        <n v="346"/>
        <n v="753"/>
        <n v="674"/>
        <n v="772"/>
        <n v="271"/>
        <n v="610"/>
        <n v="144"/>
        <n v="501"/>
        <n v="293"/>
        <n v="649"/>
        <n v="337"/>
        <n v="560"/>
        <n v="504"/>
        <n v="777"/>
        <n v="326"/>
        <n v="741"/>
        <n v="23"/>
        <n v="696"/>
        <n v="199"/>
        <n v="482"/>
        <n v="661"/>
        <n v="468"/>
        <n v="664"/>
        <n v="602"/>
        <n v="269"/>
        <n v="298"/>
        <n v="76"/>
        <n v="543"/>
        <n v="686"/>
        <n v="426"/>
        <n v="111"/>
        <n v="568"/>
        <n v="344"/>
        <n v="779"/>
        <n v="174"/>
        <n v="233"/>
        <n v="124"/>
        <n v="201"/>
        <n v="2"/>
        <n v="71"/>
        <n v="308"/>
        <n v="114"/>
        <n v="572"/>
        <n v="48"/>
        <n v="304"/>
        <n v="251"/>
        <n v="511"/>
        <n v="723"/>
        <n v="245"/>
        <n v="181"/>
        <n v="408"/>
        <n v="9"/>
        <n v="81"/>
        <n v="93"/>
        <n v="90"/>
        <n v="107"/>
        <n v="222"/>
        <n v="49"/>
        <n v="252"/>
        <n v="97"/>
        <n v="678"/>
        <n v="451"/>
        <n v="446"/>
        <n v="765"/>
        <n v="488"/>
        <n v="476"/>
        <n v="109"/>
        <n v="240"/>
        <n v="100"/>
        <n v="57"/>
        <n v="340"/>
        <n v="287"/>
        <n v="60"/>
        <n v="561"/>
        <n v="651"/>
        <n v="583"/>
        <n v="749"/>
        <n v="227"/>
        <n v="104"/>
        <n v="395"/>
        <n v="63"/>
        <n v="414"/>
        <n v="159"/>
        <n v="259"/>
        <n v="11"/>
        <n v="450"/>
        <n v="428"/>
        <n v="113"/>
        <n v="270"/>
        <n v="402"/>
        <n v="400"/>
        <n v="147"/>
        <n v="18"/>
        <n v="541"/>
        <n v="15"/>
        <n v="61"/>
        <n v="30"/>
        <n v="121"/>
        <n v="354"/>
        <n v="313"/>
        <n v="59"/>
        <n v="272"/>
        <n v="202"/>
        <n v="136"/>
        <n v="45"/>
        <n v="42"/>
        <n v="221"/>
        <n v="12"/>
        <n v="24"/>
        <n v="339"/>
        <n v="363"/>
        <n v="22"/>
        <n v="31"/>
        <n v="191"/>
        <n v="241"/>
        <n v="239"/>
        <n v="571"/>
        <n v="551"/>
        <n v="275"/>
        <n v="253"/>
        <n v="17"/>
        <n v="640"/>
        <n v="707"/>
        <n v="250"/>
        <n v="130"/>
        <n v="230"/>
        <n v="67"/>
        <n v="335"/>
        <n v="120"/>
        <n v="392"/>
        <n v="232"/>
        <n v="397"/>
        <n v="78"/>
        <n v="422"/>
        <n v="521"/>
      </sharedItems>
    </cacheField>
    <cacheField name="IRN SCORE" numFmtId="0">
      <sharedItems containsString="0" containsBlank="1" containsNumber="1" minValue="1" maxValue="100" count="773">
        <n v="31"/>
        <n v="9.6"/>
        <n v="7.3"/>
        <n v="29.1"/>
        <n v="25.1"/>
        <n v="22.2"/>
        <n v="17.2"/>
        <n v="26.4"/>
        <n v="55.7"/>
        <n v="14.1"/>
        <n v="74.099999999999994"/>
        <n v="51.4"/>
        <n v="12.9"/>
        <n v="15"/>
        <n v="8.1999999999999993"/>
        <n v="40.4"/>
        <n v="9.1"/>
        <n v="44.4"/>
        <n v="16.8"/>
        <n v="11.5"/>
        <n v="22.3"/>
        <n v="32"/>
        <n v="7.9"/>
        <n v="52"/>
        <n v="31.7"/>
        <n v="13.3"/>
        <n v="49.6"/>
        <n v="45.4"/>
        <n v="26.2"/>
        <n v="29.4"/>
        <n v="66.2"/>
        <n v="15.3"/>
        <n v="10.5"/>
        <n v="11.4"/>
        <n v="34.5"/>
        <n v="59.6"/>
        <n v="10.1"/>
        <n v="21.7"/>
        <n v="33.700000000000003"/>
        <n v="40.5"/>
        <n v="34.200000000000003"/>
        <n v="19.5"/>
        <n v="6"/>
        <n v="38.200000000000003"/>
        <n v="6.4"/>
        <n v="41.9"/>
        <n v="77.599999999999994"/>
        <n v="8.4"/>
        <n v="55.5"/>
        <n v="22.1"/>
        <n v="3.5"/>
        <n v="24.9"/>
        <n v="15.4"/>
        <n v="32.1"/>
        <n v="17.899999999999999"/>
        <n v="47.6"/>
        <n v="48.5"/>
        <n v="25.2"/>
        <n v="15.5"/>
        <n v="35.5"/>
        <n v="15.9"/>
        <n v="9.4"/>
        <n v="75.599999999999994"/>
        <n v="41.7"/>
        <n v="18.8"/>
        <n v="47.7"/>
        <n v="37.6"/>
        <n v="60.3"/>
        <n v="42.3"/>
        <n v="84.3"/>
        <n v="10.8"/>
        <n v="21.6"/>
        <n v="14.4"/>
        <n v="41.3"/>
        <n v="33"/>
        <n v="49.5"/>
        <n v="46.7"/>
        <n v="36.6"/>
        <n v="23.4"/>
        <n v="34.700000000000003"/>
        <n v="70.599999999999994"/>
        <n v="41.4"/>
        <n v="47.9"/>
        <n v="40"/>
        <n v="10.9"/>
        <n v="36.200000000000003"/>
        <n v="32.4"/>
        <n v="9.9"/>
        <n v="10.3"/>
        <n v="30.4"/>
        <n v="18.2"/>
        <n v="42"/>
        <n v="42.8"/>
        <n v="21.9"/>
        <n v="32.799999999999997"/>
        <n v="12.3"/>
        <n v="5.6"/>
        <n v="33.299999999999997"/>
        <n v="43.6"/>
        <n v="6.1"/>
        <n v="28.5"/>
        <n v="21.8"/>
        <n v="13.7"/>
        <n v="6.6"/>
        <n v="23.5"/>
        <n v="7.6"/>
        <n v="11.6"/>
        <n v="45"/>
        <n v="12.2"/>
        <n v="83.2"/>
        <n v="58.3"/>
        <n v="57.7"/>
        <n v="26.9"/>
        <n v="49.4"/>
        <n v="46.5"/>
        <n v="13.8"/>
        <n v="24.6"/>
        <n v="4.4000000000000004"/>
        <n v="22.4"/>
        <n v="45.9"/>
        <n v="3.3"/>
        <n v="26.1"/>
        <n v="11.9"/>
        <n v="61.1"/>
        <n v="49.2"/>
        <n v="23.6"/>
        <n v="13.2"/>
        <n v="88.1"/>
        <n v="54.8"/>
        <n v="25.3"/>
        <n v="96.3"/>
        <n v="31.2"/>
        <n v="14.8"/>
        <n v="52.2"/>
        <n v="75.8"/>
        <n v="55.2"/>
        <n v="82.7"/>
        <n v="59.7"/>
        <n v="55.8"/>
        <n v="1.8"/>
        <n v="46.2"/>
        <n v="49.8"/>
        <n v="25.6"/>
        <n v="44.1"/>
        <n v="7.7"/>
        <n v="61.4"/>
        <n v="14.6"/>
        <n v="1.9"/>
        <n v="93.6"/>
        <n v="57.1"/>
        <n v="47.5"/>
        <n v="60.4"/>
        <n v="57.2"/>
        <n v="53.3"/>
        <n v="41.6"/>
        <n v="28.8"/>
        <n v="1.3"/>
        <n v="62.9"/>
        <n v="66.900000000000006"/>
        <n v="33.4"/>
        <n v="56.9"/>
        <n v="49.3"/>
        <n v="2.5"/>
        <n v="60"/>
        <n v="65.3"/>
        <n v="23.1"/>
        <n v="37.5"/>
        <n v="15.8"/>
        <n v="38.6"/>
        <n v="18.399999999999999"/>
        <n v="66.400000000000006"/>
        <n v="59.9"/>
        <n v="29.2"/>
        <n v="56"/>
        <n v="7.2"/>
        <n v="50.1"/>
        <n v="71.900000000000006"/>
        <n v="53.1"/>
        <n v="26.5"/>
        <n v="61.6"/>
        <n v="3.8"/>
        <n v="30.6"/>
        <n v="67.400000000000006"/>
        <n v="2.1"/>
        <n v="9.3000000000000007"/>
        <n v="9.8000000000000007"/>
        <n v="20.100000000000001"/>
        <n v="80.5"/>
        <n v="62.5"/>
        <n v="52.5"/>
        <n v="34"/>
        <n v="62.3"/>
        <n v="51.1"/>
        <n v="50.4"/>
        <n v="7.8"/>
        <n v="59"/>
        <n v="9.5"/>
        <n v="53.9"/>
        <n v="44.9"/>
        <n v="43.9"/>
        <n v="43.7"/>
        <n v="43.1"/>
        <n v="64.2"/>
        <n v="40.299999999999997"/>
        <n v="70.2"/>
        <n v="53.2"/>
        <n v="66.3"/>
        <n v="93.7"/>
        <n v="54.4"/>
        <n v="39.1"/>
        <n v="40.9"/>
        <n v="58.8"/>
        <n v="75.3"/>
        <n v="18.5"/>
        <n v="30.2"/>
        <n v="50.2"/>
        <n v="12.6"/>
        <n v="23.9"/>
        <n v="35.1"/>
        <n v="19"/>
        <n v="38.799999999999997"/>
        <n v="56.4"/>
        <n v="67.2"/>
        <n v="26.3"/>
        <n v="37.700000000000003"/>
        <n v="56.5"/>
        <n v="27"/>
        <n v="24.1"/>
        <n v="53.8"/>
        <n v="13.5"/>
        <n v="45.7"/>
        <n v="77.400000000000006"/>
        <n v="17.100000000000001"/>
        <n v="13.1"/>
        <n v="52.3"/>
        <n v="27.7"/>
        <n v="51.9"/>
        <n v="12.8"/>
        <n v="52.8"/>
        <n v="18.600000000000001"/>
        <n v="73.3"/>
        <n v="49.7"/>
        <n v="63.8"/>
        <n v="7.4"/>
        <n v="31.8"/>
        <n v="24"/>
        <n v="1.1000000000000001"/>
        <n v="14.3"/>
        <n v="28.1"/>
        <n v="59.4"/>
        <n v="44.5"/>
        <n v="38.9"/>
        <n v="10.6"/>
        <n v="28.2"/>
        <n v="76.3"/>
        <n v="73.7"/>
        <n v="28.6"/>
        <n v="67.5"/>
        <n v="23.2"/>
        <n v="28.9"/>
        <n v="27.8"/>
        <n v="46.6"/>
        <n v="19.100000000000001"/>
        <n v="30"/>
        <n v="44"/>
        <n v="77.7"/>
        <n v="55"/>
        <n v="15.6"/>
        <n v="28.7"/>
        <n v="35.200000000000003"/>
        <n v="19.2"/>
        <n v="4.7"/>
        <n v="31.5"/>
        <n v="94.6"/>
        <n v="67.8"/>
        <n v="5.2"/>
        <n v="61.7"/>
        <n v="50.8"/>
        <n v="11.2"/>
        <n v="47.2"/>
        <n v="84.2"/>
        <n v="10.199999999999999"/>
        <n v="63.4"/>
        <n v="59.3"/>
        <n v="20.8"/>
        <n v="24.4"/>
        <n v="46.9"/>
        <n v="75.2"/>
        <n v="21.2"/>
        <n v="51.5"/>
        <n v="19.8"/>
        <n v="75.900000000000006"/>
        <n v="69.8"/>
        <n v="42.7"/>
        <n v="9.1999999999999993"/>
        <n v="12.1"/>
        <n v="68.8"/>
        <n v="83"/>
        <n v="51.3"/>
        <n v="55.9"/>
        <n v="53.5"/>
        <n v="3"/>
        <n v="38.4"/>
        <n v="48.4"/>
        <n v="69.599999999999994"/>
        <n v="24.5"/>
        <n v="6.9"/>
        <n v="37"/>
        <n v="43.5"/>
        <n v="23.3"/>
        <n v="2.7"/>
        <n v="48.9"/>
        <n v="33.9"/>
        <n v="38"/>
        <n v="30.5"/>
        <n v="25.5"/>
        <n v="76.8"/>
        <n v="65.5"/>
        <n v="57.9"/>
        <n v="3.7"/>
        <n v="58.7"/>
        <n v="43.4"/>
        <n v="49"/>
        <n v="18"/>
        <n v="57.6"/>
        <n v="59.8"/>
        <n v="82.2"/>
        <n v="48"/>
        <n v="52.1"/>
        <n v="51.6"/>
        <n v="19.600000000000001"/>
        <n v="75.5"/>
        <n v="73.099999999999994"/>
        <n v="77.3"/>
        <n v="20.2"/>
        <n v="76.900000000000006"/>
        <n v="6.3"/>
        <n v="60.6"/>
        <n v="2.2999999999999998"/>
        <n v="17.3"/>
        <n v="18.100000000000001"/>
        <n v="4.2"/>
        <n v="41.2"/>
        <n v="37.9"/>
        <n v="8.1"/>
        <n v="63.2"/>
        <n v="69"/>
        <n v="3.4"/>
        <n v="25.8"/>
        <n v="68.099999999999994"/>
        <n v="46"/>
        <n v="36.799999999999997"/>
        <n v="65.900000000000006"/>
        <n v="3.6"/>
        <n v="27.3"/>
        <n v="16.899999999999999"/>
        <n v="3.1"/>
        <n v="81.3"/>
        <n v="2.4"/>
        <n v="72.2"/>
        <n v="39.5"/>
        <n v="26.7"/>
        <n v="39.799999999999997"/>
        <n v="13"/>
        <n v="62.7"/>
        <n v="72.400000000000006"/>
        <n v="71.400000000000006"/>
        <n v="2.2000000000000002"/>
        <n v="6.7"/>
        <n v="73.599999999999994"/>
        <n v="70.400000000000006"/>
        <n v="17.7"/>
        <n v="54.2"/>
        <n v="42.6"/>
        <n v="81.5"/>
        <n v="1.6"/>
        <n v="51.8"/>
        <n v="47.8"/>
        <n v="8.3000000000000007"/>
        <n v="12.5"/>
        <n v="8.8000000000000007"/>
        <n v="63.6"/>
        <n v="22.7"/>
        <n v="29.5"/>
        <n v="54.7"/>
        <n v="55.1"/>
        <n v="74.5"/>
        <n v="79.099999999999994"/>
        <n v="18.7"/>
        <n v="74.599999999999994"/>
        <m/>
        <n v="11.1"/>
        <n v="7.1"/>
        <n v="11.8"/>
        <n v="30.9"/>
        <n v="27.6"/>
        <n v="76.400000000000006"/>
        <n v="17.399999999999999"/>
        <n v="58.9"/>
        <n v="22.6"/>
        <n v="85.4"/>
        <n v="64.8"/>
        <n v="20.399999999999999"/>
        <n v="40.799999999999997"/>
        <n v="49.1"/>
        <n v="11.7"/>
        <n v="64.400000000000006"/>
        <n v="68"/>
        <n v="18.3"/>
        <n v="58.1"/>
        <n v="24.7"/>
        <n v="70"/>
        <n v="71.5"/>
        <n v="35.6"/>
        <n v="67.599999999999994"/>
        <n v="84.4"/>
        <n v="73.8"/>
        <n v="16.5"/>
        <n v="35.299999999999997"/>
        <n v="62.1"/>
        <n v="10.4"/>
        <n v="85.5"/>
        <n v="46.1"/>
        <n v="3.9"/>
        <n v="68.5"/>
        <n v="60.9"/>
        <n v="67.3"/>
        <n v="20"/>
        <n v="57"/>
        <n v="82.1"/>
        <n v="78.599999999999994"/>
        <n v="44.2"/>
        <n v="60.1"/>
        <n v="4.3"/>
        <n v="74.7"/>
        <n v="63.3"/>
        <n v="48.7"/>
        <n v="13.9"/>
        <n v="75.099999999999994"/>
        <n v="60.5"/>
        <n v="8.5"/>
        <n v="70.3"/>
        <n v="64"/>
        <n v="2.9"/>
        <n v="27.1"/>
        <n v="25.4"/>
        <n v="59.1"/>
        <n v="46.3"/>
        <n v="55.4"/>
        <n v="31.1"/>
        <n v="33.5"/>
        <n v="89.7"/>
        <n v="39"/>
        <n v="63"/>
        <n v="87.7"/>
        <n v="29.8"/>
        <n v="79.400000000000006"/>
        <n v="92.5"/>
        <n v="70.5"/>
        <n v="62.8"/>
        <n v="82.3"/>
        <n v="11.3"/>
        <n v="83.6"/>
        <n v="75.7"/>
        <n v="68.599999999999994"/>
        <n v="72.3"/>
        <n v="79.599999999999994"/>
        <n v="38.700000000000003"/>
        <n v="4.5"/>
        <n v="4.0999999999999996"/>
        <n v="66.099999999999994"/>
        <n v="46.4"/>
        <n v="79.2"/>
        <n v="66.599999999999994"/>
        <n v="71.3"/>
        <n v="45.8"/>
        <n v="14.5"/>
        <n v="64.599999999999994"/>
        <n v="50.9"/>
        <n v="47.3"/>
        <n v="47.1"/>
        <n v="86.5"/>
        <n v="20.7"/>
        <n v="77.900000000000006"/>
        <n v="80.7"/>
        <n v="80.8"/>
        <n v="61.2"/>
        <n v="72.099999999999994"/>
        <n v="79.5"/>
        <n v="34.299999999999997"/>
        <n v="74.900000000000006"/>
        <n v="42.4"/>
        <n v="45.1"/>
        <n v="28"/>
        <n v="1"/>
        <n v="82.5"/>
        <n v="71"/>
        <n v="70.8"/>
        <n v="90.5"/>
        <n v="84.9"/>
        <n v="54.1"/>
        <n v="81.2"/>
        <n v="77.8"/>
        <n v="66.5"/>
        <n v="10.7"/>
        <n v="84.8"/>
        <n v="33.799999999999997"/>
        <n v="3.2"/>
        <n v="56.8"/>
        <n v="64.7"/>
        <n v="73.900000000000006"/>
        <n v="87.3"/>
        <n v="56.7"/>
        <n v="23"/>
        <n v="32.700000000000003"/>
        <n v="71.8"/>
        <n v="81.900000000000006"/>
        <n v="31.3"/>
        <n v="56.6"/>
        <n v="74.400000000000006"/>
        <n v="76.7"/>
        <n v="87.5"/>
        <n v="5.7"/>
        <n v="53.7"/>
        <n v="68.400000000000006"/>
        <n v="84"/>
        <n v="95.9"/>
        <n v="41.8"/>
        <n v="81.8"/>
        <n v="34.1"/>
        <n v="26.8"/>
        <n v="66.7"/>
        <n v="74"/>
        <n v="5.3"/>
        <n v="76.5"/>
        <n v="11"/>
        <n v="89"/>
        <n v="37.1"/>
        <n v="95.6"/>
        <n v="55.3"/>
        <n v="61.9"/>
        <n v="2"/>
        <n v="51.7"/>
        <n v="80.3"/>
        <n v="34.6"/>
        <n v="69.2"/>
        <n v="74.8"/>
        <n v="19.3"/>
        <n v="68.900000000000006"/>
        <n v="29.6"/>
        <n v="35.9"/>
        <n v="88"/>
        <n v="78.3"/>
        <n v="25.7"/>
        <n v="21.1"/>
        <n v="65.400000000000006"/>
        <n v="85.1"/>
        <n v="83.8"/>
        <n v="79.3"/>
        <n v="5"/>
        <n v="20.5"/>
        <n v="84.5"/>
        <n v="86.9"/>
        <n v="75.400000000000006"/>
        <n v="85.8"/>
        <n v="8.6999999999999993"/>
        <n v="83.3"/>
        <n v="83.9"/>
        <n v="33.200000000000003"/>
        <n v="92.6"/>
        <n v="80.400000000000006"/>
        <n v="32.299999999999997"/>
        <n v="84.7"/>
        <n v="27.4"/>
        <n v="72.8"/>
        <n v="73"/>
        <n v="87.9"/>
        <n v="92.1"/>
        <n v="91.1"/>
        <n v="44.6"/>
        <n v="94.5"/>
        <n v="77"/>
        <n v="67"/>
        <n v="88.7"/>
        <n v="5.4"/>
        <n v="68.3"/>
        <n v="95.2"/>
        <n v="92.4"/>
        <n v="85.2"/>
        <n v="98.1"/>
        <n v="86.8"/>
        <n v="62.2"/>
        <n v="17.8"/>
        <n v="78.8"/>
        <n v="92.9"/>
        <n v="66"/>
        <n v="25.9"/>
        <n v="99.1"/>
        <n v="78.7"/>
        <n v="63.7"/>
        <n v="68.7"/>
        <n v="61.3"/>
        <n v="41.1"/>
        <n v="91"/>
        <n v="91.7"/>
        <n v="14"/>
        <n v="72.5"/>
        <n v="78.900000000000006"/>
        <n v="47.4"/>
        <n v="99.4"/>
        <n v="54.5"/>
        <n v="69.400000000000006"/>
        <n v="77.2"/>
        <n v="80.2"/>
        <n v="79.900000000000006"/>
        <n v="56.1"/>
        <n v="68.2"/>
        <n v="86.7"/>
        <n v="16.2"/>
        <n v="65.2"/>
        <n v="71.599999999999994"/>
        <n v="85"/>
        <n v="83.1"/>
        <n v="72"/>
        <n v="88.3"/>
        <n v="82.9"/>
        <n v="57.5"/>
        <n v="90.1"/>
        <n v="34.4"/>
        <n v="80.900000000000006"/>
        <n v="32.9"/>
        <n v="90"/>
        <n v="46.8"/>
        <n v="78"/>
        <n v="76.599999999999994"/>
        <n v="86.6"/>
        <n v="85.7"/>
        <n v="26"/>
        <n v="89.2"/>
        <n v="21.3"/>
        <n v="13.4"/>
        <n v="53"/>
        <n v="17.600000000000001"/>
        <n v="57.8"/>
        <n v="72.900000000000006"/>
        <n v="45.3"/>
        <n v="79.8"/>
        <n v="50.6"/>
        <n v="9"/>
        <n v="54.6"/>
        <n v="24.3"/>
        <n v="97.6"/>
        <n v="85.6"/>
        <n v="73.5"/>
        <n v="92.2"/>
        <n v="69.7"/>
        <n v="86.3"/>
        <n v="94.2"/>
        <n v="90.4"/>
        <n v="81.099999999999994"/>
        <n v="86.1"/>
        <n v="66.8"/>
        <n v="79.7"/>
        <n v="78.400000000000006"/>
        <n v="92.3"/>
        <n v="58.6"/>
        <n v="43.3"/>
        <n v="45.6"/>
        <n v="96.7"/>
        <n v="64.099999999999994"/>
        <n v="83.5"/>
        <n v="93.4"/>
        <n v="99.5"/>
        <n v="95.5"/>
        <n v="90.9"/>
        <n v="61.8"/>
        <n v="4.8"/>
        <n v="76.2"/>
        <n v="31.4"/>
        <n v="84.1"/>
        <n v="74.3"/>
        <n v="50"/>
        <n v="71.7"/>
        <n v="14.2"/>
        <n v="88.6"/>
        <n v="83.7"/>
        <n v="70.099999999999994"/>
        <n v="81.400000000000006"/>
        <n v="74.2"/>
        <n v="93.5"/>
        <n v="89.6"/>
        <n v="88.9"/>
        <n v="87.1"/>
        <n v="93.3"/>
        <n v="82.6"/>
        <n v="95.3"/>
        <n v="86.2"/>
        <n v="77.099999999999994"/>
        <n v="94.9"/>
        <n v="65.8"/>
        <n v="85.3"/>
        <n v="42.1"/>
        <n v="95.4"/>
        <n v="91.4"/>
        <n v="90.7"/>
        <n v="79"/>
        <n v="99"/>
        <n v="87"/>
        <n v="83.4"/>
        <n v="84.6"/>
        <n v="52.9"/>
        <n v="94.3"/>
        <n v="90.8"/>
        <n v="81"/>
        <n v="96.8"/>
        <n v="97.2"/>
        <n v="94.1"/>
        <n v="96"/>
        <n v="89.5"/>
        <n v="98.4"/>
        <n v="86"/>
        <n v="95.8"/>
        <n v="93"/>
        <n v="97.7"/>
        <n v="98.2"/>
        <n v="96.4"/>
        <n v="67.900000000000006"/>
        <n v="97"/>
        <n v="85.9"/>
        <n v="87.8"/>
        <n v="91.6"/>
        <n v="97.4"/>
        <n v="91.9"/>
        <n v="90.6"/>
        <n v="93.8"/>
        <n v="55.6"/>
        <n v="58"/>
        <n v="95"/>
        <n v="96.2"/>
        <n v="99.2"/>
        <n v="91.2"/>
        <n v="93.2"/>
        <n v="77.5"/>
        <n v="69.5"/>
        <n v="80.099999999999994"/>
        <n v="63.1"/>
        <n v="96.1"/>
        <n v="98.5"/>
        <n v="64.5"/>
        <n v="92.7"/>
        <n v="97.8"/>
        <n v="97.1"/>
        <n v="62.6"/>
        <n v="82.8"/>
        <n v="80.599999999999994"/>
        <n v="89.4"/>
        <n v="99.7"/>
        <n v="98"/>
        <n v="94"/>
        <n v="94.7"/>
        <n v="94.4"/>
        <n v="67.7"/>
        <n v="88.8"/>
        <n v="91.3"/>
        <n v="95.1"/>
        <n v="67.099999999999994"/>
        <n v="93.1"/>
        <n v="97.5"/>
        <n v="96.6"/>
        <n v="96.9"/>
        <n v="99.9"/>
        <n v="96.5"/>
        <n v="100"/>
      </sharedItems>
    </cacheField>
    <cacheField name="IRN RANK" numFmtId="0">
      <sharedItems containsBlank="1" containsMixedTypes="1" containsNumber="1" containsInteger="1" minValue="1" maxValue="800" count="801">
        <s v="801+"/>
        <n v="756"/>
        <n v="463"/>
        <n v="607"/>
        <n v="700"/>
        <n v="392"/>
        <n v="761"/>
        <n v="428"/>
        <n v="688"/>
        <n v="268"/>
        <n v="516"/>
        <n v="289"/>
        <n v="716"/>
        <n v="723"/>
        <n v="677"/>
        <n v="200"/>
        <n v="772"/>
        <n v="55"/>
        <n v="760"/>
        <n v="421"/>
        <n v="766"/>
        <n v="297"/>
        <n v="699"/>
        <n v="751"/>
        <n v="672"/>
        <n v="109"/>
        <n v="734"/>
        <n v="684"/>
        <n v="730"/>
        <n v="790"/>
        <n v="652"/>
        <n v="591"/>
        <n v="739"/>
        <n v="693"/>
        <n v="618"/>
        <n v="598"/>
        <n v="694"/>
        <n v="749"/>
        <n v="501"/>
        <n v="794"/>
        <n v="669"/>
        <n v="579"/>
        <n v="343"/>
        <n v="659"/>
        <n v="722"/>
        <n v="800"/>
        <n v="661"/>
        <n v="707"/>
        <n v="731"/>
        <n v="784"/>
        <n v="632"/>
        <n v="527"/>
        <n v="793"/>
        <n v="604"/>
        <n v="107"/>
        <n v="777"/>
        <n v="710"/>
        <n v="436"/>
        <n v="732"/>
        <n v="747"/>
        <n v="584"/>
        <n v="744"/>
        <n v="786"/>
        <n v="395"/>
        <n v="738"/>
        <n v="798"/>
        <n v="484"/>
        <n v="636"/>
        <n v="702"/>
        <n v="515"/>
        <n v="418"/>
        <n v="396"/>
        <n v="478"/>
        <n v="745"/>
        <n v="576"/>
        <n v="390"/>
        <n v="771"/>
        <n v="89"/>
        <n v="570"/>
        <n v="583"/>
        <n v="601"/>
        <n v="667"/>
        <n v="272"/>
        <n v="645"/>
        <n v="703"/>
        <n v="778"/>
        <n v="660"/>
        <n v="440"/>
        <n v="420"/>
        <n v="533"/>
        <n v="552"/>
        <n v="293"/>
        <n v="750"/>
        <n v="788"/>
        <n v="633"/>
        <n v="536"/>
        <n v="538"/>
        <n v="464"/>
        <n v="685"/>
        <n v="409"/>
        <n v="614"/>
        <n v="719"/>
        <n v="711"/>
        <n v="686"/>
        <n v="540"/>
        <n v="757"/>
        <n v="724"/>
        <n v="754"/>
        <n v="696"/>
        <n v="309"/>
        <n v="550"/>
        <n v="432"/>
        <n v="486"/>
        <n v="398"/>
        <n v="408"/>
        <n v="461"/>
        <n v="682"/>
        <n v="647"/>
        <n v="546"/>
        <n v="565"/>
        <n v="611"/>
        <n v="325"/>
        <n v="496"/>
        <n v="578"/>
        <n v="654"/>
        <n v="493"/>
        <n v="509"/>
        <n v="479"/>
        <n v="521"/>
        <n v="580"/>
        <n v="670"/>
        <n v="779"/>
        <n v="721"/>
        <n v="585"/>
        <n v="322"/>
        <n v="307"/>
        <n v="792"/>
        <n v="642"/>
        <n v="773"/>
        <n v="746"/>
        <n v="768"/>
        <n v="453"/>
        <n v="367"/>
        <n v="448"/>
        <m/>
        <n v="414"/>
        <n v="535"/>
        <n v="697"/>
        <n v="708"/>
        <n v="799"/>
        <n v="249"/>
        <n v="728"/>
        <n v="624"/>
        <n v="629"/>
        <n v="567"/>
        <n v="547"/>
        <n v="717"/>
        <n v="531"/>
        <n v="507"/>
        <n v="575"/>
        <n v="267"/>
        <n v="472"/>
        <n v="698"/>
        <n v="663"/>
        <n v="246"/>
        <n v="767"/>
        <n v="559"/>
        <n v="679"/>
        <n v="619"/>
        <n v="582"/>
        <n v="736"/>
        <n v="312"/>
        <n v="508"/>
        <n v="375"/>
        <n v="740"/>
        <n v="689"/>
        <n v="447"/>
        <n v="646"/>
        <n v="442"/>
        <n v="683"/>
        <n v="430"/>
        <n v="523"/>
        <n v="635"/>
        <n v="566"/>
        <n v="526"/>
        <n v="705"/>
        <n v="763"/>
        <n v="617"/>
        <n v="178"/>
        <n v="687"/>
        <n v="651"/>
        <n v="206"/>
        <n v="637"/>
        <n v="311"/>
        <n v="361"/>
        <n v="138"/>
        <n v="519"/>
        <n v="520"/>
        <n v="653"/>
        <n v="323"/>
        <n v="729"/>
        <n v="306"/>
        <n v="644"/>
        <n v="441"/>
        <n v="283"/>
        <n v="424"/>
        <n v="557"/>
        <n v="494"/>
        <n v="359"/>
        <n v="658"/>
        <n v="608"/>
        <n v="363"/>
        <n v="517"/>
        <n v="595"/>
        <n v="511"/>
        <n v="534"/>
        <n v="692"/>
        <n v="476"/>
        <n v="627"/>
        <n v="201"/>
        <n v="401"/>
        <n v="553"/>
        <n v="589"/>
        <n v="556"/>
        <n v="230"/>
        <n v="385"/>
        <n v="340"/>
        <n v="427"/>
        <n v="622"/>
        <n v="690"/>
        <n v="334"/>
        <n v="674"/>
        <n v="497"/>
        <n v="360"/>
        <n v="443"/>
        <n v="301"/>
        <n v="397"/>
        <n v="271"/>
        <n v="512"/>
        <n v="755"/>
        <n v="713"/>
        <n v="514"/>
        <n v="168"/>
        <n v="257"/>
        <n v="620"/>
        <n v="781"/>
        <n v="326"/>
        <n v="558"/>
        <n v="388"/>
        <n v="612"/>
        <n v="596"/>
        <n v="706"/>
        <n v="258"/>
        <n v="321"/>
        <n v="709"/>
        <n v="741"/>
        <n v="655"/>
        <n v="549"/>
        <n v="625"/>
        <n v="606"/>
        <n v="338"/>
        <n v="471"/>
        <n v="212"/>
        <n v="742"/>
        <n v="668"/>
        <n v="503"/>
        <n v="314"/>
        <n v="539"/>
        <n v="469"/>
        <n v="743"/>
        <n v="456"/>
        <n v="410"/>
        <n v="210"/>
        <n v="339"/>
        <n v="568"/>
        <n v="787"/>
        <n v="560"/>
        <n v="274"/>
        <n v="337"/>
        <n v="415"/>
        <n v="450"/>
        <n v="62"/>
        <n v="752"/>
        <n v="522"/>
        <n v="317"/>
        <n v="545"/>
        <n v="593"/>
        <n v="468"/>
        <n v="452"/>
        <n v="770"/>
        <n v="412"/>
        <n v="245"/>
        <n v="475"/>
        <n v="465"/>
        <n v="467"/>
        <n v="623"/>
        <n v="189"/>
        <n v="315"/>
        <n v="275"/>
        <n v="704"/>
        <n v="532"/>
        <n v="68"/>
        <n v="765"/>
        <n v="664"/>
        <n v="762"/>
        <n v="643"/>
        <n v="680"/>
        <n v="400"/>
        <n v="350"/>
        <n v="735"/>
        <n v="544"/>
        <n v="446"/>
        <n v="548"/>
        <n v="477"/>
        <n v="202"/>
        <n v="380"/>
        <n v="678"/>
        <n v="327"/>
        <n v="616"/>
        <n v="648"/>
        <n v="253"/>
        <n v="691"/>
        <n v="671"/>
        <n v="769"/>
        <n v="279"/>
        <n v="407"/>
        <n v="495"/>
        <n v="362"/>
        <n v="264"/>
        <n v="218"/>
        <n v="379"/>
        <n v="433"/>
        <n v="675"/>
        <n v="239"/>
        <n v="630"/>
        <n v="288"/>
        <n v="429"/>
        <n v="455"/>
        <n v="278"/>
        <n v="284"/>
        <n v="133"/>
        <n v="715"/>
        <n v="603"/>
        <n v="348"/>
        <n v="504"/>
        <n v="260"/>
        <n v="490"/>
        <n v="487"/>
        <n v="203"/>
        <n v="145"/>
        <n v="785"/>
        <n v="269"/>
        <n v="154"/>
        <n v="597"/>
        <n v="510"/>
        <n v="91"/>
        <n v="404"/>
        <n v="676"/>
        <n v="588"/>
        <n v="577"/>
        <n v="196"/>
        <n v="474"/>
        <n v="562"/>
        <n v="78"/>
        <n v="139"/>
        <n v="251"/>
        <n v="21"/>
        <n v="224"/>
        <n v="662"/>
        <n v="594"/>
        <n v="303"/>
        <n v="371"/>
        <n v="599"/>
        <n v="128"/>
        <n v="609"/>
        <n v="320"/>
        <n v="795"/>
        <n v="14"/>
        <n v="374"/>
        <n v="640"/>
        <n v="555"/>
        <n v="673"/>
        <n v="425"/>
        <n v="220"/>
        <n v="158"/>
        <n v="266"/>
        <n v="586"/>
        <n v="149"/>
        <n v="631"/>
        <n v="438"/>
        <n v="491"/>
        <n v="211"/>
        <n v="462"/>
        <n v="148"/>
        <n v="370"/>
        <n v="733"/>
        <n v="10"/>
        <n v="776"/>
        <n v="542"/>
        <n v="524"/>
        <n v="402"/>
        <n v="351"/>
        <n v="641"/>
        <n v="353"/>
        <n v="748"/>
        <n v="564"/>
        <n v="406"/>
        <n v="225"/>
        <n v="444"/>
        <n v="470"/>
        <n v="621"/>
        <n v="506"/>
        <n v="254"/>
        <n v="602"/>
        <n v="291"/>
        <n v="261"/>
        <n v="473"/>
        <n v="499"/>
        <n v="199"/>
        <n v="638"/>
        <n v="295"/>
        <n v="259"/>
        <n v="186"/>
        <n v="726"/>
        <n v="335"/>
        <n v="172"/>
        <n v="386"/>
        <n v="758"/>
        <n v="333"/>
        <n v="174"/>
        <n v="394"/>
        <n v="381"/>
        <n v="277"/>
        <n v="248"/>
        <n v="411"/>
        <n v="346"/>
        <n v="155"/>
        <n v="345"/>
        <n v="498"/>
        <n v="227"/>
        <n v="241"/>
        <n v="185"/>
        <n v="657"/>
        <n v="796"/>
        <n v="720"/>
        <n v="466"/>
        <n v="489"/>
        <n v="349"/>
        <n v="108"/>
        <n v="223"/>
        <n v="298"/>
        <n v="354"/>
        <n v="373"/>
        <n v="775"/>
        <n v="725"/>
        <n v="383"/>
        <n v="26"/>
        <n v="355"/>
        <n v="764"/>
        <n v="209"/>
        <n v="454"/>
        <n v="341"/>
        <n v="243"/>
        <n v="695"/>
        <n v="483"/>
        <n v="492"/>
        <n v="481"/>
        <n v="143"/>
        <n v="518"/>
        <n v="310"/>
        <n v="537"/>
        <n v="482"/>
        <n v="232"/>
        <n v="399"/>
        <n v="95"/>
        <n v="170"/>
        <n v="329"/>
        <n v="439"/>
        <n v="626"/>
        <n v="255"/>
        <n v="236"/>
        <n v="405"/>
        <n v="592"/>
        <n v="525"/>
        <n v="357"/>
        <n v="244"/>
        <n v="639"/>
        <n v="376"/>
        <n v="358"/>
        <n v="79"/>
        <n v="336"/>
        <n v="141"/>
        <n v="319"/>
        <n v="712"/>
        <n v="184"/>
        <n v="356"/>
        <n v="111"/>
        <n v="44"/>
        <n v="634"/>
        <n v="344"/>
        <n v="791"/>
        <n v="231"/>
        <n v="286"/>
        <n v="488"/>
        <n v="263"/>
        <n v="119"/>
        <n v="6"/>
        <n v="226"/>
        <n v="69"/>
        <n v="435"/>
        <n v="240"/>
        <n v="581"/>
        <n v="160"/>
        <n v="136"/>
        <n v="666"/>
        <n v="142"/>
        <n v="419"/>
        <n v="753"/>
        <n v="737"/>
        <n v="649"/>
        <n v="176"/>
        <n v="273"/>
        <n v="789"/>
        <n v="459"/>
        <n v="159"/>
        <n v="505"/>
        <n v="714"/>
        <n v="276"/>
        <n v="554"/>
        <n v="197"/>
        <n v="485"/>
        <n v="782"/>
        <n v="308"/>
        <n v="280"/>
        <n v="282"/>
        <n v="222"/>
        <n v="302"/>
        <n v="528"/>
        <n v="324"/>
        <n v="460"/>
        <n v="316"/>
        <n v="113"/>
        <n v="179"/>
        <n v="162"/>
        <n v="191"/>
        <n v="551"/>
        <n v="378"/>
        <n v="422"/>
        <n v="458"/>
        <n v="228"/>
        <n v="213"/>
        <n v="365"/>
        <n v="134"/>
        <n v="234"/>
        <n v="449"/>
        <n v="572"/>
        <n v="377"/>
        <n v="171"/>
        <n v="574"/>
        <n v="121"/>
        <n v="77"/>
        <n v="96"/>
        <n v="104"/>
        <n v="445"/>
        <n v="299"/>
        <n v="313"/>
        <n v="294"/>
        <n v="75"/>
        <n v="502"/>
        <n v="233"/>
        <n v="403"/>
        <n v="156"/>
        <n v="437"/>
        <n v="86"/>
        <n v="543"/>
        <n v="372"/>
        <n v="175"/>
        <n v="681"/>
        <n v="304"/>
        <n v="613"/>
        <n v="250"/>
        <n v="242"/>
        <n v="116"/>
        <n v="318"/>
        <n v="73"/>
        <n v="151"/>
        <n v="198"/>
        <n v="561"/>
        <n v="166"/>
        <n v="366"/>
        <n v="783"/>
        <n v="605"/>
        <n v="600"/>
        <n v="369"/>
        <n v="15"/>
        <n v="216"/>
        <n v="287"/>
        <n v="262"/>
        <n v="205"/>
        <n v="797"/>
        <n v="270"/>
        <n v="94"/>
        <n v="164"/>
        <n v="285"/>
        <n v="173"/>
        <n v="480"/>
        <n v="330"/>
        <n v="387"/>
        <n v="41"/>
        <n v="34"/>
        <n v="292"/>
        <n v="144"/>
        <n v="97"/>
        <n v="780"/>
        <n v="58"/>
        <n v="180"/>
        <n v="219"/>
        <n v="17"/>
        <n v="129"/>
        <n v="530"/>
        <n v="80"/>
        <n v="332"/>
        <n v="457"/>
        <n v="237"/>
        <n v="66"/>
        <n v="125"/>
        <n v="24"/>
        <n v="615"/>
        <n v="33"/>
        <n v="177"/>
        <n v="20"/>
        <n v="51"/>
        <n v="569"/>
        <n v="413"/>
        <n v="120"/>
        <n v="147"/>
        <n v="39"/>
        <n v="426"/>
        <n v="190"/>
        <n v="112"/>
        <n v="238"/>
        <n v="204"/>
        <n v="208"/>
        <n v="150"/>
        <n v="32"/>
        <n v="65"/>
        <n v="146"/>
        <n v="81"/>
        <n v="167"/>
        <n v="103"/>
        <n v="187"/>
        <n v="45"/>
        <n v="434"/>
        <n v="759"/>
        <n v="252"/>
        <n v="195"/>
        <n v="718"/>
        <n v="188"/>
        <n v="118"/>
        <n v="27"/>
        <n v="84"/>
        <n v="56"/>
        <n v="43"/>
        <n v="590"/>
        <n v="11"/>
        <n v="52"/>
        <n v="153"/>
        <n v="122"/>
        <n v="451"/>
        <n v="701"/>
        <n v="90"/>
        <n v="114"/>
        <n v="106"/>
        <n v="416"/>
        <n v="393"/>
        <n v="541"/>
        <n v="181"/>
        <n v="352"/>
        <n v="165"/>
        <n v="124"/>
        <n v="42"/>
        <n v="331"/>
        <n v="135"/>
        <n v="70"/>
        <n v="650"/>
        <n v="161"/>
        <n v="610"/>
        <n v="157"/>
        <n v="57"/>
        <n v="60"/>
        <n v="16"/>
        <n v="256"/>
        <n v="30"/>
        <n v="628"/>
        <n v="221"/>
        <n v="368"/>
        <n v="235"/>
        <n v="105"/>
        <n v="137"/>
        <n v="513"/>
        <n v="46"/>
        <n v="132"/>
        <n v="23"/>
        <n v="364"/>
        <n v="35"/>
        <n v="93"/>
        <n v="417"/>
        <n v="54"/>
        <n v="656"/>
        <n v="296"/>
        <n v="774"/>
        <n v="265"/>
        <n v="13"/>
        <n v="342"/>
        <n v="53"/>
        <n v="183"/>
        <n v="3"/>
        <n v="101"/>
        <n v="215"/>
        <n v="214"/>
        <n v="529"/>
        <n v="50"/>
        <n v="571"/>
        <n v="22"/>
        <n v="192"/>
        <n v="31"/>
        <n v="102"/>
        <n v="100"/>
        <n v="88"/>
        <n v="74"/>
        <n v="38"/>
        <n v="92"/>
        <n v="573"/>
        <n v="83"/>
        <n v="500"/>
        <n v="67"/>
        <n v="61"/>
        <n v="382"/>
        <n v="194"/>
        <n v="152"/>
        <n v="384"/>
        <n v="63"/>
        <n v="229"/>
        <n v="127"/>
        <n v="82"/>
        <n v="281"/>
        <n v="389"/>
        <n v="163"/>
        <n v="4"/>
        <n v="29"/>
        <n v="9"/>
        <n v="431"/>
        <n v="99"/>
        <n v="563"/>
        <n v="36"/>
        <n v="85"/>
        <n v="87"/>
        <n v="19"/>
        <n v="25"/>
        <n v="217"/>
        <n v="72"/>
        <n v="76"/>
        <n v="169"/>
        <n v="587"/>
        <n v="123"/>
        <n v="328"/>
        <n v="130"/>
        <n v="423"/>
        <n v="665"/>
        <n v="7"/>
        <n v="115"/>
        <n v="182"/>
        <n v="71"/>
        <n v="110"/>
        <n v="305"/>
        <n v="59"/>
        <n v="126"/>
        <n v="28"/>
        <n v="5"/>
        <n v="48"/>
        <n v="64"/>
        <n v="40"/>
        <n v="391"/>
        <n v="247"/>
        <n v="207"/>
        <n v="140"/>
        <n v="2"/>
        <n v="290"/>
        <n v="347"/>
        <n v="18"/>
        <n v="98"/>
        <n v="49"/>
        <n v="1"/>
        <n v="8"/>
        <n v="12"/>
        <n v="47"/>
        <n v="131"/>
        <n v="300"/>
        <n v="37"/>
        <n v="193"/>
        <n v="117"/>
      </sharedItems>
    </cacheField>
    <cacheField name="EO SCORE" numFmtId="0">
      <sharedItems containsSemiMixedTypes="0" containsString="0" containsNumber="1" minValue="1" maxValue="100" count="622">
        <n v="12.2"/>
        <n v="13"/>
        <n v="49.7"/>
        <n v="19.3"/>
        <n v="5.7"/>
        <n v="22.5"/>
        <n v="5.5"/>
        <n v="26.2"/>
        <n v="13.2"/>
        <n v="5.9"/>
        <n v="2.1"/>
        <n v="1.2"/>
        <n v="16.5"/>
        <n v="4.7"/>
        <n v="3.5"/>
        <n v="21.2"/>
        <n v="1.8"/>
        <n v="42.5"/>
        <n v="1.7"/>
        <n v="7.5"/>
        <n v="9.6"/>
        <n v="10.6"/>
        <n v="27.3"/>
        <n v="2.2999999999999998"/>
        <n v="5"/>
        <n v="15"/>
        <n v="16.7"/>
        <n v="22.3"/>
        <n v="4.9000000000000004"/>
        <n v="7.2"/>
        <n v="14.1"/>
        <n v="9.8000000000000007"/>
        <n v="16.8"/>
        <n v="1.5"/>
        <n v="13.5"/>
        <n v="11.6"/>
        <n v="2"/>
        <n v="9.4"/>
        <n v="1"/>
        <n v="4"/>
        <n v="8.8000000000000007"/>
        <n v="2.5"/>
        <n v="33.5"/>
        <n v="14.5"/>
        <n v="1.9"/>
        <n v="16.3"/>
        <n v="22.4"/>
        <n v="1.4"/>
        <n v="5.0999999999999996"/>
        <n v="12.4"/>
        <n v="9.1999999999999993"/>
        <n v="6.4"/>
        <n v="3.4"/>
        <n v="14.2"/>
        <n v="4.0999999999999996"/>
        <n v="7.3"/>
        <n v="26.5"/>
        <n v="75.8"/>
        <n v="15.2"/>
        <n v="57.5"/>
        <n v="3.2"/>
        <n v="89.1"/>
        <n v="26.3"/>
        <n v="34.4"/>
        <n v="10.8"/>
        <n v="13.4"/>
        <n v="12.7"/>
        <n v="1.3"/>
        <n v="16.399999999999999"/>
        <n v="5.2"/>
        <n v="2.2000000000000002"/>
        <n v="3"/>
        <n v="10"/>
        <n v="5.3"/>
        <n v="38.1"/>
        <n v="19.399999999999999"/>
        <n v="29.9"/>
        <n v="53.7"/>
        <n v="24.2"/>
        <n v="18.5"/>
        <n v="11.5"/>
        <n v="17"/>
        <n v="12.8"/>
        <n v="48"/>
        <n v="56.4"/>
        <n v="4.2"/>
        <n v="20.8"/>
        <n v="1.6"/>
        <n v="6.2"/>
        <n v="11.2"/>
        <n v="53.2"/>
        <n v="13.3"/>
        <n v="51.8"/>
        <n v="13.1"/>
        <n v="6.8"/>
        <n v="2.8"/>
        <n v="35.700000000000003"/>
        <n v="4.8"/>
        <n v="2.9"/>
        <n v="19.7"/>
        <n v="4.5999999999999996"/>
        <n v="3.6"/>
        <n v="3.1"/>
        <n v="3.9"/>
        <n v="4.5"/>
        <n v="5.6"/>
        <n v="80.8"/>
        <n v="14.9"/>
        <n v="10.5"/>
        <n v="10.3"/>
        <n v="8.1999999999999993"/>
        <n v="8.3000000000000007"/>
        <n v="62.4"/>
        <n v="29.2"/>
        <n v="13.9"/>
        <n v="21.4"/>
        <n v="3.3"/>
        <n v="15.3"/>
        <n v="17.2"/>
        <n v="2.6"/>
        <n v="55"/>
        <n v="8"/>
        <n v="6.7"/>
        <n v="13.8"/>
        <n v="9.1"/>
        <n v="28.7"/>
        <n v="7.1"/>
        <n v="39"/>
        <n v="11.3"/>
        <n v="3.7"/>
        <n v="8.4"/>
        <n v="6.3"/>
        <n v="11.4"/>
        <n v="24.7"/>
        <n v="29.3"/>
        <n v="45.4"/>
        <n v="13.6"/>
        <n v="25.1"/>
        <n v="7.4"/>
        <n v="10.1"/>
        <n v="8.5"/>
        <n v="15.8"/>
        <n v="18.399999999999999"/>
        <n v="9.3000000000000007"/>
        <n v="15.5"/>
        <n v="7.8"/>
        <n v="16.600000000000001"/>
        <n v="28.8"/>
        <n v="36.799999999999997"/>
        <n v="3.8"/>
        <n v="28.3"/>
        <n v="14.8"/>
        <n v="10.4"/>
        <n v="24.6"/>
        <n v="17.7"/>
        <n v="9"/>
        <n v="73.8"/>
        <n v="6.6"/>
        <n v="10.7"/>
        <n v="36.9"/>
        <n v="5.8"/>
        <n v="96.9"/>
        <n v="11.9"/>
        <n v="12.9"/>
        <n v="37.5"/>
        <n v="35.6"/>
        <n v="12.3"/>
        <n v="8.6"/>
        <n v="32.1"/>
        <n v="5.4"/>
        <n v="24.4"/>
        <n v="7.7"/>
        <n v="6"/>
        <n v="42.9"/>
        <n v="95.8"/>
        <n v="22.8"/>
        <n v="71"/>
        <n v="25.5"/>
        <n v="31.8"/>
        <n v="12.1"/>
        <n v="37.799999999999997"/>
        <n v="2.4"/>
        <n v="4.4000000000000004"/>
        <n v="24.8"/>
        <n v="12"/>
        <n v="64.400000000000006"/>
        <n v="63.1"/>
        <n v="40.299999999999997"/>
        <n v="4.3"/>
        <n v="24.5"/>
        <n v="90"/>
        <n v="11.7"/>
        <n v="35.299999999999997"/>
        <n v="6.5"/>
        <n v="52.2"/>
        <n v="84.9"/>
        <n v="34.1"/>
        <n v="7.6"/>
        <n v="20.3"/>
        <n v="16"/>
        <n v="12.5"/>
        <n v="21"/>
        <n v="47.6"/>
        <n v="73.2"/>
        <n v="53.6"/>
        <n v="8.9"/>
        <n v="9.6999999999999993"/>
        <n v="24"/>
        <n v="98.1"/>
        <n v="7"/>
        <n v="17.8"/>
        <n v="11.1"/>
        <n v="39.6"/>
        <n v="19.2"/>
        <n v="90.4"/>
        <n v="29.4"/>
        <n v="18.3"/>
        <n v="89.3"/>
        <n v="17.899999999999999"/>
        <n v="26.1"/>
        <n v="28.1"/>
        <n v="28.6"/>
        <n v="70.3"/>
        <n v="13.7"/>
        <n v="38.6"/>
        <n v="33.9"/>
        <n v="21.9"/>
        <n v="41.3"/>
        <n v="23.4"/>
        <n v="49.9"/>
        <n v="17.600000000000001"/>
        <n v="15.9"/>
        <n v="30.6"/>
        <n v="35.799999999999997"/>
        <n v="69.8"/>
        <n v="17.399999999999999"/>
        <n v="7.9"/>
        <n v="27.6"/>
        <n v="32.5"/>
        <n v="35.4"/>
        <n v="27.9"/>
        <n v="2.7"/>
        <n v="11"/>
        <n v="33.1"/>
        <n v="73.5"/>
        <n v="20.100000000000001"/>
        <n v="30.4"/>
        <n v="54.1"/>
        <n v="45.6"/>
        <n v="22.6"/>
        <n v="16.100000000000001"/>
        <n v="44.3"/>
        <n v="27.5"/>
        <n v="91"/>
        <n v="58.5"/>
        <n v="21.8"/>
        <n v="9.5"/>
        <n v="49"/>
        <n v="14.7"/>
        <n v="29.6"/>
        <n v="76.2"/>
        <n v="23.1"/>
        <n v="15.4"/>
        <n v="26"/>
        <n v="19.100000000000001"/>
        <n v="95.2"/>
        <n v="23.2"/>
        <n v="24.1"/>
        <n v="87.1"/>
        <n v="34.200000000000003"/>
        <n v="30.8"/>
        <n v="26.6"/>
        <n v="15.7"/>
        <n v="38.299999999999997"/>
        <n v="30.7"/>
        <n v="40.5"/>
        <n v="70.400000000000006"/>
        <n v="16.899999999999999"/>
        <n v="30.5"/>
        <n v="95.6"/>
        <n v="24.9"/>
        <n v="45"/>
        <n v="6.9"/>
        <n v="58.8"/>
        <n v="29.5"/>
        <n v="44.1"/>
        <n v="45.1"/>
        <n v="23.7"/>
        <n v="40.799999999999997"/>
        <n v="26.7"/>
        <n v="98.3"/>
        <n v="20.6"/>
        <n v="49.6"/>
        <n v="44.6"/>
        <n v="32.799999999999997"/>
        <n v="11.8"/>
        <n v="96"/>
        <n v="41.5"/>
        <n v="41.8"/>
        <n v="26.8"/>
        <n v="16.2"/>
        <n v="30.3"/>
        <n v="25.2"/>
        <n v="35.200000000000003"/>
        <n v="17.5"/>
        <n v="55.5"/>
        <n v="51.7"/>
        <n v="41.1"/>
        <n v="46.2"/>
        <n v="92"/>
        <n v="51.2"/>
        <n v="54.6"/>
        <n v="29"/>
        <n v="71.8"/>
        <n v="47.9"/>
        <n v="76"/>
        <n v="55.2"/>
        <n v="43.1"/>
        <n v="69.7"/>
        <n v="61.3"/>
        <n v="41.2"/>
        <n v="27.7"/>
        <n v="88.6"/>
        <n v="18.7"/>
        <n v="33"/>
        <n v="50.5"/>
        <n v="20.399999999999999"/>
        <n v="57.7"/>
        <n v="20"/>
        <n v="87"/>
        <n v="38.700000000000003"/>
        <n v="58"/>
        <n v="23.6"/>
        <n v="81.2"/>
        <n v="17.100000000000001"/>
        <n v="42.8"/>
        <n v="28"/>
        <n v="96.8"/>
        <n v="79.400000000000006"/>
        <n v="68.7"/>
        <n v="85.6"/>
        <n v="10.9"/>
        <n v="27.4"/>
        <n v="20.9"/>
        <n v="48.8"/>
        <n v="56.8"/>
        <n v="67.3"/>
        <n v="21.3"/>
        <n v="40.4"/>
        <n v="12.6"/>
        <n v="15.6"/>
        <n v="39.5"/>
        <n v="18"/>
        <n v="42"/>
        <n v="61.6"/>
        <n v="51.6"/>
        <n v="18.2"/>
        <n v="86"/>
        <n v="44"/>
        <n v="38"/>
        <n v="31.4"/>
        <n v="40.1"/>
        <n v="97.1"/>
        <n v="67.900000000000006"/>
        <n v="51.5"/>
        <n v="48.4"/>
        <n v="80"/>
        <n v="33.200000000000003"/>
        <n v="58.4"/>
        <n v="72"/>
        <n v="35.9"/>
        <n v="64.099999999999994"/>
        <n v="40.9"/>
        <n v="25"/>
        <n v="89.4"/>
        <n v="18.100000000000001"/>
        <n v="19.5"/>
        <n v="98.4"/>
        <n v="42.3"/>
        <n v="22"/>
        <n v="28.9"/>
        <n v="69.3"/>
        <n v="48.5"/>
        <n v="27.8"/>
        <n v="31.9"/>
        <n v="71.400000000000006"/>
        <n v="32.9"/>
        <n v="59.6"/>
        <n v="98"/>
        <n v="14.3"/>
        <n v="17.3"/>
        <n v="32.299999999999997"/>
        <n v="31.3"/>
        <n v="45.2"/>
        <n v="50.8"/>
        <n v="8.6999999999999993"/>
        <n v="69.599999999999994"/>
        <n v="23"/>
        <n v="47.1"/>
        <n v="37"/>
        <n v="6.1"/>
        <n v="43.7"/>
        <n v="25.4"/>
        <n v="50.6"/>
        <n v="18.8"/>
        <n v="65.8"/>
        <n v="91.3"/>
        <n v="39.799999999999997"/>
        <n v="47.3"/>
        <n v="19.600000000000001"/>
        <n v="25.9"/>
        <n v="69.900000000000006"/>
        <n v="54.3"/>
        <n v="53.5"/>
        <n v="51.4"/>
        <n v="93.3"/>
        <n v="34.9"/>
        <n v="89.2"/>
        <n v="18.899999999999999"/>
        <n v="31.2"/>
        <n v="42.2"/>
        <n v="60.7"/>
        <n v="70"/>
        <n v="53"/>
        <n v="27"/>
        <n v="40.200000000000003"/>
        <n v="42.1"/>
        <n v="32.6"/>
        <n v="31"/>
        <n v="83.6"/>
        <n v="58.2"/>
        <n v="64.8"/>
        <n v="29.1"/>
        <n v="14.4"/>
        <n v="89.8"/>
        <n v="97"/>
        <n v="61.2"/>
        <n v="87.7"/>
        <n v="58.1"/>
        <n v="69.2"/>
        <n v="60.6"/>
        <n v="85.8"/>
        <n v="65.900000000000006"/>
        <n v="80.400000000000006"/>
        <n v="84.8"/>
        <n v="34.799999999999997"/>
        <n v="38.9"/>
        <n v="42.7"/>
        <n v="63.2"/>
        <n v="78.8"/>
        <n v="82.2"/>
        <n v="28.4"/>
        <n v="74.900000000000006"/>
        <n v="54.4"/>
        <n v="42.4"/>
        <n v="53.3"/>
        <n v="21.6"/>
        <n v="36.299999999999997"/>
        <n v="34"/>
        <n v="88.9"/>
        <n v="60.3"/>
        <n v="45.3"/>
        <n v="50"/>
        <n v="88.7"/>
        <n v="46.1"/>
        <n v="37.700000000000003"/>
        <n v="90.6"/>
        <n v="99.5"/>
        <n v="33.4"/>
        <n v="61.1"/>
        <n v="46"/>
        <n v="27.1"/>
        <n v="37.200000000000003"/>
        <n v="75.400000000000006"/>
        <n v="48.3"/>
        <n v="79.7"/>
        <n v="30"/>
        <n v="59.4"/>
        <n v="69.5"/>
        <n v="80.5"/>
        <n v="98.7"/>
        <n v="25.8"/>
        <n v="80.099999999999994"/>
        <n v="43.6"/>
        <n v="47.7"/>
        <n v="73.400000000000006"/>
        <n v="69.400000000000006"/>
        <n v="25.3"/>
        <n v="98.9"/>
        <n v="74.8"/>
        <n v="87.9"/>
        <n v="49.5"/>
        <n v="94.2"/>
        <n v="77"/>
        <n v="60.5"/>
        <n v="64.5"/>
        <n v="38.799999999999997"/>
        <n v="59.7"/>
        <n v="50.9"/>
        <n v="57.6"/>
        <n v="90.5"/>
        <n v="37.9"/>
        <n v="86.1"/>
        <n v="55.1"/>
        <n v="91.9"/>
        <n v="61.5"/>
        <n v="62.2"/>
        <n v="90.1"/>
        <n v="44.2"/>
        <n v="61.4"/>
        <n v="87.4"/>
        <n v="36.4"/>
        <n v="50.7"/>
        <n v="48.9"/>
        <n v="94"/>
        <n v="29.8"/>
        <n v="45.7"/>
        <n v="92.3"/>
        <n v="38.200000000000003"/>
        <n v="25.6"/>
        <n v="60"/>
        <n v="22.1"/>
        <n v="97.8"/>
        <n v="58.9"/>
        <n v="99.4"/>
        <n v="15.1"/>
        <n v="41"/>
        <n v="45.8"/>
        <n v="47.2"/>
        <n v="97.3"/>
        <n v="77.599999999999994"/>
        <n v="55.9"/>
        <n v="99.1"/>
        <n v="97.7"/>
        <n v="54.5"/>
        <n v="68.599999999999994"/>
        <n v="52.3"/>
        <n v="72.7"/>
        <n v="83.1"/>
        <n v="47.8"/>
        <n v="66.2"/>
        <n v="36.5"/>
        <n v="74.400000000000006"/>
        <n v="82"/>
        <n v="58.6"/>
        <n v="19.899999999999999"/>
        <n v="65.400000000000006"/>
        <n v="56.3"/>
        <n v="92.2"/>
        <n v="75.599999999999994"/>
        <n v="44.9"/>
        <n v="86.6"/>
        <n v="67.2"/>
        <n v="82.6"/>
        <n v="97.4"/>
        <n v="87.2"/>
        <n v="75.900000000000006"/>
        <n v="77.099999999999994"/>
        <n v="90.8"/>
        <n v="66"/>
        <n v="26.4"/>
        <n v="39.700000000000003"/>
        <n v="74"/>
        <n v="81.900000000000006"/>
        <n v="63.8"/>
        <n v="89.9"/>
        <n v="52.5"/>
        <n v="72.599999999999994"/>
        <n v="90.7"/>
        <n v="39.200000000000003"/>
        <n v="81"/>
        <n v="82.9"/>
        <n v="86.9"/>
        <n v="67.5"/>
        <n v="35.5"/>
        <n v="84.3"/>
        <n v="79.900000000000006"/>
        <n v="96.1"/>
        <n v="99.9"/>
        <n v="54.7"/>
        <n v="57.3"/>
        <n v="74.099999999999994"/>
        <n v="62.9"/>
        <n v="96.4"/>
        <n v="92.8"/>
        <n v="95.3"/>
        <n v="97.5"/>
        <n v="75.3"/>
        <n v="94.4"/>
        <n v="79.2"/>
        <n v="34.6"/>
        <n v="44.5"/>
        <n v="46.9"/>
        <n v="93.6"/>
        <n v="76.599999999999994"/>
        <n v="67.400000000000006"/>
        <n v="91.5"/>
        <n v="92.5"/>
        <n v="97.6"/>
        <n v="77.7"/>
        <n v="90.3"/>
        <n v="88.2"/>
        <n v="83.5"/>
        <n v="84.1"/>
        <n v="84.2"/>
        <n v="73.3"/>
        <n v="91.2"/>
        <n v="66.599999999999994"/>
        <n v="86.7"/>
        <n v="76.400000000000006"/>
        <n v="76.8"/>
        <n v="98.8"/>
        <n v="93.9"/>
        <n v="100"/>
        <n v="67.099999999999994"/>
        <n v="49.1"/>
        <n v="97.9"/>
        <n v="99.8"/>
        <n v="99.3"/>
        <n v="95.9"/>
        <n v="95"/>
        <n v="85.9"/>
      </sharedItems>
    </cacheField>
    <cacheField name="EO RANK" numFmtId="0">
      <sharedItems containsMixedTypes="1" containsNumber="1" containsInteger="1" minValue="1" maxValue="800" count="789">
        <s v="801+"/>
        <n v="348"/>
        <n v="739"/>
        <n v="682"/>
        <n v="621"/>
        <n v="798"/>
        <n v="704"/>
        <n v="412"/>
        <n v="605"/>
        <n v="791"/>
        <n v="690"/>
        <n v="790"/>
        <n v="503"/>
        <n v="686"/>
        <n v="616"/>
        <n v="178"/>
        <n v="291"/>
        <n v="796"/>
        <n v="113"/>
        <n v="619"/>
        <n v="497"/>
        <n v="800"/>
        <n v="454"/>
        <n v="736"/>
        <n v="550"/>
        <n v="312"/>
        <n v="653"/>
        <n v="748"/>
        <n v="780"/>
        <n v="360"/>
        <n v="295"/>
        <n v="713"/>
        <n v="320"/>
        <n v="325"/>
        <n v="482"/>
        <n v="731"/>
        <n v="691"/>
        <n v="154"/>
        <n v="251"/>
        <n v="566"/>
        <n v="700"/>
        <n v="778"/>
        <n v="303"/>
        <n v="582"/>
        <n v="444"/>
        <n v="646"/>
        <n v="562"/>
        <n v="385"/>
        <n v="638"/>
        <n v="751"/>
        <n v="793"/>
        <n v="577"/>
        <n v="472"/>
        <n v="589"/>
        <n v="647"/>
        <n v="789"/>
        <n v="768"/>
        <n v="189"/>
        <n v="687"/>
        <n v="469"/>
        <n v="62"/>
        <n v="465"/>
        <n v="484"/>
        <n v="526"/>
        <n v="652"/>
        <n v="408"/>
        <n v="69"/>
        <n v="674"/>
        <n v="204"/>
        <n v="630"/>
        <n v="530"/>
        <n v="699"/>
        <n v="461"/>
        <n v="643"/>
        <n v="496"/>
        <n v="242"/>
        <n v="247"/>
        <n v="435"/>
        <n v="650"/>
        <n v="106"/>
        <n v="487"/>
        <n v="324"/>
        <n v="137"/>
        <n v="499"/>
        <n v="722"/>
        <n v="706"/>
        <n v="369"/>
        <n v="195"/>
        <n v="315"/>
        <n v="657"/>
        <n v="40"/>
        <n v="764"/>
        <n v="441"/>
        <n v="742"/>
        <n v="103"/>
        <n v="559"/>
        <n v="753"/>
        <n v="110"/>
        <n v="761"/>
        <n v="622"/>
        <n v="590"/>
        <n v="585"/>
        <n v="208"/>
        <n v="450"/>
        <n v="560"/>
        <n v="501"/>
        <n v="696"/>
        <n v="423"/>
        <n v="664"/>
        <n v="344"/>
        <n v="769"/>
        <n v="765"/>
        <n v="543"/>
        <n v="479"/>
        <n v="212"/>
        <n v="773"/>
        <n v="601"/>
        <n v="422"/>
        <n v="762"/>
        <n v="520"/>
        <n v="486"/>
        <n v="598"/>
        <n v="511"/>
        <n v="190"/>
        <n v="724"/>
        <n v="547"/>
        <n v="310"/>
        <n v="382"/>
        <n v="620"/>
        <n v="678"/>
        <n v="397"/>
        <n v="602"/>
        <n v="558"/>
        <n v="95"/>
        <n v="280"/>
        <n v="697"/>
        <n v="353"/>
        <n v="553"/>
        <n v="175"/>
        <n v="684"/>
        <n v="668"/>
        <n v="522"/>
        <n v="654"/>
        <n v="453"/>
        <n v="623"/>
        <n v="743"/>
        <n v="75"/>
        <n v="776"/>
        <n v="592"/>
        <n v="667"/>
        <n v="557"/>
        <n v="656"/>
        <n v="125"/>
        <n v="719"/>
        <n v="498"/>
        <n v="707"/>
        <n v="537"/>
        <n v="614"/>
        <n v="581"/>
        <n v="723"/>
        <n v="451"/>
        <n v="770"/>
        <n v="538"/>
        <n v="432"/>
        <n v="206"/>
        <n v="787"/>
        <n v="544"/>
        <n v="72"/>
        <n v="642"/>
        <n v="391"/>
        <n v="277"/>
        <n v="556"/>
        <n v="402"/>
        <n v="680"/>
        <n v="389"/>
        <n v="661"/>
        <n v="767"/>
        <n v="431"/>
        <n v="613"/>
        <n v="38"/>
        <n v="715"/>
        <n v="349"/>
        <n v="394"/>
        <n v="518"/>
        <n v="66"/>
        <n v="421"/>
        <n v="419"/>
        <n v="611"/>
        <n v="471"/>
        <n v="548"/>
        <n v="636"/>
        <n v="488"/>
        <n v="771"/>
        <n v="299"/>
        <n v="327"/>
        <n v="425"/>
        <n v="383"/>
        <n v="738"/>
        <n v="375"/>
        <n v="591"/>
        <n v="89"/>
        <n v="332"/>
        <n v="306"/>
        <n v="398"/>
        <n v="572"/>
        <n v="202"/>
        <n v="763"/>
        <n v="651"/>
        <n v="362"/>
        <n v="570"/>
        <n v="176"/>
        <n v="784"/>
        <n v="705"/>
        <n v="766"/>
        <n v="300"/>
        <n v="407"/>
        <n v="214"/>
        <n v="660"/>
        <n v="259"/>
        <n v="424"/>
        <n v="191"/>
        <n v="396"/>
        <n v="752"/>
        <n v="600"/>
        <n v="117"/>
        <n v="746"/>
        <n v="788"/>
        <n v="721"/>
        <n v="542"/>
        <n v="513"/>
        <n v="341"/>
        <n v="717"/>
        <n v="286"/>
        <n v="725"/>
        <n v="483"/>
        <n v="685"/>
        <n v="126"/>
        <n v="447"/>
        <n v="683"/>
        <n v="285"/>
        <n v="361"/>
        <n v="554"/>
        <n v="662"/>
        <n v="152"/>
        <n v="779"/>
        <n v="578"/>
        <n v="409"/>
        <n v="593"/>
        <n v="679"/>
        <n v="448"/>
        <n v="63"/>
        <n v="163"/>
        <n v="302"/>
        <n v="221"/>
        <n v="587"/>
        <n v="134"/>
        <n v="565"/>
        <n v="604"/>
        <n v="711"/>
        <n v="637"/>
        <n v="355"/>
        <n v="420"/>
        <n v="294"/>
        <n v="775"/>
        <n v="230"/>
        <n v="702"/>
        <n v="675"/>
        <n v="434"/>
        <n v="741"/>
        <n v="442"/>
        <n v="692"/>
        <n v="455"/>
        <n v="326"/>
        <n v="759"/>
        <n v="649"/>
        <n v="418"/>
        <n v="290"/>
        <n v="579"/>
        <n v="253"/>
        <n v="328"/>
        <n v="561"/>
        <n v="755"/>
        <n v="131"/>
        <n v="401"/>
        <n v="714"/>
        <n v="404"/>
        <n v="564"/>
        <n v="794"/>
        <n v="688"/>
        <n v="390"/>
        <n v="458"/>
        <n v="631"/>
        <n v="641"/>
        <n v="669"/>
        <n v="531"/>
        <n v="749"/>
        <n v="437"/>
        <n v="460"/>
        <n v="56"/>
        <n v="750"/>
        <n v="226"/>
        <n v="329"/>
        <n v="551"/>
        <n v="783"/>
        <n v="358"/>
        <n v="159"/>
        <n v="510"/>
        <n v="281"/>
        <n v="588"/>
        <n v="200"/>
        <n v="477"/>
        <n v="243"/>
        <n v="429"/>
        <n v="640"/>
        <n v="109"/>
        <n v="595"/>
        <n v="758"/>
        <n v="610"/>
        <n v="541"/>
        <n v="733"/>
        <n v="34"/>
        <n v="470"/>
        <n v="414"/>
        <n v="695"/>
        <n v="36"/>
        <n v="645"/>
        <n v="576"/>
        <n v="219"/>
        <n v="357"/>
        <n v="599"/>
        <n v="580"/>
        <n v="527"/>
        <n v="203"/>
        <n v="223"/>
        <n v="517"/>
        <n v="648"/>
        <n v="377"/>
        <n v="274"/>
        <n v="44"/>
        <n v="528"/>
        <n v="489"/>
        <n v="777"/>
        <n v="524"/>
        <n v="347"/>
        <n v="532"/>
        <n v="388"/>
        <n v="336"/>
        <n v="215"/>
        <n v="673"/>
        <n v="373"/>
        <n v="703"/>
        <n v="467"/>
        <n v="659"/>
        <n v="574"/>
        <n v="449"/>
        <n v="405"/>
        <n v="634"/>
        <n v="339"/>
        <n v="563"/>
        <n v="745"/>
        <n v="734"/>
        <n v="670"/>
        <n v="403"/>
        <n v="238"/>
        <n v="93"/>
        <n v="333"/>
        <n v="439"/>
        <n v="370"/>
        <n v="729"/>
        <n v="732"/>
        <n v="665"/>
        <n v="625"/>
        <n v="782"/>
        <n v="210"/>
        <n v="478"/>
        <n v="309"/>
        <n v="795"/>
        <n v="737"/>
        <n v="318"/>
        <n v="282"/>
        <n v="331"/>
        <n v="672"/>
        <n v="84"/>
        <n v="491"/>
        <n v="740"/>
        <n v="112"/>
        <n v="744"/>
        <n v="533"/>
        <n v="416"/>
        <n v="267"/>
        <n v="209"/>
        <n v="747"/>
        <n v="289"/>
        <n v="321"/>
        <n v="701"/>
        <n v="495"/>
        <n v="607"/>
        <n v="436"/>
        <n v="417"/>
        <n v="519"/>
        <n v="718"/>
        <n v="535"/>
        <n v="663"/>
        <n v="720"/>
        <n v="539"/>
        <n v="41"/>
        <n v="142"/>
        <n v="545"/>
        <n v="211"/>
        <n v="283"/>
        <n v="384"/>
        <n v="240"/>
        <n v="655"/>
        <n v="567"/>
        <n v="108"/>
        <n v="59"/>
        <n v="262"/>
        <n v="540"/>
        <n v="122"/>
        <n v="709"/>
        <n v="505"/>
        <n v="284"/>
        <n v="799"/>
        <n v="220"/>
        <n v="268"/>
        <n v="133"/>
        <n v="792"/>
        <n v="237"/>
        <n v="157"/>
        <n v="288"/>
        <n v="138"/>
        <n v="278"/>
        <n v="258"/>
        <n v="756"/>
        <n v="493"/>
        <n v="266"/>
        <n v="514"/>
        <n v="350"/>
        <n v="445"/>
        <n v="536"/>
        <n v="411"/>
        <n v="490"/>
        <n v="245"/>
        <n v="166"/>
        <n v="594"/>
        <n v="480"/>
        <n v="149"/>
        <n v="586"/>
        <n v="677"/>
        <n v="314"/>
        <n v="609"/>
        <n v="728"/>
        <n v="183"/>
        <n v="681"/>
        <n v="308"/>
        <n v="413"/>
        <n v="426"/>
        <n v="319"/>
        <n v="698"/>
        <n v="476"/>
        <n v="500"/>
        <n v="115"/>
        <n v="270"/>
        <n v="386"/>
        <n v="644"/>
        <n v="216"/>
        <n v="342"/>
        <n v="712"/>
        <n v="523"/>
        <n v="116"/>
        <n v="378"/>
        <n v="464"/>
        <n v="114"/>
        <n v="632"/>
        <n v="100"/>
        <n v="21"/>
        <n v="786"/>
        <n v="525"/>
        <n v="608"/>
        <n v="506"/>
        <n v="264"/>
        <n v="260"/>
        <n v="534"/>
        <n v="379"/>
        <n v="615"/>
        <n v="676"/>
        <n v="606"/>
        <n v="466"/>
        <n v="181"/>
        <n v="689"/>
        <n v="67"/>
        <n v="359"/>
        <n v="492"/>
        <n v="624"/>
        <n v="726"/>
        <n v="368"/>
        <n v="162"/>
        <n v="612"/>
        <n v="716"/>
        <n v="99"/>
        <n v="549"/>
        <n v="275"/>
        <n v="512"/>
        <n v="217"/>
        <n v="515"/>
        <n v="156"/>
        <n v="118"/>
        <n v="481"/>
        <n v="33"/>
        <n v="626"/>
        <n v="760"/>
        <n v="179"/>
        <n v="265"/>
        <n v="158"/>
        <n v="42"/>
        <n v="406"/>
        <n v="387"/>
        <n v="365"/>
        <n v="192"/>
        <n v="509"/>
        <n v="57"/>
        <n v="218"/>
        <n v="635"/>
        <n v="29"/>
        <n v="184"/>
        <n v="120"/>
        <n v="351"/>
        <n v="79"/>
        <n v="671"/>
        <n v="171"/>
        <n v="269"/>
        <n v="148"/>
        <n v="241"/>
        <n v="468"/>
        <n v="507"/>
        <n v="618"/>
        <n v="446"/>
        <n v="272"/>
        <n v="335"/>
        <n v="287"/>
        <n v="101"/>
        <n v="459"/>
        <n v="205"/>
        <n v="130"/>
        <n v="301"/>
        <n v="91"/>
        <n v="596"/>
        <n v="30"/>
        <n v="569"/>
        <n v="255"/>
        <n v="754"/>
        <n v="252"/>
        <n v="393"/>
        <n v="573"/>
        <n v="105"/>
        <n v="399"/>
        <n v="257"/>
        <n v="123"/>
        <n v="475"/>
        <n v="584"/>
        <n v="337"/>
        <n v="354"/>
        <n v="311"/>
        <n v="81"/>
        <n v="366"/>
        <n v="735"/>
        <n v="797"/>
        <n v="256"/>
        <n v="757"/>
        <n v="552"/>
        <n v="462"/>
        <n v="772"/>
        <n v="381"/>
        <n v="155"/>
        <n v="87"/>
        <n v="571"/>
        <n v="452"/>
        <n v="629"/>
        <n v="639"/>
        <n v="583"/>
        <n v="658"/>
        <n v="271"/>
        <n v="261"/>
        <n v="694"/>
        <n v="201"/>
        <n v="296"/>
        <n v="48"/>
        <n v="276"/>
        <n v="23"/>
        <n v="516"/>
        <n v="345"/>
        <n v="249"/>
        <n v="529"/>
        <n v="463"/>
        <n v="427"/>
        <n v="380"/>
        <n v="372"/>
        <n v="254"/>
        <n v="54"/>
        <n v="273"/>
        <n v="168"/>
        <n v="334"/>
        <n v="55"/>
        <n v="410"/>
        <n v="298"/>
        <n v="428"/>
        <n v="25"/>
        <n v="49"/>
        <n v="307"/>
        <n v="224"/>
        <n v="196"/>
        <n v="323"/>
        <n v="225"/>
        <n v="774"/>
        <n v="222"/>
        <n v="502"/>
        <n v="197"/>
        <n v="144"/>
        <n v="364"/>
        <n v="234"/>
        <n v="43"/>
        <n v="473"/>
        <n v="186"/>
        <n v="45"/>
        <n v="575"/>
        <n v="150"/>
        <n v="279"/>
        <n v="433"/>
        <n v="338"/>
        <n v="438"/>
        <n v="415"/>
        <n v="730"/>
        <n v="346"/>
        <n v="367"/>
        <n v="102"/>
        <n v="628"/>
        <n v="71"/>
        <n v="246"/>
        <n v="239"/>
        <n v="297"/>
        <n v="88"/>
        <n v="633"/>
        <n v="317"/>
        <n v="180"/>
        <n v="392"/>
        <n v="343"/>
        <n v="129"/>
        <n v="340"/>
        <n v="136"/>
        <n v="164"/>
        <n v="400"/>
        <n v="231"/>
        <n v="147"/>
        <n v="52"/>
        <n v="124"/>
        <n v="177"/>
        <n v="169"/>
        <n v="97"/>
        <n v="236"/>
        <n v="710"/>
        <n v="617"/>
        <n v="440"/>
        <n v="188"/>
        <n v="151"/>
        <n v="457"/>
        <n v="244"/>
        <n v="363"/>
        <n v="107"/>
        <n v="322"/>
        <n v="198"/>
        <n v="555"/>
        <n v="98"/>
        <n v="316"/>
        <n v="443"/>
        <n v="153"/>
        <n v="80"/>
        <n v="145"/>
        <n v="146"/>
        <n v="127"/>
        <n v="313"/>
        <n v="356"/>
        <n v="666"/>
        <n v="228"/>
        <n v="485"/>
        <n v="546"/>
        <n v="568"/>
        <n v="139"/>
        <n v="207"/>
        <n v="53"/>
        <n v="194"/>
        <n v="161"/>
        <n v="65"/>
        <n v="263"/>
        <n v="14"/>
        <n v="305"/>
        <n v="292"/>
        <n v="187"/>
        <n v="35"/>
        <n v="521"/>
        <n v="250"/>
        <n v="64"/>
        <n v="85"/>
        <n v="74"/>
        <n v="51"/>
        <n v="182"/>
        <n v="199"/>
        <n v="37"/>
        <n v="474"/>
        <n v="170"/>
        <n v="504"/>
        <n v="77"/>
        <n v="96"/>
        <n v="165"/>
        <n v="235"/>
        <n v="185"/>
        <n v="494"/>
        <n v="248"/>
        <n v="395"/>
        <n v="374"/>
        <n v="83"/>
        <n v="173"/>
        <n v="160"/>
        <n v="330"/>
        <n v="229"/>
        <n v="92"/>
        <n v="78"/>
        <n v="61"/>
        <n v="86"/>
        <n v="50"/>
        <n v="293"/>
        <n v="20"/>
        <n v="167"/>
        <n v="104"/>
        <n v="371"/>
        <n v="119"/>
        <n v="73"/>
        <n v="143"/>
        <n v="141"/>
        <n v="140"/>
        <n v="193"/>
        <n v="430"/>
        <n v="94"/>
        <n v="233"/>
        <n v="603"/>
        <n v="128"/>
        <n v="174"/>
        <n v="32"/>
        <n v="121"/>
        <n v="172"/>
        <n v="31"/>
        <n v="82"/>
        <n v="11"/>
        <n v="232"/>
        <n v="13"/>
        <n v="27"/>
        <n v="12"/>
        <n v="352"/>
        <n v="90"/>
        <n v="19"/>
        <n v="4"/>
        <n v="70"/>
        <n v="47"/>
        <n v="15"/>
        <n v="26"/>
        <n v="24"/>
        <n v="68"/>
        <n v="213"/>
        <n v="135"/>
        <n v="76"/>
        <n v="39"/>
        <n v="6"/>
        <n v="132"/>
        <n v="16"/>
        <n v="9"/>
        <n v="111"/>
        <n v="58"/>
        <n v="60"/>
        <n v="8"/>
        <n v="7"/>
        <n v="2"/>
        <n v="3"/>
        <n v="1"/>
        <n v="5"/>
        <n v="17"/>
        <n v="18"/>
        <n v="28"/>
        <n v="22"/>
        <n v="10"/>
        <n v="46"/>
      </sharedItems>
    </cacheField>
    <cacheField name="SUS SCORE" numFmtId="0">
      <sharedItems containsString="0" containsBlank="1" containsNumber="1" minValue="3" maxValue="100" count="675">
        <n v="26.9"/>
        <n v="9.9"/>
        <n v="17.600000000000001"/>
        <n v="42.4"/>
        <n v="30.3"/>
        <n v="46.7"/>
        <n v="19.600000000000001"/>
        <n v="35.299999999999997"/>
        <n v="28.3"/>
        <n v="31"/>
        <n v="22.7"/>
        <n v="39.299999999999997"/>
        <n v="37.9"/>
        <n v="33.299999999999997"/>
        <n v="14.5"/>
        <n v="29.8"/>
        <n v="41.4"/>
        <n v="19"/>
        <n v="34.1"/>
        <n v="20.3"/>
        <n v="41.7"/>
        <n v="10.199999999999999"/>
        <n v="43.4"/>
        <n v="30"/>
        <n v="41.8"/>
        <n v="32.799999999999997"/>
        <n v="21.8"/>
        <n v="29.2"/>
        <n v="47.3"/>
        <n v="52"/>
        <n v="36.4"/>
        <n v="15.4"/>
        <n v="25.4"/>
        <n v="29.5"/>
        <n v="39.5"/>
        <n v="15.5"/>
        <n v="18"/>
        <n v="58.5"/>
        <n v="36.700000000000003"/>
        <n v="46.9"/>
        <n v="30.6"/>
        <n v="18.600000000000001"/>
        <n v="29.7"/>
        <n v="37.4"/>
        <n v="16.8"/>
        <n v="35.1"/>
        <n v="21"/>
        <n v="32.200000000000003"/>
        <n v="39.9"/>
        <n v="6.6"/>
        <n v="39.200000000000003"/>
        <n v="27.3"/>
        <n v="22.5"/>
        <n v="28.5"/>
        <n v="25.7"/>
        <n v="35.9"/>
        <n v="64.2"/>
        <n v="24.6"/>
        <n v="10.4"/>
        <n v="26.1"/>
        <n v="26.4"/>
        <n v="42.6"/>
        <n v="34"/>
        <n v="50.8"/>
        <n v="43.8"/>
        <n v="29.6"/>
        <n v="47"/>
        <n v="24.3"/>
        <n v="34.9"/>
        <n v="20.5"/>
        <n v="37.6"/>
        <n v="40.6"/>
        <n v="68.7"/>
        <n v="33.5"/>
        <n v="61.7"/>
        <n v="30.8"/>
        <n v="53.4"/>
        <n v="47.1"/>
        <n v="21.9"/>
        <n v="39"/>
        <n v="38.799999999999997"/>
        <n v="31.4"/>
        <n v="19.100000000000001"/>
        <n v="15.8"/>
        <n v="36.1"/>
        <n v="43.7"/>
        <n v="13.7"/>
        <n v="41.2"/>
        <n v="23.3"/>
        <n v="26.7"/>
        <n v="42.5"/>
        <n v="34.299999999999997"/>
        <n v="22.6"/>
        <n v="16.5"/>
        <n v="15.7"/>
        <n v="14.3"/>
        <n v="28.9"/>
        <n v="8.4"/>
        <n v="15.2"/>
        <n v="53"/>
        <n v="20.399999999999999"/>
        <n v="43"/>
        <n v="33.1"/>
        <n v="23"/>
        <n v="32"/>
        <n v="42.1"/>
        <n v="18.100000000000001"/>
        <n v="23.5"/>
        <n v="26.6"/>
        <n v="20.9"/>
        <n v="44"/>
        <n v="14.1"/>
        <n v="23.6"/>
        <n v="49.5"/>
        <n v="11.8"/>
        <n v="65.900000000000006"/>
        <n v="44.2"/>
        <n v="40.299999999999997"/>
        <n v="50.4"/>
        <n v="24.8"/>
        <n v="24.9"/>
        <n v="43.9"/>
        <n v="40.5"/>
        <n v="39.1"/>
        <n v="42.8"/>
        <n v="29.4"/>
        <n v="26.2"/>
        <n v="30.1"/>
        <n v="23.4"/>
        <n v="48"/>
        <n v="44.9"/>
        <n v="47.2"/>
        <n v="22.3"/>
        <n v="36.200000000000003"/>
        <n v="10.1"/>
        <n v="37"/>
        <n v="41.5"/>
        <n v="48.2"/>
        <n v="36.5"/>
        <n v="28"/>
        <n v="22.8"/>
        <n v="14.4"/>
        <n v="5.3"/>
        <n v="36.299999999999997"/>
        <n v="64.5"/>
        <n v="64.900000000000006"/>
        <n v="40.200000000000003"/>
        <n v="44.1"/>
        <n v="50.7"/>
        <n v="22.2"/>
        <n v="41.9"/>
        <m/>
        <n v="48.1"/>
        <n v="44.6"/>
        <n v="50.9"/>
        <n v="17.5"/>
        <n v="35.5"/>
        <n v="11"/>
        <n v="11.5"/>
        <n v="43.3"/>
        <n v="48.4"/>
        <n v="45.1"/>
        <n v="30.7"/>
        <n v="18.7"/>
        <n v="44.5"/>
        <n v="42.3"/>
        <n v="31.3"/>
        <n v="31.9"/>
        <n v="21.7"/>
        <n v="52.3"/>
        <n v="49.6"/>
        <n v="24.1"/>
        <n v="11.2"/>
        <n v="26.8"/>
        <n v="39.799999999999997"/>
        <n v="31.8"/>
        <n v="17.7"/>
        <n v="39.4"/>
        <n v="54.4"/>
        <n v="46"/>
        <n v="42.2"/>
        <n v="40.799999999999997"/>
        <n v="55.7"/>
        <n v="33.200000000000003"/>
        <n v="62.7"/>
        <n v="35.700000000000003"/>
        <n v="3"/>
        <n v="55.4"/>
        <n v="9.6"/>
        <n v="40"/>
        <n v="61.5"/>
        <n v="37.5"/>
        <n v="55.1"/>
        <n v="56.7"/>
        <n v="38.5"/>
        <n v="68"/>
        <n v="45"/>
        <n v="9.4"/>
        <n v="46.6"/>
        <n v="19.5"/>
        <n v="63.9"/>
        <n v="35.6"/>
        <n v="22"/>
        <n v="32.9"/>
        <n v="59.1"/>
        <n v="15.6"/>
        <n v="54.2"/>
        <n v="35.799999999999997"/>
        <n v="45.7"/>
        <n v="30.4"/>
        <n v="41.3"/>
        <n v="38.9"/>
        <n v="28.8"/>
        <n v="44.8"/>
        <n v="32.1"/>
        <n v="45.2"/>
        <n v="46.5"/>
        <n v="59.6"/>
        <n v="27.7"/>
        <n v="70.7"/>
        <n v="27.5"/>
        <n v="44.4"/>
        <n v="15.9"/>
        <n v="40.1"/>
        <n v="12.1"/>
        <n v="24.7"/>
        <n v="34.700000000000003"/>
        <n v="57.3"/>
        <n v="63.8"/>
        <n v="56.6"/>
        <n v="33.6"/>
        <n v="24.2"/>
        <n v="16.899999999999999"/>
        <n v="27.4"/>
        <n v="34.200000000000003"/>
        <n v="34.6"/>
        <n v="7.6"/>
        <n v="29"/>
        <n v="27.6"/>
        <n v="48.5"/>
        <n v="26.5"/>
        <n v="22.1"/>
        <n v="25.3"/>
        <n v="60.4"/>
        <n v="8.9"/>
        <n v="10"/>
        <n v="20.6"/>
        <n v="61.1"/>
        <n v="17"/>
        <n v="25.9"/>
        <n v="42.9"/>
        <n v="19.8"/>
        <n v="38.6"/>
        <n v="72.2"/>
        <n v="45.6"/>
        <n v="13.3"/>
        <n v="32.5"/>
        <n v="48.7"/>
        <n v="31.6"/>
        <n v="36.6"/>
        <n v="66.900000000000006"/>
        <n v="33.4"/>
        <n v="27.8"/>
        <n v="21.4"/>
        <n v="46.3"/>
        <n v="55"/>
        <n v="8"/>
        <n v="20"/>
        <n v="45.4"/>
        <n v="59.3"/>
        <n v="48.3"/>
        <n v="48.8"/>
        <n v="38.200000000000003"/>
        <n v="34.4"/>
        <n v="47.7"/>
        <n v="45.3"/>
        <n v="25.8"/>
        <n v="6.1"/>
        <n v="58.6"/>
        <n v="65"/>
        <n v="56.8"/>
        <n v="24.5"/>
        <n v="47.9"/>
        <n v="49.4"/>
        <n v="43.1"/>
        <n v="23.2"/>
        <n v="47.6"/>
        <n v="47.4"/>
        <n v="26.3"/>
        <n v="47.5"/>
        <n v="38.700000000000003"/>
        <n v="39.700000000000003"/>
        <n v="25.2"/>
        <n v="7.3"/>
        <n v="60.7"/>
        <n v="50.6"/>
        <n v="54.7"/>
        <n v="49.7"/>
        <n v="49"/>
        <n v="53.3"/>
        <n v="50.5"/>
        <n v="49.9"/>
        <n v="28.1"/>
        <n v="62.6"/>
        <n v="38.299999999999997"/>
        <n v="39.6"/>
        <n v="65.5"/>
        <n v="25"/>
        <n v="51"/>
        <n v="12.5"/>
        <n v="38"/>
        <n v="40.700000000000003"/>
        <n v="44.3"/>
        <n v="57.5"/>
        <n v="30.2"/>
        <n v="17.8"/>
        <n v="10.5"/>
        <n v="46.8"/>
        <n v="58.3"/>
        <n v="61.8"/>
        <n v="72.5"/>
        <n v="50.1"/>
        <n v="9.5"/>
        <n v="24"/>
        <n v="59.9"/>
        <n v="28.7"/>
        <n v="13.9"/>
        <n v="18.2"/>
        <n v="64"/>
        <n v="49.3"/>
        <n v="56.1"/>
        <n v="42.7"/>
        <n v="53.1"/>
        <n v="61.3"/>
        <n v="49.2"/>
        <n v="58.4"/>
        <n v="53.9"/>
        <n v="51.3"/>
        <n v="72.900000000000006"/>
        <n v="66"/>
        <n v="12.3"/>
        <n v="31.2"/>
        <n v="75.599999999999994"/>
        <n v="23.7"/>
        <n v="7.5"/>
        <n v="78"/>
        <n v="56.5"/>
        <n v="63.1"/>
        <n v="21.3"/>
        <n v="46.2"/>
        <n v="52.7"/>
        <n v="75.400000000000006"/>
        <n v="14.9"/>
        <n v="7.4"/>
        <n v="62"/>
        <n v="62.2"/>
        <n v="35"/>
        <n v="63.7"/>
        <n v="42"/>
        <n v="31.7"/>
        <n v="17.3"/>
        <n v="66.8"/>
        <n v="58.7"/>
        <n v="61.2"/>
        <n v="72.099999999999994"/>
        <n v="32.299999999999997"/>
        <n v="70.400000000000006"/>
        <n v="72.7"/>
        <n v="69.900000000000006"/>
        <n v="33.9"/>
        <n v="53.8"/>
        <n v="54.8"/>
        <n v="60.5"/>
        <n v="30.9"/>
        <n v="51.8"/>
        <n v="66.099999999999994"/>
        <n v="56"/>
        <n v="33"/>
        <n v="52.9"/>
        <n v="36.799999999999997"/>
        <n v="8.3000000000000007"/>
        <n v="37.700000000000003"/>
        <n v="63.2"/>
        <n v="58.9"/>
        <n v="53.2"/>
        <n v="64.400000000000006"/>
        <n v="45.8"/>
        <n v="51.4"/>
        <n v="52.2"/>
        <n v="51.7"/>
        <n v="23.8"/>
        <n v="32.700000000000003"/>
        <n v="83.6"/>
        <n v="71.2"/>
        <n v="59.2"/>
        <n v="8.5"/>
        <n v="36.9"/>
        <n v="41.6"/>
        <n v="77.5"/>
        <n v="77.8"/>
        <n v="58.2"/>
        <n v="34.799999999999997"/>
        <n v="81.2"/>
        <n v="65.3"/>
        <n v="56.3"/>
        <n v="55.3"/>
        <n v="37.299999999999997"/>
        <n v="60.9"/>
        <n v="66.400000000000006"/>
        <n v="67.400000000000006"/>
        <n v="71"/>
        <n v="61"/>
        <n v="64.7"/>
        <n v="80.400000000000006"/>
        <n v="51.5"/>
        <n v="68.900000000000006"/>
        <n v="52.8"/>
        <n v="69.099999999999994"/>
        <n v="63"/>
        <n v="68.3"/>
        <n v="51.6"/>
        <n v="58.8"/>
        <n v="67.599999999999994"/>
        <n v="41"/>
        <n v="73.2"/>
        <n v="49.8"/>
        <n v="37.200000000000003"/>
        <n v="18.5"/>
        <n v="23.9"/>
        <n v="45.9"/>
        <n v="57.1"/>
        <n v="73.400000000000006"/>
        <n v="55.5"/>
        <n v="27.9"/>
        <n v="54.5"/>
        <n v="48.9"/>
        <n v="57.7"/>
        <n v="56.9"/>
        <n v="11.6"/>
        <n v="81.599999999999994"/>
        <n v="64.099999999999994"/>
        <n v="74.599999999999994"/>
        <n v="41.1"/>
        <n v="80.7"/>
        <n v="64.599999999999994"/>
        <n v="53.7"/>
        <n v="65.2"/>
        <n v="63.4"/>
        <n v="57.9"/>
        <n v="81.900000000000006"/>
        <n v="60.8"/>
        <n v="70.900000000000006"/>
        <n v="50.2"/>
        <n v="55.6"/>
        <n v="67.5"/>
        <n v="69.2"/>
        <n v="81.8"/>
        <n v="67.7"/>
        <n v="75.3"/>
        <n v="70.8"/>
        <n v="84"/>
        <n v="79"/>
        <n v="75.2"/>
        <n v="61.4"/>
        <n v="70.599999999999994"/>
        <n v="27.2"/>
        <n v="52.1"/>
        <n v="86.3"/>
        <n v="63.6"/>
        <n v="82.5"/>
        <n v="69.400000000000006"/>
        <n v="79.7"/>
        <n v="91.1"/>
        <n v="84.3"/>
        <n v="56.2"/>
        <n v="11.7"/>
        <n v="75"/>
        <n v="54.3"/>
        <n v="68.2"/>
        <n v="74.8"/>
        <n v="78.599999999999994"/>
        <n v="79.900000000000006"/>
        <n v="77.2"/>
        <n v="54.9"/>
        <n v="82.6"/>
        <n v="82.7"/>
        <n v="79.099999999999994"/>
        <n v="55.2"/>
        <n v="53.6"/>
        <n v="62.3"/>
        <n v="70.3"/>
        <n v="72.3"/>
        <n v="85.3"/>
        <n v="74"/>
        <n v="77.099999999999994"/>
        <n v="52.5"/>
        <n v="18.8"/>
        <n v="74.7"/>
        <n v="75.900000000000006"/>
        <n v="80.2"/>
        <n v="57.6"/>
        <n v="84.8"/>
        <n v="38.4"/>
        <n v="55.8"/>
        <n v="73.599999999999994"/>
        <n v="78.5"/>
        <n v="69.599999999999994"/>
        <n v="60.6"/>
        <n v="85"/>
        <n v="79.599999999999994"/>
        <n v="63.3"/>
        <n v="74.900000000000006"/>
        <n v="78.7"/>
        <n v="50"/>
        <n v="69.7"/>
        <n v="43.5"/>
        <n v="52.4"/>
        <n v="59.7"/>
        <n v="31.5"/>
        <n v="82.2"/>
        <n v="45.5"/>
        <n v="57.2"/>
        <n v="68.099999999999994"/>
        <n v="60"/>
        <n v="80.099999999999994"/>
        <n v="77"/>
        <n v="62.5"/>
        <n v="80"/>
        <n v="74.2"/>
        <n v="84.5"/>
        <n v="67.099999999999994"/>
        <n v="90"/>
        <n v="62.4"/>
        <n v="88.4"/>
        <n v="54.1"/>
        <n v="63.5"/>
        <n v="84.4"/>
        <n v="66.599999999999994"/>
        <n v="85.2"/>
        <n v="64.3"/>
        <n v="80.599999999999994"/>
        <n v="86.8"/>
        <n v="68.5"/>
        <n v="74.400000000000006"/>
        <n v="86.7"/>
        <n v="85.6"/>
        <n v="67"/>
        <n v="69.5"/>
        <n v="73.3"/>
        <n v="84.6"/>
        <n v="91.7"/>
        <n v="79.5"/>
        <n v="59.8"/>
        <n v="75.8"/>
        <n v="87.8"/>
        <n v="57.8"/>
        <n v="74.099999999999994"/>
        <n v="65.099999999999994"/>
        <n v="61.6"/>
        <n v="77.7"/>
        <n v="86.1"/>
        <n v="83.7"/>
        <n v="94"/>
        <n v="87.9"/>
        <n v="68.599999999999994"/>
        <n v="83.8"/>
        <n v="71.8"/>
        <n v="88.9"/>
        <n v="77.3"/>
        <n v="60.2"/>
        <n v="92.4"/>
        <n v="80.3"/>
        <n v="82"/>
        <n v="92.9"/>
        <n v="85.8"/>
        <n v="59"/>
        <n v="86"/>
        <n v="90.6"/>
        <n v="87.5"/>
        <n v="88.2"/>
        <n v="90.3"/>
        <n v="89.5"/>
        <n v="71.599999999999994"/>
        <n v="81.5"/>
        <n v="86.6"/>
        <n v="89.2"/>
        <n v="88.5"/>
        <n v="72.8"/>
        <n v="82.9"/>
        <n v="90.5"/>
        <n v="68.8"/>
        <n v="91.2"/>
        <n v="66.5"/>
        <n v="66.3"/>
        <n v="93.2"/>
        <n v="73"/>
        <n v="79.3"/>
        <n v="83.3"/>
        <n v="88.3"/>
        <n v="93.9"/>
        <n v="77.900000000000006"/>
        <n v="92.1"/>
        <n v="82.8"/>
        <n v="76.900000000000006"/>
        <n v="92"/>
        <n v="89.8"/>
        <n v="62.8"/>
        <n v="86.2"/>
        <n v="81.3"/>
        <n v="95.1"/>
        <n v="90.9"/>
        <n v="82.4"/>
        <n v="94.1"/>
        <n v="76.400000000000006"/>
        <n v="89.9"/>
        <n v="94.2"/>
        <n v="86.4"/>
        <n v="73.8"/>
        <n v="90.7"/>
        <n v="69.8"/>
        <n v="59.5"/>
        <n v="83.9"/>
        <n v="72.599999999999994"/>
        <n v="79.8"/>
        <n v="94.3"/>
        <n v="74.3"/>
        <n v="95.2"/>
        <n v="95.6"/>
        <n v="94.4"/>
        <n v="92.7"/>
        <n v="73.7"/>
        <n v="74.5"/>
        <n v="75.099999999999994"/>
        <n v="66.2"/>
        <n v="98.8"/>
        <n v="92.8"/>
        <n v="69.3"/>
        <n v="80.8"/>
        <n v="84.7"/>
        <n v="76.3"/>
        <n v="95.4"/>
        <n v="96.3"/>
        <n v="85.5"/>
        <n v="97"/>
        <n v="65.400000000000006"/>
        <n v="85.9"/>
        <n v="83.2"/>
        <n v="87.7"/>
        <n v="95.7"/>
        <n v="77.599999999999994"/>
        <n v="94.7"/>
        <n v="93"/>
        <n v="83.1"/>
        <n v="84.1"/>
        <n v="92.5"/>
        <n v="96.5"/>
        <n v="87.2"/>
        <n v="87"/>
        <n v="89"/>
        <n v="91.8"/>
        <n v="79.2"/>
        <n v="98.2"/>
        <n v="91.3"/>
        <n v="95"/>
        <n v="97.6"/>
        <n v="76.8"/>
        <n v="98.3"/>
        <n v="98.5"/>
        <n v="99.6"/>
        <n v="90.8"/>
        <n v="93.8"/>
        <n v="78.400000000000006"/>
        <n v="76"/>
        <n v="100"/>
        <n v="92.3"/>
      </sharedItems>
    </cacheField>
    <cacheField name="SUS RANK" numFmtId="0">
      <sharedItems containsBlank="1" containsMixedTypes="1" containsNumber="1" containsInteger="1" minValue="1" maxValue="798" count="386">
        <s v="801+"/>
        <s v="799="/>
        <s v="780="/>
        <s v="663="/>
        <s v="534="/>
        <s v="793="/>
        <s v="417="/>
        <s v="688="/>
        <s v="789="/>
        <s v="339="/>
        <s v="464="/>
        <s v="632="/>
        <s v="785="/>
        <s v="646="/>
        <s v="715="/>
        <s v="385="/>
        <s v="696="/>
        <n v="762"/>
        <s v="783="/>
        <s v="751="/>
        <s v="409="/>
        <s v="403="/>
        <n v="692"/>
        <m/>
        <s v="757="/>
        <s v="684="/>
        <s v="746="/>
        <s v="656="/>
        <s v="711="/>
        <s v="613="/>
        <s v="582="/>
        <s v="444="/>
        <s v="593="/>
        <s v="467="/>
        <s v="602="/>
        <s v="562="/>
        <s v="351="/>
        <s v="425="/>
        <n v="519"/>
        <s v="619="/>
        <s v="509="/>
        <s v="305="/>
        <s v="555="/>
        <s v="427="/>
        <s v="568="/>
        <s v="743="/>
        <s v="499="/>
        <s v="477="/>
        <s v="289="/>
        <s v="737="/>
        <s v="363="/>
        <n v="604"/>
        <s v="514="/>
        <s v="749="/>
        <s v="734="/>
        <s v="765="/>
        <s v="530="/>
        <s v="398="/>
        <s v="560="/>
        <s v="763="/>
        <s v="719="/>
        <s v="770="/>
        <s v="776="/>
        <s v="774="/>
        <s v="494="/>
        <s v="693="/>
        <s v="608="/>
        <s v="708="/>
        <n v="732"/>
        <s v="636="/>
        <n v="695"/>
        <n v="705"/>
        <n v="448"/>
        <s v="387="/>
        <s v="680="/>
        <s v="550="/>
        <n v="798"/>
        <s v="539="/>
        <s v="460="/>
        <s v="281="/>
        <s v="701="/>
        <s v="504="/>
        <s v="422="/>
        <s v="725="/>
        <n v="578"/>
        <s v="644="/>
        <s v="471="/>
        <s v="729="/>
        <s v="536="/>
        <s v="624="/>
        <s v="677="/>
        <s v="275="/>
        <s v="381="/>
        <n v="227"/>
        <s v="195="/>
        <s v="571="/>
        <s v="439="/>
        <s v="652="/>
        <s v="228="/>
        <s v="458="/>
        <s v="454="/>
        <s v="429="/>
        <n v="367"/>
        <s v="528="/>
        <s v="474="/>
        <s v="291="/>
        <s v="311="/>
        <n v="279"/>
        <s v="316="/>
        <n v="626"/>
        <s v="606="/>
        <s v="497="/>
        <s v="665="/>
        <s v="376="/>
        <s v="579="/>
        <n v="650"/>
        <s v="436="/>
        <s v="521="/>
        <s v="641="/>
        <s v="413="/>
        <s v="675="/>
        <s v="658="/>
        <s v="667="/>
        <n v="131"/>
        <s v="297="/>
        <s v="516="/>
        <s v="206="/>
        <s v="201="/>
        <s v="543="/>
        <s v="158="/>
        <n v="392"/>
        <s v="573="/>
        <s v="596="/>
        <s v="486="/>
        <s v="371="/>
        <n v="360"/>
        <n v="300"/>
        <s v="480="/>
        <s v="405="/>
        <s v="163="/>
        <s v="673="/>
        <s v="331="/>
        <n v="651"/>
        <s v="329="/>
        <s v="441="/>
        <s v="344="/>
        <s v="669="/>
        <s v="525="/>
        <s v="355="/>
        <s v="271="/>
        <s v="706="/>
        <n v="558"/>
        <s v="267="/>
        <s v="591="/>
        <s v="610="/>
        <n v="733"/>
        <n v="548"/>
        <n v="559"/>
        <s v="154="/>
        <s v="420="/>
        <s v="247="/>
        <n v="161"/>
        <s v="407="/>
        <s v="627="/>
        <s v="393="/>
        <s v="433="/>
        <n v="545"/>
        <s v="151="/>
        <s v="491="/>
        <s v="301="/>
        <s v="699="/>
        <s v="589="/>
        <s v="358="/>
        <s v="326="/>
        <n v="153"/>
        <s v="353="/>
        <n v="231"/>
        <s v="303="/>
        <s v="124="/>
        <n v="187"/>
        <s v="232="/>
        <n v="470"/>
        <s v="308="/>
        <s v="661="/>
        <n v="96"/>
        <n v="431"/>
        <s v="141="/>
        <s v="323="/>
        <s v="175="/>
        <s v="54="/>
        <n v="122"/>
        <s v="576="/>
        <n v="236"/>
        <s v="617="/>
        <s v="346="/>
        <s v="241="/>
        <s v="190="/>
        <s v="172="/>
        <s v="210="/>
        <n v="605"/>
        <n v="140"/>
        <s v="138="/>
        <n v="186"/>
        <n v="601"/>
        <s v="630="/>
        <s v="452="/>
        <s v="313="/>
        <s v="286="/>
        <s v="107="/>
        <s v="259="/>
        <n v="213"/>
        <n v="654"/>
        <s v="243="/>
        <s v="223="/>
        <s v="166="/>
        <n v="549"/>
        <s v="112="/>
        <n v="581"/>
        <s v="265="/>
        <s v="192="/>
        <n v="320"/>
        <n v="496"/>
        <s v="110="/>
        <n v="179"/>
        <n v="435"/>
        <s v="237="/>
        <s v="188="/>
        <n v="704"/>
        <n v="319"/>
        <n v="655"/>
        <s v="507="/>
        <s v="146="/>
        <n v="557"/>
        <s v="349="/>
        <s v="502="/>
        <n v="168"/>
        <s v="214="/>
        <n v="449"/>
        <s v="169="/>
        <s v="253="/>
        <s v="119="/>
        <n v="361"/>
        <s v="63="/>
        <s v="450="/>
        <s v="74="/>
        <n v="623"/>
        <n v="432"/>
        <n v="121"/>
        <s v="368="/>
        <n v="109"/>
        <s v="415="/>
        <n v="162"/>
        <n v="90"/>
        <s v="342="/>
        <s v="250="/>
        <s v="91="/>
        <s v="104="/>
        <n v="362"/>
        <s v="321="/>
        <s v="269="/>
        <s v="117="/>
        <s v="49="/>
        <s v="180="/>
        <n v="506"/>
        <n v="226"/>
        <s v="83="/>
        <s v="546="/>
        <s v="255="/>
        <n v="397"/>
        <n v="466"/>
        <n v="204"/>
        <s v="98="/>
        <s v="129="/>
        <s v="30="/>
        <s v="80="/>
        <n v="341"/>
        <s v="127="/>
        <s v="294="/>
        <s v="71="/>
        <s v="208="/>
        <n v="501"/>
        <s v="42="/>
        <n v="165"/>
        <s v="149="/>
        <s v="36="/>
        <s v="102="/>
        <n v="520"/>
        <n v="100"/>
        <n v="59"/>
        <n v="87"/>
        <s v="78="/>
        <s v="61="/>
        <n v="67"/>
        <n v="296"/>
        <n v="156"/>
        <s v="93="/>
        <s v="68="/>
        <n v="73"/>
        <n v="278"/>
        <s v="135="/>
        <n v="60"/>
        <n v="338"/>
        <n v="53"/>
        <n v="370"/>
        <n v="374"/>
        <n v="34"/>
        <n v="274"/>
        <n v="184"/>
        <n v="132"/>
        <n v="77"/>
        <n v="32"/>
        <s v="198="/>
        <s v="45="/>
        <n v="137"/>
        <n v="217"/>
        <n v="47"/>
        <n v="66"/>
        <n v="443"/>
        <n v="97"/>
        <n v="157"/>
        <n v="23"/>
        <n v="56"/>
        <s v="144="/>
        <n v="29"/>
        <s v="219="/>
        <n v="65"/>
        <n v="28"/>
        <n v="95"/>
        <s v="262="/>
        <n v="58"/>
        <n v="318"/>
        <n v="513"/>
        <n v="126"/>
        <n v="280"/>
        <n v="174"/>
        <n v="27"/>
        <n v="252"/>
        <n v="22"/>
        <n v="18"/>
        <n v="26"/>
        <s v="39="/>
        <n v="264"/>
        <n v="249"/>
        <n v="235"/>
        <n v="375"/>
        <s v="3="/>
        <n v="38"/>
        <n v="325"/>
        <n v="160"/>
        <s v="115="/>
        <n v="221"/>
        <s v="19="/>
        <s v="15="/>
        <n v="106"/>
        <s v="12="/>
        <n v="391"/>
        <n v="101"/>
        <n v="133"/>
        <n v="86"/>
        <n v="17"/>
        <n v="205"/>
        <n v="25"/>
        <n v="35"/>
        <n v="134"/>
        <n v="123"/>
        <n v="41"/>
        <n v="14"/>
        <n v="88"/>
        <n v="89"/>
        <n v="70"/>
        <n v="48"/>
        <n v="185"/>
        <s v="9="/>
        <n v="52"/>
        <n v="24"/>
        <n v="11"/>
        <n v="218"/>
        <s v="7="/>
        <s v="5="/>
        <n v="2"/>
        <n v="57"/>
        <n v="33"/>
        <n v="194"/>
        <n v="222"/>
        <n v="1"/>
        <n v="44"/>
      </sharedItems>
    </cacheField>
    <cacheField name="Overall SCORE" numFmtId="0">
      <sharedItems containsMixedTypes="1" containsNumber="1" minValue="25.1" maxValue="100" count="383">
        <s v="-"/>
        <n v="25.7"/>
        <n v="27.5"/>
        <n v="26.2"/>
        <n v="26.6"/>
        <n v="33.9"/>
        <n v="27.4"/>
        <n v="30.2"/>
        <n v="31.3"/>
        <n v="28.5"/>
        <n v="27.1"/>
        <n v="25.8"/>
        <n v="25.1"/>
        <n v="25.9"/>
        <n v="27.7"/>
        <n v="27.6"/>
        <n v="26.3"/>
        <n v="26.7"/>
        <n v="34.9"/>
        <n v="32.799999999999997"/>
        <n v="29.2"/>
        <n v="28.7"/>
        <n v="26.9"/>
        <n v="29.6"/>
        <n v="34.1"/>
        <n v="30.5"/>
        <n v="37.700000000000003"/>
        <n v="31.9"/>
        <n v="28.3"/>
        <n v="25.4"/>
        <n v="25.2"/>
        <n v="33.5"/>
        <n v="29.3"/>
        <n v="37.1"/>
        <n v="30.8"/>
        <n v="25.6"/>
        <n v="32.200000000000003"/>
        <n v="29.9"/>
        <n v="28.8"/>
        <n v="29"/>
        <n v="25.3"/>
        <n v="26.4"/>
        <n v="30.6"/>
        <n v="26.5"/>
        <n v="32"/>
        <n v="27.2"/>
        <n v="36.700000000000003"/>
        <n v="33"/>
        <n v="32.4"/>
        <n v="34.200000000000003"/>
        <n v="32.6"/>
        <n v="28.9"/>
        <n v="29.8"/>
        <n v="27.9"/>
        <n v="35.1"/>
        <n v="36.1"/>
        <n v="39.4"/>
        <n v="30.9"/>
        <n v="37"/>
        <n v="27"/>
        <n v="27.8"/>
        <n v="31.6"/>
        <n v="34.5"/>
        <n v="50.9"/>
        <n v="28"/>
        <n v="26"/>
        <n v="41.8"/>
        <n v="33.799999999999997"/>
        <n v="38.5"/>
        <n v="26.8"/>
        <n v="39.6"/>
        <n v="29.5"/>
        <n v="32.1"/>
        <n v="38.200000000000003"/>
        <n v="33.200000000000003"/>
        <n v="30"/>
        <n v="31.4"/>
        <n v="40.4"/>
        <n v="35.200000000000003"/>
        <n v="39.1"/>
        <n v="29.1"/>
        <n v="39.9"/>
        <n v="31.2"/>
        <n v="38.1"/>
        <n v="36.299999999999997"/>
        <n v="32.5"/>
        <n v="47"/>
        <n v="36.4"/>
        <n v="46"/>
        <n v="39.799999999999997"/>
        <n v="28.2"/>
        <n v="33.700000000000003"/>
        <n v="39"/>
        <n v="29.4"/>
        <n v="28.6"/>
        <n v="28.4"/>
        <n v="35.6"/>
        <n v="26.1"/>
        <n v="36.5"/>
        <n v="33.4"/>
        <n v="41.6"/>
        <n v="30.7"/>
        <n v="29.7"/>
        <n v="44.5"/>
        <n v="36"/>
        <n v="44.3"/>
        <n v="30.3"/>
        <n v="42.2"/>
        <n v="42"/>
        <n v="32.299999999999997"/>
        <n v="42.3"/>
        <n v="41.3"/>
        <n v="39.5"/>
        <n v="40.5"/>
        <n v="38.299999999999997"/>
        <n v="34"/>
        <n v="33.299999999999997"/>
        <n v="44.7"/>
        <n v="35.9"/>
        <n v="41.1"/>
        <n v="46.8"/>
        <n v="49.7"/>
        <n v="37.5"/>
        <n v="44.9"/>
        <n v="34.4"/>
        <n v="37.200000000000003"/>
        <n v="35.700000000000003"/>
        <n v="34.799999999999997"/>
        <n v="51.9"/>
        <n v="47.2"/>
        <n v="41.2"/>
        <n v="37.4"/>
        <n v="34.299999999999997"/>
        <n v="41.5"/>
        <n v="31.1"/>
        <n v="39.299999999999997"/>
        <n v="50"/>
        <n v="47.3"/>
        <n v="45"/>
        <n v="42.6"/>
        <n v="40.9"/>
        <n v="45.1"/>
        <n v="55.2"/>
        <n v="40.299999999999997"/>
        <n v="42.9"/>
        <n v="50.2"/>
        <n v="49.3"/>
        <n v="31.5"/>
        <n v="50.6"/>
        <n v="43"/>
        <n v="43.8"/>
        <n v="43.3"/>
        <n v="48.2"/>
        <n v="50.4"/>
        <n v="34.6"/>
        <n v="30.1"/>
        <n v="51.4"/>
        <n v="36.799999999999997"/>
        <n v="49.8"/>
        <n v="52.1"/>
        <n v="42.4"/>
        <n v="47.9"/>
        <n v="36.6"/>
        <n v="61.3"/>
        <n v="58.8"/>
        <n v="49.5"/>
        <n v="42.1"/>
        <n v="57.7"/>
        <n v="60.2"/>
        <n v="42.5"/>
        <n v="46.2"/>
        <n v="32.9"/>
        <n v="38.4"/>
        <n v="47.4"/>
        <n v="37.6"/>
        <n v="54.2"/>
        <n v="53.1"/>
        <n v="43.1"/>
        <n v="40.6"/>
        <n v="45.2"/>
        <n v="41.7"/>
        <n v="46.4"/>
        <n v="35"/>
        <n v="54.6"/>
        <n v="47.1"/>
        <n v="48.7"/>
        <n v="45.5"/>
        <n v="52.2"/>
        <n v="57.5"/>
        <n v="36.200000000000003"/>
        <n v="47.6"/>
        <n v="40"/>
        <n v="45.8"/>
        <n v="43.9"/>
        <n v="42.8"/>
        <n v="63.2"/>
        <n v="48.5"/>
        <n v="43.5"/>
        <n v="51.6"/>
        <n v="55.1"/>
        <n v="55.7"/>
        <n v="52.9"/>
        <n v="62"/>
        <n v="54.9"/>
        <n v="54.5"/>
        <n v="53.3"/>
        <n v="51.3"/>
        <n v="66.5"/>
        <n v="53"/>
        <n v="50.7"/>
        <n v="53.6"/>
        <n v="49"/>
        <n v="67.5"/>
        <n v="45.4"/>
        <n v="48"/>
        <n v="56.2"/>
        <n v="48.9"/>
        <n v="57.6"/>
        <n v="55.5"/>
        <n v="59.6"/>
        <n v="48.1"/>
        <n v="46.1"/>
        <n v="54.3"/>
        <n v="55.8"/>
        <n v="54.7"/>
        <n v="63.3"/>
        <n v="35.4"/>
        <n v="36.9"/>
        <n v="49.4"/>
        <n v="64.2"/>
        <n v="45.6"/>
        <n v="53.7"/>
        <n v="51.2"/>
        <n v="32.700000000000003"/>
        <n v="65.7"/>
        <n v="56.8"/>
        <n v="61.4"/>
        <n v="53.2"/>
        <n v="44"/>
        <n v="59.1"/>
        <n v="76.5"/>
        <n v="57.3"/>
        <n v="63.1"/>
        <n v="61.6"/>
        <n v="65.3"/>
        <n v="61.5"/>
        <n v="43.4"/>
        <n v="59.4"/>
        <n v="58.4"/>
        <n v="55.6"/>
        <n v="69.099999999999994"/>
        <n v="51.1"/>
        <n v="66.3"/>
        <n v="67.599999999999994"/>
        <n v="85.4"/>
        <n v="62.3"/>
        <n v="61.2"/>
        <n v="49.9"/>
        <n v="69.900000000000006"/>
        <n v="57.8"/>
        <n v="73.599999999999994"/>
        <n v="62.5"/>
        <n v="59.8"/>
        <n v="48.3"/>
        <n v="62.6"/>
        <n v="67.900000000000006"/>
        <n v="66.400000000000006"/>
        <n v="71.2"/>
        <n v="63.9"/>
        <n v="66.599999999999994"/>
        <n v="56.5"/>
        <n v="62.8"/>
        <n v="58.7"/>
        <n v="59.5"/>
        <n v="66"/>
        <n v="59"/>
        <n v="60.9"/>
        <n v="60.7"/>
        <n v="65.5"/>
        <n v="60.8"/>
        <n v="64.3"/>
        <n v="65.2"/>
        <n v="54.8"/>
        <n v="73.7"/>
        <n v="57.1"/>
        <n v="57"/>
        <n v="53.5"/>
        <n v="70.099999999999994"/>
        <n v="68.5"/>
        <n v="56.9"/>
        <n v="59.3"/>
        <n v="67.7"/>
        <n v="76.2"/>
        <n v="63"/>
        <n v="70.900000000000006"/>
        <n v="55"/>
        <n v="64.8"/>
        <n v="56.1"/>
        <n v="60.3"/>
        <n v="71.099999999999994"/>
        <n v="66.099999999999994"/>
        <n v="70.3"/>
        <n v="75.900000000000006"/>
        <n v="69.400000000000006"/>
        <n v="78.900000000000006"/>
        <n v="64.099999999999994"/>
        <n v="59.2"/>
        <n v="72.599999999999994"/>
        <n v="82.3"/>
        <n v="75.7"/>
        <n v="80.5"/>
        <n v="73.8"/>
        <n v="81.2"/>
        <n v="72"/>
        <n v="53.9"/>
        <n v="61.9"/>
        <n v="73.900000000000006"/>
        <n v="88.6"/>
        <n v="75.2"/>
        <n v="66.7"/>
        <n v="61"/>
        <n v="72.099999999999994"/>
        <n v="68.400000000000006"/>
        <n v="84.3"/>
        <n v="84"/>
        <n v="73"/>
        <n v="82.5"/>
        <n v="73.400000000000006"/>
        <n v="79.599999999999994"/>
        <n v="84.8"/>
        <n v="72.7"/>
        <n v="71"/>
        <n v="64.900000000000006"/>
        <n v="82.9"/>
        <n v="77.5"/>
        <n v="90.2"/>
        <n v="85.1"/>
        <n v="80.099999999999994"/>
        <n v="81.5"/>
        <n v="79"/>
        <n v="79.7"/>
        <n v="89.7"/>
        <n v="88.4"/>
        <n v="76.900000000000006"/>
        <n v="87.4"/>
        <n v="64.5"/>
        <n v="85.8"/>
        <n v="88.3"/>
        <n v="90.7"/>
        <n v="93.7"/>
        <n v="67.3"/>
        <n v="76.400000000000006"/>
        <n v="88.9"/>
        <n v="72.3"/>
        <n v="94.3"/>
        <n v="86.4"/>
        <n v="81.099999999999994"/>
        <n v="92.5"/>
        <n v="89.4"/>
        <n v="64"/>
        <n v="94.2"/>
        <n v="84.7"/>
        <n v="91.6"/>
        <n v="99.4"/>
        <n v="87.2"/>
        <n v="85.5"/>
        <n v="96.7"/>
        <n v="90.8"/>
        <n v="85.6"/>
        <n v="80.2"/>
        <n v="93"/>
        <n v="95.9"/>
        <n v="95.8"/>
        <n v="92.6"/>
        <n v="91.2"/>
        <n v="100"/>
        <n v="98.9"/>
        <n v="97.9"/>
        <n v="97.7"/>
        <n v="97.2"/>
        <n v="90.4"/>
        <n v="88.5"/>
        <n v="84.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3">
  <r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"/>
    <x v="1"/>
    <x v="1"/>
    <x v="1"/>
    <x v="0"/>
    <x v="0"/>
    <x v="1"/>
    <x v="0"/>
    <x v="1"/>
    <x v="0"/>
    <x v="1"/>
    <x v="0"/>
    <x v="1"/>
    <x v="0"/>
    <x v="1"/>
    <x v="1"/>
    <x v="1"/>
    <x v="1"/>
    <x v="1"/>
    <x v="1"/>
    <x v="1"/>
    <x v="1"/>
    <x v="1"/>
    <x v="1"/>
    <x v="1"/>
    <x v="0"/>
    <x v="1"/>
    <x v="0"/>
    <x v="1"/>
    <x v="0"/>
    <x v="0"/>
  </r>
  <r>
    <n v="3"/>
    <x v="2"/>
    <x v="1"/>
    <x v="2"/>
    <x v="1"/>
    <x v="0"/>
    <x v="1"/>
    <x v="1"/>
    <x v="2"/>
    <x v="1"/>
    <x v="2"/>
    <x v="0"/>
    <x v="2"/>
    <x v="0"/>
    <x v="2"/>
    <x v="2"/>
    <x v="2"/>
    <x v="1"/>
    <x v="2"/>
    <x v="2"/>
    <x v="2"/>
    <x v="2"/>
    <x v="2"/>
    <x v="1"/>
    <x v="2"/>
    <x v="0"/>
    <x v="2"/>
    <x v="1"/>
    <x v="2"/>
    <x v="0"/>
    <x v="0"/>
  </r>
  <r>
    <n v="4"/>
    <x v="3"/>
    <x v="2"/>
    <x v="3"/>
    <x v="0"/>
    <x v="0"/>
    <x v="0"/>
    <x v="0"/>
    <x v="0"/>
    <x v="0"/>
    <x v="3"/>
    <x v="0"/>
    <x v="3"/>
    <x v="0"/>
    <x v="3"/>
    <x v="3"/>
    <x v="3"/>
    <x v="2"/>
    <x v="3"/>
    <x v="1"/>
    <x v="3"/>
    <x v="3"/>
    <x v="3"/>
    <x v="2"/>
    <x v="3"/>
    <x v="0"/>
    <x v="3"/>
    <x v="2"/>
    <x v="3"/>
    <x v="0"/>
    <x v="0"/>
  </r>
  <r>
    <n v="5"/>
    <x v="2"/>
    <x v="1"/>
    <x v="4"/>
    <x v="2"/>
    <x v="1"/>
    <x v="1"/>
    <x v="0"/>
    <x v="0"/>
    <x v="1"/>
    <x v="4"/>
    <x v="0"/>
    <x v="4"/>
    <x v="0"/>
    <x v="4"/>
    <x v="4"/>
    <x v="4"/>
    <x v="1"/>
    <x v="4"/>
    <x v="1"/>
    <x v="4"/>
    <x v="4"/>
    <x v="4"/>
    <x v="3"/>
    <x v="4"/>
    <x v="0"/>
    <x v="4"/>
    <x v="0"/>
    <x v="4"/>
    <x v="0"/>
    <x v="0"/>
  </r>
  <r>
    <n v="6"/>
    <x v="3"/>
    <x v="3"/>
    <x v="5"/>
    <x v="0"/>
    <x v="0"/>
    <x v="0"/>
    <x v="0"/>
    <x v="0"/>
    <x v="0"/>
    <x v="5"/>
    <x v="0"/>
    <x v="5"/>
    <x v="0"/>
    <x v="5"/>
    <x v="5"/>
    <x v="5"/>
    <x v="1"/>
    <x v="5"/>
    <x v="3"/>
    <x v="5"/>
    <x v="5"/>
    <x v="5"/>
    <x v="4"/>
    <x v="5"/>
    <x v="0"/>
    <x v="5"/>
    <x v="3"/>
    <x v="5"/>
    <x v="1"/>
    <x v="0"/>
  </r>
  <r>
    <n v="7"/>
    <x v="1"/>
    <x v="4"/>
    <x v="6"/>
    <x v="0"/>
    <x v="0"/>
    <x v="0"/>
    <x v="0"/>
    <x v="1"/>
    <x v="2"/>
    <x v="5"/>
    <x v="0"/>
    <x v="6"/>
    <x v="0"/>
    <x v="6"/>
    <x v="6"/>
    <x v="6"/>
    <x v="1"/>
    <x v="6"/>
    <x v="1"/>
    <x v="6"/>
    <x v="2"/>
    <x v="6"/>
    <x v="1"/>
    <x v="6"/>
    <x v="0"/>
    <x v="6"/>
    <x v="0"/>
    <x v="6"/>
    <x v="0"/>
    <x v="0"/>
  </r>
  <r>
    <n v="8"/>
    <x v="4"/>
    <x v="5"/>
    <x v="7"/>
    <x v="3"/>
    <x v="2"/>
    <x v="2"/>
    <x v="0"/>
    <x v="0"/>
    <x v="1"/>
    <x v="6"/>
    <x v="0"/>
    <x v="7"/>
    <x v="0"/>
    <x v="7"/>
    <x v="0"/>
    <x v="7"/>
    <x v="3"/>
    <x v="7"/>
    <x v="1"/>
    <x v="2"/>
    <x v="2"/>
    <x v="7"/>
    <x v="1"/>
    <x v="7"/>
    <x v="0"/>
    <x v="7"/>
    <x v="4"/>
    <x v="7"/>
    <x v="0"/>
    <x v="1"/>
  </r>
  <r>
    <n v="9"/>
    <x v="3"/>
    <x v="3"/>
    <x v="8"/>
    <x v="2"/>
    <x v="1"/>
    <x v="1"/>
    <x v="1"/>
    <x v="0"/>
    <x v="1"/>
    <x v="6"/>
    <x v="0"/>
    <x v="8"/>
    <x v="0"/>
    <x v="8"/>
    <x v="7"/>
    <x v="8"/>
    <x v="1"/>
    <x v="8"/>
    <x v="4"/>
    <x v="7"/>
    <x v="6"/>
    <x v="8"/>
    <x v="5"/>
    <x v="1"/>
    <x v="0"/>
    <x v="8"/>
    <x v="0"/>
    <x v="8"/>
    <x v="0"/>
    <x v="0"/>
  </r>
  <r>
    <n v="10"/>
    <x v="3"/>
    <x v="3"/>
    <x v="9"/>
    <x v="4"/>
    <x v="1"/>
    <x v="2"/>
    <x v="0"/>
    <x v="1"/>
    <x v="1"/>
    <x v="6"/>
    <x v="0"/>
    <x v="9"/>
    <x v="0"/>
    <x v="9"/>
    <x v="0"/>
    <x v="9"/>
    <x v="1"/>
    <x v="9"/>
    <x v="5"/>
    <x v="8"/>
    <x v="7"/>
    <x v="9"/>
    <x v="6"/>
    <x v="8"/>
    <x v="1"/>
    <x v="9"/>
    <x v="0"/>
    <x v="9"/>
    <x v="0"/>
    <x v="0"/>
  </r>
  <r>
    <n v="11"/>
    <x v="1"/>
    <x v="1"/>
    <x v="10"/>
    <x v="2"/>
    <x v="1"/>
    <x v="2"/>
    <x v="2"/>
    <x v="1"/>
    <x v="1"/>
    <x v="6"/>
    <x v="0"/>
    <x v="10"/>
    <x v="0"/>
    <x v="10"/>
    <x v="0"/>
    <x v="10"/>
    <x v="1"/>
    <x v="10"/>
    <x v="1"/>
    <x v="9"/>
    <x v="8"/>
    <x v="10"/>
    <x v="7"/>
    <x v="9"/>
    <x v="0"/>
    <x v="10"/>
    <x v="0"/>
    <x v="10"/>
    <x v="0"/>
    <x v="0"/>
  </r>
  <r>
    <n v="12"/>
    <x v="3"/>
    <x v="3"/>
    <x v="11"/>
    <x v="3"/>
    <x v="2"/>
    <x v="3"/>
    <x v="1"/>
    <x v="0"/>
    <x v="1"/>
    <x v="7"/>
    <x v="0"/>
    <x v="11"/>
    <x v="0"/>
    <x v="11"/>
    <x v="0"/>
    <x v="11"/>
    <x v="4"/>
    <x v="11"/>
    <x v="6"/>
    <x v="10"/>
    <x v="9"/>
    <x v="11"/>
    <x v="8"/>
    <x v="10"/>
    <x v="2"/>
    <x v="11"/>
    <x v="0"/>
    <x v="11"/>
    <x v="0"/>
    <x v="0"/>
  </r>
  <r>
    <n v="13"/>
    <x v="3"/>
    <x v="3"/>
    <x v="12"/>
    <x v="3"/>
    <x v="2"/>
    <x v="3"/>
    <x v="0"/>
    <x v="0"/>
    <x v="1"/>
    <x v="7"/>
    <x v="0"/>
    <x v="12"/>
    <x v="0"/>
    <x v="12"/>
    <x v="0"/>
    <x v="12"/>
    <x v="5"/>
    <x v="12"/>
    <x v="1"/>
    <x v="11"/>
    <x v="2"/>
    <x v="12"/>
    <x v="1"/>
    <x v="11"/>
    <x v="0"/>
    <x v="12"/>
    <x v="5"/>
    <x v="12"/>
    <x v="0"/>
    <x v="0"/>
  </r>
  <r>
    <n v="14"/>
    <x v="2"/>
    <x v="1"/>
    <x v="13"/>
    <x v="5"/>
    <x v="1"/>
    <x v="1"/>
    <x v="3"/>
    <x v="1"/>
    <x v="1"/>
    <x v="7"/>
    <x v="0"/>
    <x v="13"/>
    <x v="1"/>
    <x v="13"/>
    <x v="8"/>
    <x v="13"/>
    <x v="1"/>
    <x v="13"/>
    <x v="1"/>
    <x v="12"/>
    <x v="2"/>
    <x v="13"/>
    <x v="1"/>
    <x v="12"/>
    <x v="0"/>
    <x v="13"/>
    <x v="0"/>
    <x v="13"/>
    <x v="0"/>
    <x v="0"/>
  </r>
  <r>
    <n v="15"/>
    <x v="3"/>
    <x v="6"/>
    <x v="14"/>
    <x v="6"/>
    <x v="2"/>
    <x v="1"/>
    <x v="1"/>
    <x v="0"/>
    <x v="1"/>
    <x v="8"/>
    <x v="0"/>
    <x v="9"/>
    <x v="0"/>
    <x v="14"/>
    <x v="9"/>
    <x v="14"/>
    <x v="6"/>
    <x v="7"/>
    <x v="1"/>
    <x v="13"/>
    <x v="2"/>
    <x v="14"/>
    <x v="1"/>
    <x v="13"/>
    <x v="0"/>
    <x v="14"/>
    <x v="0"/>
    <x v="14"/>
    <x v="0"/>
    <x v="0"/>
  </r>
  <r>
    <n v="16"/>
    <x v="2"/>
    <x v="1"/>
    <x v="15"/>
    <x v="3"/>
    <x v="2"/>
    <x v="2"/>
    <x v="3"/>
    <x v="0"/>
    <x v="1"/>
    <x v="8"/>
    <x v="0"/>
    <x v="14"/>
    <x v="0"/>
    <x v="15"/>
    <x v="0"/>
    <x v="15"/>
    <x v="1"/>
    <x v="14"/>
    <x v="1"/>
    <x v="14"/>
    <x v="10"/>
    <x v="15"/>
    <x v="9"/>
    <x v="14"/>
    <x v="0"/>
    <x v="15"/>
    <x v="6"/>
    <x v="15"/>
    <x v="0"/>
    <x v="0"/>
  </r>
  <r>
    <n v="17"/>
    <x v="5"/>
    <x v="7"/>
    <x v="16"/>
    <x v="0"/>
    <x v="0"/>
    <x v="0"/>
    <x v="0"/>
    <x v="0"/>
    <x v="1"/>
    <x v="9"/>
    <x v="0"/>
    <x v="12"/>
    <x v="0"/>
    <x v="16"/>
    <x v="10"/>
    <x v="16"/>
    <x v="7"/>
    <x v="15"/>
    <x v="1"/>
    <x v="15"/>
    <x v="2"/>
    <x v="16"/>
    <x v="1"/>
    <x v="15"/>
    <x v="0"/>
    <x v="9"/>
    <x v="0"/>
    <x v="12"/>
    <x v="0"/>
    <x v="0"/>
  </r>
  <r>
    <n v="18"/>
    <x v="3"/>
    <x v="2"/>
    <x v="17"/>
    <x v="7"/>
    <x v="2"/>
    <x v="1"/>
    <x v="2"/>
    <x v="0"/>
    <x v="0"/>
    <x v="9"/>
    <x v="0"/>
    <x v="11"/>
    <x v="0"/>
    <x v="17"/>
    <x v="11"/>
    <x v="17"/>
    <x v="1"/>
    <x v="16"/>
    <x v="1"/>
    <x v="16"/>
    <x v="2"/>
    <x v="17"/>
    <x v="1"/>
    <x v="16"/>
    <x v="0"/>
    <x v="16"/>
    <x v="0"/>
    <x v="16"/>
    <x v="0"/>
    <x v="0"/>
  </r>
  <r>
    <n v="19"/>
    <x v="2"/>
    <x v="1"/>
    <x v="18"/>
    <x v="0"/>
    <x v="0"/>
    <x v="2"/>
    <x v="0"/>
    <x v="1"/>
    <x v="1"/>
    <x v="9"/>
    <x v="0"/>
    <x v="15"/>
    <x v="0"/>
    <x v="18"/>
    <x v="0"/>
    <x v="18"/>
    <x v="1"/>
    <x v="17"/>
    <x v="1"/>
    <x v="17"/>
    <x v="2"/>
    <x v="18"/>
    <x v="1"/>
    <x v="17"/>
    <x v="0"/>
    <x v="17"/>
    <x v="7"/>
    <x v="12"/>
    <x v="0"/>
    <x v="0"/>
  </r>
  <r>
    <n v="20"/>
    <x v="2"/>
    <x v="3"/>
    <x v="19"/>
    <x v="4"/>
    <x v="1"/>
    <x v="2"/>
    <x v="0"/>
    <x v="2"/>
    <x v="1"/>
    <x v="9"/>
    <x v="0"/>
    <x v="16"/>
    <x v="0"/>
    <x v="19"/>
    <x v="0"/>
    <x v="19"/>
    <x v="1"/>
    <x v="18"/>
    <x v="7"/>
    <x v="18"/>
    <x v="11"/>
    <x v="19"/>
    <x v="10"/>
    <x v="18"/>
    <x v="0"/>
    <x v="9"/>
    <x v="0"/>
    <x v="17"/>
    <x v="0"/>
    <x v="0"/>
  </r>
  <r>
    <n v="21"/>
    <x v="2"/>
    <x v="8"/>
    <x v="20"/>
    <x v="8"/>
    <x v="3"/>
    <x v="1"/>
    <x v="2"/>
    <x v="1"/>
    <x v="0"/>
    <x v="9"/>
    <x v="0"/>
    <x v="8"/>
    <x v="0"/>
    <x v="20"/>
    <x v="0"/>
    <x v="20"/>
    <x v="1"/>
    <x v="19"/>
    <x v="8"/>
    <x v="19"/>
    <x v="12"/>
    <x v="20"/>
    <x v="11"/>
    <x v="19"/>
    <x v="0"/>
    <x v="18"/>
    <x v="0"/>
    <x v="18"/>
    <x v="0"/>
    <x v="0"/>
  </r>
  <r>
    <n v="22"/>
    <x v="1"/>
    <x v="8"/>
    <x v="21"/>
    <x v="7"/>
    <x v="2"/>
    <x v="2"/>
    <x v="1"/>
    <x v="0"/>
    <x v="3"/>
    <x v="9"/>
    <x v="0"/>
    <x v="17"/>
    <x v="0"/>
    <x v="12"/>
    <x v="0"/>
    <x v="21"/>
    <x v="1"/>
    <x v="20"/>
    <x v="1"/>
    <x v="20"/>
    <x v="13"/>
    <x v="21"/>
    <x v="12"/>
    <x v="20"/>
    <x v="0"/>
    <x v="14"/>
    <x v="0"/>
    <x v="19"/>
    <x v="0"/>
    <x v="0"/>
  </r>
  <r>
    <n v="23"/>
    <x v="3"/>
    <x v="3"/>
    <x v="22"/>
    <x v="0"/>
    <x v="0"/>
    <x v="1"/>
    <x v="0"/>
    <x v="0"/>
    <x v="1"/>
    <x v="10"/>
    <x v="0"/>
    <x v="18"/>
    <x v="0"/>
    <x v="21"/>
    <x v="0"/>
    <x v="22"/>
    <x v="8"/>
    <x v="14"/>
    <x v="1"/>
    <x v="21"/>
    <x v="2"/>
    <x v="22"/>
    <x v="1"/>
    <x v="21"/>
    <x v="0"/>
    <x v="19"/>
    <x v="0"/>
    <x v="20"/>
    <x v="0"/>
    <x v="0"/>
  </r>
  <r>
    <n v="24"/>
    <x v="2"/>
    <x v="1"/>
    <x v="23"/>
    <x v="3"/>
    <x v="2"/>
    <x v="2"/>
    <x v="1"/>
    <x v="2"/>
    <x v="1"/>
    <x v="10"/>
    <x v="0"/>
    <x v="19"/>
    <x v="2"/>
    <x v="22"/>
    <x v="0"/>
    <x v="23"/>
    <x v="1"/>
    <x v="21"/>
    <x v="1"/>
    <x v="22"/>
    <x v="2"/>
    <x v="23"/>
    <x v="1"/>
    <x v="22"/>
    <x v="0"/>
    <x v="20"/>
    <x v="0"/>
    <x v="21"/>
    <x v="0"/>
    <x v="0"/>
  </r>
  <r>
    <n v="25"/>
    <x v="3"/>
    <x v="3"/>
    <x v="24"/>
    <x v="0"/>
    <x v="0"/>
    <x v="1"/>
    <x v="0"/>
    <x v="0"/>
    <x v="1"/>
    <x v="11"/>
    <x v="0"/>
    <x v="20"/>
    <x v="0"/>
    <x v="23"/>
    <x v="12"/>
    <x v="24"/>
    <x v="9"/>
    <x v="22"/>
    <x v="1"/>
    <x v="23"/>
    <x v="2"/>
    <x v="24"/>
    <x v="1"/>
    <x v="23"/>
    <x v="0"/>
    <x v="21"/>
    <x v="0"/>
    <x v="22"/>
    <x v="0"/>
    <x v="0"/>
  </r>
  <r>
    <n v="26"/>
    <x v="2"/>
    <x v="1"/>
    <x v="25"/>
    <x v="0"/>
    <x v="0"/>
    <x v="1"/>
    <x v="0"/>
    <x v="0"/>
    <x v="0"/>
    <x v="11"/>
    <x v="0"/>
    <x v="21"/>
    <x v="0"/>
    <x v="24"/>
    <x v="13"/>
    <x v="25"/>
    <x v="1"/>
    <x v="14"/>
    <x v="1"/>
    <x v="24"/>
    <x v="2"/>
    <x v="14"/>
    <x v="1"/>
    <x v="24"/>
    <x v="0"/>
    <x v="22"/>
    <x v="8"/>
    <x v="23"/>
    <x v="0"/>
    <x v="0"/>
  </r>
  <r>
    <n v="27"/>
    <x v="2"/>
    <x v="1"/>
    <x v="26"/>
    <x v="9"/>
    <x v="0"/>
    <x v="3"/>
    <x v="2"/>
    <x v="2"/>
    <x v="1"/>
    <x v="11"/>
    <x v="0"/>
    <x v="22"/>
    <x v="0"/>
    <x v="25"/>
    <x v="14"/>
    <x v="26"/>
    <x v="1"/>
    <x v="23"/>
    <x v="1"/>
    <x v="25"/>
    <x v="2"/>
    <x v="25"/>
    <x v="1"/>
    <x v="25"/>
    <x v="0"/>
    <x v="23"/>
    <x v="0"/>
    <x v="24"/>
    <x v="0"/>
    <x v="0"/>
  </r>
  <r>
    <n v="28"/>
    <x v="2"/>
    <x v="1"/>
    <x v="27"/>
    <x v="0"/>
    <x v="0"/>
    <x v="2"/>
    <x v="1"/>
    <x v="0"/>
    <x v="1"/>
    <x v="11"/>
    <x v="0"/>
    <x v="23"/>
    <x v="0"/>
    <x v="26"/>
    <x v="0"/>
    <x v="5"/>
    <x v="1"/>
    <x v="24"/>
    <x v="1"/>
    <x v="26"/>
    <x v="2"/>
    <x v="26"/>
    <x v="1"/>
    <x v="26"/>
    <x v="0"/>
    <x v="24"/>
    <x v="0"/>
    <x v="25"/>
    <x v="0"/>
    <x v="0"/>
  </r>
  <r>
    <n v="29"/>
    <x v="2"/>
    <x v="1"/>
    <x v="28"/>
    <x v="10"/>
    <x v="1"/>
    <x v="1"/>
    <x v="0"/>
    <x v="1"/>
    <x v="1"/>
    <x v="11"/>
    <x v="0"/>
    <x v="24"/>
    <x v="0"/>
    <x v="27"/>
    <x v="0"/>
    <x v="27"/>
    <x v="1"/>
    <x v="25"/>
    <x v="9"/>
    <x v="27"/>
    <x v="14"/>
    <x v="27"/>
    <x v="13"/>
    <x v="27"/>
    <x v="0"/>
    <x v="8"/>
    <x v="0"/>
    <x v="26"/>
    <x v="0"/>
    <x v="0"/>
  </r>
  <r>
    <n v="30"/>
    <x v="1"/>
    <x v="1"/>
    <x v="29"/>
    <x v="0"/>
    <x v="0"/>
    <x v="2"/>
    <x v="2"/>
    <x v="1"/>
    <x v="1"/>
    <x v="11"/>
    <x v="0"/>
    <x v="25"/>
    <x v="0"/>
    <x v="28"/>
    <x v="0"/>
    <x v="28"/>
    <x v="1"/>
    <x v="26"/>
    <x v="1"/>
    <x v="28"/>
    <x v="15"/>
    <x v="28"/>
    <x v="1"/>
    <x v="28"/>
    <x v="0"/>
    <x v="25"/>
    <x v="0"/>
    <x v="27"/>
    <x v="0"/>
    <x v="0"/>
  </r>
  <r>
    <n v="31"/>
    <x v="6"/>
    <x v="6"/>
    <x v="30"/>
    <x v="0"/>
    <x v="0"/>
    <x v="1"/>
    <x v="1"/>
    <x v="0"/>
    <x v="0"/>
    <x v="12"/>
    <x v="0"/>
    <x v="26"/>
    <x v="0"/>
    <x v="29"/>
    <x v="0"/>
    <x v="29"/>
    <x v="10"/>
    <x v="27"/>
    <x v="10"/>
    <x v="29"/>
    <x v="16"/>
    <x v="29"/>
    <x v="14"/>
    <x v="29"/>
    <x v="0"/>
    <x v="26"/>
    <x v="9"/>
    <x v="28"/>
    <x v="2"/>
    <x v="0"/>
  </r>
  <r>
    <n v="32"/>
    <x v="3"/>
    <x v="3"/>
    <x v="31"/>
    <x v="0"/>
    <x v="0"/>
    <x v="2"/>
    <x v="2"/>
    <x v="1"/>
    <x v="1"/>
    <x v="12"/>
    <x v="0"/>
    <x v="7"/>
    <x v="0"/>
    <x v="30"/>
    <x v="15"/>
    <x v="30"/>
    <x v="11"/>
    <x v="28"/>
    <x v="1"/>
    <x v="30"/>
    <x v="2"/>
    <x v="30"/>
    <x v="1"/>
    <x v="30"/>
    <x v="3"/>
    <x v="27"/>
    <x v="10"/>
    <x v="29"/>
    <x v="3"/>
    <x v="0"/>
  </r>
  <r>
    <n v="33"/>
    <x v="7"/>
    <x v="9"/>
    <x v="32"/>
    <x v="0"/>
    <x v="0"/>
    <x v="1"/>
    <x v="2"/>
    <x v="2"/>
    <x v="0"/>
    <x v="13"/>
    <x v="0"/>
    <x v="27"/>
    <x v="0"/>
    <x v="31"/>
    <x v="16"/>
    <x v="31"/>
    <x v="12"/>
    <x v="29"/>
    <x v="11"/>
    <x v="31"/>
    <x v="17"/>
    <x v="31"/>
    <x v="15"/>
    <x v="31"/>
    <x v="0"/>
    <x v="28"/>
    <x v="0"/>
    <x v="30"/>
    <x v="0"/>
    <x v="2"/>
  </r>
  <r>
    <n v="34"/>
    <x v="2"/>
    <x v="3"/>
    <x v="33"/>
    <x v="6"/>
    <x v="2"/>
    <x v="1"/>
    <x v="1"/>
    <x v="0"/>
    <x v="1"/>
    <x v="13"/>
    <x v="0"/>
    <x v="28"/>
    <x v="0"/>
    <x v="32"/>
    <x v="17"/>
    <x v="32"/>
    <x v="1"/>
    <x v="30"/>
    <x v="1"/>
    <x v="2"/>
    <x v="2"/>
    <x v="32"/>
    <x v="1"/>
    <x v="32"/>
    <x v="0"/>
    <x v="16"/>
    <x v="0"/>
    <x v="31"/>
    <x v="0"/>
    <x v="0"/>
  </r>
  <r>
    <n v="35"/>
    <x v="1"/>
    <x v="1"/>
    <x v="34"/>
    <x v="2"/>
    <x v="1"/>
    <x v="2"/>
    <x v="1"/>
    <x v="1"/>
    <x v="1"/>
    <x v="13"/>
    <x v="0"/>
    <x v="29"/>
    <x v="0"/>
    <x v="33"/>
    <x v="18"/>
    <x v="23"/>
    <x v="1"/>
    <x v="31"/>
    <x v="1"/>
    <x v="32"/>
    <x v="18"/>
    <x v="33"/>
    <x v="16"/>
    <x v="33"/>
    <x v="0"/>
    <x v="29"/>
    <x v="0"/>
    <x v="32"/>
    <x v="0"/>
    <x v="0"/>
  </r>
  <r>
    <n v="36"/>
    <x v="3"/>
    <x v="6"/>
    <x v="35"/>
    <x v="4"/>
    <x v="1"/>
    <x v="2"/>
    <x v="1"/>
    <x v="1"/>
    <x v="1"/>
    <x v="14"/>
    <x v="0"/>
    <x v="30"/>
    <x v="0"/>
    <x v="34"/>
    <x v="0"/>
    <x v="33"/>
    <x v="1"/>
    <x v="32"/>
    <x v="12"/>
    <x v="33"/>
    <x v="19"/>
    <x v="34"/>
    <x v="17"/>
    <x v="34"/>
    <x v="0"/>
    <x v="30"/>
    <x v="0"/>
    <x v="33"/>
    <x v="0"/>
    <x v="0"/>
  </r>
  <r>
    <n v="37"/>
    <x v="3"/>
    <x v="3"/>
    <x v="36"/>
    <x v="0"/>
    <x v="0"/>
    <x v="2"/>
    <x v="2"/>
    <x v="1"/>
    <x v="1"/>
    <x v="14"/>
    <x v="0"/>
    <x v="29"/>
    <x v="0"/>
    <x v="35"/>
    <x v="19"/>
    <x v="34"/>
    <x v="1"/>
    <x v="33"/>
    <x v="13"/>
    <x v="34"/>
    <x v="2"/>
    <x v="35"/>
    <x v="1"/>
    <x v="35"/>
    <x v="4"/>
    <x v="31"/>
    <x v="0"/>
    <x v="34"/>
    <x v="0"/>
    <x v="0"/>
  </r>
  <r>
    <n v="38"/>
    <x v="2"/>
    <x v="1"/>
    <x v="37"/>
    <x v="5"/>
    <x v="1"/>
    <x v="1"/>
    <x v="1"/>
    <x v="1"/>
    <x v="1"/>
    <x v="14"/>
    <x v="0"/>
    <x v="2"/>
    <x v="0"/>
    <x v="36"/>
    <x v="20"/>
    <x v="35"/>
    <x v="1"/>
    <x v="34"/>
    <x v="1"/>
    <x v="35"/>
    <x v="2"/>
    <x v="36"/>
    <x v="1"/>
    <x v="12"/>
    <x v="0"/>
    <x v="32"/>
    <x v="11"/>
    <x v="35"/>
    <x v="0"/>
    <x v="0"/>
  </r>
  <r>
    <n v="39"/>
    <x v="2"/>
    <x v="3"/>
    <x v="38"/>
    <x v="11"/>
    <x v="0"/>
    <x v="2"/>
    <x v="1"/>
    <x v="1"/>
    <x v="1"/>
    <x v="14"/>
    <x v="0"/>
    <x v="31"/>
    <x v="0"/>
    <x v="37"/>
    <x v="21"/>
    <x v="36"/>
    <x v="1"/>
    <x v="11"/>
    <x v="6"/>
    <x v="10"/>
    <x v="9"/>
    <x v="11"/>
    <x v="8"/>
    <x v="36"/>
    <x v="0"/>
    <x v="33"/>
    <x v="0"/>
    <x v="36"/>
    <x v="0"/>
    <x v="0"/>
  </r>
  <r>
    <n v="40"/>
    <x v="8"/>
    <x v="10"/>
    <x v="39"/>
    <x v="0"/>
    <x v="0"/>
    <x v="1"/>
    <x v="1"/>
    <x v="0"/>
    <x v="0"/>
    <x v="15"/>
    <x v="0"/>
    <x v="32"/>
    <x v="0"/>
    <x v="38"/>
    <x v="0"/>
    <x v="37"/>
    <x v="13"/>
    <x v="35"/>
    <x v="14"/>
    <x v="36"/>
    <x v="20"/>
    <x v="37"/>
    <x v="18"/>
    <x v="37"/>
    <x v="0"/>
    <x v="34"/>
    <x v="0"/>
    <x v="5"/>
    <x v="1"/>
    <x v="3"/>
  </r>
  <r>
    <n v="41"/>
    <x v="9"/>
    <x v="0"/>
    <x v="40"/>
    <x v="12"/>
    <x v="2"/>
    <x v="1"/>
    <x v="1"/>
    <x v="0"/>
    <x v="1"/>
    <x v="15"/>
    <x v="0"/>
    <x v="33"/>
    <x v="0"/>
    <x v="39"/>
    <x v="0"/>
    <x v="38"/>
    <x v="14"/>
    <x v="36"/>
    <x v="15"/>
    <x v="37"/>
    <x v="2"/>
    <x v="38"/>
    <x v="1"/>
    <x v="38"/>
    <x v="0"/>
    <x v="35"/>
    <x v="0"/>
    <x v="37"/>
    <x v="4"/>
    <x v="0"/>
  </r>
  <r>
    <n v="42"/>
    <x v="6"/>
    <x v="6"/>
    <x v="41"/>
    <x v="13"/>
    <x v="1"/>
    <x v="1"/>
    <x v="1"/>
    <x v="0"/>
    <x v="1"/>
    <x v="15"/>
    <x v="0"/>
    <x v="34"/>
    <x v="0"/>
    <x v="38"/>
    <x v="0"/>
    <x v="39"/>
    <x v="15"/>
    <x v="37"/>
    <x v="16"/>
    <x v="38"/>
    <x v="21"/>
    <x v="39"/>
    <x v="19"/>
    <x v="39"/>
    <x v="0"/>
    <x v="36"/>
    <x v="0"/>
    <x v="38"/>
    <x v="0"/>
    <x v="0"/>
  </r>
  <r>
    <n v="43"/>
    <x v="0"/>
    <x v="6"/>
    <x v="42"/>
    <x v="4"/>
    <x v="1"/>
    <x v="2"/>
    <x v="0"/>
    <x v="1"/>
    <x v="1"/>
    <x v="15"/>
    <x v="0"/>
    <x v="35"/>
    <x v="3"/>
    <x v="40"/>
    <x v="0"/>
    <x v="40"/>
    <x v="1"/>
    <x v="38"/>
    <x v="17"/>
    <x v="39"/>
    <x v="22"/>
    <x v="40"/>
    <x v="20"/>
    <x v="40"/>
    <x v="0"/>
    <x v="37"/>
    <x v="0"/>
    <x v="39"/>
    <x v="5"/>
    <x v="0"/>
  </r>
  <r>
    <n v="44"/>
    <x v="2"/>
    <x v="3"/>
    <x v="43"/>
    <x v="2"/>
    <x v="1"/>
    <x v="1"/>
    <x v="0"/>
    <x v="0"/>
    <x v="1"/>
    <x v="15"/>
    <x v="0"/>
    <x v="9"/>
    <x v="0"/>
    <x v="41"/>
    <x v="22"/>
    <x v="41"/>
    <x v="1"/>
    <x v="39"/>
    <x v="1"/>
    <x v="40"/>
    <x v="23"/>
    <x v="41"/>
    <x v="21"/>
    <x v="41"/>
    <x v="0"/>
    <x v="8"/>
    <x v="0"/>
    <x v="40"/>
    <x v="0"/>
    <x v="0"/>
  </r>
  <r>
    <n v="45"/>
    <x v="1"/>
    <x v="1"/>
    <x v="44"/>
    <x v="4"/>
    <x v="1"/>
    <x v="1"/>
    <x v="1"/>
    <x v="1"/>
    <x v="1"/>
    <x v="15"/>
    <x v="0"/>
    <x v="36"/>
    <x v="0"/>
    <x v="42"/>
    <x v="0"/>
    <x v="42"/>
    <x v="1"/>
    <x v="33"/>
    <x v="18"/>
    <x v="34"/>
    <x v="2"/>
    <x v="42"/>
    <x v="1"/>
    <x v="9"/>
    <x v="0"/>
    <x v="38"/>
    <x v="0"/>
    <x v="41"/>
    <x v="0"/>
    <x v="0"/>
  </r>
  <r>
    <n v="46"/>
    <x v="1"/>
    <x v="1"/>
    <x v="45"/>
    <x v="2"/>
    <x v="1"/>
    <x v="1"/>
    <x v="0"/>
    <x v="0"/>
    <x v="1"/>
    <x v="15"/>
    <x v="0"/>
    <x v="37"/>
    <x v="0"/>
    <x v="43"/>
    <x v="23"/>
    <x v="43"/>
    <x v="1"/>
    <x v="13"/>
    <x v="1"/>
    <x v="41"/>
    <x v="24"/>
    <x v="43"/>
    <x v="22"/>
    <x v="42"/>
    <x v="0"/>
    <x v="39"/>
    <x v="0"/>
    <x v="42"/>
    <x v="0"/>
    <x v="0"/>
  </r>
  <r>
    <n v="47"/>
    <x v="10"/>
    <x v="10"/>
    <x v="46"/>
    <x v="12"/>
    <x v="2"/>
    <x v="1"/>
    <x v="1"/>
    <x v="0"/>
    <x v="1"/>
    <x v="16"/>
    <x v="0"/>
    <x v="5"/>
    <x v="0"/>
    <x v="44"/>
    <x v="0"/>
    <x v="44"/>
    <x v="16"/>
    <x v="11"/>
    <x v="6"/>
    <x v="16"/>
    <x v="2"/>
    <x v="44"/>
    <x v="1"/>
    <x v="43"/>
    <x v="0"/>
    <x v="40"/>
    <x v="0"/>
    <x v="43"/>
    <x v="0"/>
    <x v="0"/>
  </r>
  <r>
    <n v="48"/>
    <x v="2"/>
    <x v="3"/>
    <x v="47"/>
    <x v="9"/>
    <x v="0"/>
    <x v="1"/>
    <x v="1"/>
    <x v="0"/>
    <x v="1"/>
    <x v="16"/>
    <x v="0"/>
    <x v="29"/>
    <x v="0"/>
    <x v="45"/>
    <x v="24"/>
    <x v="43"/>
    <x v="1"/>
    <x v="40"/>
    <x v="1"/>
    <x v="42"/>
    <x v="2"/>
    <x v="45"/>
    <x v="1"/>
    <x v="44"/>
    <x v="0"/>
    <x v="1"/>
    <x v="0"/>
    <x v="44"/>
    <x v="0"/>
    <x v="0"/>
  </r>
  <r>
    <n v="49"/>
    <x v="2"/>
    <x v="1"/>
    <x v="48"/>
    <x v="0"/>
    <x v="0"/>
    <x v="2"/>
    <x v="0"/>
    <x v="0"/>
    <x v="1"/>
    <x v="16"/>
    <x v="0"/>
    <x v="38"/>
    <x v="0"/>
    <x v="46"/>
    <x v="0"/>
    <x v="45"/>
    <x v="1"/>
    <x v="41"/>
    <x v="1"/>
    <x v="43"/>
    <x v="25"/>
    <x v="46"/>
    <x v="1"/>
    <x v="45"/>
    <x v="0"/>
    <x v="25"/>
    <x v="0"/>
    <x v="45"/>
    <x v="0"/>
    <x v="0"/>
  </r>
  <r>
    <n v="50"/>
    <x v="1"/>
    <x v="1"/>
    <x v="49"/>
    <x v="14"/>
    <x v="0"/>
    <x v="1"/>
    <x v="0"/>
    <x v="0"/>
    <x v="1"/>
    <x v="16"/>
    <x v="0"/>
    <x v="39"/>
    <x v="0"/>
    <x v="47"/>
    <x v="0"/>
    <x v="46"/>
    <x v="17"/>
    <x v="42"/>
    <x v="19"/>
    <x v="10"/>
    <x v="9"/>
    <x v="11"/>
    <x v="8"/>
    <x v="26"/>
    <x v="0"/>
    <x v="41"/>
    <x v="0"/>
    <x v="46"/>
    <x v="0"/>
    <x v="0"/>
  </r>
  <r>
    <n v="51"/>
    <x v="11"/>
    <x v="4"/>
    <x v="50"/>
    <x v="15"/>
    <x v="2"/>
    <x v="2"/>
    <x v="0"/>
    <x v="0"/>
    <x v="1"/>
    <x v="17"/>
    <x v="0"/>
    <x v="40"/>
    <x v="0"/>
    <x v="48"/>
    <x v="0"/>
    <x v="47"/>
    <x v="18"/>
    <x v="43"/>
    <x v="1"/>
    <x v="44"/>
    <x v="2"/>
    <x v="47"/>
    <x v="1"/>
    <x v="46"/>
    <x v="5"/>
    <x v="42"/>
    <x v="12"/>
    <x v="47"/>
    <x v="0"/>
    <x v="0"/>
  </r>
  <r>
    <n v="52"/>
    <x v="3"/>
    <x v="3"/>
    <x v="51"/>
    <x v="0"/>
    <x v="0"/>
    <x v="2"/>
    <x v="2"/>
    <x v="1"/>
    <x v="1"/>
    <x v="17"/>
    <x v="0"/>
    <x v="23"/>
    <x v="0"/>
    <x v="49"/>
    <x v="0"/>
    <x v="48"/>
    <x v="19"/>
    <x v="44"/>
    <x v="1"/>
    <x v="45"/>
    <x v="26"/>
    <x v="48"/>
    <x v="1"/>
    <x v="27"/>
    <x v="0"/>
    <x v="43"/>
    <x v="0"/>
    <x v="48"/>
    <x v="0"/>
    <x v="0"/>
  </r>
  <r>
    <n v="53"/>
    <x v="1"/>
    <x v="8"/>
    <x v="52"/>
    <x v="12"/>
    <x v="2"/>
    <x v="0"/>
    <x v="1"/>
    <x v="0"/>
    <x v="1"/>
    <x v="17"/>
    <x v="0"/>
    <x v="41"/>
    <x v="0"/>
    <x v="50"/>
    <x v="0"/>
    <x v="49"/>
    <x v="20"/>
    <x v="11"/>
    <x v="6"/>
    <x v="46"/>
    <x v="2"/>
    <x v="49"/>
    <x v="1"/>
    <x v="47"/>
    <x v="0"/>
    <x v="44"/>
    <x v="0"/>
    <x v="49"/>
    <x v="0"/>
    <x v="0"/>
  </r>
  <r>
    <n v="54"/>
    <x v="12"/>
    <x v="11"/>
    <x v="53"/>
    <x v="3"/>
    <x v="2"/>
    <x v="2"/>
    <x v="1"/>
    <x v="0"/>
    <x v="1"/>
    <x v="18"/>
    <x v="0"/>
    <x v="42"/>
    <x v="0"/>
    <x v="51"/>
    <x v="25"/>
    <x v="50"/>
    <x v="21"/>
    <x v="11"/>
    <x v="6"/>
    <x v="10"/>
    <x v="9"/>
    <x v="11"/>
    <x v="8"/>
    <x v="48"/>
    <x v="6"/>
    <x v="45"/>
    <x v="0"/>
    <x v="50"/>
    <x v="0"/>
    <x v="4"/>
  </r>
  <r>
    <n v="55"/>
    <x v="3"/>
    <x v="6"/>
    <x v="54"/>
    <x v="3"/>
    <x v="2"/>
    <x v="2"/>
    <x v="1"/>
    <x v="0"/>
    <x v="1"/>
    <x v="18"/>
    <x v="0"/>
    <x v="43"/>
    <x v="0"/>
    <x v="52"/>
    <x v="0"/>
    <x v="51"/>
    <x v="22"/>
    <x v="45"/>
    <x v="1"/>
    <x v="47"/>
    <x v="2"/>
    <x v="50"/>
    <x v="1"/>
    <x v="49"/>
    <x v="0"/>
    <x v="46"/>
    <x v="13"/>
    <x v="51"/>
    <x v="0"/>
    <x v="0"/>
  </r>
  <r>
    <n v="56"/>
    <x v="2"/>
    <x v="2"/>
    <x v="55"/>
    <x v="4"/>
    <x v="1"/>
    <x v="1"/>
    <x v="1"/>
    <x v="1"/>
    <x v="1"/>
    <x v="18"/>
    <x v="0"/>
    <x v="30"/>
    <x v="0"/>
    <x v="20"/>
    <x v="0"/>
    <x v="52"/>
    <x v="23"/>
    <x v="46"/>
    <x v="20"/>
    <x v="48"/>
    <x v="27"/>
    <x v="51"/>
    <x v="23"/>
    <x v="50"/>
    <x v="0"/>
    <x v="38"/>
    <x v="0"/>
    <x v="41"/>
    <x v="0"/>
    <x v="0"/>
  </r>
  <r>
    <n v="57"/>
    <x v="1"/>
    <x v="8"/>
    <x v="56"/>
    <x v="3"/>
    <x v="2"/>
    <x v="3"/>
    <x v="0"/>
    <x v="1"/>
    <x v="1"/>
    <x v="19"/>
    <x v="0"/>
    <x v="4"/>
    <x v="0"/>
    <x v="53"/>
    <x v="0"/>
    <x v="33"/>
    <x v="1"/>
    <x v="47"/>
    <x v="1"/>
    <x v="49"/>
    <x v="2"/>
    <x v="14"/>
    <x v="1"/>
    <x v="51"/>
    <x v="0"/>
    <x v="47"/>
    <x v="0"/>
    <x v="47"/>
    <x v="0"/>
    <x v="0"/>
  </r>
  <r>
    <n v="58"/>
    <x v="1"/>
    <x v="1"/>
    <x v="57"/>
    <x v="6"/>
    <x v="2"/>
    <x v="1"/>
    <x v="2"/>
    <x v="1"/>
    <x v="1"/>
    <x v="19"/>
    <x v="0"/>
    <x v="44"/>
    <x v="0"/>
    <x v="54"/>
    <x v="26"/>
    <x v="53"/>
    <x v="1"/>
    <x v="48"/>
    <x v="1"/>
    <x v="50"/>
    <x v="2"/>
    <x v="52"/>
    <x v="1"/>
    <x v="52"/>
    <x v="0"/>
    <x v="18"/>
    <x v="0"/>
    <x v="52"/>
    <x v="0"/>
    <x v="0"/>
  </r>
  <r>
    <n v="59"/>
    <x v="13"/>
    <x v="0"/>
    <x v="58"/>
    <x v="3"/>
    <x v="2"/>
    <x v="2"/>
    <x v="0"/>
    <x v="0"/>
    <x v="1"/>
    <x v="20"/>
    <x v="0"/>
    <x v="45"/>
    <x v="0"/>
    <x v="6"/>
    <x v="27"/>
    <x v="54"/>
    <x v="24"/>
    <x v="49"/>
    <x v="1"/>
    <x v="51"/>
    <x v="2"/>
    <x v="26"/>
    <x v="1"/>
    <x v="53"/>
    <x v="0"/>
    <x v="48"/>
    <x v="0"/>
    <x v="53"/>
    <x v="0"/>
    <x v="0"/>
  </r>
  <r>
    <n v="60"/>
    <x v="1"/>
    <x v="1"/>
    <x v="59"/>
    <x v="0"/>
    <x v="0"/>
    <x v="1"/>
    <x v="1"/>
    <x v="0"/>
    <x v="1"/>
    <x v="20"/>
    <x v="0"/>
    <x v="46"/>
    <x v="0"/>
    <x v="27"/>
    <x v="0"/>
    <x v="55"/>
    <x v="1"/>
    <x v="50"/>
    <x v="1"/>
    <x v="52"/>
    <x v="28"/>
    <x v="53"/>
    <x v="24"/>
    <x v="54"/>
    <x v="0"/>
    <x v="49"/>
    <x v="0"/>
    <x v="54"/>
    <x v="0"/>
    <x v="0"/>
  </r>
  <r>
    <n v="61"/>
    <x v="3"/>
    <x v="0"/>
    <x v="60"/>
    <x v="0"/>
    <x v="0"/>
    <x v="2"/>
    <x v="0"/>
    <x v="0"/>
    <x v="1"/>
    <x v="21"/>
    <x v="0"/>
    <x v="21"/>
    <x v="0"/>
    <x v="55"/>
    <x v="28"/>
    <x v="56"/>
    <x v="1"/>
    <x v="51"/>
    <x v="1"/>
    <x v="53"/>
    <x v="2"/>
    <x v="54"/>
    <x v="1"/>
    <x v="55"/>
    <x v="0"/>
    <x v="50"/>
    <x v="0"/>
    <x v="55"/>
    <x v="0"/>
    <x v="0"/>
  </r>
  <r>
    <n v="62"/>
    <x v="3"/>
    <x v="2"/>
    <x v="61"/>
    <x v="16"/>
    <x v="0"/>
    <x v="2"/>
    <x v="0"/>
    <x v="1"/>
    <x v="1"/>
    <x v="22"/>
    <x v="0"/>
    <x v="44"/>
    <x v="0"/>
    <x v="56"/>
    <x v="0"/>
    <x v="57"/>
    <x v="25"/>
    <x v="52"/>
    <x v="1"/>
    <x v="54"/>
    <x v="29"/>
    <x v="55"/>
    <x v="25"/>
    <x v="56"/>
    <x v="0"/>
    <x v="51"/>
    <x v="0"/>
    <x v="56"/>
    <x v="6"/>
    <x v="0"/>
  </r>
  <r>
    <n v="63"/>
    <x v="2"/>
    <x v="3"/>
    <x v="62"/>
    <x v="6"/>
    <x v="2"/>
    <x v="1"/>
    <x v="2"/>
    <x v="0"/>
    <x v="1"/>
    <x v="22"/>
    <x v="0"/>
    <x v="47"/>
    <x v="0"/>
    <x v="57"/>
    <x v="29"/>
    <x v="58"/>
    <x v="26"/>
    <x v="47"/>
    <x v="1"/>
    <x v="37"/>
    <x v="2"/>
    <x v="30"/>
    <x v="1"/>
    <x v="57"/>
    <x v="0"/>
    <x v="52"/>
    <x v="0"/>
    <x v="57"/>
    <x v="0"/>
    <x v="0"/>
  </r>
  <r>
    <n v="64"/>
    <x v="1"/>
    <x v="1"/>
    <x v="63"/>
    <x v="2"/>
    <x v="1"/>
    <x v="1"/>
    <x v="1"/>
    <x v="0"/>
    <x v="1"/>
    <x v="22"/>
    <x v="0"/>
    <x v="48"/>
    <x v="0"/>
    <x v="58"/>
    <x v="30"/>
    <x v="59"/>
    <x v="1"/>
    <x v="53"/>
    <x v="1"/>
    <x v="55"/>
    <x v="2"/>
    <x v="56"/>
    <x v="26"/>
    <x v="58"/>
    <x v="0"/>
    <x v="53"/>
    <x v="0"/>
    <x v="58"/>
    <x v="0"/>
    <x v="0"/>
  </r>
  <r>
    <n v="65"/>
    <x v="14"/>
    <x v="12"/>
    <x v="64"/>
    <x v="13"/>
    <x v="1"/>
    <x v="0"/>
    <x v="3"/>
    <x v="0"/>
    <x v="0"/>
    <x v="23"/>
    <x v="0"/>
    <x v="49"/>
    <x v="0"/>
    <x v="59"/>
    <x v="31"/>
    <x v="60"/>
    <x v="27"/>
    <x v="54"/>
    <x v="1"/>
    <x v="56"/>
    <x v="2"/>
    <x v="48"/>
    <x v="1"/>
    <x v="59"/>
    <x v="0"/>
    <x v="54"/>
    <x v="0"/>
    <x v="59"/>
    <x v="0"/>
    <x v="5"/>
  </r>
  <r>
    <n v="66"/>
    <x v="2"/>
    <x v="3"/>
    <x v="65"/>
    <x v="2"/>
    <x v="1"/>
    <x v="1"/>
    <x v="1"/>
    <x v="0"/>
    <x v="1"/>
    <x v="23"/>
    <x v="0"/>
    <x v="2"/>
    <x v="0"/>
    <x v="60"/>
    <x v="32"/>
    <x v="61"/>
    <x v="1"/>
    <x v="50"/>
    <x v="1"/>
    <x v="57"/>
    <x v="30"/>
    <x v="57"/>
    <x v="27"/>
    <x v="60"/>
    <x v="0"/>
    <x v="55"/>
    <x v="0"/>
    <x v="60"/>
    <x v="0"/>
    <x v="0"/>
  </r>
  <r>
    <n v="67"/>
    <x v="2"/>
    <x v="6"/>
    <x v="66"/>
    <x v="17"/>
    <x v="0"/>
    <x v="1"/>
    <x v="0"/>
    <x v="1"/>
    <x v="1"/>
    <x v="23"/>
    <x v="0"/>
    <x v="31"/>
    <x v="0"/>
    <x v="61"/>
    <x v="33"/>
    <x v="35"/>
    <x v="1"/>
    <x v="53"/>
    <x v="1"/>
    <x v="58"/>
    <x v="2"/>
    <x v="58"/>
    <x v="1"/>
    <x v="61"/>
    <x v="0"/>
    <x v="56"/>
    <x v="14"/>
    <x v="21"/>
    <x v="0"/>
    <x v="0"/>
  </r>
  <r>
    <n v="68"/>
    <x v="2"/>
    <x v="3"/>
    <x v="67"/>
    <x v="18"/>
    <x v="4"/>
    <x v="3"/>
    <x v="0"/>
    <x v="0"/>
    <x v="1"/>
    <x v="23"/>
    <x v="0"/>
    <x v="49"/>
    <x v="0"/>
    <x v="62"/>
    <x v="0"/>
    <x v="33"/>
    <x v="1"/>
    <x v="55"/>
    <x v="1"/>
    <x v="59"/>
    <x v="2"/>
    <x v="59"/>
    <x v="1"/>
    <x v="62"/>
    <x v="7"/>
    <x v="57"/>
    <x v="15"/>
    <x v="61"/>
    <x v="0"/>
    <x v="0"/>
  </r>
  <r>
    <n v="69"/>
    <x v="15"/>
    <x v="13"/>
    <x v="68"/>
    <x v="0"/>
    <x v="0"/>
    <x v="1"/>
    <x v="0"/>
    <x v="0"/>
    <x v="1"/>
    <x v="24"/>
    <x v="0"/>
    <x v="50"/>
    <x v="0"/>
    <x v="63"/>
    <x v="0"/>
    <x v="62"/>
    <x v="28"/>
    <x v="56"/>
    <x v="21"/>
    <x v="60"/>
    <x v="31"/>
    <x v="60"/>
    <x v="28"/>
    <x v="63"/>
    <x v="0"/>
    <x v="40"/>
    <x v="0"/>
    <x v="62"/>
    <x v="0"/>
    <x v="6"/>
  </r>
  <r>
    <n v="70"/>
    <x v="6"/>
    <x v="14"/>
    <x v="69"/>
    <x v="19"/>
    <x v="2"/>
    <x v="0"/>
    <x v="1"/>
    <x v="0"/>
    <x v="0"/>
    <x v="24"/>
    <x v="0"/>
    <x v="51"/>
    <x v="0"/>
    <x v="64"/>
    <x v="34"/>
    <x v="63"/>
    <x v="29"/>
    <x v="57"/>
    <x v="22"/>
    <x v="61"/>
    <x v="32"/>
    <x v="61"/>
    <x v="29"/>
    <x v="64"/>
    <x v="0"/>
    <x v="52"/>
    <x v="0"/>
    <x v="59"/>
    <x v="0"/>
    <x v="0"/>
  </r>
  <r>
    <n v="71"/>
    <x v="5"/>
    <x v="7"/>
    <x v="70"/>
    <x v="4"/>
    <x v="1"/>
    <x v="2"/>
    <x v="1"/>
    <x v="0"/>
    <x v="1"/>
    <x v="24"/>
    <x v="0"/>
    <x v="2"/>
    <x v="0"/>
    <x v="65"/>
    <x v="0"/>
    <x v="64"/>
    <x v="1"/>
    <x v="58"/>
    <x v="23"/>
    <x v="62"/>
    <x v="33"/>
    <x v="37"/>
    <x v="30"/>
    <x v="65"/>
    <x v="0"/>
    <x v="58"/>
    <x v="0"/>
    <x v="63"/>
    <x v="7"/>
    <x v="0"/>
  </r>
  <r>
    <n v="72"/>
    <x v="3"/>
    <x v="2"/>
    <x v="71"/>
    <x v="2"/>
    <x v="1"/>
    <x v="2"/>
    <x v="1"/>
    <x v="0"/>
    <x v="1"/>
    <x v="24"/>
    <x v="0"/>
    <x v="52"/>
    <x v="0"/>
    <x v="66"/>
    <x v="35"/>
    <x v="65"/>
    <x v="1"/>
    <x v="59"/>
    <x v="1"/>
    <x v="63"/>
    <x v="34"/>
    <x v="62"/>
    <x v="31"/>
    <x v="66"/>
    <x v="0"/>
    <x v="59"/>
    <x v="16"/>
    <x v="64"/>
    <x v="0"/>
    <x v="0"/>
  </r>
  <r>
    <n v="73"/>
    <x v="3"/>
    <x v="3"/>
    <x v="72"/>
    <x v="13"/>
    <x v="1"/>
    <x v="2"/>
    <x v="1"/>
    <x v="0"/>
    <x v="1"/>
    <x v="24"/>
    <x v="0"/>
    <x v="53"/>
    <x v="0"/>
    <x v="67"/>
    <x v="0"/>
    <x v="66"/>
    <x v="30"/>
    <x v="60"/>
    <x v="1"/>
    <x v="53"/>
    <x v="2"/>
    <x v="63"/>
    <x v="1"/>
    <x v="67"/>
    <x v="8"/>
    <x v="60"/>
    <x v="0"/>
    <x v="65"/>
    <x v="0"/>
    <x v="0"/>
  </r>
  <r>
    <n v="74"/>
    <x v="2"/>
    <x v="1"/>
    <x v="73"/>
    <x v="0"/>
    <x v="0"/>
    <x v="2"/>
    <x v="0"/>
    <x v="0"/>
    <x v="1"/>
    <x v="24"/>
    <x v="0"/>
    <x v="54"/>
    <x v="0"/>
    <x v="68"/>
    <x v="0"/>
    <x v="67"/>
    <x v="31"/>
    <x v="61"/>
    <x v="1"/>
    <x v="64"/>
    <x v="2"/>
    <x v="64"/>
    <x v="1"/>
    <x v="68"/>
    <x v="0"/>
    <x v="12"/>
    <x v="17"/>
    <x v="66"/>
    <x v="8"/>
    <x v="0"/>
  </r>
  <r>
    <n v="75"/>
    <x v="6"/>
    <x v="15"/>
    <x v="74"/>
    <x v="2"/>
    <x v="1"/>
    <x v="2"/>
    <x v="3"/>
    <x v="0"/>
    <x v="1"/>
    <x v="25"/>
    <x v="0"/>
    <x v="55"/>
    <x v="0"/>
    <x v="69"/>
    <x v="36"/>
    <x v="68"/>
    <x v="1"/>
    <x v="62"/>
    <x v="1"/>
    <x v="65"/>
    <x v="35"/>
    <x v="65"/>
    <x v="32"/>
    <x v="69"/>
    <x v="9"/>
    <x v="36"/>
    <x v="0"/>
    <x v="67"/>
    <x v="0"/>
    <x v="0"/>
  </r>
  <r>
    <n v="76"/>
    <x v="0"/>
    <x v="2"/>
    <x v="75"/>
    <x v="12"/>
    <x v="2"/>
    <x v="0"/>
    <x v="1"/>
    <x v="0"/>
    <x v="1"/>
    <x v="25"/>
    <x v="0"/>
    <x v="56"/>
    <x v="0"/>
    <x v="70"/>
    <x v="0"/>
    <x v="69"/>
    <x v="32"/>
    <x v="11"/>
    <x v="6"/>
    <x v="44"/>
    <x v="2"/>
    <x v="47"/>
    <x v="1"/>
    <x v="70"/>
    <x v="0"/>
    <x v="16"/>
    <x v="0"/>
    <x v="3"/>
    <x v="0"/>
    <x v="0"/>
  </r>
  <r>
    <n v="77"/>
    <x v="3"/>
    <x v="3"/>
    <x v="76"/>
    <x v="6"/>
    <x v="2"/>
    <x v="1"/>
    <x v="3"/>
    <x v="0"/>
    <x v="1"/>
    <x v="25"/>
    <x v="0"/>
    <x v="57"/>
    <x v="0"/>
    <x v="71"/>
    <x v="0"/>
    <x v="70"/>
    <x v="33"/>
    <x v="63"/>
    <x v="1"/>
    <x v="34"/>
    <x v="2"/>
    <x v="36"/>
    <x v="1"/>
    <x v="71"/>
    <x v="0"/>
    <x v="16"/>
    <x v="0"/>
    <x v="68"/>
    <x v="0"/>
    <x v="0"/>
  </r>
  <r>
    <n v="78"/>
    <x v="3"/>
    <x v="6"/>
    <x v="77"/>
    <x v="2"/>
    <x v="1"/>
    <x v="1"/>
    <x v="1"/>
    <x v="0"/>
    <x v="1"/>
    <x v="25"/>
    <x v="0"/>
    <x v="5"/>
    <x v="0"/>
    <x v="72"/>
    <x v="37"/>
    <x v="71"/>
    <x v="1"/>
    <x v="52"/>
    <x v="1"/>
    <x v="66"/>
    <x v="36"/>
    <x v="66"/>
    <x v="33"/>
    <x v="72"/>
    <x v="0"/>
    <x v="16"/>
    <x v="0"/>
    <x v="21"/>
    <x v="0"/>
    <x v="0"/>
  </r>
  <r>
    <n v="79"/>
    <x v="2"/>
    <x v="3"/>
    <x v="78"/>
    <x v="20"/>
    <x v="1"/>
    <x v="2"/>
    <x v="0"/>
    <x v="1"/>
    <x v="1"/>
    <x v="25"/>
    <x v="0"/>
    <x v="58"/>
    <x v="0"/>
    <x v="73"/>
    <x v="0"/>
    <x v="72"/>
    <x v="1"/>
    <x v="11"/>
    <x v="6"/>
    <x v="2"/>
    <x v="2"/>
    <x v="7"/>
    <x v="1"/>
    <x v="73"/>
    <x v="0"/>
    <x v="61"/>
    <x v="18"/>
    <x v="69"/>
    <x v="0"/>
    <x v="0"/>
  </r>
  <r>
    <n v="80"/>
    <x v="2"/>
    <x v="1"/>
    <x v="79"/>
    <x v="0"/>
    <x v="0"/>
    <x v="2"/>
    <x v="2"/>
    <x v="1"/>
    <x v="1"/>
    <x v="25"/>
    <x v="0"/>
    <x v="59"/>
    <x v="0"/>
    <x v="74"/>
    <x v="0"/>
    <x v="73"/>
    <x v="1"/>
    <x v="64"/>
    <x v="24"/>
    <x v="67"/>
    <x v="37"/>
    <x v="67"/>
    <x v="34"/>
    <x v="74"/>
    <x v="0"/>
    <x v="62"/>
    <x v="19"/>
    <x v="70"/>
    <x v="0"/>
    <x v="0"/>
  </r>
  <r>
    <n v="81"/>
    <x v="1"/>
    <x v="1"/>
    <x v="80"/>
    <x v="21"/>
    <x v="2"/>
    <x v="2"/>
    <x v="1"/>
    <x v="0"/>
    <x v="3"/>
    <x v="25"/>
    <x v="0"/>
    <x v="60"/>
    <x v="0"/>
    <x v="19"/>
    <x v="0"/>
    <x v="15"/>
    <x v="1"/>
    <x v="65"/>
    <x v="1"/>
    <x v="68"/>
    <x v="2"/>
    <x v="68"/>
    <x v="1"/>
    <x v="5"/>
    <x v="0"/>
    <x v="10"/>
    <x v="0"/>
    <x v="71"/>
    <x v="0"/>
    <x v="0"/>
  </r>
  <r>
    <n v="82"/>
    <x v="16"/>
    <x v="16"/>
    <x v="81"/>
    <x v="16"/>
    <x v="0"/>
    <x v="2"/>
    <x v="0"/>
    <x v="0"/>
    <x v="1"/>
    <x v="26"/>
    <x v="0"/>
    <x v="40"/>
    <x v="0"/>
    <x v="75"/>
    <x v="0"/>
    <x v="74"/>
    <x v="34"/>
    <x v="66"/>
    <x v="25"/>
    <x v="3"/>
    <x v="38"/>
    <x v="69"/>
    <x v="35"/>
    <x v="75"/>
    <x v="0"/>
    <x v="63"/>
    <x v="20"/>
    <x v="72"/>
    <x v="9"/>
    <x v="7"/>
  </r>
  <r>
    <n v="83"/>
    <x v="5"/>
    <x v="2"/>
    <x v="82"/>
    <x v="7"/>
    <x v="2"/>
    <x v="2"/>
    <x v="2"/>
    <x v="0"/>
    <x v="3"/>
    <x v="26"/>
    <x v="0"/>
    <x v="61"/>
    <x v="0"/>
    <x v="76"/>
    <x v="0"/>
    <x v="75"/>
    <x v="35"/>
    <x v="67"/>
    <x v="26"/>
    <x v="69"/>
    <x v="39"/>
    <x v="70"/>
    <x v="36"/>
    <x v="76"/>
    <x v="0"/>
    <x v="28"/>
    <x v="0"/>
    <x v="73"/>
    <x v="0"/>
    <x v="0"/>
  </r>
  <r>
    <n v="84"/>
    <x v="3"/>
    <x v="3"/>
    <x v="83"/>
    <x v="4"/>
    <x v="1"/>
    <x v="2"/>
    <x v="0"/>
    <x v="1"/>
    <x v="1"/>
    <x v="26"/>
    <x v="0"/>
    <x v="55"/>
    <x v="0"/>
    <x v="77"/>
    <x v="0"/>
    <x v="6"/>
    <x v="1"/>
    <x v="68"/>
    <x v="27"/>
    <x v="70"/>
    <x v="40"/>
    <x v="71"/>
    <x v="37"/>
    <x v="77"/>
    <x v="0"/>
    <x v="64"/>
    <x v="0"/>
    <x v="74"/>
    <x v="10"/>
    <x v="0"/>
  </r>
  <r>
    <n v="85"/>
    <x v="3"/>
    <x v="3"/>
    <x v="84"/>
    <x v="0"/>
    <x v="0"/>
    <x v="1"/>
    <x v="0"/>
    <x v="0"/>
    <x v="1"/>
    <x v="26"/>
    <x v="0"/>
    <x v="59"/>
    <x v="0"/>
    <x v="78"/>
    <x v="38"/>
    <x v="76"/>
    <x v="36"/>
    <x v="69"/>
    <x v="1"/>
    <x v="71"/>
    <x v="41"/>
    <x v="72"/>
    <x v="38"/>
    <x v="7"/>
    <x v="0"/>
    <x v="65"/>
    <x v="0"/>
    <x v="75"/>
    <x v="0"/>
    <x v="0"/>
  </r>
  <r>
    <n v="86"/>
    <x v="2"/>
    <x v="1"/>
    <x v="85"/>
    <x v="7"/>
    <x v="2"/>
    <x v="1"/>
    <x v="2"/>
    <x v="0"/>
    <x v="1"/>
    <x v="26"/>
    <x v="0"/>
    <x v="4"/>
    <x v="0"/>
    <x v="79"/>
    <x v="39"/>
    <x v="6"/>
    <x v="1"/>
    <x v="70"/>
    <x v="1"/>
    <x v="72"/>
    <x v="2"/>
    <x v="73"/>
    <x v="1"/>
    <x v="78"/>
    <x v="0"/>
    <x v="16"/>
    <x v="0"/>
    <x v="76"/>
    <x v="11"/>
    <x v="0"/>
  </r>
  <r>
    <n v="87"/>
    <x v="2"/>
    <x v="1"/>
    <x v="86"/>
    <x v="12"/>
    <x v="2"/>
    <x v="1"/>
    <x v="0"/>
    <x v="0"/>
    <x v="1"/>
    <x v="26"/>
    <x v="0"/>
    <x v="4"/>
    <x v="0"/>
    <x v="80"/>
    <x v="0"/>
    <x v="77"/>
    <x v="37"/>
    <x v="71"/>
    <x v="1"/>
    <x v="58"/>
    <x v="2"/>
    <x v="6"/>
    <x v="1"/>
    <x v="79"/>
    <x v="0"/>
    <x v="60"/>
    <x v="0"/>
    <x v="77"/>
    <x v="12"/>
    <x v="0"/>
  </r>
  <r>
    <n v="88"/>
    <x v="1"/>
    <x v="1"/>
    <x v="87"/>
    <x v="0"/>
    <x v="0"/>
    <x v="1"/>
    <x v="0"/>
    <x v="1"/>
    <x v="1"/>
    <x v="26"/>
    <x v="0"/>
    <x v="30"/>
    <x v="0"/>
    <x v="81"/>
    <x v="0"/>
    <x v="78"/>
    <x v="1"/>
    <x v="72"/>
    <x v="1"/>
    <x v="73"/>
    <x v="2"/>
    <x v="74"/>
    <x v="1"/>
    <x v="36"/>
    <x v="0"/>
    <x v="66"/>
    <x v="0"/>
    <x v="78"/>
    <x v="0"/>
    <x v="0"/>
  </r>
  <r>
    <n v="89"/>
    <x v="13"/>
    <x v="0"/>
    <x v="88"/>
    <x v="3"/>
    <x v="2"/>
    <x v="3"/>
    <x v="0"/>
    <x v="0"/>
    <x v="1"/>
    <x v="27"/>
    <x v="0"/>
    <x v="44"/>
    <x v="0"/>
    <x v="82"/>
    <x v="40"/>
    <x v="79"/>
    <x v="38"/>
    <x v="11"/>
    <x v="6"/>
    <x v="74"/>
    <x v="2"/>
    <x v="75"/>
    <x v="1"/>
    <x v="80"/>
    <x v="10"/>
    <x v="48"/>
    <x v="0"/>
    <x v="79"/>
    <x v="0"/>
    <x v="0"/>
  </r>
  <r>
    <n v="90"/>
    <x v="5"/>
    <x v="7"/>
    <x v="89"/>
    <x v="3"/>
    <x v="2"/>
    <x v="3"/>
    <x v="0"/>
    <x v="0"/>
    <x v="1"/>
    <x v="27"/>
    <x v="0"/>
    <x v="39"/>
    <x v="0"/>
    <x v="83"/>
    <x v="0"/>
    <x v="80"/>
    <x v="39"/>
    <x v="21"/>
    <x v="1"/>
    <x v="75"/>
    <x v="2"/>
    <x v="76"/>
    <x v="1"/>
    <x v="81"/>
    <x v="0"/>
    <x v="48"/>
    <x v="0"/>
    <x v="80"/>
    <x v="0"/>
    <x v="0"/>
  </r>
  <r>
    <n v="91"/>
    <x v="0"/>
    <x v="0"/>
    <x v="90"/>
    <x v="22"/>
    <x v="1"/>
    <x v="1"/>
    <x v="1"/>
    <x v="0"/>
    <x v="1"/>
    <x v="27"/>
    <x v="0"/>
    <x v="62"/>
    <x v="0"/>
    <x v="84"/>
    <x v="41"/>
    <x v="81"/>
    <x v="1"/>
    <x v="73"/>
    <x v="28"/>
    <x v="76"/>
    <x v="42"/>
    <x v="77"/>
    <x v="39"/>
    <x v="82"/>
    <x v="0"/>
    <x v="67"/>
    <x v="0"/>
    <x v="81"/>
    <x v="0"/>
    <x v="0"/>
  </r>
  <r>
    <n v="92"/>
    <x v="3"/>
    <x v="3"/>
    <x v="91"/>
    <x v="3"/>
    <x v="2"/>
    <x v="2"/>
    <x v="1"/>
    <x v="0"/>
    <x v="1"/>
    <x v="27"/>
    <x v="0"/>
    <x v="30"/>
    <x v="0"/>
    <x v="85"/>
    <x v="42"/>
    <x v="82"/>
    <x v="40"/>
    <x v="74"/>
    <x v="1"/>
    <x v="77"/>
    <x v="2"/>
    <x v="32"/>
    <x v="1"/>
    <x v="83"/>
    <x v="0"/>
    <x v="29"/>
    <x v="0"/>
    <x v="67"/>
    <x v="0"/>
    <x v="0"/>
  </r>
  <r>
    <n v="93"/>
    <x v="2"/>
    <x v="3"/>
    <x v="92"/>
    <x v="11"/>
    <x v="0"/>
    <x v="3"/>
    <x v="3"/>
    <x v="1"/>
    <x v="1"/>
    <x v="27"/>
    <x v="0"/>
    <x v="63"/>
    <x v="4"/>
    <x v="86"/>
    <x v="43"/>
    <x v="83"/>
    <x v="1"/>
    <x v="11"/>
    <x v="6"/>
    <x v="30"/>
    <x v="2"/>
    <x v="78"/>
    <x v="1"/>
    <x v="84"/>
    <x v="0"/>
    <x v="50"/>
    <x v="0"/>
    <x v="82"/>
    <x v="0"/>
    <x v="0"/>
  </r>
  <r>
    <n v="94"/>
    <x v="2"/>
    <x v="1"/>
    <x v="93"/>
    <x v="23"/>
    <x v="1"/>
    <x v="1"/>
    <x v="0"/>
    <x v="0"/>
    <x v="1"/>
    <x v="27"/>
    <x v="0"/>
    <x v="62"/>
    <x v="0"/>
    <x v="87"/>
    <x v="44"/>
    <x v="84"/>
    <x v="1"/>
    <x v="75"/>
    <x v="1"/>
    <x v="78"/>
    <x v="2"/>
    <x v="79"/>
    <x v="40"/>
    <x v="85"/>
    <x v="0"/>
    <x v="41"/>
    <x v="0"/>
    <x v="83"/>
    <x v="0"/>
    <x v="0"/>
  </r>
  <r>
    <n v="95"/>
    <x v="1"/>
    <x v="1"/>
    <x v="94"/>
    <x v="0"/>
    <x v="0"/>
    <x v="2"/>
    <x v="0"/>
    <x v="1"/>
    <x v="2"/>
    <x v="27"/>
    <x v="0"/>
    <x v="40"/>
    <x v="0"/>
    <x v="88"/>
    <x v="0"/>
    <x v="85"/>
    <x v="1"/>
    <x v="76"/>
    <x v="1"/>
    <x v="79"/>
    <x v="2"/>
    <x v="6"/>
    <x v="1"/>
    <x v="86"/>
    <x v="0"/>
    <x v="68"/>
    <x v="21"/>
    <x v="84"/>
    <x v="0"/>
    <x v="0"/>
  </r>
  <r>
    <n v="96"/>
    <x v="3"/>
    <x v="1"/>
    <x v="95"/>
    <x v="7"/>
    <x v="2"/>
    <x v="2"/>
    <x v="0"/>
    <x v="1"/>
    <x v="3"/>
    <x v="28"/>
    <x v="0"/>
    <x v="46"/>
    <x v="0"/>
    <x v="89"/>
    <x v="45"/>
    <x v="86"/>
    <x v="1"/>
    <x v="17"/>
    <x v="1"/>
    <x v="80"/>
    <x v="43"/>
    <x v="80"/>
    <x v="41"/>
    <x v="87"/>
    <x v="0"/>
    <x v="69"/>
    <x v="0"/>
    <x v="85"/>
    <x v="0"/>
    <x v="0"/>
  </r>
  <r>
    <n v="97"/>
    <x v="1"/>
    <x v="1"/>
    <x v="96"/>
    <x v="2"/>
    <x v="1"/>
    <x v="2"/>
    <x v="0"/>
    <x v="1"/>
    <x v="1"/>
    <x v="28"/>
    <x v="0"/>
    <x v="64"/>
    <x v="0"/>
    <x v="90"/>
    <x v="46"/>
    <x v="2"/>
    <x v="1"/>
    <x v="10"/>
    <x v="1"/>
    <x v="81"/>
    <x v="44"/>
    <x v="15"/>
    <x v="42"/>
    <x v="88"/>
    <x v="0"/>
    <x v="6"/>
    <x v="0"/>
    <x v="86"/>
    <x v="0"/>
    <x v="0"/>
  </r>
  <r>
    <n v="98"/>
    <x v="1"/>
    <x v="1"/>
    <x v="97"/>
    <x v="6"/>
    <x v="2"/>
    <x v="3"/>
    <x v="2"/>
    <x v="1"/>
    <x v="3"/>
    <x v="28"/>
    <x v="0"/>
    <x v="42"/>
    <x v="0"/>
    <x v="91"/>
    <x v="0"/>
    <x v="87"/>
    <x v="1"/>
    <x v="77"/>
    <x v="29"/>
    <x v="82"/>
    <x v="2"/>
    <x v="81"/>
    <x v="1"/>
    <x v="89"/>
    <x v="0"/>
    <x v="18"/>
    <x v="0"/>
    <x v="87"/>
    <x v="0"/>
    <x v="0"/>
  </r>
  <r>
    <n v="99"/>
    <x v="2"/>
    <x v="3"/>
    <x v="98"/>
    <x v="6"/>
    <x v="2"/>
    <x v="1"/>
    <x v="3"/>
    <x v="0"/>
    <x v="1"/>
    <x v="29"/>
    <x v="0"/>
    <x v="21"/>
    <x v="0"/>
    <x v="92"/>
    <x v="47"/>
    <x v="20"/>
    <x v="1"/>
    <x v="6"/>
    <x v="1"/>
    <x v="30"/>
    <x v="2"/>
    <x v="82"/>
    <x v="1"/>
    <x v="90"/>
    <x v="0"/>
    <x v="51"/>
    <x v="0"/>
    <x v="88"/>
    <x v="0"/>
    <x v="0"/>
  </r>
  <r>
    <n v="100"/>
    <x v="2"/>
    <x v="3"/>
    <x v="99"/>
    <x v="24"/>
    <x v="1"/>
    <x v="2"/>
    <x v="0"/>
    <x v="1"/>
    <x v="1"/>
    <x v="29"/>
    <x v="0"/>
    <x v="65"/>
    <x v="0"/>
    <x v="21"/>
    <x v="0"/>
    <x v="20"/>
    <x v="1"/>
    <x v="78"/>
    <x v="30"/>
    <x v="83"/>
    <x v="45"/>
    <x v="83"/>
    <x v="43"/>
    <x v="91"/>
    <x v="0"/>
    <x v="28"/>
    <x v="0"/>
    <x v="27"/>
    <x v="0"/>
    <x v="0"/>
  </r>
  <r>
    <n v="101"/>
    <x v="2"/>
    <x v="3"/>
    <x v="100"/>
    <x v="4"/>
    <x v="1"/>
    <x v="2"/>
    <x v="0"/>
    <x v="1"/>
    <x v="1"/>
    <x v="29"/>
    <x v="0"/>
    <x v="66"/>
    <x v="0"/>
    <x v="12"/>
    <x v="0"/>
    <x v="88"/>
    <x v="1"/>
    <x v="9"/>
    <x v="31"/>
    <x v="84"/>
    <x v="46"/>
    <x v="84"/>
    <x v="44"/>
    <x v="92"/>
    <x v="0"/>
    <x v="70"/>
    <x v="0"/>
    <x v="62"/>
    <x v="0"/>
    <x v="0"/>
  </r>
  <r>
    <n v="102"/>
    <x v="1"/>
    <x v="8"/>
    <x v="101"/>
    <x v="14"/>
    <x v="0"/>
    <x v="1"/>
    <x v="0"/>
    <x v="1"/>
    <x v="0"/>
    <x v="29"/>
    <x v="0"/>
    <x v="67"/>
    <x v="0"/>
    <x v="75"/>
    <x v="0"/>
    <x v="89"/>
    <x v="1"/>
    <x v="79"/>
    <x v="32"/>
    <x v="85"/>
    <x v="2"/>
    <x v="85"/>
    <x v="1"/>
    <x v="93"/>
    <x v="0"/>
    <x v="41"/>
    <x v="0"/>
    <x v="89"/>
    <x v="0"/>
    <x v="0"/>
  </r>
  <r>
    <n v="103"/>
    <x v="1"/>
    <x v="8"/>
    <x v="102"/>
    <x v="25"/>
    <x v="0"/>
    <x v="2"/>
    <x v="2"/>
    <x v="1"/>
    <x v="1"/>
    <x v="29"/>
    <x v="0"/>
    <x v="54"/>
    <x v="0"/>
    <x v="93"/>
    <x v="0"/>
    <x v="90"/>
    <x v="1"/>
    <x v="80"/>
    <x v="1"/>
    <x v="86"/>
    <x v="2"/>
    <x v="86"/>
    <x v="1"/>
    <x v="94"/>
    <x v="0"/>
    <x v="71"/>
    <x v="0"/>
    <x v="90"/>
    <x v="0"/>
    <x v="0"/>
  </r>
  <r>
    <n v="104"/>
    <x v="1"/>
    <x v="1"/>
    <x v="103"/>
    <x v="6"/>
    <x v="2"/>
    <x v="2"/>
    <x v="1"/>
    <x v="1"/>
    <x v="3"/>
    <x v="30"/>
    <x v="0"/>
    <x v="68"/>
    <x v="0"/>
    <x v="94"/>
    <x v="0"/>
    <x v="61"/>
    <x v="1"/>
    <x v="81"/>
    <x v="33"/>
    <x v="87"/>
    <x v="2"/>
    <x v="87"/>
    <x v="1"/>
    <x v="95"/>
    <x v="0"/>
    <x v="72"/>
    <x v="0"/>
    <x v="23"/>
    <x v="0"/>
    <x v="0"/>
  </r>
  <r>
    <n v="105"/>
    <x v="1"/>
    <x v="8"/>
    <x v="104"/>
    <x v="26"/>
    <x v="1"/>
    <x v="1"/>
    <x v="0"/>
    <x v="1"/>
    <x v="1"/>
    <x v="30"/>
    <x v="0"/>
    <x v="5"/>
    <x v="0"/>
    <x v="42"/>
    <x v="0"/>
    <x v="91"/>
    <x v="1"/>
    <x v="6"/>
    <x v="1"/>
    <x v="88"/>
    <x v="47"/>
    <x v="88"/>
    <x v="45"/>
    <x v="57"/>
    <x v="0"/>
    <x v="73"/>
    <x v="0"/>
    <x v="91"/>
    <x v="0"/>
    <x v="0"/>
  </r>
  <r>
    <n v="106"/>
    <x v="5"/>
    <x v="4"/>
    <x v="105"/>
    <x v="27"/>
    <x v="2"/>
    <x v="1"/>
    <x v="1"/>
    <x v="1"/>
    <x v="2"/>
    <x v="31"/>
    <x v="0"/>
    <x v="32"/>
    <x v="0"/>
    <x v="95"/>
    <x v="48"/>
    <x v="61"/>
    <x v="1"/>
    <x v="57"/>
    <x v="34"/>
    <x v="89"/>
    <x v="48"/>
    <x v="89"/>
    <x v="46"/>
    <x v="96"/>
    <x v="0"/>
    <x v="74"/>
    <x v="22"/>
    <x v="92"/>
    <x v="0"/>
    <x v="0"/>
  </r>
  <r>
    <n v="107"/>
    <x v="3"/>
    <x v="3"/>
    <x v="106"/>
    <x v="13"/>
    <x v="1"/>
    <x v="1"/>
    <x v="1"/>
    <x v="0"/>
    <x v="1"/>
    <x v="31"/>
    <x v="0"/>
    <x v="4"/>
    <x v="0"/>
    <x v="96"/>
    <x v="0"/>
    <x v="92"/>
    <x v="41"/>
    <x v="49"/>
    <x v="1"/>
    <x v="51"/>
    <x v="2"/>
    <x v="38"/>
    <x v="1"/>
    <x v="97"/>
    <x v="0"/>
    <x v="16"/>
    <x v="0"/>
    <x v="87"/>
    <x v="0"/>
    <x v="0"/>
  </r>
  <r>
    <n v="108"/>
    <x v="2"/>
    <x v="8"/>
    <x v="107"/>
    <x v="0"/>
    <x v="0"/>
    <x v="2"/>
    <x v="0"/>
    <x v="1"/>
    <x v="1"/>
    <x v="31"/>
    <x v="0"/>
    <x v="69"/>
    <x v="5"/>
    <x v="97"/>
    <x v="0"/>
    <x v="93"/>
    <x v="1"/>
    <x v="11"/>
    <x v="6"/>
    <x v="10"/>
    <x v="9"/>
    <x v="11"/>
    <x v="8"/>
    <x v="98"/>
    <x v="0"/>
    <x v="75"/>
    <x v="23"/>
    <x v="25"/>
    <x v="0"/>
    <x v="0"/>
  </r>
  <r>
    <n v="109"/>
    <x v="2"/>
    <x v="3"/>
    <x v="108"/>
    <x v="5"/>
    <x v="1"/>
    <x v="0"/>
    <x v="1"/>
    <x v="0"/>
    <x v="1"/>
    <x v="31"/>
    <x v="0"/>
    <x v="70"/>
    <x v="6"/>
    <x v="98"/>
    <x v="49"/>
    <x v="23"/>
    <x v="1"/>
    <x v="23"/>
    <x v="1"/>
    <x v="42"/>
    <x v="2"/>
    <x v="90"/>
    <x v="1"/>
    <x v="99"/>
    <x v="0"/>
    <x v="76"/>
    <x v="24"/>
    <x v="93"/>
    <x v="0"/>
    <x v="0"/>
  </r>
  <r>
    <n v="110"/>
    <x v="2"/>
    <x v="1"/>
    <x v="109"/>
    <x v="23"/>
    <x v="1"/>
    <x v="1"/>
    <x v="0"/>
    <x v="0"/>
    <x v="1"/>
    <x v="31"/>
    <x v="0"/>
    <x v="25"/>
    <x v="0"/>
    <x v="99"/>
    <x v="50"/>
    <x v="94"/>
    <x v="1"/>
    <x v="82"/>
    <x v="35"/>
    <x v="90"/>
    <x v="2"/>
    <x v="91"/>
    <x v="47"/>
    <x v="100"/>
    <x v="0"/>
    <x v="41"/>
    <x v="0"/>
    <x v="94"/>
    <x v="0"/>
    <x v="0"/>
  </r>
  <r>
    <n v="111"/>
    <x v="2"/>
    <x v="3"/>
    <x v="110"/>
    <x v="2"/>
    <x v="1"/>
    <x v="3"/>
    <x v="1"/>
    <x v="0"/>
    <x v="1"/>
    <x v="31"/>
    <x v="0"/>
    <x v="71"/>
    <x v="0"/>
    <x v="100"/>
    <x v="51"/>
    <x v="83"/>
    <x v="1"/>
    <x v="61"/>
    <x v="1"/>
    <x v="91"/>
    <x v="2"/>
    <x v="22"/>
    <x v="1"/>
    <x v="101"/>
    <x v="0"/>
    <x v="77"/>
    <x v="25"/>
    <x v="95"/>
    <x v="0"/>
    <x v="0"/>
  </r>
  <r>
    <n v="112"/>
    <x v="2"/>
    <x v="1"/>
    <x v="111"/>
    <x v="0"/>
    <x v="0"/>
    <x v="2"/>
    <x v="0"/>
    <x v="1"/>
    <x v="1"/>
    <x v="31"/>
    <x v="0"/>
    <x v="72"/>
    <x v="0"/>
    <x v="101"/>
    <x v="52"/>
    <x v="17"/>
    <x v="1"/>
    <x v="11"/>
    <x v="6"/>
    <x v="92"/>
    <x v="2"/>
    <x v="50"/>
    <x v="1"/>
    <x v="102"/>
    <x v="0"/>
    <x v="60"/>
    <x v="0"/>
    <x v="96"/>
    <x v="0"/>
    <x v="0"/>
  </r>
  <r>
    <n v="113"/>
    <x v="1"/>
    <x v="1"/>
    <x v="112"/>
    <x v="28"/>
    <x v="2"/>
    <x v="1"/>
    <x v="1"/>
    <x v="1"/>
    <x v="0"/>
    <x v="31"/>
    <x v="0"/>
    <x v="73"/>
    <x v="0"/>
    <x v="102"/>
    <x v="0"/>
    <x v="65"/>
    <x v="1"/>
    <x v="83"/>
    <x v="1"/>
    <x v="93"/>
    <x v="49"/>
    <x v="92"/>
    <x v="48"/>
    <x v="103"/>
    <x v="0"/>
    <x v="78"/>
    <x v="26"/>
    <x v="80"/>
    <x v="0"/>
    <x v="0"/>
  </r>
  <r>
    <n v="114"/>
    <x v="0"/>
    <x v="2"/>
    <x v="113"/>
    <x v="0"/>
    <x v="0"/>
    <x v="2"/>
    <x v="0"/>
    <x v="0"/>
    <x v="0"/>
    <x v="32"/>
    <x v="0"/>
    <x v="29"/>
    <x v="0"/>
    <x v="103"/>
    <x v="53"/>
    <x v="95"/>
    <x v="42"/>
    <x v="84"/>
    <x v="36"/>
    <x v="94"/>
    <x v="50"/>
    <x v="93"/>
    <x v="49"/>
    <x v="104"/>
    <x v="0"/>
    <x v="79"/>
    <x v="27"/>
    <x v="55"/>
    <x v="0"/>
    <x v="0"/>
  </r>
  <r>
    <n v="115"/>
    <x v="2"/>
    <x v="1"/>
    <x v="114"/>
    <x v="3"/>
    <x v="2"/>
    <x v="2"/>
    <x v="1"/>
    <x v="0"/>
    <x v="1"/>
    <x v="32"/>
    <x v="0"/>
    <x v="42"/>
    <x v="0"/>
    <x v="104"/>
    <x v="54"/>
    <x v="96"/>
    <x v="1"/>
    <x v="11"/>
    <x v="6"/>
    <x v="95"/>
    <x v="2"/>
    <x v="36"/>
    <x v="1"/>
    <x v="105"/>
    <x v="0"/>
    <x v="54"/>
    <x v="0"/>
    <x v="97"/>
    <x v="0"/>
    <x v="0"/>
  </r>
  <r>
    <n v="116"/>
    <x v="2"/>
    <x v="1"/>
    <x v="115"/>
    <x v="2"/>
    <x v="1"/>
    <x v="2"/>
    <x v="1"/>
    <x v="0"/>
    <x v="1"/>
    <x v="32"/>
    <x v="0"/>
    <x v="72"/>
    <x v="0"/>
    <x v="105"/>
    <x v="55"/>
    <x v="10"/>
    <x v="1"/>
    <x v="49"/>
    <x v="1"/>
    <x v="96"/>
    <x v="51"/>
    <x v="94"/>
    <x v="50"/>
    <x v="106"/>
    <x v="0"/>
    <x v="55"/>
    <x v="0"/>
    <x v="98"/>
    <x v="0"/>
    <x v="0"/>
  </r>
  <r>
    <n v="117"/>
    <x v="2"/>
    <x v="1"/>
    <x v="116"/>
    <x v="14"/>
    <x v="0"/>
    <x v="1"/>
    <x v="2"/>
    <x v="1"/>
    <x v="0"/>
    <x v="32"/>
    <x v="0"/>
    <x v="25"/>
    <x v="0"/>
    <x v="106"/>
    <x v="0"/>
    <x v="94"/>
    <x v="1"/>
    <x v="85"/>
    <x v="37"/>
    <x v="97"/>
    <x v="2"/>
    <x v="95"/>
    <x v="1"/>
    <x v="107"/>
    <x v="0"/>
    <x v="41"/>
    <x v="0"/>
    <x v="99"/>
    <x v="13"/>
    <x v="0"/>
  </r>
  <r>
    <n v="118"/>
    <x v="1"/>
    <x v="1"/>
    <x v="117"/>
    <x v="2"/>
    <x v="1"/>
    <x v="2"/>
    <x v="0"/>
    <x v="1"/>
    <x v="1"/>
    <x v="32"/>
    <x v="0"/>
    <x v="61"/>
    <x v="0"/>
    <x v="107"/>
    <x v="56"/>
    <x v="35"/>
    <x v="1"/>
    <x v="86"/>
    <x v="1"/>
    <x v="98"/>
    <x v="52"/>
    <x v="96"/>
    <x v="51"/>
    <x v="108"/>
    <x v="0"/>
    <x v="14"/>
    <x v="0"/>
    <x v="100"/>
    <x v="0"/>
    <x v="0"/>
  </r>
  <r>
    <n v="119"/>
    <x v="17"/>
    <x v="17"/>
    <x v="118"/>
    <x v="3"/>
    <x v="2"/>
    <x v="3"/>
    <x v="1"/>
    <x v="0"/>
    <x v="1"/>
    <x v="33"/>
    <x v="0"/>
    <x v="74"/>
    <x v="0"/>
    <x v="108"/>
    <x v="0"/>
    <x v="97"/>
    <x v="43"/>
    <x v="87"/>
    <x v="1"/>
    <x v="99"/>
    <x v="2"/>
    <x v="97"/>
    <x v="1"/>
    <x v="109"/>
    <x v="11"/>
    <x v="80"/>
    <x v="0"/>
    <x v="70"/>
    <x v="0"/>
    <x v="8"/>
  </r>
  <r>
    <n v="120"/>
    <x v="6"/>
    <x v="3"/>
    <x v="119"/>
    <x v="3"/>
    <x v="2"/>
    <x v="2"/>
    <x v="2"/>
    <x v="0"/>
    <x v="1"/>
    <x v="33"/>
    <x v="0"/>
    <x v="61"/>
    <x v="0"/>
    <x v="109"/>
    <x v="0"/>
    <x v="98"/>
    <x v="44"/>
    <x v="11"/>
    <x v="6"/>
    <x v="10"/>
    <x v="9"/>
    <x v="11"/>
    <x v="8"/>
    <x v="110"/>
    <x v="12"/>
    <x v="11"/>
    <x v="0"/>
    <x v="23"/>
    <x v="0"/>
    <x v="0"/>
  </r>
  <r>
    <n v="121"/>
    <x v="5"/>
    <x v="0"/>
    <x v="120"/>
    <x v="4"/>
    <x v="1"/>
    <x v="2"/>
    <x v="0"/>
    <x v="1"/>
    <x v="1"/>
    <x v="33"/>
    <x v="0"/>
    <x v="60"/>
    <x v="0"/>
    <x v="110"/>
    <x v="0"/>
    <x v="99"/>
    <x v="1"/>
    <x v="88"/>
    <x v="38"/>
    <x v="100"/>
    <x v="53"/>
    <x v="98"/>
    <x v="52"/>
    <x v="111"/>
    <x v="13"/>
    <x v="81"/>
    <x v="28"/>
    <x v="79"/>
    <x v="0"/>
    <x v="0"/>
  </r>
  <r>
    <n v="122"/>
    <x v="0"/>
    <x v="3"/>
    <x v="121"/>
    <x v="12"/>
    <x v="2"/>
    <x v="0"/>
    <x v="0"/>
    <x v="0"/>
    <x v="1"/>
    <x v="33"/>
    <x v="0"/>
    <x v="75"/>
    <x v="0"/>
    <x v="111"/>
    <x v="0"/>
    <x v="100"/>
    <x v="45"/>
    <x v="21"/>
    <x v="1"/>
    <x v="101"/>
    <x v="2"/>
    <x v="99"/>
    <x v="1"/>
    <x v="112"/>
    <x v="0"/>
    <x v="82"/>
    <x v="0"/>
    <x v="101"/>
    <x v="0"/>
    <x v="0"/>
  </r>
  <r>
    <n v="123"/>
    <x v="3"/>
    <x v="3"/>
    <x v="122"/>
    <x v="3"/>
    <x v="2"/>
    <x v="2"/>
    <x v="0"/>
    <x v="0"/>
    <x v="1"/>
    <x v="33"/>
    <x v="0"/>
    <x v="21"/>
    <x v="0"/>
    <x v="112"/>
    <x v="57"/>
    <x v="101"/>
    <x v="46"/>
    <x v="26"/>
    <x v="1"/>
    <x v="37"/>
    <x v="2"/>
    <x v="22"/>
    <x v="1"/>
    <x v="66"/>
    <x v="0"/>
    <x v="48"/>
    <x v="0"/>
    <x v="102"/>
    <x v="0"/>
    <x v="0"/>
  </r>
  <r>
    <n v="124"/>
    <x v="3"/>
    <x v="3"/>
    <x v="123"/>
    <x v="23"/>
    <x v="1"/>
    <x v="1"/>
    <x v="1"/>
    <x v="0"/>
    <x v="1"/>
    <x v="33"/>
    <x v="0"/>
    <x v="17"/>
    <x v="0"/>
    <x v="113"/>
    <x v="58"/>
    <x v="34"/>
    <x v="1"/>
    <x v="89"/>
    <x v="39"/>
    <x v="102"/>
    <x v="2"/>
    <x v="100"/>
    <x v="1"/>
    <x v="113"/>
    <x v="0"/>
    <x v="69"/>
    <x v="0"/>
    <x v="103"/>
    <x v="0"/>
    <x v="0"/>
  </r>
  <r>
    <n v="125"/>
    <x v="2"/>
    <x v="1"/>
    <x v="124"/>
    <x v="3"/>
    <x v="2"/>
    <x v="2"/>
    <x v="3"/>
    <x v="0"/>
    <x v="1"/>
    <x v="33"/>
    <x v="0"/>
    <x v="76"/>
    <x v="0"/>
    <x v="26"/>
    <x v="0"/>
    <x v="102"/>
    <x v="1"/>
    <x v="90"/>
    <x v="40"/>
    <x v="77"/>
    <x v="2"/>
    <x v="38"/>
    <x v="1"/>
    <x v="9"/>
    <x v="0"/>
    <x v="83"/>
    <x v="29"/>
    <x v="104"/>
    <x v="0"/>
    <x v="0"/>
  </r>
  <r>
    <n v="126"/>
    <x v="2"/>
    <x v="1"/>
    <x v="125"/>
    <x v="26"/>
    <x v="1"/>
    <x v="2"/>
    <x v="3"/>
    <x v="0"/>
    <x v="1"/>
    <x v="33"/>
    <x v="0"/>
    <x v="77"/>
    <x v="0"/>
    <x v="114"/>
    <x v="0"/>
    <x v="53"/>
    <x v="1"/>
    <x v="52"/>
    <x v="1"/>
    <x v="103"/>
    <x v="2"/>
    <x v="36"/>
    <x v="1"/>
    <x v="114"/>
    <x v="0"/>
    <x v="48"/>
    <x v="0"/>
    <x v="105"/>
    <x v="0"/>
    <x v="0"/>
  </r>
  <r>
    <n v="127"/>
    <x v="2"/>
    <x v="1"/>
    <x v="126"/>
    <x v="25"/>
    <x v="0"/>
    <x v="1"/>
    <x v="0"/>
    <x v="1"/>
    <x v="0"/>
    <x v="33"/>
    <x v="0"/>
    <x v="78"/>
    <x v="0"/>
    <x v="81"/>
    <x v="0"/>
    <x v="103"/>
    <x v="1"/>
    <x v="71"/>
    <x v="1"/>
    <x v="44"/>
    <x v="2"/>
    <x v="101"/>
    <x v="1"/>
    <x v="115"/>
    <x v="0"/>
    <x v="84"/>
    <x v="30"/>
    <x v="106"/>
    <x v="0"/>
    <x v="0"/>
  </r>
  <r>
    <n v="128"/>
    <x v="18"/>
    <x v="18"/>
    <x v="127"/>
    <x v="8"/>
    <x v="3"/>
    <x v="0"/>
    <x v="1"/>
    <x v="0"/>
    <x v="0"/>
    <x v="34"/>
    <x v="0"/>
    <x v="22"/>
    <x v="0"/>
    <x v="115"/>
    <x v="59"/>
    <x v="104"/>
    <x v="47"/>
    <x v="91"/>
    <x v="41"/>
    <x v="104"/>
    <x v="54"/>
    <x v="102"/>
    <x v="53"/>
    <x v="116"/>
    <x v="0"/>
    <x v="35"/>
    <x v="0"/>
    <x v="107"/>
    <x v="0"/>
    <x v="9"/>
  </r>
  <r>
    <n v="129"/>
    <x v="3"/>
    <x v="2"/>
    <x v="128"/>
    <x v="29"/>
    <x v="2"/>
    <x v="1"/>
    <x v="0"/>
    <x v="2"/>
    <x v="1"/>
    <x v="34"/>
    <x v="0"/>
    <x v="79"/>
    <x v="0"/>
    <x v="116"/>
    <x v="60"/>
    <x v="105"/>
    <x v="1"/>
    <x v="92"/>
    <x v="42"/>
    <x v="105"/>
    <x v="2"/>
    <x v="103"/>
    <x v="1"/>
    <x v="117"/>
    <x v="0"/>
    <x v="85"/>
    <x v="0"/>
    <x v="108"/>
    <x v="0"/>
    <x v="0"/>
  </r>
  <r>
    <n v="130"/>
    <x v="3"/>
    <x v="3"/>
    <x v="129"/>
    <x v="4"/>
    <x v="1"/>
    <x v="2"/>
    <x v="0"/>
    <x v="2"/>
    <x v="1"/>
    <x v="34"/>
    <x v="0"/>
    <x v="48"/>
    <x v="0"/>
    <x v="117"/>
    <x v="0"/>
    <x v="106"/>
    <x v="1"/>
    <x v="93"/>
    <x v="43"/>
    <x v="106"/>
    <x v="55"/>
    <x v="104"/>
    <x v="54"/>
    <x v="118"/>
    <x v="0"/>
    <x v="86"/>
    <x v="31"/>
    <x v="109"/>
    <x v="0"/>
    <x v="0"/>
  </r>
  <r>
    <n v="131"/>
    <x v="3"/>
    <x v="3"/>
    <x v="130"/>
    <x v="3"/>
    <x v="2"/>
    <x v="2"/>
    <x v="0"/>
    <x v="1"/>
    <x v="0"/>
    <x v="34"/>
    <x v="0"/>
    <x v="51"/>
    <x v="0"/>
    <x v="118"/>
    <x v="0"/>
    <x v="56"/>
    <x v="1"/>
    <x v="94"/>
    <x v="44"/>
    <x v="2"/>
    <x v="2"/>
    <x v="105"/>
    <x v="1"/>
    <x v="119"/>
    <x v="0"/>
    <x v="67"/>
    <x v="0"/>
    <x v="110"/>
    <x v="0"/>
    <x v="0"/>
  </r>
  <r>
    <n v="132"/>
    <x v="2"/>
    <x v="4"/>
    <x v="131"/>
    <x v="30"/>
    <x v="2"/>
    <x v="1"/>
    <x v="0"/>
    <x v="1"/>
    <x v="0"/>
    <x v="34"/>
    <x v="0"/>
    <x v="80"/>
    <x v="0"/>
    <x v="119"/>
    <x v="0"/>
    <x v="107"/>
    <x v="1"/>
    <x v="56"/>
    <x v="45"/>
    <x v="107"/>
    <x v="56"/>
    <x v="106"/>
    <x v="55"/>
    <x v="18"/>
    <x v="0"/>
    <x v="73"/>
    <x v="0"/>
    <x v="111"/>
    <x v="0"/>
    <x v="0"/>
  </r>
  <r>
    <n v="133"/>
    <x v="1"/>
    <x v="4"/>
    <x v="132"/>
    <x v="12"/>
    <x v="2"/>
    <x v="1"/>
    <x v="0"/>
    <x v="1"/>
    <x v="3"/>
    <x v="34"/>
    <x v="0"/>
    <x v="67"/>
    <x v="0"/>
    <x v="99"/>
    <x v="61"/>
    <x v="8"/>
    <x v="1"/>
    <x v="65"/>
    <x v="1"/>
    <x v="108"/>
    <x v="2"/>
    <x v="17"/>
    <x v="1"/>
    <x v="120"/>
    <x v="0"/>
    <x v="16"/>
    <x v="0"/>
    <x v="112"/>
    <x v="0"/>
    <x v="0"/>
  </r>
  <r>
    <n v="134"/>
    <x v="1"/>
    <x v="8"/>
    <x v="133"/>
    <x v="28"/>
    <x v="2"/>
    <x v="3"/>
    <x v="2"/>
    <x v="1"/>
    <x v="1"/>
    <x v="34"/>
    <x v="0"/>
    <x v="81"/>
    <x v="0"/>
    <x v="119"/>
    <x v="0"/>
    <x v="108"/>
    <x v="1"/>
    <x v="23"/>
    <x v="1"/>
    <x v="109"/>
    <x v="57"/>
    <x v="107"/>
    <x v="56"/>
    <x v="121"/>
    <x v="0"/>
    <x v="23"/>
    <x v="0"/>
    <x v="113"/>
    <x v="14"/>
    <x v="0"/>
  </r>
  <r>
    <n v="135"/>
    <x v="1"/>
    <x v="4"/>
    <x v="134"/>
    <x v="6"/>
    <x v="2"/>
    <x v="1"/>
    <x v="0"/>
    <x v="2"/>
    <x v="0"/>
    <x v="34"/>
    <x v="0"/>
    <x v="82"/>
    <x v="0"/>
    <x v="7"/>
    <x v="0"/>
    <x v="109"/>
    <x v="1"/>
    <x v="95"/>
    <x v="46"/>
    <x v="95"/>
    <x v="2"/>
    <x v="108"/>
    <x v="1"/>
    <x v="122"/>
    <x v="0"/>
    <x v="87"/>
    <x v="0"/>
    <x v="114"/>
    <x v="0"/>
    <x v="0"/>
  </r>
  <r>
    <n v="136"/>
    <x v="19"/>
    <x v="19"/>
    <x v="135"/>
    <x v="8"/>
    <x v="3"/>
    <x v="1"/>
    <x v="0"/>
    <x v="0"/>
    <x v="1"/>
    <x v="35"/>
    <x v="0"/>
    <x v="83"/>
    <x v="0"/>
    <x v="120"/>
    <x v="0"/>
    <x v="110"/>
    <x v="48"/>
    <x v="96"/>
    <x v="47"/>
    <x v="110"/>
    <x v="58"/>
    <x v="109"/>
    <x v="57"/>
    <x v="123"/>
    <x v="14"/>
    <x v="88"/>
    <x v="0"/>
    <x v="115"/>
    <x v="15"/>
    <x v="10"/>
  </r>
  <r>
    <n v="137"/>
    <x v="13"/>
    <x v="7"/>
    <x v="136"/>
    <x v="7"/>
    <x v="2"/>
    <x v="2"/>
    <x v="2"/>
    <x v="0"/>
    <x v="0"/>
    <x v="35"/>
    <x v="0"/>
    <x v="6"/>
    <x v="0"/>
    <x v="121"/>
    <x v="62"/>
    <x v="111"/>
    <x v="49"/>
    <x v="97"/>
    <x v="1"/>
    <x v="77"/>
    <x v="2"/>
    <x v="49"/>
    <x v="1"/>
    <x v="3"/>
    <x v="0"/>
    <x v="51"/>
    <x v="0"/>
    <x v="116"/>
    <x v="0"/>
    <x v="0"/>
  </r>
  <r>
    <n v="138"/>
    <x v="6"/>
    <x v="0"/>
    <x v="137"/>
    <x v="31"/>
    <x v="2"/>
    <x v="0"/>
    <x v="3"/>
    <x v="2"/>
    <x v="0"/>
    <x v="35"/>
    <x v="0"/>
    <x v="84"/>
    <x v="0"/>
    <x v="122"/>
    <x v="0"/>
    <x v="112"/>
    <x v="50"/>
    <x v="57"/>
    <x v="48"/>
    <x v="111"/>
    <x v="59"/>
    <x v="110"/>
    <x v="58"/>
    <x v="72"/>
    <x v="0"/>
    <x v="89"/>
    <x v="0"/>
    <x v="82"/>
    <x v="0"/>
    <x v="0"/>
  </r>
  <r>
    <n v="139"/>
    <x v="3"/>
    <x v="3"/>
    <x v="138"/>
    <x v="32"/>
    <x v="1"/>
    <x v="1"/>
    <x v="3"/>
    <x v="0"/>
    <x v="1"/>
    <x v="35"/>
    <x v="0"/>
    <x v="48"/>
    <x v="0"/>
    <x v="123"/>
    <x v="63"/>
    <x v="113"/>
    <x v="51"/>
    <x v="83"/>
    <x v="1"/>
    <x v="112"/>
    <x v="2"/>
    <x v="111"/>
    <x v="1"/>
    <x v="124"/>
    <x v="0"/>
    <x v="54"/>
    <x v="0"/>
    <x v="117"/>
    <x v="0"/>
    <x v="0"/>
  </r>
  <r>
    <n v="140"/>
    <x v="3"/>
    <x v="3"/>
    <x v="139"/>
    <x v="33"/>
    <x v="1"/>
    <x v="0"/>
    <x v="1"/>
    <x v="0"/>
    <x v="1"/>
    <x v="35"/>
    <x v="0"/>
    <x v="85"/>
    <x v="0"/>
    <x v="124"/>
    <x v="64"/>
    <x v="114"/>
    <x v="1"/>
    <x v="98"/>
    <x v="1"/>
    <x v="113"/>
    <x v="60"/>
    <x v="112"/>
    <x v="59"/>
    <x v="125"/>
    <x v="0"/>
    <x v="90"/>
    <x v="32"/>
    <x v="118"/>
    <x v="16"/>
    <x v="0"/>
  </r>
  <r>
    <n v="141"/>
    <x v="3"/>
    <x v="3"/>
    <x v="140"/>
    <x v="0"/>
    <x v="0"/>
    <x v="2"/>
    <x v="0"/>
    <x v="0"/>
    <x v="1"/>
    <x v="35"/>
    <x v="0"/>
    <x v="86"/>
    <x v="0"/>
    <x v="125"/>
    <x v="0"/>
    <x v="115"/>
    <x v="52"/>
    <x v="99"/>
    <x v="1"/>
    <x v="49"/>
    <x v="2"/>
    <x v="113"/>
    <x v="1"/>
    <x v="86"/>
    <x v="0"/>
    <x v="91"/>
    <x v="0"/>
    <x v="77"/>
    <x v="12"/>
    <x v="0"/>
  </r>
  <r>
    <n v="142"/>
    <x v="2"/>
    <x v="1"/>
    <x v="141"/>
    <x v="12"/>
    <x v="2"/>
    <x v="1"/>
    <x v="0"/>
    <x v="0"/>
    <x v="1"/>
    <x v="35"/>
    <x v="0"/>
    <x v="46"/>
    <x v="0"/>
    <x v="126"/>
    <x v="0"/>
    <x v="116"/>
    <x v="53"/>
    <x v="11"/>
    <x v="6"/>
    <x v="72"/>
    <x v="2"/>
    <x v="114"/>
    <x v="1"/>
    <x v="57"/>
    <x v="0"/>
    <x v="45"/>
    <x v="0"/>
    <x v="69"/>
    <x v="0"/>
    <x v="0"/>
  </r>
  <r>
    <n v="143"/>
    <x v="1"/>
    <x v="1"/>
    <x v="142"/>
    <x v="1"/>
    <x v="0"/>
    <x v="2"/>
    <x v="2"/>
    <x v="3"/>
    <x v="0"/>
    <x v="35"/>
    <x v="0"/>
    <x v="66"/>
    <x v="0"/>
    <x v="68"/>
    <x v="0"/>
    <x v="35"/>
    <x v="1"/>
    <x v="100"/>
    <x v="1"/>
    <x v="114"/>
    <x v="2"/>
    <x v="115"/>
    <x v="1"/>
    <x v="61"/>
    <x v="0"/>
    <x v="92"/>
    <x v="33"/>
    <x v="119"/>
    <x v="0"/>
    <x v="0"/>
  </r>
  <r>
    <n v="144"/>
    <x v="1"/>
    <x v="4"/>
    <x v="143"/>
    <x v="34"/>
    <x v="2"/>
    <x v="1"/>
    <x v="3"/>
    <x v="0"/>
    <x v="1"/>
    <x v="35"/>
    <x v="0"/>
    <x v="87"/>
    <x v="0"/>
    <x v="127"/>
    <x v="0"/>
    <x v="117"/>
    <x v="54"/>
    <x v="11"/>
    <x v="6"/>
    <x v="115"/>
    <x v="2"/>
    <x v="116"/>
    <x v="1"/>
    <x v="126"/>
    <x v="0"/>
    <x v="93"/>
    <x v="0"/>
    <x v="120"/>
    <x v="0"/>
    <x v="0"/>
  </r>
  <r>
    <n v="145"/>
    <x v="20"/>
    <x v="20"/>
    <x v="144"/>
    <x v="35"/>
    <x v="2"/>
    <x v="2"/>
    <x v="0"/>
    <x v="0"/>
    <x v="1"/>
    <x v="36"/>
    <x v="0"/>
    <x v="88"/>
    <x v="0"/>
    <x v="63"/>
    <x v="0"/>
    <x v="118"/>
    <x v="55"/>
    <x v="44"/>
    <x v="1"/>
    <x v="74"/>
    <x v="2"/>
    <x v="117"/>
    <x v="1"/>
    <x v="127"/>
    <x v="15"/>
    <x v="94"/>
    <x v="0"/>
    <x v="121"/>
    <x v="0"/>
    <x v="11"/>
  </r>
  <r>
    <n v="146"/>
    <x v="21"/>
    <x v="10"/>
    <x v="145"/>
    <x v="3"/>
    <x v="2"/>
    <x v="2"/>
    <x v="0"/>
    <x v="0"/>
    <x v="1"/>
    <x v="36"/>
    <x v="0"/>
    <x v="1"/>
    <x v="0"/>
    <x v="128"/>
    <x v="65"/>
    <x v="119"/>
    <x v="56"/>
    <x v="101"/>
    <x v="1"/>
    <x v="116"/>
    <x v="2"/>
    <x v="114"/>
    <x v="1"/>
    <x v="77"/>
    <x v="0"/>
    <x v="95"/>
    <x v="0"/>
    <x v="122"/>
    <x v="0"/>
    <x v="12"/>
  </r>
  <r>
    <n v="147"/>
    <x v="0"/>
    <x v="20"/>
    <x v="146"/>
    <x v="3"/>
    <x v="2"/>
    <x v="2"/>
    <x v="0"/>
    <x v="0"/>
    <x v="1"/>
    <x v="36"/>
    <x v="0"/>
    <x v="20"/>
    <x v="0"/>
    <x v="11"/>
    <x v="0"/>
    <x v="120"/>
    <x v="57"/>
    <x v="11"/>
    <x v="6"/>
    <x v="22"/>
    <x v="2"/>
    <x v="118"/>
    <x v="1"/>
    <x v="128"/>
    <x v="16"/>
    <x v="11"/>
    <x v="0"/>
    <x v="123"/>
    <x v="0"/>
    <x v="0"/>
  </r>
  <r>
    <n v="148"/>
    <x v="0"/>
    <x v="4"/>
    <x v="147"/>
    <x v="36"/>
    <x v="0"/>
    <x v="0"/>
    <x v="1"/>
    <x v="0"/>
    <x v="0"/>
    <x v="36"/>
    <x v="0"/>
    <x v="79"/>
    <x v="0"/>
    <x v="129"/>
    <x v="66"/>
    <x v="28"/>
    <x v="1"/>
    <x v="102"/>
    <x v="49"/>
    <x v="80"/>
    <x v="61"/>
    <x v="119"/>
    <x v="60"/>
    <x v="129"/>
    <x v="0"/>
    <x v="93"/>
    <x v="0"/>
    <x v="124"/>
    <x v="0"/>
    <x v="0"/>
  </r>
  <r>
    <n v="149"/>
    <x v="2"/>
    <x v="4"/>
    <x v="148"/>
    <x v="37"/>
    <x v="2"/>
    <x v="4"/>
    <x v="0"/>
    <x v="4"/>
    <x v="2"/>
    <x v="36"/>
    <x v="0"/>
    <x v="25"/>
    <x v="0"/>
    <x v="130"/>
    <x v="0"/>
    <x v="64"/>
    <x v="1"/>
    <x v="11"/>
    <x v="6"/>
    <x v="44"/>
    <x v="2"/>
    <x v="120"/>
    <x v="1"/>
    <x v="130"/>
    <x v="17"/>
    <x v="96"/>
    <x v="34"/>
    <x v="125"/>
    <x v="0"/>
    <x v="0"/>
  </r>
  <r>
    <n v="150"/>
    <x v="2"/>
    <x v="1"/>
    <x v="149"/>
    <x v="23"/>
    <x v="1"/>
    <x v="1"/>
    <x v="0"/>
    <x v="1"/>
    <x v="1"/>
    <x v="36"/>
    <x v="0"/>
    <x v="55"/>
    <x v="0"/>
    <x v="65"/>
    <x v="0"/>
    <x v="121"/>
    <x v="1"/>
    <x v="103"/>
    <x v="50"/>
    <x v="117"/>
    <x v="62"/>
    <x v="121"/>
    <x v="61"/>
    <x v="131"/>
    <x v="0"/>
    <x v="48"/>
    <x v="0"/>
    <x v="126"/>
    <x v="0"/>
    <x v="0"/>
  </r>
  <r>
    <n v="151"/>
    <x v="2"/>
    <x v="4"/>
    <x v="150"/>
    <x v="38"/>
    <x v="0"/>
    <x v="2"/>
    <x v="2"/>
    <x v="2"/>
    <x v="3"/>
    <x v="36"/>
    <x v="0"/>
    <x v="7"/>
    <x v="0"/>
    <x v="131"/>
    <x v="67"/>
    <x v="122"/>
    <x v="1"/>
    <x v="87"/>
    <x v="1"/>
    <x v="42"/>
    <x v="2"/>
    <x v="90"/>
    <x v="1"/>
    <x v="132"/>
    <x v="0"/>
    <x v="97"/>
    <x v="0"/>
    <x v="127"/>
    <x v="0"/>
    <x v="0"/>
  </r>
  <r>
    <n v="152"/>
    <x v="2"/>
    <x v="1"/>
    <x v="151"/>
    <x v="39"/>
    <x v="1"/>
    <x v="0"/>
    <x v="1"/>
    <x v="0"/>
    <x v="1"/>
    <x v="36"/>
    <x v="0"/>
    <x v="48"/>
    <x v="0"/>
    <x v="132"/>
    <x v="68"/>
    <x v="9"/>
    <x v="1"/>
    <x v="72"/>
    <x v="1"/>
    <x v="118"/>
    <x v="2"/>
    <x v="101"/>
    <x v="1"/>
    <x v="48"/>
    <x v="18"/>
    <x v="24"/>
    <x v="0"/>
    <x v="128"/>
    <x v="0"/>
    <x v="0"/>
  </r>
  <r>
    <n v="153"/>
    <x v="1"/>
    <x v="1"/>
    <x v="152"/>
    <x v="40"/>
    <x v="4"/>
    <x v="3"/>
    <x v="2"/>
    <x v="1"/>
    <x v="1"/>
    <x v="36"/>
    <x v="0"/>
    <x v="16"/>
    <x v="0"/>
    <x v="133"/>
    <x v="0"/>
    <x v="19"/>
    <x v="1"/>
    <x v="41"/>
    <x v="1"/>
    <x v="119"/>
    <x v="2"/>
    <x v="122"/>
    <x v="1"/>
    <x v="133"/>
    <x v="0"/>
    <x v="98"/>
    <x v="0"/>
    <x v="129"/>
    <x v="17"/>
    <x v="0"/>
  </r>
  <r>
    <n v="154"/>
    <x v="13"/>
    <x v="21"/>
    <x v="153"/>
    <x v="4"/>
    <x v="1"/>
    <x v="2"/>
    <x v="0"/>
    <x v="1"/>
    <x v="1"/>
    <x v="37"/>
    <x v="0"/>
    <x v="89"/>
    <x v="0"/>
    <x v="77"/>
    <x v="0"/>
    <x v="25"/>
    <x v="1"/>
    <x v="104"/>
    <x v="51"/>
    <x v="120"/>
    <x v="63"/>
    <x v="123"/>
    <x v="62"/>
    <x v="134"/>
    <x v="19"/>
    <x v="99"/>
    <x v="35"/>
    <x v="130"/>
    <x v="0"/>
    <x v="0"/>
  </r>
  <r>
    <n v="155"/>
    <x v="5"/>
    <x v="6"/>
    <x v="154"/>
    <x v="0"/>
    <x v="0"/>
    <x v="1"/>
    <x v="0"/>
    <x v="0"/>
    <x v="1"/>
    <x v="37"/>
    <x v="0"/>
    <x v="90"/>
    <x v="0"/>
    <x v="134"/>
    <x v="69"/>
    <x v="123"/>
    <x v="58"/>
    <x v="105"/>
    <x v="52"/>
    <x v="121"/>
    <x v="64"/>
    <x v="124"/>
    <x v="1"/>
    <x v="135"/>
    <x v="20"/>
    <x v="100"/>
    <x v="0"/>
    <x v="12"/>
    <x v="0"/>
    <x v="0"/>
  </r>
  <r>
    <n v="156"/>
    <x v="3"/>
    <x v="4"/>
    <x v="155"/>
    <x v="22"/>
    <x v="1"/>
    <x v="2"/>
    <x v="1"/>
    <x v="0"/>
    <x v="2"/>
    <x v="37"/>
    <x v="0"/>
    <x v="51"/>
    <x v="0"/>
    <x v="135"/>
    <x v="70"/>
    <x v="124"/>
    <x v="59"/>
    <x v="11"/>
    <x v="6"/>
    <x v="10"/>
    <x v="9"/>
    <x v="11"/>
    <x v="8"/>
    <x v="136"/>
    <x v="21"/>
    <x v="101"/>
    <x v="0"/>
    <x v="131"/>
    <x v="18"/>
    <x v="0"/>
  </r>
  <r>
    <n v="157"/>
    <x v="1"/>
    <x v="1"/>
    <x v="156"/>
    <x v="28"/>
    <x v="2"/>
    <x v="2"/>
    <x v="3"/>
    <x v="0"/>
    <x v="1"/>
    <x v="37"/>
    <x v="0"/>
    <x v="91"/>
    <x v="0"/>
    <x v="10"/>
    <x v="0"/>
    <x v="125"/>
    <x v="1"/>
    <x v="34"/>
    <x v="1"/>
    <x v="11"/>
    <x v="2"/>
    <x v="12"/>
    <x v="1"/>
    <x v="51"/>
    <x v="0"/>
    <x v="27"/>
    <x v="36"/>
    <x v="132"/>
    <x v="0"/>
    <x v="0"/>
  </r>
  <r>
    <n v="158"/>
    <x v="1"/>
    <x v="4"/>
    <x v="157"/>
    <x v="40"/>
    <x v="4"/>
    <x v="3"/>
    <x v="2"/>
    <x v="1"/>
    <x v="1"/>
    <x v="37"/>
    <x v="0"/>
    <x v="45"/>
    <x v="0"/>
    <x v="136"/>
    <x v="0"/>
    <x v="126"/>
    <x v="1"/>
    <x v="106"/>
    <x v="1"/>
    <x v="75"/>
    <x v="2"/>
    <x v="125"/>
    <x v="1"/>
    <x v="137"/>
    <x v="22"/>
    <x v="98"/>
    <x v="0"/>
    <x v="84"/>
    <x v="0"/>
    <x v="0"/>
  </r>
  <r>
    <n v="159"/>
    <x v="1"/>
    <x v="4"/>
    <x v="158"/>
    <x v="15"/>
    <x v="2"/>
    <x v="3"/>
    <x v="0"/>
    <x v="1"/>
    <x v="1"/>
    <x v="37"/>
    <x v="0"/>
    <x v="89"/>
    <x v="0"/>
    <x v="117"/>
    <x v="0"/>
    <x v="127"/>
    <x v="1"/>
    <x v="11"/>
    <x v="6"/>
    <x v="10"/>
    <x v="9"/>
    <x v="11"/>
    <x v="8"/>
    <x v="138"/>
    <x v="23"/>
    <x v="102"/>
    <x v="0"/>
    <x v="133"/>
    <x v="0"/>
    <x v="0"/>
  </r>
  <r>
    <n v="160"/>
    <x v="1"/>
    <x v="1"/>
    <x v="159"/>
    <x v="9"/>
    <x v="0"/>
    <x v="1"/>
    <x v="1"/>
    <x v="2"/>
    <x v="3"/>
    <x v="37"/>
    <x v="0"/>
    <x v="52"/>
    <x v="0"/>
    <x v="137"/>
    <x v="71"/>
    <x v="36"/>
    <x v="1"/>
    <x v="107"/>
    <x v="1"/>
    <x v="75"/>
    <x v="2"/>
    <x v="76"/>
    <x v="1"/>
    <x v="139"/>
    <x v="0"/>
    <x v="51"/>
    <x v="0"/>
    <x v="134"/>
    <x v="0"/>
    <x v="0"/>
  </r>
  <r>
    <n v="161"/>
    <x v="22"/>
    <x v="22"/>
    <x v="160"/>
    <x v="3"/>
    <x v="2"/>
    <x v="2"/>
    <x v="1"/>
    <x v="0"/>
    <x v="1"/>
    <x v="38"/>
    <x v="0"/>
    <x v="92"/>
    <x v="0"/>
    <x v="138"/>
    <x v="72"/>
    <x v="128"/>
    <x v="60"/>
    <x v="7"/>
    <x v="1"/>
    <x v="122"/>
    <x v="2"/>
    <x v="23"/>
    <x v="1"/>
    <x v="140"/>
    <x v="0"/>
    <x v="67"/>
    <x v="0"/>
    <x v="135"/>
    <x v="0"/>
    <x v="13"/>
  </r>
  <r>
    <n v="162"/>
    <x v="13"/>
    <x v="7"/>
    <x v="161"/>
    <x v="3"/>
    <x v="2"/>
    <x v="3"/>
    <x v="2"/>
    <x v="0"/>
    <x v="1"/>
    <x v="38"/>
    <x v="0"/>
    <x v="93"/>
    <x v="0"/>
    <x v="139"/>
    <x v="0"/>
    <x v="129"/>
    <x v="61"/>
    <x v="52"/>
    <x v="1"/>
    <x v="123"/>
    <x v="2"/>
    <x v="126"/>
    <x v="1"/>
    <x v="141"/>
    <x v="0"/>
    <x v="103"/>
    <x v="0"/>
    <x v="136"/>
    <x v="0"/>
    <x v="0"/>
  </r>
  <r>
    <n v="163"/>
    <x v="3"/>
    <x v="3"/>
    <x v="162"/>
    <x v="5"/>
    <x v="1"/>
    <x v="1"/>
    <x v="2"/>
    <x v="1"/>
    <x v="1"/>
    <x v="38"/>
    <x v="0"/>
    <x v="94"/>
    <x v="0"/>
    <x v="140"/>
    <x v="73"/>
    <x v="130"/>
    <x v="1"/>
    <x v="108"/>
    <x v="1"/>
    <x v="124"/>
    <x v="65"/>
    <x v="127"/>
    <x v="63"/>
    <x v="59"/>
    <x v="0"/>
    <x v="104"/>
    <x v="0"/>
    <x v="137"/>
    <x v="19"/>
    <x v="0"/>
  </r>
  <r>
    <n v="164"/>
    <x v="3"/>
    <x v="3"/>
    <x v="163"/>
    <x v="41"/>
    <x v="1"/>
    <x v="1"/>
    <x v="1"/>
    <x v="0"/>
    <x v="1"/>
    <x v="38"/>
    <x v="0"/>
    <x v="48"/>
    <x v="0"/>
    <x v="141"/>
    <x v="74"/>
    <x v="45"/>
    <x v="1"/>
    <x v="30"/>
    <x v="1"/>
    <x v="125"/>
    <x v="2"/>
    <x v="46"/>
    <x v="1"/>
    <x v="142"/>
    <x v="0"/>
    <x v="105"/>
    <x v="0"/>
    <x v="138"/>
    <x v="0"/>
    <x v="0"/>
  </r>
  <r>
    <n v="165"/>
    <x v="2"/>
    <x v="4"/>
    <x v="164"/>
    <x v="42"/>
    <x v="4"/>
    <x v="3"/>
    <x v="0"/>
    <x v="1"/>
    <x v="2"/>
    <x v="38"/>
    <x v="0"/>
    <x v="95"/>
    <x v="0"/>
    <x v="142"/>
    <x v="0"/>
    <x v="13"/>
    <x v="1"/>
    <x v="49"/>
    <x v="1"/>
    <x v="85"/>
    <x v="2"/>
    <x v="128"/>
    <x v="1"/>
    <x v="143"/>
    <x v="0"/>
    <x v="106"/>
    <x v="37"/>
    <x v="139"/>
    <x v="0"/>
    <x v="0"/>
  </r>
  <r>
    <n v="166"/>
    <x v="2"/>
    <x v="3"/>
    <x v="165"/>
    <x v="6"/>
    <x v="2"/>
    <x v="0"/>
    <x v="1"/>
    <x v="1"/>
    <x v="3"/>
    <x v="38"/>
    <x v="0"/>
    <x v="96"/>
    <x v="0"/>
    <x v="143"/>
    <x v="0"/>
    <x v="26"/>
    <x v="1"/>
    <x v="109"/>
    <x v="53"/>
    <x v="126"/>
    <x v="66"/>
    <x v="129"/>
    <x v="1"/>
    <x v="42"/>
    <x v="0"/>
    <x v="107"/>
    <x v="0"/>
    <x v="35"/>
    <x v="0"/>
    <x v="0"/>
  </r>
  <r>
    <n v="167"/>
    <x v="2"/>
    <x v="3"/>
    <x v="166"/>
    <x v="11"/>
    <x v="0"/>
    <x v="2"/>
    <x v="2"/>
    <x v="2"/>
    <x v="1"/>
    <x v="38"/>
    <x v="0"/>
    <x v="2"/>
    <x v="0"/>
    <x v="144"/>
    <x v="75"/>
    <x v="131"/>
    <x v="1"/>
    <x v="11"/>
    <x v="6"/>
    <x v="10"/>
    <x v="9"/>
    <x v="11"/>
    <x v="8"/>
    <x v="144"/>
    <x v="0"/>
    <x v="33"/>
    <x v="0"/>
    <x v="69"/>
    <x v="0"/>
    <x v="0"/>
  </r>
  <r>
    <n v="168"/>
    <x v="2"/>
    <x v="1"/>
    <x v="167"/>
    <x v="26"/>
    <x v="1"/>
    <x v="2"/>
    <x v="1"/>
    <x v="0"/>
    <x v="1"/>
    <x v="38"/>
    <x v="0"/>
    <x v="97"/>
    <x v="7"/>
    <x v="119"/>
    <x v="0"/>
    <x v="132"/>
    <x v="1"/>
    <x v="31"/>
    <x v="1"/>
    <x v="37"/>
    <x v="2"/>
    <x v="130"/>
    <x v="1"/>
    <x v="145"/>
    <x v="24"/>
    <x v="37"/>
    <x v="0"/>
    <x v="140"/>
    <x v="0"/>
    <x v="0"/>
  </r>
  <r>
    <n v="169"/>
    <x v="1"/>
    <x v="1"/>
    <x v="168"/>
    <x v="7"/>
    <x v="2"/>
    <x v="2"/>
    <x v="1"/>
    <x v="0"/>
    <x v="3"/>
    <x v="38"/>
    <x v="0"/>
    <x v="98"/>
    <x v="0"/>
    <x v="49"/>
    <x v="0"/>
    <x v="86"/>
    <x v="1"/>
    <x v="110"/>
    <x v="54"/>
    <x v="127"/>
    <x v="2"/>
    <x v="131"/>
    <x v="64"/>
    <x v="146"/>
    <x v="0"/>
    <x v="51"/>
    <x v="0"/>
    <x v="0"/>
    <x v="0"/>
    <x v="0"/>
  </r>
  <r>
    <n v="170"/>
    <x v="1"/>
    <x v="1"/>
    <x v="169"/>
    <x v="12"/>
    <x v="2"/>
    <x v="1"/>
    <x v="1"/>
    <x v="0"/>
    <x v="1"/>
    <x v="38"/>
    <x v="0"/>
    <x v="28"/>
    <x v="0"/>
    <x v="145"/>
    <x v="0"/>
    <x v="133"/>
    <x v="62"/>
    <x v="11"/>
    <x v="6"/>
    <x v="30"/>
    <x v="2"/>
    <x v="82"/>
    <x v="1"/>
    <x v="102"/>
    <x v="0"/>
    <x v="16"/>
    <x v="0"/>
    <x v="141"/>
    <x v="0"/>
    <x v="0"/>
  </r>
  <r>
    <n v="171"/>
    <x v="1"/>
    <x v="4"/>
    <x v="170"/>
    <x v="7"/>
    <x v="2"/>
    <x v="1"/>
    <x v="1"/>
    <x v="1"/>
    <x v="2"/>
    <x v="38"/>
    <x v="0"/>
    <x v="3"/>
    <x v="0"/>
    <x v="146"/>
    <x v="76"/>
    <x v="2"/>
    <x v="1"/>
    <x v="111"/>
    <x v="1"/>
    <x v="128"/>
    <x v="67"/>
    <x v="132"/>
    <x v="65"/>
    <x v="147"/>
    <x v="0"/>
    <x v="44"/>
    <x v="0"/>
    <x v="142"/>
    <x v="0"/>
    <x v="0"/>
  </r>
  <r>
    <n v="172"/>
    <x v="23"/>
    <x v="4"/>
    <x v="171"/>
    <x v="19"/>
    <x v="2"/>
    <x v="2"/>
    <x v="1"/>
    <x v="0"/>
    <x v="1"/>
    <x v="39"/>
    <x v="0"/>
    <x v="49"/>
    <x v="0"/>
    <x v="147"/>
    <x v="77"/>
    <x v="134"/>
    <x v="63"/>
    <x v="112"/>
    <x v="55"/>
    <x v="78"/>
    <x v="2"/>
    <x v="133"/>
    <x v="66"/>
    <x v="148"/>
    <x v="25"/>
    <x v="71"/>
    <x v="0"/>
    <x v="143"/>
    <x v="0"/>
    <x v="0"/>
  </r>
  <r>
    <n v="173"/>
    <x v="13"/>
    <x v="20"/>
    <x v="172"/>
    <x v="4"/>
    <x v="1"/>
    <x v="2"/>
    <x v="1"/>
    <x v="0"/>
    <x v="1"/>
    <x v="39"/>
    <x v="0"/>
    <x v="59"/>
    <x v="0"/>
    <x v="110"/>
    <x v="0"/>
    <x v="135"/>
    <x v="64"/>
    <x v="88"/>
    <x v="56"/>
    <x v="89"/>
    <x v="68"/>
    <x v="134"/>
    <x v="67"/>
    <x v="149"/>
    <x v="26"/>
    <x v="108"/>
    <x v="0"/>
    <x v="144"/>
    <x v="20"/>
    <x v="0"/>
  </r>
  <r>
    <n v="174"/>
    <x v="13"/>
    <x v="4"/>
    <x v="173"/>
    <x v="43"/>
    <x v="1"/>
    <x v="1"/>
    <x v="1"/>
    <x v="0"/>
    <x v="2"/>
    <x v="39"/>
    <x v="0"/>
    <x v="99"/>
    <x v="0"/>
    <x v="148"/>
    <x v="0"/>
    <x v="136"/>
    <x v="65"/>
    <x v="113"/>
    <x v="57"/>
    <x v="129"/>
    <x v="69"/>
    <x v="135"/>
    <x v="68"/>
    <x v="150"/>
    <x v="0"/>
    <x v="109"/>
    <x v="0"/>
    <x v="76"/>
    <x v="11"/>
    <x v="0"/>
  </r>
  <r>
    <n v="175"/>
    <x v="0"/>
    <x v="0"/>
    <x v="174"/>
    <x v="8"/>
    <x v="3"/>
    <x v="2"/>
    <x v="0"/>
    <x v="0"/>
    <x v="1"/>
    <x v="39"/>
    <x v="0"/>
    <x v="95"/>
    <x v="0"/>
    <x v="149"/>
    <x v="0"/>
    <x v="45"/>
    <x v="1"/>
    <x v="114"/>
    <x v="58"/>
    <x v="130"/>
    <x v="70"/>
    <x v="136"/>
    <x v="69"/>
    <x v="151"/>
    <x v="27"/>
    <x v="65"/>
    <x v="0"/>
    <x v="145"/>
    <x v="21"/>
    <x v="0"/>
  </r>
  <r>
    <n v="176"/>
    <x v="0"/>
    <x v="3"/>
    <x v="175"/>
    <x v="3"/>
    <x v="2"/>
    <x v="3"/>
    <x v="3"/>
    <x v="0"/>
    <x v="1"/>
    <x v="39"/>
    <x v="0"/>
    <x v="27"/>
    <x v="0"/>
    <x v="150"/>
    <x v="0"/>
    <x v="137"/>
    <x v="66"/>
    <x v="11"/>
    <x v="6"/>
    <x v="6"/>
    <x v="2"/>
    <x v="6"/>
    <x v="1"/>
    <x v="152"/>
    <x v="28"/>
    <x v="110"/>
    <x v="0"/>
    <x v="146"/>
    <x v="0"/>
    <x v="0"/>
  </r>
  <r>
    <n v="177"/>
    <x v="3"/>
    <x v="4"/>
    <x v="176"/>
    <x v="15"/>
    <x v="2"/>
    <x v="0"/>
    <x v="1"/>
    <x v="0"/>
    <x v="0"/>
    <x v="39"/>
    <x v="0"/>
    <x v="32"/>
    <x v="0"/>
    <x v="151"/>
    <x v="78"/>
    <x v="40"/>
    <x v="1"/>
    <x v="12"/>
    <x v="1"/>
    <x v="74"/>
    <x v="2"/>
    <x v="75"/>
    <x v="1"/>
    <x v="90"/>
    <x v="0"/>
    <x v="111"/>
    <x v="0"/>
    <x v="92"/>
    <x v="0"/>
    <x v="0"/>
  </r>
  <r>
    <n v="178"/>
    <x v="3"/>
    <x v="3"/>
    <x v="177"/>
    <x v="6"/>
    <x v="2"/>
    <x v="1"/>
    <x v="1"/>
    <x v="0"/>
    <x v="1"/>
    <x v="39"/>
    <x v="0"/>
    <x v="23"/>
    <x v="0"/>
    <x v="152"/>
    <x v="79"/>
    <x v="138"/>
    <x v="1"/>
    <x v="115"/>
    <x v="1"/>
    <x v="102"/>
    <x v="2"/>
    <x v="105"/>
    <x v="1"/>
    <x v="78"/>
    <x v="0"/>
    <x v="16"/>
    <x v="0"/>
    <x v="147"/>
    <x v="0"/>
    <x v="0"/>
  </r>
  <r>
    <n v="179"/>
    <x v="3"/>
    <x v="4"/>
    <x v="178"/>
    <x v="12"/>
    <x v="2"/>
    <x v="2"/>
    <x v="0"/>
    <x v="0"/>
    <x v="0"/>
    <x v="39"/>
    <x v="0"/>
    <x v="62"/>
    <x v="0"/>
    <x v="115"/>
    <x v="80"/>
    <x v="86"/>
    <x v="1"/>
    <x v="116"/>
    <x v="59"/>
    <x v="131"/>
    <x v="71"/>
    <x v="137"/>
    <x v="70"/>
    <x v="153"/>
    <x v="29"/>
    <x v="18"/>
    <x v="0"/>
    <x v="148"/>
    <x v="22"/>
    <x v="0"/>
  </r>
  <r>
    <n v="180"/>
    <x v="3"/>
    <x v="0"/>
    <x v="179"/>
    <x v="41"/>
    <x v="1"/>
    <x v="1"/>
    <x v="2"/>
    <x v="1"/>
    <x v="1"/>
    <x v="39"/>
    <x v="0"/>
    <x v="100"/>
    <x v="0"/>
    <x v="153"/>
    <x v="81"/>
    <x v="139"/>
    <x v="1"/>
    <x v="17"/>
    <x v="1"/>
    <x v="132"/>
    <x v="72"/>
    <x v="138"/>
    <x v="71"/>
    <x v="154"/>
    <x v="0"/>
    <x v="6"/>
    <x v="0"/>
    <x v="149"/>
    <x v="0"/>
    <x v="0"/>
  </r>
  <r>
    <n v="181"/>
    <x v="3"/>
    <x v="3"/>
    <x v="180"/>
    <x v="0"/>
    <x v="0"/>
    <x v="1"/>
    <x v="0"/>
    <x v="0"/>
    <x v="0"/>
    <x v="39"/>
    <x v="0"/>
    <x v="92"/>
    <x v="0"/>
    <x v="154"/>
    <x v="82"/>
    <x v="140"/>
    <x v="1"/>
    <x v="117"/>
    <x v="60"/>
    <x v="133"/>
    <x v="73"/>
    <x v="111"/>
    <x v="1"/>
    <x v="155"/>
    <x v="0"/>
    <x v="112"/>
    <x v="38"/>
    <x v="150"/>
    <x v="0"/>
    <x v="0"/>
  </r>
  <r>
    <n v="182"/>
    <x v="3"/>
    <x v="4"/>
    <x v="181"/>
    <x v="11"/>
    <x v="0"/>
    <x v="2"/>
    <x v="1"/>
    <x v="2"/>
    <x v="0"/>
    <x v="39"/>
    <x v="0"/>
    <x v="101"/>
    <x v="0"/>
    <x v="155"/>
    <x v="83"/>
    <x v="141"/>
    <x v="1"/>
    <x v="97"/>
    <x v="1"/>
    <x v="134"/>
    <x v="2"/>
    <x v="87"/>
    <x v="1"/>
    <x v="156"/>
    <x v="0"/>
    <x v="113"/>
    <x v="39"/>
    <x v="151"/>
    <x v="23"/>
    <x v="0"/>
  </r>
  <r>
    <n v="183"/>
    <x v="3"/>
    <x v="4"/>
    <x v="182"/>
    <x v="0"/>
    <x v="0"/>
    <x v="2"/>
    <x v="2"/>
    <x v="1"/>
    <x v="1"/>
    <x v="39"/>
    <x v="0"/>
    <x v="30"/>
    <x v="0"/>
    <x v="156"/>
    <x v="84"/>
    <x v="142"/>
    <x v="67"/>
    <x v="118"/>
    <x v="61"/>
    <x v="135"/>
    <x v="2"/>
    <x v="139"/>
    <x v="1"/>
    <x v="157"/>
    <x v="30"/>
    <x v="114"/>
    <x v="0"/>
    <x v="152"/>
    <x v="24"/>
    <x v="0"/>
  </r>
  <r>
    <n v="184"/>
    <x v="3"/>
    <x v="3"/>
    <x v="183"/>
    <x v="0"/>
    <x v="0"/>
    <x v="2"/>
    <x v="2"/>
    <x v="0"/>
    <x v="1"/>
    <x v="39"/>
    <x v="0"/>
    <x v="66"/>
    <x v="0"/>
    <x v="157"/>
    <x v="0"/>
    <x v="143"/>
    <x v="68"/>
    <x v="119"/>
    <x v="1"/>
    <x v="122"/>
    <x v="2"/>
    <x v="23"/>
    <x v="1"/>
    <x v="158"/>
    <x v="31"/>
    <x v="115"/>
    <x v="40"/>
    <x v="153"/>
    <x v="0"/>
    <x v="0"/>
  </r>
  <r>
    <n v="185"/>
    <x v="2"/>
    <x v="3"/>
    <x v="184"/>
    <x v="44"/>
    <x v="4"/>
    <x v="2"/>
    <x v="2"/>
    <x v="1"/>
    <x v="1"/>
    <x v="39"/>
    <x v="0"/>
    <x v="16"/>
    <x v="0"/>
    <x v="158"/>
    <x v="85"/>
    <x v="72"/>
    <x v="1"/>
    <x v="120"/>
    <x v="1"/>
    <x v="136"/>
    <x v="2"/>
    <x v="49"/>
    <x v="1"/>
    <x v="77"/>
    <x v="0"/>
    <x v="37"/>
    <x v="0"/>
    <x v="147"/>
    <x v="0"/>
    <x v="0"/>
  </r>
  <r>
    <n v="186"/>
    <x v="3"/>
    <x v="3"/>
    <x v="185"/>
    <x v="7"/>
    <x v="2"/>
    <x v="1"/>
    <x v="2"/>
    <x v="0"/>
    <x v="1"/>
    <x v="40"/>
    <x v="0"/>
    <x v="27"/>
    <x v="0"/>
    <x v="159"/>
    <x v="86"/>
    <x v="134"/>
    <x v="69"/>
    <x v="121"/>
    <x v="1"/>
    <x v="137"/>
    <x v="74"/>
    <x v="140"/>
    <x v="72"/>
    <x v="159"/>
    <x v="0"/>
    <x v="16"/>
    <x v="0"/>
    <x v="154"/>
    <x v="25"/>
    <x v="0"/>
  </r>
  <r>
    <n v="187"/>
    <x v="3"/>
    <x v="4"/>
    <x v="186"/>
    <x v="45"/>
    <x v="2"/>
    <x v="0"/>
    <x v="0"/>
    <x v="1"/>
    <x v="0"/>
    <x v="40"/>
    <x v="0"/>
    <x v="102"/>
    <x v="8"/>
    <x v="160"/>
    <x v="87"/>
    <x v="103"/>
    <x v="1"/>
    <x v="122"/>
    <x v="62"/>
    <x v="138"/>
    <x v="75"/>
    <x v="141"/>
    <x v="73"/>
    <x v="2"/>
    <x v="0"/>
    <x v="103"/>
    <x v="0"/>
    <x v="155"/>
    <x v="0"/>
    <x v="0"/>
  </r>
  <r>
    <n v="188"/>
    <x v="3"/>
    <x v="2"/>
    <x v="187"/>
    <x v="4"/>
    <x v="1"/>
    <x v="2"/>
    <x v="0"/>
    <x v="1"/>
    <x v="1"/>
    <x v="40"/>
    <x v="0"/>
    <x v="33"/>
    <x v="0"/>
    <x v="161"/>
    <x v="0"/>
    <x v="114"/>
    <x v="1"/>
    <x v="123"/>
    <x v="63"/>
    <x v="139"/>
    <x v="76"/>
    <x v="142"/>
    <x v="74"/>
    <x v="160"/>
    <x v="32"/>
    <x v="116"/>
    <x v="0"/>
    <x v="156"/>
    <x v="0"/>
    <x v="0"/>
  </r>
  <r>
    <n v="189"/>
    <x v="2"/>
    <x v="4"/>
    <x v="188"/>
    <x v="46"/>
    <x v="2"/>
    <x v="0"/>
    <x v="1"/>
    <x v="0"/>
    <x v="1"/>
    <x v="40"/>
    <x v="0"/>
    <x v="103"/>
    <x v="0"/>
    <x v="162"/>
    <x v="0"/>
    <x v="144"/>
    <x v="70"/>
    <x v="50"/>
    <x v="1"/>
    <x v="140"/>
    <x v="77"/>
    <x v="143"/>
    <x v="75"/>
    <x v="42"/>
    <x v="0"/>
    <x v="24"/>
    <x v="0"/>
    <x v="98"/>
    <x v="0"/>
    <x v="0"/>
  </r>
  <r>
    <n v="190"/>
    <x v="2"/>
    <x v="1"/>
    <x v="189"/>
    <x v="26"/>
    <x v="1"/>
    <x v="2"/>
    <x v="3"/>
    <x v="0"/>
    <x v="1"/>
    <x v="40"/>
    <x v="0"/>
    <x v="104"/>
    <x v="0"/>
    <x v="163"/>
    <x v="0"/>
    <x v="145"/>
    <x v="1"/>
    <x v="11"/>
    <x v="6"/>
    <x v="141"/>
    <x v="2"/>
    <x v="144"/>
    <x v="1"/>
    <x v="161"/>
    <x v="0"/>
    <x v="73"/>
    <x v="0"/>
    <x v="10"/>
    <x v="0"/>
    <x v="0"/>
  </r>
  <r>
    <n v="191"/>
    <x v="2"/>
    <x v="4"/>
    <x v="190"/>
    <x v="47"/>
    <x v="0"/>
    <x v="1"/>
    <x v="0"/>
    <x v="2"/>
    <x v="0"/>
    <x v="40"/>
    <x v="0"/>
    <x v="94"/>
    <x v="0"/>
    <x v="164"/>
    <x v="88"/>
    <x v="36"/>
    <x v="1"/>
    <x v="70"/>
    <x v="1"/>
    <x v="82"/>
    <x v="2"/>
    <x v="81"/>
    <x v="1"/>
    <x v="96"/>
    <x v="0"/>
    <x v="117"/>
    <x v="0"/>
    <x v="157"/>
    <x v="0"/>
    <x v="0"/>
  </r>
  <r>
    <n v="192"/>
    <x v="1"/>
    <x v="1"/>
    <x v="191"/>
    <x v="7"/>
    <x v="2"/>
    <x v="1"/>
    <x v="3"/>
    <x v="2"/>
    <x v="3"/>
    <x v="40"/>
    <x v="0"/>
    <x v="105"/>
    <x v="0"/>
    <x v="3"/>
    <x v="89"/>
    <x v="2"/>
    <x v="1"/>
    <x v="1"/>
    <x v="1"/>
    <x v="142"/>
    <x v="78"/>
    <x v="145"/>
    <x v="76"/>
    <x v="162"/>
    <x v="0"/>
    <x v="44"/>
    <x v="0"/>
    <x v="158"/>
    <x v="0"/>
    <x v="0"/>
  </r>
  <r>
    <n v="193"/>
    <x v="6"/>
    <x v="23"/>
    <x v="192"/>
    <x v="3"/>
    <x v="2"/>
    <x v="2"/>
    <x v="1"/>
    <x v="0"/>
    <x v="1"/>
    <x v="41"/>
    <x v="0"/>
    <x v="100"/>
    <x v="0"/>
    <x v="165"/>
    <x v="90"/>
    <x v="146"/>
    <x v="71"/>
    <x v="13"/>
    <x v="1"/>
    <x v="50"/>
    <x v="2"/>
    <x v="146"/>
    <x v="1"/>
    <x v="163"/>
    <x v="33"/>
    <x v="67"/>
    <x v="0"/>
    <x v="159"/>
    <x v="0"/>
    <x v="0"/>
  </r>
  <r>
    <n v="194"/>
    <x v="3"/>
    <x v="1"/>
    <x v="193"/>
    <x v="0"/>
    <x v="0"/>
    <x v="2"/>
    <x v="2"/>
    <x v="1"/>
    <x v="1"/>
    <x v="41"/>
    <x v="0"/>
    <x v="103"/>
    <x v="0"/>
    <x v="166"/>
    <x v="0"/>
    <x v="147"/>
    <x v="72"/>
    <x v="124"/>
    <x v="1"/>
    <x v="143"/>
    <x v="2"/>
    <x v="147"/>
    <x v="1"/>
    <x v="164"/>
    <x v="34"/>
    <x v="1"/>
    <x v="0"/>
    <x v="160"/>
    <x v="26"/>
    <x v="0"/>
  </r>
  <r>
    <n v="195"/>
    <x v="3"/>
    <x v="2"/>
    <x v="194"/>
    <x v="6"/>
    <x v="2"/>
    <x v="2"/>
    <x v="2"/>
    <x v="1"/>
    <x v="1"/>
    <x v="41"/>
    <x v="0"/>
    <x v="14"/>
    <x v="0"/>
    <x v="167"/>
    <x v="91"/>
    <x v="85"/>
    <x v="1"/>
    <x v="125"/>
    <x v="1"/>
    <x v="35"/>
    <x v="2"/>
    <x v="148"/>
    <x v="1"/>
    <x v="165"/>
    <x v="0"/>
    <x v="29"/>
    <x v="0"/>
    <x v="101"/>
    <x v="0"/>
    <x v="0"/>
  </r>
  <r>
    <n v="196"/>
    <x v="3"/>
    <x v="0"/>
    <x v="195"/>
    <x v="32"/>
    <x v="1"/>
    <x v="1"/>
    <x v="1"/>
    <x v="0"/>
    <x v="1"/>
    <x v="41"/>
    <x v="0"/>
    <x v="38"/>
    <x v="0"/>
    <x v="168"/>
    <x v="92"/>
    <x v="148"/>
    <x v="1"/>
    <x v="31"/>
    <x v="1"/>
    <x v="17"/>
    <x v="2"/>
    <x v="149"/>
    <x v="1"/>
    <x v="166"/>
    <x v="0"/>
    <x v="54"/>
    <x v="0"/>
    <x v="108"/>
    <x v="0"/>
    <x v="0"/>
  </r>
  <r>
    <n v="197"/>
    <x v="2"/>
    <x v="1"/>
    <x v="196"/>
    <x v="2"/>
    <x v="1"/>
    <x v="1"/>
    <x v="1"/>
    <x v="0"/>
    <x v="1"/>
    <x v="41"/>
    <x v="0"/>
    <x v="91"/>
    <x v="0"/>
    <x v="78"/>
    <x v="93"/>
    <x v="149"/>
    <x v="1"/>
    <x v="4"/>
    <x v="1"/>
    <x v="144"/>
    <x v="79"/>
    <x v="150"/>
    <x v="77"/>
    <x v="167"/>
    <x v="0"/>
    <x v="118"/>
    <x v="41"/>
    <x v="44"/>
    <x v="0"/>
    <x v="0"/>
  </r>
  <r>
    <n v="198"/>
    <x v="2"/>
    <x v="4"/>
    <x v="197"/>
    <x v="0"/>
    <x v="0"/>
    <x v="2"/>
    <x v="0"/>
    <x v="0"/>
    <x v="2"/>
    <x v="41"/>
    <x v="0"/>
    <x v="7"/>
    <x v="0"/>
    <x v="169"/>
    <x v="0"/>
    <x v="150"/>
    <x v="73"/>
    <x v="63"/>
    <x v="1"/>
    <x v="145"/>
    <x v="2"/>
    <x v="151"/>
    <x v="1"/>
    <x v="168"/>
    <x v="0"/>
    <x v="64"/>
    <x v="0"/>
    <x v="101"/>
    <x v="0"/>
    <x v="0"/>
  </r>
  <r>
    <n v="199"/>
    <x v="2"/>
    <x v="4"/>
    <x v="198"/>
    <x v="28"/>
    <x v="2"/>
    <x v="1"/>
    <x v="1"/>
    <x v="0"/>
    <x v="0"/>
    <x v="41"/>
    <x v="0"/>
    <x v="106"/>
    <x v="0"/>
    <x v="91"/>
    <x v="0"/>
    <x v="151"/>
    <x v="1"/>
    <x v="126"/>
    <x v="1"/>
    <x v="146"/>
    <x v="80"/>
    <x v="152"/>
    <x v="78"/>
    <x v="169"/>
    <x v="0"/>
    <x v="119"/>
    <x v="0"/>
    <x v="161"/>
    <x v="0"/>
    <x v="0"/>
  </r>
  <r>
    <n v="200"/>
    <x v="2"/>
    <x v="1"/>
    <x v="199"/>
    <x v="0"/>
    <x v="0"/>
    <x v="1"/>
    <x v="0"/>
    <x v="1"/>
    <x v="0"/>
    <x v="41"/>
    <x v="0"/>
    <x v="107"/>
    <x v="0"/>
    <x v="170"/>
    <x v="94"/>
    <x v="41"/>
    <x v="1"/>
    <x v="31"/>
    <x v="1"/>
    <x v="147"/>
    <x v="81"/>
    <x v="153"/>
    <x v="79"/>
    <x v="42"/>
    <x v="0"/>
    <x v="117"/>
    <x v="0"/>
    <x v="90"/>
    <x v="0"/>
    <x v="0"/>
  </r>
  <r>
    <n v="201"/>
    <x v="10"/>
    <x v="4"/>
    <x v="200"/>
    <x v="48"/>
    <x v="2"/>
    <x v="1"/>
    <x v="1"/>
    <x v="1"/>
    <x v="3"/>
    <x v="42"/>
    <x v="0"/>
    <x v="78"/>
    <x v="0"/>
    <x v="171"/>
    <x v="95"/>
    <x v="43"/>
    <x v="1"/>
    <x v="127"/>
    <x v="64"/>
    <x v="100"/>
    <x v="82"/>
    <x v="98"/>
    <x v="80"/>
    <x v="103"/>
    <x v="0"/>
    <x v="37"/>
    <x v="0"/>
    <x v="162"/>
    <x v="0"/>
    <x v="0"/>
  </r>
  <r>
    <n v="202"/>
    <x v="6"/>
    <x v="4"/>
    <x v="201"/>
    <x v="49"/>
    <x v="2"/>
    <x v="1"/>
    <x v="1"/>
    <x v="1"/>
    <x v="1"/>
    <x v="42"/>
    <x v="0"/>
    <x v="108"/>
    <x v="0"/>
    <x v="142"/>
    <x v="0"/>
    <x v="152"/>
    <x v="1"/>
    <x v="57"/>
    <x v="65"/>
    <x v="100"/>
    <x v="83"/>
    <x v="98"/>
    <x v="81"/>
    <x v="102"/>
    <x v="0"/>
    <x v="120"/>
    <x v="42"/>
    <x v="163"/>
    <x v="0"/>
    <x v="0"/>
  </r>
  <r>
    <n v="203"/>
    <x v="3"/>
    <x v="3"/>
    <x v="202"/>
    <x v="0"/>
    <x v="0"/>
    <x v="2"/>
    <x v="0"/>
    <x v="0"/>
    <x v="1"/>
    <x v="42"/>
    <x v="0"/>
    <x v="89"/>
    <x v="0"/>
    <x v="172"/>
    <x v="0"/>
    <x v="134"/>
    <x v="74"/>
    <x v="128"/>
    <x v="66"/>
    <x v="148"/>
    <x v="2"/>
    <x v="79"/>
    <x v="82"/>
    <x v="170"/>
    <x v="35"/>
    <x v="117"/>
    <x v="0"/>
    <x v="121"/>
    <x v="0"/>
    <x v="0"/>
  </r>
  <r>
    <n v="204"/>
    <x v="3"/>
    <x v="3"/>
    <x v="203"/>
    <x v="0"/>
    <x v="0"/>
    <x v="2"/>
    <x v="2"/>
    <x v="1"/>
    <x v="1"/>
    <x v="42"/>
    <x v="0"/>
    <x v="109"/>
    <x v="0"/>
    <x v="148"/>
    <x v="0"/>
    <x v="153"/>
    <x v="75"/>
    <x v="129"/>
    <x v="1"/>
    <x v="91"/>
    <x v="2"/>
    <x v="130"/>
    <x v="1"/>
    <x v="171"/>
    <x v="36"/>
    <x v="121"/>
    <x v="0"/>
    <x v="164"/>
    <x v="0"/>
    <x v="0"/>
  </r>
  <r>
    <n v="205"/>
    <x v="2"/>
    <x v="1"/>
    <x v="204"/>
    <x v="16"/>
    <x v="0"/>
    <x v="2"/>
    <x v="0"/>
    <x v="1"/>
    <x v="1"/>
    <x v="42"/>
    <x v="0"/>
    <x v="92"/>
    <x v="0"/>
    <x v="117"/>
    <x v="0"/>
    <x v="154"/>
    <x v="76"/>
    <x v="87"/>
    <x v="1"/>
    <x v="149"/>
    <x v="84"/>
    <x v="154"/>
    <x v="83"/>
    <x v="172"/>
    <x v="0"/>
    <x v="122"/>
    <x v="0"/>
    <x v="136"/>
    <x v="0"/>
    <x v="0"/>
  </r>
  <r>
    <n v="206"/>
    <x v="2"/>
    <x v="1"/>
    <x v="205"/>
    <x v="28"/>
    <x v="2"/>
    <x v="3"/>
    <x v="2"/>
    <x v="1"/>
    <x v="1"/>
    <x v="42"/>
    <x v="0"/>
    <x v="110"/>
    <x v="0"/>
    <x v="63"/>
    <x v="0"/>
    <x v="93"/>
    <x v="1"/>
    <x v="41"/>
    <x v="1"/>
    <x v="150"/>
    <x v="2"/>
    <x v="129"/>
    <x v="1"/>
    <x v="173"/>
    <x v="37"/>
    <x v="30"/>
    <x v="0"/>
    <x v="165"/>
    <x v="0"/>
    <x v="0"/>
  </r>
  <r>
    <n v="207"/>
    <x v="1"/>
    <x v="1"/>
    <x v="206"/>
    <x v="50"/>
    <x v="1"/>
    <x v="1"/>
    <x v="0"/>
    <x v="1"/>
    <x v="1"/>
    <x v="42"/>
    <x v="0"/>
    <x v="111"/>
    <x v="9"/>
    <x v="58"/>
    <x v="96"/>
    <x v="36"/>
    <x v="1"/>
    <x v="23"/>
    <x v="1"/>
    <x v="151"/>
    <x v="85"/>
    <x v="155"/>
    <x v="84"/>
    <x v="174"/>
    <x v="0"/>
    <x v="19"/>
    <x v="0"/>
    <x v="151"/>
    <x v="23"/>
    <x v="0"/>
  </r>
  <r>
    <n v="208"/>
    <x v="1"/>
    <x v="1"/>
    <x v="207"/>
    <x v="25"/>
    <x v="0"/>
    <x v="3"/>
    <x v="2"/>
    <x v="1"/>
    <x v="1"/>
    <x v="42"/>
    <x v="0"/>
    <x v="18"/>
    <x v="0"/>
    <x v="173"/>
    <x v="0"/>
    <x v="106"/>
    <x v="1"/>
    <x v="11"/>
    <x v="6"/>
    <x v="42"/>
    <x v="2"/>
    <x v="128"/>
    <x v="1"/>
    <x v="175"/>
    <x v="0"/>
    <x v="47"/>
    <x v="0"/>
    <x v="166"/>
    <x v="0"/>
    <x v="0"/>
  </r>
  <r>
    <n v="209"/>
    <x v="3"/>
    <x v="3"/>
    <x v="208"/>
    <x v="13"/>
    <x v="1"/>
    <x v="2"/>
    <x v="0"/>
    <x v="0"/>
    <x v="1"/>
    <x v="43"/>
    <x v="0"/>
    <x v="10"/>
    <x v="0"/>
    <x v="136"/>
    <x v="0"/>
    <x v="155"/>
    <x v="77"/>
    <x v="12"/>
    <x v="1"/>
    <x v="50"/>
    <x v="2"/>
    <x v="156"/>
    <x v="1"/>
    <x v="176"/>
    <x v="38"/>
    <x v="52"/>
    <x v="0"/>
    <x v="167"/>
    <x v="0"/>
    <x v="0"/>
  </r>
  <r>
    <n v="210"/>
    <x v="2"/>
    <x v="3"/>
    <x v="209"/>
    <x v="4"/>
    <x v="1"/>
    <x v="3"/>
    <x v="0"/>
    <x v="2"/>
    <x v="1"/>
    <x v="43"/>
    <x v="0"/>
    <x v="61"/>
    <x v="0"/>
    <x v="127"/>
    <x v="0"/>
    <x v="156"/>
    <x v="1"/>
    <x v="130"/>
    <x v="67"/>
    <x v="152"/>
    <x v="86"/>
    <x v="157"/>
    <x v="85"/>
    <x v="93"/>
    <x v="0"/>
    <x v="70"/>
    <x v="0"/>
    <x v="168"/>
    <x v="0"/>
    <x v="0"/>
  </r>
  <r>
    <n v="211"/>
    <x v="2"/>
    <x v="1"/>
    <x v="210"/>
    <x v="28"/>
    <x v="2"/>
    <x v="3"/>
    <x v="2"/>
    <x v="1"/>
    <x v="1"/>
    <x v="43"/>
    <x v="0"/>
    <x v="23"/>
    <x v="0"/>
    <x v="174"/>
    <x v="0"/>
    <x v="152"/>
    <x v="1"/>
    <x v="131"/>
    <x v="1"/>
    <x v="153"/>
    <x v="2"/>
    <x v="158"/>
    <x v="86"/>
    <x v="177"/>
    <x v="39"/>
    <x v="10"/>
    <x v="0"/>
    <x v="169"/>
    <x v="27"/>
    <x v="0"/>
  </r>
  <r>
    <n v="212"/>
    <x v="2"/>
    <x v="1"/>
    <x v="211"/>
    <x v="25"/>
    <x v="0"/>
    <x v="2"/>
    <x v="2"/>
    <x v="1"/>
    <x v="1"/>
    <x v="43"/>
    <x v="0"/>
    <x v="83"/>
    <x v="0"/>
    <x v="133"/>
    <x v="0"/>
    <x v="144"/>
    <x v="78"/>
    <x v="107"/>
    <x v="1"/>
    <x v="136"/>
    <x v="2"/>
    <x v="159"/>
    <x v="1"/>
    <x v="178"/>
    <x v="0"/>
    <x v="4"/>
    <x v="0"/>
    <x v="170"/>
    <x v="28"/>
    <x v="0"/>
  </r>
  <r>
    <n v="213"/>
    <x v="2"/>
    <x v="4"/>
    <x v="212"/>
    <x v="13"/>
    <x v="1"/>
    <x v="2"/>
    <x v="1"/>
    <x v="0"/>
    <x v="1"/>
    <x v="43"/>
    <x v="0"/>
    <x v="28"/>
    <x v="0"/>
    <x v="175"/>
    <x v="0"/>
    <x v="157"/>
    <x v="1"/>
    <x v="132"/>
    <x v="68"/>
    <x v="154"/>
    <x v="2"/>
    <x v="87"/>
    <x v="1"/>
    <x v="100"/>
    <x v="0"/>
    <x v="123"/>
    <x v="0"/>
    <x v="51"/>
    <x v="0"/>
    <x v="0"/>
  </r>
  <r>
    <n v="214"/>
    <x v="2"/>
    <x v="3"/>
    <x v="213"/>
    <x v="0"/>
    <x v="0"/>
    <x v="2"/>
    <x v="0"/>
    <x v="0"/>
    <x v="1"/>
    <x v="43"/>
    <x v="0"/>
    <x v="9"/>
    <x v="0"/>
    <x v="48"/>
    <x v="0"/>
    <x v="158"/>
    <x v="79"/>
    <x v="133"/>
    <x v="1"/>
    <x v="155"/>
    <x v="2"/>
    <x v="82"/>
    <x v="1"/>
    <x v="179"/>
    <x v="40"/>
    <x v="124"/>
    <x v="0"/>
    <x v="136"/>
    <x v="0"/>
    <x v="0"/>
  </r>
  <r>
    <n v="215"/>
    <x v="1"/>
    <x v="4"/>
    <x v="214"/>
    <x v="29"/>
    <x v="2"/>
    <x v="1"/>
    <x v="0"/>
    <x v="2"/>
    <x v="1"/>
    <x v="43"/>
    <x v="0"/>
    <x v="112"/>
    <x v="0"/>
    <x v="176"/>
    <x v="97"/>
    <x v="159"/>
    <x v="1"/>
    <x v="134"/>
    <x v="1"/>
    <x v="156"/>
    <x v="2"/>
    <x v="160"/>
    <x v="1"/>
    <x v="180"/>
    <x v="0"/>
    <x v="54"/>
    <x v="0"/>
    <x v="171"/>
    <x v="0"/>
    <x v="0"/>
  </r>
  <r>
    <n v="216"/>
    <x v="1"/>
    <x v="4"/>
    <x v="215"/>
    <x v="51"/>
    <x v="4"/>
    <x v="3"/>
    <x v="2"/>
    <x v="2"/>
    <x v="1"/>
    <x v="43"/>
    <x v="0"/>
    <x v="113"/>
    <x v="0"/>
    <x v="63"/>
    <x v="0"/>
    <x v="159"/>
    <x v="1"/>
    <x v="120"/>
    <x v="1"/>
    <x v="108"/>
    <x v="2"/>
    <x v="17"/>
    <x v="1"/>
    <x v="181"/>
    <x v="0"/>
    <x v="125"/>
    <x v="43"/>
    <x v="172"/>
    <x v="0"/>
    <x v="0"/>
  </r>
  <r>
    <n v="217"/>
    <x v="3"/>
    <x v="3"/>
    <x v="216"/>
    <x v="12"/>
    <x v="2"/>
    <x v="2"/>
    <x v="2"/>
    <x v="0"/>
    <x v="0"/>
    <x v="44"/>
    <x v="0"/>
    <x v="114"/>
    <x v="0"/>
    <x v="177"/>
    <x v="98"/>
    <x v="73"/>
    <x v="1"/>
    <x v="135"/>
    <x v="69"/>
    <x v="116"/>
    <x v="2"/>
    <x v="161"/>
    <x v="1"/>
    <x v="182"/>
    <x v="41"/>
    <x v="11"/>
    <x v="0"/>
    <x v="173"/>
    <x v="0"/>
    <x v="0"/>
  </r>
  <r>
    <n v="218"/>
    <x v="2"/>
    <x v="4"/>
    <x v="217"/>
    <x v="0"/>
    <x v="0"/>
    <x v="1"/>
    <x v="1"/>
    <x v="1"/>
    <x v="0"/>
    <x v="44"/>
    <x v="0"/>
    <x v="89"/>
    <x v="0"/>
    <x v="178"/>
    <x v="99"/>
    <x v="122"/>
    <x v="1"/>
    <x v="136"/>
    <x v="1"/>
    <x v="157"/>
    <x v="87"/>
    <x v="162"/>
    <x v="87"/>
    <x v="183"/>
    <x v="0"/>
    <x v="126"/>
    <x v="0"/>
    <x v="134"/>
    <x v="0"/>
    <x v="0"/>
  </r>
  <r>
    <n v="219"/>
    <x v="2"/>
    <x v="1"/>
    <x v="218"/>
    <x v="7"/>
    <x v="2"/>
    <x v="1"/>
    <x v="0"/>
    <x v="1"/>
    <x v="3"/>
    <x v="44"/>
    <x v="0"/>
    <x v="115"/>
    <x v="0"/>
    <x v="179"/>
    <x v="100"/>
    <x v="93"/>
    <x v="1"/>
    <x v="26"/>
    <x v="1"/>
    <x v="24"/>
    <x v="2"/>
    <x v="22"/>
    <x v="1"/>
    <x v="99"/>
    <x v="0"/>
    <x v="44"/>
    <x v="0"/>
    <x v="174"/>
    <x v="0"/>
    <x v="0"/>
  </r>
  <r>
    <n v="220"/>
    <x v="2"/>
    <x v="1"/>
    <x v="219"/>
    <x v="0"/>
    <x v="0"/>
    <x v="1"/>
    <x v="0"/>
    <x v="1"/>
    <x v="0"/>
    <x v="44"/>
    <x v="0"/>
    <x v="116"/>
    <x v="0"/>
    <x v="180"/>
    <x v="101"/>
    <x v="160"/>
    <x v="1"/>
    <x v="108"/>
    <x v="1"/>
    <x v="138"/>
    <x v="88"/>
    <x v="163"/>
    <x v="88"/>
    <x v="184"/>
    <x v="0"/>
    <x v="127"/>
    <x v="44"/>
    <x v="175"/>
    <x v="0"/>
    <x v="0"/>
  </r>
  <r>
    <n v="221"/>
    <x v="1"/>
    <x v="1"/>
    <x v="220"/>
    <x v="32"/>
    <x v="1"/>
    <x v="1"/>
    <x v="1"/>
    <x v="0"/>
    <x v="1"/>
    <x v="44"/>
    <x v="0"/>
    <x v="53"/>
    <x v="0"/>
    <x v="181"/>
    <x v="102"/>
    <x v="91"/>
    <x v="1"/>
    <x v="41"/>
    <x v="1"/>
    <x v="158"/>
    <x v="89"/>
    <x v="164"/>
    <x v="89"/>
    <x v="72"/>
    <x v="0"/>
    <x v="103"/>
    <x v="0"/>
    <x v="176"/>
    <x v="0"/>
    <x v="0"/>
  </r>
  <r>
    <n v="222"/>
    <x v="1"/>
    <x v="4"/>
    <x v="221"/>
    <x v="46"/>
    <x v="2"/>
    <x v="1"/>
    <x v="3"/>
    <x v="1"/>
    <x v="2"/>
    <x v="44"/>
    <x v="0"/>
    <x v="88"/>
    <x v="0"/>
    <x v="94"/>
    <x v="0"/>
    <x v="113"/>
    <x v="80"/>
    <x v="11"/>
    <x v="6"/>
    <x v="10"/>
    <x v="9"/>
    <x v="11"/>
    <x v="8"/>
    <x v="185"/>
    <x v="0"/>
    <x v="54"/>
    <x v="0"/>
    <x v="36"/>
    <x v="0"/>
    <x v="0"/>
  </r>
  <r>
    <n v="223"/>
    <x v="24"/>
    <x v="24"/>
    <x v="222"/>
    <x v="3"/>
    <x v="2"/>
    <x v="2"/>
    <x v="1"/>
    <x v="0"/>
    <x v="1"/>
    <x v="45"/>
    <x v="0"/>
    <x v="117"/>
    <x v="0"/>
    <x v="182"/>
    <x v="0"/>
    <x v="161"/>
    <x v="81"/>
    <x v="11"/>
    <x v="6"/>
    <x v="10"/>
    <x v="9"/>
    <x v="11"/>
    <x v="8"/>
    <x v="43"/>
    <x v="0"/>
    <x v="51"/>
    <x v="0"/>
    <x v="177"/>
    <x v="0"/>
    <x v="0"/>
  </r>
  <r>
    <n v="224"/>
    <x v="25"/>
    <x v="25"/>
    <x v="223"/>
    <x v="43"/>
    <x v="1"/>
    <x v="1"/>
    <x v="0"/>
    <x v="0"/>
    <x v="1"/>
    <x v="45"/>
    <x v="0"/>
    <x v="118"/>
    <x v="0"/>
    <x v="77"/>
    <x v="0"/>
    <x v="162"/>
    <x v="82"/>
    <x v="137"/>
    <x v="70"/>
    <x v="159"/>
    <x v="90"/>
    <x v="165"/>
    <x v="90"/>
    <x v="98"/>
    <x v="0"/>
    <x v="55"/>
    <x v="0"/>
    <x v="178"/>
    <x v="29"/>
    <x v="0"/>
  </r>
  <r>
    <n v="225"/>
    <x v="13"/>
    <x v="4"/>
    <x v="224"/>
    <x v="12"/>
    <x v="2"/>
    <x v="0"/>
    <x v="1"/>
    <x v="0"/>
    <x v="1"/>
    <x v="45"/>
    <x v="0"/>
    <x v="86"/>
    <x v="0"/>
    <x v="60"/>
    <x v="103"/>
    <x v="162"/>
    <x v="83"/>
    <x v="97"/>
    <x v="1"/>
    <x v="22"/>
    <x v="2"/>
    <x v="166"/>
    <x v="1"/>
    <x v="186"/>
    <x v="0"/>
    <x v="44"/>
    <x v="0"/>
    <x v="165"/>
    <x v="0"/>
    <x v="0"/>
  </r>
  <r>
    <n v="226"/>
    <x v="5"/>
    <x v="4"/>
    <x v="225"/>
    <x v="19"/>
    <x v="2"/>
    <x v="3"/>
    <x v="2"/>
    <x v="0"/>
    <x v="1"/>
    <x v="45"/>
    <x v="0"/>
    <x v="11"/>
    <x v="0"/>
    <x v="183"/>
    <x v="0"/>
    <x v="163"/>
    <x v="84"/>
    <x v="57"/>
    <x v="71"/>
    <x v="37"/>
    <x v="2"/>
    <x v="2"/>
    <x v="1"/>
    <x v="187"/>
    <x v="42"/>
    <x v="98"/>
    <x v="0"/>
    <x v="179"/>
    <x v="0"/>
    <x v="0"/>
  </r>
  <r>
    <n v="227"/>
    <x v="3"/>
    <x v="3"/>
    <x v="226"/>
    <x v="28"/>
    <x v="2"/>
    <x v="1"/>
    <x v="0"/>
    <x v="0"/>
    <x v="1"/>
    <x v="45"/>
    <x v="0"/>
    <x v="59"/>
    <x v="0"/>
    <x v="184"/>
    <x v="0"/>
    <x v="164"/>
    <x v="85"/>
    <x v="138"/>
    <x v="72"/>
    <x v="87"/>
    <x v="2"/>
    <x v="167"/>
    <x v="1"/>
    <x v="81"/>
    <x v="0"/>
    <x v="41"/>
    <x v="0"/>
    <x v="180"/>
    <x v="0"/>
    <x v="0"/>
  </r>
  <r>
    <n v="228"/>
    <x v="3"/>
    <x v="3"/>
    <x v="227"/>
    <x v="0"/>
    <x v="0"/>
    <x v="2"/>
    <x v="1"/>
    <x v="0"/>
    <x v="1"/>
    <x v="45"/>
    <x v="0"/>
    <x v="119"/>
    <x v="0"/>
    <x v="185"/>
    <x v="0"/>
    <x v="165"/>
    <x v="86"/>
    <x v="139"/>
    <x v="73"/>
    <x v="55"/>
    <x v="2"/>
    <x v="168"/>
    <x v="1"/>
    <x v="188"/>
    <x v="43"/>
    <x v="128"/>
    <x v="0"/>
    <x v="181"/>
    <x v="0"/>
    <x v="0"/>
  </r>
  <r>
    <n v="229"/>
    <x v="3"/>
    <x v="2"/>
    <x v="228"/>
    <x v="2"/>
    <x v="1"/>
    <x v="2"/>
    <x v="0"/>
    <x v="0"/>
    <x v="1"/>
    <x v="45"/>
    <x v="0"/>
    <x v="66"/>
    <x v="0"/>
    <x v="186"/>
    <x v="104"/>
    <x v="166"/>
    <x v="1"/>
    <x v="76"/>
    <x v="1"/>
    <x v="160"/>
    <x v="91"/>
    <x v="169"/>
    <x v="91"/>
    <x v="98"/>
    <x v="0"/>
    <x v="129"/>
    <x v="0"/>
    <x v="81"/>
    <x v="0"/>
    <x v="0"/>
  </r>
  <r>
    <n v="230"/>
    <x v="3"/>
    <x v="3"/>
    <x v="229"/>
    <x v="0"/>
    <x v="0"/>
    <x v="3"/>
    <x v="0"/>
    <x v="0"/>
    <x v="1"/>
    <x v="45"/>
    <x v="0"/>
    <x v="43"/>
    <x v="0"/>
    <x v="187"/>
    <x v="0"/>
    <x v="167"/>
    <x v="87"/>
    <x v="140"/>
    <x v="1"/>
    <x v="5"/>
    <x v="92"/>
    <x v="5"/>
    <x v="92"/>
    <x v="111"/>
    <x v="44"/>
    <x v="107"/>
    <x v="0"/>
    <x v="144"/>
    <x v="20"/>
    <x v="0"/>
  </r>
  <r>
    <n v="231"/>
    <x v="2"/>
    <x v="1"/>
    <x v="230"/>
    <x v="25"/>
    <x v="0"/>
    <x v="2"/>
    <x v="2"/>
    <x v="1"/>
    <x v="1"/>
    <x v="45"/>
    <x v="0"/>
    <x v="120"/>
    <x v="0"/>
    <x v="188"/>
    <x v="105"/>
    <x v="102"/>
    <x v="1"/>
    <x v="39"/>
    <x v="1"/>
    <x v="161"/>
    <x v="2"/>
    <x v="95"/>
    <x v="1"/>
    <x v="189"/>
    <x v="45"/>
    <x v="130"/>
    <x v="0"/>
    <x v="182"/>
    <x v="30"/>
    <x v="0"/>
  </r>
  <r>
    <n v="232"/>
    <x v="1"/>
    <x v="4"/>
    <x v="231"/>
    <x v="12"/>
    <x v="2"/>
    <x v="3"/>
    <x v="0"/>
    <x v="1"/>
    <x v="0"/>
    <x v="45"/>
    <x v="0"/>
    <x v="100"/>
    <x v="0"/>
    <x v="189"/>
    <x v="0"/>
    <x v="168"/>
    <x v="1"/>
    <x v="55"/>
    <x v="1"/>
    <x v="75"/>
    <x v="2"/>
    <x v="23"/>
    <x v="1"/>
    <x v="190"/>
    <x v="0"/>
    <x v="131"/>
    <x v="0"/>
    <x v="183"/>
    <x v="0"/>
    <x v="0"/>
  </r>
  <r>
    <n v="233"/>
    <x v="26"/>
    <x v="26"/>
    <x v="232"/>
    <x v="3"/>
    <x v="2"/>
    <x v="3"/>
    <x v="2"/>
    <x v="0"/>
    <x v="1"/>
    <x v="46"/>
    <x v="0"/>
    <x v="121"/>
    <x v="10"/>
    <x v="190"/>
    <x v="0"/>
    <x v="169"/>
    <x v="88"/>
    <x v="11"/>
    <x v="6"/>
    <x v="135"/>
    <x v="2"/>
    <x v="139"/>
    <x v="1"/>
    <x v="191"/>
    <x v="46"/>
    <x v="132"/>
    <x v="0"/>
    <x v="165"/>
    <x v="0"/>
    <x v="14"/>
  </r>
  <r>
    <n v="234"/>
    <x v="27"/>
    <x v="11"/>
    <x v="233"/>
    <x v="16"/>
    <x v="0"/>
    <x v="1"/>
    <x v="0"/>
    <x v="0"/>
    <x v="1"/>
    <x v="46"/>
    <x v="0"/>
    <x v="122"/>
    <x v="0"/>
    <x v="33"/>
    <x v="106"/>
    <x v="170"/>
    <x v="89"/>
    <x v="141"/>
    <x v="74"/>
    <x v="162"/>
    <x v="93"/>
    <x v="170"/>
    <x v="93"/>
    <x v="192"/>
    <x v="0"/>
    <x v="133"/>
    <x v="45"/>
    <x v="184"/>
    <x v="31"/>
    <x v="15"/>
  </r>
  <r>
    <n v="235"/>
    <x v="5"/>
    <x v="6"/>
    <x v="234"/>
    <x v="40"/>
    <x v="4"/>
    <x v="1"/>
    <x v="1"/>
    <x v="0"/>
    <x v="0"/>
    <x v="46"/>
    <x v="0"/>
    <x v="123"/>
    <x v="11"/>
    <x v="191"/>
    <x v="107"/>
    <x v="86"/>
    <x v="1"/>
    <x v="105"/>
    <x v="75"/>
    <x v="163"/>
    <x v="94"/>
    <x v="171"/>
    <x v="94"/>
    <x v="193"/>
    <x v="0"/>
    <x v="116"/>
    <x v="0"/>
    <x v="185"/>
    <x v="0"/>
    <x v="0"/>
  </r>
  <r>
    <n v="236"/>
    <x v="3"/>
    <x v="6"/>
    <x v="235"/>
    <x v="52"/>
    <x v="2"/>
    <x v="2"/>
    <x v="1"/>
    <x v="1"/>
    <x v="1"/>
    <x v="46"/>
    <x v="0"/>
    <x v="40"/>
    <x v="0"/>
    <x v="192"/>
    <x v="0"/>
    <x v="171"/>
    <x v="90"/>
    <x v="11"/>
    <x v="6"/>
    <x v="10"/>
    <x v="9"/>
    <x v="11"/>
    <x v="8"/>
    <x v="194"/>
    <x v="0"/>
    <x v="134"/>
    <x v="46"/>
    <x v="186"/>
    <x v="0"/>
    <x v="0"/>
  </r>
  <r>
    <n v="237"/>
    <x v="3"/>
    <x v="3"/>
    <x v="236"/>
    <x v="39"/>
    <x v="1"/>
    <x v="1"/>
    <x v="1"/>
    <x v="0"/>
    <x v="0"/>
    <x v="46"/>
    <x v="0"/>
    <x v="87"/>
    <x v="0"/>
    <x v="193"/>
    <x v="108"/>
    <x v="172"/>
    <x v="1"/>
    <x v="83"/>
    <x v="1"/>
    <x v="164"/>
    <x v="95"/>
    <x v="106"/>
    <x v="95"/>
    <x v="195"/>
    <x v="47"/>
    <x v="97"/>
    <x v="0"/>
    <x v="187"/>
    <x v="32"/>
    <x v="0"/>
  </r>
  <r>
    <n v="238"/>
    <x v="3"/>
    <x v="2"/>
    <x v="237"/>
    <x v="23"/>
    <x v="1"/>
    <x v="1"/>
    <x v="0"/>
    <x v="0"/>
    <x v="1"/>
    <x v="46"/>
    <x v="0"/>
    <x v="93"/>
    <x v="0"/>
    <x v="194"/>
    <x v="109"/>
    <x v="173"/>
    <x v="1"/>
    <x v="142"/>
    <x v="76"/>
    <x v="165"/>
    <x v="96"/>
    <x v="172"/>
    <x v="96"/>
    <x v="152"/>
    <x v="48"/>
    <x v="41"/>
    <x v="0"/>
    <x v="66"/>
    <x v="8"/>
    <x v="0"/>
  </r>
  <r>
    <n v="239"/>
    <x v="1"/>
    <x v="1"/>
    <x v="238"/>
    <x v="6"/>
    <x v="2"/>
    <x v="2"/>
    <x v="1"/>
    <x v="1"/>
    <x v="0"/>
    <x v="46"/>
    <x v="0"/>
    <x v="124"/>
    <x v="0"/>
    <x v="80"/>
    <x v="0"/>
    <x v="149"/>
    <x v="1"/>
    <x v="143"/>
    <x v="77"/>
    <x v="50"/>
    <x v="2"/>
    <x v="146"/>
    <x v="1"/>
    <x v="196"/>
    <x v="0"/>
    <x v="43"/>
    <x v="0"/>
    <x v="188"/>
    <x v="0"/>
    <x v="0"/>
  </r>
  <r>
    <n v="240"/>
    <x v="1"/>
    <x v="4"/>
    <x v="239"/>
    <x v="40"/>
    <x v="4"/>
    <x v="2"/>
    <x v="2"/>
    <x v="1"/>
    <x v="1"/>
    <x v="46"/>
    <x v="0"/>
    <x v="120"/>
    <x v="0"/>
    <x v="195"/>
    <x v="0"/>
    <x v="174"/>
    <x v="1"/>
    <x v="53"/>
    <x v="1"/>
    <x v="86"/>
    <x v="2"/>
    <x v="74"/>
    <x v="1"/>
    <x v="197"/>
    <x v="49"/>
    <x v="98"/>
    <x v="0"/>
    <x v="189"/>
    <x v="0"/>
    <x v="0"/>
  </r>
  <r>
    <n v="241"/>
    <x v="28"/>
    <x v="27"/>
    <x v="240"/>
    <x v="0"/>
    <x v="0"/>
    <x v="1"/>
    <x v="0"/>
    <x v="0"/>
    <x v="0"/>
    <x v="47"/>
    <x v="0"/>
    <x v="56"/>
    <x v="0"/>
    <x v="196"/>
    <x v="110"/>
    <x v="175"/>
    <x v="91"/>
    <x v="144"/>
    <x v="78"/>
    <x v="166"/>
    <x v="97"/>
    <x v="173"/>
    <x v="97"/>
    <x v="198"/>
    <x v="0"/>
    <x v="135"/>
    <x v="47"/>
    <x v="190"/>
    <x v="33"/>
    <x v="16"/>
  </r>
  <r>
    <n v="242"/>
    <x v="21"/>
    <x v="28"/>
    <x v="241"/>
    <x v="53"/>
    <x v="1"/>
    <x v="0"/>
    <x v="0"/>
    <x v="0"/>
    <x v="1"/>
    <x v="47"/>
    <x v="0"/>
    <x v="93"/>
    <x v="0"/>
    <x v="197"/>
    <x v="111"/>
    <x v="167"/>
    <x v="92"/>
    <x v="145"/>
    <x v="79"/>
    <x v="167"/>
    <x v="98"/>
    <x v="174"/>
    <x v="98"/>
    <x v="199"/>
    <x v="0"/>
    <x v="136"/>
    <x v="0"/>
    <x v="143"/>
    <x v="0"/>
    <x v="12"/>
  </r>
  <r>
    <n v="243"/>
    <x v="23"/>
    <x v="20"/>
    <x v="242"/>
    <x v="2"/>
    <x v="1"/>
    <x v="1"/>
    <x v="1"/>
    <x v="0"/>
    <x v="1"/>
    <x v="47"/>
    <x v="0"/>
    <x v="125"/>
    <x v="0"/>
    <x v="198"/>
    <x v="112"/>
    <x v="176"/>
    <x v="93"/>
    <x v="121"/>
    <x v="1"/>
    <x v="48"/>
    <x v="99"/>
    <x v="175"/>
    <x v="99"/>
    <x v="200"/>
    <x v="0"/>
    <x v="137"/>
    <x v="48"/>
    <x v="191"/>
    <x v="0"/>
    <x v="0"/>
  </r>
  <r>
    <n v="244"/>
    <x v="13"/>
    <x v="25"/>
    <x v="243"/>
    <x v="54"/>
    <x v="1"/>
    <x v="1"/>
    <x v="0"/>
    <x v="0"/>
    <x v="2"/>
    <x v="47"/>
    <x v="0"/>
    <x v="112"/>
    <x v="0"/>
    <x v="199"/>
    <x v="113"/>
    <x v="177"/>
    <x v="1"/>
    <x v="146"/>
    <x v="80"/>
    <x v="168"/>
    <x v="100"/>
    <x v="176"/>
    <x v="100"/>
    <x v="201"/>
    <x v="0"/>
    <x v="138"/>
    <x v="0"/>
    <x v="192"/>
    <x v="34"/>
    <x v="0"/>
  </r>
  <r>
    <n v="245"/>
    <x v="0"/>
    <x v="7"/>
    <x v="244"/>
    <x v="3"/>
    <x v="2"/>
    <x v="3"/>
    <x v="0"/>
    <x v="0"/>
    <x v="1"/>
    <x v="47"/>
    <x v="0"/>
    <x v="27"/>
    <x v="0"/>
    <x v="200"/>
    <x v="114"/>
    <x v="178"/>
    <x v="94"/>
    <x v="11"/>
    <x v="6"/>
    <x v="99"/>
    <x v="2"/>
    <x v="97"/>
    <x v="1"/>
    <x v="202"/>
    <x v="50"/>
    <x v="139"/>
    <x v="0"/>
    <x v="68"/>
    <x v="0"/>
    <x v="0"/>
  </r>
  <r>
    <n v="246"/>
    <x v="3"/>
    <x v="3"/>
    <x v="245"/>
    <x v="4"/>
    <x v="1"/>
    <x v="2"/>
    <x v="1"/>
    <x v="0"/>
    <x v="1"/>
    <x v="47"/>
    <x v="0"/>
    <x v="59"/>
    <x v="0"/>
    <x v="20"/>
    <x v="0"/>
    <x v="28"/>
    <x v="1"/>
    <x v="147"/>
    <x v="81"/>
    <x v="169"/>
    <x v="101"/>
    <x v="177"/>
    <x v="101"/>
    <x v="203"/>
    <x v="0"/>
    <x v="140"/>
    <x v="0"/>
    <x v="193"/>
    <x v="35"/>
    <x v="0"/>
  </r>
  <r>
    <n v="247"/>
    <x v="3"/>
    <x v="3"/>
    <x v="246"/>
    <x v="0"/>
    <x v="0"/>
    <x v="2"/>
    <x v="0"/>
    <x v="0"/>
    <x v="1"/>
    <x v="47"/>
    <x v="0"/>
    <x v="98"/>
    <x v="0"/>
    <x v="184"/>
    <x v="0"/>
    <x v="179"/>
    <x v="95"/>
    <x v="138"/>
    <x v="82"/>
    <x v="15"/>
    <x v="2"/>
    <x v="16"/>
    <x v="1"/>
    <x v="204"/>
    <x v="51"/>
    <x v="82"/>
    <x v="0"/>
    <x v="194"/>
    <x v="0"/>
    <x v="0"/>
  </r>
  <r>
    <n v="248"/>
    <x v="3"/>
    <x v="3"/>
    <x v="247"/>
    <x v="0"/>
    <x v="0"/>
    <x v="2"/>
    <x v="0"/>
    <x v="0"/>
    <x v="1"/>
    <x v="47"/>
    <x v="0"/>
    <x v="24"/>
    <x v="0"/>
    <x v="201"/>
    <x v="0"/>
    <x v="180"/>
    <x v="96"/>
    <x v="148"/>
    <x v="1"/>
    <x v="26"/>
    <x v="2"/>
    <x v="2"/>
    <x v="1"/>
    <x v="205"/>
    <x v="52"/>
    <x v="141"/>
    <x v="0"/>
    <x v="195"/>
    <x v="36"/>
    <x v="0"/>
  </r>
  <r>
    <n v="249"/>
    <x v="3"/>
    <x v="4"/>
    <x v="248"/>
    <x v="55"/>
    <x v="1"/>
    <x v="1"/>
    <x v="0"/>
    <x v="0"/>
    <x v="2"/>
    <x v="47"/>
    <x v="0"/>
    <x v="21"/>
    <x v="0"/>
    <x v="65"/>
    <x v="0"/>
    <x v="181"/>
    <x v="97"/>
    <x v="125"/>
    <x v="1"/>
    <x v="170"/>
    <x v="102"/>
    <x v="178"/>
    <x v="102"/>
    <x v="206"/>
    <x v="53"/>
    <x v="71"/>
    <x v="0"/>
    <x v="196"/>
    <x v="0"/>
    <x v="0"/>
  </r>
  <r>
    <n v="250"/>
    <x v="3"/>
    <x v="3"/>
    <x v="249"/>
    <x v="56"/>
    <x v="4"/>
    <x v="2"/>
    <x v="1"/>
    <x v="0"/>
    <x v="1"/>
    <x v="47"/>
    <x v="0"/>
    <x v="116"/>
    <x v="0"/>
    <x v="119"/>
    <x v="0"/>
    <x v="182"/>
    <x v="1"/>
    <x v="11"/>
    <x v="6"/>
    <x v="112"/>
    <x v="2"/>
    <x v="166"/>
    <x v="1"/>
    <x v="207"/>
    <x v="54"/>
    <x v="142"/>
    <x v="49"/>
    <x v="20"/>
    <x v="0"/>
    <x v="0"/>
  </r>
  <r>
    <n v="251"/>
    <x v="2"/>
    <x v="1"/>
    <x v="250"/>
    <x v="3"/>
    <x v="2"/>
    <x v="2"/>
    <x v="3"/>
    <x v="0"/>
    <x v="1"/>
    <x v="47"/>
    <x v="0"/>
    <x v="42"/>
    <x v="0"/>
    <x v="202"/>
    <x v="0"/>
    <x v="183"/>
    <x v="1"/>
    <x v="149"/>
    <x v="83"/>
    <x v="166"/>
    <x v="103"/>
    <x v="179"/>
    <x v="103"/>
    <x v="70"/>
    <x v="0"/>
    <x v="143"/>
    <x v="0"/>
    <x v="197"/>
    <x v="0"/>
    <x v="0"/>
  </r>
  <r>
    <n v="252"/>
    <x v="2"/>
    <x v="4"/>
    <x v="251"/>
    <x v="15"/>
    <x v="2"/>
    <x v="2"/>
    <x v="0"/>
    <x v="1"/>
    <x v="0"/>
    <x v="47"/>
    <x v="0"/>
    <x v="92"/>
    <x v="0"/>
    <x v="203"/>
    <x v="0"/>
    <x v="184"/>
    <x v="1"/>
    <x v="10"/>
    <x v="1"/>
    <x v="171"/>
    <x v="2"/>
    <x v="6"/>
    <x v="1"/>
    <x v="208"/>
    <x v="55"/>
    <x v="116"/>
    <x v="0"/>
    <x v="198"/>
    <x v="0"/>
    <x v="0"/>
  </r>
  <r>
    <n v="253"/>
    <x v="1"/>
    <x v="1"/>
    <x v="252"/>
    <x v="13"/>
    <x v="1"/>
    <x v="2"/>
    <x v="1"/>
    <x v="0"/>
    <x v="1"/>
    <x v="47"/>
    <x v="0"/>
    <x v="29"/>
    <x v="0"/>
    <x v="204"/>
    <x v="0"/>
    <x v="140"/>
    <x v="1"/>
    <x v="72"/>
    <x v="1"/>
    <x v="125"/>
    <x v="2"/>
    <x v="131"/>
    <x v="104"/>
    <x v="209"/>
    <x v="0"/>
    <x v="6"/>
    <x v="0"/>
    <x v="81"/>
    <x v="0"/>
    <x v="0"/>
  </r>
  <r>
    <n v="254"/>
    <x v="1"/>
    <x v="1"/>
    <x v="253"/>
    <x v="23"/>
    <x v="1"/>
    <x v="1"/>
    <x v="0"/>
    <x v="0"/>
    <x v="1"/>
    <x v="47"/>
    <x v="0"/>
    <x v="5"/>
    <x v="0"/>
    <x v="111"/>
    <x v="0"/>
    <x v="185"/>
    <x v="1"/>
    <x v="11"/>
    <x v="6"/>
    <x v="102"/>
    <x v="2"/>
    <x v="180"/>
    <x v="1"/>
    <x v="210"/>
    <x v="0"/>
    <x v="144"/>
    <x v="0"/>
    <x v="199"/>
    <x v="0"/>
    <x v="0"/>
  </r>
  <r>
    <n v="255"/>
    <x v="29"/>
    <x v="21"/>
    <x v="254"/>
    <x v="13"/>
    <x v="1"/>
    <x v="1"/>
    <x v="1"/>
    <x v="0"/>
    <x v="1"/>
    <x v="48"/>
    <x v="0"/>
    <x v="38"/>
    <x v="0"/>
    <x v="201"/>
    <x v="0"/>
    <x v="186"/>
    <x v="98"/>
    <x v="49"/>
    <x v="1"/>
    <x v="97"/>
    <x v="2"/>
    <x v="87"/>
    <x v="1"/>
    <x v="211"/>
    <x v="56"/>
    <x v="35"/>
    <x v="0"/>
    <x v="200"/>
    <x v="37"/>
    <x v="17"/>
  </r>
  <r>
    <n v="256"/>
    <x v="12"/>
    <x v="11"/>
    <x v="255"/>
    <x v="15"/>
    <x v="2"/>
    <x v="3"/>
    <x v="0"/>
    <x v="0"/>
    <x v="1"/>
    <x v="48"/>
    <x v="0"/>
    <x v="75"/>
    <x v="0"/>
    <x v="205"/>
    <x v="0"/>
    <x v="187"/>
    <x v="99"/>
    <x v="23"/>
    <x v="1"/>
    <x v="172"/>
    <x v="2"/>
    <x v="101"/>
    <x v="1"/>
    <x v="212"/>
    <x v="57"/>
    <x v="102"/>
    <x v="0"/>
    <x v="160"/>
    <x v="26"/>
    <x v="4"/>
  </r>
  <r>
    <n v="257"/>
    <x v="3"/>
    <x v="2"/>
    <x v="256"/>
    <x v="29"/>
    <x v="2"/>
    <x v="1"/>
    <x v="1"/>
    <x v="1"/>
    <x v="1"/>
    <x v="48"/>
    <x v="0"/>
    <x v="99"/>
    <x v="0"/>
    <x v="206"/>
    <x v="115"/>
    <x v="159"/>
    <x v="1"/>
    <x v="117"/>
    <x v="84"/>
    <x v="173"/>
    <x v="104"/>
    <x v="181"/>
    <x v="105"/>
    <x v="44"/>
    <x v="0"/>
    <x v="145"/>
    <x v="0"/>
    <x v="151"/>
    <x v="23"/>
    <x v="0"/>
  </r>
  <r>
    <n v="258"/>
    <x v="3"/>
    <x v="1"/>
    <x v="257"/>
    <x v="57"/>
    <x v="1"/>
    <x v="2"/>
    <x v="1"/>
    <x v="0"/>
    <x v="2"/>
    <x v="48"/>
    <x v="0"/>
    <x v="97"/>
    <x v="12"/>
    <x v="207"/>
    <x v="116"/>
    <x v="109"/>
    <x v="1"/>
    <x v="124"/>
    <x v="1"/>
    <x v="174"/>
    <x v="105"/>
    <x v="182"/>
    <x v="106"/>
    <x v="213"/>
    <x v="0"/>
    <x v="146"/>
    <x v="50"/>
    <x v="201"/>
    <x v="0"/>
    <x v="0"/>
  </r>
  <r>
    <n v="259"/>
    <x v="3"/>
    <x v="6"/>
    <x v="258"/>
    <x v="0"/>
    <x v="0"/>
    <x v="2"/>
    <x v="2"/>
    <x v="0"/>
    <x v="1"/>
    <x v="48"/>
    <x v="0"/>
    <x v="27"/>
    <x v="0"/>
    <x v="208"/>
    <x v="117"/>
    <x v="188"/>
    <x v="100"/>
    <x v="11"/>
    <x v="6"/>
    <x v="10"/>
    <x v="9"/>
    <x v="11"/>
    <x v="8"/>
    <x v="152"/>
    <x v="58"/>
    <x v="24"/>
    <x v="0"/>
    <x v="201"/>
    <x v="0"/>
    <x v="0"/>
  </r>
  <r>
    <n v="260"/>
    <x v="2"/>
    <x v="4"/>
    <x v="259"/>
    <x v="58"/>
    <x v="2"/>
    <x v="3"/>
    <x v="2"/>
    <x v="1"/>
    <x v="1"/>
    <x v="48"/>
    <x v="0"/>
    <x v="85"/>
    <x v="0"/>
    <x v="209"/>
    <x v="118"/>
    <x v="122"/>
    <x v="1"/>
    <x v="106"/>
    <x v="1"/>
    <x v="42"/>
    <x v="2"/>
    <x v="90"/>
    <x v="1"/>
    <x v="214"/>
    <x v="0"/>
    <x v="147"/>
    <x v="51"/>
    <x v="60"/>
    <x v="0"/>
    <x v="0"/>
  </r>
  <r>
    <n v="261"/>
    <x v="2"/>
    <x v="1"/>
    <x v="260"/>
    <x v="59"/>
    <x v="1"/>
    <x v="2"/>
    <x v="0"/>
    <x v="0"/>
    <x v="1"/>
    <x v="48"/>
    <x v="0"/>
    <x v="91"/>
    <x v="0"/>
    <x v="53"/>
    <x v="0"/>
    <x v="189"/>
    <x v="1"/>
    <x v="150"/>
    <x v="1"/>
    <x v="175"/>
    <x v="2"/>
    <x v="36"/>
    <x v="1"/>
    <x v="215"/>
    <x v="0"/>
    <x v="117"/>
    <x v="0"/>
    <x v="3"/>
    <x v="0"/>
    <x v="0"/>
  </r>
  <r>
    <n v="262"/>
    <x v="1"/>
    <x v="1"/>
    <x v="261"/>
    <x v="46"/>
    <x v="2"/>
    <x v="1"/>
    <x v="3"/>
    <x v="1"/>
    <x v="1"/>
    <x v="48"/>
    <x v="0"/>
    <x v="126"/>
    <x v="0"/>
    <x v="114"/>
    <x v="0"/>
    <x v="190"/>
    <x v="1"/>
    <x v="151"/>
    <x v="1"/>
    <x v="10"/>
    <x v="9"/>
    <x v="11"/>
    <x v="8"/>
    <x v="216"/>
    <x v="0"/>
    <x v="104"/>
    <x v="0"/>
    <x v="202"/>
    <x v="0"/>
    <x v="0"/>
  </r>
  <r>
    <n v="263"/>
    <x v="30"/>
    <x v="29"/>
    <x v="262"/>
    <x v="27"/>
    <x v="2"/>
    <x v="2"/>
    <x v="0"/>
    <x v="0"/>
    <x v="0"/>
    <x v="49"/>
    <x v="0"/>
    <x v="92"/>
    <x v="0"/>
    <x v="210"/>
    <x v="0"/>
    <x v="191"/>
    <x v="101"/>
    <x v="57"/>
    <x v="85"/>
    <x v="100"/>
    <x v="106"/>
    <x v="183"/>
    <x v="107"/>
    <x v="217"/>
    <x v="0"/>
    <x v="148"/>
    <x v="52"/>
    <x v="29"/>
    <x v="3"/>
    <x v="18"/>
  </r>
  <r>
    <n v="264"/>
    <x v="31"/>
    <x v="30"/>
    <x v="263"/>
    <x v="24"/>
    <x v="1"/>
    <x v="0"/>
    <x v="1"/>
    <x v="0"/>
    <x v="2"/>
    <x v="49"/>
    <x v="0"/>
    <x v="42"/>
    <x v="0"/>
    <x v="211"/>
    <x v="0"/>
    <x v="192"/>
    <x v="102"/>
    <x v="152"/>
    <x v="86"/>
    <x v="100"/>
    <x v="107"/>
    <x v="98"/>
    <x v="108"/>
    <x v="218"/>
    <x v="0"/>
    <x v="47"/>
    <x v="0"/>
    <x v="203"/>
    <x v="0"/>
    <x v="19"/>
  </r>
  <r>
    <n v="265"/>
    <x v="23"/>
    <x v="21"/>
    <x v="264"/>
    <x v="15"/>
    <x v="2"/>
    <x v="0"/>
    <x v="3"/>
    <x v="1"/>
    <x v="1"/>
    <x v="49"/>
    <x v="0"/>
    <x v="76"/>
    <x v="0"/>
    <x v="212"/>
    <x v="119"/>
    <x v="193"/>
    <x v="103"/>
    <x v="11"/>
    <x v="6"/>
    <x v="10"/>
    <x v="9"/>
    <x v="11"/>
    <x v="8"/>
    <x v="219"/>
    <x v="0"/>
    <x v="149"/>
    <x v="0"/>
    <x v="58"/>
    <x v="0"/>
    <x v="0"/>
  </r>
  <r>
    <n v="266"/>
    <x v="32"/>
    <x v="31"/>
    <x v="265"/>
    <x v="0"/>
    <x v="0"/>
    <x v="1"/>
    <x v="2"/>
    <x v="0"/>
    <x v="0"/>
    <x v="49"/>
    <x v="0"/>
    <x v="127"/>
    <x v="13"/>
    <x v="151"/>
    <x v="120"/>
    <x v="140"/>
    <x v="1"/>
    <x v="54"/>
    <x v="1"/>
    <x v="176"/>
    <x v="108"/>
    <x v="184"/>
    <x v="1"/>
    <x v="220"/>
    <x v="0"/>
    <x v="150"/>
    <x v="53"/>
    <x v="180"/>
    <x v="0"/>
    <x v="0"/>
  </r>
  <r>
    <n v="267"/>
    <x v="3"/>
    <x v="2"/>
    <x v="266"/>
    <x v="60"/>
    <x v="1"/>
    <x v="1"/>
    <x v="3"/>
    <x v="1"/>
    <x v="1"/>
    <x v="49"/>
    <x v="0"/>
    <x v="128"/>
    <x v="0"/>
    <x v="213"/>
    <x v="0"/>
    <x v="194"/>
    <x v="1"/>
    <x v="153"/>
    <x v="87"/>
    <x v="177"/>
    <x v="109"/>
    <x v="185"/>
    <x v="109"/>
    <x v="60"/>
    <x v="0"/>
    <x v="151"/>
    <x v="0"/>
    <x v="33"/>
    <x v="0"/>
    <x v="0"/>
  </r>
  <r>
    <n v="268"/>
    <x v="3"/>
    <x v="3"/>
    <x v="267"/>
    <x v="57"/>
    <x v="1"/>
    <x v="1"/>
    <x v="0"/>
    <x v="0"/>
    <x v="2"/>
    <x v="49"/>
    <x v="0"/>
    <x v="9"/>
    <x v="0"/>
    <x v="180"/>
    <x v="121"/>
    <x v="158"/>
    <x v="104"/>
    <x v="154"/>
    <x v="1"/>
    <x v="178"/>
    <x v="110"/>
    <x v="186"/>
    <x v="110"/>
    <x v="221"/>
    <x v="59"/>
    <x v="69"/>
    <x v="0"/>
    <x v="204"/>
    <x v="38"/>
    <x v="0"/>
  </r>
  <r>
    <n v="269"/>
    <x v="3"/>
    <x v="3"/>
    <x v="268"/>
    <x v="0"/>
    <x v="0"/>
    <x v="2"/>
    <x v="0"/>
    <x v="0"/>
    <x v="1"/>
    <x v="49"/>
    <x v="0"/>
    <x v="29"/>
    <x v="0"/>
    <x v="63"/>
    <x v="0"/>
    <x v="195"/>
    <x v="105"/>
    <x v="53"/>
    <x v="1"/>
    <x v="92"/>
    <x v="2"/>
    <x v="50"/>
    <x v="1"/>
    <x v="222"/>
    <x v="60"/>
    <x v="128"/>
    <x v="0"/>
    <x v="137"/>
    <x v="19"/>
    <x v="0"/>
  </r>
  <r>
    <n v="270"/>
    <x v="2"/>
    <x v="1"/>
    <x v="269"/>
    <x v="58"/>
    <x v="2"/>
    <x v="3"/>
    <x v="2"/>
    <x v="1"/>
    <x v="1"/>
    <x v="49"/>
    <x v="0"/>
    <x v="129"/>
    <x v="14"/>
    <x v="214"/>
    <x v="122"/>
    <x v="43"/>
    <x v="1"/>
    <x v="11"/>
    <x v="6"/>
    <x v="115"/>
    <x v="2"/>
    <x v="116"/>
    <x v="1"/>
    <x v="223"/>
    <x v="0"/>
    <x v="4"/>
    <x v="0"/>
    <x v="205"/>
    <x v="0"/>
    <x v="0"/>
  </r>
  <r>
    <n v="271"/>
    <x v="11"/>
    <x v="15"/>
    <x v="270"/>
    <x v="0"/>
    <x v="0"/>
    <x v="1"/>
    <x v="1"/>
    <x v="0"/>
    <x v="1"/>
    <x v="50"/>
    <x v="0"/>
    <x v="102"/>
    <x v="15"/>
    <x v="215"/>
    <x v="0"/>
    <x v="196"/>
    <x v="106"/>
    <x v="155"/>
    <x v="88"/>
    <x v="179"/>
    <x v="111"/>
    <x v="187"/>
    <x v="111"/>
    <x v="224"/>
    <x v="0"/>
    <x v="152"/>
    <x v="0"/>
    <x v="206"/>
    <x v="39"/>
    <x v="0"/>
  </r>
  <r>
    <n v="272"/>
    <x v="13"/>
    <x v="14"/>
    <x v="271"/>
    <x v="4"/>
    <x v="1"/>
    <x v="2"/>
    <x v="0"/>
    <x v="1"/>
    <x v="1"/>
    <x v="50"/>
    <x v="0"/>
    <x v="33"/>
    <x v="0"/>
    <x v="108"/>
    <x v="0"/>
    <x v="138"/>
    <x v="1"/>
    <x v="156"/>
    <x v="89"/>
    <x v="180"/>
    <x v="112"/>
    <x v="188"/>
    <x v="112"/>
    <x v="225"/>
    <x v="61"/>
    <x v="153"/>
    <x v="54"/>
    <x v="189"/>
    <x v="0"/>
    <x v="0"/>
  </r>
  <r>
    <n v="273"/>
    <x v="3"/>
    <x v="3"/>
    <x v="272"/>
    <x v="40"/>
    <x v="4"/>
    <x v="2"/>
    <x v="1"/>
    <x v="0"/>
    <x v="1"/>
    <x v="50"/>
    <x v="0"/>
    <x v="56"/>
    <x v="0"/>
    <x v="216"/>
    <x v="123"/>
    <x v="71"/>
    <x v="1"/>
    <x v="157"/>
    <x v="1"/>
    <x v="181"/>
    <x v="113"/>
    <x v="189"/>
    <x v="113"/>
    <x v="226"/>
    <x v="0"/>
    <x v="32"/>
    <x v="55"/>
    <x v="42"/>
    <x v="0"/>
    <x v="0"/>
  </r>
  <r>
    <n v="274"/>
    <x v="2"/>
    <x v="4"/>
    <x v="273"/>
    <x v="60"/>
    <x v="1"/>
    <x v="0"/>
    <x v="1"/>
    <x v="0"/>
    <x v="1"/>
    <x v="50"/>
    <x v="0"/>
    <x v="130"/>
    <x v="0"/>
    <x v="56"/>
    <x v="0"/>
    <x v="185"/>
    <x v="1"/>
    <x v="13"/>
    <x v="1"/>
    <x v="182"/>
    <x v="114"/>
    <x v="190"/>
    <x v="114"/>
    <x v="227"/>
    <x v="0"/>
    <x v="154"/>
    <x v="56"/>
    <x v="207"/>
    <x v="0"/>
    <x v="0"/>
  </r>
  <r>
    <n v="275"/>
    <x v="2"/>
    <x v="4"/>
    <x v="274"/>
    <x v="28"/>
    <x v="2"/>
    <x v="2"/>
    <x v="0"/>
    <x v="0"/>
    <x v="1"/>
    <x v="50"/>
    <x v="0"/>
    <x v="9"/>
    <x v="0"/>
    <x v="217"/>
    <x v="124"/>
    <x v="197"/>
    <x v="1"/>
    <x v="80"/>
    <x v="1"/>
    <x v="183"/>
    <x v="115"/>
    <x v="191"/>
    <x v="115"/>
    <x v="228"/>
    <x v="62"/>
    <x v="136"/>
    <x v="0"/>
    <x v="208"/>
    <x v="0"/>
    <x v="0"/>
  </r>
  <r>
    <n v="276"/>
    <x v="2"/>
    <x v="4"/>
    <x v="275"/>
    <x v="12"/>
    <x v="2"/>
    <x v="0"/>
    <x v="0"/>
    <x v="0"/>
    <x v="3"/>
    <x v="50"/>
    <x v="0"/>
    <x v="110"/>
    <x v="0"/>
    <x v="218"/>
    <x v="125"/>
    <x v="198"/>
    <x v="107"/>
    <x v="158"/>
    <x v="90"/>
    <x v="82"/>
    <x v="2"/>
    <x v="122"/>
    <x v="1"/>
    <x v="229"/>
    <x v="0"/>
    <x v="16"/>
    <x v="0"/>
    <x v="209"/>
    <x v="0"/>
    <x v="0"/>
  </r>
  <r>
    <n v="277"/>
    <x v="1"/>
    <x v="8"/>
    <x v="276"/>
    <x v="26"/>
    <x v="1"/>
    <x v="2"/>
    <x v="2"/>
    <x v="2"/>
    <x v="1"/>
    <x v="50"/>
    <x v="0"/>
    <x v="29"/>
    <x v="0"/>
    <x v="73"/>
    <x v="0"/>
    <x v="199"/>
    <x v="1"/>
    <x v="31"/>
    <x v="1"/>
    <x v="101"/>
    <x v="2"/>
    <x v="192"/>
    <x v="1"/>
    <x v="220"/>
    <x v="0"/>
    <x v="155"/>
    <x v="0"/>
    <x v="24"/>
    <x v="0"/>
    <x v="0"/>
  </r>
  <r>
    <n v="278"/>
    <x v="13"/>
    <x v="4"/>
    <x v="277"/>
    <x v="0"/>
    <x v="0"/>
    <x v="1"/>
    <x v="2"/>
    <x v="0"/>
    <x v="1"/>
    <x v="51"/>
    <x v="0"/>
    <x v="20"/>
    <x v="0"/>
    <x v="151"/>
    <x v="126"/>
    <x v="200"/>
    <x v="108"/>
    <x v="159"/>
    <x v="91"/>
    <x v="184"/>
    <x v="2"/>
    <x v="49"/>
    <x v="1"/>
    <x v="230"/>
    <x v="0"/>
    <x v="23"/>
    <x v="0"/>
    <x v="210"/>
    <x v="0"/>
    <x v="0"/>
  </r>
  <r>
    <n v="279"/>
    <x v="6"/>
    <x v="20"/>
    <x v="278"/>
    <x v="22"/>
    <x v="1"/>
    <x v="0"/>
    <x v="0"/>
    <x v="0"/>
    <x v="1"/>
    <x v="51"/>
    <x v="0"/>
    <x v="3"/>
    <x v="0"/>
    <x v="151"/>
    <x v="127"/>
    <x v="201"/>
    <x v="109"/>
    <x v="11"/>
    <x v="6"/>
    <x v="10"/>
    <x v="9"/>
    <x v="11"/>
    <x v="8"/>
    <x v="231"/>
    <x v="63"/>
    <x v="149"/>
    <x v="0"/>
    <x v="104"/>
    <x v="0"/>
    <x v="0"/>
  </r>
  <r>
    <n v="280"/>
    <x v="3"/>
    <x v="3"/>
    <x v="279"/>
    <x v="5"/>
    <x v="1"/>
    <x v="1"/>
    <x v="0"/>
    <x v="0"/>
    <x v="1"/>
    <x v="51"/>
    <x v="0"/>
    <x v="97"/>
    <x v="16"/>
    <x v="219"/>
    <x v="128"/>
    <x v="131"/>
    <x v="1"/>
    <x v="71"/>
    <x v="1"/>
    <x v="185"/>
    <x v="116"/>
    <x v="193"/>
    <x v="116"/>
    <x v="232"/>
    <x v="0"/>
    <x v="100"/>
    <x v="0"/>
    <x v="211"/>
    <x v="0"/>
    <x v="0"/>
  </r>
  <r>
    <n v="281"/>
    <x v="2"/>
    <x v="3"/>
    <x v="280"/>
    <x v="61"/>
    <x v="0"/>
    <x v="3"/>
    <x v="2"/>
    <x v="2"/>
    <x v="1"/>
    <x v="51"/>
    <x v="0"/>
    <x v="131"/>
    <x v="0"/>
    <x v="220"/>
    <x v="129"/>
    <x v="83"/>
    <x v="1"/>
    <x v="12"/>
    <x v="1"/>
    <x v="92"/>
    <x v="2"/>
    <x v="194"/>
    <x v="1"/>
    <x v="233"/>
    <x v="0"/>
    <x v="156"/>
    <x v="57"/>
    <x v="212"/>
    <x v="0"/>
    <x v="0"/>
  </r>
  <r>
    <n v="282"/>
    <x v="2"/>
    <x v="1"/>
    <x v="281"/>
    <x v="59"/>
    <x v="1"/>
    <x v="2"/>
    <x v="2"/>
    <x v="1"/>
    <x v="1"/>
    <x v="51"/>
    <x v="0"/>
    <x v="43"/>
    <x v="0"/>
    <x v="201"/>
    <x v="0"/>
    <x v="202"/>
    <x v="1"/>
    <x v="160"/>
    <x v="1"/>
    <x v="186"/>
    <x v="2"/>
    <x v="44"/>
    <x v="1"/>
    <x v="234"/>
    <x v="0"/>
    <x v="46"/>
    <x v="58"/>
    <x v="213"/>
    <x v="0"/>
    <x v="0"/>
  </r>
  <r>
    <n v="283"/>
    <x v="1"/>
    <x v="1"/>
    <x v="282"/>
    <x v="35"/>
    <x v="2"/>
    <x v="3"/>
    <x v="0"/>
    <x v="1"/>
    <x v="1"/>
    <x v="51"/>
    <x v="0"/>
    <x v="132"/>
    <x v="0"/>
    <x v="174"/>
    <x v="0"/>
    <x v="4"/>
    <x v="1"/>
    <x v="12"/>
    <x v="1"/>
    <x v="74"/>
    <x v="2"/>
    <x v="86"/>
    <x v="1"/>
    <x v="235"/>
    <x v="0"/>
    <x v="157"/>
    <x v="0"/>
    <x v="8"/>
    <x v="0"/>
    <x v="0"/>
  </r>
  <r>
    <n v="284"/>
    <x v="5"/>
    <x v="4"/>
    <x v="283"/>
    <x v="57"/>
    <x v="1"/>
    <x v="2"/>
    <x v="2"/>
    <x v="2"/>
    <x v="2"/>
    <x v="52"/>
    <x v="0"/>
    <x v="133"/>
    <x v="17"/>
    <x v="86"/>
    <x v="130"/>
    <x v="61"/>
    <x v="1"/>
    <x v="161"/>
    <x v="1"/>
    <x v="177"/>
    <x v="117"/>
    <x v="195"/>
    <x v="117"/>
    <x v="106"/>
    <x v="0"/>
    <x v="158"/>
    <x v="0"/>
    <x v="196"/>
    <x v="0"/>
    <x v="0"/>
  </r>
  <r>
    <n v="285"/>
    <x v="0"/>
    <x v="7"/>
    <x v="284"/>
    <x v="2"/>
    <x v="1"/>
    <x v="1"/>
    <x v="0"/>
    <x v="0"/>
    <x v="1"/>
    <x v="52"/>
    <x v="0"/>
    <x v="61"/>
    <x v="0"/>
    <x v="221"/>
    <x v="131"/>
    <x v="109"/>
    <x v="1"/>
    <x v="8"/>
    <x v="92"/>
    <x v="187"/>
    <x v="118"/>
    <x v="196"/>
    <x v="118"/>
    <x v="34"/>
    <x v="0"/>
    <x v="44"/>
    <x v="0"/>
    <x v="214"/>
    <x v="0"/>
    <x v="0"/>
  </r>
  <r>
    <n v="286"/>
    <x v="3"/>
    <x v="3"/>
    <x v="285"/>
    <x v="0"/>
    <x v="0"/>
    <x v="3"/>
    <x v="0"/>
    <x v="0"/>
    <x v="0"/>
    <x v="52"/>
    <x v="0"/>
    <x v="134"/>
    <x v="0"/>
    <x v="40"/>
    <x v="0"/>
    <x v="203"/>
    <x v="110"/>
    <x v="43"/>
    <x v="1"/>
    <x v="11"/>
    <x v="2"/>
    <x v="12"/>
    <x v="1"/>
    <x v="236"/>
    <x v="0"/>
    <x v="159"/>
    <x v="59"/>
    <x v="153"/>
    <x v="0"/>
    <x v="0"/>
  </r>
  <r>
    <n v="287"/>
    <x v="3"/>
    <x v="3"/>
    <x v="286"/>
    <x v="7"/>
    <x v="2"/>
    <x v="1"/>
    <x v="2"/>
    <x v="0"/>
    <x v="0"/>
    <x v="52"/>
    <x v="0"/>
    <x v="86"/>
    <x v="0"/>
    <x v="222"/>
    <x v="132"/>
    <x v="151"/>
    <x v="1"/>
    <x v="136"/>
    <x v="1"/>
    <x v="188"/>
    <x v="2"/>
    <x v="197"/>
    <x v="1"/>
    <x v="237"/>
    <x v="0"/>
    <x v="44"/>
    <x v="0"/>
    <x v="215"/>
    <x v="0"/>
    <x v="0"/>
  </r>
  <r>
    <n v="288"/>
    <x v="3"/>
    <x v="3"/>
    <x v="287"/>
    <x v="23"/>
    <x v="1"/>
    <x v="1"/>
    <x v="1"/>
    <x v="0"/>
    <x v="1"/>
    <x v="52"/>
    <x v="0"/>
    <x v="135"/>
    <x v="18"/>
    <x v="137"/>
    <x v="133"/>
    <x v="204"/>
    <x v="1"/>
    <x v="3"/>
    <x v="1"/>
    <x v="189"/>
    <x v="119"/>
    <x v="198"/>
    <x v="119"/>
    <x v="160"/>
    <x v="64"/>
    <x v="24"/>
    <x v="0"/>
    <x v="216"/>
    <x v="0"/>
    <x v="0"/>
  </r>
  <r>
    <n v="289"/>
    <x v="3"/>
    <x v="4"/>
    <x v="288"/>
    <x v="57"/>
    <x v="1"/>
    <x v="2"/>
    <x v="0"/>
    <x v="0"/>
    <x v="1"/>
    <x v="52"/>
    <x v="0"/>
    <x v="37"/>
    <x v="0"/>
    <x v="223"/>
    <x v="0"/>
    <x v="143"/>
    <x v="111"/>
    <x v="26"/>
    <x v="1"/>
    <x v="190"/>
    <x v="120"/>
    <x v="199"/>
    <x v="120"/>
    <x v="192"/>
    <x v="0"/>
    <x v="18"/>
    <x v="0"/>
    <x v="217"/>
    <x v="40"/>
    <x v="0"/>
  </r>
  <r>
    <n v="290"/>
    <x v="3"/>
    <x v="4"/>
    <x v="289"/>
    <x v="37"/>
    <x v="2"/>
    <x v="2"/>
    <x v="0"/>
    <x v="0"/>
    <x v="1"/>
    <x v="52"/>
    <x v="0"/>
    <x v="77"/>
    <x v="0"/>
    <x v="119"/>
    <x v="0"/>
    <x v="205"/>
    <x v="112"/>
    <x v="11"/>
    <x v="6"/>
    <x v="116"/>
    <x v="2"/>
    <x v="161"/>
    <x v="1"/>
    <x v="238"/>
    <x v="65"/>
    <x v="13"/>
    <x v="0"/>
    <x v="218"/>
    <x v="0"/>
    <x v="0"/>
  </r>
  <r>
    <n v="291"/>
    <x v="2"/>
    <x v="1"/>
    <x v="290"/>
    <x v="21"/>
    <x v="2"/>
    <x v="1"/>
    <x v="1"/>
    <x v="0"/>
    <x v="1"/>
    <x v="52"/>
    <x v="0"/>
    <x v="2"/>
    <x v="0"/>
    <x v="224"/>
    <x v="0"/>
    <x v="206"/>
    <x v="113"/>
    <x v="162"/>
    <x v="1"/>
    <x v="191"/>
    <x v="2"/>
    <x v="200"/>
    <x v="1"/>
    <x v="239"/>
    <x v="0"/>
    <x v="54"/>
    <x v="0"/>
    <x v="182"/>
    <x v="30"/>
    <x v="0"/>
  </r>
  <r>
    <n v="292"/>
    <x v="2"/>
    <x v="1"/>
    <x v="291"/>
    <x v="40"/>
    <x v="4"/>
    <x v="3"/>
    <x v="2"/>
    <x v="1"/>
    <x v="1"/>
    <x v="52"/>
    <x v="0"/>
    <x v="136"/>
    <x v="0"/>
    <x v="225"/>
    <x v="0"/>
    <x v="199"/>
    <x v="1"/>
    <x v="12"/>
    <x v="1"/>
    <x v="119"/>
    <x v="2"/>
    <x v="122"/>
    <x v="1"/>
    <x v="240"/>
    <x v="66"/>
    <x v="4"/>
    <x v="0"/>
    <x v="152"/>
    <x v="24"/>
    <x v="0"/>
  </r>
  <r>
    <n v="293"/>
    <x v="2"/>
    <x v="1"/>
    <x v="292"/>
    <x v="58"/>
    <x v="2"/>
    <x v="2"/>
    <x v="2"/>
    <x v="1"/>
    <x v="1"/>
    <x v="52"/>
    <x v="0"/>
    <x v="137"/>
    <x v="19"/>
    <x v="226"/>
    <x v="0"/>
    <x v="8"/>
    <x v="1"/>
    <x v="43"/>
    <x v="1"/>
    <x v="172"/>
    <x v="2"/>
    <x v="120"/>
    <x v="1"/>
    <x v="77"/>
    <x v="0"/>
    <x v="160"/>
    <x v="0"/>
    <x v="15"/>
    <x v="0"/>
    <x v="0"/>
  </r>
  <r>
    <n v="294"/>
    <x v="33"/>
    <x v="32"/>
    <x v="293"/>
    <x v="37"/>
    <x v="2"/>
    <x v="1"/>
    <x v="1"/>
    <x v="0"/>
    <x v="2"/>
    <x v="53"/>
    <x v="0"/>
    <x v="138"/>
    <x v="20"/>
    <x v="19"/>
    <x v="0"/>
    <x v="207"/>
    <x v="114"/>
    <x v="34"/>
    <x v="1"/>
    <x v="192"/>
    <x v="2"/>
    <x v="151"/>
    <x v="1"/>
    <x v="230"/>
    <x v="0"/>
    <x v="20"/>
    <x v="0"/>
    <x v="139"/>
    <x v="0"/>
    <x v="20"/>
  </r>
  <r>
    <n v="295"/>
    <x v="34"/>
    <x v="33"/>
    <x v="294"/>
    <x v="8"/>
    <x v="3"/>
    <x v="1"/>
    <x v="1"/>
    <x v="0"/>
    <x v="1"/>
    <x v="53"/>
    <x v="0"/>
    <x v="48"/>
    <x v="0"/>
    <x v="19"/>
    <x v="0"/>
    <x v="208"/>
    <x v="115"/>
    <x v="163"/>
    <x v="93"/>
    <x v="193"/>
    <x v="121"/>
    <x v="201"/>
    <x v="121"/>
    <x v="241"/>
    <x v="0"/>
    <x v="97"/>
    <x v="0"/>
    <x v="219"/>
    <x v="41"/>
    <x v="21"/>
  </r>
  <r>
    <n v="296"/>
    <x v="35"/>
    <x v="34"/>
    <x v="295"/>
    <x v="13"/>
    <x v="1"/>
    <x v="0"/>
    <x v="1"/>
    <x v="0"/>
    <x v="1"/>
    <x v="53"/>
    <x v="0"/>
    <x v="49"/>
    <x v="0"/>
    <x v="227"/>
    <x v="0"/>
    <x v="209"/>
    <x v="116"/>
    <x v="164"/>
    <x v="94"/>
    <x v="194"/>
    <x v="122"/>
    <x v="202"/>
    <x v="122"/>
    <x v="236"/>
    <x v="0"/>
    <x v="39"/>
    <x v="0"/>
    <x v="43"/>
    <x v="0"/>
    <x v="22"/>
  </r>
  <r>
    <n v="297"/>
    <x v="6"/>
    <x v="23"/>
    <x v="296"/>
    <x v="62"/>
    <x v="4"/>
    <x v="3"/>
    <x v="1"/>
    <x v="0"/>
    <x v="2"/>
    <x v="53"/>
    <x v="0"/>
    <x v="116"/>
    <x v="0"/>
    <x v="228"/>
    <x v="134"/>
    <x v="149"/>
    <x v="1"/>
    <x v="11"/>
    <x v="6"/>
    <x v="10"/>
    <x v="9"/>
    <x v="11"/>
    <x v="8"/>
    <x v="242"/>
    <x v="67"/>
    <x v="161"/>
    <x v="60"/>
    <x v="20"/>
    <x v="0"/>
    <x v="0"/>
  </r>
  <r>
    <n v="298"/>
    <x v="0"/>
    <x v="4"/>
    <x v="297"/>
    <x v="63"/>
    <x v="2"/>
    <x v="1"/>
    <x v="0"/>
    <x v="2"/>
    <x v="0"/>
    <x v="53"/>
    <x v="0"/>
    <x v="76"/>
    <x v="0"/>
    <x v="229"/>
    <x v="135"/>
    <x v="183"/>
    <x v="1"/>
    <x v="165"/>
    <x v="95"/>
    <x v="195"/>
    <x v="123"/>
    <x v="203"/>
    <x v="123"/>
    <x v="105"/>
    <x v="0"/>
    <x v="162"/>
    <x v="0"/>
    <x v="220"/>
    <x v="0"/>
    <x v="0"/>
  </r>
  <r>
    <n v="299"/>
    <x v="3"/>
    <x v="3"/>
    <x v="298"/>
    <x v="2"/>
    <x v="1"/>
    <x v="1"/>
    <x v="0"/>
    <x v="0"/>
    <x v="1"/>
    <x v="53"/>
    <x v="0"/>
    <x v="139"/>
    <x v="0"/>
    <x v="230"/>
    <x v="136"/>
    <x v="185"/>
    <x v="1"/>
    <x v="166"/>
    <x v="96"/>
    <x v="196"/>
    <x v="124"/>
    <x v="204"/>
    <x v="124"/>
    <x v="224"/>
    <x v="0"/>
    <x v="109"/>
    <x v="0"/>
    <x v="221"/>
    <x v="0"/>
    <x v="0"/>
  </r>
  <r>
    <n v="300"/>
    <x v="3"/>
    <x v="3"/>
    <x v="299"/>
    <x v="64"/>
    <x v="0"/>
    <x v="1"/>
    <x v="1"/>
    <x v="1"/>
    <x v="0"/>
    <x v="53"/>
    <x v="0"/>
    <x v="99"/>
    <x v="0"/>
    <x v="231"/>
    <x v="137"/>
    <x v="71"/>
    <x v="1"/>
    <x v="60"/>
    <x v="1"/>
    <x v="2"/>
    <x v="2"/>
    <x v="22"/>
    <x v="1"/>
    <x v="243"/>
    <x v="0"/>
    <x v="163"/>
    <x v="0"/>
    <x v="222"/>
    <x v="0"/>
    <x v="0"/>
  </r>
  <r>
    <n v="301"/>
    <x v="3"/>
    <x v="2"/>
    <x v="300"/>
    <x v="0"/>
    <x v="0"/>
    <x v="1"/>
    <x v="0"/>
    <x v="0"/>
    <x v="0"/>
    <x v="53"/>
    <x v="0"/>
    <x v="140"/>
    <x v="0"/>
    <x v="232"/>
    <x v="138"/>
    <x v="210"/>
    <x v="1"/>
    <x v="4"/>
    <x v="1"/>
    <x v="114"/>
    <x v="2"/>
    <x v="66"/>
    <x v="125"/>
    <x v="244"/>
    <x v="0"/>
    <x v="164"/>
    <x v="61"/>
    <x v="113"/>
    <x v="14"/>
    <x v="0"/>
  </r>
  <r>
    <n v="302"/>
    <x v="2"/>
    <x v="3"/>
    <x v="301"/>
    <x v="6"/>
    <x v="2"/>
    <x v="1"/>
    <x v="2"/>
    <x v="0"/>
    <x v="1"/>
    <x v="53"/>
    <x v="0"/>
    <x v="61"/>
    <x v="0"/>
    <x v="233"/>
    <x v="139"/>
    <x v="211"/>
    <x v="1"/>
    <x v="60"/>
    <x v="1"/>
    <x v="24"/>
    <x v="2"/>
    <x v="63"/>
    <x v="1"/>
    <x v="245"/>
    <x v="0"/>
    <x v="87"/>
    <x v="0"/>
    <x v="103"/>
    <x v="0"/>
    <x v="0"/>
  </r>
  <r>
    <n v="303"/>
    <x v="2"/>
    <x v="1"/>
    <x v="302"/>
    <x v="21"/>
    <x v="2"/>
    <x v="2"/>
    <x v="0"/>
    <x v="1"/>
    <x v="3"/>
    <x v="53"/>
    <x v="0"/>
    <x v="139"/>
    <x v="0"/>
    <x v="77"/>
    <x v="0"/>
    <x v="212"/>
    <x v="1"/>
    <x v="48"/>
    <x v="1"/>
    <x v="197"/>
    <x v="2"/>
    <x v="205"/>
    <x v="1"/>
    <x v="116"/>
    <x v="0"/>
    <x v="165"/>
    <x v="62"/>
    <x v="208"/>
    <x v="0"/>
    <x v="0"/>
  </r>
  <r>
    <n v="304"/>
    <x v="1"/>
    <x v="1"/>
    <x v="303"/>
    <x v="65"/>
    <x v="0"/>
    <x v="0"/>
    <x v="0"/>
    <x v="3"/>
    <x v="0"/>
    <x v="53"/>
    <x v="0"/>
    <x v="141"/>
    <x v="0"/>
    <x v="234"/>
    <x v="140"/>
    <x v="105"/>
    <x v="1"/>
    <x v="167"/>
    <x v="1"/>
    <x v="198"/>
    <x v="2"/>
    <x v="42"/>
    <x v="1"/>
    <x v="246"/>
    <x v="0"/>
    <x v="166"/>
    <x v="0"/>
    <x v="151"/>
    <x v="23"/>
    <x v="0"/>
  </r>
  <r>
    <n v="305"/>
    <x v="36"/>
    <x v="7"/>
    <x v="304"/>
    <x v="7"/>
    <x v="2"/>
    <x v="1"/>
    <x v="2"/>
    <x v="0"/>
    <x v="0"/>
    <x v="54"/>
    <x v="0"/>
    <x v="109"/>
    <x v="0"/>
    <x v="235"/>
    <x v="141"/>
    <x v="213"/>
    <x v="117"/>
    <x v="55"/>
    <x v="1"/>
    <x v="199"/>
    <x v="125"/>
    <x v="206"/>
    <x v="126"/>
    <x v="247"/>
    <x v="0"/>
    <x v="44"/>
    <x v="0"/>
    <x v="213"/>
    <x v="0"/>
    <x v="0"/>
  </r>
  <r>
    <n v="306"/>
    <x v="13"/>
    <x v="15"/>
    <x v="305"/>
    <x v="19"/>
    <x v="2"/>
    <x v="0"/>
    <x v="1"/>
    <x v="0"/>
    <x v="0"/>
    <x v="54"/>
    <x v="0"/>
    <x v="8"/>
    <x v="0"/>
    <x v="214"/>
    <x v="142"/>
    <x v="214"/>
    <x v="118"/>
    <x v="57"/>
    <x v="97"/>
    <x v="200"/>
    <x v="126"/>
    <x v="207"/>
    <x v="127"/>
    <x v="248"/>
    <x v="0"/>
    <x v="4"/>
    <x v="0"/>
    <x v="9"/>
    <x v="0"/>
    <x v="0"/>
  </r>
  <r>
    <n v="307"/>
    <x v="6"/>
    <x v="7"/>
    <x v="306"/>
    <x v="4"/>
    <x v="1"/>
    <x v="2"/>
    <x v="0"/>
    <x v="1"/>
    <x v="1"/>
    <x v="54"/>
    <x v="0"/>
    <x v="131"/>
    <x v="0"/>
    <x v="236"/>
    <x v="0"/>
    <x v="215"/>
    <x v="119"/>
    <x v="168"/>
    <x v="98"/>
    <x v="201"/>
    <x v="127"/>
    <x v="208"/>
    <x v="128"/>
    <x v="249"/>
    <x v="68"/>
    <x v="167"/>
    <x v="0"/>
    <x v="223"/>
    <x v="0"/>
    <x v="0"/>
  </r>
  <r>
    <n v="308"/>
    <x v="3"/>
    <x v="1"/>
    <x v="307"/>
    <x v="39"/>
    <x v="1"/>
    <x v="1"/>
    <x v="1"/>
    <x v="0"/>
    <x v="1"/>
    <x v="54"/>
    <x v="0"/>
    <x v="79"/>
    <x v="0"/>
    <x v="120"/>
    <x v="0"/>
    <x v="134"/>
    <x v="120"/>
    <x v="169"/>
    <x v="99"/>
    <x v="95"/>
    <x v="2"/>
    <x v="209"/>
    <x v="129"/>
    <x v="250"/>
    <x v="0"/>
    <x v="48"/>
    <x v="0"/>
    <x v="3"/>
    <x v="0"/>
    <x v="0"/>
  </r>
  <r>
    <n v="309"/>
    <x v="3"/>
    <x v="3"/>
    <x v="308"/>
    <x v="0"/>
    <x v="0"/>
    <x v="3"/>
    <x v="0"/>
    <x v="0"/>
    <x v="1"/>
    <x v="54"/>
    <x v="0"/>
    <x v="98"/>
    <x v="0"/>
    <x v="237"/>
    <x v="0"/>
    <x v="216"/>
    <x v="121"/>
    <x v="170"/>
    <x v="1"/>
    <x v="91"/>
    <x v="2"/>
    <x v="130"/>
    <x v="1"/>
    <x v="80"/>
    <x v="69"/>
    <x v="168"/>
    <x v="63"/>
    <x v="216"/>
    <x v="0"/>
    <x v="0"/>
  </r>
  <r>
    <n v="310"/>
    <x v="2"/>
    <x v="4"/>
    <x v="309"/>
    <x v="30"/>
    <x v="2"/>
    <x v="1"/>
    <x v="2"/>
    <x v="1"/>
    <x v="0"/>
    <x v="54"/>
    <x v="0"/>
    <x v="38"/>
    <x v="0"/>
    <x v="185"/>
    <x v="0"/>
    <x v="103"/>
    <x v="1"/>
    <x v="171"/>
    <x v="100"/>
    <x v="80"/>
    <x v="128"/>
    <x v="210"/>
    <x v="130"/>
    <x v="13"/>
    <x v="0"/>
    <x v="169"/>
    <x v="0"/>
    <x v="224"/>
    <x v="0"/>
    <x v="0"/>
  </r>
  <r>
    <n v="311"/>
    <x v="1"/>
    <x v="8"/>
    <x v="310"/>
    <x v="14"/>
    <x v="0"/>
    <x v="3"/>
    <x v="1"/>
    <x v="0"/>
    <x v="0"/>
    <x v="54"/>
    <x v="0"/>
    <x v="61"/>
    <x v="0"/>
    <x v="166"/>
    <x v="0"/>
    <x v="217"/>
    <x v="1"/>
    <x v="82"/>
    <x v="101"/>
    <x v="171"/>
    <x v="2"/>
    <x v="211"/>
    <x v="1"/>
    <x v="251"/>
    <x v="0"/>
    <x v="41"/>
    <x v="0"/>
    <x v="55"/>
    <x v="0"/>
    <x v="0"/>
  </r>
  <r>
    <n v="312"/>
    <x v="1"/>
    <x v="4"/>
    <x v="311"/>
    <x v="66"/>
    <x v="0"/>
    <x v="1"/>
    <x v="1"/>
    <x v="1"/>
    <x v="0"/>
    <x v="54"/>
    <x v="0"/>
    <x v="80"/>
    <x v="0"/>
    <x v="230"/>
    <x v="143"/>
    <x v="159"/>
    <x v="1"/>
    <x v="4"/>
    <x v="1"/>
    <x v="186"/>
    <x v="2"/>
    <x v="81"/>
    <x v="1"/>
    <x v="252"/>
    <x v="0"/>
    <x v="170"/>
    <x v="64"/>
    <x v="225"/>
    <x v="0"/>
    <x v="0"/>
  </r>
  <r>
    <n v="313"/>
    <x v="37"/>
    <x v="35"/>
    <x v="312"/>
    <x v="12"/>
    <x v="2"/>
    <x v="0"/>
    <x v="1"/>
    <x v="0"/>
    <x v="1"/>
    <x v="55"/>
    <x v="0"/>
    <x v="142"/>
    <x v="0"/>
    <x v="238"/>
    <x v="144"/>
    <x v="218"/>
    <x v="122"/>
    <x v="13"/>
    <x v="1"/>
    <x v="42"/>
    <x v="2"/>
    <x v="90"/>
    <x v="1"/>
    <x v="253"/>
    <x v="0"/>
    <x v="73"/>
    <x v="0"/>
    <x v="226"/>
    <x v="0"/>
    <x v="23"/>
  </r>
  <r>
    <n v="314"/>
    <x v="13"/>
    <x v="23"/>
    <x v="313"/>
    <x v="4"/>
    <x v="1"/>
    <x v="2"/>
    <x v="0"/>
    <x v="0"/>
    <x v="1"/>
    <x v="55"/>
    <x v="0"/>
    <x v="94"/>
    <x v="0"/>
    <x v="118"/>
    <x v="0"/>
    <x v="219"/>
    <x v="123"/>
    <x v="172"/>
    <x v="102"/>
    <x v="202"/>
    <x v="129"/>
    <x v="212"/>
    <x v="131"/>
    <x v="254"/>
    <x v="70"/>
    <x v="171"/>
    <x v="0"/>
    <x v="22"/>
    <x v="0"/>
    <x v="0"/>
  </r>
  <r>
    <n v="315"/>
    <x v="13"/>
    <x v="36"/>
    <x v="314"/>
    <x v="13"/>
    <x v="1"/>
    <x v="1"/>
    <x v="1"/>
    <x v="0"/>
    <x v="1"/>
    <x v="55"/>
    <x v="0"/>
    <x v="62"/>
    <x v="0"/>
    <x v="239"/>
    <x v="0"/>
    <x v="220"/>
    <x v="124"/>
    <x v="14"/>
    <x v="1"/>
    <x v="197"/>
    <x v="2"/>
    <x v="213"/>
    <x v="1"/>
    <x v="231"/>
    <x v="71"/>
    <x v="103"/>
    <x v="0"/>
    <x v="227"/>
    <x v="42"/>
    <x v="0"/>
  </r>
  <r>
    <n v="316"/>
    <x v="13"/>
    <x v="0"/>
    <x v="315"/>
    <x v="4"/>
    <x v="1"/>
    <x v="2"/>
    <x v="0"/>
    <x v="0"/>
    <x v="1"/>
    <x v="55"/>
    <x v="0"/>
    <x v="33"/>
    <x v="0"/>
    <x v="169"/>
    <x v="0"/>
    <x v="132"/>
    <x v="1"/>
    <x v="173"/>
    <x v="103"/>
    <x v="203"/>
    <x v="130"/>
    <x v="214"/>
    <x v="132"/>
    <x v="255"/>
    <x v="72"/>
    <x v="172"/>
    <x v="0"/>
    <x v="228"/>
    <x v="43"/>
    <x v="0"/>
  </r>
  <r>
    <n v="317"/>
    <x v="3"/>
    <x v="3"/>
    <x v="316"/>
    <x v="7"/>
    <x v="2"/>
    <x v="2"/>
    <x v="2"/>
    <x v="1"/>
    <x v="1"/>
    <x v="55"/>
    <x v="0"/>
    <x v="40"/>
    <x v="0"/>
    <x v="240"/>
    <x v="145"/>
    <x v="221"/>
    <x v="125"/>
    <x v="174"/>
    <x v="1"/>
    <x v="184"/>
    <x v="2"/>
    <x v="87"/>
    <x v="1"/>
    <x v="256"/>
    <x v="0"/>
    <x v="14"/>
    <x v="0"/>
    <x v="229"/>
    <x v="44"/>
    <x v="0"/>
  </r>
  <r>
    <n v="318"/>
    <x v="3"/>
    <x v="2"/>
    <x v="317"/>
    <x v="56"/>
    <x v="4"/>
    <x v="1"/>
    <x v="1"/>
    <x v="0"/>
    <x v="1"/>
    <x v="55"/>
    <x v="0"/>
    <x v="86"/>
    <x v="0"/>
    <x v="241"/>
    <x v="0"/>
    <x v="222"/>
    <x v="126"/>
    <x v="11"/>
    <x v="6"/>
    <x v="204"/>
    <x v="131"/>
    <x v="215"/>
    <x v="133"/>
    <x v="225"/>
    <x v="73"/>
    <x v="173"/>
    <x v="65"/>
    <x v="180"/>
    <x v="0"/>
    <x v="0"/>
  </r>
  <r>
    <n v="319"/>
    <x v="3"/>
    <x v="4"/>
    <x v="318"/>
    <x v="45"/>
    <x v="2"/>
    <x v="1"/>
    <x v="0"/>
    <x v="1"/>
    <x v="0"/>
    <x v="55"/>
    <x v="0"/>
    <x v="143"/>
    <x v="21"/>
    <x v="5"/>
    <x v="146"/>
    <x v="223"/>
    <x v="1"/>
    <x v="175"/>
    <x v="104"/>
    <x v="66"/>
    <x v="132"/>
    <x v="176"/>
    <x v="134"/>
    <x v="72"/>
    <x v="0"/>
    <x v="149"/>
    <x v="0"/>
    <x v="230"/>
    <x v="0"/>
    <x v="0"/>
  </r>
  <r>
    <n v="320"/>
    <x v="3"/>
    <x v="3"/>
    <x v="319"/>
    <x v="32"/>
    <x v="1"/>
    <x v="2"/>
    <x v="1"/>
    <x v="0"/>
    <x v="1"/>
    <x v="55"/>
    <x v="0"/>
    <x v="144"/>
    <x v="0"/>
    <x v="101"/>
    <x v="147"/>
    <x v="132"/>
    <x v="1"/>
    <x v="80"/>
    <x v="1"/>
    <x v="205"/>
    <x v="2"/>
    <x v="1"/>
    <x v="1"/>
    <x v="257"/>
    <x v="74"/>
    <x v="126"/>
    <x v="0"/>
    <x v="61"/>
    <x v="0"/>
    <x v="0"/>
  </r>
  <r>
    <n v="321"/>
    <x v="2"/>
    <x v="1"/>
    <x v="320"/>
    <x v="67"/>
    <x v="2"/>
    <x v="3"/>
    <x v="2"/>
    <x v="2"/>
    <x v="1"/>
    <x v="55"/>
    <x v="0"/>
    <x v="42"/>
    <x v="0"/>
    <x v="130"/>
    <x v="0"/>
    <x v="23"/>
    <x v="1"/>
    <x v="134"/>
    <x v="1"/>
    <x v="206"/>
    <x v="2"/>
    <x v="216"/>
    <x v="1"/>
    <x v="258"/>
    <x v="0"/>
    <x v="174"/>
    <x v="66"/>
    <x v="104"/>
    <x v="0"/>
    <x v="0"/>
  </r>
  <r>
    <n v="322"/>
    <x v="2"/>
    <x v="1"/>
    <x v="321"/>
    <x v="6"/>
    <x v="2"/>
    <x v="0"/>
    <x v="1"/>
    <x v="0"/>
    <x v="1"/>
    <x v="55"/>
    <x v="0"/>
    <x v="2"/>
    <x v="0"/>
    <x v="46"/>
    <x v="0"/>
    <x v="201"/>
    <x v="127"/>
    <x v="176"/>
    <x v="1"/>
    <x v="207"/>
    <x v="2"/>
    <x v="217"/>
    <x v="1"/>
    <x v="126"/>
    <x v="0"/>
    <x v="16"/>
    <x v="0"/>
    <x v="57"/>
    <x v="0"/>
    <x v="0"/>
  </r>
  <r>
    <n v="323"/>
    <x v="2"/>
    <x v="1"/>
    <x v="322"/>
    <x v="23"/>
    <x v="1"/>
    <x v="1"/>
    <x v="2"/>
    <x v="1"/>
    <x v="1"/>
    <x v="55"/>
    <x v="0"/>
    <x v="44"/>
    <x v="0"/>
    <x v="29"/>
    <x v="0"/>
    <x v="224"/>
    <x v="1"/>
    <x v="177"/>
    <x v="105"/>
    <x v="208"/>
    <x v="133"/>
    <x v="218"/>
    <x v="135"/>
    <x v="259"/>
    <x v="0"/>
    <x v="24"/>
    <x v="0"/>
    <x v="231"/>
    <x v="0"/>
    <x v="0"/>
  </r>
  <r>
    <n v="324"/>
    <x v="1"/>
    <x v="4"/>
    <x v="323"/>
    <x v="48"/>
    <x v="2"/>
    <x v="1"/>
    <x v="0"/>
    <x v="0"/>
    <x v="1"/>
    <x v="55"/>
    <x v="0"/>
    <x v="28"/>
    <x v="0"/>
    <x v="49"/>
    <x v="0"/>
    <x v="225"/>
    <x v="1"/>
    <x v="178"/>
    <x v="106"/>
    <x v="134"/>
    <x v="2"/>
    <x v="219"/>
    <x v="1"/>
    <x v="248"/>
    <x v="0"/>
    <x v="48"/>
    <x v="0"/>
    <x v="232"/>
    <x v="0"/>
    <x v="0"/>
  </r>
  <r>
    <n v="325"/>
    <x v="1"/>
    <x v="1"/>
    <x v="324"/>
    <x v="34"/>
    <x v="2"/>
    <x v="2"/>
    <x v="0"/>
    <x v="1"/>
    <x v="1"/>
    <x v="55"/>
    <x v="0"/>
    <x v="140"/>
    <x v="0"/>
    <x v="56"/>
    <x v="0"/>
    <x v="106"/>
    <x v="1"/>
    <x v="11"/>
    <x v="6"/>
    <x v="42"/>
    <x v="2"/>
    <x v="90"/>
    <x v="1"/>
    <x v="260"/>
    <x v="0"/>
    <x v="175"/>
    <x v="67"/>
    <x v="233"/>
    <x v="0"/>
    <x v="0"/>
  </r>
  <r>
    <n v="326"/>
    <x v="4"/>
    <x v="4"/>
    <x v="325"/>
    <x v="68"/>
    <x v="2"/>
    <x v="0"/>
    <x v="0"/>
    <x v="0"/>
    <x v="1"/>
    <x v="56"/>
    <x v="0"/>
    <x v="47"/>
    <x v="0"/>
    <x v="242"/>
    <x v="148"/>
    <x v="226"/>
    <x v="128"/>
    <x v="179"/>
    <x v="107"/>
    <x v="209"/>
    <x v="134"/>
    <x v="220"/>
    <x v="136"/>
    <x v="261"/>
    <x v="0"/>
    <x v="128"/>
    <x v="0"/>
    <x v="170"/>
    <x v="28"/>
    <x v="1"/>
  </r>
  <r>
    <n v="327"/>
    <x v="0"/>
    <x v="3"/>
    <x v="326"/>
    <x v="69"/>
    <x v="2"/>
    <x v="0"/>
    <x v="1"/>
    <x v="0"/>
    <x v="0"/>
    <x v="56"/>
    <x v="0"/>
    <x v="50"/>
    <x v="0"/>
    <x v="163"/>
    <x v="0"/>
    <x v="16"/>
    <x v="129"/>
    <x v="57"/>
    <x v="108"/>
    <x v="91"/>
    <x v="2"/>
    <x v="38"/>
    <x v="1"/>
    <x v="125"/>
    <x v="0"/>
    <x v="176"/>
    <x v="68"/>
    <x v="234"/>
    <x v="0"/>
    <x v="0"/>
  </r>
  <r>
    <n v="328"/>
    <x v="2"/>
    <x v="1"/>
    <x v="327"/>
    <x v="28"/>
    <x v="2"/>
    <x v="3"/>
    <x v="0"/>
    <x v="0"/>
    <x v="1"/>
    <x v="56"/>
    <x v="0"/>
    <x v="44"/>
    <x v="0"/>
    <x v="243"/>
    <x v="0"/>
    <x v="89"/>
    <x v="1"/>
    <x v="55"/>
    <x v="1"/>
    <x v="210"/>
    <x v="135"/>
    <x v="221"/>
    <x v="137"/>
    <x v="161"/>
    <x v="0"/>
    <x v="128"/>
    <x v="0"/>
    <x v="235"/>
    <x v="0"/>
    <x v="0"/>
  </r>
  <r>
    <n v="329"/>
    <x v="2"/>
    <x v="3"/>
    <x v="328"/>
    <x v="19"/>
    <x v="2"/>
    <x v="2"/>
    <x v="1"/>
    <x v="1"/>
    <x v="1"/>
    <x v="56"/>
    <x v="0"/>
    <x v="12"/>
    <x v="0"/>
    <x v="244"/>
    <x v="0"/>
    <x v="61"/>
    <x v="1"/>
    <x v="180"/>
    <x v="109"/>
    <x v="100"/>
    <x v="136"/>
    <x v="98"/>
    <x v="138"/>
    <x v="262"/>
    <x v="0"/>
    <x v="119"/>
    <x v="0"/>
    <x v="236"/>
    <x v="0"/>
    <x v="0"/>
  </r>
  <r>
    <n v="330"/>
    <x v="1"/>
    <x v="1"/>
    <x v="329"/>
    <x v="11"/>
    <x v="0"/>
    <x v="2"/>
    <x v="2"/>
    <x v="1"/>
    <x v="1"/>
    <x v="56"/>
    <x v="0"/>
    <x v="27"/>
    <x v="0"/>
    <x v="101"/>
    <x v="149"/>
    <x v="71"/>
    <x v="1"/>
    <x v="11"/>
    <x v="6"/>
    <x v="10"/>
    <x v="9"/>
    <x v="11"/>
    <x v="8"/>
    <x v="263"/>
    <x v="0"/>
    <x v="13"/>
    <x v="0"/>
    <x v="237"/>
    <x v="0"/>
    <x v="0"/>
  </r>
  <r>
    <n v="331"/>
    <x v="1"/>
    <x v="4"/>
    <x v="330"/>
    <x v="35"/>
    <x v="2"/>
    <x v="3"/>
    <x v="0"/>
    <x v="1"/>
    <x v="1"/>
    <x v="56"/>
    <x v="0"/>
    <x v="145"/>
    <x v="0"/>
    <x v="245"/>
    <x v="0"/>
    <x v="103"/>
    <x v="1"/>
    <x v="181"/>
    <x v="1"/>
    <x v="211"/>
    <x v="2"/>
    <x v="125"/>
    <x v="1"/>
    <x v="264"/>
    <x v="0"/>
    <x v="122"/>
    <x v="0"/>
    <x v="238"/>
    <x v="0"/>
    <x v="0"/>
  </r>
  <r>
    <n v="332"/>
    <x v="19"/>
    <x v="37"/>
    <x v="331"/>
    <x v="23"/>
    <x v="1"/>
    <x v="0"/>
    <x v="1"/>
    <x v="0"/>
    <x v="1"/>
    <x v="57"/>
    <x v="0"/>
    <x v="140"/>
    <x v="0"/>
    <x v="246"/>
    <x v="150"/>
    <x v="227"/>
    <x v="130"/>
    <x v="182"/>
    <x v="110"/>
    <x v="212"/>
    <x v="137"/>
    <x v="222"/>
    <x v="139"/>
    <x v="21"/>
    <x v="0"/>
    <x v="37"/>
    <x v="0"/>
    <x v="22"/>
    <x v="0"/>
    <x v="10"/>
  </r>
  <r>
    <n v="333"/>
    <x v="32"/>
    <x v="21"/>
    <x v="332"/>
    <x v="70"/>
    <x v="1"/>
    <x v="1"/>
    <x v="1"/>
    <x v="0"/>
    <x v="2"/>
    <x v="57"/>
    <x v="0"/>
    <x v="82"/>
    <x v="0"/>
    <x v="151"/>
    <x v="151"/>
    <x v="190"/>
    <x v="1"/>
    <x v="11"/>
    <x v="6"/>
    <x v="10"/>
    <x v="9"/>
    <x v="11"/>
    <x v="8"/>
    <x v="265"/>
    <x v="75"/>
    <x v="177"/>
    <x v="69"/>
    <x v="63"/>
    <x v="7"/>
    <x v="0"/>
  </r>
  <r>
    <n v="334"/>
    <x v="5"/>
    <x v="0"/>
    <x v="333"/>
    <x v="16"/>
    <x v="0"/>
    <x v="2"/>
    <x v="2"/>
    <x v="1"/>
    <x v="1"/>
    <x v="57"/>
    <x v="0"/>
    <x v="45"/>
    <x v="0"/>
    <x v="156"/>
    <x v="152"/>
    <x v="112"/>
    <x v="131"/>
    <x v="183"/>
    <x v="111"/>
    <x v="191"/>
    <x v="2"/>
    <x v="100"/>
    <x v="1"/>
    <x v="266"/>
    <x v="76"/>
    <x v="178"/>
    <x v="70"/>
    <x v="239"/>
    <x v="45"/>
    <x v="0"/>
  </r>
  <r>
    <n v="335"/>
    <x v="0"/>
    <x v="4"/>
    <x v="334"/>
    <x v="58"/>
    <x v="2"/>
    <x v="1"/>
    <x v="1"/>
    <x v="0"/>
    <x v="1"/>
    <x v="57"/>
    <x v="0"/>
    <x v="146"/>
    <x v="22"/>
    <x v="247"/>
    <x v="153"/>
    <x v="8"/>
    <x v="1"/>
    <x v="41"/>
    <x v="1"/>
    <x v="115"/>
    <x v="2"/>
    <x v="47"/>
    <x v="1"/>
    <x v="267"/>
    <x v="0"/>
    <x v="139"/>
    <x v="0"/>
    <x v="125"/>
    <x v="0"/>
    <x v="0"/>
  </r>
  <r>
    <n v="336"/>
    <x v="3"/>
    <x v="3"/>
    <x v="335"/>
    <x v="4"/>
    <x v="1"/>
    <x v="3"/>
    <x v="1"/>
    <x v="1"/>
    <x v="1"/>
    <x v="57"/>
    <x v="0"/>
    <x v="87"/>
    <x v="0"/>
    <x v="201"/>
    <x v="0"/>
    <x v="228"/>
    <x v="1"/>
    <x v="184"/>
    <x v="112"/>
    <x v="213"/>
    <x v="138"/>
    <x v="223"/>
    <x v="140"/>
    <x v="250"/>
    <x v="0"/>
    <x v="179"/>
    <x v="0"/>
    <x v="12"/>
    <x v="0"/>
    <x v="0"/>
  </r>
  <r>
    <n v="337"/>
    <x v="3"/>
    <x v="3"/>
    <x v="336"/>
    <x v="41"/>
    <x v="1"/>
    <x v="1"/>
    <x v="1"/>
    <x v="0"/>
    <x v="1"/>
    <x v="57"/>
    <x v="0"/>
    <x v="147"/>
    <x v="0"/>
    <x v="248"/>
    <x v="0"/>
    <x v="204"/>
    <x v="1"/>
    <x v="13"/>
    <x v="1"/>
    <x v="214"/>
    <x v="139"/>
    <x v="224"/>
    <x v="141"/>
    <x v="39"/>
    <x v="0"/>
    <x v="115"/>
    <x v="71"/>
    <x v="78"/>
    <x v="0"/>
    <x v="0"/>
  </r>
  <r>
    <n v="338"/>
    <x v="2"/>
    <x v="1"/>
    <x v="337"/>
    <x v="12"/>
    <x v="2"/>
    <x v="2"/>
    <x v="1"/>
    <x v="0"/>
    <x v="0"/>
    <x v="57"/>
    <x v="0"/>
    <x v="131"/>
    <x v="0"/>
    <x v="249"/>
    <x v="154"/>
    <x v="40"/>
    <x v="1"/>
    <x v="101"/>
    <x v="1"/>
    <x v="46"/>
    <x v="2"/>
    <x v="225"/>
    <x v="1"/>
    <x v="268"/>
    <x v="0"/>
    <x v="18"/>
    <x v="0"/>
    <x v="207"/>
    <x v="0"/>
    <x v="0"/>
  </r>
  <r>
    <n v="339"/>
    <x v="3"/>
    <x v="3"/>
    <x v="338"/>
    <x v="0"/>
    <x v="0"/>
    <x v="1"/>
    <x v="2"/>
    <x v="1"/>
    <x v="0"/>
    <x v="58"/>
    <x v="0"/>
    <x v="106"/>
    <x v="0"/>
    <x v="232"/>
    <x v="155"/>
    <x v="90"/>
    <x v="1"/>
    <x v="120"/>
    <x v="1"/>
    <x v="215"/>
    <x v="2"/>
    <x v="226"/>
    <x v="1"/>
    <x v="269"/>
    <x v="0"/>
    <x v="180"/>
    <x v="72"/>
    <x v="12"/>
    <x v="0"/>
    <x v="0"/>
  </r>
  <r>
    <n v="340"/>
    <x v="3"/>
    <x v="3"/>
    <x v="339"/>
    <x v="58"/>
    <x v="2"/>
    <x v="3"/>
    <x v="2"/>
    <x v="1"/>
    <x v="1"/>
    <x v="58"/>
    <x v="0"/>
    <x v="148"/>
    <x v="23"/>
    <x v="84"/>
    <x v="156"/>
    <x v="131"/>
    <x v="1"/>
    <x v="185"/>
    <x v="113"/>
    <x v="216"/>
    <x v="2"/>
    <x v="226"/>
    <x v="1"/>
    <x v="270"/>
    <x v="0"/>
    <x v="152"/>
    <x v="0"/>
    <x v="240"/>
    <x v="0"/>
    <x v="0"/>
  </r>
  <r>
    <n v="341"/>
    <x v="3"/>
    <x v="6"/>
    <x v="340"/>
    <x v="6"/>
    <x v="2"/>
    <x v="1"/>
    <x v="3"/>
    <x v="3"/>
    <x v="3"/>
    <x v="58"/>
    <x v="0"/>
    <x v="15"/>
    <x v="0"/>
    <x v="250"/>
    <x v="0"/>
    <x v="229"/>
    <x v="1"/>
    <x v="186"/>
    <x v="114"/>
    <x v="180"/>
    <x v="140"/>
    <x v="188"/>
    <x v="142"/>
    <x v="271"/>
    <x v="0"/>
    <x v="18"/>
    <x v="0"/>
    <x v="141"/>
    <x v="0"/>
    <x v="0"/>
  </r>
  <r>
    <n v="342"/>
    <x v="1"/>
    <x v="8"/>
    <x v="341"/>
    <x v="28"/>
    <x v="2"/>
    <x v="3"/>
    <x v="2"/>
    <x v="1"/>
    <x v="1"/>
    <x v="58"/>
    <x v="0"/>
    <x v="87"/>
    <x v="0"/>
    <x v="251"/>
    <x v="0"/>
    <x v="211"/>
    <x v="1"/>
    <x v="34"/>
    <x v="1"/>
    <x v="13"/>
    <x v="2"/>
    <x v="227"/>
    <x v="1"/>
    <x v="55"/>
    <x v="0"/>
    <x v="181"/>
    <x v="0"/>
    <x v="241"/>
    <x v="0"/>
    <x v="0"/>
  </r>
  <r>
    <n v="343"/>
    <x v="1"/>
    <x v="4"/>
    <x v="342"/>
    <x v="46"/>
    <x v="2"/>
    <x v="1"/>
    <x v="1"/>
    <x v="0"/>
    <x v="0"/>
    <x v="58"/>
    <x v="0"/>
    <x v="117"/>
    <x v="0"/>
    <x v="185"/>
    <x v="0"/>
    <x v="19"/>
    <x v="1"/>
    <x v="134"/>
    <x v="1"/>
    <x v="217"/>
    <x v="141"/>
    <x v="228"/>
    <x v="143"/>
    <x v="22"/>
    <x v="0"/>
    <x v="100"/>
    <x v="0"/>
    <x v="4"/>
    <x v="0"/>
    <x v="0"/>
  </r>
  <r>
    <n v="344"/>
    <x v="1"/>
    <x v="4"/>
    <x v="343"/>
    <x v="71"/>
    <x v="2"/>
    <x v="2"/>
    <x v="2"/>
    <x v="2"/>
    <x v="1"/>
    <x v="58"/>
    <x v="0"/>
    <x v="11"/>
    <x v="0"/>
    <x v="111"/>
    <x v="0"/>
    <x v="59"/>
    <x v="1"/>
    <x v="133"/>
    <x v="1"/>
    <x v="119"/>
    <x v="2"/>
    <x v="81"/>
    <x v="1"/>
    <x v="272"/>
    <x v="0"/>
    <x v="60"/>
    <x v="0"/>
    <x v="101"/>
    <x v="0"/>
    <x v="0"/>
  </r>
  <r>
    <n v="345"/>
    <x v="18"/>
    <x v="38"/>
    <x v="344"/>
    <x v="31"/>
    <x v="2"/>
    <x v="0"/>
    <x v="3"/>
    <x v="2"/>
    <x v="1"/>
    <x v="59"/>
    <x v="0"/>
    <x v="59"/>
    <x v="0"/>
    <x v="154"/>
    <x v="157"/>
    <x v="230"/>
    <x v="132"/>
    <x v="57"/>
    <x v="115"/>
    <x v="100"/>
    <x v="142"/>
    <x v="229"/>
    <x v="144"/>
    <x v="31"/>
    <x v="0"/>
    <x v="182"/>
    <x v="0"/>
    <x v="242"/>
    <x v="0"/>
    <x v="9"/>
  </r>
  <r>
    <n v="346"/>
    <x v="0"/>
    <x v="0"/>
    <x v="345"/>
    <x v="56"/>
    <x v="4"/>
    <x v="3"/>
    <x v="0"/>
    <x v="0"/>
    <x v="1"/>
    <x v="59"/>
    <x v="0"/>
    <x v="71"/>
    <x v="0"/>
    <x v="190"/>
    <x v="0"/>
    <x v="231"/>
    <x v="133"/>
    <x v="157"/>
    <x v="1"/>
    <x v="218"/>
    <x v="2"/>
    <x v="151"/>
    <x v="1"/>
    <x v="273"/>
    <x v="77"/>
    <x v="183"/>
    <x v="73"/>
    <x v="243"/>
    <x v="46"/>
    <x v="0"/>
  </r>
  <r>
    <n v="347"/>
    <x v="3"/>
    <x v="3"/>
    <x v="346"/>
    <x v="0"/>
    <x v="0"/>
    <x v="2"/>
    <x v="0"/>
    <x v="0"/>
    <x v="1"/>
    <x v="59"/>
    <x v="0"/>
    <x v="149"/>
    <x v="0"/>
    <x v="244"/>
    <x v="0"/>
    <x v="14"/>
    <x v="134"/>
    <x v="157"/>
    <x v="1"/>
    <x v="99"/>
    <x v="2"/>
    <x v="97"/>
    <x v="1"/>
    <x v="274"/>
    <x v="78"/>
    <x v="63"/>
    <x v="74"/>
    <x v="161"/>
    <x v="0"/>
    <x v="0"/>
  </r>
  <r>
    <n v="348"/>
    <x v="2"/>
    <x v="4"/>
    <x v="347"/>
    <x v="63"/>
    <x v="2"/>
    <x v="0"/>
    <x v="3"/>
    <x v="3"/>
    <x v="1"/>
    <x v="59"/>
    <x v="0"/>
    <x v="150"/>
    <x v="24"/>
    <x v="252"/>
    <x v="158"/>
    <x v="159"/>
    <x v="1"/>
    <x v="187"/>
    <x v="116"/>
    <x v="79"/>
    <x v="2"/>
    <x v="168"/>
    <x v="1"/>
    <x v="275"/>
    <x v="0"/>
    <x v="184"/>
    <x v="0"/>
    <x v="151"/>
    <x v="23"/>
    <x v="0"/>
  </r>
  <r>
    <n v="349"/>
    <x v="2"/>
    <x v="4"/>
    <x v="348"/>
    <x v="30"/>
    <x v="2"/>
    <x v="0"/>
    <x v="1"/>
    <x v="0"/>
    <x v="0"/>
    <x v="59"/>
    <x v="0"/>
    <x v="109"/>
    <x v="0"/>
    <x v="169"/>
    <x v="0"/>
    <x v="113"/>
    <x v="135"/>
    <x v="188"/>
    <x v="1"/>
    <x v="219"/>
    <x v="143"/>
    <x v="230"/>
    <x v="145"/>
    <x v="108"/>
    <x v="0"/>
    <x v="169"/>
    <x v="0"/>
    <x v="244"/>
    <x v="0"/>
    <x v="0"/>
  </r>
  <r>
    <n v="350"/>
    <x v="2"/>
    <x v="1"/>
    <x v="349"/>
    <x v="3"/>
    <x v="2"/>
    <x v="1"/>
    <x v="3"/>
    <x v="0"/>
    <x v="1"/>
    <x v="59"/>
    <x v="0"/>
    <x v="64"/>
    <x v="0"/>
    <x v="253"/>
    <x v="159"/>
    <x v="149"/>
    <x v="1"/>
    <x v="139"/>
    <x v="117"/>
    <x v="220"/>
    <x v="144"/>
    <x v="231"/>
    <x v="146"/>
    <x v="117"/>
    <x v="0"/>
    <x v="144"/>
    <x v="0"/>
    <x v="245"/>
    <x v="0"/>
    <x v="0"/>
  </r>
  <r>
    <n v="351"/>
    <x v="2"/>
    <x v="1"/>
    <x v="350"/>
    <x v="40"/>
    <x v="4"/>
    <x v="1"/>
    <x v="1"/>
    <x v="0"/>
    <x v="3"/>
    <x v="59"/>
    <x v="0"/>
    <x v="151"/>
    <x v="0"/>
    <x v="254"/>
    <x v="160"/>
    <x v="232"/>
    <x v="1"/>
    <x v="13"/>
    <x v="1"/>
    <x v="35"/>
    <x v="2"/>
    <x v="36"/>
    <x v="1"/>
    <x v="169"/>
    <x v="0"/>
    <x v="71"/>
    <x v="0"/>
    <x v="246"/>
    <x v="0"/>
    <x v="0"/>
  </r>
  <r>
    <n v="352"/>
    <x v="38"/>
    <x v="39"/>
    <x v="351"/>
    <x v="37"/>
    <x v="2"/>
    <x v="1"/>
    <x v="3"/>
    <x v="0"/>
    <x v="1"/>
    <x v="60"/>
    <x v="0"/>
    <x v="152"/>
    <x v="25"/>
    <x v="80"/>
    <x v="0"/>
    <x v="233"/>
    <x v="136"/>
    <x v="189"/>
    <x v="118"/>
    <x v="59"/>
    <x v="2"/>
    <x v="232"/>
    <x v="1"/>
    <x v="222"/>
    <x v="79"/>
    <x v="169"/>
    <x v="0"/>
    <x v="156"/>
    <x v="0"/>
    <x v="24"/>
  </r>
  <r>
    <n v="353"/>
    <x v="13"/>
    <x v="15"/>
    <x v="352"/>
    <x v="4"/>
    <x v="1"/>
    <x v="1"/>
    <x v="2"/>
    <x v="0"/>
    <x v="1"/>
    <x v="60"/>
    <x v="0"/>
    <x v="87"/>
    <x v="0"/>
    <x v="255"/>
    <x v="0"/>
    <x v="234"/>
    <x v="137"/>
    <x v="190"/>
    <x v="119"/>
    <x v="221"/>
    <x v="145"/>
    <x v="233"/>
    <x v="147"/>
    <x v="170"/>
    <x v="80"/>
    <x v="139"/>
    <x v="0"/>
    <x v="177"/>
    <x v="0"/>
    <x v="0"/>
  </r>
  <r>
    <n v="354"/>
    <x v="3"/>
    <x v="3"/>
    <x v="353"/>
    <x v="57"/>
    <x v="1"/>
    <x v="2"/>
    <x v="0"/>
    <x v="0"/>
    <x v="1"/>
    <x v="60"/>
    <x v="0"/>
    <x v="40"/>
    <x v="0"/>
    <x v="256"/>
    <x v="161"/>
    <x v="182"/>
    <x v="1"/>
    <x v="1"/>
    <x v="1"/>
    <x v="101"/>
    <x v="2"/>
    <x v="124"/>
    <x v="1"/>
    <x v="276"/>
    <x v="81"/>
    <x v="101"/>
    <x v="0"/>
    <x v="247"/>
    <x v="47"/>
    <x v="0"/>
  </r>
  <r>
    <n v="355"/>
    <x v="3"/>
    <x v="6"/>
    <x v="354"/>
    <x v="22"/>
    <x v="1"/>
    <x v="2"/>
    <x v="3"/>
    <x v="0"/>
    <x v="1"/>
    <x v="60"/>
    <x v="0"/>
    <x v="82"/>
    <x v="0"/>
    <x v="257"/>
    <x v="162"/>
    <x v="36"/>
    <x v="1"/>
    <x v="117"/>
    <x v="120"/>
    <x v="222"/>
    <x v="146"/>
    <x v="234"/>
    <x v="148"/>
    <x v="99"/>
    <x v="0"/>
    <x v="185"/>
    <x v="75"/>
    <x v="248"/>
    <x v="0"/>
    <x v="0"/>
  </r>
  <r>
    <n v="356"/>
    <x v="2"/>
    <x v="1"/>
    <x v="355"/>
    <x v="15"/>
    <x v="2"/>
    <x v="2"/>
    <x v="0"/>
    <x v="0"/>
    <x v="1"/>
    <x v="60"/>
    <x v="0"/>
    <x v="64"/>
    <x v="0"/>
    <x v="243"/>
    <x v="0"/>
    <x v="235"/>
    <x v="138"/>
    <x v="11"/>
    <x v="6"/>
    <x v="115"/>
    <x v="2"/>
    <x v="116"/>
    <x v="1"/>
    <x v="277"/>
    <x v="0"/>
    <x v="111"/>
    <x v="0"/>
    <x v="54"/>
    <x v="0"/>
    <x v="0"/>
  </r>
  <r>
    <n v="357"/>
    <x v="2"/>
    <x v="3"/>
    <x v="356"/>
    <x v="21"/>
    <x v="2"/>
    <x v="1"/>
    <x v="0"/>
    <x v="1"/>
    <x v="0"/>
    <x v="60"/>
    <x v="0"/>
    <x v="47"/>
    <x v="0"/>
    <x v="258"/>
    <x v="163"/>
    <x v="4"/>
    <x v="1"/>
    <x v="191"/>
    <x v="1"/>
    <x v="72"/>
    <x v="2"/>
    <x v="99"/>
    <x v="1"/>
    <x v="42"/>
    <x v="0"/>
    <x v="70"/>
    <x v="0"/>
    <x v="68"/>
    <x v="0"/>
    <x v="0"/>
  </r>
  <r>
    <n v="358"/>
    <x v="1"/>
    <x v="1"/>
    <x v="357"/>
    <x v="72"/>
    <x v="0"/>
    <x v="3"/>
    <x v="1"/>
    <x v="2"/>
    <x v="1"/>
    <x v="60"/>
    <x v="0"/>
    <x v="42"/>
    <x v="0"/>
    <x v="250"/>
    <x v="0"/>
    <x v="83"/>
    <x v="1"/>
    <x v="83"/>
    <x v="1"/>
    <x v="91"/>
    <x v="2"/>
    <x v="52"/>
    <x v="1"/>
    <x v="278"/>
    <x v="0"/>
    <x v="186"/>
    <x v="76"/>
    <x v="249"/>
    <x v="0"/>
    <x v="0"/>
  </r>
  <r>
    <n v="359"/>
    <x v="39"/>
    <x v="40"/>
    <x v="358"/>
    <x v="3"/>
    <x v="2"/>
    <x v="3"/>
    <x v="2"/>
    <x v="0"/>
    <x v="1"/>
    <x v="61"/>
    <x v="0"/>
    <x v="98"/>
    <x v="0"/>
    <x v="27"/>
    <x v="0"/>
    <x v="236"/>
    <x v="139"/>
    <x v="192"/>
    <x v="121"/>
    <x v="223"/>
    <x v="147"/>
    <x v="235"/>
    <x v="149"/>
    <x v="279"/>
    <x v="0"/>
    <x v="108"/>
    <x v="0"/>
    <x v="122"/>
    <x v="0"/>
    <x v="25"/>
  </r>
  <r>
    <n v="360"/>
    <x v="40"/>
    <x v="34"/>
    <x v="359"/>
    <x v="55"/>
    <x v="1"/>
    <x v="2"/>
    <x v="1"/>
    <x v="0"/>
    <x v="1"/>
    <x v="61"/>
    <x v="0"/>
    <x v="153"/>
    <x v="26"/>
    <x v="50"/>
    <x v="0"/>
    <x v="237"/>
    <x v="140"/>
    <x v="193"/>
    <x v="122"/>
    <x v="224"/>
    <x v="148"/>
    <x v="236"/>
    <x v="150"/>
    <x v="141"/>
    <x v="0"/>
    <x v="187"/>
    <x v="77"/>
    <x v="193"/>
    <x v="35"/>
    <x v="0"/>
  </r>
  <r>
    <n v="361"/>
    <x v="0"/>
    <x v="6"/>
    <x v="360"/>
    <x v="2"/>
    <x v="1"/>
    <x v="2"/>
    <x v="0"/>
    <x v="0"/>
    <x v="1"/>
    <x v="61"/>
    <x v="0"/>
    <x v="95"/>
    <x v="0"/>
    <x v="197"/>
    <x v="164"/>
    <x v="27"/>
    <x v="1"/>
    <x v="50"/>
    <x v="1"/>
    <x v="225"/>
    <x v="149"/>
    <x v="172"/>
    <x v="151"/>
    <x v="280"/>
    <x v="82"/>
    <x v="6"/>
    <x v="0"/>
    <x v="13"/>
    <x v="0"/>
    <x v="0"/>
  </r>
  <r>
    <n v="362"/>
    <x v="3"/>
    <x v="1"/>
    <x v="361"/>
    <x v="21"/>
    <x v="2"/>
    <x v="1"/>
    <x v="0"/>
    <x v="0"/>
    <x v="3"/>
    <x v="61"/>
    <x v="0"/>
    <x v="115"/>
    <x v="0"/>
    <x v="259"/>
    <x v="0"/>
    <x v="238"/>
    <x v="141"/>
    <x v="194"/>
    <x v="123"/>
    <x v="226"/>
    <x v="150"/>
    <x v="237"/>
    <x v="152"/>
    <x v="251"/>
    <x v="0"/>
    <x v="10"/>
    <x v="0"/>
    <x v="250"/>
    <x v="0"/>
    <x v="0"/>
  </r>
  <r>
    <n v="363"/>
    <x v="2"/>
    <x v="1"/>
    <x v="362"/>
    <x v="28"/>
    <x v="2"/>
    <x v="2"/>
    <x v="1"/>
    <x v="1"/>
    <x v="0"/>
    <x v="61"/>
    <x v="0"/>
    <x v="46"/>
    <x v="0"/>
    <x v="260"/>
    <x v="0"/>
    <x v="43"/>
    <x v="1"/>
    <x v="195"/>
    <x v="1"/>
    <x v="227"/>
    <x v="151"/>
    <x v="238"/>
    <x v="153"/>
    <x v="281"/>
    <x v="0"/>
    <x v="181"/>
    <x v="0"/>
    <x v="214"/>
    <x v="0"/>
    <x v="0"/>
  </r>
  <r>
    <n v="364"/>
    <x v="2"/>
    <x v="1"/>
    <x v="363"/>
    <x v="24"/>
    <x v="1"/>
    <x v="2"/>
    <x v="0"/>
    <x v="0"/>
    <x v="2"/>
    <x v="61"/>
    <x v="0"/>
    <x v="109"/>
    <x v="0"/>
    <x v="33"/>
    <x v="165"/>
    <x v="239"/>
    <x v="1"/>
    <x v="11"/>
    <x v="6"/>
    <x v="10"/>
    <x v="9"/>
    <x v="11"/>
    <x v="8"/>
    <x v="282"/>
    <x v="83"/>
    <x v="169"/>
    <x v="0"/>
    <x v="151"/>
    <x v="23"/>
    <x v="0"/>
  </r>
  <r>
    <n v="365"/>
    <x v="2"/>
    <x v="1"/>
    <x v="364"/>
    <x v="32"/>
    <x v="1"/>
    <x v="2"/>
    <x v="0"/>
    <x v="0"/>
    <x v="1"/>
    <x v="61"/>
    <x v="0"/>
    <x v="7"/>
    <x v="0"/>
    <x v="107"/>
    <x v="166"/>
    <x v="160"/>
    <x v="1"/>
    <x v="60"/>
    <x v="1"/>
    <x v="228"/>
    <x v="2"/>
    <x v="129"/>
    <x v="1"/>
    <x v="283"/>
    <x v="84"/>
    <x v="139"/>
    <x v="0"/>
    <x v="221"/>
    <x v="0"/>
    <x v="0"/>
  </r>
  <r>
    <n v="366"/>
    <x v="1"/>
    <x v="1"/>
    <x v="365"/>
    <x v="46"/>
    <x v="2"/>
    <x v="1"/>
    <x v="0"/>
    <x v="1"/>
    <x v="2"/>
    <x v="61"/>
    <x v="0"/>
    <x v="144"/>
    <x v="0"/>
    <x v="39"/>
    <x v="0"/>
    <x v="87"/>
    <x v="1"/>
    <x v="11"/>
    <x v="6"/>
    <x v="10"/>
    <x v="9"/>
    <x v="11"/>
    <x v="8"/>
    <x v="284"/>
    <x v="0"/>
    <x v="188"/>
    <x v="0"/>
    <x v="32"/>
    <x v="0"/>
    <x v="0"/>
  </r>
  <r>
    <n v="367"/>
    <x v="1"/>
    <x v="4"/>
    <x v="366"/>
    <x v="40"/>
    <x v="4"/>
    <x v="0"/>
    <x v="3"/>
    <x v="1"/>
    <x v="0"/>
    <x v="61"/>
    <x v="0"/>
    <x v="27"/>
    <x v="0"/>
    <x v="261"/>
    <x v="167"/>
    <x v="81"/>
    <x v="1"/>
    <x v="30"/>
    <x v="1"/>
    <x v="92"/>
    <x v="2"/>
    <x v="239"/>
    <x v="1"/>
    <x v="185"/>
    <x v="0"/>
    <x v="116"/>
    <x v="0"/>
    <x v="251"/>
    <x v="0"/>
    <x v="0"/>
  </r>
  <r>
    <n v="368"/>
    <x v="1"/>
    <x v="4"/>
    <x v="367"/>
    <x v="73"/>
    <x v="2"/>
    <x v="2"/>
    <x v="2"/>
    <x v="1"/>
    <x v="1"/>
    <x v="61"/>
    <x v="0"/>
    <x v="53"/>
    <x v="0"/>
    <x v="262"/>
    <x v="0"/>
    <x v="223"/>
    <x v="1"/>
    <x v="196"/>
    <x v="1"/>
    <x v="116"/>
    <x v="2"/>
    <x v="23"/>
    <x v="1"/>
    <x v="285"/>
    <x v="0"/>
    <x v="119"/>
    <x v="0"/>
    <x v="252"/>
    <x v="0"/>
    <x v="0"/>
  </r>
  <r>
    <n v="369"/>
    <x v="41"/>
    <x v="41"/>
    <x v="368"/>
    <x v="74"/>
    <x v="1"/>
    <x v="1"/>
    <x v="3"/>
    <x v="0"/>
    <x v="1"/>
    <x v="62"/>
    <x v="0"/>
    <x v="36"/>
    <x v="0"/>
    <x v="263"/>
    <x v="0"/>
    <x v="240"/>
    <x v="142"/>
    <x v="197"/>
    <x v="124"/>
    <x v="229"/>
    <x v="152"/>
    <x v="240"/>
    <x v="154"/>
    <x v="208"/>
    <x v="85"/>
    <x v="152"/>
    <x v="0"/>
    <x v="253"/>
    <x v="48"/>
    <x v="26"/>
  </r>
  <r>
    <n v="370"/>
    <x v="0"/>
    <x v="6"/>
    <x v="369"/>
    <x v="19"/>
    <x v="2"/>
    <x v="2"/>
    <x v="2"/>
    <x v="1"/>
    <x v="1"/>
    <x v="62"/>
    <x v="0"/>
    <x v="83"/>
    <x v="0"/>
    <x v="264"/>
    <x v="168"/>
    <x v="177"/>
    <x v="1"/>
    <x v="57"/>
    <x v="125"/>
    <x v="230"/>
    <x v="2"/>
    <x v="42"/>
    <x v="1"/>
    <x v="191"/>
    <x v="86"/>
    <x v="98"/>
    <x v="0"/>
    <x v="254"/>
    <x v="0"/>
    <x v="0"/>
  </r>
  <r>
    <n v="371"/>
    <x v="3"/>
    <x v="3"/>
    <x v="370"/>
    <x v="0"/>
    <x v="0"/>
    <x v="2"/>
    <x v="0"/>
    <x v="0"/>
    <x v="0"/>
    <x v="62"/>
    <x v="0"/>
    <x v="154"/>
    <x v="27"/>
    <x v="10"/>
    <x v="0"/>
    <x v="241"/>
    <x v="1"/>
    <x v="86"/>
    <x v="1"/>
    <x v="231"/>
    <x v="2"/>
    <x v="241"/>
    <x v="1"/>
    <x v="286"/>
    <x v="0"/>
    <x v="189"/>
    <x v="78"/>
    <x v="250"/>
    <x v="0"/>
    <x v="0"/>
  </r>
  <r>
    <n v="372"/>
    <x v="3"/>
    <x v="3"/>
    <x v="371"/>
    <x v="32"/>
    <x v="1"/>
    <x v="2"/>
    <x v="1"/>
    <x v="0"/>
    <x v="1"/>
    <x v="62"/>
    <x v="0"/>
    <x v="136"/>
    <x v="0"/>
    <x v="265"/>
    <x v="169"/>
    <x v="25"/>
    <x v="1"/>
    <x v="76"/>
    <x v="1"/>
    <x v="232"/>
    <x v="2"/>
    <x v="111"/>
    <x v="1"/>
    <x v="287"/>
    <x v="87"/>
    <x v="8"/>
    <x v="0"/>
    <x v="214"/>
    <x v="0"/>
    <x v="0"/>
  </r>
  <r>
    <n v="373"/>
    <x v="3"/>
    <x v="6"/>
    <x v="372"/>
    <x v="75"/>
    <x v="2"/>
    <x v="1"/>
    <x v="0"/>
    <x v="1"/>
    <x v="1"/>
    <x v="62"/>
    <x v="0"/>
    <x v="109"/>
    <x v="0"/>
    <x v="266"/>
    <x v="170"/>
    <x v="26"/>
    <x v="1"/>
    <x v="40"/>
    <x v="1"/>
    <x v="119"/>
    <x v="2"/>
    <x v="25"/>
    <x v="1"/>
    <x v="288"/>
    <x v="0"/>
    <x v="190"/>
    <x v="79"/>
    <x v="255"/>
    <x v="0"/>
    <x v="0"/>
  </r>
  <r>
    <n v="374"/>
    <x v="2"/>
    <x v="4"/>
    <x v="373"/>
    <x v="40"/>
    <x v="4"/>
    <x v="3"/>
    <x v="2"/>
    <x v="1"/>
    <x v="1"/>
    <x v="62"/>
    <x v="0"/>
    <x v="38"/>
    <x v="0"/>
    <x v="267"/>
    <x v="0"/>
    <x v="121"/>
    <x v="1"/>
    <x v="198"/>
    <x v="1"/>
    <x v="58"/>
    <x v="2"/>
    <x v="6"/>
    <x v="1"/>
    <x v="289"/>
    <x v="0"/>
    <x v="95"/>
    <x v="0"/>
    <x v="174"/>
    <x v="0"/>
    <x v="0"/>
  </r>
  <r>
    <n v="375"/>
    <x v="2"/>
    <x v="1"/>
    <x v="374"/>
    <x v="25"/>
    <x v="0"/>
    <x v="1"/>
    <x v="2"/>
    <x v="1"/>
    <x v="0"/>
    <x v="62"/>
    <x v="0"/>
    <x v="109"/>
    <x v="0"/>
    <x v="268"/>
    <x v="0"/>
    <x v="16"/>
    <x v="143"/>
    <x v="101"/>
    <x v="1"/>
    <x v="22"/>
    <x v="2"/>
    <x v="144"/>
    <x v="1"/>
    <x v="290"/>
    <x v="0"/>
    <x v="191"/>
    <x v="0"/>
    <x v="53"/>
    <x v="0"/>
    <x v="0"/>
  </r>
  <r>
    <n v="376"/>
    <x v="42"/>
    <x v="4"/>
    <x v="375"/>
    <x v="21"/>
    <x v="2"/>
    <x v="1"/>
    <x v="3"/>
    <x v="0"/>
    <x v="0"/>
    <x v="63"/>
    <x v="0"/>
    <x v="2"/>
    <x v="0"/>
    <x v="269"/>
    <x v="171"/>
    <x v="97"/>
    <x v="144"/>
    <x v="72"/>
    <x v="1"/>
    <x v="233"/>
    <x v="2"/>
    <x v="242"/>
    <x v="1"/>
    <x v="291"/>
    <x v="88"/>
    <x v="36"/>
    <x v="0"/>
    <x v="84"/>
    <x v="0"/>
    <x v="27"/>
  </r>
  <r>
    <n v="377"/>
    <x v="43"/>
    <x v="42"/>
    <x v="376"/>
    <x v="43"/>
    <x v="1"/>
    <x v="1"/>
    <x v="2"/>
    <x v="1"/>
    <x v="1"/>
    <x v="63"/>
    <x v="0"/>
    <x v="62"/>
    <x v="0"/>
    <x v="270"/>
    <x v="172"/>
    <x v="216"/>
    <x v="145"/>
    <x v="38"/>
    <x v="126"/>
    <x v="189"/>
    <x v="153"/>
    <x v="243"/>
    <x v="155"/>
    <x v="292"/>
    <x v="89"/>
    <x v="157"/>
    <x v="0"/>
    <x v="184"/>
    <x v="31"/>
    <x v="28"/>
  </r>
  <r>
    <n v="378"/>
    <x v="3"/>
    <x v="3"/>
    <x v="377"/>
    <x v="19"/>
    <x v="2"/>
    <x v="2"/>
    <x v="2"/>
    <x v="1"/>
    <x v="1"/>
    <x v="63"/>
    <x v="0"/>
    <x v="12"/>
    <x v="0"/>
    <x v="271"/>
    <x v="173"/>
    <x v="85"/>
    <x v="1"/>
    <x v="199"/>
    <x v="127"/>
    <x v="15"/>
    <x v="2"/>
    <x v="147"/>
    <x v="1"/>
    <x v="293"/>
    <x v="0"/>
    <x v="95"/>
    <x v="0"/>
    <x v="226"/>
    <x v="0"/>
    <x v="0"/>
  </r>
  <r>
    <n v="379"/>
    <x v="2"/>
    <x v="4"/>
    <x v="378"/>
    <x v="30"/>
    <x v="2"/>
    <x v="1"/>
    <x v="0"/>
    <x v="1"/>
    <x v="3"/>
    <x v="63"/>
    <x v="0"/>
    <x v="118"/>
    <x v="0"/>
    <x v="142"/>
    <x v="0"/>
    <x v="217"/>
    <x v="1"/>
    <x v="200"/>
    <x v="128"/>
    <x v="234"/>
    <x v="154"/>
    <x v="244"/>
    <x v="156"/>
    <x v="87"/>
    <x v="0"/>
    <x v="4"/>
    <x v="0"/>
    <x v="235"/>
    <x v="0"/>
    <x v="0"/>
  </r>
  <r>
    <n v="380"/>
    <x v="1"/>
    <x v="8"/>
    <x v="379"/>
    <x v="46"/>
    <x v="2"/>
    <x v="2"/>
    <x v="1"/>
    <x v="1"/>
    <x v="0"/>
    <x v="63"/>
    <x v="0"/>
    <x v="155"/>
    <x v="0"/>
    <x v="174"/>
    <x v="0"/>
    <x v="242"/>
    <x v="1"/>
    <x v="151"/>
    <x v="1"/>
    <x v="115"/>
    <x v="2"/>
    <x v="47"/>
    <x v="1"/>
    <x v="294"/>
    <x v="0"/>
    <x v="111"/>
    <x v="0"/>
    <x v="256"/>
    <x v="0"/>
    <x v="0"/>
  </r>
  <r>
    <n v="381"/>
    <x v="1"/>
    <x v="4"/>
    <x v="380"/>
    <x v="46"/>
    <x v="2"/>
    <x v="1"/>
    <x v="0"/>
    <x v="1"/>
    <x v="0"/>
    <x v="63"/>
    <x v="0"/>
    <x v="142"/>
    <x v="0"/>
    <x v="204"/>
    <x v="0"/>
    <x v="197"/>
    <x v="1"/>
    <x v="43"/>
    <x v="1"/>
    <x v="44"/>
    <x v="2"/>
    <x v="47"/>
    <x v="1"/>
    <x v="295"/>
    <x v="0"/>
    <x v="35"/>
    <x v="0"/>
    <x v="120"/>
    <x v="0"/>
    <x v="0"/>
  </r>
  <r>
    <n v="382"/>
    <x v="40"/>
    <x v="14"/>
    <x v="381"/>
    <x v="0"/>
    <x v="0"/>
    <x v="2"/>
    <x v="2"/>
    <x v="0"/>
    <x v="0"/>
    <x v="64"/>
    <x v="0"/>
    <x v="156"/>
    <x v="0"/>
    <x v="272"/>
    <x v="174"/>
    <x v="22"/>
    <x v="146"/>
    <x v="201"/>
    <x v="129"/>
    <x v="235"/>
    <x v="155"/>
    <x v="245"/>
    <x v="157"/>
    <x v="296"/>
    <x v="90"/>
    <x v="192"/>
    <x v="80"/>
    <x v="257"/>
    <x v="49"/>
    <x v="0"/>
  </r>
  <r>
    <n v="383"/>
    <x v="5"/>
    <x v="2"/>
    <x v="382"/>
    <x v="12"/>
    <x v="2"/>
    <x v="2"/>
    <x v="1"/>
    <x v="0"/>
    <x v="0"/>
    <x v="64"/>
    <x v="0"/>
    <x v="44"/>
    <x v="0"/>
    <x v="273"/>
    <x v="175"/>
    <x v="243"/>
    <x v="147"/>
    <x v="202"/>
    <x v="130"/>
    <x v="12"/>
    <x v="2"/>
    <x v="246"/>
    <x v="1"/>
    <x v="297"/>
    <x v="91"/>
    <x v="18"/>
    <x v="0"/>
    <x v="137"/>
    <x v="19"/>
    <x v="0"/>
  </r>
  <r>
    <n v="384"/>
    <x v="3"/>
    <x v="3"/>
    <x v="383"/>
    <x v="0"/>
    <x v="0"/>
    <x v="2"/>
    <x v="2"/>
    <x v="1"/>
    <x v="1"/>
    <x v="64"/>
    <x v="0"/>
    <x v="91"/>
    <x v="0"/>
    <x v="274"/>
    <x v="176"/>
    <x v="244"/>
    <x v="148"/>
    <x v="203"/>
    <x v="131"/>
    <x v="236"/>
    <x v="2"/>
    <x v="46"/>
    <x v="1"/>
    <x v="298"/>
    <x v="0"/>
    <x v="193"/>
    <x v="0"/>
    <x v="85"/>
    <x v="0"/>
    <x v="0"/>
  </r>
  <r>
    <n v="385"/>
    <x v="3"/>
    <x v="3"/>
    <x v="384"/>
    <x v="57"/>
    <x v="1"/>
    <x v="1"/>
    <x v="1"/>
    <x v="0"/>
    <x v="2"/>
    <x v="64"/>
    <x v="0"/>
    <x v="157"/>
    <x v="28"/>
    <x v="80"/>
    <x v="0"/>
    <x v="138"/>
    <x v="1"/>
    <x v="28"/>
    <x v="1"/>
    <x v="237"/>
    <x v="156"/>
    <x v="203"/>
    <x v="158"/>
    <x v="3"/>
    <x v="0"/>
    <x v="194"/>
    <x v="81"/>
    <x v="258"/>
    <x v="0"/>
    <x v="0"/>
  </r>
  <r>
    <n v="386"/>
    <x v="2"/>
    <x v="3"/>
    <x v="385"/>
    <x v="41"/>
    <x v="1"/>
    <x v="0"/>
    <x v="3"/>
    <x v="1"/>
    <x v="1"/>
    <x v="64"/>
    <x v="0"/>
    <x v="158"/>
    <x v="0"/>
    <x v="254"/>
    <x v="177"/>
    <x v="245"/>
    <x v="149"/>
    <x v="28"/>
    <x v="1"/>
    <x v="238"/>
    <x v="2"/>
    <x v="247"/>
    <x v="1"/>
    <x v="100"/>
    <x v="0"/>
    <x v="4"/>
    <x v="0"/>
    <x v="120"/>
    <x v="0"/>
    <x v="0"/>
  </r>
  <r>
    <n v="387"/>
    <x v="2"/>
    <x v="1"/>
    <x v="386"/>
    <x v="22"/>
    <x v="1"/>
    <x v="1"/>
    <x v="3"/>
    <x v="0"/>
    <x v="2"/>
    <x v="64"/>
    <x v="0"/>
    <x v="131"/>
    <x v="0"/>
    <x v="275"/>
    <x v="178"/>
    <x v="127"/>
    <x v="1"/>
    <x v="11"/>
    <x v="6"/>
    <x v="10"/>
    <x v="9"/>
    <x v="11"/>
    <x v="8"/>
    <x v="299"/>
    <x v="92"/>
    <x v="101"/>
    <x v="0"/>
    <x v="65"/>
    <x v="0"/>
    <x v="0"/>
  </r>
  <r>
    <n v="388"/>
    <x v="2"/>
    <x v="3"/>
    <x v="387"/>
    <x v="76"/>
    <x v="4"/>
    <x v="2"/>
    <x v="1"/>
    <x v="1"/>
    <x v="1"/>
    <x v="64"/>
    <x v="0"/>
    <x v="17"/>
    <x v="0"/>
    <x v="136"/>
    <x v="0"/>
    <x v="125"/>
    <x v="1"/>
    <x v="11"/>
    <x v="6"/>
    <x v="161"/>
    <x v="2"/>
    <x v="248"/>
    <x v="1"/>
    <x v="300"/>
    <x v="93"/>
    <x v="195"/>
    <x v="82"/>
    <x v="88"/>
    <x v="0"/>
    <x v="0"/>
  </r>
  <r>
    <n v="389"/>
    <x v="1"/>
    <x v="1"/>
    <x v="388"/>
    <x v="29"/>
    <x v="2"/>
    <x v="1"/>
    <x v="0"/>
    <x v="2"/>
    <x v="1"/>
    <x v="64"/>
    <x v="0"/>
    <x v="56"/>
    <x v="0"/>
    <x v="137"/>
    <x v="179"/>
    <x v="36"/>
    <x v="1"/>
    <x v="107"/>
    <x v="1"/>
    <x v="59"/>
    <x v="2"/>
    <x v="232"/>
    <x v="1"/>
    <x v="301"/>
    <x v="0"/>
    <x v="85"/>
    <x v="0"/>
    <x v="26"/>
    <x v="0"/>
    <x v="0"/>
  </r>
  <r>
    <n v="390"/>
    <x v="40"/>
    <x v="7"/>
    <x v="389"/>
    <x v="21"/>
    <x v="2"/>
    <x v="1"/>
    <x v="0"/>
    <x v="0"/>
    <x v="3"/>
    <x v="65"/>
    <x v="0"/>
    <x v="28"/>
    <x v="0"/>
    <x v="276"/>
    <x v="0"/>
    <x v="246"/>
    <x v="150"/>
    <x v="204"/>
    <x v="1"/>
    <x v="13"/>
    <x v="2"/>
    <x v="105"/>
    <x v="1"/>
    <x v="202"/>
    <x v="94"/>
    <x v="10"/>
    <x v="0"/>
    <x v="259"/>
    <x v="0"/>
    <x v="0"/>
  </r>
  <r>
    <n v="391"/>
    <x v="25"/>
    <x v="15"/>
    <x v="390"/>
    <x v="0"/>
    <x v="0"/>
    <x v="2"/>
    <x v="2"/>
    <x v="0"/>
    <x v="1"/>
    <x v="65"/>
    <x v="0"/>
    <x v="7"/>
    <x v="0"/>
    <x v="277"/>
    <x v="180"/>
    <x v="247"/>
    <x v="151"/>
    <x v="205"/>
    <x v="132"/>
    <x v="239"/>
    <x v="2"/>
    <x v="159"/>
    <x v="1"/>
    <x v="292"/>
    <x v="95"/>
    <x v="196"/>
    <x v="83"/>
    <x v="260"/>
    <x v="50"/>
    <x v="0"/>
  </r>
  <r>
    <n v="392"/>
    <x v="32"/>
    <x v="7"/>
    <x v="391"/>
    <x v="3"/>
    <x v="2"/>
    <x v="2"/>
    <x v="0"/>
    <x v="0"/>
    <x v="1"/>
    <x v="65"/>
    <x v="0"/>
    <x v="151"/>
    <x v="0"/>
    <x v="278"/>
    <x v="181"/>
    <x v="248"/>
    <x v="152"/>
    <x v="206"/>
    <x v="1"/>
    <x v="92"/>
    <x v="2"/>
    <x v="44"/>
    <x v="1"/>
    <x v="302"/>
    <x v="0"/>
    <x v="197"/>
    <x v="0"/>
    <x v="261"/>
    <x v="0"/>
    <x v="0"/>
  </r>
  <r>
    <n v="393"/>
    <x v="5"/>
    <x v="0"/>
    <x v="392"/>
    <x v="6"/>
    <x v="2"/>
    <x v="1"/>
    <x v="2"/>
    <x v="0"/>
    <x v="1"/>
    <x v="65"/>
    <x v="0"/>
    <x v="9"/>
    <x v="0"/>
    <x v="279"/>
    <x v="182"/>
    <x v="249"/>
    <x v="1"/>
    <x v="111"/>
    <x v="1"/>
    <x v="64"/>
    <x v="2"/>
    <x v="167"/>
    <x v="1"/>
    <x v="303"/>
    <x v="0"/>
    <x v="52"/>
    <x v="0"/>
    <x v="217"/>
    <x v="40"/>
    <x v="0"/>
  </r>
  <r>
    <n v="394"/>
    <x v="2"/>
    <x v="1"/>
    <x v="393"/>
    <x v="26"/>
    <x v="1"/>
    <x v="2"/>
    <x v="2"/>
    <x v="1"/>
    <x v="1"/>
    <x v="65"/>
    <x v="0"/>
    <x v="90"/>
    <x v="0"/>
    <x v="38"/>
    <x v="0"/>
    <x v="114"/>
    <x v="1"/>
    <x v="21"/>
    <x v="1"/>
    <x v="30"/>
    <x v="2"/>
    <x v="52"/>
    <x v="1"/>
    <x v="304"/>
    <x v="96"/>
    <x v="73"/>
    <x v="0"/>
    <x v="47"/>
    <x v="0"/>
    <x v="0"/>
  </r>
  <r>
    <n v="395"/>
    <x v="2"/>
    <x v="1"/>
    <x v="394"/>
    <x v="39"/>
    <x v="1"/>
    <x v="1"/>
    <x v="1"/>
    <x v="0"/>
    <x v="0"/>
    <x v="65"/>
    <x v="0"/>
    <x v="55"/>
    <x v="0"/>
    <x v="280"/>
    <x v="0"/>
    <x v="168"/>
    <x v="1"/>
    <x v="74"/>
    <x v="1"/>
    <x v="215"/>
    <x v="2"/>
    <x v="226"/>
    <x v="1"/>
    <x v="305"/>
    <x v="0"/>
    <x v="45"/>
    <x v="0"/>
    <x v="262"/>
    <x v="0"/>
    <x v="0"/>
  </r>
  <r>
    <n v="396"/>
    <x v="2"/>
    <x v="1"/>
    <x v="395"/>
    <x v="0"/>
    <x v="0"/>
    <x v="1"/>
    <x v="0"/>
    <x v="1"/>
    <x v="0"/>
    <x v="65"/>
    <x v="0"/>
    <x v="103"/>
    <x v="0"/>
    <x v="281"/>
    <x v="183"/>
    <x v="242"/>
    <x v="1"/>
    <x v="76"/>
    <x v="1"/>
    <x v="239"/>
    <x v="2"/>
    <x v="249"/>
    <x v="1"/>
    <x v="306"/>
    <x v="0"/>
    <x v="198"/>
    <x v="84"/>
    <x v="263"/>
    <x v="0"/>
    <x v="0"/>
  </r>
  <r>
    <n v="397"/>
    <x v="2"/>
    <x v="1"/>
    <x v="396"/>
    <x v="0"/>
    <x v="0"/>
    <x v="2"/>
    <x v="0"/>
    <x v="0"/>
    <x v="1"/>
    <x v="65"/>
    <x v="0"/>
    <x v="6"/>
    <x v="0"/>
    <x v="49"/>
    <x v="0"/>
    <x v="250"/>
    <x v="1"/>
    <x v="207"/>
    <x v="1"/>
    <x v="240"/>
    <x v="2"/>
    <x v="250"/>
    <x v="1"/>
    <x v="307"/>
    <x v="0"/>
    <x v="199"/>
    <x v="0"/>
    <x v="264"/>
    <x v="0"/>
    <x v="0"/>
  </r>
  <r>
    <n v="398"/>
    <x v="8"/>
    <x v="27"/>
    <x v="397"/>
    <x v="3"/>
    <x v="2"/>
    <x v="3"/>
    <x v="0"/>
    <x v="0"/>
    <x v="1"/>
    <x v="66"/>
    <x v="0"/>
    <x v="55"/>
    <x v="0"/>
    <x v="21"/>
    <x v="0"/>
    <x v="251"/>
    <x v="153"/>
    <x v="6"/>
    <x v="1"/>
    <x v="116"/>
    <x v="2"/>
    <x v="161"/>
    <x v="1"/>
    <x v="308"/>
    <x v="0"/>
    <x v="200"/>
    <x v="0"/>
    <x v="146"/>
    <x v="0"/>
    <x v="3"/>
  </r>
  <r>
    <n v="399"/>
    <x v="40"/>
    <x v="43"/>
    <x v="398"/>
    <x v="24"/>
    <x v="1"/>
    <x v="1"/>
    <x v="3"/>
    <x v="0"/>
    <x v="1"/>
    <x v="66"/>
    <x v="0"/>
    <x v="72"/>
    <x v="0"/>
    <x v="226"/>
    <x v="0"/>
    <x v="252"/>
    <x v="154"/>
    <x v="208"/>
    <x v="133"/>
    <x v="241"/>
    <x v="157"/>
    <x v="251"/>
    <x v="159"/>
    <x v="10"/>
    <x v="97"/>
    <x v="171"/>
    <x v="0"/>
    <x v="265"/>
    <x v="51"/>
    <x v="0"/>
  </r>
  <r>
    <n v="400"/>
    <x v="5"/>
    <x v="0"/>
    <x v="399"/>
    <x v="0"/>
    <x v="0"/>
    <x v="2"/>
    <x v="0"/>
    <x v="0"/>
    <x v="1"/>
    <x v="66"/>
    <x v="0"/>
    <x v="105"/>
    <x v="0"/>
    <x v="282"/>
    <x v="0"/>
    <x v="253"/>
    <x v="155"/>
    <x v="209"/>
    <x v="134"/>
    <x v="242"/>
    <x v="2"/>
    <x v="122"/>
    <x v="1"/>
    <x v="151"/>
    <x v="98"/>
    <x v="201"/>
    <x v="85"/>
    <x v="22"/>
    <x v="0"/>
    <x v="0"/>
  </r>
  <r>
    <n v="401"/>
    <x v="3"/>
    <x v="3"/>
    <x v="400"/>
    <x v="0"/>
    <x v="0"/>
    <x v="2"/>
    <x v="0"/>
    <x v="1"/>
    <x v="0"/>
    <x v="66"/>
    <x v="0"/>
    <x v="124"/>
    <x v="0"/>
    <x v="283"/>
    <x v="0"/>
    <x v="254"/>
    <x v="1"/>
    <x v="210"/>
    <x v="1"/>
    <x v="243"/>
    <x v="158"/>
    <x v="213"/>
    <x v="1"/>
    <x v="309"/>
    <x v="0"/>
    <x v="202"/>
    <x v="86"/>
    <x v="214"/>
    <x v="0"/>
    <x v="0"/>
  </r>
  <r>
    <n v="402"/>
    <x v="3"/>
    <x v="4"/>
    <x v="401"/>
    <x v="69"/>
    <x v="2"/>
    <x v="0"/>
    <x v="1"/>
    <x v="1"/>
    <x v="3"/>
    <x v="66"/>
    <x v="0"/>
    <x v="68"/>
    <x v="0"/>
    <x v="56"/>
    <x v="0"/>
    <x v="64"/>
    <x v="1"/>
    <x v="57"/>
    <x v="135"/>
    <x v="34"/>
    <x v="2"/>
    <x v="42"/>
    <x v="1"/>
    <x v="72"/>
    <x v="0"/>
    <x v="203"/>
    <x v="87"/>
    <x v="151"/>
    <x v="23"/>
    <x v="0"/>
  </r>
  <r>
    <n v="403"/>
    <x v="3"/>
    <x v="4"/>
    <x v="402"/>
    <x v="30"/>
    <x v="2"/>
    <x v="0"/>
    <x v="1"/>
    <x v="0"/>
    <x v="0"/>
    <x v="66"/>
    <x v="0"/>
    <x v="1"/>
    <x v="0"/>
    <x v="161"/>
    <x v="0"/>
    <x v="255"/>
    <x v="1"/>
    <x v="188"/>
    <x v="1"/>
    <x v="244"/>
    <x v="159"/>
    <x v="9"/>
    <x v="160"/>
    <x v="65"/>
    <x v="0"/>
    <x v="9"/>
    <x v="0"/>
    <x v="266"/>
    <x v="0"/>
    <x v="0"/>
  </r>
  <r>
    <n v="404"/>
    <x v="3"/>
    <x v="3"/>
    <x v="403"/>
    <x v="7"/>
    <x v="2"/>
    <x v="1"/>
    <x v="0"/>
    <x v="2"/>
    <x v="0"/>
    <x v="66"/>
    <x v="0"/>
    <x v="159"/>
    <x v="0"/>
    <x v="284"/>
    <x v="184"/>
    <x v="23"/>
    <x v="1"/>
    <x v="86"/>
    <x v="1"/>
    <x v="231"/>
    <x v="2"/>
    <x v="148"/>
    <x v="1"/>
    <x v="310"/>
    <x v="0"/>
    <x v="16"/>
    <x v="0"/>
    <x v="53"/>
    <x v="0"/>
    <x v="0"/>
  </r>
  <r>
    <n v="405"/>
    <x v="2"/>
    <x v="1"/>
    <x v="404"/>
    <x v="58"/>
    <x v="2"/>
    <x v="3"/>
    <x v="2"/>
    <x v="1"/>
    <x v="1"/>
    <x v="66"/>
    <x v="0"/>
    <x v="160"/>
    <x v="29"/>
    <x v="285"/>
    <x v="0"/>
    <x v="13"/>
    <x v="1"/>
    <x v="11"/>
    <x v="6"/>
    <x v="115"/>
    <x v="2"/>
    <x v="116"/>
    <x v="1"/>
    <x v="79"/>
    <x v="0"/>
    <x v="53"/>
    <x v="0"/>
    <x v="267"/>
    <x v="0"/>
    <x v="0"/>
  </r>
  <r>
    <n v="406"/>
    <x v="44"/>
    <x v="28"/>
    <x v="405"/>
    <x v="49"/>
    <x v="2"/>
    <x v="2"/>
    <x v="2"/>
    <x v="1"/>
    <x v="1"/>
    <x v="67"/>
    <x v="0"/>
    <x v="23"/>
    <x v="0"/>
    <x v="251"/>
    <x v="0"/>
    <x v="256"/>
    <x v="156"/>
    <x v="211"/>
    <x v="136"/>
    <x v="100"/>
    <x v="160"/>
    <x v="98"/>
    <x v="161"/>
    <x v="298"/>
    <x v="0"/>
    <x v="204"/>
    <x v="88"/>
    <x v="268"/>
    <x v="0"/>
    <x v="29"/>
  </r>
  <r>
    <n v="407"/>
    <x v="45"/>
    <x v="27"/>
    <x v="406"/>
    <x v="12"/>
    <x v="2"/>
    <x v="2"/>
    <x v="0"/>
    <x v="0"/>
    <x v="0"/>
    <x v="67"/>
    <x v="0"/>
    <x v="161"/>
    <x v="30"/>
    <x v="207"/>
    <x v="185"/>
    <x v="183"/>
    <x v="1"/>
    <x v="212"/>
    <x v="137"/>
    <x v="245"/>
    <x v="161"/>
    <x v="155"/>
    <x v="162"/>
    <x v="29"/>
    <x v="0"/>
    <x v="205"/>
    <x v="0"/>
    <x v="254"/>
    <x v="0"/>
    <x v="30"/>
  </r>
  <r>
    <n v="408"/>
    <x v="36"/>
    <x v="31"/>
    <x v="407"/>
    <x v="8"/>
    <x v="3"/>
    <x v="2"/>
    <x v="0"/>
    <x v="1"/>
    <x v="1"/>
    <x v="67"/>
    <x v="0"/>
    <x v="130"/>
    <x v="0"/>
    <x v="286"/>
    <x v="0"/>
    <x v="257"/>
    <x v="157"/>
    <x v="213"/>
    <x v="138"/>
    <x v="246"/>
    <x v="162"/>
    <x v="252"/>
    <x v="163"/>
    <x v="311"/>
    <x v="0"/>
    <x v="206"/>
    <x v="0"/>
    <x v="269"/>
    <x v="52"/>
    <x v="0"/>
  </r>
  <r>
    <n v="409"/>
    <x v="13"/>
    <x v="27"/>
    <x v="408"/>
    <x v="3"/>
    <x v="2"/>
    <x v="3"/>
    <x v="0"/>
    <x v="0"/>
    <x v="1"/>
    <x v="67"/>
    <x v="0"/>
    <x v="82"/>
    <x v="0"/>
    <x v="287"/>
    <x v="186"/>
    <x v="258"/>
    <x v="158"/>
    <x v="107"/>
    <x v="1"/>
    <x v="75"/>
    <x v="2"/>
    <x v="25"/>
    <x v="1"/>
    <x v="192"/>
    <x v="0"/>
    <x v="207"/>
    <x v="89"/>
    <x v="201"/>
    <x v="0"/>
    <x v="0"/>
  </r>
  <r>
    <n v="410"/>
    <x v="0"/>
    <x v="2"/>
    <x v="409"/>
    <x v="6"/>
    <x v="2"/>
    <x v="1"/>
    <x v="2"/>
    <x v="0"/>
    <x v="1"/>
    <x v="67"/>
    <x v="0"/>
    <x v="45"/>
    <x v="0"/>
    <x v="288"/>
    <x v="187"/>
    <x v="259"/>
    <x v="159"/>
    <x v="191"/>
    <x v="1"/>
    <x v="247"/>
    <x v="2"/>
    <x v="227"/>
    <x v="1"/>
    <x v="312"/>
    <x v="0"/>
    <x v="52"/>
    <x v="0"/>
    <x v="118"/>
    <x v="16"/>
    <x v="0"/>
  </r>
  <r>
    <n v="411"/>
    <x v="2"/>
    <x v="3"/>
    <x v="410"/>
    <x v="19"/>
    <x v="2"/>
    <x v="3"/>
    <x v="2"/>
    <x v="1"/>
    <x v="1"/>
    <x v="67"/>
    <x v="0"/>
    <x v="83"/>
    <x v="0"/>
    <x v="48"/>
    <x v="0"/>
    <x v="81"/>
    <x v="1"/>
    <x v="214"/>
    <x v="139"/>
    <x v="77"/>
    <x v="2"/>
    <x v="225"/>
    <x v="1"/>
    <x v="313"/>
    <x v="0"/>
    <x v="41"/>
    <x v="0"/>
    <x v="256"/>
    <x v="0"/>
    <x v="0"/>
  </r>
  <r>
    <n v="412"/>
    <x v="46"/>
    <x v="44"/>
    <x v="411"/>
    <x v="54"/>
    <x v="1"/>
    <x v="0"/>
    <x v="1"/>
    <x v="0"/>
    <x v="1"/>
    <x v="68"/>
    <x v="0"/>
    <x v="95"/>
    <x v="0"/>
    <x v="277"/>
    <x v="188"/>
    <x v="260"/>
    <x v="160"/>
    <x v="57"/>
    <x v="140"/>
    <x v="100"/>
    <x v="163"/>
    <x v="98"/>
    <x v="164"/>
    <x v="293"/>
    <x v="0"/>
    <x v="70"/>
    <x v="0"/>
    <x v="137"/>
    <x v="19"/>
    <x v="31"/>
  </r>
  <r>
    <n v="413"/>
    <x v="47"/>
    <x v="45"/>
    <x v="412"/>
    <x v="12"/>
    <x v="2"/>
    <x v="1"/>
    <x v="1"/>
    <x v="0"/>
    <x v="1"/>
    <x v="68"/>
    <x v="0"/>
    <x v="35"/>
    <x v="31"/>
    <x v="77"/>
    <x v="0"/>
    <x v="261"/>
    <x v="161"/>
    <x v="41"/>
    <x v="1"/>
    <x v="172"/>
    <x v="2"/>
    <x v="101"/>
    <x v="1"/>
    <x v="314"/>
    <x v="0"/>
    <x v="109"/>
    <x v="0"/>
    <x v="270"/>
    <x v="53"/>
    <x v="32"/>
  </r>
  <r>
    <n v="414"/>
    <x v="28"/>
    <x v="5"/>
    <x v="413"/>
    <x v="21"/>
    <x v="2"/>
    <x v="1"/>
    <x v="1"/>
    <x v="0"/>
    <x v="0"/>
    <x v="68"/>
    <x v="0"/>
    <x v="114"/>
    <x v="0"/>
    <x v="41"/>
    <x v="189"/>
    <x v="74"/>
    <x v="162"/>
    <x v="170"/>
    <x v="1"/>
    <x v="242"/>
    <x v="2"/>
    <x v="253"/>
    <x v="1"/>
    <x v="315"/>
    <x v="0"/>
    <x v="10"/>
    <x v="0"/>
    <x v="271"/>
    <x v="54"/>
    <x v="16"/>
  </r>
  <r>
    <n v="415"/>
    <x v="36"/>
    <x v="36"/>
    <x v="414"/>
    <x v="77"/>
    <x v="1"/>
    <x v="1"/>
    <x v="2"/>
    <x v="0"/>
    <x v="1"/>
    <x v="68"/>
    <x v="0"/>
    <x v="149"/>
    <x v="0"/>
    <x v="289"/>
    <x v="190"/>
    <x v="151"/>
    <x v="1"/>
    <x v="103"/>
    <x v="141"/>
    <x v="94"/>
    <x v="164"/>
    <x v="254"/>
    <x v="165"/>
    <x v="316"/>
    <x v="99"/>
    <x v="208"/>
    <x v="90"/>
    <x v="272"/>
    <x v="0"/>
    <x v="0"/>
  </r>
  <r>
    <n v="416"/>
    <x v="0"/>
    <x v="0"/>
    <x v="415"/>
    <x v="13"/>
    <x v="1"/>
    <x v="2"/>
    <x v="2"/>
    <x v="1"/>
    <x v="1"/>
    <x v="68"/>
    <x v="0"/>
    <x v="61"/>
    <x v="0"/>
    <x v="290"/>
    <x v="0"/>
    <x v="0"/>
    <x v="163"/>
    <x v="215"/>
    <x v="1"/>
    <x v="248"/>
    <x v="2"/>
    <x v="247"/>
    <x v="1"/>
    <x v="317"/>
    <x v="100"/>
    <x v="209"/>
    <x v="0"/>
    <x v="206"/>
    <x v="39"/>
    <x v="0"/>
  </r>
  <r>
    <n v="417"/>
    <x v="2"/>
    <x v="3"/>
    <x v="416"/>
    <x v="15"/>
    <x v="2"/>
    <x v="2"/>
    <x v="0"/>
    <x v="1"/>
    <x v="1"/>
    <x v="68"/>
    <x v="0"/>
    <x v="68"/>
    <x v="0"/>
    <x v="126"/>
    <x v="0"/>
    <x v="245"/>
    <x v="164"/>
    <x v="20"/>
    <x v="1"/>
    <x v="249"/>
    <x v="2"/>
    <x v="253"/>
    <x v="1"/>
    <x v="318"/>
    <x v="101"/>
    <x v="116"/>
    <x v="0"/>
    <x v="212"/>
    <x v="0"/>
    <x v="0"/>
  </r>
  <r>
    <n v="418"/>
    <x v="2"/>
    <x v="3"/>
    <x v="417"/>
    <x v="9"/>
    <x v="0"/>
    <x v="1"/>
    <x v="1"/>
    <x v="2"/>
    <x v="0"/>
    <x v="68"/>
    <x v="0"/>
    <x v="64"/>
    <x v="0"/>
    <x v="291"/>
    <x v="191"/>
    <x v="83"/>
    <x v="1"/>
    <x v="215"/>
    <x v="1"/>
    <x v="116"/>
    <x v="2"/>
    <x v="161"/>
    <x v="1"/>
    <x v="319"/>
    <x v="0"/>
    <x v="23"/>
    <x v="0"/>
    <x v="26"/>
    <x v="0"/>
    <x v="0"/>
  </r>
  <r>
    <n v="419"/>
    <x v="1"/>
    <x v="1"/>
    <x v="418"/>
    <x v="38"/>
    <x v="0"/>
    <x v="1"/>
    <x v="1"/>
    <x v="0"/>
    <x v="1"/>
    <x v="68"/>
    <x v="0"/>
    <x v="87"/>
    <x v="0"/>
    <x v="292"/>
    <x v="0"/>
    <x v="10"/>
    <x v="1"/>
    <x v="12"/>
    <x v="1"/>
    <x v="47"/>
    <x v="2"/>
    <x v="194"/>
    <x v="1"/>
    <x v="216"/>
    <x v="0"/>
    <x v="13"/>
    <x v="0"/>
    <x v="273"/>
    <x v="0"/>
    <x v="0"/>
  </r>
  <r>
    <n v="420"/>
    <x v="48"/>
    <x v="44"/>
    <x v="419"/>
    <x v="22"/>
    <x v="1"/>
    <x v="1"/>
    <x v="1"/>
    <x v="0"/>
    <x v="1"/>
    <x v="69"/>
    <x v="0"/>
    <x v="162"/>
    <x v="32"/>
    <x v="293"/>
    <x v="192"/>
    <x v="262"/>
    <x v="165"/>
    <x v="216"/>
    <x v="142"/>
    <x v="250"/>
    <x v="165"/>
    <x v="255"/>
    <x v="166"/>
    <x v="320"/>
    <x v="102"/>
    <x v="210"/>
    <x v="91"/>
    <x v="123"/>
    <x v="0"/>
    <x v="33"/>
  </r>
  <r>
    <n v="421"/>
    <x v="49"/>
    <x v="4"/>
    <x v="420"/>
    <x v="78"/>
    <x v="2"/>
    <x v="1"/>
    <x v="1"/>
    <x v="0"/>
    <x v="2"/>
    <x v="69"/>
    <x v="0"/>
    <x v="64"/>
    <x v="0"/>
    <x v="294"/>
    <x v="193"/>
    <x v="263"/>
    <x v="166"/>
    <x v="217"/>
    <x v="143"/>
    <x v="227"/>
    <x v="166"/>
    <x v="256"/>
    <x v="167"/>
    <x v="321"/>
    <x v="0"/>
    <x v="37"/>
    <x v="0"/>
    <x v="7"/>
    <x v="0"/>
    <x v="34"/>
  </r>
  <r>
    <n v="422"/>
    <x v="50"/>
    <x v="19"/>
    <x v="421"/>
    <x v="2"/>
    <x v="1"/>
    <x v="1"/>
    <x v="1"/>
    <x v="0"/>
    <x v="1"/>
    <x v="69"/>
    <x v="0"/>
    <x v="163"/>
    <x v="0"/>
    <x v="295"/>
    <x v="194"/>
    <x v="106"/>
    <x v="1"/>
    <x v="218"/>
    <x v="1"/>
    <x v="251"/>
    <x v="167"/>
    <x v="257"/>
    <x v="168"/>
    <x v="151"/>
    <x v="103"/>
    <x v="36"/>
    <x v="0"/>
    <x v="274"/>
    <x v="55"/>
    <x v="35"/>
  </r>
  <r>
    <n v="423"/>
    <x v="32"/>
    <x v="14"/>
    <x v="422"/>
    <x v="3"/>
    <x v="2"/>
    <x v="3"/>
    <x v="0"/>
    <x v="0"/>
    <x v="1"/>
    <x v="69"/>
    <x v="0"/>
    <x v="5"/>
    <x v="0"/>
    <x v="296"/>
    <x v="195"/>
    <x v="264"/>
    <x v="167"/>
    <x v="74"/>
    <x v="1"/>
    <x v="22"/>
    <x v="2"/>
    <x v="118"/>
    <x v="1"/>
    <x v="304"/>
    <x v="104"/>
    <x v="211"/>
    <x v="0"/>
    <x v="275"/>
    <x v="0"/>
    <x v="0"/>
  </r>
  <r>
    <n v="424"/>
    <x v="5"/>
    <x v="3"/>
    <x v="423"/>
    <x v="12"/>
    <x v="2"/>
    <x v="2"/>
    <x v="0"/>
    <x v="0"/>
    <x v="1"/>
    <x v="69"/>
    <x v="0"/>
    <x v="84"/>
    <x v="0"/>
    <x v="297"/>
    <x v="0"/>
    <x v="265"/>
    <x v="168"/>
    <x v="11"/>
    <x v="6"/>
    <x v="82"/>
    <x v="2"/>
    <x v="44"/>
    <x v="1"/>
    <x v="74"/>
    <x v="0"/>
    <x v="212"/>
    <x v="92"/>
    <x v="154"/>
    <x v="25"/>
    <x v="0"/>
  </r>
  <r>
    <n v="425"/>
    <x v="5"/>
    <x v="6"/>
    <x v="424"/>
    <x v="15"/>
    <x v="2"/>
    <x v="2"/>
    <x v="1"/>
    <x v="0"/>
    <x v="1"/>
    <x v="69"/>
    <x v="0"/>
    <x v="105"/>
    <x v="0"/>
    <x v="298"/>
    <x v="196"/>
    <x v="266"/>
    <x v="1"/>
    <x v="11"/>
    <x v="6"/>
    <x v="74"/>
    <x v="2"/>
    <x v="75"/>
    <x v="1"/>
    <x v="322"/>
    <x v="0"/>
    <x v="213"/>
    <x v="93"/>
    <x v="276"/>
    <x v="0"/>
    <x v="0"/>
  </r>
  <r>
    <n v="426"/>
    <x v="3"/>
    <x v="3"/>
    <x v="425"/>
    <x v="79"/>
    <x v="1"/>
    <x v="3"/>
    <x v="2"/>
    <x v="1"/>
    <x v="2"/>
    <x v="69"/>
    <x v="0"/>
    <x v="100"/>
    <x v="0"/>
    <x v="299"/>
    <x v="0"/>
    <x v="267"/>
    <x v="169"/>
    <x v="49"/>
    <x v="1"/>
    <x v="252"/>
    <x v="2"/>
    <x v="168"/>
    <x v="1"/>
    <x v="8"/>
    <x v="105"/>
    <x v="101"/>
    <x v="0"/>
    <x v="138"/>
    <x v="0"/>
    <x v="0"/>
  </r>
  <r>
    <n v="427"/>
    <x v="3"/>
    <x v="3"/>
    <x v="426"/>
    <x v="42"/>
    <x v="4"/>
    <x v="3"/>
    <x v="0"/>
    <x v="1"/>
    <x v="2"/>
    <x v="69"/>
    <x v="0"/>
    <x v="164"/>
    <x v="0"/>
    <x v="204"/>
    <x v="0"/>
    <x v="130"/>
    <x v="1"/>
    <x v="11"/>
    <x v="6"/>
    <x v="10"/>
    <x v="9"/>
    <x v="11"/>
    <x v="8"/>
    <x v="119"/>
    <x v="0"/>
    <x v="214"/>
    <x v="94"/>
    <x v="259"/>
    <x v="0"/>
    <x v="0"/>
  </r>
  <r>
    <n v="428"/>
    <x v="2"/>
    <x v="1"/>
    <x v="427"/>
    <x v="6"/>
    <x v="2"/>
    <x v="3"/>
    <x v="1"/>
    <x v="1"/>
    <x v="3"/>
    <x v="69"/>
    <x v="0"/>
    <x v="165"/>
    <x v="33"/>
    <x v="300"/>
    <x v="0"/>
    <x v="149"/>
    <x v="1"/>
    <x v="204"/>
    <x v="1"/>
    <x v="238"/>
    <x v="2"/>
    <x v="258"/>
    <x v="1"/>
    <x v="216"/>
    <x v="0"/>
    <x v="215"/>
    <x v="95"/>
    <x v="125"/>
    <x v="0"/>
    <x v="0"/>
  </r>
  <r>
    <n v="429"/>
    <x v="2"/>
    <x v="4"/>
    <x v="428"/>
    <x v="80"/>
    <x v="2"/>
    <x v="0"/>
    <x v="0"/>
    <x v="1"/>
    <x v="1"/>
    <x v="69"/>
    <x v="0"/>
    <x v="86"/>
    <x v="0"/>
    <x v="301"/>
    <x v="197"/>
    <x v="166"/>
    <x v="1"/>
    <x v="219"/>
    <x v="144"/>
    <x v="253"/>
    <x v="168"/>
    <x v="213"/>
    <x v="1"/>
    <x v="323"/>
    <x v="0"/>
    <x v="184"/>
    <x v="0"/>
    <x v="277"/>
    <x v="0"/>
    <x v="0"/>
  </r>
  <r>
    <n v="430"/>
    <x v="2"/>
    <x v="1"/>
    <x v="429"/>
    <x v="7"/>
    <x v="2"/>
    <x v="2"/>
    <x v="0"/>
    <x v="0"/>
    <x v="1"/>
    <x v="69"/>
    <x v="0"/>
    <x v="109"/>
    <x v="0"/>
    <x v="302"/>
    <x v="0"/>
    <x v="268"/>
    <x v="1"/>
    <x v="125"/>
    <x v="1"/>
    <x v="191"/>
    <x v="2"/>
    <x v="148"/>
    <x v="1"/>
    <x v="312"/>
    <x v="0"/>
    <x v="18"/>
    <x v="0"/>
    <x v="278"/>
    <x v="56"/>
    <x v="0"/>
  </r>
  <r>
    <n v="431"/>
    <x v="51"/>
    <x v="16"/>
    <x v="430"/>
    <x v="3"/>
    <x v="2"/>
    <x v="3"/>
    <x v="0"/>
    <x v="0"/>
    <x v="1"/>
    <x v="70"/>
    <x v="0"/>
    <x v="139"/>
    <x v="0"/>
    <x v="303"/>
    <x v="198"/>
    <x v="269"/>
    <x v="170"/>
    <x v="220"/>
    <x v="145"/>
    <x v="155"/>
    <x v="2"/>
    <x v="82"/>
    <x v="1"/>
    <x v="324"/>
    <x v="106"/>
    <x v="80"/>
    <x v="0"/>
    <x v="79"/>
    <x v="0"/>
    <x v="36"/>
  </r>
  <r>
    <n v="432"/>
    <x v="52"/>
    <x v="27"/>
    <x v="431"/>
    <x v="48"/>
    <x v="2"/>
    <x v="0"/>
    <x v="3"/>
    <x v="0"/>
    <x v="3"/>
    <x v="70"/>
    <x v="0"/>
    <x v="166"/>
    <x v="34"/>
    <x v="304"/>
    <x v="199"/>
    <x v="270"/>
    <x v="171"/>
    <x v="169"/>
    <x v="146"/>
    <x v="254"/>
    <x v="169"/>
    <x v="259"/>
    <x v="169"/>
    <x v="8"/>
    <x v="107"/>
    <x v="73"/>
    <x v="0"/>
    <x v="257"/>
    <x v="49"/>
    <x v="37"/>
  </r>
  <r>
    <n v="433"/>
    <x v="35"/>
    <x v="33"/>
    <x v="432"/>
    <x v="74"/>
    <x v="1"/>
    <x v="1"/>
    <x v="0"/>
    <x v="0"/>
    <x v="1"/>
    <x v="70"/>
    <x v="0"/>
    <x v="144"/>
    <x v="0"/>
    <x v="305"/>
    <x v="200"/>
    <x v="271"/>
    <x v="172"/>
    <x v="221"/>
    <x v="147"/>
    <x v="255"/>
    <x v="170"/>
    <x v="260"/>
    <x v="170"/>
    <x v="325"/>
    <x v="108"/>
    <x v="34"/>
    <x v="0"/>
    <x v="215"/>
    <x v="0"/>
    <x v="22"/>
  </r>
  <r>
    <n v="434"/>
    <x v="9"/>
    <x v="46"/>
    <x v="433"/>
    <x v="57"/>
    <x v="1"/>
    <x v="2"/>
    <x v="2"/>
    <x v="0"/>
    <x v="1"/>
    <x v="70"/>
    <x v="0"/>
    <x v="23"/>
    <x v="0"/>
    <x v="306"/>
    <x v="0"/>
    <x v="272"/>
    <x v="173"/>
    <x v="222"/>
    <x v="1"/>
    <x v="256"/>
    <x v="171"/>
    <x v="261"/>
    <x v="171"/>
    <x v="326"/>
    <x v="109"/>
    <x v="16"/>
    <x v="0"/>
    <x v="279"/>
    <x v="57"/>
    <x v="0"/>
  </r>
  <r>
    <n v="435"/>
    <x v="5"/>
    <x v="0"/>
    <x v="434"/>
    <x v="0"/>
    <x v="0"/>
    <x v="2"/>
    <x v="2"/>
    <x v="0"/>
    <x v="1"/>
    <x v="70"/>
    <x v="0"/>
    <x v="139"/>
    <x v="0"/>
    <x v="307"/>
    <x v="201"/>
    <x v="165"/>
    <x v="174"/>
    <x v="22"/>
    <x v="1"/>
    <x v="13"/>
    <x v="2"/>
    <x v="262"/>
    <x v="1"/>
    <x v="296"/>
    <x v="110"/>
    <x v="216"/>
    <x v="96"/>
    <x v="160"/>
    <x v="26"/>
    <x v="0"/>
  </r>
  <r>
    <n v="436"/>
    <x v="3"/>
    <x v="3"/>
    <x v="435"/>
    <x v="0"/>
    <x v="0"/>
    <x v="2"/>
    <x v="0"/>
    <x v="0"/>
    <x v="1"/>
    <x v="70"/>
    <x v="0"/>
    <x v="128"/>
    <x v="0"/>
    <x v="40"/>
    <x v="0"/>
    <x v="273"/>
    <x v="175"/>
    <x v="1"/>
    <x v="1"/>
    <x v="30"/>
    <x v="2"/>
    <x v="78"/>
    <x v="1"/>
    <x v="327"/>
    <x v="0"/>
    <x v="19"/>
    <x v="0"/>
    <x v="215"/>
    <x v="0"/>
    <x v="0"/>
  </r>
  <r>
    <n v="437"/>
    <x v="3"/>
    <x v="3"/>
    <x v="436"/>
    <x v="13"/>
    <x v="1"/>
    <x v="1"/>
    <x v="0"/>
    <x v="0"/>
    <x v="1"/>
    <x v="70"/>
    <x v="0"/>
    <x v="119"/>
    <x v="0"/>
    <x v="102"/>
    <x v="0"/>
    <x v="274"/>
    <x v="176"/>
    <x v="20"/>
    <x v="1"/>
    <x v="257"/>
    <x v="2"/>
    <x v="219"/>
    <x v="1"/>
    <x v="328"/>
    <x v="0"/>
    <x v="36"/>
    <x v="0"/>
    <x v="124"/>
    <x v="0"/>
    <x v="0"/>
  </r>
  <r>
    <n v="438"/>
    <x v="2"/>
    <x v="1"/>
    <x v="437"/>
    <x v="28"/>
    <x v="2"/>
    <x v="3"/>
    <x v="2"/>
    <x v="1"/>
    <x v="1"/>
    <x v="70"/>
    <x v="0"/>
    <x v="147"/>
    <x v="0"/>
    <x v="300"/>
    <x v="0"/>
    <x v="166"/>
    <x v="1"/>
    <x v="97"/>
    <x v="1"/>
    <x v="43"/>
    <x v="172"/>
    <x v="263"/>
    <x v="172"/>
    <x v="329"/>
    <x v="0"/>
    <x v="50"/>
    <x v="0"/>
    <x v="280"/>
    <x v="58"/>
    <x v="0"/>
  </r>
  <r>
    <n v="439"/>
    <x v="2"/>
    <x v="1"/>
    <x v="438"/>
    <x v="6"/>
    <x v="2"/>
    <x v="1"/>
    <x v="1"/>
    <x v="0"/>
    <x v="1"/>
    <x v="70"/>
    <x v="0"/>
    <x v="45"/>
    <x v="0"/>
    <x v="28"/>
    <x v="0"/>
    <x v="275"/>
    <x v="177"/>
    <x v="69"/>
    <x v="1"/>
    <x v="6"/>
    <x v="2"/>
    <x v="6"/>
    <x v="1"/>
    <x v="330"/>
    <x v="0"/>
    <x v="167"/>
    <x v="0"/>
    <x v="106"/>
    <x v="0"/>
    <x v="0"/>
  </r>
  <r>
    <n v="440"/>
    <x v="2"/>
    <x v="3"/>
    <x v="439"/>
    <x v="72"/>
    <x v="0"/>
    <x v="2"/>
    <x v="0"/>
    <x v="2"/>
    <x v="1"/>
    <x v="70"/>
    <x v="0"/>
    <x v="166"/>
    <x v="35"/>
    <x v="308"/>
    <x v="202"/>
    <x v="83"/>
    <x v="1"/>
    <x v="76"/>
    <x v="1"/>
    <x v="156"/>
    <x v="2"/>
    <x v="129"/>
    <x v="1"/>
    <x v="275"/>
    <x v="0"/>
    <x v="55"/>
    <x v="0"/>
    <x v="281"/>
    <x v="0"/>
    <x v="0"/>
  </r>
  <r>
    <n v="441"/>
    <x v="2"/>
    <x v="4"/>
    <x v="440"/>
    <x v="48"/>
    <x v="2"/>
    <x v="1"/>
    <x v="0"/>
    <x v="0"/>
    <x v="1"/>
    <x v="70"/>
    <x v="0"/>
    <x v="3"/>
    <x v="0"/>
    <x v="42"/>
    <x v="0"/>
    <x v="276"/>
    <x v="1"/>
    <x v="223"/>
    <x v="148"/>
    <x v="114"/>
    <x v="2"/>
    <x v="205"/>
    <x v="1"/>
    <x v="315"/>
    <x v="0"/>
    <x v="48"/>
    <x v="0"/>
    <x v="282"/>
    <x v="59"/>
    <x v="0"/>
  </r>
  <r>
    <n v="442"/>
    <x v="53"/>
    <x v="16"/>
    <x v="441"/>
    <x v="81"/>
    <x v="1"/>
    <x v="1"/>
    <x v="0"/>
    <x v="0"/>
    <x v="2"/>
    <x v="71"/>
    <x v="0"/>
    <x v="31"/>
    <x v="0"/>
    <x v="309"/>
    <x v="203"/>
    <x v="247"/>
    <x v="178"/>
    <x v="224"/>
    <x v="149"/>
    <x v="258"/>
    <x v="173"/>
    <x v="218"/>
    <x v="173"/>
    <x v="331"/>
    <x v="111"/>
    <x v="217"/>
    <x v="97"/>
    <x v="283"/>
    <x v="60"/>
    <x v="38"/>
  </r>
  <r>
    <n v="443"/>
    <x v="13"/>
    <x v="7"/>
    <x v="442"/>
    <x v="4"/>
    <x v="1"/>
    <x v="2"/>
    <x v="1"/>
    <x v="0"/>
    <x v="1"/>
    <x v="71"/>
    <x v="0"/>
    <x v="115"/>
    <x v="0"/>
    <x v="161"/>
    <x v="0"/>
    <x v="231"/>
    <x v="179"/>
    <x v="225"/>
    <x v="150"/>
    <x v="259"/>
    <x v="174"/>
    <x v="264"/>
    <x v="174"/>
    <x v="332"/>
    <x v="112"/>
    <x v="80"/>
    <x v="0"/>
    <x v="123"/>
    <x v="0"/>
    <x v="0"/>
  </r>
  <r>
    <n v="444"/>
    <x v="6"/>
    <x v="7"/>
    <x v="443"/>
    <x v="24"/>
    <x v="1"/>
    <x v="2"/>
    <x v="2"/>
    <x v="1"/>
    <x v="1"/>
    <x v="71"/>
    <x v="0"/>
    <x v="25"/>
    <x v="0"/>
    <x v="310"/>
    <x v="204"/>
    <x v="33"/>
    <x v="1"/>
    <x v="11"/>
    <x v="6"/>
    <x v="260"/>
    <x v="175"/>
    <x v="265"/>
    <x v="1"/>
    <x v="333"/>
    <x v="113"/>
    <x v="157"/>
    <x v="0"/>
    <x v="34"/>
    <x v="0"/>
    <x v="0"/>
  </r>
  <r>
    <n v="445"/>
    <x v="0"/>
    <x v="2"/>
    <x v="444"/>
    <x v="0"/>
    <x v="0"/>
    <x v="2"/>
    <x v="0"/>
    <x v="0"/>
    <x v="1"/>
    <x v="71"/>
    <x v="0"/>
    <x v="103"/>
    <x v="0"/>
    <x v="311"/>
    <x v="0"/>
    <x v="115"/>
    <x v="180"/>
    <x v="226"/>
    <x v="151"/>
    <x v="87"/>
    <x v="2"/>
    <x v="159"/>
    <x v="1"/>
    <x v="134"/>
    <x v="88"/>
    <x v="34"/>
    <x v="0"/>
    <x v="274"/>
    <x v="55"/>
    <x v="0"/>
  </r>
  <r>
    <n v="446"/>
    <x v="3"/>
    <x v="3"/>
    <x v="445"/>
    <x v="5"/>
    <x v="1"/>
    <x v="2"/>
    <x v="0"/>
    <x v="0"/>
    <x v="1"/>
    <x v="71"/>
    <x v="0"/>
    <x v="167"/>
    <x v="36"/>
    <x v="312"/>
    <x v="205"/>
    <x v="4"/>
    <x v="1"/>
    <x v="86"/>
    <x v="1"/>
    <x v="161"/>
    <x v="2"/>
    <x v="166"/>
    <x v="1"/>
    <x v="334"/>
    <x v="0"/>
    <x v="218"/>
    <x v="98"/>
    <x v="63"/>
    <x v="7"/>
    <x v="0"/>
  </r>
  <r>
    <n v="447"/>
    <x v="2"/>
    <x v="1"/>
    <x v="446"/>
    <x v="5"/>
    <x v="1"/>
    <x v="2"/>
    <x v="0"/>
    <x v="1"/>
    <x v="1"/>
    <x v="71"/>
    <x v="0"/>
    <x v="168"/>
    <x v="37"/>
    <x v="313"/>
    <x v="206"/>
    <x v="122"/>
    <x v="1"/>
    <x v="43"/>
    <x v="1"/>
    <x v="58"/>
    <x v="2"/>
    <x v="6"/>
    <x v="1"/>
    <x v="25"/>
    <x v="0"/>
    <x v="219"/>
    <x v="99"/>
    <x v="284"/>
    <x v="0"/>
    <x v="0"/>
  </r>
  <r>
    <n v="448"/>
    <x v="2"/>
    <x v="4"/>
    <x v="447"/>
    <x v="57"/>
    <x v="1"/>
    <x v="2"/>
    <x v="1"/>
    <x v="0"/>
    <x v="2"/>
    <x v="71"/>
    <x v="0"/>
    <x v="100"/>
    <x v="0"/>
    <x v="94"/>
    <x v="0"/>
    <x v="239"/>
    <x v="1"/>
    <x v="227"/>
    <x v="1"/>
    <x v="261"/>
    <x v="176"/>
    <x v="266"/>
    <x v="175"/>
    <x v="217"/>
    <x v="0"/>
    <x v="16"/>
    <x v="0"/>
    <x v="16"/>
    <x v="0"/>
    <x v="0"/>
  </r>
  <r>
    <n v="449"/>
    <x v="54"/>
    <x v="47"/>
    <x v="448"/>
    <x v="37"/>
    <x v="2"/>
    <x v="2"/>
    <x v="0"/>
    <x v="0"/>
    <x v="1"/>
    <x v="72"/>
    <x v="0"/>
    <x v="156"/>
    <x v="0"/>
    <x v="314"/>
    <x v="0"/>
    <x v="277"/>
    <x v="181"/>
    <x v="31"/>
    <x v="1"/>
    <x v="93"/>
    <x v="177"/>
    <x v="267"/>
    <x v="176"/>
    <x v="335"/>
    <x v="114"/>
    <x v="48"/>
    <x v="0"/>
    <x v="65"/>
    <x v="0"/>
    <x v="39"/>
  </r>
  <r>
    <n v="450"/>
    <x v="1"/>
    <x v="4"/>
    <x v="449"/>
    <x v="82"/>
    <x v="2"/>
    <x v="1"/>
    <x v="1"/>
    <x v="0"/>
    <x v="3"/>
    <x v="72"/>
    <x v="0"/>
    <x v="128"/>
    <x v="0"/>
    <x v="250"/>
    <x v="0"/>
    <x v="94"/>
    <x v="1"/>
    <x v="74"/>
    <x v="1"/>
    <x v="262"/>
    <x v="2"/>
    <x v="75"/>
    <x v="1"/>
    <x v="336"/>
    <x v="0"/>
    <x v="103"/>
    <x v="0"/>
    <x v="135"/>
    <x v="0"/>
    <x v="0"/>
  </r>
  <r>
    <n v="451"/>
    <x v="13"/>
    <x v="40"/>
    <x v="450"/>
    <x v="13"/>
    <x v="1"/>
    <x v="1"/>
    <x v="3"/>
    <x v="0"/>
    <x v="1"/>
    <x v="73"/>
    <x v="0"/>
    <x v="57"/>
    <x v="0"/>
    <x v="315"/>
    <x v="0"/>
    <x v="278"/>
    <x v="182"/>
    <x v="15"/>
    <x v="1"/>
    <x v="143"/>
    <x v="2"/>
    <x v="14"/>
    <x v="1"/>
    <x v="55"/>
    <x v="0"/>
    <x v="129"/>
    <x v="0"/>
    <x v="233"/>
    <x v="0"/>
    <x v="0"/>
  </r>
  <r>
    <n v="452"/>
    <x v="6"/>
    <x v="0"/>
    <x v="451"/>
    <x v="23"/>
    <x v="1"/>
    <x v="1"/>
    <x v="1"/>
    <x v="0"/>
    <x v="1"/>
    <x v="73"/>
    <x v="0"/>
    <x v="22"/>
    <x v="0"/>
    <x v="316"/>
    <x v="207"/>
    <x v="27"/>
    <x v="1"/>
    <x v="228"/>
    <x v="1"/>
    <x v="263"/>
    <x v="178"/>
    <x v="268"/>
    <x v="177"/>
    <x v="10"/>
    <x v="115"/>
    <x v="97"/>
    <x v="0"/>
    <x v="283"/>
    <x v="60"/>
    <x v="0"/>
  </r>
  <r>
    <n v="453"/>
    <x v="3"/>
    <x v="3"/>
    <x v="452"/>
    <x v="4"/>
    <x v="1"/>
    <x v="3"/>
    <x v="0"/>
    <x v="1"/>
    <x v="1"/>
    <x v="73"/>
    <x v="0"/>
    <x v="159"/>
    <x v="0"/>
    <x v="106"/>
    <x v="0"/>
    <x v="114"/>
    <x v="1"/>
    <x v="229"/>
    <x v="152"/>
    <x v="264"/>
    <x v="179"/>
    <x v="269"/>
    <x v="178"/>
    <x v="337"/>
    <x v="116"/>
    <x v="166"/>
    <x v="0"/>
    <x v="71"/>
    <x v="0"/>
    <x v="0"/>
  </r>
  <r>
    <n v="454"/>
    <x v="1"/>
    <x v="1"/>
    <x v="453"/>
    <x v="83"/>
    <x v="0"/>
    <x v="1"/>
    <x v="0"/>
    <x v="3"/>
    <x v="0"/>
    <x v="73"/>
    <x v="0"/>
    <x v="169"/>
    <x v="38"/>
    <x v="19"/>
    <x v="0"/>
    <x v="105"/>
    <x v="1"/>
    <x v="108"/>
    <x v="1"/>
    <x v="186"/>
    <x v="2"/>
    <x v="81"/>
    <x v="1"/>
    <x v="338"/>
    <x v="0"/>
    <x v="220"/>
    <x v="100"/>
    <x v="151"/>
    <x v="23"/>
    <x v="0"/>
  </r>
  <r>
    <n v="455"/>
    <x v="3"/>
    <x v="3"/>
    <x v="454"/>
    <x v="21"/>
    <x v="2"/>
    <x v="2"/>
    <x v="0"/>
    <x v="1"/>
    <x v="1"/>
    <x v="74"/>
    <x v="0"/>
    <x v="43"/>
    <x v="0"/>
    <x v="317"/>
    <x v="0"/>
    <x v="124"/>
    <x v="183"/>
    <x v="206"/>
    <x v="1"/>
    <x v="265"/>
    <x v="2"/>
    <x v="13"/>
    <x v="1"/>
    <x v="339"/>
    <x v="0"/>
    <x v="221"/>
    <x v="101"/>
    <x v="5"/>
    <x v="1"/>
    <x v="0"/>
  </r>
  <r>
    <n v="456"/>
    <x v="2"/>
    <x v="1"/>
    <x v="455"/>
    <x v="48"/>
    <x v="2"/>
    <x v="2"/>
    <x v="2"/>
    <x v="1"/>
    <x v="3"/>
    <x v="74"/>
    <x v="0"/>
    <x v="151"/>
    <x v="0"/>
    <x v="318"/>
    <x v="208"/>
    <x v="229"/>
    <x v="1"/>
    <x v="115"/>
    <x v="1"/>
    <x v="24"/>
    <x v="2"/>
    <x v="42"/>
    <x v="1"/>
    <x v="340"/>
    <x v="0"/>
    <x v="48"/>
    <x v="0"/>
    <x v="285"/>
    <x v="0"/>
    <x v="0"/>
  </r>
  <r>
    <n v="457"/>
    <x v="1"/>
    <x v="4"/>
    <x v="456"/>
    <x v="30"/>
    <x v="2"/>
    <x v="1"/>
    <x v="0"/>
    <x v="2"/>
    <x v="0"/>
    <x v="74"/>
    <x v="0"/>
    <x v="29"/>
    <x v="0"/>
    <x v="319"/>
    <x v="209"/>
    <x v="183"/>
    <x v="1"/>
    <x v="230"/>
    <x v="1"/>
    <x v="266"/>
    <x v="180"/>
    <x v="270"/>
    <x v="179"/>
    <x v="341"/>
    <x v="0"/>
    <x v="9"/>
    <x v="0"/>
    <x v="151"/>
    <x v="23"/>
    <x v="0"/>
  </r>
  <r>
    <n v="458"/>
    <x v="6"/>
    <x v="4"/>
    <x v="457"/>
    <x v="69"/>
    <x v="2"/>
    <x v="0"/>
    <x v="1"/>
    <x v="0"/>
    <x v="0"/>
    <x v="75"/>
    <x v="0"/>
    <x v="59"/>
    <x v="0"/>
    <x v="320"/>
    <x v="0"/>
    <x v="134"/>
    <x v="184"/>
    <x v="57"/>
    <x v="153"/>
    <x v="17"/>
    <x v="2"/>
    <x v="192"/>
    <x v="1"/>
    <x v="218"/>
    <x v="0"/>
    <x v="222"/>
    <x v="102"/>
    <x v="163"/>
    <x v="0"/>
    <x v="0"/>
  </r>
  <r>
    <n v="459"/>
    <x v="0"/>
    <x v="3"/>
    <x v="458"/>
    <x v="0"/>
    <x v="0"/>
    <x v="2"/>
    <x v="0"/>
    <x v="0"/>
    <x v="0"/>
    <x v="75"/>
    <x v="0"/>
    <x v="170"/>
    <x v="39"/>
    <x v="321"/>
    <x v="210"/>
    <x v="152"/>
    <x v="1"/>
    <x v="40"/>
    <x v="1"/>
    <x v="66"/>
    <x v="181"/>
    <x v="271"/>
    <x v="180"/>
    <x v="342"/>
    <x v="0"/>
    <x v="223"/>
    <x v="0"/>
    <x v="192"/>
    <x v="34"/>
    <x v="0"/>
  </r>
  <r>
    <n v="460"/>
    <x v="3"/>
    <x v="3"/>
    <x v="459"/>
    <x v="7"/>
    <x v="2"/>
    <x v="2"/>
    <x v="2"/>
    <x v="1"/>
    <x v="0"/>
    <x v="75"/>
    <x v="0"/>
    <x v="22"/>
    <x v="0"/>
    <x v="322"/>
    <x v="211"/>
    <x v="1"/>
    <x v="1"/>
    <x v="30"/>
    <x v="1"/>
    <x v="267"/>
    <x v="2"/>
    <x v="272"/>
    <x v="1"/>
    <x v="232"/>
    <x v="0"/>
    <x v="101"/>
    <x v="0"/>
    <x v="286"/>
    <x v="61"/>
    <x v="0"/>
  </r>
  <r>
    <n v="461"/>
    <x v="3"/>
    <x v="3"/>
    <x v="460"/>
    <x v="2"/>
    <x v="1"/>
    <x v="2"/>
    <x v="1"/>
    <x v="0"/>
    <x v="1"/>
    <x v="75"/>
    <x v="0"/>
    <x v="82"/>
    <x v="0"/>
    <x v="323"/>
    <x v="212"/>
    <x v="166"/>
    <x v="1"/>
    <x v="23"/>
    <x v="1"/>
    <x v="268"/>
    <x v="182"/>
    <x v="273"/>
    <x v="181"/>
    <x v="323"/>
    <x v="0"/>
    <x v="103"/>
    <x v="0"/>
    <x v="272"/>
    <x v="0"/>
    <x v="0"/>
  </r>
  <r>
    <n v="462"/>
    <x v="3"/>
    <x v="3"/>
    <x v="461"/>
    <x v="0"/>
    <x v="0"/>
    <x v="1"/>
    <x v="0"/>
    <x v="0"/>
    <x v="1"/>
    <x v="75"/>
    <x v="0"/>
    <x v="71"/>
    <x v="0"/>
    <x v="138"/>
    <x v="213"/>
    <x v="144"/>
    <x v="185"/>
    <x v="4"/>
    <x v="1"/>
    <x v="236"/>
    <x v="2"/>
    <x v="46"/>
    <x v="1"/>
    <x v="343"/>
    <x v="0"/>
    <x v="224"/>
    <x v="103"/>
    <x v="221"/>
    <x v="0"/>
    <x v="0"/>
  </r>
  <r>
    <n v="463"/>
    <x v="2"/>
    <x v="1"/>
    <x v="462"/>
    <x v="12"/>
    <x v="2"/>
    <x v="2"/>
    <x v="0"/>
    <x v="0"/>
    <x v="0"/>
    <x v="75"/>
    <x v="0"/>
    <x v="92"/>
    <x v="0"/>
    <x v="324"/>
    <x v="0"/>
    <x v="225"/>
    <x v="1"/>
    <x v="231"/>
    <x v="1"/>
    <x v="230"/>
    <x v="2"/>
    <x v="274"/>
    <x v="1"/>
    <x v="264"/>
    <x v="0"/>
    <x v="18"/>
    <x v="0"/>
    <x v="287"/>
    <x v="62"/>
    <x v="0"/>
  </r>
  <r>
    <n v="464"/>
    <x v="1"/>
    <x v="1"/>
    <x v="463"/>
    <x v="46"/>
    <x v="2"/>
    <x v="1"/>
    <x v="3"/>
    <x v="1"/>
    <x v="1"/>
    <x v="75"/>
    <x v="0"/>
    <x v="128"/>
    <x v="0"/>
    <x v="142"/>
    <x v="0"/>
    <x v="99"/>
    <x v="1"/>
    <x v="160"/>
    <x v="1"/>
    <x v="10"/>
    <x v="9"/>
    <x v="11"/>
    <x v="8"/>
    <x v="344"/>
    <x v="0"/>
    <x v="97"/>
    <x v="0"/>
    <x v="19"/>
    <x v="0"/>
    <x v="0"/>
  </r>
  <r>
    <n v="465"/>
    <x v="5"/>
    <x v="0"/>
    <x v="464"/>
    <x v="0"/>
    <x v="0"/>
    <x v="2"/>
    <x v="0"/>
    <x v="0"/>
    <x v="1"/>
    <x v="76"/>
    <x v="0"/>
    <x v="115"/>
    <x v="0"/>
    <x v="325"/>
    <x v="0"/>
    <x v="279"/>
    <x v="186"/>
    <x v="206"/>
    <x v="1"/>
    <x v="155"/>
    <x v="2"/>
    <x v="82"/>
    <x v="1"/>
    <x v="345"/>
    <x v="117"/>
    <x v="82"/>
    <x v="0"/>
    <x v="287"/>
    <x v="62"/>
    <x v="0"/>
  </r>
  <r>
    <n v="466"/>
    <x v="5"/>
    <x v="3"/>
    <x v="465"/>
    <x v="0"/>
    <x v="0"/>
    <x v="3"/>
    <x v="2"/>
    <x v="1"/>
    <x v="1"/>
    <x v="76"/>
    <x v="0"/>
    <x v="115"/>
    <x v="0"/>
    <x v="50"/>
    <x v="0"/>
    <x v="280"/>
    <x v="187"/>
    <x v="15"/>
    <x v="1"/>
    <x v="269"/>
    <x v="183"/>
    <x v="275"/>
    <x v="182"/>
    <x v="346"/>
    <x v="118"/>
    <x v="215"/>
    <x v="104"/>
    <x v="71"/>
    <x v="0"/>
    <x v="0"/>
  </r>
  <r>
    <n v="467"/>
    <x v="0"/>
    <x v="0"/>
    <x v="466"/>
    <x v="80"/>
    <x v="2"/>
    <x v="1"/>
    <x v="2"/>
    <x v="2"/>
    <x v="1"/>
    <x v="76"/>
    <x v="0"/>
    <x v="171"/>
    <x v="40"/>
    <x v="326"/>
    <x v="0"/>
    <x v="10"/>
    <x v="1"/>
    <x v="232"/>
    <x v="154"/>
    <x v="270"/>
    <x v="184"/>
    <x v="276"/>
    <x v="183"/>
    <x v="13"/>
    <x v="0"/>
    <x v="166"/>
    <x v="0"/>
    <x v="223"/>
    <x v="0"/>
    <x v="0"/>
  </r>
  <r>
    <n v="468"/>
    <x v="0"/>
    <x v="2"/>
    <x v="467"/>
    <x v="79"/>
    <x v="1"/>
    <x v="1"/>
    <x v="3"/>
    <x v="1"/>
    <x v="1"/>
    <x v="76"/>
    <x v="0"/>
    <x v="172"/>
    <x v="41"/>
    <x v="267"/>
    <x v="0"/>
    <x v="281"/>
    <x v="188"/>
    <x v="10"/>
    <x v="1"/>
    <x v="231"/>
    <x v="2"/>
    <x v="197"/>
    <x v="1"/>
    <x v="132"/>
    <x v="0"/>
    <x v="225"/>
    <x v="105"/>
    <x v="174"/>
    <x v="0"/>
    <x v="0"/>
  </r>
  <r>
    <n v="469"/>
    <x v="3"/>
    <x v="3"/>
    <x v="468"/>
    <x v="0"/>
    <x v="0"/>
    <x v="2"/>
    <x v="0"/>
    <x v="0"/>
    <x v="1"/>
    <x v="76"/>
    <x v="0"/>
    <x v="173"/>
    <x v="0"/>
    <x v="327"/>
    <x v="0"/>
    <x v="282"/>
    <x v="189"/>
    <x v="233"/>
    <x v="155"/>
    <x v="78"/>
    <x v="2"/>
    <x v="140"/>
    <x v="184"/>
    <x v="28"/>
    <x v="0"/>
    <x v="128"/>
    <x v="0"/>
    <x v="213"/>
    <x v="0"/>
    <x v="0"/>
  </r>
  <r>
    <n v="470"/>
    <x v="2"/>
    <x v="4"/>
    <x v="469"/>
    <x v="12"/>
    <x v="2"/>
    <x v="0"/>
    <x v="3"/>
    <x v="0"/>
    <x v="3"/>
    <x v="76"/>
    <x v="0"/>
    <x v="1"/>
    <x v="0"/>
    <x v="328"/>
    <x v="214"/>
    <x v="217"/>
    <x v="1"/>
    <x v="175"/>
    <x v="156"/>
    <x v="252"/>
    <x v="2"/>
    <x v="277"/>
    <x v="1"/>
    <x v="347"/>
    <x v="0"/>
    <x v="44"/>
    <x v="0"/>
    <x v="288"/>
    <x v="0"/>
    <x v="0"/>
  </r>
  <r>
    <n v="471"/>
    <x v="2"/>
    <x v="1"/>
    <x v="470"/>
    <x v="21"/>
    <x v="2"/>
    <x v="2"/>
    <x v="1"/>
    <x v="0"/>
    <x v="3"/>
    <x v="76"/>
    <x v="0"/>
    <x v="43"/>
    <x v="0"/>
    <x v="40"/>
    <x v="0"/>
    <x v="17"/>
    <x v="1"/>
    <x v="234"/>
    <x v="1"/>
    <x v="69"/>
    <x v="185"/>
    <x v="278"/>
    <x v="185"/>
    <x v="253"/>
    <x v="0"/>
    <x v="226"/>
    <x v="106"/>
    <x v="289"/>
    <x v="63"/>
    <x v="0"/>
  </r>
  <r>
    <n v="472"/>
    <x v="55"/>
    <x v="43"/>
    <x v="471"/>
    <x v="0"/>
    <x v="0"/>
    <x v="1"/>
    <x v="0"/>
    <x v="0"/>
    <x v="0"/>
    <x v="77"/>
    <x v="0"/>
    <x v="122"/>
    <x v="0"/>
    <x v="329"/>
    <x v="215"/>
    <x v="283"/>
    <x v="190"/>
    <x v="11"/>
    <x v="6"/>
    <x v="271"/>
    <x v="186"/>
    <x v="279"/>
    <x v="186"/>
    <x v="348"/>
    <x v="0"/>
    <x v="227"/>
    <x v="107"/>
    <x v="290"/>
    <x v="0"/>
    <x v="40"/>
  </r>
  <r>
    <n v="473"/>
    <x v="24"/>
    <x v="21"/>
    <x v="472"/>
    <x v="37"/>
    <x v="2"/>
    <x v="2"/>
    <x v="0"/>
    <x v="0"/>
    <x v="1"/>
    <x v="77"/>
    <x v="0"/>
    <x v="92"/>
    <x v="0"/>
    <x v="330"/>
    <x v="0"/>
    <x v="284"/>
    <x v="191"/>
    <x v="120"/>
    <x v="1"/>
    <x v="26"/>
    <x v="2"/>
    <x v="249"/>
    <x v="1"/>
    <x v="349"/>
    <x v="119"/>
    <x v="228"/>
    <x v="108"/>
    <x v="208"/>
    <x v="0"/>
    <x v="0"/>
  </r>
  <r>
    <n v="474"/>
    <x v="2"/>
    <x v="1"/>
    <x v="473"/>
    <x v="30"/>
    <x v="2"/>
    <x v="2"/>
    <x v="2"/>
    <x v="1"/>
    <x v="1"/>
    <x v="77"/>
    <x v="0"/>
    <x v="163"/>
    <x v="0"/>
    <x v="330"/>
    <x v="0"/>
    <x v="84"/>
    <x v="1"/>
    <x v="3"/>
    <x v="1"/>
    <x v="2"/>
    <x v="2"/>
    <x v="2"/>
    <x v="1"/>
    <x v="350"/>
    <x v="0"/>
    <x v="6"/>
    <x v="0"/>
    <x v="24"/>
    <x v="0"/>
    <x v="0"/>
  </r>
  <r>
    <n v="475"/>
    <x v="2"/>
    <x v="4"/>
    <x v="474"/>
    <x v="35"/>
    <x v="2"/>
    <x v="3"/>
    <x v="0"/>
    <x v="1"/>
    <x v="1"/>
    <x v="77"/>
    <x v="0"/>
    <x v="46"/>
    <x v="0"/>
    <x v="331"/>
    <x v="0"/>
    <x v="232"/>
    <x v="1"/>
    <x v="235"/>
    <x v="157"/>
    <x v="115"/>
    <x v="2"/>
    <x v="47"/>
    <x v="1"/>
    <x v="351"/>
    <x v="0"/>
    <x v="157"/>
    <x v="0"/>
    <x v="291"/>
    <x v="0"/>
    <x v="0"/>
  </r>
  <r>
    <n v="476"/>
    <x v="2"/>
    <x v="1"/>
    <x v="475"/>
    <x v="84"/>
    <x v="4"/>
    <x v="3"/>
    <x v="0"/>
    <x v="1"/>
    <x v="2"/>
    <x v="77"/>
    <x v="0"/>
    <x v="43"/>
    <x v="0"/>
    <x v="330"/>
    <x v="0"/>
    <x v="285"/>
    <x v="1"/>
    <x v="11"/>
    <x v="6"/>
    <x v="10"/>
    <x v="9"/>
    <x v="11"/>
    <x v="8"/>
    <x v="352"/>
    <x v="120"/>
    <x v="229"/>
    <x v="109"/>
    <x v="165"/>
    <x v="0"/>
    <x v="0"/>
  </r>
  <r>
    <n v="477"/>
    <x v="2"/>
    <x v="1"/>
    <x v="476"/>
    <x v="29"/>
    <x v="2"/>
    <x v="1"/>
    <x v="1"/>
    <x v="1"/>
    <x v="0"/>
    <x v="77"/>
    <x v="0"/>
    <x v="174"/>
    <x v="0"/>
    <x v="332"/>
    <x v="216"/>
    <x v="23"/>
    <x v="1"/>
    <x v="236"/>
    <x v="158"/>
    <x v="101"/>
    <x v="2"/>
    <x v="280"/>
    <x v="1"/>
    <x v="353"/>
    <x v="0"/>
    <x v="85"/>
    <x v="0"/>
    <x v="38"/>
    <x v="0"/>
    <x v="0"/>
  </r>
  <r>
    <n v="478"/>
    <x v="2"/>
    <x v="1"/>
    <x v="477"/>
    <x v="71"/>
    <x v="2"/>
    <x v="2"/>
    <x v="2"/>
    <x v="1"/>
    <x v="1"/>
    <x v="77"/>
    <x v="0"/>
    <x v="30"/>
    <x v="0"/>
    <x v="300"/>
    <x v="0"/>
    <x v="135"/>
    <x v="192"/>
    <x v="65"/>
    <x v="1"/>
    <x v="75"/>
    <x v="2"/>
    <x v="125"/>
    <x v="1"/>
    <x v="354"/>
    <x v="0"/>
    <x v="60"/>
    <x v="0"/>
    <x v="153"/>
    <x v="0"/>
    <x v="0"/>
  </r>
  <r>
    <n v="479"/>
    <x v="1"/>
    <x v="1"/>
    <x v="478"/>
    <x v="36"/>
    <x v="0"/>
    <x v="1"/>
    <x v="1"/>
    <x v="0"/>
    <x v="1"/>
    <x v="77"/>
    <x v="0"/>
    <x v="151"/>
    <x v="0"/>
    <x v="333"/>
    <x v="0"/>
    <x v="160"/>
    <x v="1"/>
    <x v="15"/>
    <x v="1"/>
    <x v="119"/>
    <x v="2"/>
    <x v="114"/>
    <x v="1"/>
    <x v="355"/>
    <x v="0"/>
    <x v="157"/>
    <x v="0"/>
    <x v="292"/>
    <x v="0"/>
    <x v="0"/>
  </r>
  <r>
    <n v="480"/>
    <x v="18"/>
    <x v="48"/>
    <x v="479"/>
    <x v="2"/>
    <x v="1"/>
    <x v="1"/>
    <x v="1"/>
    <x v="0"/>
    <x v="1"/>
    <x v="78"/>
    <x v="0"/>
    <x v="154"/>
    <x v="42"/>
    <x v="334"/>
    <x v="217"/>
    <x v="28"/>
    <x v="1"/>
    <x v="237"/>
    <x v="159"/>
    <x v="272"/>
    <x v="187"/>
    <x v="3"/>
    <x v="187"/>
    <x v="214"/>
    <x v="0"/>
    <x v="230"/>
    <x v="110"/>
    <x v="103"/>
    <x v="0"/>
    <x v="9"/>
  </r>
  <r>
    <n v="481"/>
    <x v="56"/>
    <x v="11"/>
    <x v="480"/>
    <x v="12"/>
    <x v="2"/>
    <x v="0"/>
    <x v="0"/>
    <x v="0"/>
    <x v="1"/>
    <x v="78"/>
    <x v="0"/>
    <x v="132"/>
    <x v="0"/>
    <x v="335"/>
    <x v="0"/>
    <x v="286"/>
    <x v="193"/>
    <x v="43"/>
    <x v="1"/>
    <x v="262"/>
    <x v="2"/>
    <x v="86"/>
    <x v="1"/>
    <x v="323"/>
    <x v="0"/>
    <x v="193"/>
    <x v="0"/>
    <x v="165"/>
    <x v="0"/>
    <x v="41"/>
  </r>
  <r>
    <n v="482"/>
    <x v="0"/>
    <x v="0"/>
    <x v="481"/>
    <x v="29"/>
    <x v="2"/>
    <x v="1"/>
    <x v="1"/>
    <x v="1"/>
    <x v="1"/>
    <x v="78"/>
    <x v="0"/>
    <x v="142"/>
    <x v="0"/>
    <x v="336"/>
    <x v="218"/>
    <x v="159"/>
    <x v="1"/>
    <x v="128"/>
    <x v="160"/>
    <x v="273"/>
    <x v="188"/>
    <x v="281"/>
    <x v="188"/>
    <x v="356"/>
    <x v="0"/>
    <x v="145"/>
    <x v="0"/>
    <x v="42"/>
    <x v="0"/>
    <x v="0"/>
  </r>
  <r>
    <n v="483"/>
    <x v="3"/>
    <x v="6"/>
    <x v="482"/>
    <x v="32"/>
    <x v="1"/>
    <x v="2"/>
    <x v="2"/>
    <x v="1"/>
    <x v="1"/>
    <x v="78"/>
    <x v="0"/>
    <x v="119"/>
    <x v="0"/>
    <x v="337"/>
    <x v="219"/>
    <x v="184"/>
    <x v="1"/>
    <x v="238"/>
    <x v="1"/>
    <x v="56"/>
    <x v="2"/>
    <x v="1"/>
    <x v="1"/>
    <x v="357"/>
    <x v="121"/>
    <x v="103"/>
    <x v="0"/>
    <x v="127"/>
    <x v="0"/>
    <x v="0"/>
  </r>
  <r>
    <n v="484"/>
    <x v="2"/>
    <x v="1"/>
    <x v="483"/>
    <x v="9"/>
    <x v="0"/>
    <x v="1"/>
    <x v="2"/>
    <x v="2"/>
    <x v="3"/>
    <x v="78"/>
    <x v="0"/>
    <x v="62"/>
    <x v="0"/>
    <x v="329"/>
    <x v="220"/>
    <x v="83"/>
    <x v="1"/>
    <x v="239"/>
    <x v="161"/>
    <x v="183"/>
    <x v="189"/>
    <x v="282"/>
    <x v="1"/>
    <x v="358"/>
    <x v="0"/>
    <x v="10"/>
    <x v="0"/>
    <x v="293"/>
    <x v="0"/>
    <x v="0"/>
  </r>
  <r>
    <n v="485"/>
    <x v="2"/>
    <x v="1"/>
    <x v="484"/>
    <x v="48"/>
    <x v="2"/>
    <x v="1"/>
    <x v="3"/>
    <x v="0"/>
    <x v="1"/>
    <x v="78"/>
    <x v="0"/>
    <x v="156"/>
    <x v="0"/>
    <x v="338"/>
    <x v="0"/>
    <x v="40"/>
    <x v="1"/>
    <x v="134"/>
    <x v="1"/>
    <x v="12"/>
    <x v="2"/>
    <x v="283"/>
    <x v="1"/>
    <x v="79"/>
    <x v="0"/>
    <x v="69"/>
    <x v="0"/>
    <x v="30"/>
    <x v="0"/>
    <x v="0"/>
  </r>
  <r>
    <n v="486"/>
    <x v="6"/>
    <x v="7"/>
    <x v="485"/>
    <x v="70"/>
    <x v="1"/>
    <x v="1"/>
    <x v="0"/>
    <x v="0"/>
    <x v="2"/>
    <x v="79"/>
    <x v="0"/>
    <x v="156"/>
    <x v="0"/>
    <x v="339"/>
    <x v="221"/>
    <x v="88"/>
    <x v="1"/>
    <x v="11"/>
    <x v="6"/>
    <x v="10"/>
    <x v="9"/>
    <x v="11"/>
    <x v="8"/>
    <x v="359"/>
    <x v="122"/>
    <x v="163"/>
    <x v="0"/>
    <x v="215"/>
    <x v="0"/>
    <x v="0"/>
  </r>
  <r>
    <n v="487"/>
    <x v="3"/>
    <x v="2"/>
    <x v="486"/>
    <x v="57"/>
    <x v="1"/>
    <x v="1"/>
    <x v="0"/>
    <x v="0"/>
    <x v="2"/>
    <x v="79"/>
    <x v="0"/>
    <x v="40"/>
    <x v="0"/>
    <x v="115"/>
    <x v="222"/>
    <x v="254"/>
    <x v="1"/>
    <x v="86"/>
    <x v="1"/>
    <x v="274"/>
    <x v="190"/>
    <x v="284"/>
    <x v="1"/>
    <x v="261"/>
    <x v="0"/>
    <x v="14"/>
    <x v="0"/>
    <x v="294"/>
    <x v="64"/>
    <x v="0"/>
  </r>
  <r>
    <n v="488"/>
    <x v="2"/>
    <x v="1"/>
    <x v="487"/>
    <x v="29"/>
    <x v="2"/>
    <x v="1"/>
    <x v="3"/>
    <x v="3"/>
    <x v="1"/>
    <x v="79"/>
    <x v="0"/>
    <x v="126"/>
    <x v="0"/>
    <x v="340"/>
    <x v="223"/>
    <x v="141"/>
    <x v="1"/>
    <x v="131"/>
    <x v="1"/>
    <x v="275"/>
    <x v="2"/>
    <x v="285"/>
    <x v="1"/>
    <x v="156"/>
    <x v="0"/>
    <x v="85"/>
    <x v="0"/>
    <x v="151"/>
    <x v="23"/>
    <x v="0"/>
  </r>
  <r>
    <n v="489"/>
    <x v="2"/>
    <x v="1"/>
    <x v="488"/>
    <x v="34"/>
    <x v="2"/>
    <x v="2"/>
    <x v="0"/>
    <x v="1"/>
    <x v="1"/>
    <x v="79"/>
    <x v="0"/>
    <x v="175"/>
    <x v="0"/>
    <x v="39"/>
    <x v="0"/>
    <x v="8"/>
    <x v="1"/>
    <x v="11"/>
    <x v="6"/>
    <x v="58"/>
    <x v="2"/>
    <x v="6"/>
    <x v="1"/>
    <x v="360"/>
    <x v="0"/>
    <x v="154"/>
    <x v="111"/>
    <x v="295"/>
    <x v="65"/>
    <x v="0"/>
  </r>
  <r>
    <n v="490"/>
    <x v="1"/>
    <x v="4"/>
    <x v="489"/>
    <x v="29"/>
    <x v="2"/>
    <x v="1"/>
    <x v="0"/>
    <x v="2"/>
    <x v="1"/>
    <x v="79"/>
    <x v="0"/>
    <x v="90"/>
    <x v="0"/>
    <x v="341"/>
    <x v="0"/>
    <x v="122"/>
    <x v="1"/>
    <x v="142"/>
    <x v="162"/>
    <x v="186"/>
    <x v="2"/>
    <x v="25"/>
    <x v="1"/>
    <x v="358"/>
    <x v="0"/>
    <x v="85"/>
    <x v="0"/>
    <x v="166"/>
    <x v="0"/>
    <x v="0"/>
  </r>
  <r>
    <n v="491"/>
    <x v="1"/>
    <x v="8"/>
    <x v="490"/>
    <x v="71"/>
    <x v="2"/>
    <x v="2"/>
    <x v="0"/>
    <x v="1"/>
    <x v="1"/>
    <x v="79"/>
    <x v="0"/>
    <x v="78"/>
    <x v="0"/>
    <x v="56"/>
    <x v="0"/>
    <x v="242"/>
    <x v="1"/>
    <x v="48"/>
    <x v="1"/>
    <x v="92"/>
    <x v="2"/>
    <x v="114"/>
    <x v="1"/>
    <x v="361"/>
    <x v="0"/>
    <x v="102"/>
    <x v="0"/>
    <x v="92"/>
    <x v="0"/>
    <x v="0"/>
  </r>
  <r>
    <n v="492"/>
    <x v="6"/>
    <x v="22"/>
    <x v="491"/>
    <x v="0"/>
    <x v="0"/>
    <x v="2"/>
    <x v="2"/>
    <x v="1"/>
    <x v="1"/>
    <x v="80"/>
    <x v="0"/>
    <x v="176"/>
    <x v="0"/>
    <x v="151"/>
    <x v="224"/>
    <x v="177"/>
    <x v="1"/>
    <x v="16"/>
    <x v="1"/>
    <x v="274"/>
    <x v="191"/>
    <x v="286"/>
    <x v="189"/>
    <x v="362"/>
    <x v="0"/>
    <x v="108"/>
    <x v="0"/>
    <x v="291"/>
    <x v="0"/>
    <x v="0"/>
  </r>
  <r>
    <n v="493"/>
    <x v="0"/>
    <x v="3"/>
    <x v="492"/>
    <x v="12"/>
    <x v="2"/>
    <x v="2"/>
    <x v="0"/>
    <x v="0"/>
    <x v="0"/>
    <x v="80"/>
    <x v="0"/>
    <x v="177"/>
    <x v="43"/>
    <x v="324"/>
    <x v="0"/>
    <x v="9"/>
    <x v="1"/>
    <x v="98"/>
    <x v="1"/>
    <x v="181"/>
    <x v="192"/>
    <x v="287"/>
    <x v="190"/>
    <x v="257"/>
    <x v="123"/>
    <x v="28"/>
    <x v="0"/>
    <x v="296"/>
    <x v="66"/>
    <x v="0"/>
  </r>
  <r>
    <n v="494"/>
    <x v="3"/>
    <x v="1"/>
    <x v="493"/>
    <x v="7"/>
    <x v="2"/>
    <x v="1"/>
    <x v="1"/>
    <x v="0"/>
    <x v="1"/>
    <x v="80"/>
    <x v="0"/>
    <x v="144"/>
    <x v="0"/>
    <x v="29"/>
    <x v="0"/>
    <x v="222"/>
    <x v="194"/>
    <x v="100"/>
    <x v="1"/>
    <x v="208"/>
    <x v="193"/>
    <x v="288"/>
    <x v="191"/>
    <x v="256"/>
    <x v="0"/>
    <x v="44"/>
    <x v="0"/>
    <x v="297"/>
    <x v="67"/>
    <x v="0"/>
  </r>
  <r>
    <n v="495"/>
    <x v="1"/>
    <x v="8"/>
    <x v="494"/>
    <x v="73"/>
    <x v="2"/>
    <x v="3"/>
    <x v="1"/>
    <x v="0"/>
    <x v="1"/>
    <x v="80"/>
    <x v="0"/>
    <x v="47"/>
    <x v="0"/>
    <x v="94"/>
    <x v="0"/>
    <x v="72"/>
    <x v="1"/>
    <x v="118"/>
    <x v="163"/>
    <x v="58"/>
    <x v="2"/>
    <x v="74"/>
    <x v="1"/>
    <x v="363"/>
    <x v="0"/>
    <x v="55"/>
    <x v="0"/>
    <x v="18"/>
    <x v="0"/>
    <x v="0"/>
  </r>
  <r>
    <n v="496"/>
    <x v="1"/>
    <x v="8"/>
    <x v="495"/>
    <x v="9"/>
    <x v="0"/>
    <x v="3"/>
    <x v="0"/>
    <x v="1"/>
    <x v="1"/>
    <x v="80"/>
    <x v="0"/>
    <x v="81"/>
    <x v="0"/>
    <x v="330"/>
    <x v="0"/>
    <x v="287"/>
    <x v="1"/>
    <x v="26"/>
    <x v="1"/>
    <x v="175"/>
    <x v="2"/>
    <x v="289"/>
    <x v="1"/>
    <x v="102"/>
    <x v="0"/>
    <x v="23"/>
    <x v="0"/>
    <x v="298"/>
    <x v="68"/>
    <x v="0"/>
  </r>
  <r>
    <n v="497"/>
    <x v="1"/>
    <x v="4"/>
    <x v="496"/>
    <x v="73"/>
    <x v="2"/>
    <x v="3"/>
    <x v="1"/>
    <x v="1"/>
    <x v="1"/>
    <x v="80"/>
    <x v="0"/>
    <x v="67"/>
    <x v="0"/>
    <x v="342"/>
    <x v="225"/>
    <x v="159"/>
    <x v="1"/>
    <x v="42"/>
    <x v="164"/>
    <x v="161"/>
    <x v="2"/>
    <x v="166"/>
    <x v="1"/>
    <x v="44"/>
    <x v="0"/>
    <x v="119"/>
    <x v="0"/>
    <x v="50"/>
    <x v="0"/>
    <x v="0"/>
  </r>
  <r>
    <n v="498"/>
    <x v="57"/>
    <x v="11"/>
    <x v="497"/>
    <x v="19"/>
    <x v="2"/>
    <x v="0"/>
    <x v="3"/>
    <x v="0"/>
    <x v="0"/>
    <x v="81"/>
    <x v="0"/>
    <x v="178"/>
    <x v="0"/>
    <x v="326"/>
    <x v="0"/>
    <x v="288"/>
    <x v="195"/>
    <x v="57"/>
    <x v="165"/>
    <x v="4"/>
    <x v="194"/>
    <x v="145"/>
    <x v="192"/>
    <x v="364"/>
    <x v="124"/>
    <x v="231"/>
    <x v="0"/>
    <x v="208"/>
    <x v="0"/>
    <x v="42"/>
  </r>
  <r>
    <n v="499"/>
    <x v="23"/>
    <x v="31"/>
    <x v="498"/>
    <x v="4"/>
    <x v="1"/>
    <x v="3"/>
    <x v="0"/>
    <x v="1"/>
    <x v="1"/>
    <x v="81"/>
    <x v="0"/>
    <x v="76"/>
    <x v="0"/>
    <x v="18"/>
    <x v="0"/>
    <x v="124"/>
    <x v="196"/>
    <x v="164"/>
    <x v="166"/>
    <x v="193"/>
    <x v="195"/>
    <x v="290"/>
    <x v="193"/>
    <x v="365"/>
    <x v="125"/>
    <x v="85"/>
    <x v="0"/>
    <x v="299"/>
    <x v="69"/>
    <x v="0"/>
  </r>
  <r>
    <n v="500"/>
    <x v="6"/>
    <x v="0"/>
    <x v="499"/>
    <x v="0"/>
    <x v="0"/>
    <x v="2"/>
    <x v="2"/>
    <x v="1"/>
    <x v="1"/>
    <x v="81"/>
    <x v="0"/>
    <x v="113"/>
    <x v="0"/>
    <x v="26"/>
    <x v="0"/>
    <x v="150"/>
    <x v="197"/>
    <x v="240"/>
    <x v="167"/>
    <x v="276"/>
    <x v="2"/>
    <x v="291"/>
    <x v="194"/>
    <x v="366"/>
    <x v="126"/>
    <x v="232"/>
    <x v="112"/>
    <x v="300"/>
    <x v="70"/>
    <x v="0"/>
  </r>
  <r>
    <n v="501"/>
    <x v="3"/>
    <x v="4"/>
    <x v="500"/>
    <x v="45"/>
    <x v="2"/>
    <x v="1"/>
    <x v="1"/>
    <x v="2"/>
    <x v="3"/>
    <x v="81"/>
    <x v="0"/>
    <x v="159"/>
    <x v="0"/>
    <x v="343"/>
    <x v="226"/>
    <x v="83"/>
    <x v="1"/>
    <x v="135"/>
    <x v="168"/>
    <x v="277"/>
    <x v="196"/>
    <x v="292"/>
    <x v="195"/>
    <x v="367"/>
    <x v="0"/>
    <x v="103"/>
    <x v="0"/>
    <x v="151"/>
    <x v="23"/>
    <x v="0"/>
  </r>
  <r>
    <n v="502"/>
    <x v="2"/>
    <x v="1"/>
    <x v="501"/>
    <x v="21"/>
    <x v="2"/>
    <x v="2"/>
    <x v="2"/>
    <x v="1"/>
    <x v="0"/>
    <x v="81"/>
    <x v="0"/>
    <x v="151"/>
    <x v="0"/>
    <x v="237"/>
    <x v="0"/>
    <x v="9"/>
    <x v="1"/>
    <x v="241"/>
    <x v="1"/>
    <x v="23"/>
    <x v="2"/>
    <x v="280"/>
    <x v="1"/>
    <x v="184"/>
    <x v="0"/>
    <x v="233"/>
    <x v="113"/>
    <x v="164"/>
    <x v="0"/>
    <x v="0"/>
  </r>
  <r>
    <n v="503"/>
    <x v="29"/>
    <x v="49"/>
    <x v="502"/>
    <x v="2"/>
    <x v="1"/>
    <x v="1"/>
    <x v="0"/>
    <x v="1"/>
    <x v="1"/>
    <x v="82"/>
    <x v="0"/>
    <x v="179"/>
    <x v="44"/>
    <x v="151"/>
    <x v="227"/>
    <x v="122"/>
    <x v="1"/>
    <x v="242"/>
    <x v="169"/>
    <x v="278"/>
    <x v="197"/>
    <x v="293"/>
    <x v="196"/>
    <x v="368"/>
    <x v="0"/>
    <x v="234"/>
    <x v="114"/>
    <x v="168"/>
    <x v="0"/>
    <x v="17"/>
  </r>
  <r>
    <n v="504"/>
    <x v="58"/>
    <x v="34"/>
    <x v="503"/>
    <x v="16"/>
    <x v="0"/>
    <x v="2"/>
    <x v="2"/>
    <x v="0"/>
    <x v="1"/>
    <x v="82"/>
    <x v="0"/>
    <x v="50"/>
    <x v="0"/>
    <x v="74"/>
    <x v="0"/>
    <x v="289"/>
    <x v="198"/>
    <x v="243"/>
    <x v="170"/>
    <x v="132"/>
    <x v="198"/>
    <x v="294"/>
    <x v="197"/>
    <x v="369"/>
    <x v="127"/>
    <x v="235"/>
    <x v="115"/>
    <x v="299"/>
    <x v="69"/>
    <x v="43"/>
  </r>
  <r>
    <n v="505"/>
    <x v="3"/>
    <x v="3"/>
    <x v="504"/>
    <x v="57"/>
    <x v="1"/>
    <x v="2"/>
    <x v="2"/>
    <x v="0"/>
    <x v="1"/>
    <x v="82"/>
    <x v="0"/>
    <x v="61"/>
    <x v="0"/>
    <x v="344"/>
    <x v="228"/>
    <x v="290"/>
    <x v="199"/>
    <x v="97"/>
    <x v="1"/>
    <x v="279"/>
    <x v="2"/>
    <x v="284"/>
    <x v="1"/>
    <x v="370"/>
    <x v="128"/>
    <x v="236"/>
    <x v="0"/>
    <x v="39"/>
    <x v="5"/>
    <x v="0"/>
  </r>
  <r>
    <n v="506"/>
    <x v="3"/>
    <x v="6"/>
    <x v="505"/>
    <x v="64"/>
    <x v="0"/>
    <x v="1"/>
    <x v="1"/>
    <x v="0"/>
    <x v="0"/>
    <x v="82"/>
    <x v="0"/>
    <x v="41"/>
    <x v="0"/>
    <x v="345"/>
    <x v="229"/>
    <x v="10"/>
    <x v="1"/>
    <x v="26"/>
    <x v="1"/>
    <x v="50"/>
    <x v="2"/>
    <x v="30"/>
    <x v="1"/>
    <x v="371"/>
    <x v="0"/>
    <x v="237"/>
    <x v="116"/>
    <x v="53"/>
    <x v="0"/>
    <x v="0"/>
  </r>
  <r>
    <n v="507"/>
    <x v="3"/>
    <x v="1"/>
    <x v="506"/>
    <x v="48"/>
    <x v="2"/>
    <x v="1"/>
    <x v="1"/>
    <x v="0"/>
    <x v="1"/>
    <x v="82"/>
    <x v="0"/>
    <x v="86"/>
    <x v="0"/>
    <x v="301"/>
    <x v="230"/>
    <x v="291"/>
    <x v="1"/>
    <x v="13"/>
    <x v="1"/>
    <x v="49"/>
    <x v="2"/>
    <x v="274"/>
    <x v="1"/>
    <x v="82"/>
    <x v="0"/>
    <x v="69"/>
    <x v="0"/>
    <x v="284"/>
    <x v="0"/>
    <x v="0"/>
  </r>
  <r>
    <n v="508"/>
    <x v="1"/>
    <x v="4"/>
    <x v="507"/>
    <x v="85"/>
    <x v="2"/>
    <x v="2"/>
    <x v="3"/>
    <x v="1"/>
    <x v="1"/>
    <x v="82"/>
    <x v="0"/>
    <x v="163"/>
    <x v="0"/>
    <x v="80"/>
    <x v="0"/>
    <x v="122"/>
    <x v="1"/>
    <x v="63"/>
    <x v="1"/>
    <x v="186"/>
    <x v="2"/>
    <x v="81"/>
    <x v="1"/>
    <x v="50"/>
    <x v="0"/>
    <x v="37"/>
    <x v="0"/>
    <x v="218"/>
    <x v="0"/>
    <x v="0"/>
  </r>
  <r>
    <n v="509"/>
    <x v="5"/>
    <x v="6"/>
    <x v="508"/>
    <x v="10"/>
    <x v="1"/>
    <x v="2"/>
    <x v="2"/>
    <x v="1"/>
    <x v="1"/>
    <x v="83"/>
    <x v="0"/>
    <x v="180"/>
    <x v="0"/>
    <x v="346"/>
    <x v="231"/>
    <x v="210"/>
    <x v="1"/>
    <x v="71"/>
    <x v="1"/>
    <x v="280"/>
    <x v="199"/>
    <x v="153"/>
    <x v="198"/>
    <x v="182"/>
    <x v="129"/>
    <x v="227"/>
    <x v="117"/>
    <x v="301"/>
    <x v="71"/>
    <x v="0"/>
  </r>
  <r>
    <n v="510"/>
    <x v="5"/>
    <x v="6"/>
    <x v="509"/>
    <x v="4"/>
    <x v="1"/>
    <x v="2"/>
    <x v="0"/>
    <x v="1"/>
    <x v="1"/>
    <x v="83"/>
    <x v="0"/>
    <x v="144"/>
    <x v="0"/>
    <x v="184"/>
    <x v="0"/>
    <x v="56"/>
    <x v="1"/>
    <x v="244"/>
    <x v="171"/>
    <x v="281"/>
    <x v="200"/>
    <x v="295"/>
    <x v="199"/>
    <x v="179"/>
    <x v="130"/>
    <x v="123"/>
    <x v="0"/>
    <x v="22"/>
    <x v="0"/>
    <x v="0"/>
  </r>
  <r>
    <n v="511"/>
    <x v="3"/>
    <x v="3"/>
    <x v="510"/>
    <x v="41"/>
    <x v="1"/>
    <x v="1"/>
    <x v="1"/>
    <x v="0"/>
    <x v="1"/>
    <x v="83"/>
    <x v="0"/>
    <x v="158"/>
    <x v="0"/>
    <x v="347"/>
    <x v="232"/>
    <x v="55"/>
    <x v="1"/>
    <x v="26"/>
    <x v="1"/>
    <x v="124"/>
    <x v="201"/>
    <x v="296"/>
    <x v="200"/>
    <x v="372"/>
    <x v="131"/>
    <x v="218"/>
    <x v="118"/>
    <x v="302"/>
    <x v="0"/>
    <x v="0"/>
  </r>
  <r>
    <n v="512"/>
    <x v="3"/>
    <x v="3"/>
    <x v="511"/>
    <x v="32"/>
    <x v="1"/>
    <x v="2"/>
    <x v="2"/>
    <x v="1"/>
    <x v="1"/>
    <x v="83"/>
    <x v="0"/>
    <x v="104"/>
    <x v="0"/>
    <x v="348"/>
    <x v="233"/>
    <x v="55"/>
    <x v="1"/>
    <x v="23"/>
    <x v="1"/>
    <x v="91"/>
    <x v="2"/>
    <x v="297"/>
    <x v="1"/>
    <x v="373"/>
    <x v="0"/>
    <x v="39"/>
    <x v="0"/>
    <x v="85"/>
    <x v="0"/>
    <x v="0"/>
  </r>
  <r>
    <n v="513"/>
    <x v="59"/>
    <x v="50"/>
    <x v="512"/>
    <x v="3"/>
    <x v="2"/>
    <x v="3"/>
    <x v="1"/>
    <x v="0"/>
    <x v="1"/>
    <x v="84"/>
    <x v="0"/>
    <x v="15"/>
    <x v="0"/>
    <x v="223"/>
    <x v="0"/>
    <x v="292"/>
    <x v="200"/>
    <x v="245"/>
    <x v="1"/>
    <x v="47"/>
    <x v="2"/>
    <x v="50"/>
    <x v="1"/>
    <x v="111"/>
    <x v="132"/>
    <x v="238"/>
    <x v="119"/>
    <x v="71"/>
    <x v="0"/>
    <x v="44"/>
  </r>
  <r>
    <n v="514"/>
    <x v="16"/>
    <x v="42"/>
    <x v="513"/>
    <x v="24"/>
    <x v="1"/>
    <x v="1"/>
    <x v="1"/>
    <x v="0"/>
    <x v="1"/>
    <x v="84"/>
    <x v="0"/>
    <x v="90"/>
    <x v="0"/>
    <x v="345"/>
    <x v="234"/>
    <x v="293"/>
    <x v="201"/>
    <x v="246"/>
    <x v="172"/>
    <x v="282"/>
    <x v="202"/>
    <x v="298"/>
    <x v="201"/>
    <x v="222"/>
    <x v="133"/>
    <x v="52"/>
    <x v="0"/>
    <x v="290"/>
    <x v="0"/>
    <x v="7"/>
  </r>
  <r>
    <n v="515"/>
    <x v="60"/>
    <x v="5"/>
    <x v="514"/>
    <x v="4"/>
    <x v="1"/>
    <x v="2"/>
    <x v="0"/>
    <x v="0"/>
    <x v="1"/>
    <x v="84"/>
    <x v="0"/>
    <x v="181"/>
    <x v="0"/>
    <x v="12"/>
    <x v="0"/>
    <x v="294"/>
    <x v="202"/>
    <x v="247"/>
    <x v="173"/>
    <x v="283"/>
    <x v="203"/>
    <x v="299"/>
    <x v="202"/>
    <x v="374"/>
    <x v="134"/>
    <x v="34"/>
    <x v="0"/>
    <x v="303"/>
    <x v="72"/>
    <x v="45"/>
  </r>
  <r>
    <n v="516"/>
    <x v="3"/>
    <x v="0"/>
    <x v="515"/>
    <x v="86"/>
    <x v="2"/>
    <x v="1"/>
    <x v="0"/>
    <x v="2"/>
    <x v="1"/>
    <x v="84"/>
    <x v="0"/>
    <x v="159"/>
    <x v="0"/>
    <x v="61"/>
    <x v="235"/>
    <x v="141"/>
    <x v="1"/>
    <x v="11"/>
    <x v="6"/>
    <x v="10"/>
    <x v="9"/>
    <x v="11"/>
    <x v="8"/>
    <x v="375"/>
    <x v="0"/>
    <x v="239"/>
    <x v="120"/>
    <x v="151"/>
    <x v="23"/>
    <x v="0"/>
  </r>
  <r>
    <n v="517"/>
    <x v="3"/>
    <x v="3"/>
    <x v="516"/>
    <x v="0"/>
    <x v="0"/>
    <x v="2"/>
    <x v="2"/>
    <x v="1"/>
    <x v="1"/>
    <x v="84"/>
    <x v="0"/>
    <x v="88"/>
    <x v="0"/>
    <x v="48"/>
    <x v="0"/>
    <x v="18"/>
    <x v="1"/>
    <x v="108"/>
    <x v="1"/>
    <x v="216"/>
    <x v="2"/>
    <x v="300"/>
    <x v="1"/>
    <x v="376"/>
    <x v="0"/>
    <x v="240"/>
    <x v="121"/>
    <x v="304"/>
    <x v="0"/>
    <x v="0"/>
  </r>
  <r>
    <n v="518"/>
    <x v="3"/>
    <x v="3"/>
    <x v="517"/>
    <x v="32"/>
    <x v="1"/>
    <x v="2"/>
    <x v="1"/>
    <x v="0"/>
    <x v="1"/>
    <x v="84"/>
    <x v="0"/>
    <x v="181"/>
    <x v="0"/>
    <x v="30"/>
    <x v="236"/>
    <x v="241"/>
    <x v="1"/>
    <x v="107"/>
    <x v="1"/>
    <x v="12"/>
    <x v="2"/>
    <x v="284"/>
    <x v="1"/>
    <x v="377"/>
    <x v="0"/>
    <x v="138"/>
    <x v="0"/>
    <x v="238"/>
    <x v="0"/>
    <x v="0"/>
  </r>
  <r>
    <n v="519"/>
    <x v="2"/>
    <x v="1"/>
    <x v="518"/>
    <x v="73"/>
    <x v="2"/>
    <x v="2"/>
    <x v="1"/>
    <x v="1"/>
    <x v="0"/>
    <x v="84"/>
    <x v="0"/>
    <x v="29"/>
    <x v="0"/>
    <x v="210"/>
    <x v="0"/>
    <x v="13"/>
    <x v="1"/>
    <x v="248"/>
    <x v="174"/>
    <x v="192"/>
    <x v="2"/>
    <x v="64"/>
    <x v="1"/>
    <x v="378"/>
    <x v="0"/>
    <x v="241"/>
    <x v="0"/>
    <x v="12"/>
    <x v="0"/>
    <x v="0"/>
  </r>
  <r>
    <n v="520"/>
    <x v="1"/>
    <x v="8"/>
    <x v="519"/>
    <x v="71"/>
    <x v="2"/>
    <x v="2"/>
    <x v="2"/>
    <x v="2"/>
    <x v="1"/>
    <x v="84"/>
    <x v="0"/>
    <x v="5"/>
    <x v="0"/>
    <x v="327"/>
    <x v="0"/>
    <x v="61"/>
    <x v="1"/>
    <x v="69"/>
    <x v="1"/>
    <x v="86"/>
    <x v="2"/>
    <x v="86"/>
    <x v="1"/>
    <x v="379"/>
    <x v="0"/>
    <x v="102"/>
    <x v="0"/>
    <x v="305"/>
    <x v="0"/>
    <x v="0"/>
  </r>
  <r>
    <n v="521"/>
    <x v="61"/>
    <x v="51"/>
    <x v="520"/>
    <x v="8"/>
    <x v="3"/>
    <x v="1"/>
    <x v="0"/>
    <x v="0"/>
    <x v="1"/>
    <x v="85"/>
    <x v="0"/>
    <x v="82"/>
    <x v="0"/>
    <x v="349"/>
    <x v="0"/>
    <x v="295"/>
    <x v="203"/>
    <x v="38"/>
    <x v="175"/>
    <x v="284"/>
    <x v="204"/>
    <x v="301"/>
    <x v="203"/>
    <x v="326"/>
    <x v="135"/>
    <x v="242"/>
    <x v="0"/>
    <x v="306"/>
    <x v="73"/>
    <x v="46"/>
  </r>
  <r>
    <n v="522"/>
    <x v="17"/>
    <x v="52"/>
    <x v="521"/>
    <x v="87"/>
    <x v="2"/>
    <x v="0"/>
    <x v="3"/>
    <x v="0"/>
    <x v="2"/>
    <x v="85"/>
    <x v="0"/>
    <x v="182"/>
    <x v="0"/>
    <x v="334"/>
    <x v="237"/>
    <x v="296"/>
    <x v="204"/>
    <x v="11"/>
    <x v="6"/>
    <x v="10"/>
    <x v="9"/>
    <x v="11"/>
    <x v="8"/>
    <x v="269"/>
    <x v="0"/>
    <x v="73"/>
    <x v="0"/>
    <x v="307"/>
    <x v="0"/>
    <x v="8"/>
  </r>
  <r>
    <n v="523"/>
    <x v="58"/>
    <x v="53"/>
    <x v="522"/>
    <x v="88"/>
    <x v="2"/>
    <x v="2"/>
    <x v="2"/>
    <x v="0"/>
    <x v="1"/>
    <x v="85"/>
    <x v="0"/>
    <x v="68"/>
    <x v="0"/>
    <x v="350"/>
    <x v="0"/>
    <x v="297"/>
    <x v="205"/>
    <x v="249"/>
    <x v="176"/>
    <x v="49"/>
    <x v="2"/>
    <x v="113"/>
    <x v="1"/>
    <x v="205"/>
    <x v="136"/>
    <x v="243"/>
    <x v="122"/>
    <x v="20"/>
    <x v="0"/>
    <x v="43"/>
  </r>
  <r>
    <n v="524"/>
    <x v="11"/>
    <x v="4"/>
    <x v="523"/>
    <x v="69"/>
    <x v="2"/>
    <x v="0"/>
    <x v="0"/>
    <x v="0"/>
    <x v="0"/>
    <x v="85"/>
    <x v="0"/>
    <x v="113"/>
    <x v="0"/>
    <x v="178"/>
    <x v="238"/>
    <x v="78"/>
    <x v="1"/>
    <x v="57"/>
    <x v="177"/>
    <x v="285"/>
    <x v="205"/>
    <x v="302"/>
    <x v="204"/>
    <x v="121"/>
    <x v="0"/>
    <x v="244"/>
    <x v="123"/>
    <x v="17"/>
    <x v="0"/>
    <x v="0"/>
  </r>
  <r>
    <n v="525"/>
    <x v="5"/>
    <x v="6"/>
    <x v="524"/>
    <x v="30"/>
    <x v="2"/>
    <x v="0"/>
    <x v="3"/>
    <x v="1"/>
    <x v="0"/>
    <x v="85"/>
    <x v="0"/>
    <x v="183"/>
    <x v="45"/>
    <x v="39"/>
    <x v="0"/>
    <x v="99"/>
    <x v="1"/>
    <x v="250"/>
    <x v="178"/>
    <x v="278"/>
    <x v="206"/>
    <x v="303"/>
    <x v="205"/>
    <x v="380"/>
    <x v="0"/>
    <x v="131"/>
    <x v="0"/>
    <x v="166"/>
    <x v="0"/>
    <x v="0"/>
  </r>
  <r>
    <n v="526"/>
    <x v="2"/>
    <x v="1"/>
    <x v="525"/>
    <x v="40"/>
    <x v="4"/>
    <x v="3"/>
    <x v="0"/>
    <x v="1"/>
    <x v="1"/>
    <x v="85"/>
    <x v="0"/>
    <x v="132"/>
    <x v="0"/>
    <x v="119"/>
    <x v="0"/>
    <x v="4"/>
    <x v="1"/>
    <x v="120"/>
    <x v="1"/>
    <x v="108"/>
    <x v="2"/>
    <x v="304"/>
    <x v="1"/>
    <x v="381"/>
    <x v="137"/>
    <x v="245"/>
    <x v="124"/>
    <x v="84"/>
    <x v="0"/>
    <x v="0"/>
  </r>
  <r>
    <n v="527"/>
    <x v="2"/>
    <x v="1"/>
    <x v="526"/>
    <x v="28"/>
    <x v="2"/>
    <x v="0"/>
    <x v="0"/>
    <x v="0"/>
    <x v="1"/>
    <x v="85"/>
    <x v="0"/>
    <x v="151"/>
    <x v="0"/>
    <x v="88"/>
    <x v="0"/>
    <x v="298"/>
    <x v="206"/>
    <x v="40"/>
    <x v="1"/>
    <x v="2"/>
    <x v="2"/>
    <x v="250"/>
    <x v="1"/>
    <x v="382"/>
    <x v="0"/>
    <x v="181"/>
    <x v="0"/>
    <x v="290"/>
    <x v="0"/>
    <x v="0"/>
  </r>
  <r>
    <n v="528"/>
    <x v="2"/>
    <x v="1"/>
    <x v="527"/>
    <x v="12"/>
    <x v="2"/>
    <x v="2"/>
    <x v="0"/>
    <x v="0"/>
    <x v="0"/>
    <x v="85"/>
    <x v="0"/>
    <x v="184"/>
    <x v="0"/>
    <x v="351"/>
    <x v="239"/>
    <x v="184"/>
    <x v="1"/>
    <x v="136"/>
    <x v="1"/>
    <x v="35"/>
    <x v="2"/>
    <x v="148"/>
    <x v="1"/>
    <x v="383"/>
    <x v="0"/>
    <x v="18"/>
    <x v="0"/>
    <x v="308"/>
    <x v="74"/>
    <x v="0"/>
  </r>
  <r>
    <n v="529"/>
    <x v="47"/>
    <x v="5"/>
    <x v="528"/>
    <x v="12"/>
    <x v="2"/>
    <x v="1"/>
    <x v="0"/>
    <x v="0"/>
    <x v="1"/>
    <x v="86"/>
    <x v="0"/>
    <x v="185"/>
    <x v="46"/>
    <x v="140"/>
    <x v="240"/>
    <x v="299"/>
    <x v="207"/>
    <x v="11"/>
    <x v="6"/>
    <x v="186"/>
    <x v="2"/>
    <x v="44"/>
    <x v="1"/>
    <x v="384"/>
    <x v="138"/>
    <x v="246"/>
    <x v="125"/>
    <x v="101"/>
    <x v="0"/>
    <x v="32"/>
  </r>
  <r>
    <n v="530"/>
    <x v="19"/>
    <x v="4"/>
    <x v="529"/>
    <x v="48"/>
    <x v="2"/>
    <x v="0"/>
    <x v="0"/>
    <x v="1"/>
    <x v="3"/>
    <x v="86"/>
    <x v="0"/>
    <x v="186"/>
    <x v="47"/>
    <x v="17"/>
    <x v="241"/>
    <x v="131"/>
    <x v="1"/>
    <x v="57"/>
    <x v="179"/>
    <x v="100"/>
    <x v="207"/>
    <x v="305"/>
    <x v="206"/>
    <x v="275"/>
    <x v="0"/>
    <x v="73"/>
    <x v="0"/>
    <x v="309"/>
    <x v="0"/>
    <x v="10"/>
  </r>
  <r>
    <n v="531"/>
    <x v="9"/>
    <x v="23"/>
    <x v="530"/>
    <x v="45"/>
    <x v="2"/>
    <x v="1"/>
    <x v="1"/>
    <x v="1"/>
    <x v="0"/>
    <x v="86"/>
    <x v="0"/>
    <x v="187"/>
    <x v="48"/>
    <x v="352"/>
    <x v="242"/>
    <x v="103"/>
    <x v="1"/>
    <x v="251"/>
    <x v="180"/>
    <x v="286"/>
    <x v="208"/>
    <x v="230"/>
    <x v="207"/>
    <x v="1"/>
    <x v="0"/>
    <x v="55"/>
    <x v="0"/>
    <x v="310"/>
    <x v="0"/>
    <x v="0"/>
  </r>
  <r>
    <n v="532"/>
    <x v="13"/>
    <x v="36"/>
    <x v="531"/>
    <x v="15"/>
    <x v="2"/>
    <x v="2"/>
    <x v="3"/>
    <x v="0"/>
    <x v="1"/>
    <x v="86"/>
    <x v="0"/>
    <x v="188"/>
    <x v="49"/>
    <x v="280"/>
    <x v="0"/>
    <x v="5"/>
    <x v="1"/>
    <x v="11"/>
    <x v="6"/>
    <x v="211"/>
    <x v="2"/>
    <x v="95"/>
    <x v="1"/>
    <x v="225"/>
    <x v="139"/>
    <x v="247"/>
    <x v="126"/>
    <x v="311"/>
    <x v="0"/>
    <x v="0"/>
  </r>
  <r>
    <n v="533"/>
    <x v="5"/>
    <x v="3"/>
    <x v="532"/>
    <x v="89"/>
    <x v="1"/>
    <x v="1"/>
    <x v="1"/>
    <x v="0"/>
    <x v="1"/>
    <x v="86"/>
    <x v="0"/>
    <x v="56"/>
    <x v="0"/>
    <x v="122"/>
    <x v="0"/>
    <x v="102"/>
    <x v="1"/>
    <x v="252"/>
    <x v="181"/>
    <x v="287"/>
    <x v="209"/>
    <x v="306"/>
    <x v="208"/>
    <x v="385"/>
    <x v="140"/>
    <x v="248"/>
    <x v="127"/>
    <x v="312"/>
    <x v="0"/>
    <x v="0"/>
  </r>
  <r>
    <n v="534"/>
    <x v="0"/>
    <x v="2"/>
    <x v="533"/>
    <x v="37"/>
    <x v="2"/>
    <x v="2"/>
    <x v="0"/>
    <x v="0"/>
    <x v="1"/>
    <x v="86"/>
    <x v="0"/>
    <x v="92"/>
    <x v="0"/>
    <x v="56"/>
    <x v="0"/>
    <x v="116"/>
    <x v="208"/>
    <x v="11"/>
    <x v="6"/>
    <x v="242"/>
    <x v="2"/>
    <x v="111"/>
    <x v="1"/>
    <x v="386"/>
    <x v="141"/>
    <x v="163"/>
    <x v="0"/>
    <x v="13"/>
    <x v="0"/>
    <x v="0"/>
  </r>
  <r>
    <n v="535"/>
    <x v="0"/>
    <x v="6"/>
    <x v="534"/>
    <x v="13"/>
    <x v="1"/>
    <x v="1"/>
    <x v="0"/>
    <x v="0"/>
    <x v="1"/>
    <x v="86"/>
    <x v="0"/>
    <x v="23"/>
    <x v="0"/>
    <x v="44"/>
    <x v="0"/>
    <x v="300"/>
    <x v="209"/>
    <x v="157"/>
    <x v="1"/>
    <x v="73"/>
    <x v="2"/>
    <x v="24"/>
    <x v="1"/>
    <x v="387"/>
    <x v="142"/>
    <x v="18"/>
    <x v="0"/>
    <x v="313"/>
    <x v="75"/>
    <x v="0"/>
  </r>
  <r>
    <n v="536"/>
    <x v="2"/>
    <x v="1"/>
    <x v="535"/>
    <x v="6"/>
    <x v="2"/>
    <x v="2"/>
    <x v="0"/>
    <x v="1"/>
    <x v="0"/>
    <x v="86"/>
    <x v="0"/>
    <x v="128"/>
    <x v="0"/>
    <x v="190"/>
    <x v="0"/>
    <x v="149"/>
    <x v="1"/>
    <x v="159"/>
    <x v="182"/>
    <x v="216"/>
    <x v="2"/>
    <x v="307"/>
    <x v="1"/>
    <x v="388"/>
    <x v="0"/>
    <x v="62"/>
    <x v="128"/>
    <x v="241"/>
    <x v="0"/>
    <x v="0"/>
  </r>
  <r>
    <n v="537"/>
    <x v="2"/>
    <x v="3"/>
    <x v="536"/>
    <x v="22"/>
    <x v="1"/>
    <x v="2"/>
    <x v="0"/>
    <x v="0"/>
    <x v="1"/>
    <x v="86"/>
    <x v="0"/>
    <x v="65"/>
    <x v="0"/>
    <x v="48"/>
    <x v="0"/>
    <x v="64"/>
    <x v="1"/>
    <x v="11"/>
    <x v="6"/>
    <x v="27"/>
    <x v="210"/>
    <x v="308"/>
    <x v="209"/>
    <x v="389"/>
    <x v="143"/>
    <x v="136"/>
    <x v="0"/>
    <x v="11"/>
    <x v="0"/>
    <x v="0"/>
  </r>
  <r>
    <n v="538"/>
    <x v="1"/>
    <x v="1"/>
    <x v="537"/>
    <x v="73"/>
    <x v="2"/>
    <x v="1"/>
    <x v="1"/>
    <x v="1"/>
    <x v="3"/>
    <x v="86"/>
    <x v="0"/>
    <x v="77"/>
    <x v="0"/>
    <x v="114"/>
    <x v="0"/>
    <x v="2"/>
    <x v="1"/>
    <x v="222"/>
    <x v="1"/>
    <x v="171"/>
    <x v="2"/>
    <x v="74"/>
    <x v="1"/>
    <x v="243"/>
    <x v="0"/>
    <x v="249"/>
    <x v="129"/>
    <x v="314"/>
    <x v="0"/>
    <x v="0"/>
  </r>
  <r>
    <n v="539"/>
    <x v="1"/>
    <x v="8"/>
    <x v="538"/>
    <x v="36"/>
    <x v="0"/>
    <x v="2"/>
    <x v="2"/>
    <x v="2"/>
    <x v="1"/>
    <x v="86"/>
    <x v="0"/>
    <x v="14"/>
    <x v="0"/>
    <x v="236"/>
    <x v="0"/>
    <x v="109"/>
    <x v="1"/>
    <x v="47"/>
    <x v="1"/>
    <x v="82"/>
    <x v="2"/>
    <x v="309"/>
    <x v="1"/>
    <x v="334"/>
    <x v="0"/>
    <x v="250"/>
    <x v="0"/>
    <x v="11"/>
    <x v="0"/>
    <x v="0"/>
  </r>
  <r>
    <n v="540"/>
    <x v="62"/>
    <x v="4"/>
    <x v="539"/>
    <x v="24"/>
    <x v="1"/>
    <x v="1"/>
    <x v="3"/>
    <x v="0"/>
    <x v="2"/>
    <x v="87"/>
    <x v="0"/>
    <x v="75"/>
    <x v="0"/>
    <x v="37"/>
    <x v="21"/>
    <x v="145"/>
    <x v="1"/>
    <x v="253"/>
    <x v="183"/>
    <x v="18"/>
    <x v="211"/>
    <x v="19"/>
    <x v="210"/>
    <x v="377"/>
    <x v="0"/>
    <x v="47"/>
    <x v="0"/>
    <x v="23"/>
    <x v="0"/>
    <x v="30"/>
  </r>
  <r>
    <n v="541"/>
    <x v="0"/>
    <x v="25"/>
    <x v="540"/>
    <x v="11"/>
    <x v="0"/>
    <x v="1"/>
    <x v="1"/>
    <x v="2"/>
    <x v="0"/>
    <x v="87"/>
    <x v="0"/>
    <x v="26"/>
    <x v="0"/>
    <x v="353"/>
    <x v="243"/>
    <x v="141"/>
    <x v="1"/>
    <x v="154"/>
    <x v="1"/>
    <x v="288"/>
    <x v="212"/>
    <x v="310"/>
    <x v="211"/>
    <x v="390"/>
    <x v="144"/>
    <x v="251"/>
    <x v="130"/>
    <x v="151"/>
    <x v="23"/>
    <x v="0"/>
  </r>
  <r>
    <n v="542"/>
    <x v="2"/>
    <x v="3"/>
    <x v="541"/>
    <x v="65"/>
    <x v="0"/>
    <x v="1"/>
    <x v="1"/>
    <x v="1"/>
    <x v="1"/>
    <x v="87"/>
    <x v="0"/>
    <x v="189"/>
    <x v="50"/>
    <x v="354"/>
    <x v="244"/>
    <x v="43"/>
    <x v="1"/>
    <x v="254"/>
    <x v="1"/>
    <x v="119"/>
    <x v="2"/>
    <x v="122"/>
    <x v="1"/>
    <x v="391"/>
    <x v="0"/>
    <x v="35"/>
    <x v="0"/>
    <x v="315"/>
    <x v="0"/>
    <x v="0"/>
  </r>
  <r>
    <n v="543"/>
    <x v="2"/>
    <x v="1"/>
    <x v="542"/>
    <x v="38"/>
    <x v="0"/>
    <x v="2"/>
    <x v="1"/>
    <x v="1"/>
    <x v="2"/>
    <x v="87"/>
    <x v="0"/>
    <x v="190"/>
    <x v="51"/>
    <x v="91"/>
    <x v="0"/>
    <x v="2"/>
    <x v="1"/>
    <x v="43"/>
    <x v="1"/>
    <x v="85"/>
    <x v="2"/>
    <x v="128"/>
    <x v="1"/>
    <x v="392"/>
    <x v="0"/>
    <x v="252"/>
    <x v="131"/>
    <x v="316"/>
    <x v="0"/>
    <x v="0"/>
  </r>
  <r>
    <n v="544"/>
    <x v="2"/>
    <x v="1"/>
    <x v="543"/>
    <x v="22"/>
    <x v="1"/>
    <x v="2"/>
    <x v="3"/>
    <x v="0"/>
    <x v="1"/>
    <x v="87"/>
    <x v="0"/>
    <x v="191"/>
    <x v="0"/>
    <x v="62"/>
    <x v="0"/>
    <x v="301"/>
    <x v="1"/>
    <x v="255"/>
    <x v="184"/>
    <x v="289"/>
    <x v="213"/>
    <x v="311"/>
    <x v="212"/>
    <x v="393"/>
    <x v="0"/>
    <x v="9"/>
    <x v="0"/>
    <x v="32"/>
    <x v="0"/>
    <x v="0"/>
  </r>
  <r>
    <n v="545"/>
    <x v="33"/>
    <x v="54"/>
    <x v="544"/>
    <x v="0"/>
    <x v="0"/>
    <x v="1"/>
    <x v="1"/>
    <x v="0"/>
    <x v="1"/>
    <x v="88"/>
    <x v="0"/>
    <x v="13"/>
    <x v="52"/>
    <x v="333"/>
    <x v="0"/>
    <x v="302"/>
    <x v="210"/>
    <x v="256"/>
    <x v="185"/>
    <x v="206"/>
    <x v="2"/>
    <x v="217"/>
    <x v="1"/>
    <x v="394"/>
    <x v="0"/>
    <x v="215"/>
    <x v="132"/>
    <x v="296"/>
    <x v="66"/>
    <x v="20"/>
  </r>
  <r>
    <n v="546"/>
    <x v="56"/>
    <x v="20"/>
    <x v="545"/>
    <x v="12"/>
    <x v="2"/>
    <x v="1"/>
    <x v="2"/>
    <x v="0"/>
    <x v="1"/>
    <x v="88"/>
    <x v="0"/>
    <x v="192"/>
    <x v="53"/>
    <x v="117"/>
    <x v="0"/>
    <x v="303"/>
    <x v="211"/>
    <x v="74"/>
    <x v="1"/>
    <x v="26"/>
    <x v="2"/>
    <x v="18"/>
    <x v="1"/>
    <x v="395"/>
    <x v="0"/>
    <x v="253"/>
    <x v="133"/>
    <x v="210"/>
    <x v="0"/>
    <x v="41"/>
  </r>
  <r>
    <n v="547"/>
    <x v="2"/>
    <x v="1"/>
    <x v="546"/>
    <x v="25"/>
    <x v="0"/>
    <x v="3"/>
    <x v="2"/>
    <x v="1"/>
    <x v="1"/>
    <x v="88"/>
    <x v="0"/>
    <x v="119"/>
    <x v="0"/>
    <x v="349"/>
    <x v="0"/>
    <x v="151"/>
    <x v="1"/>
    <x v="12"/>
    <x v="1"/>
    <x v="171"/>
    <x v="2"/>
    <x v="74"/>
    <x v="1"/>
    <x v="63"/>
    <x v="0"/>
    <x v="121"/>
    <x v="0"/>
    <x v="133"/>
    <x v="0"/>
    <x v="0"/>
  </r>
  <r>
    <n v="548"/>
    <x v="2"/>
    <x v="3"/>
    <x v="547"/>
    <x v="22"/>
    <x v="1"/>
    <x v="2"/>
    <x v="2"/>
    <x v="1"/>
    <x v="1"/>
    <x v="88"/>
    <x v="0"/>
    <x v="62"/>
    <x v="0"/>
    <x v="183"/>
    <x v="0"/>
    <x v="204"/>
    <x v="1"/>
    <x v="257"/>
    <x v="1"/>
    <x v="290"/>
    <x v="2"/>
    <x v="38"/>
    <x v="1"/>
    <x v="396"/>
    <x v="145"/>
    <x v="157"/>
    <x v="0"/>
    <x v="207"/>
    <x v="0"/>
    <x v="0"/>
  </r>
  <r>
    <n v="549"/>
    <x v="2"/>
    <x v="3"/>
    <x v="548"/>
    <x v="44"/>
    <x v="4"/>
    <x v="2"/>
    <x v="1"/>
    <x v="0"/>
    <x v="1"/>
    <x v="88"/>
    <x v="0"/>
    <x v="93"/>
    <x v="0"/>
    <x v="355"/>
    <x v="245"/>
    <x v="61"/>
    <x v="1"/>
    <x v="41"/>
    <x v="1"/>
    <x v="47"/>
    <x v="2"/>
    <x v="114"/>
    <x v="1"/>
    <x v="397"/>
    <x v="0"/>
    <x v="254"/>
    <x v="134"/>
    <x v="65"/>
    <x v="0"/>
    <x v="0"/>
  </r>
  <r>
    <n v="550"/>
    <x v="2"/>
    <x v="1"/>
    <x v="549"/>
    <x v="40"/>
    <x v="4"/>
    <x v="3"/>
    <x v="2"/>
    <x v="0"/>
    <x v="1"/>
    <x v="88"/>
    <x v="0"/>
    <x v="86"/>
    <x v="0"/>
    <x v="237"/>
    <x v="0"/>
    <x v="125"/>
    <x v="1"/>
    <x v="43"/>
    <x v="1"/>
    <x v="23"/>
    <x v="2"/>
    <x v="129"/>
    <x v="1"/>
    <x v="292"/>
    <x v="146"/>
    <x v="69"/>
    <x v="0"/>
    <x v="99"/>
    <x v="13"/>
    <x v="0"/>
  </r>
  <r>
    <n v="551"/>
    <x v="63"/>
    <x v="50"/>
    <x v="550"/>
    <x v="3"/>
    <x v="2"/>
    <x v="3"/>
    <x v="0"/>
    <x v="0"/>
    <x v="1"/>
    <x v="89"/>
    <x v="0"/>
    <x v="94"/>
    <x v="0"/>
    <x v="209"/>
    <x v="246"/>
    <x v="304"/>
    <x v="212"/>
    <x v="242"/>
    <x v="186"/>
    <x v="11"/>
    <x v="2"/>
    <x v="12"/>
    <x v="1"/>
    <x v="325"/>
    <x v="147"/>
    <x v="255"/>
    <x v="135"/>
    <x v="317"/>
    <x v="76"/>
    <x v="47"/>
  </r>
  <r>
    <n v="552"/>
    <x v="3"/>
    <x v="3"/>
    <x v="551"/>
    <x v="44"/>
    <x v="4"/>
    <x v="3"/>
    <x v="0"/>
    <x v="0"/>
    <x v="1"/>
    <x v="89"/>
    <x v="0"/>
    <x v="29"/>
    <x v="0"/>
    <x v="356"/>
    <x v="247"/>
    <x v="211"/>
    <x v="1"/>
    <x v="53"/>
    <x v="1"/>
    <x v="103"/>
    <x v="2"/>
    <x v="312"/>
    <x v="1"/>
    <x v="398"/>
    <x v="148"/>
    <x v="136"/>
    <x v="0"/>
    <x v="170"/>
    <x v="28"/>
    <x v="0"/>
  </r>
  <r>
    <n v="553"/>
    <x v="1"/>
    <x v="8"/>
    <x v="552"/>
    <x v="9"/>
    <x v="0"/>
    <x v="3"/>
    <x v="0"/>
    <x v="1"/>
    <x v="1"/>
    <x v="89"/>
    <x v="0"/>
    <x v="3"/>
    <x v="0"/>
    <x v="225"/>
    <x v="0"/>
    <x v="1"/>
    <x v="1"/>
    <x v="136"/>
    <x v="1"/>
    <x v="74"/>
    <x v="2"/>
    <x v="117"/>
    <x v="1"/>
    <x v="116"/>
    <x v="0"/>
    <x v="256"/>
    <x v="0"/>
    <x v="107"/>
    <x v="0"/>
    <x v="0"/>
  </r>
  <r>
    <n v="554"/>
    <x v="13"/>
    <x v="36"/>
    <x v="553"/>
    <x v="6"/>
    <x v="2"/>
    <x v="2"/>
    <x v="1"/>
    <x v="0"/>
    <x v="0"/>
    <x v="90"/>
    <x v="0"/>
    <x v="193"/>
    <x v="54"/>
    <x v="320"/>
    <x v="0"/>
    <x v="305"/>
    <x v="213"/>
    <x v="258"/>
    <x v="1"/>
    <x v="118"/>
    <x v="2"/>
    <x v="313"/>
    <x v="1"/>
    <x v="399"/>
    <x v="0"/>
    <x v="257"/>
    <x v="136"/>
    <x v="216"/>
    <x v="0"/>
    <x v="0"/>
  </r>
  <r>
    <n v="555"/>
    <x v="0"/>
    <x v="0"/>
    <x v="554"/>
    <x v="6"/>
    <x v="2"/>
    <x v="2"/>
    <x v="2"/>
    <x v="0"/>
    <x v="1"/>
    <x v="90"/>
    <x v="0"/>
    <x v="14"/>
    <x v="0"/>
    <x v="288"/>
    <x v="248"/>
    <x v="96"/>
    <x v="1"/>
    <x v="119"/>
    <x v="1"/>
    <x v="197"/>
    <x v="2"/>
    <x v="314"/>
    <x v="1"/>
    <x v="63"/>
    <x v="0"/>
    <x v="52"/>
    <x v="0"/>
    <x v="318"/>
    <x v="77"/>
    <x v="0"/>
  </r>
  <r>
    <n v="556"/>
    <x v="12"/>
    <x v="14"/>
    <x v="555"/>
    <x v="7"/>
    <x v="2"/>
    <x v="2"/>
    <x v="2"/>
    <x v="0"/>
    <x v="0"/>
    <x v="91"/>
    <x v="0"/>
    <x v="113"/>
    <x v="0"/>
    <x v="357"/>
    <x v="249"/>
    <x v="270"/>
    <x v="214"/>
    <x v="259"/>
    <x v="187"/>
    <x v="291"/>
    <x v="214"/>
    <x v="315"/>
    <x v="213"/>
    <x v="189"/>
    <x v="149"/>
    <x v="258"/>
    <x v="0"/>
    <x v="319"/>
    <x v="78"/>
    <x v="4"/>
  </r>
  <r>
    <n v="557"/>
    <x v="11"/>
    <x v="20"/>
    <x v="556"/>
    <x v="23"/>
    <x v="1"/>
    <x v="2"/>
    <x v="1"/>
    <x v="0"/>
    <x v="1"/>
    <x v="91"/>
    <x v="0"/>
    <x v="98"/>
    <x v="0"/>
    <x v="259"/>
    <x v="0"/>
    <x v="306"/>
    <x v="215"/>
    <x v="155"/>
    <x v="188"/>
    <x v="292"/>
    <x v="215"/>
    <x v="316"/>
    <x v="214"/>
    <x v="400"/>
    <x v="150"/>
    <x v="24"/>
    <x v="0"/>
    <x v="320"/>
    <x v="79"/>
    <x v="0"/>
  </r>
  <r>
    <n v="558"/>
    <x v="6"/>
    <x v="2"/>
    <x v="557"/>
    <x v="0"/>
    <x v="0"/>
    <x v="3"/>
    <x v="0"/>
    <x v="0"/>
    <x v="1"/>
    <x v="91"/>
    <x v="0"/>
    <x v="194"/>
    <x v="0"/>
    <x v="7"/>
    <x v="0"/>
    <x v="307"/>
    <x v="216"/>
    <x v="260"/>
    <x v="189"/>
    <x v="155"/>
    <x v="2"/>
    <x v="265"/>
    <x v="1"/>
    <x v="152"/>
    <x v="151"/>
    <x v="259"/>
    <x v="137"/>
    <x v="321"/>
    <x v="80"/>
    <x v="0"/>
  </r>
  <r>
    <n v="559"/>
    <x v="3"/>
    <x v="3"/>
    <x v="558"/>
    <x v="42"/>
    <x v="4"/>
    <x v="3"/>
    <x v="0"/>
    <x v="0"/>
    <x v="2"/>
    <x v="91"/>
    <x v="0"/>
    <x v="195"/>
    <x v="0"/>
    <x v="19"/>
    <x v="0"/>
    <x v="197"/>
    <x v="1"/>
    <x v="11"/>
    <x v="6"/>
    <x v="10"/>
    <x v="9"/>
    <x v="11"/>
    <x v="8"/>
    <x v="401"/>
    <x v="152"/>
    <x v="260"/>
    <x v="138"/>
    <x v="150"/>
    <x v="0"/>
    <x v="0"/>
  </r>
  <r>
    <n v="560"/>
    <x v="3"/>
    <x v="3"/>
    <x v="559"/>
    <x v="6"/>
    <x v="2"/>
    <x v="1"/>
    <x v="0"/>
    <x v="0"/>
    <x v="1"/>
    <x v="91"/>
    <x v="0"/>
    <x v="196"/>
    <x v="55"/>
    <x v="358"/>
    <x v="250"/>
    <x v="308"/>
    <x v="1"/>
    <x v="261"/>
    <x v="190"/>
    <x v="293"/>
    <x v="2"/>
    <x v="131"/>
    <x v="215"/>
    <x v="248"/>
    <x v="0"/>
    <x v="5"/>
    <x v="139"/>
    <x v="87"/>
    <x v="0"/>
    <x v="0"/>
  </r>
  <r>
    <n v="561"/>
    <x v="2"/>
    <x v="1"/>
    <x v="560"/>
    <x v="40"/>
    <x v="4"/>
    <x v="2"/>
    <x v="0"/>
    <x v="1"/>
    <x v="0"/>
    <x v="91"/>
    <x v="0"/>
    <x v="197"/>
    <x v="56"/>
    <x v="359"/>
    <x v="0"/>
    <x v="183"/>
    <x v="1"/>
    <x v="262"/>
    <x v="191"/>
    <x v="85"/>
    <x v="2"/>
    <x v="85"/>
    <x v="1"/>
    <x v="402"/>
    <x v="0"/>
    <x v="4"/>
    <x v="0"/>
    <x v="322"/>
    <x v="0"/>
    <x v="0"/>
  </r>
  <r>
    <n v="562"/>
    <x v="1"/>
    <x v="1"/>
    <x v="561"/>
    <x v="14"/>
    <x v="0"/>
    <x v="1"/>
    <x v="0"/>
    <x v="0"/>
    <x v="1"/>
    <x v="91"/>
    <x v="0"/>
    <x v="25"/>
    <x v="0"/>
    <x v="119"/>
    <x v="0"/>
    <x v="87"/>
    <x v="1"/>
    <x v="207"/>
    <x v="1"/>
    <x v="262"/>
    <x v="2"/>
    <x v="317"/>
    <x v="1"/>
    <x v="53"/>
    <x v="0"/>
    <x v="41"/>
    <x v="0"/>
    <x v="323"/>
    <x v="0"/>
    <x v="0"/>
  </r>
  <r>
    <n v="563"/>
    <x v="6"/>
    <x v="0"/>
    <x v="562"/>
    <x v="7"/>
    <x v="2"/>
    <x v="2"/>
    <x v="2"/>
    <x v="0"/>
    <x v="1"/>
    <x v="92"/>
    <x v="0"/>
    <x v="158"/>
    <x v="0"/>
    <x v="360"/>
    <x v="251"/>
    <x v="176"/>
    <x v="217"/>
    <x v="124"/>
    <x v="1"/>
    <x v="294"/>
    <x v="216"/>
    <x v="318"/>
    <x v="216"/>
    <x v="403"/>
    <x v="0"/>
    <x v="122"/>
    <x v="0"/>
    <x v="324"/>
    <x v="81"/>
    <x v="0"/>
  </r>
  <r>
    <n v="564"/>
    <x v="3"/>
    <x v="1"/>
    <x v="563"/>
    <x v="26"/>
    <x v="1"/>
    <x v="2"/>
    <x v="0"/>
    <x v="1"/>
    <x v="1"/>
    <x v="92"/>
    <x v="0"/>
    <x v="198"/>
    <x v="57"/>
    <x v="244"/>
    <x v="0"/>
    <x v="84"/>
    <x v="1"/>
    <x v="238"/>
    <x v="1"/>
    <x v="295"/>
    <x v="217"/>
    <x v="319"/>
    <x v="217"/>
    <x v="404"/>
    <x v="0"/>
    <x v="261"/>
    <x v="140"/>
    <x v="257"/>
    <x v="49"/>
    <x v="0"/>
  </r>
  <r>
    <n v="565"/>
    <x v="3"/>
    <x v="3"/>
    <x v="564"/>
    <x v="9"/>
    <x v="0"/>
    <x v="1"/>
    <x v="2"/>
    <x v="2"/>
    <x v="0"/>
    <x v="92"/>
    <x v="0"/>
    <x v="181"/>
    <x v="0"/>
    <x v="361"/>
    <x v="252"/>
    <x v="194"/>
    <x v="1"/>
    <x v="85"/>
    <x v="192"/>
    <x v="55"/>
    <x v="2"/>
    <x v="200"/>
    <x v="1"/>
    <x v="306"/>
    <x v="0"/>
    <x v="13"/>
    <x v="0"/>
    <x v="41"/>
    <x v="0"/>
    <x v="0"/>
  </r>
  <r>
    <n v="566"/>
    <x v="3"/>
    <x v="2"/>
    <x v="565"/>
    <x v="11"/>
    <x v="0"/>
    <x v="0"/>
    <x v="3"/>
    <x v="1"/>
    <x v="0"/>
    <x v="92"/>
    <x v="0"/>
    <x v="199"/>
    <x v="58"/>
    <x v="362"/>
    <x v="253"/>
    <x v="229"/>
    <x v="1"/>
    <x v="162"/>
    <x v="1"/>
    <x v="296"/>
    <x v="2"/>
    <x v="320"/>
    <x v="1"/>
    <x v="405"/>
    <x v="0"/>
    <x v="238"/>
    <x v="141"/>
    <x v="151"/>
    <x v="23"/>
    <x v="0"/>
  </r>
  <r>
    <n v="567"/>
    <x v="1"/>
    <x v="8"/>
    <x v="566"/>
    <x v="73"/>
    <x v="2"/>
    <x v="1"/>
    <x v="1"/>
    <x v="1"/>
    <x v="3"/>
    <x v="92"/>
    <x v="0"/>
    <x v="98"/>
    <x v="0"/>
    <x v="111"/>
    <x v="0"/>
    <x v="4"/>
    <x v="1"/>
    <x v="263"/>
    <x v="1"/>
    <x v="172"/>
    <x v="2"/>
    <x v="101"/>
    <x v="1"/>
    <x v="368"/>
    <x v="0"/>
    <x v="98"/>
    <x v="0"/>
    <x v="325"/>
    <x v="0"/>
    <x v="0"/>
  </r>
  <r>
    <n v="568"/>
    <x v="64"/>
    <x v="55"/>
    <x v="567"/>
    <x v="37"/>
    <x v="2"/>
    <x v="1"/>
    <x v="1"/>
    <x v="0"/>
    <x v="1"/>
    <x v="93"/>
    <x v="0"/>
    <x v="200"/>
    <x v="59"/>
    <x v="250"/>
    <x v="0"/>
    <x v="97"/>
    <x v="218"/>
    <x v="17"/>
    <x v="1"/>
    <x v="141"/>
    <x v="2"/>
    <x v="35"/>
    <x v="1"/>
    <x v="406"/>
    <x v="153"/>
    <x v="37"/>
    <x v="0"/>
    <x v="51"/>
    <x v="0"/>
    <x v="48"/>
  </r>
  <r>
    <n v="569"/>
    <x v="36"/>
    <x v="0"/>
    <x v="568"/>
    <x v="37"/>
    <x v="2"/>
    <x v="2"/>
    <x v="1"/>
    <x v="0"/>
    <x v="1"/>
    <x v="93"/>
    <x v="0"/>
    <x v="13"/>
    <x v="60"/>
    <x v="330"/>
    <x v="0"/>
    <x v="309"/>
    <x v="219"/>
    <x v="51"/>
    <x v="1"/>
    <x v="297"/>
    <x v="218"/>
    <x v="318"/>
    <x v="218"/>
    <x v="407"/>
    <x v="154"/>
    <x v="78"/>
    <x v="142"/>
    <x v="230"/>
    <x v="0"/>
    <x v="0"/>
  </r>
  <r>
    <n v="570"/>
    <x v="3"/>
    <x v="3"/>
    <x v="569"/>
    <x v="28"/>
    <x v="2"/>
    <x v="3"/>
    <x v="1"/>
    <x v="0"/>
    <x v="1"/>
    <x v="93"/>
    <x v="0"/>
    <x v="201"/>
    <x v="61"/>
    <x v="363"/>
    <x v="0"/>
    <x v="93"/>
    <x v="1"/>
    <x v="30"/>
    <x v="1"/>
    <x v="248"/>
    <x v="2"/>
    <x v="247"/>
    <x v="1"/>
    <x v="189"/>
    <x v="0"/>
    <x v="74"/>
    <x v="143"/>
    <x v="61"/>
    <x v="0"/>
    <x v="0"/>
  </r>
  <r>
    <n v="571"/>
    <x v="3"/>
    <x v="1"/>
    <x v="570"/>
    <x v="0"/>
    <x v="0"/>
    <x v="2"/>
    <x v="2"/>
    <x v="1"/>
    <x v="1"/>
    <x v="93"/>
    <x v="0"/>
    <x v="87"/>
    <x v="0"/>
    <x v="157"/>
    <x v="0"/>
    <x v="310"/>
    <x v="220"/>
    <x v="21"/>
    <x v="1"/>
    <x v="141"/>
    <x v="2"/>
    <x v="144"/>
    <x v="1"/>
    <x v="76"/>
    <x v="0"/>
    <x v="126"/>
    <x v="0"/>
    <x v="79"/>
    <x v="0"/>
    <x v="0"/>
  </r>
  <r>
    <n v="572"/>
    <x v="2"/>
    <x v="1"/>
    <x v="571"/>
    <x v="14"/>
    <x v="0"/>
    <x v="2"/>
    <x v="0"/>
    <x v="1"/>
    <x v="0"/>
    <x v="93"/>
    <x v="0"/>
    <x v="36"/>
    <x v="0"/>
    <x v="74"/>
    <x v="0"/>
    <x v="199"/>
    <x v="1"/>
    <x v="188"/>
    <x v="1"/>
    <x v="186"/>
    <x v="2"/>
    <x v="17"/>
    <x v="1"/>
    <x v="408"/>
    <x v="0"/>
    <x v="94"/>
    <x v="0"/>
    <x v="289"/>
    <x v="63"/>
    <x v="0"/>
  </r>
  <r>
    <n v="573"/>
    <x v="1"/>
    <x v="1"/>
    <x v="572"/>
    <x v="38"/>
    <x v="0"/>
    <x v="1"/>
    <x v="1"/>
    <x v="1"/>
    <x v="0"/>
    <x v="93"/>
    <x v="0"/>
    <x v="173"/>
    <x v="0"/>
    <x v="189"/>
    <x v="0"/>
    <x v="36"/>
    <x v="1"/>
    <x v="263"/>
    <x v="1"/>
    <x v="172"/>
    <x v="2"/>
    <x v="45"/>
    <x v="1"/>
    <x v="271"/>
    <x v="0"/>
    <x v="262"/>
    <x v="0"/>
    <x v="326"/>
    <x v="0"/>
    <x v="0"/>
  </r>
  <r>
    <n v="574"/>
    <x v="65"/>
    <x v="56"/>
    <x v="573"/>
    <x v="3"/>
    <x v="2"/>
    <x v="3"/>
    <x v="0"/>
    <x v="0"/>
    <x v="1"/>
    <x v="94"/>
    <x v="0"/>
    <x v="98"/>
    <x v="0"/>
    <x v="1"/>
    <x v="254"/>
    <x v="192"/>
    <x v="221"/>
    <x v="264"/>
    <x v="193"/>
    <x v="92"/>
    <x v="2"/>
    <x v="44"/>
    <x v="1"/>
    <x v="346"/>
    <x v="155"/>
    <x v="263"/>
    <x v="144"/>
    <x v="137"/>
    <x v="19"/>
    <x v="49"/>
  </r>
  <r>
    <n v="575"/>
    <x v="59"/>
    <x v="32"/>
    <x v="574"/>
    <x v="3"/>
    <x v="2"/>
    <x v="3"/>
    <x v="3"/>
    <x v="0"/>
    <x v="1"/>
    <x v="94"/>
    <x v="0"/>
    <x v="136"/>
    <x v="0"/>
    <x v="324"/>
    <x v="0"/>
    <x v="311"/>
    <x v="222"/>
    <x v="8"/>
    <x v="194"/>
    <x v="192"/>
    <x v="2"/>
    <x v="321"/>
    <x v="1"/>
    <x v="409"/>
    <x v="156"/>
    <x v="264"/>
    <x v="145"/>
    <x v="189"/>
    <x v="0"/>
    <x v="44"/>
  </r>
  <r>
    <n v="576"/>
    <x v="0"/>
    <x v="15"/>
    <x v="575"/>
    <x v="52"/>
    <x v="2"/>
    <x v="2"/>
    <x v="2"/>
    <x v="2"/>
    <x v="1"/>
    <x v="94"/>
    <x v="0"/>
    <x v="202"/>
    <x v="0"/>
    <x v="364"/>
    <x v="255"/>
    <x v="36"/>
    <x v="1"/>
    <x v="10"/>
    <x v="1"/>
    <x v="252"/>
    <x v="2"/>
    <x v="322"/>
    <x v="1"/>
    <x v="410"/>
    <x v="0"/>
    <x v="265"/>
    <x v="146"/>
    <x v="327"/>
    <x v="0"/>
    <x v="0"/>
  </r>
  <r>
    <n v="577"/>
    <x v="13"/>
    <x v="7"/>
    <x v="576"/>
    <x v="32"/>
    <x v="1"/>
    <x v="2"/>
    <x v="1"/>
    <x v="0"/>
    <x v="1"/>
    <x v="95"/>
    <x v="0"/>
    <x v="146"/>
    <x v="62"/>
    <x v="365"/>
    <x v="256"/>
    <x v="133"/>
    <x v="223"/>
    <x v="69"/>
    <x v="1"/>
    <x v="6"/>
    <x v="2"/>
    <x v="323"/>
    <x v="1"/>
    <x v="411"/>
    <x v="157"/>
    <x v="39"/>
    <x v="0"/>
    <x v="328"/>
    <x v="82"/>
    <x v="0"/>
  </r>
  <r>
    <n v="578"/>
    <x v="13"/>
    <x v="7"/>
    <x v="577"/>
    <x v="13"/>
    <x v="1"/>
    <x v="2"/>
    <x v="2"/>
    <x v="0"/>
    <x v="1"/>
    <x v="95"/>
    <x v="0"/>
    <x v="62"/>
    <x v="0"/>
    <x v="126"/>
    <x v="0"/>
    <x v="120"/>
    <x v="224"/>
    <x v="28"/>
    <x v="1"/>
    <x v="145"/>
    <x v="2"/>
    <x v="283"/>
    <x v="1"/>
    <x v="412"/>
    <x v="158"/>
    <x v="69"/>
    <x v="0"/>
    <x v="329"/>
    <x v="83"/>
    <x v="0"/>
  </r>
  <r>
    <n v="579"/>
    <x v="6"/>
    <x v="6"/>
    <x v="578"/>
    <x v="8"/>
    <x v="3"/>
    <x v="2"/>
    <x v="0"/>
    <x v="1"/>
    <x v="1"/>
    <x v="95"/>
    <x v="0"/>
    <x v="15"/>
    <x v="0"/>
    <x v="189"/>
    <x v="0"/>
    <x v="312"/>
    <x v="225"/>
    <x v="265"/>
    <x v="195"/>
    <x v="298"/>
    <x v="219"/>
    <x v="324"/>
    <x v="219"/>
    <x v="413"/>
    <x v="0"/>
    <x v="18"/>
    <x v="0"/>
    <x v="329"/>
    <x v="83"/>
    <x v="0"/>
  </r>
  <r>
    <n v="580"/>
    <x v="0"/>
    <x v="3"/>
    <x v="579"/>
    <x v="0"/>
    <x v="0"/>
    <x v="2"/>
    <x v="0"/>
    <x v="0"/>
    <x v="1"/>
    <x v="95"/>
    <x v="0"/>
    <x v="203"/>
    <x v="0"/>
    <x v="239"/>
    <x v="0"/>
    <x v="247"/>
    <x v="226"/>
    <x v="82"/>
    <x v="196"/>
    <x v="299"/>
    <x v="220"/>
    <x v="325"/>
    <x v="1"/>
    <x v="414"/>
    <x v="159"/>
    <x v="235"/>
    <x v="147"/>
    <x v="330"/>
    <x v="84"/>
    <x v="0"/>
  </r>
  <r>
    <n v="581"/>
    <x v="0"/>
    <x v="2"/>
    <x v="580"/>
    <x v="56"/>
    <x v="4"/>
    <x v="2"/>
    <x v="0"/>
    <x v="0"/>
    <x v="1"/>
    <x v="95"/>
    <x v="0"/>
    <x v="42"/>
    <x v="0"/>
    <x v="236"/>
    <x v="0"/>
    <x v="274"/>
    <x v="227"/>
    <x v="266"/>
    <x v="197"/>
    <x v="15"/>
    <x v="2"/>
    <x v="100"/>
    <x v="1"/>
    <x v="415"/>
    <x v="160"/>
    <x v="220"/>
    <x v="148"/>
    <x v="185"/>
    <x v="0"/>
    <x v="0"/>
  </r>
  <r>
    <n v="582"/>
    <x v="66"/>
    <x v="57"/>
    <x v="581"/>
    <x v="3"/>
    <x v="2"/>
    <x v="3"/>
    <x v="1"/>
    <x v="0"/>
    <x v="1"/>
    <x v="96"/>
    <x v="0"/>
    <x v="90"/>
    <x v="0"/>
    <x v="325"/>
    <x v="0"/>
    <x v="233"/>
    <x v="228"/>
    <x v="267"/>
    <x v="1"/>
    <x v="300"/>
    <x v="2"/>
    <x v="326"/>
    <x v="1"/>
    <x v="416"/>
    <x v="161"/>
    <x v="266"/>
    <x v="149"/>
    <x v="331"/>
    <x v="0"/>
    <x v="50"/>
  </r>
  <r>
    <n v="583"/>
    <x v="5"/>
    <x v="2"/>
    <x v="582"/>
    <x v="0"/>
    <x v="0"/>
    <x v="3"/>
    <x v="0"/>
    <x v="0"/>
    <x v="1"/>
    <x v="96"/>
    <x v="0"/>
    <x v="204"/>
    <x v="63"/>
    <x v="189"/>
    <x v="0"/>
    <x v="313"/>
    <x v="229"/>
    <x v="115"/>
    <x v="1"/>
    <x v="99"/>
    <x v="2"/>
    <x v="97"/>
    <x v="1"/>
    <x v="137"/>
    <x v="162"/>
    <x v="215"/>
    <x v="150"/>
    <x v="332"/>
    <x v="85"/>
    <x v="0"/>
  </r>
  <r>
    <n v="584"/>
    <x v="5"/>
    <x v="0"/>
    <x v="583"/>
    <x v="7"/>
    <x v="2"/>
    <x v="2"/>
    <x v="2"/>
    <x v="0"/>
    <x v="1"/>
    <x v="97"/>
    <x v="0"/>
    <x v="7"/>
    <x v="0"/>
    <x v="366"/>
    <x v="257"/>
    <x v="314"/>
    <x v="230"/>
    <x v="227"/>
    <x v="1"/>
    <x v="133"/>
    <x v="221"/>
    <x v="327"/>
    <x v="220"/>
    <x v="172"/>
    <x v="0"/>
    <x v="193"/>
    <x v="0"/>
    <x v="333"/>
    <x v="86"/>
    <x v="0"/>
  </r>
  <r>
    <n v="585"/>
    <x v="3"/>
    <x v="3"/>
    <x v="584"/>
    <x v="0"/>
    <x v="0"/>
    <x v="2"/>
    <x v="2"/>
    <x v="1"/>
    <x v="0"/>
    <x v="97"/>
    <x v="0"/>
    <x v="143"/>
    <x v="64"/>
    <x v="196"/>
    <x v="258"/>
    <x v="315"/>
    <x v="1"/>
    <x v="268"/>
    <x v="1"/>
    <x v="24"/>
    <x v="2"/>
    <x v="63"/>
    <x v="1"/>
    <x v="85"/>
    <x v="0"/>
    <x v="267"/>
    <x v="151"/>
    <x v="73"/>
    <x v="0"/>
    <x v="0"/>
  </r>
  <r>
    <n v="586"/>
    <x v="3"/>
    <x v="3"/>
    <x v="585"/>
    <x v="39"/>
    <x v="1"/>
    <x v="1"/>
    <x v="1"/>
    <x v="0"/>
    <x v="3"/>
    <x v="97"/>
    <x v="0"/>
    <x v="205"/>
    <x v="65"/>
    <x v="137"/>
    <x v="259"/>
    <x v="72"/>
    <x v="1"/>
    <x v="76"/>
    <x v="1"/>
    <x v="301"/>
    <x v="2"/>
    <x v="209"/>
    <x v="221"/>
    <x v="417"/>
    <x v="0"/>
    <x v="97"/>
    <x v="0"/>
    <x v="130"/>
    <x v="0"/>
    <x v="0"/>
  </r>
  <r>
    <n v="587"/>
    <x v="2"/>
    <x v="1"/>
    <x v="586"/>
    <x v="46"/>
    <x v="2"/>
    <x v="2"/>
    <x v="0"/>
    <x v="1"/>
    <x v="2"/>
    <x v="97"/>
    <x v="0"/>
    <x v="206"/>
    <x v="0"/>
    <x v="56"/>
    <x v="0"/>
    <x v="94"/>
    <x v="1"/>
    <x v="11"/>
    <x v="6"/>
    <x v="10"/>
    <x v="9"/>
    <x v="11"/>
    <x v="8"/>
    <x v="418"/>
    <x v="0"/>
    <x v="104"/>
    <x v="0"/>
    <x v="183"/>
    <x v="0"/>
    <x v="0"/>
  </r>
  <r>
    <n v="588"/>
    <x v="59"/>
    <x v="58"/>
    <x v="587"/>
    <x v="3"/>
    <x v="2"/>
    <x v="2"/>
    <x v="2"/>
    <x v="0"/>
    <x v="1"/>
    <x v="98"/>
    <x v="0"/>
    <x v="55"/>
    <x v="0"/>
    <x v="367"/>
    <x v="0"/>
    <x v="316"/>
    <x v="231"/>
    <x v="26"/>
    <x v="1"/>
    <x v="211"/>
    <x v="2"/>
    <x v="76"/>
    <x v="1"/>
    <x v="419"/>
    <x v="163"/>
    <x v="20"/>
    <x v="0"/>
    <x v="221"/>
    <x v="0"/>
    <x v="44"/>
  </r>
  <r>
    <n v="589"/>
    <x v="67"/>
    <x v="59"/>
    <x v="588"/>
    <x v="57"/>
    <x v="1"/>
    <x v="1"/>
    <x v="1"/>
    <x v="0"/>
    <x v="0"/>
    <x v="98"/>
    <x v="0"/>
    <x v="207"/>
    <x v="66"/>
    <x v="100"/>
    <x v="260"/>
    <x v="229"/>
    <x v="1"/>
    <x v="139"/>
    <x v="198"/>
    <x v="206"/>
    <x v="2"/>
    <x v="200"/>
    <x v="1"/>
    <x v="420"/>
    <x v="0"/>
    <x v="268"/>
    <x v="152"/>
    <x v="334"/>
    <x v="87"/>
    <x v="51"/>
  </r>
  <r>
    <n v="590"/>
    <x v="13"/>
    <x v="7"/>
    <x v="589"/>
    <x v="13"/>
    <x v="1"/>
    <x v="2"/>
    <x v="2"/>
    <x v="0"/>
    <x v="1"/>
    <x v="98"/>
    <x v="0"/>
    <x v="110"/>
    <x v="0"/>
    <x v="139"/>
    <x v="0"/>
    <x v="317"/>
    <x v="232"/>
    <x v="269"/>
    <x v="1"/>
    <x v="123"/>
    <x v="2"/>
    <x v="81"/>
    <x v="1"/>
    <x v="421"/>
    <x v="164"/>
    <x v="169"/>
    <x v="0"/>
    <x v="335"/>
    <x v="88"/>
    <x v="0"/>
  </r>
  <r>
    <n v="591"/>
    <x v="13"/>
    <x v="14"/>
    <x v="590"/>
    <x v="13"/>
    <x v="1"/>
    <x v="2"/>
    <x v="2"/>
    <x v="0"/>
    <x v="1"/>
    <x v="98"/>
    <x v="0"/>
    <x v="81"/>
    <x v="0"/>
    <x v="67"/>
    <x v="0"/>
    <x v="318"/>
    <x v="233"/>
    <x v="26"/>
    <x v="1"/>
    <x v="252"/>
    <x v="2"/>
    <x v="73"/>
    <x v="1"/>
    <x v="385"/>
    <x v="165"/>
    <x v="198"/>
    <x v="153"/>
    <x v="178"/>
    <x v="29"/>
    <x v="0"/>
  </r>
  <r>
    <n v="592"/>
    <x v="13"/>
    <x v="31"/>
    <x v="591"/>
    <x v="4"/>
    <x v="1"/>
    <x v="2"/>
    <x v="0"/>
    <x v="1"/>
    <x v="1"/>
    <x v="98"/>
    <x v="0"/>
    <x v="191"/>
    <x v="0"/>
    <x v="42"/>
    <x v="0"/>
    <x v="32"/>
    <x v="1"/>
    <x v="270"/>
    <x v="199"/>
    <x v="302"/>
    <x v="222"/>
    <x v="305"/>
    <x v="222"/>
    <x v="66"/>
    <x v="0"/>
    <x v="269"/>
    <x v="154"/>
    <x v="117"/>
    <x v="0"/>
    <x v="0"/>
  </r>
  <r>
    <n v="593"/>
    <x v="6"/>
    <x v="6"/>
    <x v="592"/>
    <x v="3"/>
    <x v="2"/>
    <x v="2"/>
    <x v="1"/>
    <x v="0"/>
    <x v="1"/>
    <x v="98"/>
    <x v="0"/>
    <x v="124"/>
    <x v="0"/>
    <x v="368"/>
    <x v="261"/>
    <x v="319"/>
    <x v="234"/>
    <x v="76"/>
    <x v="1"/>
    <x v="295"/>
    <x v="223"/>
    <x v="325"/>
    <x v="1"/>
    <x v="422"/>
    <x v="0"/>
    <x v="34"/>
    <x v="0"/>
    <x v="75"/>
    <x v="0"/>
    <x v="0"/>
  </r>
  <r>
    <n v="594"/>
    <x v="2"/>
    <x v="1"/>
    <x v="593"/>
    <x v="21"/>
    <x v="2"/>
    <x v="2"/>
    <x v="1"/>
    <x v="0"/>
    <x v="3"/>
    <x v="98"/>
    <x v="0"/>
    <x v="15"/>
    <x v="0"/>
    <x v="19"/>
    <x v="0"/>
    <x v="320"/>
    <x v="1"/>
    <x v="50"/>
    <x v="1"/>
    <x v="248"/>
    <x v="2"/>
    <x v="197"/>
    <x v="1"/>
    <x v="36"/>
    <x v="0"/>
    <x v="201"/>
    <x v="155"/>
    <x v="336"/>
    <x v="89"/>
    <x v="0"/>
  </r>
  <r>
    <n v="595"/>
    <x v="2"/>
    <x v="1"/>
    <x v="594"/>
    <x v="35"/>
    <x v="2"/>
    <x v="3"/>
    <x v="1"/>
    <x v="0"/>
    <x v="1"/>
    <x v="98"/>
    <x v="0"/>
    <x v="208"/>
    <x v="0"/>
    <x v="369"/>
    <x v="0"/>
    <x v="145"/>
    <x v="1"/>
    <x v="20"/>
    <x v="1"/>
    <x v="303"/>
    <x v="2"/>
    <x v="128"/>
    <x v="1"/>
    <x v="309"/>
    <x v="0"/>
    <x v="270"/>
    <x v="156"/>
    <x v="337"/>
    <x v="90"/>
    <x v="0"/>
  </r>
  <r>
    <n v="596"/>
    <x v="1"/>
    <x v="1"/>
    <x v="595"/>
    <x v="21"/>
    <x v="2"/>
    <x v="1"/>
    <x v="1"/>
    <x v="1"/>
    <x v="1"/>
    <x v="99"/>
    <x v="0"/>
    <x v="87"/>
    <x v="0"/>
    <x v="370"/>
    <x v="0"/>
    <x v="19"/>
    <x v="1"/>
    <x v="245"/>
    <x v="1"/>
    <x v="155"/>
    <x v="2"/>
    <x v="216"/>
    <x v="1"/>
    <x v="423"/>
    <x v="0"/>
    <x v="271"/>
    <x v="157"/>
    <x v="108"/>
    <x v="0"/>
    <x v="0"/>
  </r>
  <r>
    <n v="597"/>
    <x v="68"/>
    <x v="60"/>
    <x v="596"/>
    <x v="0"/>
    <x v="0"/>
    <x v="2"/>
    <x v="0"/>
    <x v="0"/>
    <x v="1"/>
    <x v="100"/>
    <x v="0"/>
    <x v="95"/>
    <x v="0"/>
    <x v="139"/>
    <x v="0"/>
    <x v="321"/>
    <x v="235"/>
    <x v="271"/>
    <x v="200"/>
    <x v="225"/>
    <x v="224"/>
    <x v="288"/>
    <x v="223"/>
    <x v="424"/>
    <x v="166"/>
    <x v="125"/>
    <x v="158"/>
    <x v="338"/>
    <x v="91"/>
    <x v="52"/>
  </r>
  <r>
    <n v="598"/>
    <x v="40"/>
    <x v="7"/>
    <x v="597"/>
    <x v="16"/>
    <x v="0"/>
    <x v="3"/>
    <x v="0"/>
    <x v="0"/>
    <x v="1"/>
    <x v="100"/>
    <x v="0"/>
    <x v="35"/>
    <x v="67"/>
    <x v="371"/>
    <x v="0"/>
    <x v="322"/>
    <x v="236"/>
    <x v="180"/>
    <x v="201"/>
    <x v="304"/>
    <x v="225"/>
    <x v="279"/>
    <x v="224"/>
    <x v="425"/>
    <x v="167"/>
    <x v="245"/>
    <x v="159"/>
    <x v="339"/>
    <x v="92"/>
    <x v="0"/>
  </r>
  <r>
    <n v="599"/>
    <x v="3"/>
    <x v="3"/>
    <x v="598"/>
    <x v="57"/>
    <x v="1"/>
    <x v="3"/>
    <x v="0"/>
    <x v="0"/>
    <x v="1"/>
    <x v="100"/>
    <x v="0"/>
    <x v="142"/>
    <x v="0"/>
    <x v="28"/>
    <x v="0"/>
    <x v="184"/>
    <x v="1"/>
    <x v="272"/>
    <x v="202"/>
    <x v="305"/>
    <x v="226"/>
    <x v="281"/>
    <x v="225"/>
    <x v="164"/>
    <x v="168"/>
    <x v="43"/>
    <x v="0"/>
    <x v="328"/>
    <x v="82"/>
    <x v="0"/>
  </r>
  <r>
    <n v="600"/>
    <x v="3"/>
    <x v="3"/>
    <x v="599"/>
    <x v="8"/>
    <x v="3"/>
    <x v="2"/>
    <x v="0"/>
    <x v="0"/>
    <x v="1"/>
    <x v="100"/>
    <x v="0"/>
    <x v="73"/>
    <x v="0"/>
    <x v="136"/>
    <x v="0"/>
    <x v="113"/>
    <x v="237"/>
    <x v="15"/>
    <x v="1"/>
    <x v="35"/>
    <x v="2"/>
    <x v="14"/>
    <x v="1"/>
    <x v="426"/>
    <x v="169"/>
    <x v="272"/>
    <x v="0"/>
    <x v="154"/>
    <x v="25"/>
    <x v="0"/>
  </r>
  <r>
    <n v="601"/>
    <x v="2"/>
    <x v="1"/>
    <x v="600"/>
    <x v="80"/>
    <x v="2"/>
    <x v="1"/>
    <x v="0"/>
    <x v="1"/>
    <x v="0"/>
    <x v="100"/>
    <x v="0"/>
    <x v="117"/>
    <x v="0"/>
    <x v="40"/>
    <x v="0"/>
    <x v="125"/>
    <x v="1"/>
    <x v="205"/>
    <x v="203"/>
    <x v="228"/>
    <x v="2"/>
    <x v="90"/>
    <x v="1"/>
    <x v="427"/>
    <x v="0"/>
    <x v="273"/>
    <x v="160"/>
    <x v="340"/>
    <x v="0"/>
    <x v="0"/>
  </r>
  <r>
    <n v="602"/>
    <x v="2"/>
    <x v="3"/>
    <x v="601"/>
    <x v="25"/>
    <x v="0"/>
    <x v="3"/>
    <x v="2"/>
    <x v="1"/>
    <x v="1"/>
    <x v="100"/>
    <x v="0"/>
    <x v="49"/>
    <x v="0"/>
    <x v="133"/>
    <x v="0"/>
    <x v="174"/>
    <x v="1"/>
    <x v="28"/>
    <x v="1"/>
    <x v="42"/>
    <x v="2"/>
    <x v="128"/>
    <x v="1"/>
    <x v="428"/>
    <x v="170"/>
    <x v="230"/>
    <x v="161"/>
    <x v="182"/>
    <x v="30"/>
    <x v="0"/>
  </r>
  <r>
    <n v="603"/>
    <x v="2"/>
    <x v="3"/>
    <x v="602"/>
    <x v="90"/>
    <x v="1"/>
    <x v="3"/>
    <x v="2"/>
    <x v="1"/>
    <x v="1"/>
    <x v="100"/>
    <x v="0"/>
    <x v="30"/>
    <x v="0"/>
    <x v="114"/>
    <x v="0"/>
    <x v="323"/>
    <x v="1"/>
    <x v="11"/>
    <x v="6"/>
    <x v="10"/>
    <x v="9"/>
    <x v="11"/>
    <x v="8"/>
    <x v="429"/>
    <x v="171"/>
    <x v="274"/>
    <x v="162"/>
    <x v="341"/>
    <x v="0"/>
    <x v="0"/>
  </r>
  <r>
    <n v="604"/>
    <x v="69"/>
    <x v="61"/>
    <x v="603"/>
    <x v="4"/>
    <x v="1"/>
    <x v="2"/>
    <x v="0"/>
    <x v="0"/>
    <x v="1"/>
    <x v="101"/>
    <x v="0"/>
    <x v="102"/>
    <x v="68"/>
    <x v="372"/>
    <x v="0"/>
    <x v="14"/>
    <x v="238"/>
    <x v="57"/>
    <x v="204"/>
    <x v="306"/>
    <x v="227"/>
    <x v="328"/>
    <x v="226"/>
    <x v="412"/>
    <x v="172"/>
    <x v="139"/>
    <x v="0"/>
    <x v="342"/>
    <x v="93"/>
    <x v="53"/>
  </r>
  <r>
    <n v="605"/>
    <x v="36"/>
    <x v="36"/>
    <x v="604"/>
    <x v="13"/>
    <x v="1"/>
    <x v="2"/>
    <x v="2"/>
    <x v="0"/>
    <x v="1"/>
    <x v="101"/>
    <x v="0"/>
    <x v="44"/>
    <x v="0"/>
    <x v="46"/>
    <x v="0"/>
    <x v="110"/>
    <x v="239"/>
    <x v="151"/>
    <x v="1"/>
    <x v="69"/>
    <x v="228"/>
    <x v="329"/>
    <x v="227"/>
    <x v="430"/>
    <x v="173"/>
    <x v="87"/>
    <x v="0"/>
    <x v="190"/>
    <x v="33"/>
    <x v="0"/>
  </r>
  <r>
    <n v="606"/>
    <x v="11"/>
    <x v="14"/>
    <x v="605"/>
    <x v="60"/>
    <x v="1"/>
    <x v="1"/>
    <x v="0"/>
    <x v="0"/>
    <x v="1"/>
    <x v="101"/>
    <x v="0"/>
    <x v="209"/>
    <x v="69"/>
    <x v="214"/>
    <x v="262"/>
    <x v="90"/>
    <x v="1"/>
    <x v="159"/>
    <x v="205"/>
    <x v="307"/>
    <x v="229"/>
    <x v="330"/>
    <x v="228"/>
    <x v="43"/>
    <x v="0"/>
    <x v="275"/>
    <x v="163"/>
    <x v="286"/>
    <x v="61"/>
    <x v="0"/>
  </r>
  <r>
    <n v="607"/>
    <x v="5"/>
    <x v="7"/>
    <x v="606"/>
    <x v="19"/>
    <x v="2"/>
    <x v="1"/>
    <x v="2"/>
    <x v="0"/>
    <x v="1"/>
    <x v="101"/>
    <x v="0"/>
    <x v="136"/>
    <x v="0"/>
    <x v="373"/>
    <x v="263"/>
    <x v="106"/>
    <x v="1"/>
    <x v="273"/>
    <x v="206"/>
    <x v="82"/>
    <x v="2"/>
    <x v="122"/>
    <x v="1"/>
    <x v="160"/>
    <x v="174"/>
    <x v="98"/>
    <x v="0"/>
    <x v="343"/>
    <x v="0"/>
    <x v="0"/>
  </r>
  <r>
    <n v="608"/>
    <x v="3"/>
    <x v="3"/>
    <x v="607"/>
    <x v="32"/>
    <x v="1"/>
    <x v="2"/>
    <x v="3"/>
    <x v="0"/>
    <x v="1"/>
    <x v="101"/>
    <x v="0"/>
    <x v="210"/>
    <x v="70"/>
    <x v="355"/>
    <x v="264"/>
    <x v="145"/>
    <x v="1"/>
    <x v="107"/>
    <x v="1"/>
    <x v="308"/>
    <x v="2"/>
    <x v="99"/>
    <x v="1"/>
    <x v="431"/>
    <x v="0"/>
    <x v="109"/>
    <x v="0"/>
    <x v="69"/>
    <x v="0"/>
    <x v="0"/>
  </r>
  <r>
    <n v="609"/>
    <x v="70"/>
    <x v="62"/>
    <x v="608"/>
    <x v="57"/>
    <x v="1"/>
    <x v="1"/>
    <x v="1"/>
    <x v="1"/>
    <x v="3"/>
    <x v="102"/>
    <x v="0"/>
    <x v="211"/>
    <x v="71"/>
    <x v="374"/>
    <x v="265"/>
    <x v="103"/>
    <x v="1"/>
    <x v="104"/>
    <x v="207"/>
    <x v="100"/>
    <x v="230"/>
    <x v="98"/>
    <x v="229"/>
    <x v="44"/>
    <x v="0"/>
    <x v="276"/>
    <x v="164"/>
    <x v="99"/>
    <x v="13"/>
    <x v="54"/>
  </r>
  <r>
    <n v="610"/>
    <x v="40"/>
    <x v="63"/>
    <x v="609"/>
    <x v="2"/>
    <x v="1"/>
    <x v="2"/>
    <x v="1"/>
    <x v="0"/>
    <x v="1"/>
    <x v="102"/>
    <x v="0"/>
    <x v="52"/>
    <x v="0"/>
    <x v="310"/>
    <x v="266"/>
    <x v="212"/>
    <x v="1"/>
    <x v="274"/>
    <x v="208"/>
    <x v="309"/>
    <x v="231"/>
    <x v="331"/>
    <x v="230"/>
    <x v="432"/>
    <x v="175"/>
    <x v="103"/>
    <x v="0"/>
    <x v="108"/>
    <x v="0"/>
    <x v="0"/>
  </r>
  <r>
    <n v="611"/>
    <x v="5"/>
    <x v="4"/>
    <x v="610"/>
    <x v="86"/>
    <x v="2"/>
    <x v="0"/>
    <x v="1"/>
    <x v="2"/>
    <x v="0"/>
    <x v="102"/>
    <x v="0"/>
    <x v="104"/>
    <x v="0"/>
    <x v="375"/>
    <x v="267"/>
    <x v="71"/>
    <x v="1"/>
    <x v="275"/>
    <x v="209"/>
    <x v="89"/>
    <x v="232"/>
    <x v="89"/>
    <x v="231"/>
    <x v="433"/>
    <x v="0"/>
    <x v="157"/>
    <x v="0"/>
    <x v="344"/>
    <x v="0"/>
    <x v="0"/>
  </r>
  <r>
    <n v="612"/>
    <x v="2"/>
    <x v="1"/>
    <x v="611"/>
    <x v="64"/>
    <x v="0"/>
    <x v="2"/>
    <x v="2"/>
    <x v="2"/>
    <x v="1"/>
    <x v="102"/>
    <x v="0"/>
    <x v="194"/>
    <x v="0"/>
    <x v="148"/>
    <x v="0"/>
    <x v="194"/>
    <x v="1"/>
    <x v="4"/>
    <x v="1"/>
    <x v="74"/>
    <x v="2"/>
    <x v="117"/>
    <x v="1"/>
    <x v="213"/>
    <x v="0"/>
    <x v="91"/>
    <x v="0"/>
    <x v="53"/>
    <x v="0"/>
    <x v="0"/>
  </r>
  <r>
    <n v="613"/>
    <x v="47"/>
    <x v="64"/>
    <x v="612"/>
    <x v="4"/>
    <x v="1"/>
    <x v="1"/>
    <x v="2"/>
    <x v="0"/>
    <x v="1"/>
    <x v="103"/>
    <x v="0"/>
    <x v="50"/>
    <x v="0"/>
    <x v="76"/>
    <x v="0"/>
    <x v="136"/>
    <x v="240"/>
    <x v="276"/>
    <x v="210"/>
    <x v="310"/>
    <x v="233"/>
    <x v="332"/>
    <x v="232"/>
    <x v="434"/>
    <x v="176"/>
    <x v="277"/>
    <x v="165"/>
    <x v="345"/>
    <x v="94"/>
    <x v="32"/>
  </r>
  <r>
    <n v="614"/>
    <x v="26"/>
    <x v="10"/>
    <x v="613"/>
    <x v="7"/>
    <x v="2"/>
    <x v="2"/>
    <x v="2"/>
    <x v="1"/>
    <x v="0"/>
    <x v="103"/>
    <x v="0"/>
    <x v="174"/>
    <x v="0"/>
    <x v="376"/>
    <x v="268"/>
    <x v="324"/>
    <x v="241"/>
    <x v="2"/>
    <x v="211"/>
    <x v="311"/>
    <x v="234"/>
    <x v="333"/>
    <x v="233"/>
    <x v="85"/>
    <x v="0"/>
    <x v="122"/>
    <x v="0"/>
    <x v="346"/>
    <x v="95"/>
    <x v="14"/>
  </r>
  <r>
    <n v="615"/>
    <x v="36"/>
    <x v="34"/>
    <x v="614"/>
    <x v="4"/>
    <x v="1"/>
    <x v="1"/>
    <x v="0"/>
    <x v="0"/>
    <x v="1"/>
    <x v="103"/>
    <x v="0"/>
    <x v="84"/>
    <x v="0"/>
    <x v="377"/>
    <x v="269"/>
    <x v="274"/>
    <x v="242"/>
    <x v="277"/>
    <x v="212"/>
    <x v="209"/>
    <x v="235"/>
    <x v="173"/>
    <x v="234"/>
    <x v="435"/>
    <x v="177"/>
    <x v="242"/>
    <x v="0"/>
    <x v="347"/>
    <x v="96"/>
    <x v="0"/>
  </r>
  <r>
    <n v="616"/>
    <x v="36"/>
    <x v="14"/>
    <x v="615"/>
    <x v="0"/>
    <x v="0"/>
    <x v="1"/>
    <x v="0"/>
    <x v="0"/>
    <x v="0"/>
    <x v="103"/>
    <x v="0"/>
    <x v="115"/>
    <x v="0"/>
    <x v="378"/>
    <x v="270"/>
    <x v="325"/>
    <x v="243"/>
    <x v="278"/>
    <x v="213"/>
    <x v="312"/>
    <x v="236"/>
    <x v="240"/>
    <x v="235"/>
    <x v="410"/>
    <x v="0"/>
    <x v="278"/>
    <x v="166"/>
    <x v="212"/>
    <x v="0"/>
    <x v="0"/>
  </r>
  <r>
    <n v="617"/>
    <x v="3"/>
    <x v="6"/>
    <x v="616"/>
    <x v="91"/>
    <x v="4"/>
    <x v="3"/>
    <x v="2"/>
    <x v="1"/>
    <x v="1"/>
    <x v="103"/>
    <x v="0"/>
    <x v="212"/>
    <x v="0"/>
    <x v="379"/>
    <x v="271"/>
    <x v="4"/>
    <x v="1"/>
    <x v="11"/>
    <x v="6"/>
    <x v="10"/>
    <x v="9"/>
    <x v="11"/>
    <x v="8"/>
    <x v="436"/>
    <x v="0"/>
    <x v="279"/>
    <x v="167"/>
    <x v="123"/>
    <x v="0"/>
    <x v="0"/>
  </r>
  <r>
    <n v="618"/>
    <x v="2"/>
    <x v="1"/>
    <x v="617"/>
    <x v="6"/>
    <x v="2"/>
    <x v="2"/>
    <x v="2"/>
    <x v="1"/>
    <x v="0"/>
    <x v="103"/>
    <x v="0"/>
    <x v="57"/>
    <x v="0"/>
    <x v="262"/>
    <x v="0"/>
    <x v="225"/>
    <x v="1"/>
    <x v="44"/>
    <x v="1"/>
    <x v="11"/>
    <x v="2"/>
    <x v="12"/>
    <x v="1"/>
    <x v="155"/>
    <x v="0"/>
    <x v="52"/>
    <x v="0"/>
    <x v="273"/>
    <x v="0"/>
    <x v="0"/>
  </r>
  <r>
    <n v="619"/>
    <x v="2"/>
    <x v="4"/>
    <x v="618"/>
    <x v="58"/>
    <x v="2"/>
    <x v="2"/>
    <x v="2"/>
    <x v="1"/>
    <x v="1"/>
    <x v="103"/>
    <x v="0"/>
    <x v="96"/>
    <x v="0"/>
    <x v="380"/>
    <x v="272"/>
    <x v="2"/>
    <x v="1"/>
    <x v="61"/>
    <x v="1"/>
    <x v="262"/>
    <x v="2"/>
    <x v="75"/>
    <x v="1"/>
    <x v="437"/>
    <x v="0"/>
    <x v="105"/>
    <x v="0"/>
    <x v="348"/>
    <x v="0"/>
    <x v="0"/>
  </r>
  <r>
    <n v="620"/>
    <x v="6"/>
    <x v="31"/>
    <x v="619"/>
    <x v="2"/>
    <x v="1"/>
    <x v="1"/>
    <x v="0"/>
    <x v="0"/>
    <x v="1"/>
    <x v="104"/>
    <x v="0"/>
    <x v="89"/>
    <x v="0"/>
    <x v="381"/>
    <x v="273"/>
    <x v="26"/>
    <x v="1"/>
    <x v="14"/>
    <x v="1"/>
    <x v="313"/>
    <x v="237"/>
    <x v="334"/>
    <x v="236"/>
    <x v="408"/>
    <x v="0"/>
    <x v="36"/>
    <x v="0"/>
    <x v="349"/>
    <x v="0"/>
    <x v="0"/>
  </r>
  <r>
    <n v="621"/>
    <x v="71"/>
    <x v="55"/>
    <x v="620"/>
    <x v="8"/>
    <x v="3"/>
    <x v="1"/>
    <x v="0"/>
    <x v="0"/>
    <x v="1"/>
    <x v="105"/>
    <x v="0"/>
    <x v="98"/>
    <x v="0"/>
    <x v="80"/>
    <x v="0"/>
    <x v="326"/>
    <x v="244"/>
    <x v="279"/>
    <x v="214"/>
    <x v="292"/>
    <x v="238"/>
    <x v="335"/>
    <x v="237"/>
    <x v="438"/>
    <x v="178"/>
    <x v="280"/>
    <x v="168"/>
    <x v="76"/>
    <x v="11"/>
    <x v="55"/>
  </r>
  <r>
    <n v="622"/>
    <x v="11"/>
    <x v="0"/>
    <x v="621"/>
    <x v="12"/>
    <x v="2"/>
    <x v="1"/>
    <x v="0"/>
    <x v="0"/>
    <x v="1"/>
    <x v="105"/>
    <x v="0"/>
    <x v="100"/>
    <x v="0"/>
    <x v="1"/>
    <x v="274"/>
    <x v="264"/>
    <x v="245"/>
    <x v="87"/>
    <x v="1"/>
    <x v="12"/>
    <x v="2"/>
    <x v="336"/>
    <x v="1"/>
    <x v="439"/>
    <x v="179"/>
    <x v="131"/>
    <x v="0"/>
    <x v="297"/>
    <x v="67"/>
    <x v="0"/>
  </r>
  <r>
    <n v="623"/>
    <x v="2"/>
    <x v="4"/>
    <x v="622"/>
    <x v="21"/>
    <x v="2"/>
    <x v="1"/>
    <x v="1"/>
    <x v="0"/>
    <x v="1"/>
    <x v="105"/>
    <x v="0"/>
    <x v="213"/>
    <x v="0"/>
    <x v="382"/>
    <x v="0"/>
    <x v="327"/>
    <x v="1"/>
    <x v="196"/>
    <x v="1"/>
    <x v="274"/>
    <x v="239"/>
    <x v="337"/>
    <x v="238"/>
    <x v="267"/>
    <x v="0"/>
    <x v="10"/>
    <x v="0"/>
    <x v="189"/>
    <x v="0"/>
    <x v="0"/>
  </r>
  <r>
    <n v="624"/>
    <x v="13"/>
    <x v="0"/>
    <x v="623"/>
    <x v="32"/>
    <x v="1"/>
    <x v="2"/>
    <x v="0"/>
    <x v="0"/>
    <x v="1"/>
    <x v="106"/>
    <x v="0"/>
    <x v="214"/>
    <x v="72"/>
    <x v="360"/>
    <x v="275"/>
    <x v="210"/>
    <x v="1"/>
    <x v="269"/>
    <x v="1"/>
    <x v="188"/>
    <x v="2"/>
    <x v="184"/>
    <x v="1"/>
    <x v="62"/>
    <x v="180"/>
    <x v="39"/>
    <x v="0"/>
    <x v="287"/>
    <x v="62"/>
    <x v="0"/>
  </r>
  <r>
    <n v="625"/>
    <x v="6"/>
    <x v="3"/>
    <x v="624"/>
    <x v="63"/>
    <x v="2"/>
    <x v="2"/>
    <x v="1"/>
    <x v="1"/>
    <x v="1"/>
    <x v="106"/>
    <x v="0"/>
    <x v="153"/>
    <x v="73"/>
    <x v="383"/>
    <x v="276"/>
    <x v="23"/>
    <x v="1"/>
    <x v="280"/>
    <x v="215"/>
    <x v="279"/>
    <x v="2"/>
    <x v="283"/>
    <x v="1"/>
    <x v="440"/>
    <x v="0"/>
    <x v="281"/>
    <x v="169"/>
    <x v="9"/>
    <x v="0"/>
    <x v="0"/>
  </r>
  <r>
    <n v="626"/>
    <x v="6"/>
    <x v="23"/>
    <x v="625"/>
    <x v="13"/>
    <x v="1"/>
    <x v="2"/>
    <x v="1"/>
    <x v="0"/>
    <x v="1"/>
    <x v="106"/>
    <x v="0"/>
    <x v="25"/>
    <x v="0"/>
    <x v="300"/>
    <x v="0"/>
    <x v="328"/>
    <x v="246"/>
    <x v="15"/>
    <x v="1"/>
    <x v="314"/>
    <x v="2"/>
    <x v="338"/>
    <x v="1"/>
    <x v="441"/>
    <x v="181"/>
    <x v="282"/>
    <x v="0"/>
    <x v="350"/>
    <x v="97"/>
    <x v="0"/>
  </r>
  <r>
    <n v="627"/>
    <x v="2"/>
    <x v="3"/>
    <x v="626"/>
    <x v="22"/>
    <x v="1"/>
    <x v="2"/>
    <x v="1"/>
    <x v="0"/>
    <x v="1"/>
    <x v="106"/>
    <x v="0"/>
    <x v="119"/>
    <x v="0"/>
    <x v="384"/>
    <x v="0"/>
    <x v="32"/>
    <x v="1"/>
    <x v="281"/>
    <x v="216"/>
    <x v="315"/>
    <x v="240"/>
    <x v="339"/>
    <x v="239"/>
    <x v="442"/>
    <x v="182"/>
    <x v="181"/>
    <x v="0"/>
    <x v="127"/>
    <x v="0"/>
    <x v="0"/>
  </r>
  <r>
    <n v="628"/>
    <x v="72"/>
    <x v="65"/>
    <x v="627"/>
    <x v="92"/>
    <x v="1"/>
    <x v="1"/>
    <x v="1"/>
    <x v="0"/>
    <x v="2"/>
    <x v="107"/>
    <x v="0"/>
    <x v="82"/>
    <x v="0"/>
    <x v="298"/>
    <x v="277"/>
    <x v="329"/>
    <x v="247"/>
    <x v="57"/>
    <x v="217"/>
    <x v="100"/>
    <x v="241"/>
    <x v="98"/>
    <x v="240"/>
    <x v="349"/>
    <x v="183"/>
    <x v="283"/>
    <x v="170"/>
    <x v="3"/>
    <x v="0"/>
    <x v="56"/>
  </r>
  <r>
    <n v="629"/>
    <x v="73"/>
    <x v="66"/>
    <x v="628"/>
    <x v="4"/>
    <x v="1"/>
    <x v="2"/>
    <x v="2"/>
    <x v="1"/>
    <x v="1"/>
    <x v="107"/>
    <x v="0"/>
    <x v="68"/>
    <x v="0"/>
    <x v="70"/>
    <x v="0"/>
    <x v="22"/>
    <x v="248"/>
    <x v="282"/>
    <x v="218"/>
    <x v="157"/>
    <x v="242"/>
    <x v="185"/>
    <x v="241"/>
    <x v="441"/>
    <x v="184"/>
    <x v="284"/>
    <x v="171"/>
    <x v="351"/>
    <x v="98"/>
    <x v="57"/>
  </r>
  <r>
    <n v="630"/>
    <x v="5"/>
    <x v="6"/>
    <x v="629"/>
    <x v="6"/>
    <x v="2"/>
    <x v="1"/>
    <x v="2"/>
    <x v="0"/>
    <x v="1"/>
    <x v="107"/>
    <x v="0"/>
    <x v="40"/>
    <x v="0"/>
    <x v="385"/>
    <x v="278"/>
    <x v="330"/>
    <x v="249"/>
    <x v="283"/>
    <x v="1"/>
    <x v="64"/>
    <x v="2"/>
    <x v="246"/>
    <x v="1"/>
    <x v="312"/>
    <x v="0"/>
    <x v="18"/>
    <x v="0"/>
    <x v="332"/>
    <x v="85"/>
    <x v="0"/>
  </r>
  <r>
    <n v="631"/>
    <x v="3"/>
    <x v="3"/>
    <x v="630"/>
    <x v="25"/>
    <x v="0"/>
    <x v="1"/>
    <x v="2"/>
    <x v="2"/>
    <x v="0"/>
    <x v="107"/>
    <x v="0"/>
    <x v="143"/>
    <x v="74"/>
    <x v="386"/>
    <x v="279"/>
    <x v="122"/>
    <x v="1"/>
    <x v="51"/>
    <x v="1"/>
    <x v="303"/>
    <x v="2"/>
    <x v="320"/>
    <x v="1"/>
    <x v="443"/>
    <x v="0"/>
    <x v="285"/>
    <x v="172"/>
    <x v="352"/>
    <x v="0"/>
    <x v="0"/>
  </r>
  <r>
    <n v="632"/>
    <x v="3"/>
    <x v="0"/>
    <x v="631"/>
    <x v="93"/>
    <x v="0"/>
    <x v="1"/>
    <x v="1"/>
    <x v="2"/>
    <x v="0"/>
    <x v="107"/>
    <x v="0"/>
    <x v="215"/>
    <x v="75"/>
    <x v="387"/>
    <x v="280"/>
    <x v="36"/>
    <x v="1"/>
    <x v="36"/>
    <x v="219"/>
    <x v="25"/>
    <x v="2"/>
    <x v="340"/>
    <x v="1"/>
    <x v="353"/>
    <x v="0"/>
    <x v="209"/>
    <x v="0"/>
    <x v="353"/>
    <x v="0"/>
    <x v="0"/>
  </r>
  <r>
    <n v="633"/>
    <x v="2"/>
    <x v="3"/>
    <x v="632"/>
    <x v="64"/>
    <x v="0"/>
    <x v="1"/>
    <x v="2"/>
    <x v="1"/>
    <x v="0"/>
    <x v="107"/>
    <x v="0"/>
    <x v="68"/>
    <x v="0"/>
    <x v="388"/>
    <x v="0"/>
    <x v="90"/>
    <x v="1"/>
    <x v="111"/>
    <x v="1"/>
    <x v="171"/>
    <x v="2"/>
    <x v="6"/>
    <x v="1"/>
    <x v="444"/>
    <x v="0"/>
    <x v="64"/>
    <x v="0"/>
    <x v="116"/>
    <x v="0"/>
    <x v="0"/>
  </r>
  <r>
    <n v="634"/>
    <x v="2"/>
    <x v="1"/>
    <x v="633"/>
    <x v="25"/>
    <x v="0"/>
    <x v="3"/>
    <x v="2"/>
    <x v="1"/>
    <x v="1"/>
    <x v="107"/>
    <x v="0"/>
    <x v="30"/>
    <x v="0"/>
    <x v="389"/>
    <x v="281"/>
    <x v="199"/>
    <x v="1"/>
    <x v="26"/>
    <x v="1"/>
    <x v="85"/>
    <x v="2"/>
    <x v="85"/>
    <x v="1"/>
    <x v="327"/>
    <x v="0"/>
    <x v="249"/>
    <x v="173"/>
    <x v="175"/>
    <x v="0"/>
    <x v="0"/>
  </r>
  <r>
    <n v="635"/>
    <x v="2"/>
    <x v="1"/>
    <x v="634"/>
    <x v="46"/>
    <x v="2"/>
    <x v="2"/>
    <x v="0"/>
    <x v="1"/>
    <x v="2"/>
    <x v="107"/>
    <x v="0"/>
    <x v="181"/>
    <x v="0"/>
    <x v="166"/>
    <x v="0"/>
    <x v="174"/>
    <x v="1"/>
    <x v="43"/>
    <x v="1"/>
    <x v="172"/>
    <x v="2"/>
    <x v="101"/>
    <x v="1"/>
    <x v="104"/>
    <x v="0"/>
    <x v="182"/>
    <x v="0"/>
    <x v="11"/>
    <x v="0"/>
    <x v="0"/>
  </r>
  <r>
    <n v="636"/>
    <x v="74"/>
    <x v="67"/>
    <x v="635"/>
    <x v="94"/>
    <x v="3"/>
    <x v="0"/>
    <x v="3"/>
    <x v="0"/>
    <x v="1"/>
    <x v="108"/>
    <x v="0"/>
    <x v="77"/>
    <x v="0"/>
    <x v="6"/>
    <x v="282"/>
    <x v="331"/>
    <x v="250"/>
    <x v="57"/>
    <x v="220"/>
    <x v="120"/>
    <x v="243"/>
    <x v="341"/>
    <x v="242"/>
    <x v="445"/>
    <x v="0"/>
    <x v="286"/>
    <x v="174"/>
    <x v="354"/>
    <x v="99"/>
    <x v="58"/>
  </r>
  <r>
    <n v="637"/>
    <x v="29"/>
    <x v="43"/>
    <x v="636"/>
    <x v="53"/>
    <x v="1"/>
    <x v="1"/>
    <x v="0"/>
    <x v="0"/>
    <x v="1"/>
    <x v="108"/>
    <x v="0"/>
    <x v="119"/>
    <x v="0"/>
    <x v="390"/>
    <x v="283"/>
    <x v="332"/>
    <x v="1"/>
    <x v="284"/>
    <x v="221"/>
    <x v="62"/>
    <x v="244"/>
    <x v="37"/>
    <x v="243"/>
    <x v="446"/>
    <x v="185"/>
    <x v="287"/>
    <x v="175"/>
    <x v="355"/>
    <x v="100"/>
    <x v="17"/>
  </r>
  <r>
    <n v="638"/>
    <x v="3"/>
    <x v="2"/>
    <x v="637"/>
    <x v="14"/>
    <x v="0"/>
    <x v="2"/>
    <x v="1"/>
    <x v="0"/>
    <x v="0"/>
    <x v="108"/>
    <x v="0"/>
    <x v="216"/>
    <x v="76"/>
    <x v="117"/>
    <x v="0"/>
    <x v="27"/>
    <x v="1"/>
    <x v="285"/>
    <x v="222"/>
    <x v="86"/>
    <x v="2"/>
    <x v="317"/>
    <x v="1"/>
    <x v="447"/>
    <x v="0"/>
    <x v="154"/>
    <x v="176"/>
    <x v="331"/>
    <x v="0"/>
    <x v="0"/>
  </r>
  <r>
    <n v="639"/>
    <x v="26"/>
    <x v="20"/>
    <x v="638"/>
    <x v="45"/>
    <x v="2"/>
    <x v="1"/>
    <x v="2"/>
    <x v="1"/>
    <x v="0"/>
    <x v="109"/>
    <x v="0"/>
    <x v="217"/>
    <x v="77"/>
    <x v="252"/>
    <x v="284"/>
    <x v="126"/>
    <x v="1"/>
    <x v="286"/>
    <x v="223"/>
    <x v="316"/>
    <x v="245"/>
    <x v="342"/>
    <x v="244"/>
    <x v="214"/>
    <x v="0"/>
    <x v="288"/>
    <x v="177"/>
    <x v="356"/>
    <x v="0"/>
    <x v="14"/>
  </r>
  <r>
    <n v="640"/>
    <x v="10"/>
    <x v="0"/>
    <x v="639"/>
    <x v="28"/>
    <x v="2"/>
    <x v="2"/>
    <x v="0"/>
    <x v="0"/>
    <x v="1"/>
    <x v="109"/>
    <x v="0"/>
    <x v="218"/>
    <x v="78"/>
    <x v="251"/>
    <x v="0"/>
    <x v="333"/>
    <x v="251"/>
    <x v="287"/>
    <x v="1"/>
    <x v="317"/>
    <x v="246"/>
    <x v="343"/>
    <x v="245"/>
    <x v="448"/>
    <x v="186"/>
    <x v="289"/>
    <x v="178"/>
    <x v="357"/>
    <x v="101"/>
    <x v="0"/>
  </r>
  <r>
    <n v="641"/>
    <x v="3"/>
    <x v="6"/>
    <x v="640"/>
    <x v="95"/>
    <x v="4"/>
    <x v="3"/>
    <x v="2"/>
    <x v="1"/>
    <x v="1"/>
    <x v="109"/>
    <x v="0"/>
    <x v="5"/>
    <x v="0"/>
    <x v="148"/>
    <x v="0"/>
    <x v="228"/>
    <x v="1"/>
    <x v="119"/>
    <x v="1"/>
    <x v="207"/>
    <x v="2"/>
    <x v="344"/>
    <x v="1"/>
    <x v="164"/>
    <x v="187"/>
    <x v="290"/>
    <x v="179"/>
    <x v="358"/>
    <x v="0"/>
    <x v="0"/>
  </r>
  <r>
    <n v="642"/>
    <x v="3"/>
    <x v="2"/>
    <x v="641"/>
    <x v="19"/>
    <x v="2"/>
    <x v="1"/>
    <x v="2"/>
    <x v="1"/>
    <x v="1"/>
    <x v="109"/>
    <x v="0"/>
    <x v="42"/>
    <x v="0"/>
    <x v="238"/>
    <x v="285"/>
    <x v="242"/>
    <x v="1"/>
    <x v="57"/>
    <x v="224"/>
    <x v="245"/>
    <x v="247"/>
    <x v="322"/>
    <x v="1"/>
    <x v="323"/>
    <x v="0"/>
    <x v="71"/>
    <x v="0"/>
    <x v="94"/>
    <x v="0"/>
    <x v="0"/>
  </r>
  <r>
    <n v="643"/>
    <x v="2"/>
    <x v="1"/>
    <x v="642"/>
    <x v="71"/>
    <x v="2"/>
    <x v="2"/>
    <x v="1"/>
    <x v="0"/>
    <x v="1"/>
    <x v="109"/>
    <x v="0"/>
    <x v="105"/>
    <x v="0"/>
    <x v="127"/>
    <x v="0"/>
    <x v="197"/>
    <x v="1"/>
    <x v="215"/>
    <x v="1"/>
    <x v="85"/>
    <x v="2"/>
    <x v="128"/>
    <x v="1"/>
    <x v="449"/>
    <x v="0"/>
    <x v="102"/>
    <x v="0"/>
    <x v="359"/>
    <x v="0"/>
    <x v="0"/>
  </r>
  <r>
    <n v="644"/>
    <x v="2"/>
    <x v="4"/>
    <x v="643"/>
    <x v="58"/>
    <x v="2"/>
    <x v="1"/>
    <x v="0"/>
    <x v="1"/>
    <x v="3"/>
    <x v="109"/>
    <x v="0"/>
    <x v="0"/>
    <x v="0"/>
    <x v="189"/>
    <x v="0"/>
    <x v="334"/>
    <x v="1"/>
    <x v="288"/>
    <x v="225"/>
    <x v="58"/>
    <x v="2"/>
    <x v="320"/>
    <x v="1"/>
    <x v="450"/>
    <x v="0"/>
    <x v="9"/>
    <x v="0"/>
    <x v="360"/>
    <x v="0"/>
    <x v="0"/>
  </r>
  <r>
    <n v="645"/>
    <x v="1"/>
    <x v="8"/>
    <x v="644"/>
    <x v="73"/>
    <x v="2"/>
    <x v="3"/>
    <x v="0"/>
    <x v="1"/>
    <x v="1"/>
    <x v="109"/>
    <x v="0"/>
    <x v="118"/>
    <x v="0"/>
    <x v="162"/>
    <x v="0"/>
    <x v="23"/>
    <x v="1"/>
    <x v="161"/>
    <x v="1"/>
    <x v="77"/>
    <x v="2"/>
    <x v="82"/>
    <x v="1"/>
    <x v="42"/>
    <x v="0"/>
    <x v="48"/>
    <x v="0"/>
    <x v="123"/>
    <x v="0"/>
    <x v="0"/>
  </r>
  <r>
    <n v="646"/>
    <x v="6"/>
    <x v="7"/>
    <x v="645"/>
    <x v="4"/>
    <x v="1"/>
    <x v="2"/>
    <x v="0"/>
    <x v="0"/>
    <x v="1"/>
    <x v="110"/>
    <x v="0"/>
    <x v="178"/>
    <x v="0"/>
    <x v="139"/>
    <x v="0"/>
    <x v="46"/>
    <x v="252"/>
    <x v="289"/>
    <x v="226"/>
    <x v="260"/>
    <x v="248"/>
    <x v="345"/>
    <x v="246"/>
    <x v="451"/>
    <x v="188"/>
    <x v="80"/>
    <x v="0"/>
    <x v="336"/>
    <x v="89"/>
    <x v="0"/>
  </r>
  <r>
    <n v="647"/>
    <x v="3"/>
    <x v="3"/>
    <x v="646"/>
    <x v="80"/>
    <x v="2"/>
    <x v="2"/>
    <x v="2"/>
    <x v="2"/>
    <x v="1"/>
    <x v="110"/>
    <x v="0"/>
    <x v="104"/>
    <x v="0"/>
    <x v="28"/>
    <x v="0"/>
    <x v="301"/>
    <x v="1"/>
    <x v="290"/>
    <x v="227"/>
    <x v="318"/>
    <x v="249"/>
    <x v="346"/>
    <x v="247"/>
    <x v="452"/>
    <x v="0"/>
    <x v="128"/>
    <x v="0"/>
    <x v="77"/>
    <x v="12"/>
    <x v="0"/>
  </r>
  <r>
    <n v="648"/>
    <x v="2"/>
    <x v="1"/>
    <x v="647"/>
    <x v="71"/>
    <x v="2"/>
    <x v="2"/>
    <x v="0"/>
    <x v="0"/>
    <x v="1"/>
    <x v="110"/>
    <x v="0"/>
    <x v="191"/>
    <x v="0"/>
    <x v="20"/>
    <x v="0"/>
    <x v="211"/>
    <x v="1"/>
    <x v="291"/>
    <x v="228"/>
    <x v="51"/>
    <x v="2"/>
    <x v="18"/>
    <x v="1"/>
    <x v="334"/>
    <x v="0"/>
    <x v="158"/>
    <x v="0"/>
    <x v="38"/>
    <x v="0"/>
    <x v="0"/>
  </r>
  <r>
    <n v="649"/>
    <x v="2"/>
    <x v="1"/>
    <x v="648"/>
    <x v="65"/>
    <x v="0"/>
    <x v="2"/>
    <x v="0"/>
    <x v="2"/>
    <x v="1"/>
    <x v="110"/>
    <x v="0"/>
    <x v="219"/>
    <x v="79"/>
    <x v="10"/>
    <x v="0"/>
    <x v="13"/>
    <x v="1"/>
    <x v="231"/>
    <x v="1"/>
    <x v="135"/>
    <x v="2"/>
    <x v="139"/>
    <x v="1"/>
    <x v="18"/>
    <x v="0"/>
    <x v="132"/>
    <x v="0"/>
    <x v="88"/>
    <x v="0"/>
    <x v="0"/>
  </r>
  <r>
    <n v="650"/>
    <x v="2"/>
    <x v="1"/>
    <x v="649"/>
    <x v="25"/>
    <x v="0"/>
    <x v="3"/>
    <x v="2"/>
    <x v="1"/>
    <x v="1"/>
    <x v="110"/>
    <x v="0"/>
    <x v="25"/>
    <x v="0"/>
    <x v="195"/>
    <x v="0"/>
    <x v="160"/>
    <x v="1"/>
    <x v="69"/>
    <x v="1"/>
    <x v="74"/>
    <x v="2"/>
    <x v="248"/>
    <x v="1"/>
    <x v="436"/>
    <x v="0"/>
    <x v="291"/>
    <x v="180"/>
    <x v="16"/>
    <x v="0"/>
    <x v="0"/>
  </r>
  <r>
    <n v="651"/>
    <x v="51"/>
    <x v="68"/>
    <x v="650"/>
    <x v="8"/>
    <x v="3"/>
    <x v="0"/>
    <x v="0"/>
    <x v="0"/>
    <x v="1"/>
    <x v="111"/>
    <x v="0"/>
    <x v="117"/>
    <x v="0"/>
    <x v="332"/>
    <x v="286"/>
    <x v="263"/>
    <x v="253"/>
    <x v="292"/>
    <x v="229"/>
    <x v="319"/>
    <x v="250"/>
    <x v="347"/>
    <x v="248"/>
    <x v="150"/>
    <x v="0"/>
    <x v="24"/>
    <x v="0"/>
    <x v="56"/>
    <x v="6"/>
    <x v="36"/>
  </r>
  <r>
    <n v="652"/>
    <x v="75"/>
    <x v="69"/>
    <x v="651"/>
    <x v="54"/>
    <x v="1"/>
    <x v="1"/>
    <x v="0"/>
    <x v="0"/>
    <x v="1"/>
    <x v="111"/>
    <x v="0"/>
    <x v="131"/>
    <x v="0"/>
    <x v="149"/>
    <x v="0"/>
    <x v="335"/>
    <x v="254"/>
    <x v="293"/>
    <x v="230"/>
    <x v="320"/>
    <x v="251"/>
    <x v="348"/>
    <x v="249"/>
    <x v="151"/>
    <x v="189"/>
    <x v="292"/>
    <x v="181"/>
    <x v="361"/>
    <x v="102"/>
    <x v="59"/>
  </r>
  <r>
    <n v="653"/>
    <x v="13"/>
    <x v="23"/>
    <x v="652"/>
    <x v="0"/>
    <x v="0"/>
    <x v="2"/>
    <x v="2"/>
    <x v="1"/>
    <x v="1"/>
    <x v="111"/>
    <x v="0"/>
    <x v="82"/>
    <x v="0"/>
    <x v="76"/>
    <x v="0"/>
    <x v="165"/>
    <x v="255"/>
    <x v="294"/>
    <x v="231"/>
    <x v="321"/>
    <x v="252"/>
    <x v="349"/>
    <x v="250"/>
    <x v="27"/>
    <x v="0"/>
    <x v="109"/>
    <x v="0"/>
    <x v="339"/>
    <x v="92"/>
    <x v="0"/>
  </r>
  <r>
    <n v="654"/>
    <x v="3"/>
    <x v="3"/>
    <x v="653"/>
    <x v="73"/>
    <x v="2"/>
    <x v="2"/>
    <x v="3"/>
    <x v="0"/>
    <x v="3"/>
    <x v="111"/>
    <x v="0"/>
    <x v="220"/>
    <x v="0"/>
    <x v="391"/>
    <x v="287"/>
    <x v="149"/>
    <x v="1"/>
    <x v="295"/>
    <x v="232"/>
    <x v="322"/>
    <x v="2"/>
    <x v="314"/>
    <x v="1"/>
    <x v="58"/>
    <x v="0"/>
    <x v="35"/>
    <x v="0"/>
    <x v="143"/>
    <x v="0"/>
    <x v="0"/>
  </r>
  <r>
    <n v="655"/>
    <x v="3"/>
    <x v="2"/>
    <x v="654"/>
    <x v="13"/>
    <x v="1"/>
    <x v="3"/>
    <x v="2"/>
    <x v="1"/>
    <x v="1"/>
    <x v="111"/>
    <x v="0"/>
    <x v="93"/>
    <x v="0"/>
    <x v="237"/>
    <x v="0"/>
    <x v="336"/>
    <x v="256"/>
    <x v="51"/>
    <x v="1"/>
    <x v="323"/>
    <x v="253"/>
    <x v="350"/>
    <x v="251"/>
    <x v="453"/>
    <x v="190"/>
    <x v="200"/>
    <x v="0"/>
    <x v="135"/>
    <x v="0"/>
    <x v="0"/>
  </r>
  <r>
    <n v="656"/>
    <x v="63"/>
    <x v="68"/>
    <x v="655"/>
    <x v="35"/>
    <x v="2"/>
    <x v="2"/>
    <x v="0"/>
    <x v="0"/>
    <x v="3"/>
    <x v="112"/>
    <x v="0"/>
    <x v="221"/>
    <x v="80"/>
    <x v="20"/>
    <x v="0"/>
    <x v="337"/>
    <x v="257"/>
    <x v="296"/>
    <x v="233"/>
    <x v="161"/>
    <x v="2"/>
    <x v="117"/>
    <x v="1"/>
    <x v="454"/>
    <x v="191"/>
    <x v="51"/>
    <x v="0"/>
    <x v="362"/>
    <x v="103"/>
    <x v="47"/>
  </r>
  <r>
    <n v="657"/>
    <x v="31"/>
    <x v="66"/>
    <x v="656"/>
    <x v="8"/>
    <x v="3"/>
    <x v="2"/>
    <x v="0"/>
    <x v="0"/>
    <x v="1"/>
    <x v="112"/>
    <x v="0"/>
    <x v="181"/>
    <x v="0"/>
    <x v="330"/>
    <x v="0"/>
    <x v="338"/>
    <x v="258"/>
    <x v="297"/>
    <x v="234"/>
    <x v="324"/>
    <x v="254"/>
    <x v="351"/>
    <x v="252"/>
    <x v="242"/>
    <x v="192"/>
    <x v="138"/>
    <x v="0"/>
    <x v="308"/>
    <x v="74"/>
    <x v="19"/>
  </r>
  <r>
    <n v="658"/>
    <x v="9"/>
    <x v="7"/>
    <x v="657"/>
    <x v="0"/>
    <x v="0"/>
    <x v="1"/>
    <x v="0"/>
    <x v="0"/>
    <x v="1"/>
    <x v="112"/>
    <x v="0"/>
    <x v="222"/>
    <x v="0"/>
    <x v="58"/>
    <x v="288"/>
    <x v="333"/>
    <x v="259"/>
    <x v="291"/>
    <x v="235"/>
    <x v="325"/>
    <x v="255"/>
    <x v="315"/>
    <x v="253"/>
    <x v="112"/>
    <x v="0"/>
    <x v="293"/>
    <x v="182"/>
    <x v="363"/>
    <x v="104"/>
    <x v="0"/>
  </r>
  <r>
    <n v="659"/>
    <x v="2"/>
    <x v="1"/>
    <x v="658"/>
    <x v="26"/>
    <x v="1"/>
    <x v="2"/>
    <x v="0"/>
    <x v="1"/>
    <x v="1"/>
    <x v="112"/>
    <x v="0"/>
    <x v="223"/>
    <x v="0"/>
    <x v="80"/>
    <x v="0"/>
    <x v="139"/>
    <x v="1"/>
    <x v="49"/>
    <x v="1"/>
    <x v="87"/>
    <x v="2"/>
    <x v="336"/>
    <x v="1"/>
    <x v="455"/>
    <x v="0"/>
    <x v="294"/>
    <x v="183"/>
    <x v="180"/>
    <x v="0"/>
    <x v="0"/>
  </r>
  <r>
    <n v="660"/>
    <x v="76"/>
    <x v="34"/>
    <x v="659"/>
    <x v="4"/>
    <x v="1"/>
    <x v="2"/>
    <x v="2"/>
    <x v="1"/>
    <x v="1"/>
    <x v="113"/>
    <x v="0"/>
    <x v="222"/>
    <x v="0"/>
    <x v="21"/>
    <x v="0"/>
    <x v="339"/>
    <x v="260"/>
    <x v="277"/>
    <x v="212"/>
    <x v="326"/>
    <x v="256"/>
    <x v="352"/>
    <x v="254"/>
    <x v="429"/>
    <x v="193"/>
    <x v="123"/>
    <x v="0"/>
    <x v="278"/>
    <x v="56"/>
    <x v="60"/>
  </r>
  <r>
    <n v="661"/>
    <x v="21"/>
    <x v="33"/>
    <x v="660"/>
    <x v="57"/>
    <x v="1"/>
    <x v="2"/>
    <x v="2"/>
    <x v="0"/>
    <x v="1"/>
    <x v="113"/>
    <x v="0"/>
    <x v="90"/>
    <x v="0"/>
    <x v="392"/>
    <x v="289"/>
    <x v="340"/>
    <x v="1"/>
    <x v="207"/>
    <x v="1"/>
    <x v="327"/>
    <x v="257"/>
    <x v="353"/>
    <x v="255"/>
    <x v="456"/>
    <x v="194"/>
    <x v="295"/>
    <x v="0"/>
    <x v="364"/>
    <x v="105"/>
    <x v="12"/>
  </r>
  <r>
    <n v="662"/>
    <x v="6"/>
    <x v="0"/>
    <x v="661"/>
    <x v="33"/>
    <x v="1"/>
    <x v="1"/>
    <x v="3"/>
    <x v="0"/>
    <x v="1"/>
    <x v="113"/>
    <x v="0"/>
    <x v="52"/>
    <x v="0"/>
    <x v="393"/>
    <x v="290"/>
    <x v="117"/>
    <x v="261"/>
    <x v="37"/>
    <x v="236"/>
    <x v="328"/>
    <x v="258"/>
    <x v="354"/>
    <x v="256"/>
    <x v="293"/>
    <x v="0"/>
    <x v="143"/>
    <x v="0"/>
    <x v="45"/>
    <x v="0"/>
    <x v="0"/>
  </r>
  <r>
    <n v="663"/>
    <x v="5"/>
    <x v="0"/>
    <x v="662"/>
    <x v="56"/>
    <x v="4"/>
    <x v="3"/>
    <x v="0"/>
    <x v="0"/>
    <x v="1"/>
    <x v="113"/>
    <x v="0"/>
    <x v="175"/>
    <x v="0"/>
    <x v="394"/>
    <x v="0"/>
    <x v="320"/>
    <x v="1"/>
    <x v="11"/>
    <x v="6"/>
    <x v="95"/>
    <x v="2"/>
    <x v="36"/>
    <x v="1"/>
    <x v="457"/>
    <x v="195"/>
    <x v="296"/>
    <x v="184"/>
    <x v="159"/>
    <x v="0"/>
    <x v="0"/>
  </r>
  <r>
    <n v="664"/>
    <x v="0"/>
    <x v="3"/>
    <x v="663"/>
    <x v="0"/>
    <x v="0"/>
    <x v="2"/>
    <x v="2"/>
    <x v="1"/>
    <x v="1"/>
    <x v="113"/>
    <x v="0"/>
    <x v="148"/>
    <x v="81"/>
    <x v="395"/>
    <x v="0"/>
    <x v="341"/>
    <x v="262"/>
    <x v="7"/>
    <x v="1"/>
    <x v="138"/>
    <x v="259"/>
    <x v="163"/>
    <x v="257"/>
    <x v="418"/>
    <x v="0"/>
    <x v="138"/>
    <x v="0"/>
    <x v="283"/>
    <x v="60"/>
    <x v="0"/>
  </r>
  <r>
    <n v="665"/>
    <x v="2"/>
    <x v="4"/>
    <x v="664"/>
    <x v="15"/>
    <x v="2"/>
    <x v="2"/>
    <x v="0"/>
    <x v="1"/>
    <x v="0"/>
    <x v="113"/>
    <x v="0"/>
    <x v="82"/>
    <x v="0"/>
    <x v="273"/>
    <x v="291"/>
    <x v="174"/>
    <x v="1"/>
    <x v="34"/>
    <x v="1"/>
    <x v="303"/>
    <x v="2"/>
    <x v="320"/>
    <x v="1"/>
    <x v="376"/>
    <x v="0"/>
    <x v="60"/>
    <x v="0"/>
    <x v="365"/>
    <x v="0"/>
    <x v="0"/>
  </r>
  <r>
    <n v="666"/>
    <x v="10"/>
    <x v="5"/>
    <x v="665"/>
    <x v="2"/>
    <x v="1"/>
    <x v="2"/>
    <x v="0"/>
    <x v="1"/>
    <x v="1"/>
    <x v="114"/>
    <x v="0"/>
    <x v="59"/>
    <x v="0"/>
    <x v="396"/>
    <x v="292"/>
    <x v="4"/>
    <x v="1"/>
    <x v="298"/>
    <x v="237"/>
    <x v="329"/>
    <x v="260"/>
    <x v="142"/>
    <x v="258"/>
    <x v="327"/>
    <x v="0"/>
    <x v="126"/>
    <x v="0"/>
    <x v="191"/>
    <x v="0"/>
    <x v="0"/>
  </r>
  <r>
    <n v="667"/>
    <x v="77"/>
    <x v="45"/>
    <x v="666"/>
    <x v="4"/>
    <x v="1"/>
    <x v="1"/>
    <x v="0"/>
    <x v="0"/>
    <x v="1"/>
    <x v="115"/>
    <x v="0"/>
    <x v="156"/>
    <x v="0"/>
    <x v="327"/>
    <x v="0"/>
    <x v="164"/>
    <x v="263"/>
    <x v="299"/>
    <x v="238"/>
    <x v="302"/>
    <x v="261"/>
    <x v="305"/>
    <x v="259"/>
    <x v="458"/>
    <x v="196"/>
    <x v="297"/>
    <x v="185"/>
    <x v="366"/>
    <x v="106"/>
    <x v="61"/>
  </r>
  <r>
    <n v="668"/>
    <x v="60"/>
    <x v="43"/>
    <x v="667"/>
    <x v="24"/>
    <x v="1"/>
    <x v="2"/>
    <x v="2"/>
    <x v="0"/>
    <x v="1"/>
    <x v="115"/>
    <x v="0"/>
    <x v="130"/>
    <x v="0"/>
    <x v="397"/>
    <x v="293"/>
    <x v="99"/>
    <x v="1"/>
    <x v="15"/>
    <x v="1"/>
    <x v="330"/>
    <x v="262"/>
    <x v="243"/>
    <x v="260"/>
    <x v="370"/>
    <x v="197"/>
    <x v="298"/>
    <x v="186"/>
    <x v="167"/>
    <x v="0"/>
    <x v="45"/>
  </r>
  <r>
    <n v="669"/>
    <x v="36"/>
    <x v="31"/>
    <x v="668"/>
    <x v="33"/>
    <x v="1"/>
    <x v="1"/>
    <x v="1"/>
    <x v="0"/>
    <x v="1"/>
    <x v="115"/>
    <x v="0"/>
    <x v="166"/>
    <x v="82"/>
    <x v="104"/>
    <x v="294"/>
    <x v="177"/>
    <x v="1"/>
    <x v="280"/>
    <x v="239"/>
    <x v="331"/>
    <x v="263"/>
    <x v="355"/>
    <x v="261"/>
    <x v="459"/>
    <x v="198"/>
    <x v="299"/>
    <x v="187"/>
    <x v="66"/>
    <x v="8"/>
    <x v="0"/>
  </r>
  <r>
    <n v="670"/>
    <x v="6"/>
    <x v="6"/>
    <x v="669"/>
    <x v="57"/>
    <x v="1"/>
    <x v="2"/>
    <x v="0"/>
    <x v="0"/>
    <x v="1"/>
    <x v="115"/>
    <x v="0"/>
    <x v="86"/>
    <x v="0"/>
    <x v="21"/>
    <x v="0"/>
    <x v="342"/>
    <x v="264"/>
    <x v="230"/>
    <x v="1"/>
    <x v="290"/>
    <x v="2"/>
    <x v="38"/>
    <x v="1"/>
    <x v="374"/>
    <x v="199"/>
    <x v="48"/>
    <x v="0"/>
    <x v="367"/>
    <x v="107"/>
    <x v="0"/>
  </r>
  <r>
    <n v="671"/>
    <x v="3"/>
    <x v="2"/>
    <x v="670"/>
    <x v="22"/>
    <x v="1"/>
    <x v="2"/>
    <x v="1"/>
    <x v="0"/>
    <x v="2"/>
    <x v="115"/>
    <x v="0"/>
    <x v="144"/>
    <x v="0"/>
    <x v="330"/>
    <x v="0"/>
    <x v="343"/>
    <x v="265"/>
    <x v="11"/>
    <x v="6"/>
    <x v="10"/>
    <x v="9"/>
    <x v="11"/>
    <x v="8"/>
    <x v="152"/>
    <x v="200"/>
    <x v="282"/>
    <x v="0"/>
    <x v="73"/>
    <x v="0"/>
    <x v="0"/>
  </r>
  <r>
    <n v="672"/>
    <x v="78"/>
    <x v="13"/>
    <x v="671"/>
    <x v="24"/>
    <x v="1"/>
    <x v="1"/>
    <x v="0"/>
    <x v="0"/>
    <x v="1"/>
    <x v="116"/>
    <x v="0"/>
    <x v="224"/>
    <x v="83"/>
    <x v="398"/>
    <x v="295"/>
    <x v="344"/>
    <x v="266"/>
    <x v="300"/>
    <x v="240"/>
    <x v="5"/>
    <x v="264"/>
    <x v="198"/>
    <x v="262"/>
    <x v="460"/>
    <x v="201"/>
    <x v="300"/>
    <x v="0"/>
    <x v="368"/>
    <x v="108"/>
    <x v="62"/>
  </r>
  <r>
    <n v="673"/>
    <x v="13"/>
    <x v="21"/>
    <x v="672"/>
    <x v="25"/>
    <x v="0"/>
    <x v="2"/>
    <x v="2"/>
    <x v="0"/>
    <x v="1"/>
    <x v="116"/>
    <x v="0"/>
    <x v="99"/>
    <x v="0"/>
    <x v="399"/>
    <x v="296"/>
    <x v="68"/>
    <x v="1"/>
    <x v="301"/>
    <x v="1"/>
    <x v="22"/>
    <x v="2"/>
    <x v="125"/>
    <x v="1"/>
    <x v="75"/>
    <x v="0"/>
    <x v="101"/>
    <x v="0"/>
    <x v="319"/>
    <x v="78"/>
    <x v="0"/>
  </r>
  <r>
    <n v="674"/>
    <x v="6"/>
    <x v="6"/>
    <x v="673"/>
    <x v="0"/>
    <x v="0"/>
    <x v="3"/>
    <x v="0"/>
    <x v="0"/>
    <x v="1"/>
    <x v="116"/>
    <x v="0"/>
    <x v="85"/>
    <x v="0"/>
    <x v="139"/>
    <x v="0"/>
    <x v="95"/>
    <x v="267"/>
    <x v="302"/>
    <x v="241"/>
    <x v="247"/>
    <x v="2"/>
    <x v="280"/>
    <x v="1"/>
    <x v="282"/>
    <x v="202"/>
    <x v="148"/>
    <x v="188"/>
    <x v="351"/>
    <x v="98"/>
    <x v="0"/>
  </r>
  <r>
    <n v="675"/>
    <x v="3"/>
    <x v="3"/>
    <x v="674"/>
    <x v="12"/>
    <x v="2"/>
    <x v="3"/>
    <x v="0"/>
    <x v="0"/>
    <x v="0"/>
    <x v="116"/>
    <x v="0"/>
    <x v="225"/>
    <x v="84"/>
    <x v="239"/>
    <x v="0"/>
    <x v="87"/>
    <x v="1"/>
    <x v="31"/>
    <x v="1"/>
    <x v="123"/>
    <x v="2"/>
    <x v="114"/>
    <x v="1"/>
    <x v="438"/>
    <x v="203"/>
    <x v="28"/>
    <x v="0"/>
    <x v="334"/>
    <x v="87"/>
    <x v="0"/>
  </r>
  <r>
    <n v="676"/>
    <x v="3"/>
    <x v="4"/>
    <x v="675"/>
    <x v="63"/>
    <x v="2"/>
    <x v="1"/>
    <x v="0"/>
    <x v="2"/>
    <x v="1"/>
    <x v="116"/>
    <x v="0"/>
    <x v="78"/>
    <x v="0"/>
    <x v="399"/>
    <x v="297"/>
    <x v="105"/>
    <x v="1"/>
    <x v="23"/>
    <x v="1"/>
    <x v="85"/>
    <x v="2"/>
    <x v="128"/>
    <x v="1"/>
    <x v="139"/>
    <x v="0"/>
    <x v="184"/>
    <x v="0"/>
    <x v="151"/>
    <x v="23"/>
    <x v="0"/>
  </r>
  <r>
    <n v="677"/>
    <x v="2"/>
    <x v="3"/>
    <x v="676"/>
    <x v="38"/>
    <x v="0"/>
    <x v="2"/>
    <x v="3"/>
    <x v="1"/>
    <x v="0"/>
    <x v="116"/>
    <x v="0"/>
    <x v="226"/>
    <x v="85"/>
    <x v="110"/>
    <x v="0"/>
    <x v="122"/>
    <x v="1"/>
    <x v="86"/>
    <x v="1"/>
    <x v="136"/>
    <x v="2"/>
    <x v="159"/>
    <x v="1"/>
    <x v="461"/>
    <x v="0"/>
    <x v="301"/>
    <x v="189"/>
    <x v="369"/>
    <x v="0"/>
    <x v="0"/>
  </r>
  <r>
    <n v="678"/>
    <x v="79"/>
    <x v="15"/>
    <x v="677"/>
    <x v="0"/>
    <x v="0"/>
    <x v="2"/>
    <x v="2"/>
    <x v="0"/>
    <x v="1"/>
    <x v="117"/>
    <x v="0"/>
    <x v="142"/>
    <x v="0"/>
    <x v="400"/>
    <x v="298"/>
    <x v="46"/>
    <x v="268"/>
    <x v="257"/>
    <x v="1"/>
    <x v="232"/>
    <x v="2"/>
    <x v="47"/>
    <x v="1"/>
    <x v="462"/>
    <x v="204"/>
    <x v="132"/>
    <x v="0"/>
    <x v="370"/>
    <x v="109"/>
    <x v="0"/>
  </r>
  <r>
    <n v="679"/>
    <x v="80"/>
    <x v="70"/>
    <x v="678"/>
    <x v="96"/>
    <x v="2"/>
    <x v="0"/>
    <x v="1"/>
    <x v="0"/>
    <x v="1"/>
    <x v="118"/>
    <x v="0"/>
    <x v="7"/>
    <x v="0"/>
    <x v="151"/>
    <x v="299"/>
    <x v="233"/>
    <x v="269"/>
    <x v="57"/>
    <x v="242"/>
    <x v="100"/>
    <x v="265"/>
    <x v="356"/>
    <x v="263"/>
    <x v="463"/>
    <x v="205"/>
    <x v="94"/>
    <x v="0"/>
    <x v="194"/>
    <x v="0"/>
    <x v="63"/>
  </r>
  <r>
    <n v="680"/>
    <x v="42"/>
    <x v="66"/>
    <x v="679"/>
    <x v="48"/>
    <x v="2"/>
    <x v="0"/>
    <x v="0"/>
    <x v="0"/>
    <x v="3"/>
    <x v="118"/>
    <x v="0"/>
    <x v="227"/>
    <x v="86"/>
    <x v="401"/>
    <x v="300"/>
    <x v="61"/>
    <x v="1"/>
    <x v="57"/>
    <x v="243"/>
    <x v="180"/>
    <x v="266"/>
    <x v="357"/>
    <x v="264"/>
    <x v="270"/>
    <x v="0"/>
    <x v="69"/>
    <x v="0"/>
    <x v="183"/>
    <x v="0"/>
    <x v="27"/>
  </r>
  <r>
    <n v="681"/>
    <x v="81"/>
    <x v="71"/>
    <x v="680"/>
    <x v="0"/>
    <x v="0"/>
    <x v="3"/>
    <x v="2"/>
    <x v="0"/>
    <x v="1"/>
    <x v="118"/>
    <x v="0"/>
    <x v="176"/>
    <x v="0"/>
    <x v="71"/>
    <x v="0"/>
    <x v="345"/>
    <x v="270"/>
    <x v="69"/>
    <x v="1"/>
    <x v="91"/>
    <x v="2"/>
    <x v="42"/>
    <x v="1"/>
    <x v="464"/>
    <x v="206"/>
    <x v="302"/>
    <x v="190"/>
    <x v="371"/>
    <x v="110"/>
    <x v="64"/>
  </r>
  <r>
    <n v="682"/>
    <x v="56"/>
    <x v="10"/>
    <x v="681"/>
    <x v="0"/>
    <x v="0"/>
    <x v="2"/>
    <x v="2"/>
    <x v="0"/>
    <x v="1"/>
    <x v="118"/>
    <x v="0"/>
    <x v="228"/>
    <x v="87"/>
    <x v="52"/>
    <x v="0"/>
    <x v="155"/>
    <x v="271"/>
    <x v="92"/>
    <x v="244"/>
    <x v="332"/>
    <x v="2"/>
    <x v="44"/>
    <x v="1"/>
    <x v="465"/>
    <x v="207"/>
    <x v="303"/>
    <x v="191"/>
    <x v="372"/>
    <x v="111"/>
    <x v="41"/>
  </r>
  <r>
    <n v="683"/>
    <x v="40"/>
    <x v="10"/>
    <x v="682"/>
    <x v="0"/>
    <x v="0"/>
    <x v="2"/>
    <x v="0"/>
    <x v="0"/>
    <x v="1"/>
    <x v="118"/>
    <x v="0"/>
    <x v="84"/>
    <x v="0"/>
    <x v="402"/>
    <x v="301"/>
    <x v="346"/>
    <x v="272"/>
    <x v="193"/>
    <x v="245"/>
    <x v="322"/>
    <x v="2"/>
    <x v="358"/>
    <x v="265"/>
    <x v="466"/>
    <x v="208"/>
    <x v="304"/>
    <x v="192"/>
    <x v="228"/>
    <x v="43"/>
    <x v="0"/>
  </r>
  <r>
    <n v="684"/>
    <x v="25"/>
    <x v="31"/>
    <x v="683"/>
    <x v="5"/>
    <x v="1"/>
    <x v="2"/>
    <x v="2"/>
    <x v="1"/>
    <x v="1"/>
    <x v="118"/>
    <x v="0"/>
    <x v="229"/>
    <x v="88"/>
    <x v="36"/>
    <x v="302"/>
    <x v="26"/>
    <x v="1"/>
    <x v="269"/>
    <x v="1"/>
    <x v="333"/>
    <x v="267"/>
    <x v="359"/>
    <x v="266"/>
    <x v="269"/>
    <x v="0"/>
    <x v="100"/>
    <x v="0"/>
    <x v="349"/>
    <x v="0"/>
    <x v="0"/>
  </r>
  <r>
    <n v="685"/>
    <x v="0"/>
    <x v="2"/>
    <x v="684"/>
    <x v="97"/>
    <x v="2"/>
    <x v="2"/>
    <x v="0"/>
    <x v="1"/>
    <x v="1"/>
    <x v="118"/>
    <x v="0"/>
    <x v="76"/>
    <x v="0"/>
    <x v="118"/>
    <x v="0"/>
    <x v="177"/>
    <x v="1"/>
    <x v="58"/>
    <x v="246"/>
    <x v="239"/>
    <x v="2"/>
    <x v="360"/>
    <x v="1"/>
    <x v="467"/>
    <x v="0"/>
    <x v="305"/>
    <x v="193"/>
    <x v="96"/>
    <x v="0"/>
    <x v="0"/>
  </r>
  <r>
    <n v="686"/>
    <x v="3"/>
    <x v="3"/>
    <x v="685"/>
    <x v="22"/>
    <x v="1"/>
    <x v="2"/>
    <x v="3"/>
    <x v="0"/>
    <x v="1"/>
    <x v="118"/>
    <x v="0"/>
    <x v="100"/>
    <x v="0"/>
    <x v="251"/>
    <x v="0"/>
    <x v="334"/>
    <x v="1"/>
    <x v="303"/>
    <x v="247"/>
    <x v="334"/>
    <x v="268"/>
    <x v="361"/>
    <x v="267"/>
    <x v="188"/>
    <x v="209"/>
    <x v="181"/>
    <x v="0"/>
    <x v="167"/>
    <x v="0"/>
    <x v="0"/>
  </r>
  <r>
    <n v="687"/>
    <x v="2"/>
    <x v="4"/>
    <x v="686"/>
    <x v="86"/>
    <x v="2"/>
    <x v="2"/>
    <x v="0"/>
    <x v="3"/>
    <x v="1"/>
    <x v="118"/>
    <x v="0"/>
    <x v="78"/>
    <x v="0"/>
    <x v="328"/>
    <x v="303"/>
    <x v="105"/>
    <x v="1"/>
    <x v="23"/>
    <x v="1"/>
    <x v="335"/>
    <x v="2"/>
    <x v="272"/>
    <x v="1"/>
    <x v="468"/>
    <x v="0"/>
    <x v="306"/>
    <x v="194"/>
    <x v="151"/>
    <x v="23"/>
    <x v="0"/>
  </r>
  <r>
    <n v="688"/>
    <x v="2"/>
    <x v="4"/>
    <x v="687"/>
    <x v="73"/>
    <x v="2"/>
    <x v="1"/>
    <x v="1"/>
    <x v="0"/>
    <x v="0"/>
    <x v="118"/>
    <x v="0"/>
    <x v="93"/>
    <x v="0"/>
    <x v="403"/>
    <x v="304"/>
    <x v="23"/>
    <x v="1"/>
    <x v="74"/>
    <x v="1"/>
    <x v="42"/>
    <x v="2"/>
    <x v="90"/>
    <x v="1"/>
    <x v="469"/>
    <x v="0"/>
    <x v="307"/>
    <x v="195"/>
    <x v="13"/>
    <x v="0"/>
    <x v="0"/>
  </r>
  <r>
    <n v="689"/>
    <x v="82"/>
    <x v="33"/>
    <x v="688"/>
    <x v="31"/>
    <x v="2"/>
    <x v="0"/>
    <x v="1"/>
    <x v="1"/>
    <x v="3"/>
    <x v="119"/>
    <x v="0"/>
    <x v="230"/>
    <x v="89"/>
    <x v="273"/>
    <x v="305"/>
    <x v="103"/>
    <x v="1"/>
    <x v="57"/>
    <x v="248"/>
    <x v="100"/>
    <x v="269"/>
    <x v="98"/>
    <x v="268"/>
    <x v="433"/>
    <x v="0"/>
    <x v="248"/>
    <x v="196"/>
    <x v="32"/>
    <x v="0"/>
    <x v="65"/>
  </r>
  <r>
    <n v="690"/>
    <x v="40"/>
    <x v="36"/>
    <x v="689"/>
    <x v="24"/>
    <x v="1"/>
    <x v="2"/>
    <x v="0"/>
    <x v="0"/>
    <x v="1"/>
    <x v="119"/>
    <x v="0"/>
    <x v="231"/>
    <x v="90"/>
    <x v="404"/>
    <x v="306"/>
    <x v="89"/>
    <x v="1"/>
    <x v="11"/>
    <x v="6"/>
    <x v="327"/>
    <x v="270"/>
    <x v="362"/>
    <x v="269"/>
    <x v="470"/>
    <x v="210"/>
    <x v="3"/>
    <x v="197"/>
    <x v="287"/>
    <x v="62"/>
    <x v="0"/>
  </r>
  <r>
    <n v="691"/>
    <x v="3"/>
    <x v="3"/>
    <x v="690"/>
    <x v="14"/>
    <x v="0"/>
    <x v="1"/>
    <x v="1"/>
    <x v="0"/>
    <x v="1"/>
    <x v="119"/>
    <x v="0"/>
    <x v="176"/>
    <x v="0"/>
    <x v="184"/>
    <x v="0"/>
    <x v="255"/>
    <x v="1"/>
    <x v="304"/>
    <x v="249"/>
    <x v="262"/>
    <x v="2"/>
    <x v="75"/>
    <x v="1"/>
    <x v="471"/>
    <x v="0"/>
    <x v="41"/>
    <x v="0"/>
    <x v="125"/>
    <x v="0"/>
    <x v="0"/>
  </r>
  <r>
    <n v="692"/>
    <x v="3"/>
    <x v="1"/>
    <x v="691"/>
    <x v="73"/>
    <x v="2"/>
    <x v="3"/>
    <x v="2"/>
    <x v="1"/>
    <x v="1"/>
    <x v="119"/>
    <x v="0"/>
    <x v="159"/>
    <x v="0"/>
    <x v="405"/>
    <x v="307"/>
    <x v="131"/>
    <x v="1"/>
    <x v="129"/>
    <x v="1"/>
    <x v="123"/>
    <x v="2"/>
    <x v="194"/>
    <x v="1"/>
    <x v="256"/>
    <x v="0"/>
    <x v="138"/>
    <x v="0"/>
    <x v="179"/>
    <x v="0"/>
    <x v="0"/>
  </r>
  <r>
    <n v="693"/>
    <x v="2"/>
    <x v="3"/>
    <x v="692"/>
    <x v="14"/>
    <x v="0"/>
    <x v="1"/>
    <x v="0"/>
    <x v="0"/>
    <x v="1"/>
    <x v="119"/>
    <x v="0"/>
    <x v="66"/>
    <x v="0"/>
    <x v="73"/>
    <x v="0"/>
    <x v="227"/>
    <x v="273"/>
    <x v="196"/>
    <x v="1"/>
    <x v="171"/>
    <x v="2"/>
    <x v="211"/>
    <x v="1"/>
    <x v="264"/>
    <x v="0"/>
    <x v="241"/>
    <x v="0"/>
    <x v="365"/>
    <x v="0"/>
    <x v="0"/>
  </r>
  <r>
    <n v="694"/>
    <x v="2"/>
    <x v="1"/>
    <x v="693"/>
    <x v="36"/>
    <x v="0"/>
    <x v="2"/>
    <x v="0"/>
    <x v="1"/>
    <x v="0"/>
    <x v="119"/>
    <x v="0"/>
    <x v="91"/>
    <x v="0"/>
    <x v="406"/>
    <x v="0"/>
    <x v="4"/>
    <x v="1"/>
    <x v="305"/>
    <x v="250"/>
    <x v="24"/>
    <x v="2"/>
    <x v="2"/>
    <x v="1"/>
    <x v="408"/>
    <x v="0"/>
    <x v="209"/>
    <x v="0"/>
    <x v="373"/>
    <x v="0"/>
    <x v="0"/>
  </r>
  <r>
    <n v="695"/>
    <x v="43"/>
    <x v="5"/>
    <x v="694"/>
    <x v="0"/>
    <x v="0"/>
    <x v="2"/>
    <x v="2"/>
    <x v="1"/>
    <x v="0"/>
    <x v="120"/>
    <x v="0"/>
    <x v="147"/>
    <x v="0"/>
    <x v="298"/>
    <x v="308"/>
    <x v="347"/>
    <x v="274"/>
    <x v="143"/>
    <x v="251"/>
    <x v="336"/>
    <x v="271"/>
    <x v="363"/>
    <x v="270"/>
    <x v="472"/>
    <x v="211"/>
    <x v="308"/>
    <x v="198"/>
    <x v="374"/>
    <x v="112"/>
    <x v="28"/>
  </r>
  <r>
    <n v="696"/>
    <x v="10"/>
    <x v="25"/>
    <x v="695"/>
    <x v="0"/>
    <x v="0"/>
    <x v="3"/>
    <x v="2"/>
    <x v="1"/>
    <x v="1"/>
    <x v="120"/>
    <x v="0"/>
    <x v="232"/>
    <x v="91"/>
    <x v="142"/>
    <x v="0"/>
    <x v="313"/>
    <x v="275"/>
    <x v="306"/>
    <x v="252"/>
    <x v="337"/>
    <x v="272"/>
    <x v="72"/>
    <x v="271"/>
    <x v="80"/>
    <x v="212"/>
    <x v="220"/>
    <x v="199"/>
    <x v="375"/>
    <x v="113"/>
    <x v="0"/>
  </r>
  <r>
    <n v="697"/>
    <x v="13"/>
    <x v="25"/>
    <x v="696"/>
    <x v="60"/>
    <x v="1"/>
    <x v="1"/>
    <x v="2"/>
    <x v="0"/>
    <x v="1"/>
    <x v="120"/>
    <x v="0"/>
    <x v="233"/>
    <x v="92"/>
    <x v="142"/>
    <x v="0"/>
    <x v="68"/>
    <x v="1"/>
    <x v="307"/>
    <x v="253"/>
    <x v="145"/>
    <x v="2"/>
    <x v="1"/>
    <x v="1"/>
    <x v="473"/>
    <x v="213"/>
    <x v="309"/>
    <x v="200"/>
    <x v="376"/>
    <x v="114"/>
    <x v="0"/>
  </r>
  <r>
    <n v="698"/>
    <x v="3"/>
    <x v="3"/>
    <x v="697"/>
    <x v="28"/>
    <x v="2"/>
    <x v="3"/>
    <x v="2"/>
    <x v="1"/>
    <x v="1"/>
    <x v="120"/>
    <x v="0"/>
    <x v="169"/>
    <x v="93"/>
    <x v="93"/>
    <x v="0"/>
    <x v="125"/>
    <x v="1"/>
    <x v="151"/>
    <x v="1"/>
    <x v="308"/>
    <x v="2"/>
    <x v="13"/>
    <x v="1"/>
    <x v="474"/>
    <x v="214"/>
    <x v="157"/>
    <x v="0"/>
    <x v="377"/>
    <x v="0"/>
    <x v="0"/>
  </r>
  <r>
    <n v="699"/>
    <x v="3"/>
    <x v="3"/>
    <x v="698"/>
    <x v="48"/>
    <x v="2"/>
    <x v="2"/>
    <x v="0"/>
    <x v="0"/>
    <x v="1"/>
    <x v="120"/>
    <x v="0"/>
    <x v="140"/>
    <x v="0"/>
    <x v="407"/>
    <x v="0"/>
    <x v="298"/>
    <x v="276"/>
    <x v="47"/>
    <x v="1"/>
    <x v="276"/>
    <x v="2"/>
    <x v="364"/>
    <x v="1"/>
    <x v="475"/>
    <x v="0"/>
    <x v="24"/>
    <x v="0"/>
    <x v="297"/>
    <x v="67"/>
    <x v="0"/>
  </r>
  <r>
    <n v="700"/>
    <x v="3"/>
    <x v="3"/>
    <x v="699"/>
    <x v="15"/>
    <x v="2"/>
    <x v="3"/>
    <x v="0"/>
    <x v="1"/>
    <x v="1"/>
    <x v="120"/>
    <x v="0"/>
    <x v="63"/>
    <x v="94"/>
    <x v="408"/>
    <x v="0"/>
    <x v="68"/>
    <x v="1"/>
    <x v="55"/>
    <x v="1"/>
    <x v="172"/>
    <x v="2"/>
    <x v="120"/>
    <x v="1"/>
    <x v="303"/>
    <x v="0"/>
    <x v="310"/>
    <x v="201"/>
    <x v="166"/>
    <x v="0"/>
    <x v="0"/>
  </r>
  <r>
    <n v="701"/>
    <x v="65"/>
    <x v="12"/>
    <x v="700"/>
    <x v="68"/>
    <x v="2"/>
    <x v="1"/>
    <x v="0"/>
    <x v="0"/>
    <x v="1"/>
    <x v="121"/>
    <x v="0"/>
    <x v="151"/>
    <x v="0"/>
    <x v="297"/>
    <x v="0"/>
    <x v="348"/>
    <x v="277"/>
    <x v="286"/>
    <x v="254"/>
    <x v="94"/>
    <x v="273"/>
    <x v="342"/>
    <x v="272"/>
    <x v="292"/>
    <x v="215"/>
    <x v="311"/>
    <x v="202"/>
    <x v="378"/>
    <x v="115"/>
    <x v="49"/>
  </r>
  <r>
    <n v="702"/>
    <x v="13"/>
    <x v="6"/>
    <x v="701"/>
    <x v="30"/>
    <x v="2"/>
    <x v="0"/>
    <x v="1"/>
    <x v="0"/>
    <x v="1"/>
    <x v="121"/>
    <x v="0"/>
    <x v="234"/>
    <x v="95"/>
    <x v="409"/>
    <x v="309"/>
    <x v="210"/>
    <x v="1"/>
    <x v="308"/>
    <x v="255"/>
    <x v="338"/>
    <x v="274"/>
    <x v="172"/>
    <x v="273"/>
    <x v="408"/>
    <x v="0"/>
    <x v="128"/>
    <x v="0"/>
    <x v="241"/>
    <x v="0"/>
    <x v="0"/>
  </r>
  <r>
    <n v="703"/>
    <x v="3"/>
    <x v="2"/>
    <x v="702"/>
    <x v="29"/>
    <x v="2"/>
    <x v="1"/>
    <x v="1"/>
    <x v="1"/>
    <x v="1"/>
    <x v="121"/>
    <x v="0"/>
    <x v="235"/>
    <x v="0"/>
    <x v="410"/>
    <x v="310"/>
    <x v="36"/>
    <x v="1"/>
    <x v="309"/>
    <x v="256"/>
    <x v="15"/>
    <x v="2"/>
    <x v="156"/>
    <x v="1"/>
    <x v="275"/>
    <x v="0"/>
    <x v="182"/>
    <x v="0"/>
    <x v="9"/>
    <x v="0"/>
    <x v="0"/>
  </r>
  <r>
    <n v="704"/>
    <x v="2"/>
    <x v="4"/>
    <x v="703"/>
    <x v="18"/>
    <x v="4"/>
    <x v="3"/>
    <x v="0"/>
    <x v="1"/>
    <x v="1"/>
    <x v="121"/>
    <x v="0"/>
    <x v="49"/>
    <x v="0"/>
    <x v="411"/>
    <x v="0"/>
    <x v="56"/>
    <x v="1"/>
    <x v="255"/>
    <x v="257"/>
    <x v="51"/>
    <x v="2"/>
    <x v="274"/>
    <x v="1"/>
    <x v="256"/>
    <x v="0"/>
    <x v="24"/>
    <x v="0"/>
    <x v="379"/>
    <x v="0"/>
    <x v="0"/>
  </r>
  <r>
    <n v="705"/>
    <x v="2"/>
    <x v="3"/>
    <x v="704"/>
    <x v="22"/>
    <x v="1"/>
    <x v="3"/>
    <x v="1"/>
    <x v="0"/>
    <x v="1"/>
    <x v="121"/>
    <x v="0"/>
    <x v="61"/>
    <x v="0"/>
    <x v="117"/>
    <x v="0"/>
    <x v="199"/>
    <x v="1"/>
    <x v="99"/>
    <x v="1"/>
    <x v="161"/>
    <x v="2"/>
    <x v="248"/>
    <x v="1"/>
    <x v="163"/>
    <x v="216"/>
    <x v="251"/>
    <x v="203"/>
    <x v="174"/>
    <x v="0"/>
    <x v="0"/>
  </r>
  <r>
    <n v="706"/>
    <x v="6"/>
    <x v="6"/>
    <x v="705"/>
    <x v="12"/>
    <x v="2"/>
    <x v="2"/>
    <x v="2"/>
    <x v="0"/>
    <x v="0"/>
    <x v="122"/>
    <x v="0"/>
    <x v="15"/>
    <x v="0"/>
    <x v="412"/>
    <x v="311"/>
    <x v="89"/>
    <x v="1"/>
    <x v="39"/>
    <x v="1"/>
    <x v="337"/>
    <x v="275"/>
    <x v="365"/>
    <x v="274"/>
    <x v="255"/>
    <x v="217"/>
    <x v="223"/>
    <x v="0"/>
    <x v="279"/>
    <x v="57"/>
    <x v="0"/>
  </r>
  <r>
    <n v="707"/>
    <x v="1"/>
    <x v="1"/>
    <x v="706"/>
    <x v="83"/>
    <x v="0"/>
    <x v="2"/>
    <x v="2"/>
    <x v="2"/>
    <x v="1"/>
    <x v="122"/>
    <x v="0"/>
    <x v="113"/>
    <x v="0"/>
    <x v="77"/>
    <x v="0"/>
    <x v="4"/>
    <x v="1"/>
    <x v="120"/>
    <x v="1"/>
    <x v="303"/>
    <x v="2"/>
    <x v="58"/>
    <x v="1"/>
    <x v="476"/>
    <x v="0"/>
    <x v="49"/>
    <x v="0"/>
    <x v="380"/>
    <x v="0"/>
    <x v="0"/>
  </r>
  <r>
    <n v="708"/>
    <x v="25"/>
    <x v="0"/>
    <x v="707"/>
    <x v="0"/>
    <x v="0"/>
    <x v="2"/>
    <x v="1"/>
    <x v="0"/>
    <x v="1"/>
    <x v="123"/>
    <x v="0"/>
    <x v="236"/>
    <x v="96"/>
    <x v="330"/>
    <x v="0"/>
    <x v="11"/>
    <x v="278"/>
    <x v="125"/>
    <x v="1"/>
    <x v="339"/>
    <x v="276"/>
    <x v="366"/>
    <x v="1"/>
    <x v="477"/>
    <x v="218"/>
    <x v="312"/>
    <x v="204"/>
    <x v="28"/>
    <x v="2"/>
    <x v="0"/>
  </r>
  <r>
    <n v="709"/>
    <x v="6"/>
    <x v="0"/>
    <x v="708"/>
    <x v="22"/>
    <x v="1"/>
    <x v="3"/>
    <x v="0"/>
    <x v="0"/>
    <x v="1"/>
    <x v="123"/>
    <x v="0"/>
    <x v="8"/>
    <x v="0"/>
    <x v="27"/>
    <x v="0"/>
    <x v="153"/>
    <x v="279"/>
    <x v="187"/>
    <x v="258"/>
    <x v="131"/>
    <x v="277"/>
    <x v="367"/>
    <x v="275"/>
    <x v="127"/>
    <x v="219"/>
    <x v="100"/>
    <x v="0"/>
    <x v="270"/>
    <x v="53"/>
    <x v="0"/>
  </r>
  <r>
    <n v="710"/>
    <x v="3"/>
    <x v="3"/>
    <x v="709"/>
    <x v="98"/>
    <x v="0"/>
    <x v="3"/>
    <x v="2"/>
    <x v="1"/>
    <x v="1"/>
    <x v="123"/>
    <x v="0"/>
    <x v="151"/>
    <x v="0"/>
    <x v="413"/>
    <x v="312"/>
    <x v="166"/>
    <x v="1"/>
    <x v="119"/>
    <x v="1"/>
    <x v="161"/>
    <x v="2"/>
    <x v="166"/>
    <x v="1"/>
    <x v="321"/>
    <x v="0"/>
    <x v="313"/>
    <x v="205"/>
    <x v="381"/>
    <x v="0"/>
    <x v="0"/>
  </r>
  <r>
    <n v="711"/>
    <x v="83"/>
    <x v="72"/>
    <x v="710"/>
    <x v="3"/>
    <x v="2"/>
    <x v="1"/>
    <x v="1"/>
    <x v="0"/>
    <x v="1"/>
    <x v="124"/>
    <x v="0"/>
    <x v="95"/>
    <x v="0"/>
    <x v="414"/>
    <x v="313"/>
    <x v="233"/>
    <x v="280"/>
    <x v="310"/>
    <x v="259"/>
    <x v="47"/>
    <x v="2"/>
    <x v="25"/>
    <x v="1"/>
    <x v="279"/>
    <x v="0"/>
    <x v="67"/>
    <x v="0"/>
    <x v="306"/>
    <x v="73"/>
    <x v="66"/>
  </r>
  <r>
    <n v="712"/>
    <x v="2"/>
    <x v="3"/>
    <x v="711"/>
    <x v="46"/>
    <x v="2"/>
    <x v="2"/>
    <x v="0"/>
    <x v="1"/>
    <x v="0"/>
    <x v="124"/>
    <x v="0"/>
    <x v="237"/>
    <x v="97"/>
    <x v="370"/>
    <x v="0"/>
    <x v="223"/>
    <x v="1"/>
    <x v="31"/>
    <x v="1"/>
    <x v="86"/>
    <x v="2"/>
    <x v="86"/>
    <x v="1"/>
    <x v="89"/>
    <x v="0"/>
    <x v="104"/>
    <x v="0"/>
    <x v="23"/>
    <x v="0"/>
    <x v="0"/>
  </r>
  <r>
    <n v="713"/>
    <x v="2"/>
    <x v="3"/>
    <x v="712"/>
    <x v="22"/>
    <x v="1"/>
    <x v="2"/>
    <x v="1"/>
    <x v="0"/>
    <x v="1"/>
    <x v="124"/>
    <x v="0"/>
    <x v="110"/>
    <x v="0"/>
    <x v="415"/>
    <x v="0"/>
    <x v="189"/>
    <x v="1"/>
    <x v="47"/>
    <x v="1"/>
    <x v="340"/>
    <x v="278"/>
    <x v="368"/>
    <x v="276"/>
    <x v="478"/>
    <x v="0"/>
    <x v="181"/>
    <x v="0"/>
    <x v="143"/>
    <x v="0"/>
    <x v="0"/>
  </r>
  <r>
    <n v="714"/>
    <x v="84"/>
    <x v="73"/>
    <x v="713"/>
    <x v="12"/>
    <x v="2"/>
    <x v="2"/>
    <x v="3"/>
    <x v="0"/>
    <x v="1"/>
    <x v="125"/>
    <x v="0"/>
    <x v="35"/>
    <x v="98"/>
    <x v="183"/>
    <x v="0"/>
    <x v="349"/>
    <x v="281"/>
    <x v="11"/>
    <x v="6"/>
    <x v="58"/>
    <x v="2"/>
    <x v="6"/>
    <x v="1"/>
    <x v="479"/>
    <x v="0"/>
    <x v="210"/>
    <x v="206"/>
    <x v="144"/>
    <x v="20"/>
    <x v="67"/>
  </r>
  <r>
    <n v="715"/>
    <x v="25"/>
    <x v="15"/>
    <x v="714"/>
    <x v="0"/>
    <x v="0"/>
    <x v="2"/>
    <x v="2"/>
    <x v="0"/>
    <x v="1"/>
    <x v="125"/>
    <x v="0"/>
    <x v="132"/>
    <x v="0"/>
    <x v="367"/>
    <x v="0"/>
    <x v="350"/>
    <x v="282"/>
    <x v="105"/>
    <x v="260"/>
    <x v="59"/>
    <x v="2"/>
    <x v="232"/>
    <x v="1"/>
    <x v="333"/>
    <x v="220"/>
    <x v="170"/>
    <x v="207"/>
    <x v="217"/>
    <x v="40"/>
    <x v="0"/>
  </r>
  <r>
    <n v="716"/>
    <x v="6"/>
    <x v="6"/>
    <x v="715"/>
    <x v="32"/>
    <x v="1"/>
    <x v="2"/>
    <x v="3"/>
    <x v="0"/>
    <x v="1"/>
    <x v="125"/>
    <x v="0"/>
    <x v="238"/>
    <x v="99"/>
    <x v="416"/>
    <x v="314"/>
    <x v="340"/>
    <x v="1"/>
    <x v="55"/>
    <x v="1"/>
    <x v="87"/>
    <x v="2"/>
    <x v="68"/>
    <x v="1"/>
    <x v="296"/>
    <x v="221"/>
    <x v="39"/>
    <x v="0"/>
    <x v="341"/>
    <x v="0"/>
    <x v="0"/>
  </r>
  <r>
    <n v="717"/>
    <x v="3"/>
    <x v="3"/>
    <x v="716"/>
    <x v="25"/>
    <x v="0"/>
    <x v="2"/>
    <x v="2"/>
    <x v="0"/>
    <x v="1"/>
    <x v="125"/>
    <x v="0"/>
    <x v="151"/>
    <x v="0"/>
    <x v="417"/>
    <x v="0"/>
    <x v="48"/>
    <x v="283"/>
    <x v="107"/>
    <x v="1"/>
    <x v="116"/>
    <x v="2"/>
    <x v="161"/>
    <x v="1"/>
    <x v="480"/>
    <x v="0"/>
    <x v="16"/>
    <x v="0"/>
    <x v="210"/>
    <x v="0"/>
    <x v="0"/>
  </r>
  <r>
    <n v="718"/>
    <x v="23"/>
    <x v="22"/>
    <x v="717"/>
    <x v="0"/>
    <x v="0"/>
    <x v="3"/>
    <x v="2"/>
    <x v="0"/>
    <x v="1"/>
    <x v="126"/>
    <x v="0"/>
    <x v="145"/>
    <x v="0"/>
    <x v="113"/>
    <x v="315"/>
    <x v="281"/>
    <x v="284"/>
    <x v="54"/>
    <x v="1"/>
    <x v="341"/>
    <x v="279"/>
    <x v="282"/>
    <x v="1"/>
    <x v="158"/>
    <x v="222"/>
    <x v="314"/>
    <x v="208"/>
    <x v="382"/>
    <x v="116"/>
    <x v="0"/>
  </r>
  <r>
    <n v="719"/>
    <x v="36"/>
    <x v="36"/>
    <x v="718"/>
    <x v="33"/>
    <x v="1"/>
    <x v="1"/>
    <x v="1"/>
    <x v="0"/>
    <x v="1"/>
    <x v="126"/>
    <x v="0"/>
    <x v="239"/>
    <x v="100"/>
    <x v="418"/>
    <x v="316"/>
    <x v="347"/>
    <x v="285"/>
    <x v="26"/>
    <x v="1"/>
    <x v="166"/>
    <x v="280"/>
    <x v="173"/>
    <x v="277"/>
    <x v="464"/>
    <x v="223"/>
    <x v="312"/>
    <x v="209"/>
    <x v="383"/>
    <x v="117"/>
    <x v="0"/>
  </r>
  <r>
    <n v="720"/>
    <x v="79"/>
    <x v="53"/>
    <x v="719"/>
    <x v="24"/>
    <x v="1"/>
    <x v="2"/>
    <x v="2"/>
    <x v="0"/>
    <x v="1"/>
    <x v="126"/>
    <x v="0"/>
    <x v="139"/>
    <x v="0"/>
    <x v="419"/>
    <x v="317"/>
    <x v="28"/>
    <x v="1"/>
    <x v="11"/>
    <x v="6"/>
    <x v="295"/>
    <x v="281"/>
    <x v="325"/>
    <x v="1"/>
    <x v="481"/>
    <x v="224"/>
    <x v="131"/>
    <x v="0"/>
    <x v="77"/>
    <x v="12"/>
    <x v="0"/>
  </r>
  <r>
    <n v="721"/>
    <x v="3"/>
    <x v="2"/>
    <x v="720"/>
    <x v="34"/>
    <x v="2"/>
    <x v="2"/>
    <x v="0"/>
    <x v="1"/>
    <x v="1"/>
    <x v="126"/>
    <x v="0"/>
    <x v="154"/>
    <x v="101"/>
    <x v="369"/>
    <x v="0"/>
    <x v="211"/>
    <x v="1"/>
    <x v="120"/>
    <x v="1"/>
    <x v="303"/>
    <x v="2"/>
    <x v="320"/>
    <x v="1"/>
    <x v="482"/>
    <x v="0"/>
    <x v="315"/>
    <x v="210"/>
    <x v="247"/>
    <x v="47"/>
    <x v="0"/>
  </r>
  <r>
    <n v="722"/>
    <x v="3"/>
    <x v="3"/>
    <x v="721"/>
    <x v="38"/>
    <x v="0"/>
    <x v="1"/>
    <x v="1"/>
    <x v="0"/>
    <x v="0"/>
    <x v="127"/>
    <x v="0"/>
    <x v="116"/>
    <x v="0"/>
    <x v="420"/>
    <x v="318"/>
    <x v="223"/>
    <x v="1"/>
    <x v="160"/>
    <x v="1"/>
    <x v="86"/>
    <x v="2"/>
    <x v="317"/>
    <x v="1"/>
    <x v="217"/>
    <x v="0"/>
    <x v="100"/>
    <x v="0"/>
    <x v="384"/>
    <x v="118"/>
    <x v="0"/>
  </r>
  <r>
    <n v="723"/>
    <x v="3"/>
    <x v="6"/>
    <x v="722"/>
    <x v="57"/>
    <x v="1"/>
    <x v="2"/>
    <x v="2"/>
    <x v="0"/>
    <x v="1"/>
    <x v="128"/>
    <x v="0"/>
    <x v="51"/>
    <x v="0"/>
    <x v="421"/>
    <x v="319"/>
    <x v="9"/>
    <x v="1"/>
    <x v="11"/>
    <x v="6"/>
    <x v="300"/>
    <x v="2"/>
    <x v="322"/>
    <x v="1"/>
    <x v="483"/>
    <x v="225"/>
    <x v="28"/>
    <x v="0"/>
    <x v="385"/>
    <x v="119"/>
    <x v="0"/>
  </r>
  <r>
    <n v="724"/>
    <x v="64"/>
    <x v="74"/>
    <x v="723"/>
    <x v="24"/>
    <x v="1"/>
    <x v="2"/>
    <x v="2"/>
    <x v="0"/>
    <x v="1"/>
    <x v="129"/>
    <x v="0"/>
    <x v="73"/>
    <x v="0"/>
    <x v="75"/>
    <x v="0"/>
    <x v="351"/>
    <x v="286"/>
    <x v="37"/>
    <x v="261"/>
    <x v="342"/>
    <x v="282"/>
    <x v="278"/>
    <x v="278"/>
    <x v="484"/>
    <x v="226"/>
    <x v="81"/>
    <x v="211"/>
    <x v="76"/>
    <x v="11"/>
    <x v="48"/>
  </r>
  <r>
    <n v="725"/>
    <x v="0"/>
    <x v="6"/>
    <x v="724"/>
    <x v="32"/>
    <x v="1"/>
    <x v="2"/>
    <x v="0"/>
    <x v="0"/>
    <x v="1"/>
    <x v="129"/>
    <x v="0"/>
    <x v="48"/>
    <x v="0"/>
    <x v="159"/>
    <x v="320"/>
    <x v="323"/>
    <x v="1"/>
    <x v="20"/>
    <x v="1"/>
    <x v="343"/>
    <x v="283"/>
    <x v="318"/>
    <x v="279"/>
    <x v="463"/>
    <x v="227"/>
    <x v="201"/>
    <x v="212"/>
    <x v="15"/>
    <x v="0"/>
    <x v="0"/>
  </r>
  <r>
    <n v="726"/>
    <x v="3"/>
    <x v="3"/>
    <x v="725"/>
    <x v="12"/>
    <x v="2"/>
    <x v="2"/>
    <x v="0"/>
    <x v="0"/>
    <x v="1"/>
    <x v="129"/>
    <x v="0"/>
    <x v="5"/>
    <x v="0"/>
    <x v="268"/>
    <x v="0"/>
    <x v="352"/>
    <x v="287"/>
    <x v="11"/>
    <x v="6"/>
    <x v="86"/>
    <x v="2"/>
    <x v="86"/>
    <x v="1"/>
    <x v="401"/>
    <x v="228"/>
    <x v="60"/>
    <x v="0"/>
    <x v="386"/>
    <x v="0"/>
    <x v="0"/>
  </r>
  <r>
    <n v="727"/>
    <x v="85"/>
    <x v="75"/>
    <x v="726"/>
    <x v="4"/>
    <x v="1"/>
    <x v="1"/>
    <x v="0"/>
    <x v="0"/>
    <x v="1"/>
    <x v="130"/>
    <x v="0"/>
    <x v="8"/>
    <x v="0"/>
    <x v="260"/>
    <x v="0"/>
    <x v="353"/>
    <x v="288"/>
    <x v="311"/>
    <x v="262"/>
    <x v="36"/>
    <x v="284"/>
    <x v="369"/>
    <x v="280"/>
    <x v="432"/>
    <x v="229"/>
    <x v="154"/>
    <x v="213"/>
    <x v="254"/>
    <x v="0"/>
    <x v="68"/>
  </r>
  <r>
    <n v="728"/>
    <x v="86"/>
    <x v="33"/>
    <x v="727"/>
    <x v="70"/>
    <x v="1"/>
    <x v="2"/>
    <x v="2"/>
    <x v="0"/>
    <x v="1"/>
    <x v="130"/>
    <x v="0"/>
    <x v="144"/>
    <x v="0"/>
    <x v="422"/>
    <x v="321"/>
    <x v="56"/>
    <x v="1"/>
    <x v="312"/>
    <x v="263"/>
    <x v="344"/>
    <x v="2"/>
    <x v="42"/>
    <x v="1"/>
    <x v="485"/>
    <x v="230"/>
    <x v="143"/>
    <x v="0"/>
    <x v="387"/>
    <x v="120"/>
    <x v="69"/>
  </r>
  <r>
    <n v="729"/>
    <x v="36"/>
    <x v="20"/>
    <x v="728"/>
    <x v="2"/>
    <x v="1"/>
    <x v="2"/>
    <x v="1"/>
    <x v="0"/>
    <x v="1"/>
    <x v="130"/>
    <x v="0"/>
    <x v="240"/>
    <x v="102"/>
    <x v="423"/>
    <x v="322"/>
    <x v="183"/>
    <x v="1"/>
    <x v="83"/>
    <x v="1"/>
    <x v="345"/>
    <x v="285"/>
    <x v="370"/>
    <x v="281"/>
    <x v="486"/>
    <x v="231"/>
    <x v="316"/>
    <x v="214"/>
    <x v="3"/>
    <x v="0"/>
    <x v="0"/>
  </r>
  <r>
    <n v="730"/>
    <x v="13"/>
    <x v="25"/>
    <x v="729"/>
    <x v="19"/>
    <x v="2"/>
    <x v="2"/>
    <x v="2"/>
    <x v="0"/>
    <x v="1"/>
    <x v="130"/>
    <x v="0"/>
    <x v="30"/>
    <x v="0"/>
    <x v="424"/>
    <x v="323"/>
    <x v="103"/>
    <x v="1"/>
    <x v="57"/>
    <x v="264"/>
    <x v="168"/>
    <x v="286"/>
    <x v="371"/>
    <x v="282"/>
    <x v="487"/>
    <x v="232"/>
    <x v="71"/>
    <x v="0"/>
    <x v="388"/>
    <x v="121"/>
    <x v="0"/>
  </r>
  <r>
    <n v="731"/>
    <x v="0"/>
    <x v="2"/>
    <x v="730"/>
    <x v="57"/>
    <x v="1"/>
    <x v="2"/>
    <x v="0"/>
    <x v="0"/>
    <x v="2"/>
    <x v="130"/>
    <x v="0"/>
    <x v="30"/>
    <x v="0"/>
    <x v="313"/>
    <x v="324"/>
    <x v="354"/>
    <x v="289"/>
    <x v="11"/>
    <x v="6"/>
    <x v="10"/>
    <x v="9"/>
    <x v="11"/>
    <x v="8"/>
    <x v="488"/>
    <x v="233"/>
    <x v="9"/>
    <x v="0"/>
    <x v="179"/>
    <x v="0"/>
    <x v="0"/>
  </r>
  <r>
    <n v="732"/>
    <x v="2"/>
    <x v="1"/>
    <x v="731"/>
    <x v="14"/>
    <x v="0"/>
    <x v="2"/>
    <x v="2"/>
    <x v="1"/>
    <x v="1"/>
    <x v="130"/>
    <x v="0"/>
    <x v="91"/>
    <x v="0"/>
    <x v="425"/>
    <x v="0"/>
    <x v="177"/>
    <x v="1"/>
    <x v="14"/>
    <x v="1"/>
    <x v="25"/>
    <x v="2"/>
    <x v="340"/>
    <x v="1"/>
    <x v="489"/>
    <x v="0"/>
    <x v="97"/>
    <x v="0"/>
    <x v="291"/>
    <x v="0"/>
    <x v="0"/>
  </r>
  <r>
    <n v="733"/>
    <x v="25"/>
    <x v="31"/>
    <x v="732"/>
    <x v="16"/>
    <x v="0"/>
    <x v="2"/>
    <x v="0"/>
    <x v="0"/>
    <x v="1"/>
    <x v="131"/>
    <x v="0"/>
    <x v="124"/>
    <x v="0"/>
    <x v="325"/>
    <x v="0"/>
    <x v="298"/>
    <x v="290"/>
    <x v="313"/>
    <x v="265"/>
    <x v="346"/>
    <x v="287"/>
    <x v="372"/>
    <x v="283"/>
    <x v="490"/>
    <x v="234"/>
    <x v="317"/>
    <x v="215"/>
    <x v="247"/>
    <x v="47"/>
    <x v="0"/>
  </r>
  <r>
    <n v="734"/>
    <x v="6"/>
    <x v="0"/>
    <x v="733"/>
    <x v="6"/>
    <x v="2"/>
    <x v="1"/>
    <x v="1"/>
    <x v="0"/>
    <x v="1"/>
    <x v="131"/>
    <x v="0"/>
    <x v="156"/>
    <x v="0"/>
    <x v="285"/>
    <x v="0"/>
    <x v="164"/>
    <x v="291"/>
    <x v="283"/>
    <x v="1"/>
    <x v="56"/>
    <x v="2"/>
    <x v="167"/>
    <x v="1"/>
    <x v="491"/>
    <x v="0"/>
    <x v="18"/>
    <x v="0"/>
    <x v="183"/>
    <x v="0"/>
    <x v="0"/>
  </r>
  <r>
    <n v="735"/>
    <x v="3"/>
    <x v="1"/>
    <x v="734"/>
    <x v="46"/>
    <x v="2"/>
    <x v="2"/>
    <x v="1"/>
    <x v="0"/>
    <x v="0"/>
    <x v="131"/>
    <x v="0"/>
    <x v="241"/>
    <x v="103"/>
    <x v="56"/>
    <x v="0"/>
    <x v="323"/>
    <x v="1"/>
    <x v="44"/>
    <x v="1"/>
    <x v="24"/>
    <x v="2"/>
    <x v="32"/>
    <x v="1"/>
    <x v="492"/>
    <x v="0"/>
    <x v="111"/>
    <x v="0"/>
    <x v="389"/>
    <x v="122"/>
    <x v="0"/>
  </r>
  <r>
    <n v="736"/>
    <x v="3"/>
    <x v="3"/>
    <x v="735"/>
    <x v="30"/>
    <x v="2"/>
    <x v="2"/>
    <x v="2"/>
    <x v="2"/>
    <x v="1"/>
    <x v="131"/>
    <x v="0"/>
    <x v="225"/>
    <x v="104"/>
    <x v="320"/>
    <x v="0"/>
    <x v="194"/>
    <x v="1"/>
    <x v="314"/>
    <x v="266"/>
    <x v="347"/>
    <x v="288"/>
    <x v="373"/>
    <x v="284"/>
    <x v="493"/>
    <x v="0"/>
    <x v="139"/>
    <x v="0"/>
    <x v="183"/>
    <x v="0"/>
    <x v="0"/>
  </r>
  <r>
    <n v="737"/>
    <x v="3"/>
    <x v="3"/>
    <x v="736"/>
    <x v="30"/>
    <x v="2"/>
    <x v="2"/>
    <x v="2"/>
    <x v="1"/>
    <x v="1"/>
    <x v="131"/>
    <x v="0"/>
    <x v="242"/>
    <x v="105"/>
    <x v="426"/>
    <x v="0"/>
    <x v="355"/>
    <x v="1"/>
    <x v="131"/>
    <x v="1"/>
    <x v="348"/>
    <x v="289"/>
    <x v="283"/>
    <x v="1"/>
    <x v="492"/>
    <x v="0"/>
    <x v="48"/>
    <x v="0"/>
    <x v="268"/>
    <x v="0"/>
    <x v="0"/>
  </r>
  <r>
    <n v="738"/>
    <x v="21"/>
    <x v="34"/>
    <x v="737"/>
    <x v="6"/>
    <x v="2"/>
    <x v="0"/>
    <x v="1"/>
    <x v="0"/>
    <x v="1"/>
    <x v="132"/>
    <x v="0"/>
    <x v="59"/>
    <x v="0"/>
    <x v="151"/>
    <x v="325"/>
    <x v="356"/>
    <x v="292"/>
    <x v="196"/>
    <x v="1"/>
    <x v="349"/>
    <x v="290"/>
    <x v="374"/>
    <x v="285"/>
    <x v="309"/>
    <x v="0"/>
    <x v="16"/>
    <x v="0"/>
    <x v="191"/>
    <x v="0"/>
    <x v="12"/>
  </r>
  <r>
    <n v="739"/>
    <x v="3"/>
    <x v="3"/>
    <x v="738"/>
    <x v="29"/>
    <x v="2"/>
    <x v="1"/>
    <x v="1"/>
    <x v="2"/>
    <x v="0"/>
    <x v="132"/>
    <x v="0"/>
    <x v="71"/>
    <x v="0"/>
    <x v="58"/>
    <x v="326"/>
    <x v="23"/>
    <x v="1"/>
    <x v="315"/>
    <x v="267"/>
    <x v="210"/>
    <x v="291"/>
    <x v="375"/>
    <x v="286"/>
    <x v="494"/>
    <x v="0"/>
    <x v="318"/>
    <x v="216"/>
    <x v="201"/>
    <x v="0"/>
    <x v="0"/>
  </r>
  <r>
    <n v="740"/>
    <x v="3"/>
    <x v="4"/>
    <x v="739"/>
    <x v="85"/>
    <x v="2"/>
    <x v="2"/>
    <x v="3"/>
    <x v="2"/>
    <x v="1"/>
    <x v="132"/>
    <x v="0"/>
    <x v="243"/>
    <x v="106"/>
    <x v="9"/>
    <x v="0"/>
    <x v="23"/>
    <x v="1"/>
    <x v="316"/>
    <x v="268"/>
    <x v="56"/>
    <x v="2"/>
    <x v="283"/>
    <x v="1"/>
    <x v="229"/>
    <x v="0"/>
    <x v="287"/>
    <x v="217"/>
    <x v="38"/>
    <x v="0"/>
    <x v="0"/>
  </r>
  <r>
    <n v="741"/>
    <x v="1"/>
    <x v="1"/>
    <x v="740"/>
    <x v="11"/>
    <x v="0"/>
    <x v="2"/>
    <x v="0"/>
    <x v="1"/>
    <x v="1"/>
    <x v="132"/>
    <x v="0"/>
    <x v="61"/>
    <x v="0"/>
    <x v="48"/>
    <x v="0"/>
    <x v="285"/>
    <x v="1"/>
    <x v="10"/>
    <x v="1"/>
    <x v="247"/>
    <x v="2"/>
    <x v="326"/>
    <x v="1"/>
    <x v="3"/>
    <x v="0"/>
    <x v="33"/>
    <x v="0"/>
    <x v="0"/>
    <x v="0"/>
    <x v="0"/>
  </r>
  <r>
    <n v="742"/>
    <x v="10"/>
    <x v="23"/>
    <x v="741"/>
    <x v="44"/>
    <x v="4"/>
    <x v="2"/>
    <x v="2"/>
    <x v="0"/>
    <x v="1"/>
    <x v="133"/>
    <x v="0"/>
    <x v="46"/>
    <x v="0"/>
    <x v="57"/>
    <x v="327"/>
    <x v="21"/>
    <x v="1"/>
    <x v="317"/>
    <x v="269"/>
    <x v="350"/>
    <x v="292"/>
    <x v="376"/>
    <x v="287"/>
    <x v="495"/>
    <x v="235"/>
    <x v="319"/>
    <x v="218"/>
    <x v="193"/>
    <x v="35"/>
    <x v="0"/>
  </r>
  <r>
    <n v="743"/>
    <x v="9"/>
    <x v="33"/>
    <x v="742"/>
    <x v="11"/>
    <x v="0"/>
    <x v="0"/>
    <x v="1"/>
    <x v="1"/>
    <x v="0"/>
    <x v="133"/>
    <x v="0"/>
    <x v="244"/>
    <x v="0"/>
    <x v="295"/>
    <x v="328"/>
    <x v="105"/>
    <x v="1"/>
    <x v="318"/>
    <x v="270"/>
    <x v="351"/>
    <x v="293"/>
    <x v="377"/>
    <x v="288"/>
    <x v="353"/>
    <x v="0"/>
    <x v="139"/>
    <x v="0"/>
    <x v="151"/>
    <x v="23"/>
    <x v="0"/>
  </r>
  <r>
    <n v="744"/>
    <x v="0"/>
    <x v="6"/>
    <x v="743"/>
    <x v="64"/>
    <x v="0"/>
    <x v="2"/>
    <x v="1"/>
    <x v="2"/>
    <x v="0"/>
    <x v="133"/>
    <x v="0"/>
    <x v="245"/>
    <x v="107"/>
    <x v="347"/>
    <x v="329"/>
    <x v="83"/>
    <x v="1"/>
    <x v="121"/>
    <x v="1"/>
    <x v="161"/>
    <x v="2"/>
    <x v="248"/>
    <x v="1"/>
    <x v="96"/>
    <x v="0"/>
    <x v="320"/>
    <x v="219"/>
    <x v="390"/>
    <x v="0"/>
    <x v="0"/>
  </r>
  <r>
    <n v="745"/>
    <x v="24"/>
    <x v="21"/>
    <x v="744"/>
    <x v="9"/>
    <x v="0"/>
    <x v="2"/>
    <x v="1"/>
    <x v="1"/>
    <x v="0"/>
    <x v="134"/>
    <x v="0"/>
    <x v="246"/>
    <x v="108"/>
    <x v="427"/>
    <x v="330"/>
    <x v="122"/>
    <x v="1"/>
    <x v="319"/>
    <x v="271"/>
    <x v="24"/>
    <x v="2"/>
    <x v="63"/>
    <x v="1"/>
    <x v="247"/>
    <x v="0"/>
    <x v="244"/>
    <x v="220"/>
    <x v="133"/>
    <x v="0"/>
    <x v="0"/>
  </r>
  <r>
    <n v="746"/>
    <x v="6"/>
    <x v="3"/>
    <x v="745"/>
    <x v="12"/>
    <x v="2"/>
    <x v="1"/>
    <x v="3"/>
    <x v="0"/>
    <x v="0"/>
    <x v="134"/>
    <x v="0"/>
    <x v="247"/>
    <x v="109"/>
    <x v="428"/>
    <x v="331"/>
    <x v="41"/>
    <x v="1"/>
    <x v="320"/>
    <x v="272"/>
    <x v="161"/>
    <x v="2"/>
    <x v="95"/>
    <x v="1"/>
    <x v="309"/>
    <x v="0"/>
    <x v="14"/>
    <x v="0"/>
    <x v="5"/>
    <x v="1"/>
    <x v="0"/>
  </r>
  <r>
    <n v="747"/>
    <x v="5"/>
    <x v="0"/>
    <x v="746"/>
    <x v="99"/>
    <x v="2"/>
    <x v="0"/>
    <x v="1"/>
    <x v="0"/>
    <x v="3"/>
    <x v="134"/>
    <x v="0"/>
    <x v="76"/>
    <x v="0"/>
    <x v="268"/>
    <x v="0"/>
    <x v="276"/>
    <x v="1"/>
    <x v="57"/>
    <x v="273"/>
    <x v="352"/>
    <x v="294"/>
    <x v="378"/>
    <x v="289"/>
    <x v="41"/>
    <x v="0"/>
    <x v="295"/>
    <x v="0"/>
    <x v="325"/>
    <x v="0"/>
    <x v="0"/>
  </r>
  <r>
    <n v="748"/>
    <x v="3"/>
    <x v="3"/>
    <x v="747"/>
    <x v="29"/>
    <x v="2"/>
    <x v="1"/>
    <x v="1"/>
    <x v="1"/>
    <x v="1"/>
    <x v="134"/>
    <x v="0"/>
    <x v="248"/>
    <x v="110"/>
    <x v="11"/>
    <x v="0"/>
    <x v="4"/>
    <x v="1"/>
    <x v="176"/>
    <x v="1"/>
    <x v="135"/>
    <x v="2"/>
    <x v="225"/>
    <x v="1"/>
    <x v="437"/>
    <x v="0"/>
    <x v="188"/>
    <x v="0"/>
    <x v="391"/>
    <x v="0"/>
    <x v="0"/>
  </r>
  <r>
    <n v="749"/>
    <x v="87"/>
    <x v="76"/>
    <x v="748"/>
    <x v="16"/>
    <x v="0"/>
    <x v="2"/>
    <x v="2"/>
    <x v="0"/>
    <x v="1"/>
    <x v="135"/>
    <x v="0"/>
    <x v="90"/>
    <x v="0"/>
    <x v="406"/>
    <x v="0"/>
    <x v="357"/>
    <x v="293"/>
    <x v="321"/>
    <x v="274"/>
    <x v="179"/>
    <x v="295"/>
    <x v="187"/>
    <x v="290"/>
    <x v="333"/>
    <x v="236"/>
    <x v="251"/>
    <x v="221"/>
    <x v="392"/>
    <x v="123"/>
    <x v="70"/>
  </r>
  <r>
    <n v="750"/>
    <x v="88"/>
    <x v="77"/>
    <x v="749"/>
    <x v="4"/>
    <x v="1"/>
    <x v="2"/>
    <x v="0"/>
    <x v="0"/>
    <x v="1"/>
    <x v="135"/>
    <x v="0"/>
    <x v="249"/>
    <x v="111"/>
    <x v="429"/>
    <x v="332"/>
    <x v="148"/>
    <x v="1"/>
    <x v="322"/>
    <x v="275"/>
    <x v="353"/>
    <x v="296"/>
    <x v="357"/>
    <x v="291"/>
    <x v="69"/>
    <x v="237"/>
    <x v="142"/>
    <x v="222"/>
    <x v="393"/>
    <x v="124"/>
    <x v="71"/>
  </r>
  <r>
    <n v="751"/>
    <x v="44"/>
    <x v="31"/>
    <x v="750"/>
    <x v="24"/>
    <x v="1"/>
    <x v="2"/>
    <x v="1"/>
    <x v="0"/>
    <x v="1"/>
    <x v="135"/>
    <x v="0"/>
    <x v="105"/>
    <x v="0"/>
    <x v="430"/>
    <x v="333"/>
    <x v="34"/>
    <x v="1"/>
    <x v="323"/>
    <x v="276"/>
    <x v="217"/>
    <x v="297"/>
    <x v="329"/>
    <x v="292"/>
    <x v="496"/>
    <x v="238"/>
    <x v="321"/>
    <x v="223"/>
    <x v="290"/>
    <x v="0"/>
    <x v="29"/>
  </r>
  <r>
    <n v="752"/>
    <x v="24"/>
    <x v="20"/>
    <x v="751"/>
    <x v="78"/>
    <x v="2"/>
    <x v="0"/>
    <x v="0"/>
    <x v="0"/>
    <x v="1"/>
    <x v="135"/>
    <x v="0"/>
    <x v="112"/>
    <x v="0"/>
    <x v="283"/>
    <x v="0"/>
    <x v="306"/>
    <x v="294"/>
    <x v="57"/>
    <x v="277"/>
    <x v="120"/>
    <x v="298"/>
    <x v="379"/>
    <x v="293"/>
    <x v="252"/>
    <x v="0"/>
    <x v="24"/>
    <x v="0"/>
    <x v="66"/>
    <x v="8"/>
    <x v="0"/>
  </r>
  <r>
    <n v="753"/>
    <x v="10"/>
    <x v="34"/>
    <x v="752"/>
    <x v="100"/>
    <x v="1"/>
    <x v="2"/>
    <x v="0"/>
    <x v="0"/>
    <x v="1"/>
    <x v="135"/>
    <x v="0"/>
    <x v="199"/>
    <x v="112"/>
    <x v="431"/>
    <x v="334"/>
    <x v="109"/>
    <x v="1"/>
    <x v="52"/>
    <x v="1"/>
    <x v="354"/>
    <x v="2"/>
    <x v="380"/>
    <x v="294"/>
    <x v="8"/>
    <x v="239"/>
    <x v="322"/>
    <x v="224"/>
    <x v="283"/>
    <x v="60"/>
    <x v="0"/>
  </r>
  <r>
    <n v="754"/>
    <x v="2"/>
    <x v="3"/>
    <x v="753"/>
    <x v="25"/>
    <x v="0"/>
    <x v="3"/>
    <x v="2"/>
    <x v="1"/>
    <x v="1"/>
    <x v="135"/>
    <x v="0"/>
    <x v="45"/>
    <x v="0"/>
    <x v="417"/>
    <x v="0"/>
    <x v="358"/>
    <x v="1"/>
    <x v="26"/>
    <x v="1"/>
    <x v="85"/>
    <x v="2"/>
    <x v="320"/>
    <x v="1"/>
    <x v="110"/>
    <x v="240"/>
    <x v="94"/>
    <x v="0"/>
    <x v="84"/>
    <x v="0"/>
    <x v="0"/>
  </r>
  <r>
    <n v="755"/>
    <x v="79"/>
    <x v="14"/>
    <x v="754"/>
    <x v="13"/>
    <x v="1"/>
    <x v="2"/>
    <x v="2"/>
    <x v="0"/>
    <x v="1"/>
    <x v="136"/>
    <x v="0"/>
    <x v="64"/>
    <x v="0"/>
    <x v="426"/>
    <x v="0"/>
    <x v="104"/>
    <x v="295"/>
    <x v="283"/>
    <x v="1"/>
    <x v="323"/>
    <x v="299"/>
    <x v="350"/>
    <x v="295"/>
    <x v="497"/>
    <x v="241"/>
    <x v="323"/>
    <x v="225"/>
    <x v="30"/>
    <x v="0"/>
    <x v="0"/>
  </r>
  <r>
    <n v="756"/>
    <x v="13"/>
    <x v="7"/>
    <x v="755"/>
    <x v="24"/>
    <x v="1"/>
    <x v="3"/>
    <x v="2"/>
    <x v="0"/>
    <x v="1"/>
    <x v="136"/>
    <x v="0"/>
    <x v="118"/>
    <x v="0"/>
    <x v="78"/>
    <x v="335"/>
    <x v="250"/>
    <x v="296"/>
    <x v="278"/>
    <x v="278"/>
    <x v="355"/>
    <x v="300"/>
    <x v="381"/>
    <x v="296"/>
    <x v="498"/>
    <x v="242"/>
    <x v="277"/>
    <x v="226"/>
    <x v="130"/>
    <x v="0"/>
    <x v="0"/>
  </r>
  <r>
    <n v="757"/>
    <x v="5"/>
    <x v="0"/>
    <x v="756"/>
    <x v="57"/>
    <x v="1"/>
    <x v="2"/>
    <x v="0"/>
    <x v="0"/>
    <x v="2"/>
    <x v="136"/>
    <x v="0"/>
    <x v="42"/>
    <x v="0"/>
    <x v="432"/>
    <x v="336"/>
    <x v="114"/>
    <x v="1"/>
    <x v="324"/>
    <x v="1"/>
    <x v="79"/>
    <x v="2"/>
    <x v="258"/>
    <x v="1"/>
    <x v="499"/>
    <x v="243"/>
    <x v="198"/>
    <x v="227"/>
    <x v="394"/>
    <x v="125"/>
    <x v="0"/>
  </r>
  <r>
    <n v="758"/>
    <x v="2"/>
    <x v="1"/>
    <x v="757"/>
    <x v="86"/>
    <x v="2"/>
    <x v="2"/>
    <x v="3"/>
    <x v="3"/>
    <x v="1"/>
    <x v="136"/>
    <x v="0"/>
    <x v="76"/>
    <x v="0"/>
    <x v="162"/>
    <x v="0"/>
    <x v="141"/>
    <x v="1"/>
    <x v="121"/>
    <x v="1"/>
    <x v="356"/>
    <x v="2"/>
    <x v="87"/>
    <x v="1"/>
    <x v="246"/>
    <x v="0"/>
    <x v="232"/>
    <x v="228"/>
    <x v="395"/>
    <x v="0"/>
    <x v="0"/>
  </r>
  <r>
    <n v="759"/>
    <x v="46"/>
    <x v="48"/>
    <x v="758"/>
    <x v="3"/>
    <x v="2"/>
    <x v="3"/>
    <x v="2"/>
    <x v="0"/>
    <x v="1"/>
    <x v="137"/>
    <x v="0"/>
    <x v="250"/>
    <x v="113"/>
    <x v="433"/>
    <x v="337"/>
    <x v="271"/>
    <x v="297"/>
    <x v="82"/>
    <x v="279"/>
    <x v="22"/>
    <x v="2"/>
    <x v="118"/>
    <x v="1"/>
    <x v="164"/>
    <x v="244"/>
    <x v="324"/>
    <x v="229"/>
    <x v="239"/>
    <x v="45"/>
    <x v="31"/>
  </r>
  <r>
    <n v="760"/>
    <x v="89"/>
    <x v="18"/>
    <x v="759"/>
    <x v="12"/>
    <x v="2"/>
    <x v="0"/>
    <x v="0"/>
    <x v="0"/>
    <x v="0"/>
    <x v="137"/>
    <x v="0"/>
    <x v="13"/>
    <x v="114"/>
    <x v="320"/>
    <x v="0"/>
    <x v="269"/>
    <x v="298"/>
    <x v="325"/>
    <x v="280"/>
    <x v="22"/>
    <x v="2"/>
    <x v="166"/>
    <x v="1"/>
    <x v="500"/>
    <x v="245"/>
    <x v="16"/>
    <x v="0"/>
    <x v="227"/>
    <x v="42"/>
    <x v="72"/>
  </r>
  <r>
    <n v="761"/>
    <x v="60"/>
    <x v="33"/>
    <x v="760"/>
    <x v="89"/>
    <x v="1"/>
    <x v="1"/>
    <x v="1"/>
    <x v="0"/>
    <x v="1"/>
    <x v="137"/>
    <x v="0"/>
    <x v="228"/>
    <x v="115"/>
    <x v="434"/>
    <x v="338"/>
    <x v="3"/>
    <x v="299"/>
    <x v="326"/>
    <x v="281"/>
    <x v="357"/>
    <x v="301"/>
    <x v="39"/>
    <x v="297"/>
    <x v="501"/>
    <x v="246"/>
    <x v="325"/>
    <x v="230"/>
    <x v="101"/>
    <x v="0"/>
    <x v="45"/>
  </r>
  <r>
    <n v="762"/>
    <x v="6"/>
    <x v="0"/>
    <x v="761"/>
    <x v="24"/>
    <x v="1"/>
    <x v="2"/>
    <x v="2"/>
    <x v="0"/>
    <x v="1"/>
    <x v="137"/>
    <x v="0"/>
    <x v="191"/>
    <x v="0"/>
    <x v="165"/>
    <x v="339"/>
    <x v="152"/>
    <x v="1"/>
    <x v="11"/>
    <x v="6"/>
    <x v="287"/>
    <x v="302"/>
    <x v="382"/>
    <x v="298"/>
    <x v="424"/>
    <x v="247"/>
    <x v="28"/>
    <x v="0"/>
    <x v="396"/>
    <x v="0"/>
    <x v="0"/>
  </r>
  <r>
    <n v="763"/>
    <x v="90"/>
    <x v="51"/>
    <x v="762"/>
    <x v="7"/>
    <x v="2"/>
    <x v="2"/>
    <x v="0"/>
    <x v="0"/>
    <x v="0"/>
    <x v="138"/>
    <x v="0"/>
    <x v="35"/>
    <x v="116"/>
    <x v="213"/>
    <x v="0"/>
    <x v="359"/>
    <x v="300"/>
    <x v="224"/>
    <x v="282"/>
    <x v="221"/>
    <x v="303"/>
    <x v="378"/>
    <x v="299"/>
    <x v="502"/>
    <x v="248"/>
    <x v="16"/>
    <x v="0"/>
    <x v="333"/>
    <x v="86"/>
    <x v="73"/>
  </r>
  <r>
    <n v="764"/>
    <x v="9"/>
    <x v="7"/>
    <x v="763"/>
    <x v="24"/>
    <x v="1"/>
    <x v="2"/>
    <x v="2"/>
    <x v="0"/>
    <x v="1"/>
    <x v="138"/>
    <x v="0"/>
    <x v="76"/>
    <x v="0"/>
    <x v="80"/>
    <x v="0"/>
    <x v="360"/>
    <x v="301"/>
    <x v="285"/>
    <x v="283"/>
    <x v="358"/>
    <x v="304"/>
    <x v="329"/>
    <x v="300"/>
    <x v="352"/>
    <x v="249"/>
    <x v="205"/>
    <x v="0"/>
    <x v="286"/>
    <x v="61"/>
    <x v="0"/>
  </r>
  <r>
    <n v="765"/>
    <x v="3"/>
    <x v="3"/>
    <x v="764"/>
    <x v="40"/>
    <x v="4"/>
    <x v="3"/>
    <x v="2"/>
    <x v="1"/>
    <x v="1"/>
    <x v="138"/>
    <x v="0"/>
    <x v="76"/>
    <x v="0"/>
    <x v="150"/>
    <x v="0"/>
    <x v="199"/>
    <x v="1"/>
    <x v="327"/>
    <x v="284"/>
    <x v="118"/>
    <x v="2"/>
    <x v="148"/>
    <x v="1"/>
    <x v="503"/>
    <x v="250"/>
    <x v="71"/>
    <x v="0"/>
    <x v="299"/>
    <x v="69"/>
    <x v="0"/>
  </r>
  <r>
    <n v="766"/>
    <x v="2"/>
    <x v="1"/>
    <x v="765"/>
    <x v="21"/>
    <x v="2"/>
    <x v="1"/>
    <x v="0"/>
    <x v="1"/>
    <x v="1"/>
    <x v="138"/>
    <x v="0"/>
    <x v="89"/>
    <x v="0"/>
    <x v="63"/>
    <x v="0"/>
    <x v="189"/>
    <x v="1"/>
    <x v="133"/>
    <x v="1"/>
    <x v="359"/>
    <x v="305"/>
    <x v="43"/>
    <x v="301"/>
    <x v="504"/>
    <x v="0"/>
    <x v="10"/>
    <x v="0"/>
    <x v="39"/>
    <x v="5"/>
    <x v="0"/>
  </r>
  <r>
    <n v="767"/>
    <x v="91"/>
    <x v="78"/>
    <x v="766"/>
    <x v="3"/>
    <x v="2"/>
    <x v="2"/>
    <x v="0"/>
    <x v="0"/>
    <x v="1"/>
    <x v="139"/>
    <x v="0"/>
    <x v="75"/>
    <x v="0"/>
    <x v="162"/>
    <x v="0"/>
    <x v="361"/>
    <x v="302"/>
    <x v="87"/>
    <x v="1"/>
    <x v="53"/>
    <x v="2"/>
    <x v="63"/>
    <x v="1"/>
    <x v="446"/>
    <x v="251"/>
    <x v="140"/>
    <x v="0"/>
    <x v="397"/>
    <x v="0"/>
    <x v="74"/>
  </r>
  <r>
    <n v="768"/>
    <x v="69"/>
    <x v="79"/>
    <x v="767"/>
    <x v="4"/>
    <x v="1"/>
    <x v="3"/>
    <x v="0"/>
    <x v="0"/>
    <x v="1"/>
    <x v="139"/>
    <x v="0"/>
    <x v="251"/>
    <x v="117"/>
    <x v="435"/>
    <x v="0"/>
    <x v="73"/>
    <x v="1"/>
    <x v="328"/>
    <x v="285"/>
    <x v="104"/>
    <x v="306"/>
    <x v="102"/>
    <x v="302"/>
    <x v="505"/>
    <x v="252"/>
    <x v="326"/>
    <x v="231"/>
    <x v="398"/>
    <x v="126"/>
    <x v="53"/>
  </r>
  <r>
    <n v="769"/>
    <x v="32"/>
    <x v="0"/>
    <x v="768"/>
    <x v="30"/>
    <x v="2"/>
    <x v="1"/>
    <x v="0"/>
    <x v="1"/>
    <x v="3"/>
    <x v="139"/>
    <x v="0"/>
    <x v="252"/>
    <x v="118"/>
    <x v="436"/>
    <x v="340"/>
    <x v="81"/>
    <x v="1"/>
    <x v="329"/>
    <x v="286"/>
    <x v="360"/>
    <x v="307"/>
    <x v="383"/>
    <x v="303"/>
    <x v="198"/>
    <x v="0"/>
    <x v="9"/>
    <x v="0"/>
    <x v="177"/>
    <x v="0"/>
    <x v="0"/>
  </r>
  <r>
    <n v="770"/>
    <x v="25"/>
    <x v="6"/>
    <x v="769"/>
    <x v="55"/>
    <x v="1"/>
    <x v="1"/>
    <x v="1"/>
    <x v="0"/>
    <x v="0"/>
    <x v="140"/>
    <x v="0"/>
    <x v="190"/>
    <x v="119"/>
    <x v="149"/>
    <x v="0"/>
    <x v="327"/>
    <x v="1"/>
    <x v="36"/>
    <x v="287"/>
    <x v="361"/>
    <x v="308"/>
    <x v="384"/>
    <x v="304"/>
    <x v="506"/>
    <x v="0"/>
    <x v="327"/>
    <x v="232"/>
    <x v="282"/>
    <x v="59"/>
    <x v="0"/>
  </r>
  <r>
    <n v="771"/>
    <x v="92"/>
    <x v="80"/>
    <x v="770"/>
    <x v="4"/>
    <x v="1"/>
    <x v="2"/>
    <x v="0"/>
    <x v="0"/>
    <x v="1"/>
    <x v="141"/>
    <x v="0"/>
    <x v="253"/>
    <x v="120"/>
    <x v="324"/>
    <x v="0"/>
    <x v="153"/>
    <x v="303"/>
    <x v="330"/>
    <x v="288"/>
    <x v="362"/>
    <x v="309"/>
    <x v="385"/>
    <x v="305"/>
    <x v="374"/>
    <x v="253"/>
    <x v="328"/>
    <x v="233"/>
    <x v="399"/>
    <x v="127"/>
    <x v="75"/>
  </r>
  <r>
    <n v="772"/>
    <x v="9"/>
    <x v="7"/>
    <x v="771"/>
    <x v="101"/>
    <x v="1"/>
    <x v="2"/>
    <x v="1"/>
    <x v="0"/>
    <x v="1"/>
    <x v="141"/>
    <x v="0"/>
    <x v="181"/>
    <x v="0"/>
    <x v="437"/>
    <x v="0"/>
    <x v="176"/>
    <x v="304"/>
    <x v="331"/>
    <x v="289"/>
    <x v="208"/>
    <x v="310"/>
    <x v="362"/>
    <x v="306"/>
    <x v="492"/>
    <x v="0"/>
    <x v="45"/>
    <x v="0"/>
    <x v="169"/>
    <x v="27"/>
    <x v="0"/>
  </r>
  <r>
    <n v="773"/>
    <x v="6"/>
    <x v="7"/>
    <x v="772"/>
    <x v="50"/>
    <x v="1"/>
    <x v="2"/>
    <x v="3"/>
    <x v="3"/>
    <x v="1"/>
    <x v="141"/>
    <x v="0"/>
    <x v="254"/>
    <x v="121"/>
    <x v="398"/>
    <x v="341"/>
    <x v="141"/>
    <x v="1"/>
    <x v="23"/>
    <x v="1"/>
    <x v="363"/>
    <x v="311"/>
    <x v="386"/>
    <x v="307"/>
    <x v="507"/>
    <x v="0"/>
    <x v="19"/>
    <x v="0"/>
    <x v="151"/>
    <x v="23"/>
    <x v="0"/>
  </r>
  <r>
    <n v="774"/>
    <x v="2"/>
    <x v="4"/>
    <x v="773"/>
    <x v="12"/>
    <x v="2"/>
    <x v="2"/>
    <x v="0"/>
    <x v="1"/>
    <x v="0"/>
    <x v="141"/>
    <x v="0"/>
    <x v="27"/>
    <x v="0"/>
    <x v="2"/>
    <x v="342"/>
    <x v="41"/>
    <x v="1"/>
    <x v="327"/>
    <x v="290"/>
    <x v="364"/>
    <x v="2"/>
    <x v="358"/>
    <x v="308"/>
    <x v="355"/>
    <x v="0"/>
    <x v="116"/>
    <x v="0"/>
    <x v="151"/>
    <x v="23"/>
    <x v="0"/>
  </r>
  <r>
    <n v="775"/>
    <x v="13"/>
    <x v="3"/>
    <x v="774"/>
    <x v="48"/>
    <x v="2"/>
    <x v="1"/>
    <x v="0"/>
    <x v="0"/>
    <x v="1"/>
    <x v="142"/>
    <x v="0"/>
    <x v="82"/>
    <x v="0"/>
    <x v="46"/>
    <x v="0"/>
    <x v="362"/>
    <x v="305"/>
    <x v="213"/>
    <x v="291"/>
    <x v="365"/>
    <x v="312"/>
    <x v="370"/>
    <x v="309"/>
    <x v="398"/>
    <x v="254"/>
    <x v="24"/>
    <x v="0"/>
    <x v="400"/>
    <x v="128"/>
    <x v="0"/>
  </r>
  <r>
    <n v="776"/>
    <x v="6"/>
    <x v="6"/>
    <x v="775"/>
    <x v="19"/>
    <x v="2"/>
    <x v="3"/>
    <x v="2"/>
    <x v="1"/>
    <x v="1"/>
    <x v="142"/>
    <x v="0"/>
    <x v="105"/>
    <x v="0"/>
    <x v="438"/>
    <x v="343"/>
    <x v="71"/>
    <x v="1"/>
    <x v="332"/>
    <x v="292"/>
    <x v="336"/>
    <x v="313"/>
    <x v="363"/>
    <x v="310"/>
    <x v="508"/>
    <x v="255"/>
    <x v="165"/>
    <x v="234"/>
    <x v="401"/>
    <x v="0"/>
    <x v="0"/>
  </r>
  <r>
    <n v="777"/>
    <x v="2"/>
    <x v="4"/>
    <x v="776"/>
    <x v="29"/>
    <x v="2"/>
    <x v="1"/>
    <x v="0"/>
    <x v="2"/>
    <x v="1"/>
    <x v="142"/>
    <x v="0"/>
    <x v="17"/>
    <x v="0"/>
    <x v="367"/>
    <x v="0"/>
    <x v="83"/>
    <x v="1"/>
    <x v="333"/>
    <x v="293"/>
    <x v="366"/>
    <x v="314"/>
    <x v="107"/>
    <x v="311"/>
    <x v="310"/>
    <x v="0"/>
    <x v="188"/>
    <x v="0"/>
    <x v="222"/>
    <x v="0"/>
    <x v="0"/>
  </r>
  <r>
    <n v="778"/>
    <x v="93"/>
    <x v="81"/>
    <x v="777"/>
    <x v="4"/>
    <x v="1"/>
    <x v="1"/>
    <x v="0"/>
    <x v="0"/>
    <x v="1"/>
    <x v="143"/>
    <x v="0"/>
    <x v="181"/>
    <x v="0"/>
    <x v="182"/>
    <x v="0"/>
    <x v="363"/>
    <x v="306"/>
    <x v="334"/>
    <x v="294"/>
    <x v="367"/>
    <x v="315"/>
    <x v="387"/>
    <x v="312"/>
    <x v="364"/>
    <x v="256"/>
    <x v="46"/>
    <x v="235"/>
    <x v="402"/>
    <x v="129"/>
    <x v="76"/>
  </r>
  <r>
    <n v="779"/>
    <x v="20"/>
    <x v="34"/>
    <x v="778"/>
    <x v="41"/>
    <x v="1"/>
    <x v="2"/>
    <x v="2"/>
    <x v="1"/>
    <x v="1"/>
    <x v="143"/>
    <x v="0"/>
    <x v="220"/>
    <x v="0"/>
    <x v="357"/>
    <x v="344"/>
    <x v="323"/>
    <x v="1"/>
    <x v="124"/>
    <x v="1"/>
    <x v="288"/>
    <x v="316"/>
    <x v="388"/>
    <x v="313"/>
    <x v="296"/>
    <x v="257"/>
    <x v="329"/>
    <x v="236"/>
    <x v="85"/>
    <x v="0"/>
    <x v="11"/>
  </r>
  <r>
    <n v="780"/>
    <x v="23"/>
    <x v="11"/>
    <x v="779"/>
    <x v="0"/>
    <x v="0"/>
    <x v="2"/>
    <x v="2"/>
    <x v="0"/>
    <x v="1"/>
    <x v="143"/>
    <x v="0"/>
    <x v="132"/>
    <x v="0"/>
    <x v="418"/>
    <x v="345"/>
    <x v="364"/>
    <x v="307"/>
    <x v="269"/>
    <x v="1"/>
    <x v="197"/>
    <x v="2"/>
    <x v="213"/>
    <x v="1"/>
    <x v="509"/>
    <x v="258"/>
    <x v="330"/>
    <x v="237"/>
    <x v="364"/>
    <x v="105"/>
    <x v="0"/>
  </r>
  <r>
    <n v="781"/>
    <x v="23"/>
    <x v="22"/>
    <x v="780"/>
    <x v="79"/>
    <x v="1"/>
    <x v="2"/>
    <x v="2"/>
    <x v="0"/>
    <x v="1"/>
    <x v="143"/>
    <x v="0"/>
    <x v="255"/>
    <x v="122"/>
    <x v="96"/>
    <x v="0"/>
    <x v="365"/>
    <x v="308"/>
    <x v="71"/>
    <x v="1"/>
    <x v="308"/>
    <x v="2"/>
    <x v="366"/>
    <x v="1"/>
    <x v="30"/>
    <x v="259"/>
    <x v="13"/>
    <x v="0"/>
    <x v="403"/>
    <x v="130"/>
    <x v="0"/>
  </r>
  <r>
    <n v="782"/>
    <x v="13"/>
    <x v="7"/>
    <x v="781"/>
    <x v="13"/>
    <x v="1"/>
    <x v="3"/>
    <x v="1"/>
    <x v="0"/>
    <x v="1"/>
    <x v="143"/>
    <x v="0"/>
    <x v="5"/>
    <x v="0"/>
    <x v="80"/>
    <x v="0"/>
    <x v="366"/>
    <x v="309"/>
    <x v="69"/>
    <x v="1"/>
    <x v="46"/>
    <x v="2"/>
    <x v="274"/>
    <x v="1"/>
    <x v="484"/>
    <x v="260"/>
    <x v="0"/>
    <x v="0"/>
    <x v="404"/>
    <x v="131"/>
    <x v="0"/>
  </r>
  <r>
    <n v="783"/>
    <x v="66"/>
    <x v="82"/>
    <x v="782"/>
    <x v="19"/>
    <x v="2"/>
    <x v="2"/>
    <x v="2"/>
    <x v="1"/>
    <x v="1"/>
    <x v="144"/>
    <x v="0"/>
    <x v="243"/>
    <x v="123"/>
    <x v="439"/>
    <x v="346"/>
    <x v="59"/>
    <x v="1"/>
    <x v="273"/>
    <x v="295"/>
    <x v="368"/>
    <x v="317"/>
    <x v="88"/>
    <x v="314"/>
    <x v="510"/>
    <x v="261"/>
    <x v="98"/>
    <x v="0"/>
    <x v="405"/>
    <x v="132"/>
    <x v="50"/>
  </r>
  <r>
    <n v="784"/>
    <x v="18"/>
    <x v="43"/>
    <x v="783"/>
    <x v="0"/>
    <x v="0"/>
    <x v="1"/>
    <x v="0"/>
    <x v="0"/>
    <x v="0"/>
    <x v="144"/>
    <x v="0"/>
    <x v="256"/>
    <x v="124"/>
    <x v="440"/>
    <x v="0"/>
    <x v="75"/>
    <x v="310"/>
    <x v="335"/>
    <x v="296"/>
    <x v="180"/>
    <x v="318"/>
    <x v="188"/>
    <x v="315"/>
    <x v="354"/>
    <x v="0"/>
    <x v="5"/>
    <x v="238"/>
    <x v="256"/>
    <x v="0"/>
    <x v="9"/>
  </r>
  <r>
    <n v="785"/>
    <x v="43"/>
    <x v="28"/>
    <x v="784"/>
    <x v="21"/>
    <x v="2"/>
    <x v="1"/>
    <x v="3"/>
    <x v="0"/>
    <x v="0"/>
    <x v="144"/>
    <x v="0"/>
    <x v="220"/>
    <x v="0"/>
    <x v="441"/>
    <x v="347"/>
    <x v="367"/>
    <x v="311"/>
    <x v="336"/>
    <x v="297"/>
    <x v="369"/>
    <x v="319"/>
    <x v="200"/>
    <x v="1"/>
    <x v="410"/>
    <x v="0"/>
    <x v="162"/>
    <x v="0"/>
    <x v="152"/>
    <x v="24"/>
    <x v="28"/>
  </r>
  <r>
    <n v="786"/>
    <x v="0"/>
    <x v="6"/>
    <x v="785"/>
    <x v="46"/>
    <x v="2"/>
    <x v="2"/>
    <x v="1"/>
    <x v="1"/>
    <x v="0"/>
    <x v="144"/>
    <x v="0"/>
    <x v="257"/>
    <x v="125"/>
    <x v="442"/>
    <x v="0"/>
    <x v="108"/>
    <x v="1"/>
    <x v="210"/>
    <x v="1"/>
    <x v="58"/>
    <x v="2"/>
    <x v="6"/>
    <x v="1"/>
    <x v="214"/>
    <x v="0"/>
    <x v="191"/>
    <x v="0"/>
    <x v="406"/>
    <x v="0"/>
    <x v="0"/>
  </r>
  <r>
    <n v="787"/>
    <x v="94"/>
    <x v="83"/>
    <x v="786"/>
    <x v="7"/>
    <x v="2"/>
    <x v="0"/>
    <x v="1"/>
    <x v="0"/>
    <x v="1"/>
    <x v="145"/>
    <x v="0"/>
    <x v="210"/>
    <x v="126"/>
    <x v="443"/>
    <x v="348"/>
    <x v="233"/>
    <x v="312"/>
    <x v="60"/>
    <x v="1"/>
    <x v="188"/>
    <x v="2"/>
    <x v="389"/>
    <x v="1"/>
    <x v="167"/>
    <x v="0"/>
    <x v="41"/>
    <x v="0"/>
    <x v="124"/>
    <x v="0"/>
    <x v="77"/>
  </r>
  <r>
    <n v="788"/>
    <x v="56"/>
    <x v="20"/>
    <x v="787"/>
    <x v="15"/>
    <x v="2"/>
    <x v="3"/>
    <x v="0"/>
    <x v="0"/>
    <x v="1"/>
    <x v="145"/>
    <x v="0"/>
    <x v="258"/>
    <x v="127"/>
    <x v="53"/>
    <x v="0"/>
    <x v="368"/>
    <x v="313"/>
    <x v="151"/>
    <x v="1"/>
    <x v="58"/>
    <x v="2"/>
    <x v="6"/>
    <x v="1"/>
    <x v="511"/>
    <x v="262"/>
    <x v="111"/>
    <x v="0"/>
    <x v="184"/>
    <x v="31"/>
    <x v="41"/>
  </r>
  <r>
    <n v="789"/>
    <x v="36"/>
    <x v="7"/>
    <x v="788"/>
    <x v="0"/>
    <x v="0"/>
    <x v="2"/>
    <x v="0"/>
    <x v="0"/>
    <x v="0"/>
    <x v="145"/>
    <x v="0"/>
    <x v="177"/>
    <x v="128"/>
    <x v="444"/>
    <x v="0"/>
    <x v="369"/>
    <x v="314"/>
    <x v="337"/>
    <x v="298"/>
    <x v="370"/>
    <x v="320"/>
    <x v="390"/>
    <x v="316"/>
    <x v="512"/>
    <x v="263"/>
    <x v="331"/>
    <x v="239"/>
    <x v="407"/>
    <x v="133"/>
    <x v="0"/>
  </r>
  <r>
    <n v="790"/>
    <x v="6"/>
    <x v="2"/>
    <x v="789"/>
    <x v="48"/>
    <x v="2"/>
    <x v="1"/>
    <x v="1"/>
    <x v="0"/>
    <x v="1"/>
    <x v="145"/>
    <x v="0"/>
    <x v="249"/>
    <x v="129"/>
    <x v="445"/>
    <x v="349"/>
    <x v="139"/>
    <x v="1"/>
    <x v="338"/>
    <x v="299"/>
    <x v="371"/>
    <x v="321"/>
    <x v="391"/>
    <x v="317"/>
    <x v="513"/>
    <x v="0"/>
    <x v="69"/>
    <x v="0"/>
    <x v="90"/>
    <x v="0"/>
    <x v="0"/>
  </r>
  <r>
    <n v="791"/>
    <x v="11"/>
    <x v="7"/>
    <x v="790"/>
    <x v="30"/>
    <x v="2"/>
    <x v="1"/>
    <x v="1"/>
    <x v="0"/>
    <x v="0"/>
    <x v="146"/>
    <x v="0"/>
    <x v="259"/>
    <x v="130"/>
    <x v="440"/>
    <x v="0"/>
    <x v="174"/>
    <x v="1"/>
    <x v="199"/>
    <x v="300"/>
    <x v="100"/>
    <x v="322"/>
    <x v="392"/>
    <x v="318"/>
    <x v="514"/>
    <x v="0"/>
    <x v="172"/>
    <x v="0"/>
    <x v="272"/>
    <x v="0"/>
    <x v="0"/>
  </r>
  <r>
    <n v="792"/>
    <x v="69"/>
    <x v="31"/>
    <x v="791"/>
    <x v="48"/>
    <x v="2"/>
    <x v="1"/>
    <x v="1"/>
    <x v="0"/>
    <x v="1"/>
    <x v="147"/>
    <x v="0"/>
    <x v="139"/>
    <x v="0"/>
    <x v="446"/>
    <x v="350"/>
    <x v="370"/>
    <x v="315"/>
    <x v="339"/>
    <x v="301"/>
    <x v="343"/>
    <x v="323"/>
    <x v="380"/>
    <x v="319"/>
    <x v="179"/>
    <x v="264"/>
    <x v="69"/>
    <x v="0"/>
    <x v="387"/>
    <x v="120"/>
    <x v="53"/>
  </r>
  <r>
    <n v="793"/>
    <x v="21"/>
    <x v="27"/>
    <x v="792"/>
    <x v="0"/>
    <x v="0"/>
    <x v="2"/>
    <x v="2"/>
    <x v="0"/>
    <x v="1"/>
    <x v="147"/>
    <x v="0"/>
    <x v="36"/>
    <x v="0"/>
    <x v="447"/>
    <x v="351"/>
    <x v="3"/>
    <x v="316"/>
    <x v="340"/>
    <x v="302"/>
    <x v="215"/>
    <x v="2"/>
    <x v="226"/>
    <x v="1"/>
    <x v="515"/>
    <x v="265"/>
    <x v="83"/>
    <x v="240"/>
    <x v="154"/>
    <x v="25"/>
    <x v="12"/>
  </r>
  <r>
    <n v="794"/>
    <x v="43"/>
    <x v="28"/>
    <x v="793"/>
    <x v="48"/>
    <x v="2"/>
    <x v="0"/>
    <x v="3"/>
    <x v="1"/>
    <x v="3"/>
    <x v="148"/>
    <x v="0"/>
    <x v="242"/>
    <x v="131"/>
    <x v="448"/>
    <x v="352"/>
    <x v="72"/>
    <x v="1"/>
    <x v="341"/>
    <x v="303"/>
    <x v="100"/>
    <x v="324"/>
    <x v="98"/>
    <x v="320"/>
    <x v="9"/>
    <x v="0"/>
    <x v="73"/>
    <x v="0"/>
    <x v="79"/>
    <x v="0"/>
    <x v="28"/>
  </r>
  <r>
    <n v="795"/>
    <x v="12"/>
    <x v="33"/>
    <x v="794"/>
    <x v="0"/>
    <x v="0"/>
    <x v="3"/>
    <x v="0"/>
    <x v="0"/>
    <x v="1"/>
    <x v="149"/>
    <x v="0"/>
    <x v="260"/>
    <x v="132"/>
    <x v="49"/>
    <x v="0"/>
    <x v="339"/>
    <x v="317"/>
    <x v="228"/>
    <x v="1"/>
    <x v="372"/>
    <x v="325"/>
    <x v="393"/>
    <x v="321"/>
    <x v="516"/>
    <x v="266"/>
    <x v="34"/>
    <x v="0"/>
    <x v="408"/>
    <x v="134"/>
    <x v="4"/>
  </r>
  <r>
    <n v="796"/>
    <x v="82"/>
    <x v="53"/>
    <x v="795"/>
    <x v="88"/>
    <x v="2"/>
    <x v="2"/>
    <x v="0"/>
    <x v="0"/>
    <x v="1"/>
    <x v="149"/>
    <x v="0"/>
    <x v="261"/>
    <x v="0"/>
    <x v="440"/>
    <x v="0"/>
    <x v="371"/>
    <x v="318"/>
    <x v="262"/>
    <x v="304"/>
    <x v="373"/>
    <x v="2"/>
    <x v="241"/>
    <x v="1"/>
    <x v="304"/>
    <x v="267"/>
    <x v="259"/>
    <x v="241"/>
    <x v="409"/>
    <x v="135"/>
    <x v="65"/>
  </r>
  <r>
    <n v="797"/>
    <x v="6"/>
    <x v="0"/>
    <x v="796"/>
    <x v="32"/>
    <x v="1"/>
    <x v="2"/>
    <x v="0"/>
    <x v="0"/>
    <x v="1"/>
    <x v="149"/>
    <x v="0"/>
    <x v="159"/>
    <x v="0"/>
    <x v="449"/>
    <x v="353"/>
    <x v="81"/>
    <x v="1"/>
    <x v="230"/>
    <x v="1"/>
    <x v="53"/>
    <x v="2"/>
    <x v="312"/>
    <x v="1"/>
    <x v="510"/>
    <x v="268"/>
    <x v="332"/>
    <x v="242"/>
    <x v="410"/>
    <x v="136"/>
    <x v="0"/>
  </r>
  <r>
    <n v="798"/>
    <x v="2"/>
    <x v="1"/>
    <x v="797"/>
    <x v="73"/>
    <x v="2"/>
    <x v="2"/>
    <x v="0"/>
    <x v="1"/>
    <x v="1"/>
    <x v="149"/>
    <x v="0"/>
    <x v="60"/>
    <x v="0"/>
    <x v="26"/>
    <x v="0"/>
    <x v="2"/>
    <x v="1"/>
    <x v="342"/>
    <x v="305"/>
    <x v="47"/>
    <x v="2"/>
    <x v="25"/>
    <x v="1"/>
    <x v="70"/>
    <x v="0"/>
    <x v="95"/>
    <x v="0"/>
    <x v="256"/>
    <x v="0"/>
    <x v="0"/>
  </r>
  <r>
    <n v="799"/>
    <x v="2"/>
    <x v="1"/>
    <x v="798"/>
    <x v="73"/>
    <x v="2"/>
    <x v="3"/>
    <x v="0"/>
    <x v="1"/>
    <x v="1"/>
    <x v="149"/>
    <x v="0"/>
    <x v="24"/>
    <x v="0"/>
    <x v="282"/>
    <x v="0"/>
    <x v="13"/>
    <x v="1"/>
    <x v="313"/>
    <x v="306"/>
    <x v="116"/>
    <x v="2"/>
    <x v="114"/>
    <x v="1"/>
    <x v="427"/>
    <x v="0"/>
    <x v="241"/>
    <x v="0"/>
    <x v="284"/>
    <x v="0"/>
    <x v="0"/>
  </r>
  <r>
    <n v="800"/>
    <x v="95"/>
    <x v="84"/>
    <x v="799"/>
    <x v="57"/>
    <x v="1"/>
    <x v="2"/>
    <x v="0"/>
    <x v="1"/>
    <x v="0"/>
    <x v="150"/>
    <x v="0"/>
    <x v="262"/>
    <x v="133"/>
    <x v="297"/>
    <x v="0"/>
    <x v="245"/>
    <x v="319"/>
    <x v="343"/>
    <x v="307"/>
    <x v="374"/>
    <x v="326"/>
    <x v="162"/>
    <x v="322"/>
    <x v="517"/>
    <x v="0"/>
    <x v="333"/>
    <x v="243"/>
    <x v="193"/>
    <x v="35"/>
    <x v="78"/>
  </r>
  <r>
    <n v="801"/>
    <x v="46"/>
    <x v="85"/>
    <x v="800"/>
    <x v="53"/>
    <x v="1"/>
    <x v="1"/>
    <x v="1"/>
    <x v="0"/>
    <x v="1"/>
    <x v="150"/>
    <x v="1"/>
    <x v="71"/>
    <x v="0"/>
    <x v="450"/>
    <x v="354"/>
    <x v="124"/>
    <x v="320"/>
    <x v="344"/>
    <x v="308"/>
    <x v="375"/>
    <x v="327"/>
    <x v="394"/>
    <x v="323"/>
    <x v="518"/>
    <x v="269"/>
    <x v="117"/>
    <x v="0"/>
    <x v="411"/>
    <x v="137"/>
    <x v="31"/>
  </r>
  <r>
    <n v="802"/>
    <x v="35"/>
    <x v="5"/>
    <x v="801"/>
    <x v="7"/>
    <x v="2"/>
    <x v="2"/>
    <x v="2"/>
    <x v="0"/>
    <x v="0"/>
    <x v="150"/>
    <x v="2"/>
    <x v="166"/>
    <x v="134"/>
    <x v="451"/>
    <x v="355"/>
    <x v="95"/>
    <x v="321"/>
    <x v="42"/>
    <x v="309"/>
    <x v="376"/>
    <x v="328"/>
    <x v="137"/>
    <x v="324"/>
    <x v="248"/>
    <x v="0"/>
    <x v="334"/>
    <x v="244"/>
    <x v="412"/>
    <x v="138"/>
    <x v="22"/>
  </r>
  <r>
    <n v="803"/>
    <x v="6"/>
    <x v="6"/>
    <x v="802"/>
    <x v="13"/>
    <x v="1"/>
    <x v="2"/>
    <x v="2"/>
    <x v="0"/>
    <x v="1"/>
    <x v="150"/>
    <x v="0"/>
    <x v="46"/>
    <x v="0"/>
    <x v="201"/>
    <x v="0"/>
    <x v="372"/>
    <x v="322"/>
    <x v="242"/>
    <x v="310"/>
    <x v="257"/>
    <x v="2"/>
    <x v="99"/>
    <x v="1"/>
    <x v="519"/>
    <x v="270"/>
    <x v="37"/>
    <x v="0"/>
    <x v="264"/>
    <x v="0"/>
    <x v="0"/>
  </r>
  <r>
    <n v="804"/>
    <x v="3"/>
    <x v="3"/>
    <x v="803"/>
    <x v="6"/>
    <x v="2"/>
    <x v="1"/>
    <x v="0"/>
    <x v="0"/>
    <x v="1"/>
    <x v="150"/>
    <x v="0"/>
    <x v="82"/>
    <x v="0"/>
    <x v="278"/>
    <x v="356"/>
    <x v="148"/>
    <x v="1"/>
    <x v="254"/>
    <x v="1"/>
    <x v="156"/>
    <x v="2"/>
    <x v="307"/>
    <x v="1"/>
    <x v="360"/>
    <x v="0"/>
    <x v="28"/>
    <x v="0"/>
    <x v="60"/>
    <x v="0"/>
    <x v="0"/>
  </r>
  <r>
    <n v="805"/>
    <x v="1"/>
    <x v="1"/>
    <x v="804"/>
    <x v="73"/>
    <x v="2"/>
    <x v="2"/>
    <x v="0"/>
    <x v="1"/>
    <x v="0"/>
    <x v="150"/>
    <x v="0"/>
    <x v="149"/>
    <x v="0"/>
    <x v="452"/>
    <x v="0"/>
    <x v="41"/>
    <x v="1"/>
    <x v="215"/>
    <x v="1"/>
    <x v="172"/>
    <x v="2"/>
    <x v="120"/>
    <x v="1"/>
    <x v="12"/>
    <x v="0"/>
    <x v="48"/>
    <x v="0"/>
    <x v="273"/>
    <x v="0"/>
    <x v="0"/>
  </r>
  <r>
    <n v="806"/>
    <x v="96"/>
    <x v="86"/>
    <x v="805"/>
    <x v="4"/>
    <x v="1"/>
    <x v="2"/>
    <x v="0"/>
    <x v="0"/>
    <x v="1"/>
    <x v="151"/>
    <x v="3"/>
    <x v="199"/>
    <x v="135"/>
    <x v="26"/>
    <x v="0"/>
    <x v="373"/>
    <x v="323"/>
    <x v="186"/>
    <x v="311"/>
    <x v="100"/>
    <x v="329"/>
    <x v="98"/>
    <x v="325"/>
    <x v="520"/>
    <x v="271"/>
    <x v="147"/>
    <x v="245"/>
    <x v="413"/>
    <x v="139"/>
    <x v="79"/>
  </r>
  <r>
    <n v="807"/>
    <x v="84"/>
    <x v="81"/>
    <x v="806"/>
    <x v="0"/>
    <x v="0"/>
    <x v="2"/>
    <x v="2"/>
    <x v="0"/>
    <x v="1"/>
    <x v="151"/>
    <x v="4"/>
    <x v="233"/>
    <x v="136"/>
    <x v="453"/>
    <x v="357"/>
    <x v="268"/>
    <x v="1"/>
    <x v="345"/>
    <x v="312"/>
    <x v="267"/>
    <x v="2"/>
    <x v="395"/>
    <x v="326"/>
    <x v="521"/>
    <x v="272"/>
    <x v="335"/>
    <x v="246"/>
    <x v="355"/>
    <x v="100"/>
    <x v="67"/>
  </r>
  <r>
    <n v="808"/>
    <x v="22"/>
    <x v="87"/>
    <x v="807"/>
    <x v="7"/>
    <x v="2"/>
    <x v="2"/>
    <x v="0"/>
    <x v="1"/>
    <x v="0"/>
    <x v="151"/>
    <x v="5"/>
    <x v="263"/>
    <x v="137"/>
    <x v="454"/>
    <x v="358"/>
    <x v="149"/>
    <x v="1"/>
    <x v="346"/>
    <x v="313"/>
    <x v="254"/>
    <x v="330"/>
    <x v="396"/>
    <x v="327"/>
    <x v="9"/>
    <x v="0"/>
    <x v="101"/>
    <x v="0"/>
    <x v="414"/>
    <x v="140"/>
    <x v="13"/>
  </r>
  <r>
    <n v="809"/>
    <x v="6"/>
    <x v="3"/>
    <x v="808"/>
    <x v="7"/>
    <x v="2"/>
    <x v="1"/>
    <x v="0"/>
    <x v="0"/>
    <x v="1"/>
    <x v="151"/>
    <x v="6"/>
    <x v="180"/>
    <x v="0"/>
    <x v="455"/>
    <x v="359"/>
    <x v="374"/>
    <x v="324"/>
    <x v="45"/>
    <x v="1"/>
    <x v="276"/>
    <x v="2"/>
    <x v="48"/>
    <x v="1"/>
    <x v="302"/>
    <x v="0"/>
    <x v="282"/>
    <x v="0"/>
    <x v="239"/>
    <x v="45"/>
    <x v="0"/>
  </r>
  <r>
    <n v="810"/>
    <x v="5"/>
    <x v="6"/>
    <x v="809"/>
    <x v="29"/>
    <x v="2"/>
    <x v="2"/>
    <x v="0"/>
    <x v="2"/>
    <x v="0"/>
    <x v="151"/>
    <x v="7"/>
    <x v="264"/>
    <x v="138"/>
    <x v="456"/>
    <x v="360"/>
    <x v="83"/>
    <x v="1"/>
    <x v="204"/>
    <x v="1"/>
    <x v="336"/>
    <x v="331"/>
    <x v="397"/>
    <x v="328"/>
    <x v="522"/>
    <x v="0"/>
    <x v="108"/>
    <x v="0"/>
    <x v="132"/>
    <x v="0"/>
    <x v="0"/>
  </r>
  <r>
    <n v="811"/>
    <x v="97"/>
    <x v="28"/>
    <x v="810"/>
    <x v="23"/>
    <x v="1"/>
    <x v="2"/>
    <x v="1"/>
    <x v="0"/>
    <x v="1"/>
    <x v="152"/>
    <x v="8"/>
    <x v="265"/>
    <x v="139"/>
    <x v="457"/>
    <x v="361"/>
    <x v="291"/>
    <x v="1"/>
    <x v="347"/>
    <x v="314"/>
    <x v="169"/>
    <x v="332"/>
    <x v="398"/>
    <x v="329"/>
    <x v="484"/>
    <x v="273"/>
    <x v="272"/>
    <x v="0"/>
    <x v="333"/>
    <x v="86"/>
    <x v="80"/>
  </r>
  <r>
    <n v="812"/>
    <x v="15"/>
    <x v="43"/>
    <x v="811"/>
    <x v="0"/>
    <x v="0"/>
    <x v="2"/>
    <x v="2"/>
    <x v="0"/>
    <x v="1"/>
    <x v="152"/>
    <x v="9"/>
    <x v="231"/>
    <x v="140"/>
    <x v="145"/>
    <x v="0"/>
    <x v="175"/>
    <x v="325"/>
    <x v="348"/>
    <x v="315"/>
    <x v="34"/>
    <x v="2"/>
    <x v="14"/>
    <x v="1"/>
    <x v="407"/>
    <x v="274"/>
    <x v="336"/>
    <x v="247"/>
    <x v="415"/>
    <x v="141"/>
    <x v="6"/>
  </r>
  <r>
    <n v="813"/>
    <x v="25"/>
    <x v="0"/>
    <x v="812"/>
    <x v="101"/>
    <x v="1"/>
    <x v="2"/>
    <x v="0"/>
    <x v="1"/>
    <x v="1"/>
    <x v="152"/>
    <x v="10"/>
    <x v="150"/>
    <x v="141"/>
    <x v="338"/>
    <x v="0"/>
    <x v="211"/>
    <x v="1"/>
    <x v="290"/>
    <x v="316"/>
    <x v="377"/>
    <x v="333"/>
    <x v="399"/>
    <x v="330"/>
    <x v="523"/>
    <x v="275"/>
    <x v="249"/>
    <x v="248"/>
    <x v="362"/>
    <x v="103"/>
    <x v="0"/>
  </r>
  <r>
    <n v="814"/>
    <x v="13"/>
    <x v="7"/>
    <x v="813"/>
    <x v="12"/>
    <x v="2"/>
    <x v="1"/>
    <x v="2"/>
    <x v="0"/>
    <x v="1"/>
    <x v="152"/>
    <x v="11"/>
    <x v="27"/>
    <x v="0"/>
    <x v="150"/>
    <x v="0"/>
    <x v="375"/>
    <x v="326"/>
    <x v="11"/>
    <x v="6"/>
    <x v="123"/>
    <x v="2"/>
    <x v="239"/>
    <x v="1"/>
    <x v="190"/>
    <x v="0"/>
    <x v="52"/>
    <x v="0"/>
    <x v="105"/>
    <x v="0"/>
    <x v="0"/>
  </r>
  <r>
    <n v="815"/>
    <x v="98"/>
    <x v="86"/>
    <x v="814"/>
    <x v="37"/>
    <x v="2"/>
    <x v="1"/>
    <x v="1"/>
    <x v="0"/>
    <x v="1"/>
    <x v="153"/>
    <x v="12"/>
    <x v="266"/>
    <x v="142"/>
    <x v="136"/>
    <x v="0"/>
    <x v="361"/>
    <x v="327"/>
    <x v="23"/>
    <x v="1"/>
    <x v="58"/>
    <x v="2"/>
    <x v="320"/>
    <x v="1"/>
    <x v="524"/>
    <x v="276"/>
    <x v="330"/>
    <x v="249"/>
    <x v="290"/>
    <x v="0"/>
    <x v="81"/>
  </r>
  <r>
    <n v="816"/>
    <x v="13"/>
    <x v="0"/>
    <x v="815"/>
    <x v="13"/>
    <x v="1"/>
    <x v="2"/>
    <x v="0"/>
    <x v="0"/>
    <x v="1"/>
    <x v="153"/>
    <x v="13"/>
    <x v="119"/>
    <x v="0"/>
    <x v="42"/>
    <x v="0"/>
    <x v="376"/>
    <x v="328"/>
    <x v="6"/>
    <x v="1"/>
    <x v="30"/>
    <x v="2"/>
    <x v="30"/>
    <x v="1"/>
    <x v="525"/>
    <x v="277"/>
    <x v="51"/>
    <x v="0"/>
    <x v="312"/>
    <x v="0"/>
    <x v="0"/>
  </r>
  <r>
    <n v="817"/>
    <x v="6"/>
    <x v="0"/>
    <x v="816"/>
    <x v="84"/>
    <x v="4"/>
    <x v="3"/>
    <x v="2"/>
    <x v="1"/>
    <x v="1"/>
    <x v="153"/>
    <x v="14"/>
    <x v="56"/>
    <x v="0"/>
    <x v="267"/>
    <x v="0"/>
    <x v="340"/>
    <x v="1"/>
    <x v="349"/>
    <x v="1"/>
    <x v="86"/>
    <x v="2"/>
    <x v="317"/>
    <x v="1"/>
    <x v="485"/>
    <x v="278"/>
    <x v="337"/>
    <x v="250"/>
    <x v="416"/>
    <x v="142"/>
    <x v="0"/>
  </r>
  <r>
    <n v="818"/>
    <x v="0"/>
    <x v="2"/>
    <x v="817"/>
    <x v="15"/>
    <x v="2"/>
    <x v="2"/>
    <x v="0"/>
    <x v="0"/>
    <x v="0"/>
    <x v="153"/>
    <x v="15"/>
    <x v="111"/>
    <x v="143"/>
    <x v="39"/>
    <x v="0"/>
    <x v="64"/>
    <x v="1"/>
    <x v="48"/>
    <x v="1"/>
    <x v="13"/>
    <x v="2"/>
    <x v="242"/>
    <x v="1"/>
    <x v="396"/>
    <x v="279"/>
    <x v="52"/>
    <x v="0"/>
    <x v="355"/>
    <x v="100"/>
    <x v="0"/>
  </r>
  <r>
    <n v="819"/>
    <x v="2"/>
    <x v="3"/>
    <x v="818"/>
    <x v="11"/>
    <x v="0"/>
    <x v="3"/>
    <x v="2"/>
    <x v="1"/>
    <x v="1"/>
    <x v="153"/>
    <x v="16"/>
    <x v="77"/>
    <x v="0"/>
    <x v="458"/>
    <x v="362"/>
    <x v="10"/>
    <x v="1"/>
    <x v="61"/>
    <x v="1"/>
    <x v="197"/>
    <x v="2"/>
    <x v="52"/>
    <x v="1"/>
    <x v="178"/>
    <x v="0"/>
    <x v="151"/>
    <x v="0"/>
    <x v="85"/>
    <x v="0"/>
    <x v="0"/>
  </r>
  <r>
    <n v="820"/>
    <x v="2"/>
    <x v="1"/>
    <x v="819"/>
    <x v="38"/>
    <x v="0"/>
    <x v="3"/>
    <x v="1"/>
    <x v="1"/>
    <x v="0"/>
    <x v="153"/>
    <x v="17"/>
    <x v="70"/>
    <x v="144"/>
    <x v="117"/>
    <x v="0"/>
    <x v="36"/>
    <x v="1"/>
    <x v="36"/>
    <x v="317"/>
    <x v="161"/>
    <x v="2"/>
    <x v="248"/>
    <x v="1"/>
    <x v="36"/>
    <x v="0"/>
    <x v="97"/>
    <x v="0"/>
    <x v="104"/>
    <x v="0"/>
    <x v="0"/>
  </r>
  <r>
    <n v="821"/>
    <x v="99"/>
    <x v="54"/>
    <x v="820"/>
    <x v="4"/>
    <x v="1"/>
    <x v="2"/>
    <x v="0"/>
    <x v="0"/>
    <x v="1"/>
    <x v="154"/>
    <x v="18"/>
    <x v="153"/>
    <x v="145"/>
    <x v="184"/>
    <x v="0"/>
    <x v="377"/>
    <x v="329"/>
    <x v="350"/>
    <x v="318"/>
    <x v="378"/>
    <x v="334"/>
    <x v="400"/>
    <x v="331"/>
    <x v="389"/>
    <x v="280"/>
    <x v="70"/>
    <x v="0"/>
    <x v="417"/>
    <x v="143"/>
    <x v="82"/>
  </r>
  <r>
    <n v="822"/>
    <x v="88"/>
    <x v="18"/>
    <x v="821"/>
    <x v="56"/>
    <x v="4"/>
    <x v="3"/>
    <x v="2"/>
    <x v="0"/>
    <x v="1"/>
    <x v="154"/>
    <x v="19"/>
    <x v="108"/>
    <x v="0"/>
    <x v="317"/>
    <x v="0"/>
    <x v="378"/>
    <x v="330"/>
    <x v="351"/>
    <x v="319"/>
    <x v="161"/>
    <x v="2"/>
    <x v="125"/>
    <x v="1"/>
    <x v="526"/>
    <x v="281"/>
    <x v="338"/>
    <x v="251"/>
    <x v="418"/>
    <x v="144"/>
    <x v="71"/>
  </r>
  <r>
    <n v="823"/>
    <x v="17"/>
    <x v="66"/>
    <x v="822"/>
    <x v="7"/>
    <x v="2"/>
    <x v="2"/>
    <x v="2"/>
    <x v="0"/>
    <x v="1"/>
    <x v="155"/>
    <x v="20"/>
    <x v="185"/>
    <x v="146"/>
    <x v="459"/>
    <x v="363"/>
    <x v="24"/>
    <x v="331"/>
    <x v="335"/>
    <x v="320"/>
    <x v="379"/>
    <x v="335"/>
    <x v="331"/>
    <x v="332"/>
    <x v="138"/>
    <x v="282"/>
    <x v="144"/>
    <x v="0"/>
    <x v="419"/>
    <x v="145"/>
    <x v="8"/>
  </r>
  <r>
    <n v="824"/>
    <x v="69"/>
    <x v="61"/>
    <x v="823"/>
    <x v="2"/>
    <x v="1"/>
    <x v="2"/>
    <x v="0"/>
    <x v="0"/>
    <x v="1"/>
    <x v="155"/>
    <x v="21"/>
    <x v="267"/>
    <x v="0"/>
    <x v="460"/>
    <x v="364"/>
    <x v="93"/>
    <x v="1"/>
    <x v="110"/>
    <x v="321"/>
    <x v="380"/>
    <x v="336"/>
    <x v="401"/>
    <x v="333"/>
    <x v="370"/>
    <x v="283"/>
    <x v="211"/>
    <x v="0"/>
    <x v="420"/>
    <x v="146"/>
    <x v="53"/>
  </r>
  <r>
    <n v="825"/>
    <x v="28"/>
    <x v="7"/>
    <x v="824"/>
    <x v="12"/>
    <x v="2"/>
    <x v="2"/>
    <x v="0"/>
    <x v="0"/>
    <x v="0"/>
    <x v="155"/>
    <x v="22"/>
    <x v="268"/>
    <x v="147"/>
    <x v="161"/>
    <x v="0"/>
    <x v="379"/>
    <x v="332"/>
    <x v="39"/>
    <x v="1"/>
    <x v="46"/>
    <x v="2"/>
    <x v="49"/>
    <x v="1"/>
    <x v="527"/>
    <x v="0"/>
    <x v="120"/>
    <x v="252"/>
    <x v="421"/>
    <x v="147"/>
    <x v="16"/>
  </r>
  <r>
    <n v="826"/>
    <x v="6"/>
    <x v="7"/>
    <x v="825"/>
    <x v="9"/>
    <x v="0"/>
    <x v="2"/>
    <x v="0"/>
    <x v="2"/>
    <x v="0"/>
    <x v="155"/>
    <x v="23"/>
    <x v="247"/>
    <x v="148"/>
    <x v="375"/>
    <x v="365"/>
    <x v="36"/>
    <x v="1"/>
    <x v="54"/>
    <x v="1"/>
    <x v="2"/>
    <x v="2"/>
    <x v="156"/>
    <x v="1"/>
    <x v="319"/>
    <x v="0"/>
    <x v="339"/>
    <x v="253"/>
    <x v="242"/>
    <x v="0"/>
    <x v="0"/>
  </r>
  <r>
    <n v="827"/>
    <x v="100"/>
    <x v="88"/>
    <x v="826"/>
    <x v="4"/>
    <x v="1"/>
    <x v="2"/>
    <x v="0"/>
    <x v="0"/>
    <x v="1"/>
    <x v="156"/>
    <x v="24"/>
    <x v="269"/>
    <x v="149"/>
    <x v="12"/>
    <x v="0"/>
    <x v="318"/>
    <x v="333"/>
    <x v="352"/>
    <x v="322"/>
    <x v="371"/>
    <x v="337"/>
    <x v="402"/>
    <x v="334"/>
    <x v="528"/>
    <x v="284"/>
    <x v="150"/>
    <x v="254"/>
    <x v="422"/>
    <x v="148"/>
    <x v="83"/>
  </r>
  <r>
    <n v="828"/>
    <x v="36"/>
    <x v="7"/>
    <x v="827"/>
    <x v="58"/>
    <x v="2"/>
    <x v="3"/>
    <x v="2"/>
    <x v="0"/>
    <x v="1"/>
    <x v="156"/>
    <x v="25"/>
    <x v="270"/>
    <x v="150"/>
    <x v="13"/>
    <x v="366"/>
    <x v="149"/>
    <x v="1"/>
    <x v="150"/>
    <x v="1"/>
    <x v="172"/>
    <x v="2"/>
    <x v="120"/>
    <x v="1"/>
    <x v="346"/>
    <x v="285"/>
    <x v="340"/>
    <x v="255"/>
    <x v="22"/>
    <x v="0"/>
    <x v="0"/>
  </r>
  <r>
    <n v="829"/>
    <x v="13"/>
    <x v="20"/>
    <x v="828"/>
    <x v="97"/>
    <x v="2"/>
    <x v="0"/>
    <x v="3"/>
    <x v="1"/>
    <x v="0"/>
    <x v="156"/>
    <x v="26"/>
    <x v="139"/>
    <x v="0"/>
    <x v="393"/>
    <x v="367"/>
    <x v="204"/>
    <x v="1"/>
    <x v="57"/>
    <x v="323"/>
    <x v="298"/>
    <x v="338"/>
    <x v="403"/>
    <x v="335"/>
    <x v="391"/>
    <x v="0"/>
    <x v="179"/>
    <x v="0"/>
    <x v="60"/>
    <x v="0"/>
    <x v="0"/>
  </r>
  <r>
    <n v="830"/>
    <x v="5"/>
    <x v="6"/>
    <x v="829"/>
    <x v="6"/>
    <x v="2"/>
    <x v="2"/>
    <x v="2"/>
    <x v="0"/>
    <x v="2"/>
    <x v="156"/>
    <x v="27"/>
    <x v="107"/>
    <x v="0"/>
    <x v="461"/>
    <x v="368"/>
    <x v="266"/>
    <x v="1"/>
    <x v="54"/>
    <x v="1"/>
    <x v="2"/>
    <x v="2"/>
    <x v="250"/>
    <x v="1"/>
    <x v="529"/>
    <x v="0"/>
    <x v="205"/>
    <x v="0"/>
    <x v="274"/>
    <x v="55"/>
    <x v="0"/>
  </r>
  <r>
    <n v="831"/>
    <x v="2"/>
    <x v="1"/>
    <x v="830"/>
    <x v="11"/>
    <x v="0"/>
    <x v="3"/>
    <x v="0"/>
    <x v="1"/>
    <x v="1"/>
    <x v="156"/>
    <x v="28"/>
    <x v="130"/>
    <x v="0"/>
    <x v="331"/>
    <x v="0"/>
    <x v="229"/>
    <x v="1"/>
    <x v="125"/>
    <x v="1"/>
    <x v="303"/>
    <x v="2"/>
    <x v="58"/>
    <x v="1"/>
    <x v="530"/>
    <x v="0"/>
    <x v="126"/>
    <x v="0"/>
    <x v="423"/>
    <x v="0"/>
    <x v="0"/>
  </r>
  <r>
    <n v="832"/>
    <x v="101"/>
    <x v="89"/>
    <x v="831"/>
    <x v="21"/>
    <x v="2"/>
    <x v="1"/>
    <x v="1"/>
    <x v="0"/>
    <x v="1"/>
    <x v="157"/>
    <x v="29"/>
    <x v="271"/>
    <x v="151"/>
    <x v="128"/>
    <x v="369"/>
    <x v="380"/>
    <x v="334"/>
    <x v="353"/>
    <x v="324"/>
    <x v="381"/>
    <x v="339"/>
    <x v="404"/>
    <x v="336"/>
    <x v="142"/>
    <x v="0"/>
    <x v="113"/>
    <x v="256"/>
    <x v="383"/>
    <x v="117"/>
    <x v="84"/>
  </r>
  <r>
    <n v="833"/>
    <x v="102"/>
    <x v="39"/>
    <x v="832"/>
    <x v="8"/>
    <x v="3"/>
    <x v="1"/>
    <x v="0"/>
    <x v="0"/>
    <x v="1"/>
    <x v="157"/>
    <x v="30"/>
    <x v="105"/>
    <x v="0"/>
    <x v="286"/>
    <x v="0"/>
    <x v="381"/>
    <x v="335"/>
    <x v="354"/>
    <x v="325"/>
    <x v="382"/>
    <x v="340"/>
    <x v="405"/>
    <x v="337"/>
    <x v="531"/>
    <x v="286"/>
    <x v="341"/>
    <x v="0"/>
    <x v="424"/>
    <x v="149"/>
    <x v="85"/>
  </r>
  <r>
    <n v="834"/>
    <x v="5"/>
    <x v="6"/>
    <x v="833"/>
    <x v="93"/>
    <x v="0"/>
    <x v="0"/>
    <x v="0"/>
    <x v="2"/>
    <x v="0"/>
    <x v="157"/>
    <x v="31"/>
    <x v="263"/>
    <x v="152"/>
    <x v="430"/>
    <x v="370"/>
    <x v="23"/>
    <x v="1"/>
    <x v="241"/>
    <x v="1"/>
    <x v="13"/>
    <x v="2"/>
    <x v="14"/>
    <x v="1"/>
    <x v="16"/>
    <x v="0"/>
    <x v="342"/>
    <x v="257"/>
    <x v="92"/>
    <x v="0"/>
    <x v="0"/>
  </r>
  <r>
    <n v="835"/>
    <x v="5"/>
    <x v="3"/>
    <x v="834"/>
    <x v="57"/>
    <x v="1"/>
    <x v="2"/>
    <x v="0"/>
    <x v="0"/>
    <x v="1"/>
    <x v="157"/>
    <x v="32"/>
    <x v="91"/>
    <x v="0"/>
    <x v="193"/>
    <x v="371"/>
    <x v="332"/>
    <x v="1"/>
    <x v="72"/>
    <x v="1"/>
    <x v="13"/>
    <x v="2"/>
    <x v="227"/>
    <x v="1"/>
    <x v="532"/>
    <x v="287"/>
    <x v="162"/>
    <x v="0"/>
    <x v="357"/>
    <x v="101"/>
    <x v="0"/>
  </r>
  <r>
    <n v="836"/>
    <x v="85"/>
    <x v="81"/>
    <x v="835"/>
    <x v="3"/>
    <x v="2"/>
    <x v="2"/>
    <x v="0"/>
    <x v="0"/>
    <x v="1"/>
    <x v="158"/>
    <x v="33"/>
    <x v="148"/>
    <x v="153"/>
    <x v="423"/>
    <x v="372"/>
    <x v="382"/>
    <x v="336"/>
    <x v="287"/>
    <x v="1"/>
    <x v="112"/>
    <x v="2"/>
    <x v="166"/>
    <x v="1"/>
    <x v="175"/>
    <x v="0"/>
    <x v="343"/>
    <x v="258"/>
    <x v="38"/>
    <x v="0"/>
    <x v="68"/>
  </r>
  <r>
    <n v="837"/>
    <x v="40"/>
    <x v="11"/>
    <x v="836"/>
    <x v="4"/>
    <x v="1"/>
    <x v="1"/>
    <x v="1"/>
    <x v="0"/>
    <x v="1"/>
    <x v="158"/>
    <x v="34"/>
    <x v="66"/>
    <x v="0"/>
    <x v="223"/>
    <x v="0"/>
    <x v="369"/>
    <x v="337"/>
    <x v="355"/>
    <x v="326"/>
    <x v="383"/>
    <x v="341"/>
    <x v="406"/>
    <x v="338"/>
    <x v="382"/>
    <x v="0"/>
    <x v="302"/>
    <x v="259"/>
    <x v="101"/>
    <x v="0"/>
    <x v="0"/>
  </r>
  <r>
    <n v="838"/>
    <x v="10"/>
    <x v="11"/>
    <x v="837"/>
    <x v="19"/>
    <x v="2"/>
    <x v="2"/>
    <x v="0"/>
    <x v="0"/>
    <x v="1"/>
    <x v="158"/>
    <x v="35"/>
    <x v="146"/>
    <x v="154"/>
    <x v="329"/>
    <x v="373"/>
    <x v="172"/>
    <x v="1"/>
    <x v="356"/>
    <x v="327"/>
    <x v="71"/>
    <x v="342"/>
    <x v="407"/>
    <x v="339"/>
    <x v="389"/>
    <x v="288"/>
    <x v="95"/>
    <x v="0"/>
    <x v="425"/>
    <x v="150"/>
    <x v="0"/>
  </r>
  <r>
    <n v="839"/>
    <x v="3"/>
    <x v="2"/>
    <x v="838"/>
    <x v="22"/>
    <x v="1"/>
    <x v="2"/>
    <x v="1"/>
    <x v="0"/>
    <x v="1"/>
    <x v="158"/>
    <x v="36"/>
    <x v="98"/>
    <x v="0"/>
    <x v="205"/>
    <x v="0"/>
    <x v="151"/>
    <x v="1"/>
    <x v="339"/>
    <x v="328"/>
    <x v="384"/>
    <x v="343"/>
    <x v="408"/>
    <x v="340"/>
    <x v="133"/>
    <x v="0"/>
    <x v="236"/>
    <x v="0"/>
    <x v="377"/>
    <x v="0"/>
    <x v="0"/>
  </r>
  <r>
    <n v="840"/>
    <x v="13"/>
    <x v="7"/>
    <x v="839"/>
    <x v="5"/>
    <x v="1"/>
    <x v="2"/>
    <x v="0"/>
    <x v="0"/>
    <x v="1"/>
    <x v="159"/>
    <x v="37"/>
    <x v="272"/>
    <x v="155"/>
    <x v="447"/>
    <x v="374"/>
    <x v="43"/>
    <x v="1"/>
    <x v="43"/>
    <x v="1"/>
    <x v="119"/>
    <x v="2"/>
    <x v="122"/>
    <x v="1"/>
    <x v="382"/>
    <x v="0"/>
    <x v="344"/>
    <x v="260"/>
    <x v="426"/>
    <x v="0"/>
    <x v="0"/>
  </r>
  <r>
    <n v="841"/>
    <x v="0"/>
    <x v="2"/>
    <x v="840"/>
    <x v="11"/>
    <x v="0"/>
    <x v="0"/>
    <x v="3"/>
    <x v="1"/>
    <x v="0"/>
    <x v="159"/>
    <x v="38"/>
    <x v="273"/>
    <x v="156"/>
    <x v="311"/>
    <x v="0"/>
    <x v="103"/>
    <x v="1"/>
    <x v="357"/>
    <x v="329"/>
    <x v="207"/>
    <x v="2"/>
    <x v="344"/>
    <x v="1"/>
    <x v="533"/>
    <x v="0"/>
    <x v="297"/>
    <x v="261"/>
    <x v="427"/>
    <x v="0"/>
    <x v="0"/>
  </r>
  <r>
    <n v="842"/>
    <x v="103"/>
    <x v="90"/>
    <x v="841"/>
    <x v="27"/>
    <x v="2"/>
    <x v="2"/>
    <x v="0"/>
    <x v="0"/>
    <x v="1"/>
    <x v="160"/>
    <x v="39"/>
    <x v="122"/>
    <x v="0"/>
    <x v="407"/>
    <x v="0"/>
    <x v="97"/>
    <x v="338"/>
    <x v="57"/>
    <x v="330"/>
    <x v="100"/>
    <x v="344"/>
    <x v="123"/>
    <x v="341"/>
    <x v="385"/>
    <x v="289"/>
    <x v="345"/>
    <x v="262"/>
    <x v="388"/>
    <x v="121"/>
    <x v="86"/>
  </r>
  <r>
    <n v="843"/>
    <x v="8"/>
    <x v="7"/>
    <x v="842"/>
    <x v="24"/>
    <x v="1"/>
    <x v="2"/>
    <x v="1"/>
    <x v="0"/>
    <x v="1"/>
    <x v="160"/>
    <x v="40"/>
    <x v="274"/>
    <x v="157"/>
    <x v="293"/>
    <x v="375"/>
    <x v="121"/>
    <x v="1"/>
    <x v="358"/>
    <x v="331"/>
    <x v="385"/>
    <x v="345"/>
    <x v="164"/>
    <x v="342"/>
    <x v="534"/>
    <x v="290"/>
    <x v="200"/>
    <x v="0"/>
    <x v="101"/>
    <x v="0"/>
    <x v="3"/>
  </r>
  <r>
    <n v="844"/>
    <x v="1"/>
    <x v="4"/>
    <x v="843"/>
    <x v="71"/>
    <x v="2"/>
    <x v="3"/>
    <x v="2"/>
    <x v="2"/>
    <x v="1"/>
    <x v="160"/>
    <x v="41"/>
    <x v="11"/>
    <x v="0"/>
    <x v="452"/>
    <x v="0"/>
    <x v="4"/>
    <x v="1"/>
    <x v="40"/>
    <x v="1"/>
    <x v="77"/>
    <x v="2"/>
    <x v="151"/>
    <x v="1"/>
    <x v="535"/>
    <x v="0"/>
    <x v="109"/>
    <x v="0"/>
    <x v="428"/>
    <x v="0"/>
    <x v="0"/>
  </r>
  <r>
    <n v="845"/>
    <x v="104"/>
    <x v="91"/>
    <x v="844"/>
    <x v="55"/>
    <x v="1"/>
    <x v="2"/>
    <x v="0"/>
    <x v="0"/>
    <x v="1"/>
    <x v="161"/>
    <x v="42"/>
    <x v="125"/>
    <x v="0"/>
    <x v="315"/>
    <x v="0"/>
    <x v="292"/>
    <x v="339"/>
    <x v="51"/>
    <x v="1"/>
    <x v="386"/>
    <x v="346"/>
    <x v="92"/>
    <x v="343"/>
    <x v="421"/>
    <x v="291"/>
    <x v="116"/>
    <x v="0"/>
    <x v="412"/>
    <x v="138"/>
    <x v="87"/>
  </r>
  <r>
    <n v="846"/>
    <x v="24"/>
    <x v="31"/>
    <x v="845"/>
    <x v="0"/>
    <x v="0"/>
    <x v="3"/>
    <x v="2"/>
    <x v="0"/>
    <x v="1"/>
    <x v="161"/>
    <x v="43"/>
    <x v="275"/>
    <x v="158"/>
    <x v="243"/>
    <x v="0"/>
    <x v="336"/>
    <x v="340"/>
    <x v="241"/>
    <x v="1"/>
    <x v="79"/>
    <x v="2"/>
    <x v="6"/>
    <x v="1"/>
    <x v="255"/>
    <x v="292"/>
    <x v="235"/>
    <x v="263"/>
    <x v="429"/>
    <x v="0"/>
    <x v="0"/>
  </r>
  <r>
    <n v="847"/>
    <x v="37"/>
    <x v="87"/>
    <x v="846"/>
    <x v="0"/>
    <x v="0"/>
    <x v="3"/>
    <x v="0"/>
    <x v="0"/>
    <x v="1"/>
    <x v="162"/>
    <x v="44"/>
    <x v="189"/>
    <x v="159"/>
    <x v="118"/>
    <x v="0"/>
    <x v="163"/>
    <x v="341"/>
    <x v="359"/>
    <x v="332"/>
    <x v="291"/>
    <x v="347"/>
    <x v="39"/>
    <x v="344"/>
    <x v="10"/>
    <x v="293"/>
    <x v="346"/>
    <x v="264"/>
    <x v="430"/>
    <x v="151"/>
    <x v="23"/>
  </r>
  <r>
    <n v="848"/>
    <x v="0"/>
    <x v="2"/>
    <x v="847"/>
    <x v="6"/>
    <x v="2"/>
    <x v="2"/>
    <x v="0"/>
    <x v="1"/>
    <x v="0"/>
    <x v="162"/>
    <x v="45"/>
    <x v="276"/>
    <x v="160"/>
    <x v="462"/>
    <x v="376"/>
    <x v="149"/>
    <x v="1"/>
    <x v="360"/>
    <x v="333"/>
    <x v="305"/>
    <x v="348"/>
    <x v="281"/>
    <x v="345"/>
    <x v="16"/>
    <x v="0"/>
    <x v="347"/>
    <x v="265"/>
    <x v="257"/>
    <x v="49"/>
    <x v="0"/>
  </r>
  <r>
    <n v="849"/>
    <x v="105"/>
    <x v="92"/>
    <x v="848"/>
    <x v="8"/>
    <x v="3"/>
    <x v="2"/>
    <x v="0"/>
    <x v="0"/>
    <x v="1"/>
    <x v="163"/>
    <x v="46"/>
    <x v="277"/>
    <x v="161"/>
    <x v="463"/>
    <x v="0"/>
    <x v="383"/>
    <x v="342"/>
    <x v="361"/>
    <x v="334"/>
    <x v="387"/>
    <x v="349"/>
    <x v="409"/>
    <x v="346"/>
    <x v="532"/>
    <x v="294"/>
    <x v="175"/>
    <x v="266"/>
    <x v="431"/>
    <x v="152"/>
    <x v="88"/>
  </r>
  <r>
    <n v="850"/>
    <x v="106"/>
    <x v="93"/>
    <x v="849"/>
    <x v="3"/>
    <x v="2"/>
    <x v="3"/>
    <x v="1"/>
    <x v="0"/>
    <x v="1"/>
    <x v="163"/>
    <x v="47"/>
    <x v="97"/>
    <x v="162"/>
    <x v="319"/>
    <x v="377"/>
    <x v="384"/>
    <x v="343"/>
    <x v="264"/>
    <x v="335"/>
    <x v="239"/>
    <x v="2"/>
    <x v="205"/>
    <x v="1"/>
    <x v="401"/>
    <x v="295"/>
    <x v="348"/>
    <x v="267"/>
    <x v="321"/>
    <x v="80"/>
    <x v="89"/>
  </r>
  <r>
    <n v="851"/>
    <x v="35"/>
    <x v="43"/>
    <x v="850"/>
    <x v="4"/>
    <x v="1"/>
    <x v="3"/>
    <x v="0"/>
    <x v="0"/>
    <x v="1"/>
    <x v="163"/>
    <x v="48"/>
    <x v="213"/>
    <x v="0"/>
    <x v="372"/>
    <x v="0"/>
    <x v="385"/>
    <x v="344"/>
    <x v="362"/>
    <x v="336"/>
    <x v="326"/>
    <x v="350"/>
    <x v="410"/>
    <x v="347"/>
    <x v="536"/>
    <x v="296"/>
    <x v="213"/>
    <x v="268"/>
    <x v="345"/>
    <x v="94"/>
    <x v="22"/>
  </r>
  <r>
    <n v="852"/>
    <x v="3"/>
    <x v="2"/>
    <x v="851"/>
    <x v="40"/>
    <x v="4"/>
    <x v="3"/>
    <x v="2"/>
    <x v="0"/>
    <x v="1"/>
    <x v="163"/>
    <x v="49"/>
    <x v="278"/>
    <x v="0"/>
    <x v="77"/>
    <x v="0"/>
    <x v="177"/>
    <x v="1"/>
    <x v="131"/>
    <x v="1"/>
    <x v="260"/>
    <x v="351"/>
    <x v="411"/>
    <x v="348"/>
    <x v="516"/>
    <x v="297"/>
    <x v="349"/>
    <x v="0"/>
    <x v="432"/>
    <x v="153"/>
    <x v="0"/>
  </r>
  <r>
    <n v="853"/>
    <x v="107"/>
    <x v="80"/>
    <x v="852"/>
    <x v="74"/>
    <x v="1"/>
    <x v="2"/>
    <x v="0"/>
    <x v="0"/>
    <x v="1"/>
    <x v="164"/>
    <x v="50"/>
    <x v="55"/>
    <x v="0"/>
    <x v="464"/>
    <x v="378"/>
    <x v="386"/>
    <x v="345"/>
    <x v="363"/>
    <x v="337"/>
    <x v="276"/>
    <x v="2"/>
    <x v="291"/>
    <x v="349"/>
    <x v="525"/>
    <x v="298"/>
    <x v="105"/>
    <x v="0"/>
    <x v="393"/>
    <x v="124"/>
    <x v="90"/>
  </r>
  <r>
    <n v="854"/>
    <x v="6"/>
    <x v="3"/>
    <x v="853"/>
    <x v="48"/>
    <x v="2"/>
    <x v="1"/>
    <x v="1"/>
    <x v="0"/>
    <x v="3"/>
    <x v="164"/>
    <x v="51"/>
    <x v="279"/>
    <x v="163"/>
    <x v="465"/>
    <x v="0"/>
    <x v="21"/>
    <x v="1"/>
    <x v="364"/>
    <x v="338"/>
    <x v="388"/>
    <x v="352"/>
    <x v="412"/>
    <x v="350"/>
    <x v="112"/>
    <x v="0"/>
    <x v="48"/>
    <x v="0"/>
    <x v="123"/>
    <x v="0"/>
    <x v="0"/>
  </r>
  <r>
    <n v="855"/>
    <x v="0"/>
    <x v="3"/>
    <x v="854"/>
    <x v="21"/>
    <x v="2"/>
    <x v="1"/>
    <x v="0"/>
    <x v="0"/>
    <x v="1"/>
    <x v="164"/>
    <x v="52"/>
    <x v="280"/>
    <x v="164"/>
    <x v="466"/>
    <x v="0"/>
    <x v="33"/>
    <x v="1"/>
    <x v="170"/>
    <x v="1"/>
    <x v="216"/>
    <x v="2"/>
    <x v="100"/>
    <x v="1"/>
    <x v="259"/>
    <x v="0"/>
    <x v="48"/>
    <x v="0"/>
    <x v="420"/>
    <x v="146"/>
    <x v="0"/>
  </r>
  <r>
    <n v="856"/>
    <x v="3"/>
    <x v="3"/>
    <x v="855"/>
    <x v="12"/>
    <x v="2"/>
    <x v="2"/>
    <x v="2"/>
    <x v="0"/>
    <x v="1"/>
    <x v="164"/>
    <x v="53"/>
    <x v="158"/>
    <x v="0"/>
    <x v="395"/>
    <x v="0"/>
    <x v="313"/>
    <x v="346"/>
    <x v="12"/>
    <x v="1"/>
    <x v="119"/>
    <x v="2"/>
    <x v="25"/>
    <x v="1"/>
    <x v="283"/>
    <x v="299"/>
    <x v="350"/>
    <x v="0"/>
    <x v="164"/>
    <x v="0"/>
    <x v="0"/>
  </r>
  <r>
    <n v="857"/>
    <x v="3"/>
    <x v="3"/>
    <x v="856"/>
    <x v="14"/>
    <x v="0"/>
    <x v="2"/>
    <x v="1"/>
    <x v="0"/>
    <x v="0"/>
    <x v="165"/>
    <x v="54"/>
    <x v="281"/>
    <x v="165"/>
    <x v="263"/>
    <x v="0"/>
    <x v="139"/>
    <x v="1"/>
    <x v="365"/>
    <x v="339"/>
    <x v="216"/>
    <x v="2"/>
    <x v="413"/>
    <x v="1"/>
    <x v="537"/>
    <x v="0"/>
    <x v="40"/>
    <x v="0"/>
    <x v="30"/>
    <x v="0"/>
    <x v="0"/>
  </r>
  <r>
    <n v="858"/>
    <x v="11"/>
    <x v="7"/>
    <x v="857"/>
    <x v="29"/>
    <x v="2"/>
    <x v="1"/>
    <x v="2"/>
    <x v="2"/>
    <x v="1"/>
    <x v="166"/>
    <x v="55"/>
    <x v="282"/>
    <x v="166"/>
    <x v="467"/>
    <x v="379"/>
    <x v="159"/>
    <x v="1"/>
    <x v="92"/>
    <x v="340"/>
    <x v="370"/>
    <x v="353"/>
    <x v="414"/>
    <x v="351"/>
    <x v="469"/>
    <x v="0"/>
    <x v="158"/>
    <x v="0"/>
    <x v="127"/>
    <x v="0"/>
    <x v="0"/>
  </r>
  <r>
    <n v="859"/>
    <x v="6"/>
    <x v="4"/>
    <x v="858"/>
    <x v="63"/>
    <x v="2"/>
    <x v="1"/>
    <x v="3"/>
    <x v="2"/>
    <x v="2"/>
    <x v="166"/>
    <x v="56"/>
    <x v="263"/>
    <x v="167"/>
    <x v="468"/>
    <x v="380"/>
    <x v="36"/>
    <x v="1"/>
    <x v="133"/>
    <x v="1"/>
    <x v="301"/>
    <x v="2"/>
    <x v="415"/>
    <x v="1"/>
    <x v="341"/>
    <x v="0"/>
    <x v="35"/>
    <x v="0"/>
    <x v="433"/>
    <x v="0"/>
    <x v="0"/>
  </r>
  <r>
    <n v="860"/>
    <x v="35"/>
    <x v="34"/>
    <x v="859"/>
    <x v="16"/>
    <x v="0"/>
    <x v="2"/>
    <x v="2"/>
    <x v="0"/>
    <x v="1"/>
    <x v="167"/>
    <x v="57"/>
    <x v="69"/>
    <x v="168"/>
    <x v="365"/>
    <x v="381"/>
    <x v="244"/>
    <x v="347"/>
    <x v="11"/>
    <x v="6"/>
    <x v="389"/>
    <x v="354"/>
    <x v="416"/>
    <x v="352"/>
    <x v="411"/>
    <x v="300"/>
    <x v="351"/>
    <x v="269"/>
    <x v="182"/>
    <x v="30"/>
    <x v="22"/>
  </r>
  <r>
    <n v="861"/>
    <x v="79"/>
    <x v="7"/>
    <x v="860"/>
    <x v="22"/>
    <x v="1"/>
    <x v="3"/>
    <x v="1"/>
    <x v="0"/>
    <x v="1"/>
    <x v="167"/>
    <x v="58"/>
    <x v="25"/>
    <x v="0"/>
    <x v="63"/>
    <x v="0"/>
    <x v="352"/>
    <x v="348"/>
    <x v="366"/>
    <x v="341"/>
    <x v="166"/>
    <x v="355"/>
    <x v="179"/>
    <x v="353"/>
    <x v="538"/>
    <x v="301"/>
    <x v="27"/>
    <x v="270"/>
    <x v="434"/>
    <x v="154"/>
    <x v="0"/>
  </r>
  <r>
    <n v="862"/>
    <x v="0"/>
    <x v="6"/>
    <x v="861"/>
    <x v="86"/>
    <x v="2"/>
    <x v="0"/>
    <x v="0"/>
    <x v="1"/>
    <x v="1"/>
    <x v="167"/>
    <x v="59"/>
    <x v="241"/>
    <x v="169"/>
    <x v="469"/>
    <x v="0"/>
    <x v="61"/>
    <x v="1"/>
    <x v="367"/>
    <x v="342"/>
    <x v="390"/>
    <x v="356"/>
    <x v="417"/>
    <x v="354"/>
    <x v="14"/>
    <x v="0"/>
    <x v="236"/>
    <x v="0"/>
    <x v="102"/>
    <x v="0"/>
    <x v="0"/>
  </r>
  <r>
    <n v="863"/>
    <x v="43"/>
    <x v="94"/>
    <x v="862"/>
    <x v="0"/>
    <x v="0"/>
    <x v="2"/>
    <x v="2"/>
    <x v="0"/>
    <x v="1"/>
    <x v="168"/>
    <x v="60"/>
    <x v="283"/>
    <x v="170"/>
    <x v="426"/>
    <x v="0"/>
    <x v="387"/>
    <x v="349"/>
    <x v="161"/>
    <x v="1"/>
    <x v="391"/>
    <x v="357"/>
    <x v="418"/>
    <x v="355"/>
    <x v="539"/>
    <x v="302"/>
    <x v="124"/>
    <x v="0"/>
    <x v="435"/>
    <x v="155"/>
    <x v="28"/>
  </r>
  <r>
    <n v="864"/>
    <x v="15"/>
    <x v="43"/>
    <x v="863"/>
    <x v="79"/>
    <x v="1"/>
    <x v="2"/>
    <x v="2"/>
    <x v="1"/>
    <x v="1"/>
    <x v="168"/>
    <x v="61"/>
    <x v="267"/>
    <x v="0"/>
    <x v="120"/>
    <x v="0"/>
    <x v="388"/>
    <x v="350"/>
    <x v="97"/>
    <x v="1"/>
    <x v="118"/>
    <x v="2"/>
    <x v="129"/>
    <x v="1"/>
    <x v="540"/>
    <x v="303"/>
    <x v="104"/>
    <x v="0"/>
    <x v="71"/>
    <x v="0"/>
    <x v="6"/>
  </r>
  <r>
    <n v="865"/>
    <x v="3"/>
    <x v="3"/>
    <x v="864"/>
    <x v="14"/>
    <x v="0"/>
    <x v="2"/>
    <x v="2"/>
    <x v="1"/>
    <x v="0"/>
    <x v="168"/>
    <x v="62"/>
    <x v="163"/>
    <x v="0"/>
    <x v="243"/>
    <x v="0"/>
    <x v="138"/>
    <x v="1"/>
    <x v="175"/>
    <x v="343"/>
    <x v="116"/>
    <x v="2"/>
    <x v="23"/>
    <x v="1"/>
    <x v="475"/>
    <x v="0"/>
    <x v="97"/>
    <x v="0"/>
    <x v="110"/>
    <x v="0"/>
    <x v="0"/>
  </r>
  <r>
    <n v="866"/>
    <x v="2"/>
    <x v="4"/>
    <x v="865"/>
    <x v="85"/>
    <x v="2"/>
    <x v="2"/>
    <x v="1"/>
    <x v="1"/>
    <x v="1"/>
    <x v="168"/>
    <x v="63"/>
    <x v="151"/>
    <x v="0"/>
    <x v="470"/>
    <x v="382"/>
    <x v="159"/>
    <x v="1"/>
    <x v="1"/>
    <x v="1"/>
    <x v="211"/>
    <x v="2"/>
    <x v="95"/>
    <x v="1"/>
    <x v="541"/>
    <x v="0"/>
    <x v="50"/>
    <x v="0"/>
    <x v="127"/>
    <x v="0"/>
    <x v="0"/>
  </r>
  <r>
    <n v="867"/>
    <x v="77"/>
    <x v="95"/>
    <x v="866"/>
    <x v="87"/>
    <x v="2"/>
    <x v="1"/>
    <x v="3"/>
    <x v="0"/>
    <x v="1"/>
    <x v="169"/>
    <x v="64"/>
    <x v="284"/>
    <x v="171"/>
    <x v="437"/>
    <x v="0"/>
    <x v="389"/>
    <x v="351"/>
    <x v="57"/>
    <x v="344"/>
    <x v="392"/>
    <x v="358"/>
    <x v="419"/>
    <x v="356"/>
    <x v="513"/>
    <x v="0"/>
    <x v="74"/>
    <x v="271"/>
    <x v="383"/>
    <x v="117"/>
    <x v="61"/>
  </r>
  <r>
    <n v="868"/>
    <x v="32"/>
    <x v="7"/>
    <x v="867"/>
    <x v="48"/>
    <x v="2"/>
    <x v="1"/>
    <x v="2"/>
    <x v="1"/>
    <x v="0"/>
    <x v="169"/>
    <x v="65"/>
    <x v="285"/>
    <x v="172"/>
    <x v="367"/>
    <x v="0"/>
    <x v="190"/>
    <x v="1"/>
    <x v="117"/>
    <x v="345"/>
    <x v="156"/>
    <x v="2"/>
    <x v="168"/>
    <x v="1"/>
    <x v="542"/>
    <x v="0"/>
    <x v="48"/>
    <x v="0"/>
    <x v="436"/>
    <x v="156"/>
    <x v="0"/>
  </r>
  <r>
    <n v="869"/>
    <x v="0"/>
    <x v="6"/>
    <x v="868"/>
    <x v="64"/>
    <x v="0"/>
    <x v="2"/>
    <x v="0"/>
    <x v="1"/>
    <x v="0"/>
    <x v="169"/>
    <x v="66"/>
    <x v="286"/>
    <x v="173"/>
    <x v="110"/>
    <x v="0"/>
    <x v="229"/>
    <x v="1"/>
    <x v="83"/>
    <x v="1"/>
    <x v="262"/>
    <x v="2"/>
    <x v="75"/>
    <x v="1"/>
    <x v="70"/>
    <x v="0"/>
    <x v="92"/>
    <x v="272"/>
    <x v="268"/>
    <x v="0"/>
    <x v="0"/>
  </r>
  <r>
    <n v="870"/>
    <x v="3"/>
    <x v="3"/>
    <x v="869"/>
    <x v="25"/>
    <x v="0"/>
    <x v="3"/>
    <x v="2"/>
    <x v="0"/>
    <x v="1"/>
    <x v="169"/>
    <x v="67"/>
    <x v="98"/>
    <x v="0"/>
    <x v="379"/>
    <x v="383"/>
    <x v="390"/>
    <x v="1"/>
    <x v="108"/>
    <x v="1"/>
    <x v="206"/>
    <x v="2"/>
    <x v="18"/>
    <x v="1"/>
    <x v="448"/>
    <x v="304"/>
    <x v="352"/>
    <x v="273"/>
    <x v="189"/>
    <x v="0"/>
    <x v="0"/>
  </r>
  <r>
    <n v="871"/>
    <x v="108"/>
    <x v="96"/>
    <x v="870"/>
    <x v="88"/>
    <x v="2"/>
    <x v="2"/>
    <x v="2"/>
    <x v="0"/>
    <x v="1"/>
    <x v="170"/>
    <x v="68"/>
    <x v="232"/>
    <x v="174"/>
    <x v="157"/>
    <x v="0"/>
    <x v="391"/>
    <x v="352"/>
    <x v="368"/>
    <x v="346"/>
    <x v="393"/>
    <x v="359"/>
    <x v="291"/>
    <x v="357"/>
    <x v="282"/>
    <x v="305"/>
    <x v="189"/>
    <x v="274"/>
    <x v="271"/>
    <x v="54"/>
    <x v="91"/>
  </r>
  <r>
    <n v="872"/>
    <x v="5"/>
    <x v="23"/>
    <x v="871"/>
    <x v="9"/>
    <x v="0"/>
    <x v="0"/>
    <x v="3"/>
    <x v="0"/>
    <x v="1"/>
    <x v="170"/>
    <x v="69"/>
    <x v="93"/>
    <x v="0"/>
    <x v="151"/>
    <x v="384"/>
    <x v="72"/>
    <x v="1"/>
    <x v="369"/>
    <x v="1"/>
    <x v="345"/>
    <x v="360"/>
    <x v="420"/>
    <x v="358"/>
    <x v="185"/>
    <x v="0"/>
    <x v="116"/>
    <x v="0"/>
    <x v="326"/>
    <x v="0"/>
    <x v="0"/>
  </r>
  <r>
    <n v="873"/>
    <x v="3"/>
    <x v="3"/>
    <x v="872"/>
    <x v="14"/>
    <x v="0"/>
    <x v="3"/>
    <x v="2"/>
    <x v="1"/>
    <x v="0"/>
    <x v="170"/>
    <x v="70"/>
    <x v="213"/>
    <x v="0"/>
    <x v="22"/>
    <x v="0"/>
    <x v="285"/>
    <x v="1"/>
    <x v="324"/>
    <x v="1"/>
    <x v="30"/>
    <x v="2"/>
    <x v="225"/>
    <x v="1"/>
    <x v="425"/>
    <x v="306"/>
    <x v="41"/>
    <x v="0"/>
    <x v="437"/>
    <x v="157"/>
    <x v="0"/>
  </r>
  <r>
    <n v="874"/>
    <x v="3"/>
    <x v="3"/>
    <x v="873"/>
    <x v="83"/>
    <x v="0"/>
    <x v="0"/>
    <x v="1"/>
    <x v="0"/>
    <x v="1"/>
    <x v="170"/>
    <x v="71"/>
    <x v="138"/>
    <x v="175"/>
    <x v="274"/>
    <x v="385"/>
    <x v="103"/>
    <x v="1"/>
    <x v="61"/>
    <x v="1"/>
    <x v="44"/>
    <x v="2"/>
    <x v="120"/>
    <x v="1"/>
    <x v="106"/>
    <x v="0"/>
    <x v="353"/>
    <x v="275"/>
    <x v="438"/>
    <x v="0"/>
    <x v="0"/>
  </r>
  <r>
    <n v="875"/>
    <x v="109"/>
    <x v="41"/>
    <x v="874"/>
    <x v="8"/>
    <x v="3"/>
    <x v="2"/>
    <x v="2"/>
    <x v="0"/>
    <x v="1"/>
    <x v="171"/>
    <x v="72"/>
    <x v="115"/>
    <x v="0"/>
    <x v="108"/>
    <x v="0"/>
    <x v="392"/>
    <x v="353"/>
    <x v="352"/>
    <x v="347"/>
    <x v="394"/>
    <x v="361"/>
    <x v="229"/>
    <x v="359"/>
    <x v="333"/>
    <x v="307"/>
    <x v="144"/>
    <x v="0"/>
    <x v="439"/>
    <x v="158"/>
    <x v="92"/>
  </r>
  <r>
    <n v="876"/>
    <x v="68"/>
    <x v="69"/>
    <x v="875"/>
    <x v="6"/>
    <x v="2"/>
    <x v="1"/>
    <x v="3"/>
    <x v="0"/>
    <x v="1"/>
    <x v="172"/>
    <x v="73"/>
    <x v="287"/>
    <x v="176"/>
    <x v="332"/>
    <x v="386"/>
    <x v="199"/>
    <x v="1"/>
    <x v="201"/>
    <x v="348"/>
    <x v="146"/>
    <x v="362"/>
    <x v="231"/>
    <x v="360"/>
    <x v="405"/>
    <x v="0"/>
    <x v="59"/>
    <x v="276"/>
    <x v="47"/>
    <x v="0"/>
    <x v="52"/>
  </r>
  <r>
    <n v="877"/>
    <x v="7"/>
    <x v="27"/>
    <x v="876"/>
    <x v="0"/>
    <x v="0"/>
    <x v="2"/>
    <x v="0"/>
    <x v="0"/>
    <x v="1"/>
    <x v="172"/>
    <x v="74"/>
    <x v="105"/>
    <x v="0"/>
    <x v="280"/>
    <x v="0"/>
    <x v="136"/>
    <x v="354"/>
    <x v="233"/>
    <x v="349"/>
    <x v="205"/>
    <x v="2"/>
    <x v="274"/>
    <x v="1"/>
    <x v="543"/>
    <x v="308"/>
    <x v="147"/>
    <x v="277"/>
    <x v="440"/>
    <x v="159"/>
    <x v="2"/>
  </r>
  <r>
    <n v="878"/>
    <x v="9"/>
    <x v="36"/>
    <x v="877"/>
    <x v="12"/>
    <x v="2"/>
    <x v="2"/>
    <x v="0"/>
    <x v="0"/>
    <x v="1"/>
    <x v="172"/>
    <x v="75"/>
    <x v="72"/>
    <x v="0"/>
    <x v="172"/>
    <x v="0"/>
    <x v="393"/>
    <x v="355"/>
    <x v="201"/>
    <x v="350"/>
    <x v="42"/>
    <x v="2"/>
    <x v="90"/>
    <x v="1"/>
    <x v="428"/>
    <x v="309"/>
    <x v="354"/>
    <x v="278"/>
    <x v="273"/>
    <x v="0"/>
    <x v="0"/>
  </r>
  <r>
    <n v="879"/>
    <x v="110"/>
    <x v="5"/>
    <x v="878"/>
    <x v="7"/>
    <x v="2"/>
    <x v="1"/>
    <x v="2"/>
    <x v="0"/>
    <x v="0"/>
    <x v="173"/>
    <x v="76"/>
    <x v="288"/>
    <x v="177"/>
    <x v="471"/>
    <x v="387"/>
    <x v="57"/>
    <x v="356"/>
    <x v="370"/>
    <x v="1"/>
    <x v="395"/>
    <x v="363"/>
    <x v="421"/>
    <x v="361"/>
    <x v="340"/>
    <x v="0"/>
    <x v="73"/>
    <x v="0"/>
    <x v="299"/>
    <x v="69"/>
    <x v="93"/>
  </r>
  <r>
    <n v="880"/>
    <x v="111"/>
    <x v="20"/>
    <x v="879"/>
    <x v="0"/>
    <x v="0"/>
    <x v="1"/>
    <x v="0"/>
    <x v="0"/>
    <x v="0"/>
    <x v="173"/>
    <x v="77"/>
    <x v="289"/>
    <x v="178"/>
    <x v="472"/>
    <x v="388"/>
    <x v="358"/>
    <x v="1"/>
    <x v="298"/>
    <x v="351"/>
    <x v="396"/>
    <x v="364"/>
    <x v="422"/>
    <x v="362"/>
    <x v="544"/>
    <x v="0"/>
    <x v="355"/>
    <x v="279"/>
    <x v="441"/>
    <x v="160"/>
    <x v="94"/>
  </r>
  <r>
    <n v="881"/>
    <x v="112"/>
    <x v="33"/>
    <x v="880"/>
    <x v="31"/>
    <x v="2"/>
    <x v="1"/>
    <x v="3"/>
    <x v="0"/>
    <x v="1"/>
    <x v="173"/>
    <x v="78"/>
    <x v="290"/>
    <x v="179"/>
    <x v="473"/>
    <x v="389"/>
    <x v="214"/>
    <x v="357"/>
    <x v="57"/>
    <x v="352"/>
    <x v="47"/>
    <x v="2"/>
    <x v="114"/>
    <x v="1"/>
    <x v="56"/>
    <x v="0"/>
    <x v="134"/>
    <x v="280"/>
    <x v="442"/>
    <x v="0"/>
    <x v="95"/>
  </r>
  <r>
    <n v="882"/>
    <x v="2"/>
    <x v="1"/>
    <x v="881"/>
    <x v="9"/>
    <x v="0"/>
    <x v="1"/>
    <x v="1"/>
    <x v="1"/>
    <x v="0"/>
    <x v="173"/>
    <x v="79"/>
    <x v="163"/>
    <x v="0"/>
    <x v="201"/>
    <x v="0"/>
    <x v="71"/>
    <x v="1"/>
    <x v="105"/>
    <x v="353"/>
    <x v="248"/>
    <x v="2"/>
    <x v="423"/>
    <x v="1"/>
    <x v="294"/>
    <x v="0"/>
    <x v="51"/>
    <x v="0"/>
    <x v="256"/>
    <x v="0"/>
    <x v="0"/>
  </r>
  <r>
    <n v="883"/>
    <x v="113"/>
    <x v="54"/>
    <x v="882"/>
    <x v="3"/>
    <x v="2"/>
    <x v="3"/>
    <x v="0"/>
    <x v="0"/>
    <x v="1"/>
    <x v="174"/>
    <x v="80"/>
    <x v="213"/>
    <x v="0"/>
    <x v="335"/>
    <x v="0"/>
    <x v="394"/>
    <x v="358"/>
    <x v="371"/>
    <x v="354"/>
    <x v="55"/>
    <x v="2"/>
    <x v="168"/>
    <x v="1"/>
    <x v="545"/>
    <x v="310"/>
    <x v="43"/>
    <x v="0"/>
    <x v="274"/>
    <x v="55"/>
    <x v="96"/>
  </r>
  <r>
    <n v="884"/>
    <x v="59"/>
    <x v="97"/>
    <x v="883"/>
    <x v="16"/>
    <x v="0"/>
    <x v="2"/>
    <x v="0"/>
    <x v="0"/>
    <x v="1"/>
    <x v="174"/>
    <x v="81"/>
    <x v="63"/>
    <x v="180"/>
    <x v="349"/>
    <x v="0"/>
    <x v="395"/>
    <x v="359"/>
    <x v="372"/>
    <x v="355"/>
    <x v="20"/>
    <x v="365"/>
    <x v="424"/>
    <x v="363"/>
    <x v="546"/>
    <x v="311"/>
    <x v="356"/>
    <x v="281"/>
    <x v="443"/>
    <x v="161"/>
    <x v="44"/>
  </r>
  <r>
    <n v="885"/>
    <x v="24"/>
    <x v="11"/>
    <x v="884"/>
    <x v="7"/>
    <x v="2"/>
    <x v="2"/>
    <x v="2"/>
    <x v="0"/>
    <x v="1"/>
    <x v="174"/>
    <x v="82"/>
    <x v="222"/>
    <x v="0"/>
    <x v="474"/>
    <x v="390"/>
    <x v="259"/>
    <x v="360"/>
    <x v="373"/>
    <x v="1"/>
    <x v="182"/>
    <x v="366"/>
    <x v="155"/>
    <x v="364"/>
    <x v="190"/>
    <x v="0"/>
    <x v="14"/>
    <x v="0"/>
    <x v="444"/>
    <x v="162"/>
    <x v="0"/>
  </r>
  <r>
    <n v="886"/>
    <x v="13"/>
    <x v="21"/>
    <x v="885"/>
    <x v="17"/>
    <x v="0"/>
    <x v="2"/>
    <x v="1"/>
    <x v="1"/>
    <x v="1"/>
    <x v="174"/>
    <x v="83"/>
    <x v="267"/>
    <x v="0"/>
    <x v="475"/>
    <x v="391"/>
    <x v="71"/>
    <x v="1"/>
    <x v="6"/>
    <x v="1"/>
    <x v="247"/>
    <x v="2"/>
    <x v="423"/>
    <x v="1"/>
    <x v="547"/>
    <x v="0"/>
    <x v="357"/>
    <x v="282"/>
    <x v="47"/>
    <x v="0"/>
    <x v="0"/>
  </r>
  <r>
    <n v="887"/>
    <x v="3"/>
    <x v="3"/>
    <x v="886"/>
    <x v="24"/>
    <x v="1"/>
    <x v="2"/>
    <x v="1"/>
    <x v="0"/>
    <x v="1"/>
    <x v="174"/>
    <x v="84"/>
    <x v="66"/>
    <x v="0"/>
    <x v="444"/>
    <x v="0"/>
    <x v="202"/>
    <x v="1"/>
    <x v="200"/>
    <x v="356"/>
    <x v="133"/>
    <x v="367"/>
    <x v="111"/>
    <x v="1"/>
    <x v="548"/>
    <x v="312"/>
    <x v="28"/>
    <x v="0"/>
    <x v="147"/>
    <x v="0"/>
    <x v="0"/>
  </r>
  <r>
    <n v="888"/>
    <x v="2"/>
    <x v="1"/>
    <x v="887"/>
    <x v="9"/>
    <x v="0"/>
    <x v="3"/>
    <x v="2"/>
    <x v="1"/>
    <x v="1"/>
    <x v="174"/>
    <x v="85"/>
    <x v="87"/>
    <x v="0"/>
    <x v="62"/>
    <x v="0"/>
    <x v="72"/>
    <x v="1"/>
    <x v="181"/>
    <x v="1"/>
    <x v="171"/>
    <x v="2"/>
    <x v="74"/>
    <x v="1"/>
    <x v="3"/>
    <x v="0"/>
    <x v="23"/>
    <x v="0"/>
    <x v="96"/>
    <x v="0"/>
    <x v="0"/>
  </r>
  <r>
    <n v="889"/>
    <x v="114"/>
    <x v="27"/>
    <x v="888"/>
    <x v="45"/>
    <x v="2"/>
    <x v="0"/>
    <x v="2"/>
    <x v="1"/>
    <x v="0"/>
    <x v="175"/>
    <x v="86"/>
    <x v="215"/>
    <x v="181"/>
    <x v="238"/>
    <x v="392"/>
    <x v="358"/>
    <x v="1"/>
    <x v="374"/>
    <x v="357"/>
    <x v="391"/>
    <x v="368"/>
    <x v="425"/>
    <x v="365"/>
    <x v="549"/>
    <x v="0"/>
    <x v="285"/>
    <x v="283"/>
    <x v="105"/>
    <x v="0"/>
    <x v="97"/>
  </r>
  <r>
    <n v="890"/>
    <x v="5"/>
    <x v="4"/>
    <x v="889"/>
    <x v="12"/>
    <x v="2"/>
    <x v="3"/>
    <x v="0"/>
    <x v="0"/>
    <x v="0"/>
    <x v="175"/>
    <x v="87"/>
    <x v="291"/>
    <x v="182"/>
    <x v="239"/>
    <x v="0"/>
    <x v="88"/>
    <x v="1"/>
    <x v="375"/>
    <x v="1"/>
    <x v="300"/>
    <x v="2"/>
    <x v="262"/>
    <x v="1"/>
    <x v="255"/>
    <x v="313"/>
    <x v="18"/>
    <x v="0"/>
    <x v="283"/>
    <x v="60"/>
    <x v="0"/>
  </r>
  <r>
    <n v="891"/>
    <x v="36"/>
    <x v="23"/>
    <x v="890"/>
    <x v="39"/>
    <x v="1"/>
    <x v="2"/>
    <x v="2"/>
    <x v="1"/>
    <x v="1"/>
    <x v="176"/>
    <x v="88"/>
    <x v="292"/>
    <x v="183"/>
    <x v="303"/>
    <x v="393"/>
    <x v="177"/>
    <x v="1"/>
    <x v="376"/>
    <x v="1"/>
    <x v="169"/>
    <x v="369"/>
    <x v="332"/>
    <x v="366"/>
    <x v="491"/>
    <x v="0"/>
    <x v="82"/>
    <x v="0"/>
    <x v="445"/>
    <x v="163"/>
    <x v="0"/>
  </r>
  <r>
    <n v="892"/>
    <x v="6"/>
    <x v="2"/>
    <x v="891"/>
    <x v="73"/>
    <x v="2"/>
    <x v="2"/>
    <x v="0"/>
    <x v="0"/>
    <x v="3"/>
    <x v="176"/>
    <x v="89"/>
    <x v="129"/>
    <x v="184"/>
    <x v="24"/>
    <x v="394"/>
    <x v="301"/>
    <x v="1"/>
    <x v="18"/>
    <x v="358"/>
    <x v="275"/>
    <x v="2"/>
    <x v="24"/>
    <x v="1"/>
    <x v="72"/>
    <x v="0"/>
    <x v="291"/>
    <x v="284"/>
    <x v="442"/>
    <x v="0"/>
    <x v="0"/>
  </r>
  <r>
    <n v="893"/>
    <x v="3"/>
    <x v="3"/>
    <x v="892"/>
    <x v="48"/>
    <x v="2"/>
    <x v="1"/>
    <x v="2"/>
    <x v="1"/>
    <x v="1"/>
    <x v="176"/>
    <x v="90"/>
    <x v="108"/>
    <x v="0"/>
    <x v="465"/>
    <x v="0"/>
    <x v="156"/>
    <x v="1"/>
    <x v="377"/>
    <x v="359"/>
    <x v="397"/>
    <x v="370"/>
    <x v="382"/>
    <x v="367"/>
    <x v="550"/>
    <x v="0"/>
    <x v="24"/>
    <x v="0"/>
    <x v="61"/>
    <x v="0"/>
    <x v="0"/>
  </r>
  <r>
    <n v="894"/>
    <x v="41"/>
    <x v="30"/>
    <x v="893"/>
    <x v="4"/>
    <x v="1"/>
    <x v="2"/>
    <x v="0"/>
    <x v="0"/>
    <x v="1"/>
    <x v="177"/>
    <x v="91"/>
    <x v="147"/>
    <x v="0"/>
    <x v="282"/>
    <x v="0"/>
    <x v="396"/>
    <x v="361"/>
    <x v="297"/>
    <x v="360"/>
    <x v="398"/>
    <x v="371"/>
    <x v="426"/>
    <x v="368"/>
    <x v="551"/>
    <x v="314"/>
    <x v="358"/>
    <x v="285"/>
    <x v="306"/>
    <x v="73"/>
    <x v="26"/>
  </r>
  <r>
    <n v="895"/>
    <x v="57"/>
    <x v="10"/>
    <x v="894"/>
    <x v="45"/>
    <x v="2"/>
    <x v="1"/>
    <x v="2"/>
    <x v="1"/>
    <x v="0"/>
    <x v="177"/>
    <x v="92"/>
    <x v="293"/>
    <x v="185"/>
    <x v="107"/>
    <x v="395"/>
    <x v="73"/>
    <x v="1"/>
    <x v="378"/>
    <x v="361"/>
    <x v="399"/>
    <x v="372"/>
    <x v="370"/>
    <x v="369"/>
    <x v="552"/>
    <x v="315"/>
    <x v="113"/>
    <x v="286"/>
    <x v="318"/>
    <x v="77"/>
    <x v="42"/>
  </r>
  <r>
    <n v="896"/>
    <x v="54"/>
    <x v="98"/>
    <x v="895"/>
    <x v="102"/>
    <x v="2"/>
    <x v="0"/>
    <x v="1"/>
    <x v="0"/>
    <x v="1"/>
    <x v="177"/>
    <x v="93"/>
    <x v="181"/>
    <x v="0"/>
    <x v="476"/>
    <x v="396"/>
    <x v="63"/>
    <x v="362"/>
    <x v="57"/>
    <x v="362"/>
    <x v="79"/>
    <x v="2"/>
    <x v="262"/>
    <x v="1"/>
    <x v="482"/>
    <x v="0"/>
    <x v="146"/>
    <x v="287"/>
    <x v="226"/>
    <x v="0"/>
    <x v="39"/>
  </r>
  <r>
    <n v="897"/>
    <x v="2"/>
    <x v="3"/>
    <x v="896"/>
    <x v="83"/>
    <x v="0"/>
    <x v="2"/>
    <x v="2"/>
    <x v="2"/>
    <x v="1"/>
    <x v="177"/>
    <x v="94"/>
    <x v="41"/>
    <x v="0"/>
    <x v="477"/>
    <x v="397"/>
    <x v="35"/>
    <x v="1"/>
    <x v="12"/>
    <x v="1"/>
    <x v="74"/>
    <x v="2"/>
    <x v="117"/>
    <x v="1"/>
    <x v="547"/>
    <x v="0"/>
    <x v="46"/>
    <x v="288"/>
    <x v="104"/>
    <x v="0"/>
    <x v="0"/>
  </r>
  <r>
    <n v="898"/>
    <x v="115"/>
    <x v="99"/>
    <x v="897"/>
    <x v="24"/>
    <x v="1"/>
    <x v="1"/>
    <x v="1"/>
    <x v="0"/>
    <x v="1"/>
    <x v="178"/>
    <x v="95"/>
    <x v="294"/>
    <x v="186"/>
    <x v="67"/>
    <x v="0"/>
    <x v="237"/>
    <x v="363"/>
    <x v="379"/>
    <x v="363"/>
    <x v="400"/>
    <x v="373"/>
    <x v="427"/>
    <x v="370"/>
    <x v="553"/>
    <x v="0"/>
    <x v="281"/>
    <x v="289"/>
    <x v="337"/>
    <x v="90"/>
    <x v="98"/>
  </r>
  <r>
    <n v="899"/>
    <x v="116"/>
    <x v="97"/>
    <x v="898"/>
    <x v="2"/>
    <x v="1"/>
    <x v="1"/>
    <x v="1"/>
    <x v="0"/>
    <x v="1"/>
    <x v="178"/>
    <x v="96"/>
    <x v="295"/>
    <x v="187"/>
    <x v="478"/>
    <x v="398"/>
    <x v="354"/>
    <x v="364"/>
    <x v="67"/>
    <x v="364"/>
    <x v="401"/>
    <x v="374"/>
    <x v="353"/>
    <x v="371"/>
    <x v="480"/>
    <x v="0"/>
    <x v="359"/>
    <x v="290"/>
    <x v="78"/>
    <x v="0"/>
    <x v="99"/>
  </r>
  <r>
    <n v="900"/>
    <x v="6"/>
    <x v="0"/>
    <x v="899"/>
    <x v="82"/>
    <x v="2"/>
    <x v="3"/>
    <x v="2"/>
    <x v="2"/>
    <x v="0"/>
    <x v="178"/>
    <x v="97"/>
    <x v="296"/>
    <x v="188"/>
    <x v="149"/>
    <x v="0"/>
    <x v="122"/>
    <x v="1"/>
    <x v="380"/>
    <x v="365"/>
    <x v="236"/>
    <x v="2"/>
    <x v="194"/>
    <x v="1"/>
    <x v="262"/>
    <x v="0"/>
    <x v="177"/>
    <x v="291"/>
    <x v="146"/>
    <x v="0"/>
    <x v="0"/>
  </r>
  <r>
    <n v="901"/>
    <x v="13"/>
    <x v="25"/>
    <x v="900"/>
    <x v="0"/>
    <x v="0"/>
    <x v="1"/>
    <x v="1"/>
    <x v="0"/>
    <x v="0"/>
    <x v="179"/>
    <x v="98"/>
    <x v="122"/>
    <x v="0"/>
    <x v="374"/>
    <x v="399"/>
    <x v="232"/>
    <x v="1"/>
    <x v="191"/>
    <x v="1"/>
    <x v="402"/>
    <x v="375"/>
    <x v="392"/>
    <x v="372"/>
    <x v="554"/>
    <x v="0"/>
    <x v="280"/>
    <x v="292"/>
    <x v="171"/>
    <x v="0"/>
    <x v="0"/>
  </r>
  <r>
    <n v="902"/>
    <x v="117"/>
    <x v="100"/>
    <x v="901"/>
    <x v="103"/>
    <x v="1"/>
    <x v="2"/>
    <x v="3"/>
    <x v="0"/>
    <x v="1"/>
    <x v="180"/>
    <x v="99"/>
    <x v="275"/>
    <x v="189"/>
    <x v="479"/>
    <x v="0"/>
    <x v="397"/>
    <x v="365"/>
    <x v="381"/>
    <x v="366"/>
    <x v="310"/>
    <x v="376"/>
    <x v="332"/>
    <x v="373"/>
    <x v="123"/>
    <x v="316"/>
    <x v="261"/>
    <x v="293"/>
    <x v="295"/>
    <x v="65"/>
    <x v="100"/>
  </r>
  <r>
    <n v="903"/>
    <x v="44"/>
    <x v="15"/>
    <x v="902"/>
    <x v="12"/>
    <x v="2"/>
    <x v="3"/>
    <x v="0"/>
    <x v="0"/>
    <x v="0"/>
    <x v="180"/>
    <x v="100"/>
    <x v="186"/>
    <x v="190"/>
    <x v="370"/>
    <x v="0"/>
    <x v="57"/>
    <x v="366"/>
    <x v="21"/>
    <x v="1"/>
    <x v="11"/>
    <x v="2"/>
    <x v="36"/>
    <x v="1"/>
    <x v="501"/>
    <x v="317"/>
    <x v="141"/>
    <x v="0"/>
    <x v="446"/>
    <x v="164"/>
    <x v="29"/>
  </r>
  <r>
    <n v="904"/>
    <x v="6"/>
    <x v="0"/>
    <x v="903"/>
    <x v="16"/>
    <x v="0"/>
    <x v="3"/>
    <x v="2"/>
    <x v="1"/>
    <x v="1"/>
    <x v="180"/>
    <x v="101"/>
    <x v="71"/>
    <x v="0"/>
    <x v="204"/>
    <x v="0"/>
    <x v="385"/>
    <x v="367"/>
    <x v="382"/>
    <x v="367"/>
    <x v="343"/>
    <x v="377"/>
    <x v="428"/>
    <x v="1"/>
    <x v="555"/>
    <x v="318"/>
    <x v="360"/>
    <x v="294"/>
    <x v="420"/>
    <x v="146"/>
    <x v="0"/>
  </r>
  <r>
    <n v="905"/>
    <x v="13"/>
    <x v="0"/>
    <x v="904"/>
    <x v="32"/>
    <x v="1"/>
    <x v="2"/>
    <x v="0"/>
    <x v="0"/>
    <x v="1"/>
    <x v="181"/>
    <x v="102"/>
    <x v="239"/>
    <x v="191"/>
    <x v="464"/>
    <x v="400"/>
    <x v="323"/>
    <x v="1"/>
    <x v="7"/>
    <x v="1"/>
    <x v="354"/>
    <x v="2"/>
    <x v="278"/>
    <x v="374"/>
    <x v="345"/>
    <x v="319"/>
    <x v="79"/>
    <x v="295"/>
    <x v="275"/>
    <x v="0"/>
    <x v="0"/>
  </r>
  <r>
    <n v="906"/>
    <x v="58"/>
    <x v="43"/>
    <x v="905"/>
    <x v="4"/>
    <x v="1"/>
    <x v="2"/>
    <x v="0"/>
    <x v="1"/>
    <x v="1"/>
    <x v="182"/>
    <x v="103"/>
    <x v="165"/>
    <x v="192"/>
    <x v="225"/>
    <x v="0"/>
    <x v="210"/>
    <x v="1"/>
    <x v="383"/>
    <x v="368"/>
    <x v="403"/>
    <x v="378"/>
    <x v="429"/>
    <x v="375"/>
    <x v="23"/>
    <x v="0"/>
    <x v="68"/>
    <x v="0"/>
    <x v="113"/>
    <x v="14"/>
    <x v="43"/>
  </r>
  <r>
    <n v="907"/>
    <x v="118"/>
    <x v="24"/>
    <x v="906"/>
    <x v="0"/>
    <x v="0"/>
    <x v="2"/>
    <x v="2"/>
    <x v="0"/>
    <x v="1"/>
    <x v="183"/>
    <x v="104"/>
    <x v="75"/>
    <x v="0"/>
    <x v="181"/>
    <x v="401"/>
    <x v="179"/>
    <x v="368"/>
    <x v="348"/>
    <x v="369"/>
    <x v="181"/>
    <x v="379"/>
    <x v="430"/>
    <x v="376"/>
    <x v="556"/>
    <x v="320"/>
    <x v="361"/>
    <x v="296"/>
    <x v="447"/>
    <x v="165"/>
    <x v="101"/>
  </r>
  <r>
    <n v="908"/>
    <x v="40"/>
    <x v="14"/>
    <x v="907"/>
    <x v="39"/>
    <x v="1"/>
    <x v="2"/>
    <x v="1"/>
    <x v="0"/>
    <x v="1"/>
    <x v="183"/>
    <x v="105"/>
    <x v="216"/>
    <x v="193"/>
    <x v="46"/>
    <x v="0"/>
    <x v="250"/>
    <x v="369"/>
    <x v="238"/>
    <x v="1"/>
    <x v="404"/>
    <x v="380"/>
    <x v="431"/>
    <x v="377"/>
    <x v="163"/>
    <x v="321"/>
    <x v="180"/>
    <x v="297"/>
    <x v="448"/>
    <x v="166"/>
    <x v="0"/>
  </r>
  <r>
    <n v="909"/>
    <x v="5"/>
    <x v="2"/>
    <x v="908"/>
    <x v="71"/>
    <x v="2"/>
    <x v="2"/>
    <x v="0"/>
    <x v="0"/>
    <x v="1"/>
    <x v="183"/>
    <x v="106"/>
    <x v="76"/>
    <x v="0"/>
    <x v="480"/>
    <x v="0"/>
    <x v="398"/>
    <x v="370"/>
    <x v="99"/>
    <x v="1"/>
    <x v="232"/>
    <x v="2"/>
    <x v="262"/>
    <x v="1"/>
    <x v="107"/>
    <x v="0"/>
    <x v="102"/>
    <x v="0"/>
    <x v="190"/>
    <x v="33"/>
    <x v="0"/>
  </r>
  <r>
    <n v="910"/>
    <x v="61"/>
    <x v="69"/>
    <x v="909"/>
    <x v="48"/>
    <x v="2"/>
    <x v="1"/>
    <x v="0"/>
    <x v="0"/>
    <x v="0"/>
    <x v="184"/>
    <x v="107"/>
    <x v="297"/>
    <x v="194"/>
    <x v="481"/>
    <x v="402"/>
    <x v="124"/>
    <x v="371"/>
    <x v="384"/>
    <x v="370"/>
    <x v="363"/>
    <x v="381"/>
    <x v="187"/>
    <x v="378"/>
    <x v="145"/>
    <x v="322"/>
    <x v="48"/>
    <x v="0"/>
    <x v="363"/>
    <x v="104"/>
    <x v="46"/>
  </r>
  <r>
    <n v="911"/>
    <x v="25"/>
    <x v="7"/>
    <x v="910"/>
    <x v="99"/>
    <x v="2"/>
    <x v="3"/>
    <x v="2"/>
    <x v="1"/>
    <x v="1"/>
    <x v="184"/>
    <x v="108"/>
    <x v="206"/>
    <x v="0"/>
    <x v="97"/>
    <x v="0"/>
    <x v="139"/>
    <x v="1"/>
    <x v="385"/>
    <x v="371"/>
    <x v="405"/>
    <x v="382"/>
    <x v="378"/>
    <x v="379"/>
    <x v="385"/>
    <x v="323"/>
    <x v="362"/>
    <x v="298"/>
    <x v="318"/>
    <x v="77"/>
    <x v="0"/>
  </r>
  <r>
    <n v="912"/>
    <x v="2"/>
    <x v="3"/>
    <x v="911"/>
    <x v="9"/>
    <x v="0"/>
    <x v="3"/>
    <x v="2"/>
    <x v="1"/>
    <x v="1"/>
    <x v="184"/>
    <x v="109"/>
    <x v="77"/>
    <x v="0"/>
    <x v="331"/>
    <x v="0"/>
    <x v="72"/>
    <x v="1"/>
    <x v="52"/>
    <x v="1"/>
    <x v="42"/>
    <x v="2"/>
    <x v="45"/>
    <x v="1"/>
    <x v="209"/>
    <x v="0"/>
    <x v="142"/>
    <x v="299"/>
    <x v="85"/>
    <x v="0"/>
    <x v="0"/>
  </r>
  <r>
    <n v="913"/>
    <x v="30"/>
    <x v="74"/>
    <x v="912"/>
    <x v="8"/>
    <x v="3"/>
    <x v="1"/>
    <x v="2"/>
    <x v="0"/>
    <x v="1"/>
    <x v="185"/>
    <x v="110"/>
    <x v="94"/>
    <x v="0"/>
    <x v="180"/>
    <x v="403"/>
    <x v="399"/>
    <x v="372"/>
    <x v="68"/>
    <x v="372"/>
    <x v="406"/>
    <x v="383"/>
    <x v="432"/>
    <x v="380"/>
    <x v="557"/>
    <x v="324"/>
    <x v="89"/>
    <x v="0"/>
    <x v="449"/>
    <x v="167"/>
    <x v="18"/>
  </r>
  <r>
    <n v="914"/>
    <x v="90"/>
    <x v="101"/>
    <x v="913"/>
    <x v="3"/>
    <x v="2"/>
    <x v="3"/>
    <x v="2"/>
    <x v="0"/>
    <x v="1"/>
    <x v="186"/>
    <x v="111"/>
    <x v="97"/>
    <x v="195"/>
    <x v="482"/>
    <x v="404"/>
    <x v="400"/>
    <x v="373"/>
    <x v="25"/>
    <x v="373"/>
    <x v="35"/>
    <x v="2"/>
    <x v="262"/>
    <x v="1"/>
    <x v="335"/>
    <x v="325"/>
    <x v="20"/>
    <x v="0"/>
    <x v="196"/>
    <x v="0"/>
    <x v="73"/>
  </r>
  <r>
    <n v="915"/>
    <x v="11"/>
    <x v="7"/>
    <x v="914"/>
    <x v="26"/>
    <x v="1"/>
    <x v="3"/>
    <x v="0"/>
    <x v="0"/>
    <x v="1"/>
    <x v="186"/>
    <x v="112"/>
    <x v="273"/>
    <x v="196"/>
    <x v="185"/>
    <x v="0"/>
    <x v="27"/>
    <x v="1"/>
    <x v="1"/>
    <x v="1"/>
    <x v="407"/>
    <x v="2"/>
    <x v="14"/>
    <x v="1"/>
    <x v="465"/>
    <x v="326"/>
    <x v="363"/>
    <x v="300"/>
    <x v="450"/>
    <x v="168"/>
    <x v="0"/>
  </r>
  <r>
    <n v="916"/>
    <x v="25"/>
    <x v="7"/>
    <x v="915"/>
    <x v="57"/>
    <x v="1"/>
    <x v="2"/>
    <x v="2"/>
    <x v="0"/>
    <x v="1"/>
    <x v="186"/>
    <x v="113"/>
    <x v="84"/>
    <x v="0"/>
    <x v="483"/>
    <x v="405"/>
    <x v="401"/>
    <x v="1"/>
    <x v="369"/>
    <x v="1"/>
    <x v="408"/>
    <x v="384"/>
    <x v="164"/>
    <x v="381"/>
    <x v="558"/>
    <x v="327"/>
    <x v="152"/>
    <x v="0"/>
    <x v="451"/>
    <x v="169"/>
    <x v="0"/>
  </r>
  <r>
    <n v="917"/>
    <x v="10"/>
    <x v="33"/>
    <x v="916"/>
    <x v="29"/>
    <x v="2"/>
    <x v="2"/>
    <x v="0"/>
    <x v="2"/>
    <x v="1"/>
    <x v="187"/>
    <x v="114"/>
    <x v="298"/>
    <x v="197"/>
    <x v="484"/>
    <x v="406"/>
    <x v="105"/>
    <x v="1"/>
    <x v="386"/>
    <x v="374"/>
    <x v="409"/>
    <x v="385"/>
    <x v="107"/>
    <x v="382"/>
    <x v="559"/>
    <x v="0"/>
    <x v="54"/>
    <x v="0"/>
    <x v="7"/>
    <x v="0"/>
    <x v="0"/>
  </r>
  <r>
    <n v="918"/>
    <x v="13"/>
    <x v="3"/>
    <x v="917"/>
    <x v="63"/>
    <x v="2"/>
    <x v="2"/>
    <x v="1"/>
    <x v="1"/>
    <x v="1"/>
    <x v="187"/>
    <x v="115"/>
    <x v="172"/>
    <x v="198"/>
    <x v="254"/>
    <x v="407"/>
    <x v="23"/>
    <x v="1"/>
    <x v="387"/>
    <x v="375"/>
    <x v="12"/>
    <x v="2"/>
    <x v="283"/>
    <x v="1"/>
    <x v="405"/>
    <x v="0"/>
    <x v="364"/>
    <x v="301"/>
    <x v="50"/>
    <x v="0"/>
    <x v="0"/>
  </r>
  <r>
    <n v="919"/>
    <x v="3"/>
    <x v="3"/>
    <x v="918"/>
    <x v="73"/>
    <x v="2"/>
    <x v="3"/>
    <x v="2"/>
    <x v="1"/>
    <x v="1"/>
    <x v="187"/>
    <x v="116"/>
    <x v="299"/>
    <x v="199"/>
    <x v="485"/>
    <x v="408"/>
    <x v="149"/>
    <x v="1"/>
    <x v="388"/>
    <x v="376"/>
    <x v="206"/>
    <x v="2"/>
    <x v="433"/>
    <x v="1"/>
    <x v="560"/>
    <x v="0"/>
    <x v="95"/>
    <x v="0"/>
    <x v="63"/>
    <x v="7"/>
    <x v="0"/>
  </r>
  <r>
    <n v="920"/>
    <x v="96"/>
    <x v="91"/>
    <x v="919"/>
    <x v="7"/>
    <x v="2"/>
    <x v="0"/>
    <x v="3"/>
    <x v="0"/>
    <x v="1"/>
    <x v="188"/>
    <x v="117"/>
    <x v="56"/>
    <x v="0"/>
    <x v="486"/>
    <x v="409"/>
    <x v="97"/>
    <x v="144"/>
    <x v="314"/>
    <x v="377"/>
    <x v="336"/>
    <x v="386"/>
    <x v="158"/>
    <x v="383"/>
    <x v="259"/>
    <x v="0"/>
    <x v="70"/>
    <x v="0"/>
    <x v="405"/>
    <x v="132"/>
    <x v="79"/>
  </r>
  <r>
    <n v="921"/>
    <x v="16"/>
    <x v="102"/>
    <x v="920"/>
    <x v="0"/>
    <x v="0"/>
    <x v="2"/>
    <x v="2"/>
    <x v="0"/>
    <x v="1"/>
    <x v="188"/>
    <x v="118"/>
    <x v="50"/>
    <x v="0"/>
    <x v="6"/>
    <x v="410"/>
    <x v="373"/>
    <x v="374"/>
    <x v="337"/>
    <x v="378"/>
    <x v="17"/>
    <x v="2"/>
    <x v="314"/>
    <x v="1"/>
    <x v="561"/>
    <x v="328"/>
    <x v="91"/>
    <x v="0"/>
    <x v="407"/>
    <x v="133"/>
    <x v="7"/>
  </r>
  <r>
    <n v="922"/>
    <x v="40"/>
    <x v="14"/>
    <x v="921"/>
    <x v="22"/>
    <x v="1"/>
    <x v="2"/>
    <x v="1"/>
    <x v="0"/>
    <x v="1"/>
    <x v="188"/>
    <x v="119"/>
    <x v="94"/>
    <x v="0"/>
    <x v="109"/>
    <x v="0"/>
    <x v="339"/>
    <x v="375"/>
    <x v="264"/>
    <x v="379"/>
    <x v="343"/>
    <x v="387"/>
    <x v="428"/>
    <x v="1"/>
    <x v="562"/>
    <x v="329"/>
    <x v="31"/>
    <x v="0"/>
    <x v="283"/>
    <x v="60"/>
    <x v="0"/>
  </r>
  <r>
    <n v="923"/>
    <x v="11"/>
    <x v="22"/>
    <x v="922"/>
    <x v="46"/>
    <x v="2"/>
    <x v="1"/>
    <x v="3"/>
    <x v="0"/>
    <x v="1"/>
    <x v="188"/>
    <x v="120"/>
    <x v="300"/>
    <x v="200"/>
    <x v="109"/>
    <x v="0"/>
    <x v="402"/>
    <x v="376"/>
    <x v="11"/>
    <x v="6"/>
    <x v="10"/>
    <x v="9"/>
    <x v="11"/>
    <x v="8"/>
    <x v="513"/>
    <x v="0"/>
    <x v="76"/>
    <x v="302"/>
    <x v="23"/>
    <x v="0"/>
    <x v="0"/>
  </r>
  <r>
    <n v="924"/>
    <x v="115"/>
    <x v="101"/>
    <x v="923"/>
    <x v="24"/>
    <x v="1"/>
    <x v="2"/>
    <x v="2"/>
    <x v="0"/>
    <x v="1"/>
    <x v="189"/>
    <x v="121"/>
    <x v="139"/>
    <x v="0"/>
    <x v="18"/>
    <x v="0"/>
    <x v="403"/>
    <x v="377"/>
    <x v="250"/>
    <x v="380"/>
    <x v="397"/>
    <x v="388"/>
    <x v="13"/>
    <x v="1"/>
    <x v="552"/>
    <x v="330"/>
    <x v="81"/>
    <x v="303"/>
    <x v="452"/>
    <x v="170"/>
    <x v="98"/>
  </r>
  <r>
    <n v="925"/>
    <x v="30"/>
    <x v="48"/>
    <x v="924"/>
    <x v="0"/>
    <x v="0"/>
    <x v="2"/>
    <x v="2"/>
    <x v="0"/>
    <x v="1"/>
    <x v="189"/>
    <x v="122"/>
    <x v="301"/>
    <x v="201"/>
    <x v="142"/>
    <x v="0"/>
    <x v="404"/>
    <x v="378"/>
    <x v="389"/>
    <x v="381"/>
    <x v="410"/>
    <x v="389"/>
    <x v="287"/>
    <x v="384"/>
    <x v="563"/>
    <x v="331"/>
    <x v="209"/>
    <x v="0"/>
    <x v="453"/>
    <x v="171"/>
    <x v="18"/>
  </r>
  <r>
    <n v="926"/>
    <x v="119"/>
    <x v="80"/>
    <x v="925"/>
    <x v="15"/>
    <x v="2"/>
    <x v="0"/>
    <x v="0"/>
    <x v="0"/>
    <x v="0"/>
    <x v="189"/>
    <x v="123"/>
    <x v="302"/>
    <x v="202"/>
    <x v="238"/>
    <x v="411"/>
    <x v="374"/>
    <x v="379"/>
    <x v="390"/>
    <x v="1"/>
    <x v="218"/>
    <x v="2"/>
    <x v="122"/>
    <x v="1"/>
    <x v="28"/>
    <x v="0"/>
    <x v="365"/>
    <x v="304"/>
    <x v="196"/>
    <x v="0"/>
    <x v="102"/>
  </r>
  <r>
    <n v="927"/>
    <x v="81"/>
    <x v="21"/>
    <x v="926"/>
    <x v="13"/>
    <x v="1"/>
    <x v="1"/>
    <x v="2"/>
    <x v="0"/>
    <x v="1"/>
    <x v="189"/>
    <x v="124"/>
    <x v="64"/>
    <x v="0"/>
    <x v="487"/>
    <x v="0"/>
    <x v="405"/>
    <x v="380"/>
    <x v="238"/>
    <x v="1"/>
    <x v="397"/>
    <x v="390"/>
    <x v="434"/>
    <x v="385"/>
    <x v="486"/>
    <x v="332"/>
    <x v="166"/>
    <x v="0"/>
    <x v="447"/>
    <x v="165"/>
    <x v="64"/>
  </r>
  <r>
    <n v="928"/>
    <x v="28"/>
    <x v="87"/>
    <x v="927"/>
    <x v="23"/>
    <x v="1"/>
    <x v="2"/>
    <x v="1"/>
    <x v="0"/>
    <x v="1"/>
    <x v="190"/>
    <x v="125"/>
    <x v="102"/>
    <x v="203"/>
    <x v="488"/>
    <x v="412"/>
    <x v="96"/>
    <x v="1"/>
    <x v="346"/>
    <x v="382"/>
    <x v="38"/>
    <x v="391"/>
    <x v="171"/>
    <x v="386"/>
    <x v="564"/>
    <x v="333"/>
    <x v="155"/>
    <x v="0"/>
    <x v="454"/>
    <x v="172"/>
    <x v="16"/>
  </r>
  <r>
    <n v="929"/>
    <x v="13"/>
    <x v="36"/>
    <x v="928"/>
    <x v="9"/>
    <x v="0"/>
    <x v="0"/>
    <x v="3"/>
    <x v="2"/>
    <x v="0"/>
    <x v="190"/>
    <x v="126"/>
    <x v="303"/>
    <x v="204"/>
    <x v="489"/>
    <x v="413"/>
    <x v="65"/>
    <x v="1"/>
    <x v="391"/>
    <x v="383"/>
    <x v="22"/>
    <x v="2"/>
    <x v="144"/>
    <x v="1"/>
    <x v="565"/>
    <x v="0"/>
    <x v="366"/>
    <x v="305"/>
    <x v="57"/>
    <x v="0"/>
    <x v="0"/>
  </r>
  <r>
    <n v="930"/>
    <x v="3"/>
    <x v="3"/>
    <x v="929"/>
    <x v="40"/>
    <x v="4"/>
    <x v="3"/>
    <x v="0"/>
    <x v="0"/>
    <x v="1"/>
    <x v="190"/>
    <x v="127"/>
    <x v="304"/>
    <x v="0"/>
    <x v="490"/>
    <x v="0"/>
    <x v="2"/>
    <x v="1"/>
    <x v="31"/>
    <x v="1"/>
    <x v="323"/>
    <x v="392"/>
    <x v="323"/>
    <x v="1"/>
    <x v="406"/>
    <x v="334"/>
    <x v="367"/>
    <x v="306"/>
    <x v="7"/>
    <x v="0"/>
    <x v="0"/>
  </r>
  <r>
    <n v="931"/>
    <x v="50"/>
    <x v="46"/>
    <x v="930"/>
    <x v="22"/>
    <x v="1"/>
    <x v="3"/>
    <x v="2"/>
    <x v="0"/>
    <x v="1"/>
    <x v="191"/>
    <x v="128"/>
    <x v="82"/>
    <x v="0"/>
    <x v="184"/>
    <x v="0"/>
    <x v="406"/>
    <x v="381"/>
    <x v="392"/>
    <x v="384"/>
    <x v="411"/>
    <x v="393"/>
    <x v="353"/>
    <x v="387"/>
    <x v="566"/>
    <x v="335"/>
    <x v="136"/>
    <x v="0"/>
    <x v="455"/>
    <x v="173"/>
    <x v="35"/>
  </r>
  <r>
    <n v="932"/>
    <x v="84"/>
    <x v="103"/>
    <x v="931"/>
    <x v="16"/>
    <x v="0"/>
    <x v="3"/>
    <x v="0"/>
    <x v="0"/>
    <x v="1"/>
    <x v="192"/>
    <x v="129"/>
    <x v="174"/>
    <x v="0"/>
    <x v="77"/>
    <x v="0"/>
    <x v="267"/>
    <x v="382"/>
    <x v="393"/>
    <x v="385"/>
    <x v="412"/>
    <x v="394"/>
    <x v="435"/>
    <x v="388"/>
    <x v="62"/>
    <x v="336"/>
    <x v="368"/>
    <x v="307"/>
    <x v="456"/>
    <x v="174"/>
    <x v="67"/>
  </r>
  <r>
    <n v="933"/>
    <x v="120"/>
    <x v="104"/>
    <x v="932"/>
    <x v="7"/>
    <x v="2"/>
    <x v="0"/>
    <x v="1"/>
    <x v="0"/>
    <x v="1"/>
    <x v="193"/>
    <x v="130"/>
    <x v="74"/>
    <x v="0"/>
    <x v="491"/>
    <x v="414"/>
    <x v="60"/>
    <x v="383"/>
    <x v="394"/>
    <x v="386"/>
    <x v="78"/>
    <x v="2"/>
    <x v="436"/>
    <x v="389"/>
    <x v="361"/>
    <x v="0"/>
    <x v="103"/>
    <x v="0"/>
    <x v="313"/>
    <x v="75"/>
    <x v="103"/>
  </r>
  <r>
    <n v="934"/>
    <x v="39"/>
    <x v="45"/>
    <x v="933"/>
    <x v="0"/>
    <x v="0"/>
    <x v="3"/>
    <x v="2"/>
    <x v="0"/>
    <x v="1"/>
    <x v="193"/>
    <x v="131"/>
    <x v="181"/>
    <x v="0"/>
    <x v="492"/>
    <x v="415"/>
    <x v="363"/>
    <x v="384"/>
    <x v="395"/>
    <x v="387"/>
    <x v="413"/>
    <x v="395"/>
    <x v="374"/>
    <x v="390"/>
    <x v="386"/>
    <x v="337"/>
    <x v="150"/>
    <x v="308"/>
    <x v="217"/>
    <x v="40"/>
    <x v="25"/>
  </r>
  <r>
    <n v="935"/>
    <x v="121"/>
    <x v="9"/>
    <x v="934"/>
    <x v="53"/>
    <x v="1"/>
    <x v="1"/>
    <x v="1"/>
    <x v="0"/>
    <x v="1"/>
    <x v="194"/>
    <x v="132"/>
    <x v="288"/>
    <x v="205"/>
    <x v="493"/>
    <x v="416"/>
    <x v="313"/>
    <x v="385"/>
    <x v="396"/>
    <x v="388"/>
    <x v="313"/>
    <x v="396"/>
    <x v="437"/>
    <x v="391"/>
    <x v="234"/>
    <x v="0"/>
    <x v="58"/>
    <x v="0"/>
    <x v="61"/>
    <x v="0"/>
    <x v="104"/>
  </r>
  <r>
    <n v="936"/>
    <x v="23"/>
    <x v="10"/>
    <x v="935"/>
    <x v="5"/>
    <x v="1"/>
    <x v="2"/>
    <x v="0"/>
    <x v="0"/>
    <x v="1"/>
    <x v="194"/>
    <x v="133"/>
    <x v="305"/>
    <x v="206"/>
    <x v="494"/>
    <x v="417"/>
    <x v="285"/>
    <x v="1"/>
    <x v="31"/>
    <x v="1"/>
    <x v="136"/>
    <x v="2"/>
    <x v="225"/>
    <x v="1"/>
    <x v="66"/>
    <x v="0"/>
    <x v="369"/>
    <x v="309"/>
    <x v="12"/>
    <x v="0"/>
    <x v="0"/>
  </r>
  <r>
    <n v="937"/>
    <x v="11"/>
    <x v="25"/>
    <x v="936"/>
    <x v="26"/>
    <x v="1"/>
    <x v="3"/>
    <x v="0"/>
    <x v="0"/>
    <x v="1"/>
    <x v="194"/>
    <x v="134"/>
    <x v="306"/>
    <x v="207"/>
    <x v="201"/>
    <x v="0"/>
    <x v="407"/>
    <x v="1"/>
    <x v="110"/>
    <x v="389"/>
    <x v="232"/>
    <x v="2"/>
    <x v="99"/>
    <x v="1"/>
    <x v="567"/>
    <x v="338"/>
    <x v="370"/>
    <x v="310"/>
    <x v="279"/>
    <x v="57"/>
    <x v="0"/>
  </r>
  <r>
    <n v="938"/>
    <x v="50"/>
    <x v="2"/>
    <x v="937"/>
    <x v="63"/>
    <x v="2"/>
    <x v="2"/>
    <x v="0"/>
    <x v="1"/>
    <x v="1"/>
    <x v="195"/>
    <x v="135"/>
    <x v="292"/>
    <x v="208"/>
    <x v="495"/>
    <x v="418"/>
    <x v="26"/>
    <x v="1"/>
    <x v="397"/>
    <x v="1"/>
    <x v="300"/>
    <x v="2"/>
    <x v="160"/>
    <x v="1"/>
    <x v="49"/>
    <x v="0"/>
    <x v="371"/>
    <x v="311"/>
    <x v="159"/>
    <x v="0"/>
    <x v="35"/>
  </r>
  <r>
    <n v="939"/>
    <x v="3"/>
    <x v="3"/>
    <x v="938"/>
    <x v="48"/>
    <x v="2"/>
    <x v="2"/>
    <x v="2"/>
    <x v="1"/>
    <x v="1"/>
    <x v="195"/>
    <x v="136"/>
    <x v="36"/>
    <x v="0"/>
    <x v="496"/>
    <x v="0"/>
    <x v="217"/>
    <x v="1"/>
    <x v="398"/>
    <x v="390"/>
    <x v="240"/>
    <x v="2"/>
    <x v="167"/>
    <x v="1"/>
    <x v="568"/>
    <x v="0"/>
    <x v="24"/>
    <x v="0"/>
    <x v="152"/>
    <x v="24"/>
    <x v="0"/>
  </r>
  <r>
    <n v="940"/>
    <x v="47"/>
    <x v="28"/>
    <x v="939"/>
    <x v="55"/>
    <x v="1"/>
    <x v="2"/>
    <x v="2"/>
    <x v="0"/>
    <x v="1"/>
    <x v="196"/>
    <x v="137"/>
    <x v="307"/>
    <x v="0"/>
    <x v="355"/>
    <x v="419"/>
    <x v="408"/>
    <x v="386"/>
    <x v="399"/>
    <x v="391"/>
    <x v="414"/>
    <x v="397"/>
    <x v="438"/>
    <x v="392"/>
    <x v="462"/>
    <x v="339"/>
    <x v="272"/>
    <x v="0"/>
    <x v="457"/>
    <x v="175"/>
    <x v="32"/>
  </r>
  <r>
    <n v="941"/>
    <x v="116"/>
    <x v="64"/>
    <x v="940"/>
    <x v="24"/>
    <x v="1"/>
    <x v="2"/>
    <x v="1"/>
    <x v="0"/>
    <x v="1"/>
    <x v="197"/>
    <x v="138"/>
    <x v="25"/>
    <x v="0"/>
    <x v="328"/>
    <x v="420"/>
    <x v="303"/>
    <x v="387"/>
    <x v="190"/>
    <x v="392"/>
    <x v="181"/>
    <x v="398"/>
    <x v="430"/>
    <x v="393"/>
    <x v="569"/>
    <x v="340"/>
    <x v="85"/>
    <x v="0"/>
    <x v="458"/>
    <x v="176"/>
    <x v="99"/>
  </r>
  <r>
    <n v="942"/>
    <x v="105"/>
    <x v="105"/>
    <x v="941"/>
    <x v="0"/>
    <x v="0"/>
    <x v="1"/>
    <x v="2"/>
    <x v="0"/>
    <x v="0"/>
    <x v="198"/>
    <x v="139"/>
    <x v="171"/>
    <x v="209"/>
    <x v="497"/>
    <x v="421"/>
    <x v="409"/>
    <x v="388"/>
    <x v="400"/>
    <x v="393"/>
    <x v="415"/>
    <x v="399"/>
    <x v="439"/>
    <x v="394"/>
    <x v="110"/>
    <x v="341"/>
    <x v="372"/>
    <x v="312"/>
    <x v="459"/>
    <x v="177"/>
    <x v="88"/>
  </r>
  <r>
    <n v="943"/>
    <x v="97"/>
    <x v="21"/>
    <x v="942"/>
    <x v="12"/>
    <x v="2"/>
    <x v="3"/>
    <x v="2"/>
    <x v="1"/>
    <x v="0"/>
    <x v="198"/>
    <x v="140"/>
    <x v="308"/>
    <x v="210"/>
    <x v="498"/>
    <x v="422"/>
    <x v="10"/>
    <x v="1"/>
    <x v="401"/>
    <x v="394"/>
    <x v="168"/>
    <x v="400"/>
    <x v="137"/>
    <x v="395"/>
    <x v="206"/>
    <x v="342"/>
    <x v="18"/>
    <x v="0"/>
    <x v="110"/>
    <x v="0"/>
    <x v="80"/>
  </r>
  <r>
    <n v="944"/>
    <x v="2"/>
    <x v="4"/>
    <x v="943"/>
    <x v="73"/>
    <x v="2"/>
    <x v="1"/>
    <x v="3"/>
    <x v="3"/>
    <x v="0"/>
    <x v="198"/>
    <x v="141"/>
    <x v="25"/>
    <x v="0"/>
    <x v="215"/>
    <x v="0"/>
    <x v="23"/>
    <x v="1"/>
    <x v="196"/>
    <x v="1"/>
    <x v="42"/>
    <x v="2"/>
    <x v="90"/>
    <x v="1"/>
    <x v="347"/>
    <x v="0"/>
    <x v="95"/>
    <x v="0"/>
    <x v="0"/>
    <x v="0"/>
    <x v="0"/>
  </r>
  <r>
    <n v="945"/>
    <x v="122"/>
    <x v="106"/>
    <x v="944"/>
    <x v="8"/>
    <x v="3"/>
    <x v="1"/>
    <x v="0"/>
    <x v="0"/>
    <x v="1"/>
    <x v="199"/>
    <x v="142"/>
    <x v="140"/>
    <x v="0"/>
    <x v="95"/>
    <x v="423"/>
    <x v="31"/>
    <x v="389"/>
    <x v="402"/>
    <x v="395"/>
    <x v="416"/>
    <x v="401"/>
    <x v="440"/>
    <x v="396"/>
    <x v="570"/>
    <x v="343"/>
    <x v="373"/>
    <x v="313"/>
    <x v="460"/>
    <x v="178"/>
    <x v="105"/>
  </r>
  <r>
    <n v="946"/>
    <x v="95"/>
    <x v="82"/>
    <x v="945"/>
    <x v="19"/>
    <x v="2"/>
    <x v="0"/>
    <x v="3"/>
    <x v="0"/>
    <x v="0"/>
    <x v="199"/>
    <x v="143"/>
    <x v="309"/>
    <x v="211"/>
    <x v="499"/>
    <x v="424"/>
    <x v="283"/>
    <x v="390"/>
    <x v="57"/>
    <x v="396"/>
    <x v="417"/>
    <x v="402"/>
    <x v="43"/>
    <x v="397"/>
    <x v="571"/>
    <x v="0"/>
    <x v="116"/>
    <x v="0"/>
    <x v="43"/>
    <x v="0"/>
    <x v="78"/>
  </r>
  <r>
    <n v="947"/>
    <x v="123"/>
    <x v="37"/>
    <x v="946"/>
    <x v="15"/>
    <x v="2"/>
    <x v="3"/>
    <x v="0"/>
    <x v="0"/>
    <x v="1"/>
    <x v="199"/>
    <x v="144"/>
    <x v="271"/>
    <x v="212"/>
    <x v="56"/>
    <x v="0"/>
    <x v="142"/>
    <x v="391"/>
    <x v="52"/>
    <x v="1"/>
    <x v="171"/>
    <x v="2"/>
    <x v="74"/>
    <x v="1"/>
    <x v="515"/>
    <x v="344"/>
    <x v="374"/>
    <x v="314"/>
    <x v="312"/>
    <x v="0"/>
    <x v="106"/>
  </r>
  <r>
    <n v="948"/>
    <x v="32"/>
    <x v="23"/>
    <x v="947"/>
    <x v="6"/>
    <x v="2"/>
    <x v="2"/>
    <x v="2"/>
    <x v="0"/>
    <x v="1"/>
    <x v="199"/>
    <x v="145"/>
    <x v="112"/>
    <x v="0"/>
    <x v="337"/>
    <x v="425"/>
    <x v="310"/>
    <x v="392"/>
    <x v="403"/>
    <x v="1"/>
    <x v="73"/>
    <x v="2"/>
    <x v="184"/>
    <x v="1"/>
    <x v="214"/>
    <x v="0"/>
    <x v="88"/>
    <x v="0"/>
    <x v="257"/>
    <x v="49"/>
    <x v="0"/>
  </r>
  <r>
    <n v="949"/>
    <x v="0"/>
    <x v="4"/>
    <x v="948"/>
    <x v="48"/>
    <x v="2"/>
    <x v="0"/>
    <x v="1"/>
    <x v="1"/>
    <x v="2"/>
    <x v="199"/>
    <x v="146"/>
    <x v="110"/>
    <x v="0"/>
    <x v="347"/>
    <x v="426"/>
    <x v="43"/>
    <x v="1"/>
    <x v="118"/>
    <x v="397"/>
    <x v="418"/>
    <x v="403"/>
    <x v="330"/>
    <x v="398"/>
    <x v="174"/>
    <x v="0"/>
    <x v="97"/>
    <x v="0"/>
    <x v="151"/>
    <x v="23"/>
    <x v="0"/>
  </r>
  <r>
    <n v="950"/>
    <x v="2"/>
    <x v="4"/>
    <x v="949"/>
    <x v="35"/>
    <x v="2"/>
    <x v="2"/>
    <x v="0"/>
    <x v="1"/>
    <x v="1"/>
    <x v="200"/>
    <x v="147"/>
    <x v="103"/>
    <x v="0"/>
    <x v="77"/>
    <x v="0"/>
    <x v="177"/>
    <x v="1"/>
    <x v="12"/>
    <x v="1"/>
    <x v="47"/>
    <x v="2"/>
    <x v="239"/>
    <x v="1"/>
    <x v="233"/>
    <x v="0"/>
    <x v="122"/>
    <x v="0"/>
    <x v="199"/>
    <x v="0"/>
    <x v="0"/>
  </r>
  <r>
    <n v="951"/>
    <x v="53"/>
    <x v="107"/>
    <x v="950"/>
    <x v="0"/>
    <x v="0"/>
    <x v="3"/>
    <x v="2"/>
    <x v="1"/>
    <x v="1"/>
    <x v="201"/>
    <x v="148"/>
    <x v="230"/>
    <x v="213"/>
    <x v="500"/>
    <x v="0"/>
    <x v="347"/>
    <x v="393"/>
    <x v="142"/>
    <x v="398"/>
    <x v="349"/>
    <x v="404"/>
    <x v="251"/>
    <x v="399"/>
    <x v="572"/>
    <x v="345"/>
    <x v="336"/>
    <x v="315"/>
    <x v="461"/>
    <x v="179"/>
    <x v="38"/>
  </r>
  <r>
    <n v="952"/>
    <x v="107"/>
    <x v="108"/>
    <x v="951"/>
    <x v="31"/>
    <x v="2"/>
    <x v="0"/>
    <x v="1"/>
    <x v="1"/>
    <x v="3"/>
    <x v="201"/>
    <x v="149"/>
    <x v="247"/>
    <x v="214"/>
    <x v="501"/>
    <x v="427"/>
    <x v="106"/>
    <x v="1"/>
    <x v="57"/>
    <x v="399"/>
    <x v="100"/>
    <x v="405"/>
    <x v="441"/>
    <x v="400"/>
    <x v="64"/>
    <x v="0"/>
    <x v="375"/>
    <x v="316"/>
    <x v="2"/>
    <x v="0"/>
    <x v="90"/>
  </r>
  <r>
    <n v="953"/>
    <x v="0"/>
    <x v="3"/>
    <x v="952"/>
    <x v="36"/>
    <x v="0"/>
    <x v="1"/>
    <x v="0"/>
    <x v="0"/>
    <x v="1"/>
    <x v="201"/>
    <x v="150"/>
    <x v="135"/>
    <x v="215"/>
    <x v="234"/>
    <x v="428"/>
    <x v="177"/>
    <x v="1"/>
    <x v="386"/>
    <x v="400"/>
    <x v="75"/>
    <x v="2"/>
    <x v="125"/>
    <x v="1"/>
    <x v="573"/>
    <x v="0"/>
    <x v="166"/>
    <x v="0"/>
    <x v="329"/>
    <x v="83"/>
    <x v="0"/>
  </r>
  <r>
    <n v="954"/>
    <x v="124"/>
    <x v="109"/>
    <x v="953"/>
    <x v="3"/>
    <x v="2"/>
    <x v="3"/>
    <x v="2"/>
    <x v="0"/>
    <x v="1"/>
    <x v="202"/>
    <x v="151"/>
    <x v="310"/>
    <x v="216"/>
    <x v="429"/>
    <x v="429"/>
    <x v="410"/>
    <x v="394"/>
    <x v="404"/>
    <x v="1"/>
    <x v="59"/>
    <x v="2"/>
    <x v="232"/>
    <x v="1"/>
    <x v="574"/>
    <x v="346"/>
    <x v="299"/>
    <x v="317"/>
    <x v="313"/>
    <x v="75"/>
    <x v="107"/>
  </r>
  <r>
    <n v="955"/>
    <x v="14"/>
    <x v="35"/>
    <x v="954"/>
    <x v="4"/>
    <x v="1"/>
    <x v="2"/>
    <x v="0"/>
    <x v="0"/>
    <x v="1"/>
    <x v="202"/>
    <x v="152"/>
    <x v="15"/>
    <x v="0"/>
    <x v="496"/>
    <x v="0"/>
    <x v="322"/>
    <x v="395"/>
    <x v="405"/>
    <x v="401"/>
    <x v="193"/>
    <x v="406"/>
    <x v="290"/>
    <x v="401"/>
    <x v="575"/>
    <x v="347"/>
    <x v="166"/>
    <x v="0"/>
    <x v="74"/>
    <x v="10"/>
    <x v="5"/>
  </r>
  <r>
    <n v="956"/>
    <x v="21"/>
    <x v="53"/>
    <x v="955"/>
    <x v="29"/>
    <x v="2"/>
    <x v="1"/>
    <x v="3"/>
    <x v="2"/>
    <x v="1"/>
    <x v="202"/>
    <x v="153"/>
    <x v="221"/>
    <x v="217"/>
    <x v="310"/>
    <x v="430"/>
    <x v="36"/>
    <x v="1"/>
    <x v="209"/>
    <x v="402"/>
    <x v="63"/>
    <x v="407"/>
    <x v="442"/>
    <x v="402"/>
    <x v="144"/>
    <x v="0"/>
    <x v="188"/>
    <x v="0"/>
    <x v="290"/>
    <x v="0"/>
    <x v="12"/>
  </r>
  <r>
    <n v="957"/>
    <x v="125"/>
    <x v="110"/>
    <x v="956"/>
    <x v="74"/>
    <x v="1"/>
    <x v="1"/>
    <x v="2"/>
    <x v="0"/>
    <x v="1"/>
    <x v="203"/>
    <x v="154"/>
    <x v="225"/>
    <x v="218"/>
    <x v="502"/>
    <x v="431"/>
    <x v="411"/>
    <x v="396"/>
    <x v="389"/>
    <x v="403"/>
    <x v="397"/>
    <x v="408"/>
    <x v="434"/>
    <x v="403"/>
    <x v="576"/>
    <x v="348"/>
    <x v="232"/>
    <x v="318"/>
    <x v="462"/>
    <x v="180"/>
    <x v="108"/>
  </r>
  <r>
    <n v="958"/>
    <x v="2"/>
    <x v="3"/>
    <x v="957"/>
    <x v="9"/>
    <x v="0"/>
    <x v="3"/>
    <x v="2"/>
    <x v="2"/>
    <x v="1"/>
    <x v="203"/>
    <x v="155"/>
    <x v="113"/>
    <x v="0"/>
    <x v="442"/>
    <x v="0"/>
    <x v="2"/>
    <x v="1"/>
    <x v="108"/>
    <x v="1"/>
    <x v="171"/>
    <x v="2"/>
    <x v="74"/>
    <x v="1"/>
    <x v="267"/>
    <x v="0"/>
    <x v="10"/>
    <x v="0"/>
    <x v="174"/>
    <x v="0"/>
    <x v="0"/>
  </r>
  <r>
    <n v="959"/>
    <x v="114"/>
    <x v="14"/>
    <x v="958"/>
    <x v="12"/>
    <x v="2"/>
    <x v="1"/>
    <x v="1"/>
    <x v="0"/>
    <x v="1"/>
    <x v="204"/>
    <x v="156"/>
    <x v="50"/>
    <x v="0"/>
    <x v="259"/>
    <x v="0"/>
    <x v="412"/>
    <x v="397"/>
    <x v="11"/>
    <x v="6"/>
    <x v="44"/>
    <x v="2"/>
    <x v="47"/>
    <x v="1"/>
    <x v="264"/>
    <x v="0"/>
    <x v="376"/>
    <x v="319"/>
    <x v="463"/>
    <x v="181"/>
    <x v="97"/>
  </r>
  <r>
    <n v="960"/>
    <x v="24"/>
    <x v="87"/>
    <x v="959"/>
    <x v="59"/>
    <x v="1"/>
    <x v="3"/>
    <x v="2"/>
    <x v="0"/>
    <x v="1"/>
    <x v="204"/>
    <x v="157"/>
    <x v="113"/>
    <x v="0"/>
    <x v="503"/>
    <x v="432"/>
    <x v="107"/>
    <x v="1"/>
    <x v="10"/>
    <x v="1"/>
    <x v="53"/>
    <x v="2"/>
    <x v="14"/>
    <x v="1"/>
    <x v="577"/>
    <x v="349"/>
    <x v="377"/>
    <x v="320"/>
    <x v="407"/>
    <x v="133"/>
    <x v="0"/>
  </r>
  <r>
    <n v="961"/>
    <x v="79"/>
    <x v="7"/>
    <x v="960"/>
    <x v="0"/>
    <x v="0"/>
    <x v="2"/>
    <x v="0"/>
    <x v="0"/>
    <x v="1"/>
    <x v="204"/>
    <x v="158"/>
    <x v="13"/>
    <x v="219"/>
    <x v="463"/>
    <x v="0"/>
    <x v="413"/>
    <x v="398"/>
    <x v="210"/>
    <x v="1"/>
    <x v="230"/>
    <x v="2"/>
    <x v="16"/>
    <x v="1"/>
    <x v="228"/>
    <x v="350"/>
    <x v="159"/>
    <x v="321"/>
    <x v="182"/>
    <x v="30"/>
    <x v="0"/>
  </r>
  <r>
    <n v="962"/>
    <x v="126"/>
    <x v="32"/>
    <x v="961"/>
    <x v="74"/>
    <x v="1"/>
    <x v="1"/>
    <x v="1"/>
    <x v="0"/>
    <x v="1"/>
    <x v="205"/>
    <x v="159"/>
    <x v="212"/>
    <x v="0"/>
    <x v="504"/>
    <x v="433"/>
    <x v="198"/>
    <x v="399"/>
    <x v="391"/>
    <x v="404"/>
    <x v="216"/>
    <x v="2"/>
    <x v="285"/>
    <x v="1"/>
    <x v="69"/>
    <x v="351"/>
    <x v="114"/>
    <x v="0"/>
    <x v="464"/>
    <x v="182"/>
    <x v="109"/>
  </r>
  <r>
    <n v="963"/>
    <x v="97"/>
    <x v="77"/>
    <x v="962"/>
    <x v="24"/>
    <x v="1"/>
    <x v="2"/>
    <x v="2"/>
    <x v="0"/>
    <x v="1"/>
    <x v="205"/>
    <x v="160"/>
    <x v="184"/>
    <x v="0"/>
    <x v="151"/>
    <x v="434"/>
    <x v="210"/>
    <x v="1"/>
    <x v="11"/>
    <x v="6"/>
    <x v="419"/>
    <x v="409"/>
    <x v="143"/>
    <x v="404"/>
    <x v="578"/>
    <x v="352"/>
    <x v="28"/>
    <x v="0"/>
    <x v="384"/>
    <x v="118"/>
    <x v="80"/>
  </r>
  <r>
    <n v="964"/>
    <x v="6"/>
    <x v="2"/>
    <x v="963"/>
    <x v="30"/>
    <x v="2"/>
    <x v="2"/>
    <x v="2"/>
    <x v="1"/>
    <x v="1"/>
    <x v="205"/>
    <x v="161"/>
    <x v="311"/>
    <x v="220"/>
    <x v="127"/>
    <x v="0"/>
    <x v="130"/>
    <x v="1"/>
    <x v="44"/>
    <x v="1"/>
    <x v="420"/>
    <x v="410"/>
    <x v="443"/>
    <x v="405"/>
    <x v="579"/>
    <x v="0"/>
    <x v="378"/>
    <x v="322"/>
    <x v="275"/>
    <x v="0"/>
    <x v="0"/>
  </r>
  <r>
    <n v="965"/>
    <x v="5"/>
    <x v="7"/>
    <x v="964"/>
    <x v="12"/>
    <x v="2"/>
    <x v="1"/>
    <x v="1"/>
    <x v="0"/>
    <x v="0"/>
    <x v="205"/>
    <x v="162"/>
    <x v="80"/>
    <x v="0"/>
    <x v="505"/>
    <x v="435"/>
    <x v="33"/>
    <x v="1"/>
    <x v="309"/>
    <x v="405"/>
    <x v="85"/>
    <x v="2"/>
    <x v="128"/>
    <x v="1"/>
    <x v="503"/>
    <x v="353"/>
    <x v="18"/>
    <x v="0"/>
    <x v="465"/>
    <x v="0"/>
    <x v="0"/>
  </r>
  <r>
    <n v="966"/>
    <x v="0"/>
    <x v="3"/>
    <x v="965"/>
    <x v="73"/>
    <x v="2"/>
    <x v="3"/>
    <x v="2"/>
    <x v="1"/>
    <x v="1"/>
    <x v="206"/>
    <x v="163"/>
    <x v="206"/>
    <x v="0"/>
    <x v="278"/>
    <x v="436"/>
    <x v="122"/>
    <x v="1"/>
    <x v="406"/>
    <x v="1"/>
    <x v="218"/>
    <x v="2"/>
    <x v="82"/>
    <x v="1"/>
    <x v="427"/>
    <x v="0"/>
    <x v="379"/>
    <x v="323"/>
    <x v="99"/>
    <x v="13"/>
    <x v="0"/>
  </r>
  <r>
    <n v="967"/>
    <x v="27"/>
    <x v="61"/>
    <x v="966"/>
    <x v="19"/>
    <x v="2"/>
    <x v="3"/>
    <x v="2"/>
    <x v="1"/>
    <x v="1"/>
    <x v="207"/>
    <x v="164"/>
    <x v="163"/>
    <x v="0"/>
    <x v="357"/>
    <x v="437"/>
    <x v="93"/>
    <x v="1"/>
    <x v="57"/>
    <x v="406"/>
    <x v="421"/>
    <x v="411"/>
    <x v="444"/>
    <x v="406"/>
    <x v="474"/>
    <x v="354"/>
    <x v="80"/>
    <x v="0"/>
    <x v="379"/>
    <x v="0"/>
    <x v="15"/>
  </r>
  <r>
    <n v="968"/>
    <x v="11"/>
    <x v="46"/>
    <x v="967"/>
    <x v="90"/>
    <x v="1"/>
    <x v="3"/>
    <x v="2"/>
    <x v="0"/>
    <x v="1"/>
    <x v="207"/>
    <x v="165"/>
    <x v="107"/>
    <x v="0"/>
    <x v="73"/>
    <x v="0"/>
    <x v="151"/>
    <x v="1"/>
    <x v="181"/>
    <x v="1"/>
    <x v="228"/>
    <x v="2"/>
    <x v="128"/>
    <x v="1"/>
    <x v="580"/>
    <x v="355"/>
    <x v="377"/>
    <x v="324"/>
    <x v="466"/>
    <x v="183"/>
    <x v="0"/>
  </r>
  <r>
    <n v="969"/>
    <x v="38"/>
    <x v="85"/>
    <x v="968"/>
    <x v="4"/>
    <x v="1"/>
    <x v="2"/>
    <x v="0"/>
    <x v="0"/>
    <x v="1"/>
    <x v="208"/>
    <x v="166"/>
    <x v="139"/>
    <x v="0"/>
    <x v="239"/>
    <x v="0"/>
    <x v="116"/>
    <x v="400"/>
    <x v="293"/>
    <x v="407"/>
    <x v="302"/>
    <x v="412"/>
    <x v="305"/>
    <x v="407"/>
    <x v="581"/>
    <x v="356"/>
    <x v="133"/>
    <x v="325"/>
    <x v="434"/>
    <x v="154"/>
    <x v="24"/>
  </r>
  <r>
    <n v="970"/>
    <x v="5"/>
    <x v="6"/>
    <x v="969"/>
    <x v="28"/>
    <x v="2"/>
    <x v="3"/>
    <x v="2"/>
    <x v="1"/>
    <x v="1"/>
    <x v="208"/>
    <x v="167"/>
    <x v="169"/>
    <x v="221"/>
    <x v="359"/>
    <x v="0"/>
    <x v="358"/>
    <x v="1"/>
    <x v="120"/>
    <x v="1"/>
    <x v="252"/>
    <x v="2"/>
    <x v="73"/>
    <x v="1"/>
    <x v="486"/>
    <x v="357"/>
    <x v="380"/>
    <x v="326"/>
    <x v="453"/>
    <x v="171"/>
    <x v="0"/>
  </r>
  <r>
    <n v="971"/>
    <x v="3"/>
    <x v="4"/>
    <x v="970"/>
    <x v="85"/>
    <x v="2"/>
    <x v="2"/>
    <x v="0"/>
    <x v="2"/>
    <x v="1"/>
    <x v="208"/>
    <x v="168"/>
    <x v="174"/>
    <x v="0"/>
    <x v="506"/>
    <x v="438"/>
    <x v="159"/>
    <x v="1"/>
    <x v="407"/>
    <x v="408"/>
    <x v="150"/>
    <x v="2"/>
    <x v="54"/>
    <x v="1"/>
    <x v="2"/>
    <x v="0"/>
    <x v="256"/>
    <x v="0"/>
    <x v="438"/>
    <x v="0"/>
    <x v="0"/>
  </r>
  <r>
    <n v="972"/>
    <x v="127"/>
    <x v="110"/>
    <x v="971"/>
    <x v="0"/>
    <x v="0"/>
    <x v="2"/>
    <x v="2"/>
    <x v="0"/>
    <x v="0"/>
    <x v="209"/>
    <x v="169"/>
    <x v="143"/>
    <x v="222"/>
    <x v="507"/>
    <x v="439"/>
    <x v="414"/>
    <x v="401"/>
    <x v="0"/>
    <x v="409"/>
    <x v="422"/>
    <x v="413"/>
    <x v="132"/>
    <x v="408"/>
    <x v="582"/>
    <x v="358"/>
    <x v="381"/>
    <x v="327"/>
    <x v="467"/>
    <x v="184"/>
    <x v="110"/>
  </r>
  <r>
    <n v="973"/>
    <x v="25"/>
    <x v="23"/>
    <x v="972"/>
    <x v="64"/>
    <x v="0"/>
    <x v="1"/>
    <x v="2"/>
    <x v="1"/>
    <x v="0"/>
    <x v="209"/>
    <x v="170"/>
    <x v="312"/>
    <x v="223"/>
    <x v="508"/>
    <x v="440"/>
    <x v="19"/>
    <x v="1"/>
    <x v="222"/>
    <x v="1"/>
    <x v="175"/>
    <x v="2"/>
    <x v="289"/>
    <x v="1"/>
    <x v="131"/>
    <x v="0"/>
    <x v="382"/>
    <x v="328"/>
    <x v="400"/>
    <x v="128"/>
    <x v="0"/>
  </r>
  <r>
    <n v="974"/>
    <x v="128"/>
    <x v="111"/>
    <x v="973"/>
    <x v="15"/>
    <x v="2"/>
    <x v="1"/>
    <x v="0"/>
    <x v="0"/>
    <x v="1"/>
    <x v="210"/>
    <x v="171"/>
    <x v="313"/>
    <x v="224"/>
    <x v="127"/>
    <x v="0"/>
    <x v="415"/>
    <x v="402"/>
    <x v="222"/>
    <x v="1"/>
    <x v="218"/>
    <x v="2"/>
    <x v="82"/>
    <x v="1"/>
    <x v="257"/>
    <x v="359"/>
    <x v="383"/>
    <x v="329"/>
    <x v="39"/>
    <x v="5"/>
    <x v="111"/>
  </r>
  <r>
    <n v="975"/>
    <x v="36"/>
    <x v="22"/>
    <x v="974"/>
    <x v="32"/>
    <x v="1"/>
    <x v="2"/>
    <x v="0"/>
    <x v="0"/>
    <x v="1"/>
    <x v="211"/>
    <x v="172"/>
    <x v="145"/>
    <x v="0"/>
    <x v="416"/>
    <x v="441"/>
    <x v="202"/>
    <x v="1"/>
    <x v="408"/>
    <x v="1"/>
    <x v="354"/>
    <x v="2"/>
    <x v="278"/>
    <x v="409"/>
    <x v="583"/>
    <x v="360"/>
    <x v="141"/>
    <x v="0"/>
    <x v="468"/>
    <x v="185"/>
    <x v="0"/>
  </r>
  <r>
    <n v="976"/>
    <x v="3"/>
    <x v="3"/>
    <x v="975"/>
    <x v="64"/>
    <x v="0"/>
    <x v="3"/>
    <x v="2"/>
    <x v="2"/>
    <x v="1"/>
    <x v="211"/>
    <x v="173"/>
    <x v="115"/>
    <x v="0"/>
    <x v="22"/>
    <x v="0"/>
    <x v="10"/>
    <x v="1"/>
    <x v="6"/>
    <x v="1"/>
    <x v="22"/>
    <x v="2"/>
    <x v="144"/>
    <x v="1"/>
    <x v="410"/>
    <x v="0"/>
    <x v="147"/>
    <x v="330"/>
    <x v="68"/>
    <x v="0"/>
    <x v="0"/>
  </r>
  <r>
    <n v="977"/>
    <x v="65"/>
    <x v="112"/>
    <x v="976"/>
    <x v="0"/>
    <x v="0"/>
    <x v="2"/>
    <x v="2"/>
    <x v="0"/>
    <x v="1"/>
    <x v="212"/>
    <x v="174"/>
    <x v="267"/>
    <x v="0"/>
    <x v="232"/>
    <x v="442"/>
    <x v="416"/>
    <x v="403"/>
    <x v="409"/>
    <x v="410"/>
    <x v="423"/>
    <x v="414"/>
    <x v="445"/>
    <x v="410"/>
    <x v="255"/>
    <x v="361"/>
    <x v="384"/>
    <x v="331"/>
    <x v="469"/>
    <x v="186"/>
    <x v="49"/>
  </r>
  <r>
    <n v="978"/>
    <x v="5"/>
    <x v="7"/>
    <x v="977"/>
    <x v="9"/>
    <x v="0"/>
    <x v="1"/>
    <x v="2"/>
    <x v="2"/>
    <x v="0"/>
    <x v="212"/>
    <x v="175"/>
    <x v="229"/>
    <x v="225"/>
    <x v="498"/>
    <x v="443"/>
    <x v="131"/>
    <x v="1"/>
    <x v="349"/>
    <x v="1"/>
    <x v="77"/>
    <x v="2"/>
    <x v="82"/>
    <x v="1"/>
    <x v="584"/>
    <x v="0"/>
    <x v="385"/>
    <x v="332"/>
    <x v="54"/>
    <x v="0"/>
    <x v="0"/>
  </r>
  <r>
    <n v="979"/>
    <x v="11"/>
    <x v="0"/>
    <x v="978"/>
    <x v="35"/>
    <x v="2"/>
    <x v="3"/>
    <x v="0"/>
    <x v="1"/>
    <x v="1"/>
    <x v="213"/>
    <x v="176"/>
    <x v="314"/>
    <x v="226"/>
    <x v="183"/>
    <x v="0"/>
    <x v="301"/>
    <x v="1"/>
    <x v="125"/>
    <x v="1"/>
    <x v="42"/>
    <x v="2"/>
    <x v="85"/>
    <x v="1"/>
    <x v="585"/>
    <x v="362"/>
    <x v="339"/>
    <x v="333"/>
    <x v="470"/>
    <x v="187"/>
    <x v="0"/>
  </r>
  <r>
    <n v="980"/>
    <x v="129"/>
    <x v="51"/>
    <x v="979"/>
    <x v="43"/>
    <x v="1"/>
    <x v="2"/>
    <x v="2"/>
    <x v="0"/>
    <x v="1"/>
    <x v="214"/>
    <x v="177"/>
    <x v="142"/>
    <x v="0"/>
    <x v="173"/>
    <x v="0"/>
    <x v="417"/>
    <x v="404"/>
    <x v="410"/>
    <x v="411"/>
    <x v="424"/>
    <x v="415"/>
    <x v="446"/>
    <x v="411"/>
    <x v="586"/>
    <x v="363"/>
    <x v="386"/>
    <x v="334"/>
    <x v="471"/>
    <x v="188"/>
    <x v="112"/>
  </r>
  <r>
    <n v="981"/>
    <x v="26"/>
    <x v="28"/>
    <x v="980"/>
    <x v="24"/>
    <x v="1"/>
    <x v="2"/>
    <x v="2"/>
    <x v="0"/>
    <x v="1"/>
    <x v="214"/>
    <x v="178"/>
    <x v="75"/>
    <x v="0"/>
    <x v="486"/>
    <x v="444"/>
    <x v="418"/>
    <x v="405"/>
    <x v="11"/>
    <x v="6"/>
    <x v="425"/>
    <x v="2"/>
    <x v="262"/>
    <x v="1"/>
    <x v="587"/>
    <x v="364"/>
    <x v="189"/>
    <x v="335"/>
    <x v="394"/>
    <x v="125"/>
    <x v="14"/>
  </r>
  <r>
    <n v="982"/>
    <x v="3"/>
    <x v="2"/>
    <x v="981"/>
    <x v="36"/>
    <x v="0"/>
    <x v="2"/>
    <x v="1"/>
    <x v="1"/>
    <x v="0"/>
    <x v="214"/>
    <x v="179"/>
    <x v="253"/>
    <x v="227"/>
    <x v="145"/>
    <x v="0"/>
    <x v="26"/>
    <x v="1"/>
    <x v="116"/>
    <x v="412"/>
    <x v="123"/>
    <x v="2"/>
    <x v="126"/>
    <x v="1"/>
    <x v="418"/>
    <x v="0"/>
    <x v="308"/>
    <x v="336"/>
    <x v="103"/>
    <x v="0"/>
    <x v="0"/>
  </r>
  <r>
    <n v="983"/>
    <x v="122"/>
    <x v="113"/>
    <x v="982"/>
    <x v="0"/>
    <x v="0"/>
    <x v="2"/>
    <x v="2"/>
    <x v="0"/>
    <x v="0"/>
    <x v="215"/>
    <x v="180"/>
    <x v="315"/>
    <x v="228"/>
    <x v="509"/>
    <x v="445"/>
    <x v="419"/>
    <x v="406"/>
    <x v="361"/>
    <x v="413"/>
    <x v="168"/>
    <x v="416"/>
    <x v="176"/>
    <x v="412"/>
    <x v="588"/>
    <x v="365"/>
    <x v="387"/>
    <x v="337"/>
    <x v="444"/>
    <x v="162"/>
    <x v="105"/>
  </r>
  <r>
    <n v="984"/>
    <x v="130"/>
    <x v="114"/>
    <x v="983"/>
    <x v="22"/>
    <x v="1"/>
    <x v="2"/>
    <x v="3"/>
    <x v="0"/>
    <x v="1"/>
    <x v="216"/>
    <x v="181"/>
    <x v="316"/>
    <x v="229"/>
    <x v="199"/>
    <x v="446"/>
    <x v="168"/>
    <x v="1"/>
    <x v="411"/>
    <x v="414"/>
    <x v="426"/>
    <x v="417"/>
    <x v="447"/>
    <x v="413"/>
    <x v="549"/>
    <x v="0"/>
    <x v="388"/>
    <x v="338"/>
    <x v="434"/>
    <x v="154"/>
    <x v="113"/>
  </r>
  <r>
    <n v="985"/>
    <x v="131"/>
    <x v="54"/>
    <x v="984"/>
    <x v="31"/>
    <x v="2"/>
    <x v="0"/>
    <x v="1"/>
    <x v="0"/>
    <x v="3"/>
    <x v="216"/>
    <x v="182"/>
    <x v="317"/>
    <x v="230"/>
    <x v="458"/>
    <x v="447"/>
    <x v="372"/>
    <x v="407"/>
    <x v="57"/>
    <x v="415"/>
    <x v="319"/>
    <x v="418"/>
    <x v="356"/>
    <x v="414"/>
    <x v="34"/>
    <x v="0"/>
    <x v="139"/>
    <x v="0"/>
    <x v="170"/>
    <x v="28"/>
    <x v="114"/>
  </r>
  <r>
    <n v="986"/>
    <x v="111"/>
    <x v="40"/>
    <x v="985"/>
    <x v="22"/>
    <x v="1"/>
    <x v="2"/>
    <x v="1"/>
    <x v="0"/>
    <x v="1"/>
    <x v="216"/>
    <x v="183"/>
    <x v="45"/>
    <x v="0"/>
    <x v="510"/>
    <x v="448"/>
    <x v="420"/>
    <x v="408"/>
    <x v="69"/>
    <x v="1"/>
    <x v="427"/>
    <x v="419"/>
    <x v="448"/>
    <x v="415"/>
    <x v="589"/>
    <x v="366"/>
    <x v="143"/>
    <x v="0"/>
    <x v="118"/>
    <x v="16"/>
    <x v="94"/>
  </r>
  <r>
    <n v="987"/>
    <x v="72"/>
    <x v="115"/>
    <x v="986"/>
    <x v="4"/>
    <x v="1"/>
    <x v="2"/>
    <x v="2"/>
    <x v="0"/>
    <x v="1"/>
    <x v="217"/>
    <x v="184"/>
    <x v="132"/>
    <x v="0"/>
    <x v="85"/>
    <x v="449"/>
    <x v="110"/>
    <x v="409"/>
    <x v="412"/>
    <x v="416"/>
    <x v="428"/>
    <x v="420"/>
    <x v="426"/>
    <x v="416"/>
    <x v="590"/>
    <x v="367"/>
    <x v="178"/>
    <x v="339"/>
    <x v="472"/>
    <x v="189"/>
    <x v="56"/>
  </r>
  <r>
    <n v="988"/>
    <x v="132"/>
    <x v="116"/>
    <x v="987"/>
    <x v="0"/>
    <x v="0"/>
    <x v="2"/>
    <x v="0"/>
    <x v="0"/>
    <x v="1"/>
    <x v="217"/>
    <x v="185"/>
    <x v="175"/>
    <x v="0"/>
    <x v="142"/>
    <x v="0"/>
    <x v="209"/>
    <x v="410"/>
    <x v="413"/>
    <x v="417"/>
    <x v="145"/>
    <x v="2"/>
    <x v="449"/>
    <x v="1"/>
    <x v="591"/>
    <x v="368"/>
    <x v="389"/>
    <x v="0"/>
    <x v="473"/>
    <x v="190"/>
    <x v="115"/>
  </r>
  <r>
    <n v="989"/>
    <x v="77"/>
    <x v="56"/>
    <x v="988"/>
    <x v="4"/>
    <x v="1"/>
    <x v="1"/>
    <x v="1"/>
    <x v="0"/>
    <x v="1"/>
    <x v="217"/>
    <x v="186"/>
    <x v="153"/>
    <x v="231"/>
    <x v="268"/>
    <x v="0"/>
    <x v="421"/>
    <x v="411"/>
    <x v="57"/>
    <x v="418"/>
    <x v="302"/>
    <x v="421"/>
    <x v="305"/>
    <x v="417"/>
    <x v="592"/>
    <x v="0"/>
    <x v="303"/>
    <x v="340"/>
    <x v="279"/>
    <x v="57"/>
    <x v="61"/>
  </r>
  <r>
    <n v="990"/>
    <x v="5"/>
    <x v="6"/>
    <x v="989"/>
    <x v="13"/>
    <x v="1"/>
    <x v="3"/>
    <x v="0"/>
    <x v="0"/>
    <x v="1"/>
    <x v="217"/>
    <x v="187"/>
    <x v="75"/>
    <x v="0"/>
    <x v="369"/>
    <x v="0"/>
    <x v="245"/>
    <x v="412"/>
    <x v="28"/>
    <x v="1"/>
    <x v="6"/>
    <x v="2"/>
    <x v="6"/>
    <x v="1"/>
    <x v="531"/>
    <x v="369"/>
    <x v="242"/>
    <x v="0"/>
    <x v="474"/>
    <x v="191"/>
    <x v="0"/>
  </r>
  <r>
    <n v="991"/>
    <x v="133"/>
    <x v="32"/>
    <x v="990"/>
    <x v="7"/>
    <x v="2"/>
    <x v="2"/>
    <x v="2"/>
    <x v="0"/>
    <x v="0"/>
    <x v="218"/>
    <x v="188"/>
    <x v="318"/>
    <x v="232"/>
    <x v="511"/>
    <x v="450"/>
    <x v="135"/>
    <x v="413"/>
    <x v="138"/>
    <x v="419"/>
    <x v="429"/>
    <x v="422"/>
    <x v="450"/>
    <x v="418"/>
    <x v="517"/>
    <x v="0"/>
    <x v="390"/>
    <x v="341"/>
    <x v="415"/>
    <x v="141"/>
    <x v="116"/>
  </r>
  <r>
    <n v="992"/>
    <x v="13"/>
    <x v="31"/>
    <x v="991"/>
    <x v="93"/>
    <x v="0"/>
    <x v="0"/>
    <x v="2"/>
    <x v="2"/>
    <x v="0"/>
    <x v="218"/>
    <x v="189"/>
    <x v="281"/>
    <x v="233"/>
    <x v="427"/>
    <x v="451"/>
    <x v="36"/>
    <x v="1"/>
    <x v="255"/>
    <x v="420"/>
    <x v="35"/>
    <x v="2"/>
    <x v="147"/>
    <x v="1"/>
    <x v="22"/>
    <x v="0"/>
    <x v="65"/>
    <x v="0"/>
    <x v="475"/>
    <x v="0"/>
    <x v="0"/>
  </r>
  <r>
    <n v="993"/>
    <x v="5"/>
    <x v="4"/>
    <x v="992"/>
    <x v="63"/>
    <x v="2"/>
    <x v="1"/>
    <x v="1"/>
    <x v="2"/>
    <x v="1"/>
    <x v="218"/>
    <x v="190"/>
    <x v="216"/>
    <x v="234"/>
    <x v="512"/>
    <x v="452"/>
    <x v="23"/>
    <x v="1"/>
    <x v="399"/>
    <x v="421"/>
    <x v="275"/>
    <x v="2"/>
    <x v="247"/>
    <x v="1"/>
    <x v="180"/>
    <x v="0"/>
    <x v="191"/>
    <x v="0"/>
    <x v="125"/>
    <x v="0"/>
    <x v="0"/>
  </r>
  <r>
    <n v="994"/>
    <x v="13"/>
    <x v="7"/>
    <x v="993"/>
    <x v="36"/>
    <x v="0"/>
    <x v="1"/>
    <x v="2"/>
    <x v="1"/>
    <x v="0"/>
    <x v="219"/>
    <x v="191"/>
    <x v="235"/>
    <x v="0"/>
    <x v="449"/>
    <x v="453"/>
    <x v="232"/>
    <x v="1"/>
    <x v="414"/>
    <x v="422"/>
    <x v="25"/>
    <x v="2"/>
    <x v="122"/>
    <x v="1"/>
    <x v="53"/>
    <x v="0"/>
    <x v="200"/>
    <x v="0"/>
    <x v="371"/>
    <x v="110"/>
    <x v="0"/>
  </r>
  <r>
    <n v="995"/>
    <x v="43"/>
    <x v="40"/>
    <x v="994"/>
    <x v="48"/>
    <x v="2"/>
    <x v="0"/>
    <x v="1"/>
    <x v="0"/>
    <x v="3"/>
    <x v="220"/>
    <x v="192"/>
    <x v="154"/>
    <x v="235"/>
    <x v="513"/>
    <x v="454"/>
    <x v="41"/>
    <x v="1"/>
    <x v="112"/>
    <x v="423"/>
    <x v="100"/>
    <x v="423"/>
    <x v="188"/>
    <x v="419"/>
    <x v="70"/>
    <x v="0"/>
    <x v="73"/>
    <x v="0"/>
    <x v="379"/>
    <x v="0"/>
    <x v="28"/>
  </r>
  <r>
    <n v="996"/>
    <x v="132"/>
    <x v="117"/>
    <x v="995"/>
    <x v="0"/>
    <x v="0"/>
    <x v="2"/>
    <x v="0"/>
    <x v="0"/>
    <x v="1"/>
    <x v="221"/>
    <x v="193"/>
    <x v="240"/>
    <x v="236"/>
    <x v="514"/>
    <x v="455"/>
    <x v="216"/>
    <x v="414"/>
    <x v="415"/>
    <x v="424"/>
    <x v="236"/>
    <x v="2"/>
    <x v="46"/>
    <x v="1"/>
    <x v="495"/>
    <x v="370"/>
    <x v="391"/>
    <x v="342"/>
    <x v="476"/>
    <x v="192"/>
    <x v="115"/>
  </r>
  <r>
    <n v="997"/>
    <x v="108"/>
    <x v="88"/>
    <x v="996"/>
    <x v="16"/>
    <x v="0"/>
    <x v="2"/>
    <x v="2"/>
    <x v="0"/>
    <x v="1"/>
    <x v="222"/>
    <x v="194"/>
    <x v="182"/>
    <x v="0"/>
    <x v="132"/>
    <x v="456"/>
    <x v="422"/>
    <x v="415"/>
    <x v="416"/>
    <x v="425"/>
    <x v="144"/>
    <x v="424"/>
    <x v="451"/>
    <x v="420"/>
    <x v="593"/>
    <x v="371"/>
    <x v="229"/>
    <x v="343"/>
    <x v="439"/>
    <x v="158"/>
    <x v="91"/>
  </r>
  <r>
    <n v="998"/>
    <x v="51"/>
    <x v="57"/>
    <x v="997"/>
    <x v="2"/>
    <x v="1"/>
    <x v="1"/>
    <x v="0"/>
    <x v="0"/>
    <x v="1"/>
    <x v="222"/>
    <x v="195"/>
    <x v="69"/>
    <x v="237"/>
    <x v="334"/>
    <x v="457"/>
    <x v="106"/>
    <x v="1"/>
    <x v="417"/>
    <x v="426"/>
    <x v="387"/>
    <x v="425"/>
    <x v="452"/>
    <x v="421"/>
    <x v="170"/>
    <x v="372"/>
    <x v="126"/>
    <x v="0"/>
    <x v="40"/>
    <x v="0"/>
    <x v="36"/>
  </r>
  <r>
    <n v="999"/>
    <x v="76"/>
    <x v="34"/>
    <x v="998"/>
    <x v="0"/>
    <x v="0"/>
    <x v="3"/>
    <x v="2"/>
    <x v="0"/>
    <x v="1"/>
    <x v="222"/>
    <x v="196"/>
    <x v="319"/>
    <x v="238"/>
    <x v="39"/>
    <x v="0"/>
    <x v="174"/>
    <x v="1"/>
    <x v="124"/>
    <x v="1"/>
    <x v="112"/>
    <x v="2"/>
    <x v="166"/>
    <x v="1"/>
    <x v="594"/>
    <x v="373"/>
    <x v="392"/>
    <x v="344"/>
    <x v="187"/>
    <x v="32"/>
    <x v="60"/>
  </r>
  <r>
    <n v="1000"/>
    <x v="86"/>
    <x v="22"/>
    <x v="999"/>
    <x v="19"/>
    <x v="2"/>
    <x v="2"/>
    <x v="2"/>
    <x v="1"/>
    <x v="1"/>
    <x v="222"/>
    <x v="197"/>
    <x v="157"/>
    <x v="239"/>
    <x v="482"/>
    <x v="458"/>
    <x v="423"/>
    <x v="1"/>
    <x v="251"/>
    <x v="427"/>
    <x v="430"/>
    <x v="2"/>
    <x v="13"/>
    <x v="1"/>
    <x v="595"/>
    <x v="374"/>
    <x v="107"/>
    <x v="0"/>
    <x v="477"/>
    <x v="193"/>
    <x v="69"/>
  </r>
  <r>
    <n v="1001"/>
    <x v="5"/>
    <x v="2"/>
    <x v="1000"/>
    <x v="14"/>
    <x v="0"/>
    <x v="1"/>
    <x v="2"/>
    <x v="1"/>
    <x v="0"/>
    <x v="222"/>
    <x v="198"/>
    <x v="320"/>
    <x v="240"/>
    <x v="515"/>
    <x v="0"/>
    <x v="168"/>
    <x v="1"/>
    <x v="258"/>
    <x v="1"/>
    <x v="16"/>
    <x v="2"/>
    <x v="151"/>
    <x v="1"/>
    <x v="54"/>
    <x v="0"/>
    <x v="393"/>
    <x v="345"/>
    <x v="96"/>
    <x v="0"/>
    <x v="0"/>
  </r>
  <r>
    <n v="1002"/>
    <x v="3"/>
    <x v="4"/>
    <x v="1001"/>
    <x v="58"/>
    <x v="2"/>
    <x v="2"/>
    <x v="0"/>
    <x v="1"/>
    <x v="1"/>
    <x v="222"/>
    <x v="199"/>
    <x v="163"/>
    <x v="0"/>
    <x v="516"/>
    <x v="459"/>
    <x v="61"/>
    <x v="1"/>
    <x v="1"/>
    <x v="1"/>
    <x v="86"/>
    <x v="2"/>
    <x v="117"/>
    <x v="1"/>
    <x v="596"/>
    <x v="0"/>
    <x v="105"/>
    <x v="0"/>
    <x v="359"/>
    <x v="0"/>
    <x v="0"/>
  </r>
  <r>
    <n v="1003"/>
    <x v="120"/>
    <x v="118"/>
    <x v="1002"/>
    <x v="104"/>
    <x v="1"/>
    <x v="2"/>
    <x v="0"/>
    <x v="0"/>
    <x v="1"/>
    <x v="223"/>
    <x v="200"/>
    <x v="321"/>
    <x v="241"/>
    <x v="378"/>
    <x v="460"/>
    <x v="395"/>
    <x v="416"/>
    <x v="418"/>
    <x v="428"/>
    <x v="431"/>
    <x v="426"/>
    <x v="106"/>
    <x v="422"/>
    <x v="374"/>
    <x v="375"/>
    <x v="394"/>
    <x v="346"/>
    <x v="478"/>
    <x v="194"/>
    <x v="103"/>
  </r>
  <r>
    <n v="1004"/>
    <x v="127"/>
    <x v="110"/>
    <x v="1003"/>
    <x v="12"/>
    <x v="2"/>
    <x v="1"/>
    <x v="0"/>
    <x v="0"/>
    <x v="1"/>
    <x v="223"/>
    <x v="201"/>
    <x v="322"/>
    <x v="242"/>
    <x v="91"/>
    <x v="0"/>
    <x v="218"/>
    <x v="417"/>
    <x v="349"/>
    <x v="1"/>
    <x v="58"/>
    <x v="2"/>
    <x v="320"/>
    <x v="1"/>
    <x v="177"/>
    <x v="376"/>
    <x v="395"/>
    <x v="0"/>
    <x v="101"/>
    <x v="0"/>
    <x v="110"/>
  </r>
  <r>
    <n v="1005"/>
    <x v="134"/>
    <x v="119"/>
    <x v="1004"/>
    <x v="56"/>
    <x v="4"/>
    <x v="2"/>
    <x v="0"/>
    <x v="0"/>
    <x v="1"/>
    <x v="224"/>
    <x v="202"/>
    <x v="137"/>
    <x v="243"/>
    <x v="505"/>
    <x v="461"/>
    <x v="51"/>
    <x v="418"/>
    <x v="419"/>
    <x v="429"/>
    <x v="432"/>
    <x v="427"/>
    <x v="80"/>
    <x v="423"/>
    <x v="597"/>
    <x v="377"/>
    <x v="396"/>
    <x v="347"/>
    <x v="479"/>
    <x v="195"/>
    <x v="117"/>
  </r>
  <r>
    <n v="1006"/>
    <x v="135"/>
    <x v="120"/>
    <x v="1005"/>
    <x v="4"/>
    <x v="1"/>
    <x v="1"/>
    <x v="2"/>
    <x v="0"/>
    <x v="1"/>
    <x v="224"/>
    <x v="203"/>
    <x v="197"/>
    <x v="244"/>
    <x v="373"/>
    <x v="462"/>
    <x v="424"/>
    <x v="419"/>
    <x v="420"/>
    <x v="430"/>
    <x v="39"/>
    <x v="428"/>
    <x v="40"/>
    <x v="424"/>
    <x v="598"/>
    <x v="378"/>
    <x v="114"/>
    <x v="0"/>
    <x v="480"/>
    <x v="196"/>
    <x v="118"/>
  </r>
  <r>
    <n v="1007"/>
    <x v="30"/>
    <x v="84"/>
    <x v="1006"/>
    <x v="24"/>
    <x v="1"/>
    <x v="1"/>
    <x v="0"/>
    <x v="0"/>
    <x v="1"/>
    <x v="224"/>
    <x v="204"/>
    <x v="323"/>
    <x v="245"/>
    <x v="412"/>
    <x v="463"/>
    <x v="77"/>
    <x v="420"/>
    <x v="421"/>
    <x v="431"/>
    <x v="357"/>
    <x v="429"/>
    <x v="39"/>
    <x v="425"/>
    <x v="599"/>
    <x v="379"/>
    <x v="397"/>
    <x v="348"/>
    <x v="368"/>
    <x v="108"/>
    <x v="18"/>
  </r>
  <r>
    <n v="1008"/>
    <x v="49"/>
    <x v="94"/>
    <x v="1007"/>
    <x v="0"/>
    <x v="0"/>
    <x v="2"/>
    <x v="2"/>
    <x v="0"/>
    <x v="1"/>
    <x v="224"/>
    <x v="205"/>
    <x v="128"/>
    <x v="0"/>
    <x v="517"/>
    <x v="464"/>
    <x v="425"/>
    <x v="421"/>
    <x v="422"/>
    <x v="432"/>
    <x v="97"/>
    <x v="2"/>
    <x v="87"/>
    <x v="1"/>
    <x v="600"/>
    <x v="380"/>
    <x v="398"/>
    <x v="349"/>
    <x v="411"/>
    <x v="137"/>
    <x v="34"/>
  </r>
  <r>
    <n v="1009"/>
    <x v="136"/>
    <x v="121"/>
    <x v="1008"/>
    <x v="16"/>
    <x v="0"/>
    <x v="2"/>
    <x v="0"/>
    <x v="0"/>
    <x v="1"/>
    <x v="225"/>
    <x v="206"/>
    <x v="101"/>
    <x v="0"/>
    <x v="166"/>
    <x v="0"/>
    <x v="426"/>
    <x v="422"/>
    <x v="423"/>
    <x v="433"/>
    <x v="196"/>
    <x v="430"/>
    <x v="196"/>
    <x v="426"/>
    <x v="601"/>
    <x v="381"/>
    <x v="15"/>
    <x v="350"/>
    <x v="481"/>
    <x v="197"/>
    <x v="119"/>
  </r>
  <r>
    <n v="1010"/>
    <x v="88"/>
    <x v="47"/>
    <x v="1009"/>
    <x v="31"/>
    <x v="2"/>
    <x v="0"/>
    <x v="1"/>
    <x v="0"/>
    <x v="0"/>
    <x v="225"/>
    <x v="207"/>
    <x v="97"/>
    <x v="246"/>
    <x v="223"/>
    <x v="0"/>
    <x v="369"/>
    <x v="423"/>
    <x v="57"/>
    <x v="434"/>
    <x v="100"/>
    <x v="431"/>
    <x v="441"/>
    <x v="427"/>
    <x v="537"/>
    <x v="0"/>
    <x v="55"/>
    <x v="0"/>
    <x v="250"/>
    <x v="0"/>
    <x v="71"/>
  </r>
  <r>
    <n v="1011"/>
    <x v="137"/>
    <x v="122"/>
    <x v="1010"/>
    <x v="4"/>
    <x v="1"/>
    <x v="1"/>
    <x v="0"/>
    <x v="0"/>
    <x v="1"/>
    <x v="226"/>
    <x v="208"/>
    <x v="280"/>
    <x v="247"/>
    <x v="271"/>
    <x v="171"/>
    <x v="427"/>
    <x v="424"/>
    <x v="57"/>
    <x v="435"/>
    <x v="433"/>
    <x v="432"/>
    <x v="453"/>
    <x v="428"/>
    <x v="463"/>
    <x v="382"/>
    <x v="399"/>
    <x v="351"/>
    <x v="482"/>
    <x v="198"/>
    <x v="120"/>
  </r>
  <r>
    <n v="1012"/>
    <x v="49"/>
    <x v="79"/>
    <x v="1011"/>
    <x v="24"/>
    <x v="1"/>
    <x v="2"/>
    <x v="0"/>
    <x v="0"/>
    <x v="1"/>
    <x v="226"/>
    <x v="209"/>
    <x v="222"/>
    <x v="0"/>
    <x v="102"/>
    <x v="0"/>
    <x v="329"/>
    <x v="425"/>
    <x v="424"/>
    <x v="436"/>
    <x v="434"/>
    <x v="433"/>
    <x v="454"/>
    <x v="429"/>
    <x v="562"/>
    <x v="383"/>
    <x v="197"/>
    <x v="0"/>
    <x v="483"/>
    <x v="199"/>
    <x v="34"/>
  </r>
  <r>
    <n v="1013"/>
    <x v="22"/>
    <x v="27"/>
    <x v="1012"/>
    <x v="6"/>
    <x v="2"/>
    <x v="3"/>
    <x v="0"/>
    <x v="1"/>
    <x v="0"/>
    <x v="226"/>
    <x v="210"/>
    <x v="324"/>
    <x v="248"/>
    <x v="297"/>
    <x v="0"/>
    <x v="177"/>
    <x v="1"/>
    <x v="392"/>
    <x v="437"/>
    <x v="69"/>
    <x v="434"/>
    <x v="329"/>
    <x v="430"/>
    <x v="602"/>
    <x v="0"/>
    <x v="97"/>
    <x v="0"/>
    <x v="385"/>
    <x v="119"/>
    <x v="13"/>
  </r>
  <r>
    <n v="1014"/>
    <x v="3"/>
    <x v="4"/>
    <x v="1013"/>
    <x v="63"/>
    <x v="2"/>
    <x v="1"/>
    <x v="1"/>
    <x v="2"/>
    <x v="1"/>
    <x v="226"/>
    <x v="211"/>
    <x v="187"/>
    <x v="249"/>
    <x v="218"/>
    <x v="465"/>
    <x v="141"/>
    <x v="1"/>
    <x v="131"/>
    <x v="1"/>
    <x v="435"/>
    <x v="2"/>
    <x v="217"/>
    <x v="1"/>
    <x v="156"/>
    <x v="0"/>
    <x v="295"/>
    <x v="0"/>
    <x v="276"/>
    <x v="0"/>
    <x v="0"/>
  </r>
  <r>
    <n v="1015"/>
    <x v="17"/>
    <x v="66"/>
    <x v="1014"/>
    <x v="2"/>
    <x v="1"/>
    <x v="3"/>
    <x v="0"/>
    <x v="0"/>
    <x v="1"/>
    <x v="227"/>
    <x v="212"/>
    <x v="325"/>
    <x v="250"/>
    <x v="518"/>
    <x v="466"/>
    <x v="166"/>
    <x v="1"/>
    <x v="40"/>
    <x v="1"/>
    <x v="428"/>
    <x v="435"/>
    <x v="455"/>
    <x v="431"/>
    <x v="603"/>
    <x v="384"/>
    <x v="105"/>
    <x v="0"/>
    <x v="178"/>
    <x v="29"/>
    <x v="8"/>
  </r>
  <r>
    <n v="1016"/>
    <x v="57"/>
    <x v="43"/>
    <x v="1015"/>
    <x v="19"/>
    <x v="2"/>
    <x v="2"/>
    <x v="2"/>
    <x v="0"/>
    <x v="1"/>
    <x v="227"/>
    <x v="213"/>
    <x v="194"/>
    <x v="0"/>
    <x v="398"/>
    <x v="467"/>
    <x v="106"/>
    <x v="1"/>
    <x v="57"/>
    <x v="438"/>
    <x v="436"/>
    <x v="436"/>
    <x v="221"/>
    <x v="432"/>
    <x v="415"/>
    <x v="385"/>
    <x v="241"/>
    <x v="0"/>
    <x v="208"/>
    <x v="0"/>
    <x v="42"/>
  </r>
  <r>
    <n v="1017"/>
    <x v="110"/>
    <x v="28"/>
    <x v="1016"/>
    <x v="99"/>
    <x v="2"/>
    <x v="1"/>
    <x v="3"/>
    <x v="1"/>
    <x v="3"/>
    <x v="228"/>
    <x v="214"/>
    <x v="326"/>
    <x v="251"/>
    <x v="137"/>
    <x v="468"/>
    <x v="91"/>
    <x v="1"/>
    <x v="57"/>
    <x v="439"/>
    <x v="437"/>
    <x v="437"/>
    <x v="456"/>
    <x v="433"/>
    <x v="222"/>
    <x v="386"/>
    <x v="400"/>
    <x v="0"/>
    <x v="131"/>
    <x v="18"/>
    <x v="93"/>
  </r>
  <r>
    <n v="1018"/>
    <x v="111"/>
    <x v="98"/>
    <x v="1017"/>
    <x v="22"/>
    <x v="1"/>
    <x v="3"/>
    <x v="2"/>
    <x v="0"/>
    <x v="1"/>
    <x v="229"/>
    <x v="215"/>
    <x v="8"/>
    <x v="0"/>
    <x v="139"/>
    <x v="0"/>
    <x v="120"/>
    <x v="426"/>
    <x v="425"/>
    <x v="1"/>
    <x v="438"/>
    <x v="438"/>
    <x v="284"/>
    <x v="1"/>
    <x v="604"/>
    <x v="387"/>
    <x v="199"/>
    <x v="0"/>
    <x v="308"/>
    <x v="74"/>
    <x v="94"/>
  </r>
  <r>
    <n v="1019"/>
    <x v="13"/>
    <x v="25"/>
    <x v="1018"/>
    <x v="25"/>
    <x v="0"/>
    <x v="2"/>
    <x v="2"/>
    <x v="0"/>
    <x v="1"/>
    <x v="229"/>
    <x v="216"/>
    <x v="22"/>
    <x v="0"/>
    <x v="485"/>
    <x v="469"/>
    <x v="203"/>
    <x v="427"/>
    <x v="245"/>
    <x v="1"/>
    <x v="46"/>
    <x v="2"/>
    <x v="38"/>
    <x v="1"/>
    <x v="406"/>
    <x v="388"/>
    <x v="287"/>
    <x v="352"/>
    <x v="446"/>
    <x v="164"/>
    <x v="0"/>
  </r>
  <r>
    <n v="1020"/>
    <x v="43"/>
    <x v="37"/>
    <x v="1019"/>
    <x v="39"/>
    <x v="1"/>
    <x v="2"/>
    <x v="2"/>
    <x v="1"/>
    <x v="0"/>
    <x v="230"/>
    <x v="217"/>
    <x v="327"/>
    <x v="252"/>
    <x v="278"/>
    <x v="470"/>
    <x v="91"/>
    <x v="1"/>
    <x v="242"/>
    <x v="1"/>
    <x v="439"/>
    <x v="439"/>
    <x v="457"/>
    <x v="434"/>
    <x v="212"/>
    <x v="389"/>
    <x v="312"/>
    <x v="353"/>
    <x v="470"/>
    <x v="187"/>
    <x v="28"/>
  </r>
  <r>
    <n v="1021"/>
    <x v="2"/>
    <x v="4"/>
    <x v="1020"/>
    <x v="40"/>
    <x v="4"/>
    <x v="2"/>
    <x v="1"/>
    <x v="1"/>
    <x v="0"/>
    <x v="230"/>
    <x v="218"/>
    <x v="99"/>
    <x v="0"/>
    <x v="56"/>
    <x v="0"/>
    <x v="125"/>
    <x v="1"/>
    <x v="111"/>
    <x v="1"/>
    <x v="75"/>
    <x v="2"/>
    <x v="144"/>
    <x v="1"/>
    <x v="605"/>
    <x v="0"/>
    <x v="60"/>
    <x v="0"/>
    <x v="102"/>
    <x v="0"/>
    <x v="0"/>
  </r>
  <r>
    <n v="1022"/>
    <x v="138"/>
    <x v="123"/>
    <x v="1021"/>
    <x v="3"/>
    <x v="2"/>
    <x v="2"/>
    <x v="0"/>
    <x v="0"/>
    <x v="1"/>
    <x v="231"/>
    <x v="219"/>
    <x v="318"/>
    <x v="253"/>
    <x v="519"/>
    <x v="471"/>
    <x v="97"/>
    <x v="428"/>
    <x v="426"/>
    <x v="440"/>
    <x v="146"/>
    <x v="440"/>
    <x v="318"/>
    <x v="435"/>
    <x v="606"/>
    <x v="390"/>
    <x v="330"/>
    <x v="354"/>
    <x v="474"/>
    <x v="191"/>
    <x v="121"/>
  </r>
  <r>
    <n v="1023"/>
    <x v="139"/>
    <x v="124"/>
    <x v="1022"/>
    <x v="8"/>
    <x v="3"/>
    <x v="3"/>
    <x v="2"/>
    <x v="0"/>
    <x v="1"/>
    <x v="231"/>
    <x v="220"/>
    <x v="13"/>
    <x v="254"/>
    <x v="80"/>
    <x v="0"/>
    <x v="378"/>
    <x v="429"/>
    <x v="57"/>
    <x v="441"/>
    <x v="440"/>
    <x v="441"/>
    <x v="458"/>
    <x v="436"/>
    <x v="511"/>
    <x v="391"/>
    <x v="295"/>
    <x v="0"/>
    <x v="484"/>
    <x v="200"/>
    <x v="122"/>
  </r>
  <r>
    <n v="1024"/>
    <x v="61"/>
    <x v="84"/>
    <x v="1023"/>
    <x v="0"/>
    <x v="0"/>
    <x v="2"/>
    <x v="2"/>
    <x v="0"/>
    <x v="1"/>
    <x v="231"/>
    <x v="221"/>
    <x v="253"/>
    <x v="255"/>
    <x v="7"/>
    <x v="0"/>
    <x v="120"/>
    <x v="430"/>
    <x v="18"/>
    <x v="442"/>
    <x v="320"/>
    <x v="442"/>
    <x v="459"/>
    <x v="437"/>
    <x v="10"/>
    <x v="392"/>
    <x v="401"/>
    <x v="355"/>
    <x v="485"/>
    <x v="201"/>
    <x v="46"/>
  </r>
  <r>
    <n v="1025"/>
    <x v="140"/>
    <x v="125"/>
    <x v="1024"/>
    <x v="105"/>
    <x v="1"/>
    <x v="2"/>
    <x v="2"/>
    <x v="0"/>
    <x v="1"/>
    <x v="232"/>
    <x v="222"/>
    <x v="328"/>
    <x v="256"/>
    <x v="105"/>
    <x v="472"/>
    <x v="428"/>
    <x v="431"/>
    <x v="427"/>
    <x v="443"/>
    <x v="441"/>
    <x v="443"/>
    <x v="88"/>
    <x v="438"/>
    <x v="604"/>
    <x v="393"/>
    <x v="402"/>
    <x v="356"/>
    <x v="486"/>
    <x v="202"/>
    <x v="123"/>
  </r>
  <r>
    <n v="1026"/>
    <x v="141"/>
    <x v="126"/>
    <x v="1025"/>
    <x v="0"/>
    <x v="0"/>
    <x v="2"/>
    <x v="0"/>
    <x v="0"/>
    <x v="1"/>
    <x v="232"/>
    <x v="223"/>
    <x v="329"/>
    <x v="257"/>
    <x v="173"/>
    <x v="0"/>
    <x v="429"/>
    <x v="432"/>
    <x v="59"/>
    <x v="1"/>
    <x v="69"/>
    <x v="444"/>
    <x v="460"/>
    <x v="439"/>
    <x v="607"/>
    <x v="394"/>
    <x v="403"/>
    <x v="357"/>
    <x v="279"/>
    <x v="57"/>
    <x v="124"/>
  </r>
  <r>
    <n v="1027"/>
    <x v="142"/>
    <x v="66"/>
    <x v="1026"/>
    <x v="28"/>
    <x v="2"/>
    <x v="0"/>
    <x v="0"/>
    <x v="0"/>
    <x v="0"/>
    <x v="233"/>
    <x v="224"/>
    <x v="330"/>
    <x v="258"/>
    <x v="520"/>
    <x v="473"/>
    <x v="344"/>
    <x v="433"/>
    <x v="428"/>
    <x v="444"/>
    <x v="442"/>
    <x v="445"/>
    <x v="92"/>
    <x v="440"/>
    <x v="59"/>
    <x v="0"/>
    <x v="82"/>
    <x v="0"/>
    <x v="321"/>
    <x v="80"/>
    <x v="125"/>
  </r>
  <r>
    <n v="1028"/>
    <x v="25"/>
    <x v="4"/>
    <x v="1027"/>
    <x v="78"/>
    <x v="2"/>
    <x v="2"/>
    <x v="1"/>
    <x v="1"/>
    <x v="2"/>
    <x v="233"/>
    <x v="225"/>
    <x v="40"/>
    <x v="0"/>
    <x v="96"/>
    <x v="0"/>
    <x v="89"/>
    <x v="1"/>
    <x v="429"/>
    <x v="445"/>
    <x v="443"/>
    <x v="446"/>
    <x v="461"/>
    <x v="441"/>
    <x v="278"/>
    <x v="0"/>
    <x v="134"/>
    <x v="358"/>
    <x v="259"/>
    <x v="0"/>
    <x v="0"/>
  </r>
  <r>
    <n v="1029"/>
    <x v="3"/>
    <x v="3"/>
    <x v="1028"/>
    <x v="9"/>
    <x v="0"/>
    <x v="3"/>
    <x v="2"/>
    <x v="1"/>
    <x v="1"/>
    <x v="233"/>
    <x v="226"/>
    <x v="112"/>
    <x v="0"/>
    <x v="255"/>
    <x v="0"/>
    <x v="35"/>
    <x v="1"/>
    <x v="150"/>
    <x v="1"/>
    <x v="42"/>
    <x v="2"/>
    <x v="90"/>
    <x v="1"/>
    <x v="492"/>
    <x v="0"/>
    <x v="31"/>
    <x v="0"/>
    <x v="487"/>
    <x v="203"/>
    <x v="0"/>
  </r>
  <r>
    <n v="1030"/>
    <x v="76"/>
    <x v="69"/>
    <x v="1029"/>
    <x v="97"/>
    <x v="2"/>
    <x v="0"/>
    <x v="1"/>
    <x v="0"/>
    <x v="0"/>
    <x v="234"/>
    <x v="227"/>
    <x v="331"/>
    <x v="259"/>
    <x v="519"/>
    <x v="474"/>
    <x v="242"/>
    <x v="1"/>
    <x v="57"/>
    <x v="446"/>
    <x v="330"/>
    <x v="447"/>
    <x v="462"/>
    <x v="442"/>
    <x v="95"/>
    <x v="0"/>
    <x v="162"/>
    <x v="0"/>
    <x v="428"/>
    <x v="0"/>
    <x v="60"/>
  </r>
  <r>
    <n v="1031"/>
    <x v="6"/>
    <x v="7"/>
    <x v="1030"/>
    <x v="9"/>
    <x v="0"/>
    <x v="3"/>
    <x v="1"/>
    <x v="0"/>
    <x v="1"/>
    <x v="234"/>
    <x v="228"/>
    <x v="298"/>
    <x v="260"/>
    <x v="53"/>
    <x v="0"/>
    <x v="109"/>
    <x v="1"/>
    <x v="59"/>
    <x v="1"/>
    <x v="161"/>
    <x v="2"/>
    <x v="144"/>
    <x v="1"/>
    <x v="608"/>
    <x v="0"/>
    <x v="66"/>
    <x v="0"/>
    <x v="404"/>
    <x v="131"/>
    <x v="0"/>
  </r>
  <r>
    <n v="1032"/>
    <x v="5"/>
    <x v="2"/>
    <x v="1031"/>
    <x v="71"/>
    <x v="2"/>
    <x v="3"/>
    <x v="2"/>
    <x v="1"/>
    <x v="1"/>
    <x v="234"/>
    <x v="229"/>
    <x v="138"/>
    <x v="261"/>
    <x v="407"/>
    <x v="0"/>
    <x v="202"/>
    <x v="1"/>
    <x v="45"/>
    <x v="1"/>
    <x v="186"/>
    <x v="2"/>
    <x v="17"/>
    <x v="1"/>
    <x v="149"/>
    <x v="395"/>
    <x v="9"/>
    <x v="0"/>
    <x v="324"/>
    <x v="81"/>
    <x v="0"/>
  </r>
  <r>
    <n v="1033"/>
    <x v="143"/>
    <x v="50"/>
    <x v="1032"/>
    <x v="22"/>
    <x v="1"/>
    <x v="3"/>
    <x v="1"/>
    <x v="0"/>
    <x v="1"/>
    <x v="235"/>
    <x v="230"/>
    <x v="47"/>
    <x v="0"/>
    <x v="407"/>
    <x v="0"/>
    <x v="430"/>
    <x v="434"/>
    <x v="325"/>
    <x v="447"/>
    <x v="444"/>
    <x v="448"/>
    <x v="269"/>
    <x v="443"/>
    <x v="609"/>
    <x v="396"/>
    <x v="404"/>
    <x v="359"/>
    <x v="405"/>
    <x v="132"/>
    <x v="126"/>
  </r>
  <r>
    <n v="1034"/>
    <x v="124"/>
    <x v="127"/>
    <x v="1033"/>
    <x v="12"/>
    <x v="2"/>
    <x v="1"/>
    <x v="1"/>
    <x v="0"/>
    <x v="1"/>
    <x v="236"/>
    <x v="231"/>
    <x v="332"/>
    <x v="262"/>
    <x v="521"/>
    <x v="0"/>
    <x v="431"/>
    <x v="435"/>
    <x v="49"/>
    <x v="1"/>
    <x v="77"/>
    <x v="2"/>
    <x v="82"/>
    <x v="1"/>
    <x v="610"/>
    <x v="397"/>
    <x v="376"/>
    <x v="360"/>
    <x v="313"/>
    <x v="75"/>
    <x v="107"/>
  </r>
  <r>
    <n v="1035"/>
    <x v="115"/>
    <x v="128"/>
    <x v="1034"/>
    <x v="23"/>
    <x v="1"/>
    <x v="2"/>
    <x v="3"/>
    <x v="0"/>
    <x v="1"/>
    <x v="236"/>
    <x v="232"/>
    <x v="333"/>
    <x v="263"/>
    <x v="419"/>
    <x v="475"/>
    <x v="217"/>
    <x v="1"/>
    <x v="256"/>
    <x v="448"/>
    <x v="445"/>
    <x v="449"/>
    <x v="463"/>
    <x v="444"/>
    <x v="611"/>
    <x v="398"/>
    <x v="261"/>
    <x v="361"/>
    <x v="488"/>
    <x v="204"/>
    <x v="98"/>
  </r>
  <r>
    <n v="1036"/>
    <x v="28"/>
    <x v="53"/>
    <x v="1035"/>
    <x v="53"/>
    <x v="1"/>
    <x v="2"/>
    <x v="1"/>
    <x v="0"/>
    <x v="1"/>
    <x v="236"/>
    <x v="233"/>
    <x v="181"/>
    <x v="0"/>
    <x v="76"/>
    <x v="0"/>
    <x v="268"/>
    <x v="1"/>
    <x v="430"/>
    <x v="449"/>
    <x v="222"/>
    <x v="450"/>
    <x v="464"/>
    <x v="445"/>
    <x v="441"/>
    <x v="399"/>
    <x v="358"/>
    <x v="362"/>
    <x v="350"/>
    <x v="97"/>
    <x v="16"/>
  </r>
  <r>
    <n v="1037"/>
    <x v="120"/>
    <x v="4"/>
    <x v="1036"/>
    <x v="4"/>
    <x v="1"/>
    <x v="2"/>
    <x v="1"/>
    <x v="0"/>
    <x v="2"/>
    <x v="237"/>
    <x v="234"/>
    <x v="334"/>
    <x v="264"/>
    <x v="183"/>
    <x v="0"/>
    <x v="432"/>
    <x v="436"/>
    <x v="431"/>
    <x v="450"/>
    <x v="402"/>
    <x v="451"/>
    <x v="392"/>
    <x v="446"/>
    <x v="612"/>
    <x v="400"/>
    <x v="405"/>
    <x v="363"/>
    <x v="489"/>
    <x v="205"/>
    <x v="103"/>
  </r>
  <r>
    <n v="1038"/>
    <x v="144"/>
    <x v="129"/>
    <x v="1037"/>
    <x v="33"/>
    <x v="1"/>
    <x v="2"/>
    <x v="2"/>
    <x v="1"/>
    <x v="1"/>
    <x v="237"/>
    <x v="235"/>
    <x v="335"/>
    <x v="265"/>
    <x v="514"/>
    <x v="476"/>
    <x v="217"/>
    <x v="1"/>
    <x v="432"/>
    <x v="451"/>
    <x v="38"/>
    <x v="452"/>
    <x v="171"/>
    <x v="447"/>
    <x v="613"/>
    <x v="401"/>
    <x v="406"/>
    <x v="364"/>
    <x v="490"/>
    <x v="206"/>
    <x v="127"/>
  </r>
  <r>
    <n v="1039"/>
    <x v="145"/>
    <x v="130"/>
    <x v="1038"/>
    <x v="0"/>
    <x v="0"/>
    <x v="1"/>
    <x v="2"/>
    <x v="0"/>
    <x v="0"/>
    <x v="238"/>
    <x v="236"/>
    <x v="336"/>
    <x v="266"/>
    <x v="518"/>
    <x v="477"/>
    <x v="433"/>
    <x v="437"/>
    <x v="433"/>
    <x v="452"/>
    <x v="446"/>
    <x v="453"/>
    <x v="465"/>
    <x v="448"/>
    <x v="599"/>
    <x v="402"/>
    <x v="310"/>
    <x v="365"/>
    <x v="491"/>
    <x v="207"/>
    <x v="128"/>
  </r>
  <r>
    <n v="1040"/>
    <x v="146"/>
    <x v="131"/>
    <x v="1039"/>
    <x v="16"/>
    <x v="0"/>
    <x v="2"/>
    <x v="2"/>
    <x v="0"/>
    <x v="1"/>
    <x v="238"/>
    <x v="237"/>
    <x v="337"/>
    <x v="267"/>
    <x v="440"/>
    <x v="0"/>
    <x v="434"/>
    <x v="438"/>
    <x v="57"/>
    <x v="453"/>
    <x v="447"/>
    <x v="454"/>
    <x v="466"/>
    <x v="449"/>
    <x v="614"/>
    <x v="403"/>
    <x v="407"/>
    <x v="366"/>
    <x v="492"/>
    <x v="208"/>
    <x v="129"/>
  </r>
  <r>
    <n v="1041"/>
    <x v="147"/>
    <x v="132"/>
    <x v="1040"/>
    <x v="3"/>
    <x v="2"/>
    <x v="3"/>
    <x v="2"/>
    <x v="0"/>
    <x v="1"/>
    <x v="238"/>
    <x v="238"/>
    <x v="169"/>
    <x v="268"/>
    <x v="238"/>
    <x v="478"/>
    <x v="435"/>
    <x v="439"/>
    <x v="262"/>
    <x v="454"/>
    <x v="24"/>
    <x v="2"/>
    <x v="113"/>
    <x v="1"/>
    <x v="615"/>
    <x v="404"/>
    <x v="408"/>
    <x v="367"/>
    <x v="130"/>
    <x v="0"/>
    <x v="130"/>
  </r>
  <r>
    <n v="1042"/>
    <x v="58"/>
    <x v="43"/>
    <x v="1041"/>
    <x v="13"/>
    <x v="1"/>
    <x v="1"/>
    <x v="0"/>
    <x v="0"/>
    <x v="1"/>
    <x v="238"/>
    <x v="239"/>
    <x v="338"/>
    <x v="269"/>
    <x v="211"/>
    <x v="0"/>
    <x v="436"/>
    <x v="440"/>
    <x v="434"/>
    <x v="455"/>
    <x v="359"/>
    <x v="455"/>
    <x v="145"/>
    <x v="450"/>
    <x v="616"/>
    <x v="405"/>
    <x v="328"/>
    <x v="368"/>
    <x v="493"/>
    <x v="209"/>
    <x v="43"/>
  </r>
  <r>
    <n v="1043"/>
    <x v="148"/>
    <x v="97"/>
    <x v="1042"/>
    <x v="104"/>
    <x v="1"/>
    <x v="2"/>
    <x v="2"/>
    <x v="0"/>
    <x v="1"/>
    <x v="239"/>
    <x v="240"/>
    <x v="339"/>
    <x v="270"/>
    <x v="522"/>
    <x v="479"/>
    <x v="325"/>
    <x v="441"/>
    <x v="435"/>
    <x v="456"/>
    <x v="448"/>
    <x v="456"/>
    <x v="20"/>
    <x v="451"/>
    <x v="335"/>
    <x v="406"/>
    <x v="162"/>
    <x v="0"/>
    <x v="494"/>
    <x v="210"/>
    <x v="131"/>
  </r>
  <r>
    <n v="1044"/>
    <x v="149"/>
    <x v="133"/>
    <x v="1043"/>
    <x v="2"/>
    <x v="1"/>
    <x v="2"/>
    <x v="2"/>
    <x v="0"/>
    <x v="1"/>
    <x v="239"/>
    <x v="241"/>
    <x v="340"/>
    <x v="271"/>
    <x v="155"/>
    <x v="480"/>
    <x v="103"/>
    <x v="1"/>
    <x v="375"/>
    <x v="1"/>
    <x v="449"/>
    <x v="457"/>
    <x v="467"/>
    <x v="452"/>
    <x v="617"/>
    <x v="407"/>
    <x v="409"/>
    <x v="369"/>
    <x v="405"/>
    <x v="132"/>
    <x v="132"/>
  </r>
  <r>
    <n v="1045"/>
    <x v="88"/>
    <x v="19"/>
    <x v="1044"/>
    <x v="7"/>
    <x v="2"/>
    <x v="1"/>
    <x v="0"/>
    <x v="0"/>
    <x v="0"/>
    <x v="240"/>
    <x v="242"/>
    <x v="341"/>
    <x v="272"/>
    <x v="357"/>
    <x v="481"/>
    <x v="91"/>
    <x v="1"/>
    <x v="287"/>
    <x v="1"/>
    <x v="450"/>
    <x v="458"/>
    <x v="468"/>
    <x v="453"/>
    <x v="618"/>
    <x v="0"/>
    <x v="228"/>
    <x v="370"/>
    <x v="425"/>
    <x v="150"/>
    <x v="71"/>
  </r>
  <r>
    <n v="1046"/>
    <x v="110"/>
    <x v="107"/>
    <x v="1045"/>
    <x v="39"/>
    <x v="1"/>
    <x v="2"/>
    <x v="2"/>
    <x v="1"/>
    <x v="1"/>
    <x v="240"/>
    <x v="243"/>
    <x v="135"/>
    <x v="273"/>
    <x v="523"/>
    <x v="482"/>
    <x v="81"/>
    <x v="1"/>
    <x v="161"/>
    <x v="1"/>
    <x v="451"/>
    <x v="459"/>
    <x v="469"/>
    <x v="454"/>
    <x v="490"/>
    <x v="408"/>
    <x v="410"/>
    <x v="371"/>
    <x v="366"/>
    <x v="106"/>
    <x v="93"/>
  </r>
  <r>
    <n v="1047"/>
    <x v="42"/>
    <x v="95"/>
    <x v="1046"/>
    <x v="73"/>
    <x v="2"/>
    <x v="2"/>
    <x v="0"/>
    <x v="0"/>
    <x v="1"/>
    <x v="241"/>
    <x v="244"/>
    <x v="342"/>
    <x v="274"/>
    <x v="524"/>
    <x v="483"/>
    <x v="65"/>
    <x v="1"/>
    <x v="436"/>
    <x v="457"/>
    <x v="205"/>
    <x v="2"/>
    <x v="291"/>
    <x v="455"/>
    <x v="395"/>
    <x v="0"/>
    <x v="81"/>
    <x v="372"/>
    <x v="495"/>
    <x v="211"/>
    <x v="27"/>
  </r>
  <r>
    <n v="1048"/>
    <x v="3"/>
    <x v="2"/>
    <x v="1047"/>
    <x v="11"/>
    <x v="0"/>
    <x v="3"/>
    <x v="2"/>
    <x v="2"/>
    <x v="1"/>
    <x v="241"/>
    <x v="245"/>
    <x v="71"/>
    <x v="0"/>
    <x v="230"/>
    <x v="484"/>
    <x v="36"/>
    <x v="1"/>
    <x v="11"/>
    <x v="6"/>
    <x v="64"/>
    <x v="2"/>
    <x v="64"/>
    <x v="1"/>
    <x v="226"/>
    <x v="0"/>
    <x v="58"/>
    <x v="0"/>
    <x v="496"/>
    <x v="0"/>
    <x v="0"/>
  </r>
  <r>
    <n v="1049"/>
    <x v="150"/>
    <x v="134"/>
    <x v="1048"/>
    <x v="53"/>
    <x v="1"/>
    <x v="2"/>
    <x v="2"/>
    <x v="0"/>
    <x v="1"/>
    <x v="242"/>
    <x v="246"/>
    <x v="145"/>
    <x v="0"/>
    <x v="525"/>
    <x v="485"/>
    <x v="398"/>
    <x v="442"/>
    <x v="57"/>
    <x v="458"/>
    <x v="100"/>
    <x v="460"/>
    <x v="98"/>
    <x v="456"/>
    <x v="510"/>
    <x v="409"/>
    <x v="411"/>
    <x v="373"/>
    <x v="497"/>
    <x v="212"/>
    <x v="133"/>
  </r>
  <r>
    <n v="1050"/>
    <x v="30"/>
    <x v="35"/>
    <x v="1049"/>
    <x v="31"/>
    <x v="2"/>
    <x v="0"/>
    <x v="1"/>
    <x v="0"/>
    <x v="0"/>
    <x v="243"/>
    <x v="247"/>
    <x v="333"/>
    <x v="275"/>
    <x v="74"/>
    <x v="0"/>
    <x v="20"/>
    <x v="1"/>
    <x v="57"/>
    <x v="459"/>
    <x v="100"/>
    <x v="461"/>
    <x v="188"/>
    <x v="457"/>
    <x v="619"/>
    <x v="410"/>
    <x v="82"/>
    <x v="0"/>
    <x v="349"/>
    <x v="0"/>
    <x v="18"/>
  </r>
  <r>
    <n v="1051"/>
    <x v="148"/>
    <x v="135"/>
    <x v="1050"/>
    <x v="101"/>
    <x v="1"/>
    <x v="2"/>
    <x v="2"/>
    <x v="1"/>
    <x v="1"/>
    <x v="244"/>
    <x v="248"/>
    <x v="205"/>
    <x v="276"/>
    <x v="446"/>
    <x v="486"/>
    <x v="437"/>
    <x v="443"/>
    <x v="437"/>
    <x v="460"/>
    <x v="220"/>
    <x v="462"/>
    <x v="470"/>
    <x v="458"/>
    <x v="620"/>
    <x v="411"/>
    <x v="258"/>
    <x v="0"/>
    <x v="498"/>
    <x v="213"/>
    <x v="131"/>
  </r>
  <r>
    <n v="1052"/>
    <x v="151"/>
    <x v="18"/>
    <x v="1051"/>
    <x v="0"/>
    <x v="0"/>
    <x v="3"/>
    <x v="2"/>
    <x v="0"/>
    <x v="1"/>
    <x v="244"/>
    <x v="249"/>
    <x v="264"/>
    <x v="277"/>
    <x v="9"/>
    <x v="0"/>
    <x v="336"/>
    <x v="444"/>
    <x v="438"/>
    <x v="1"/>
    <x v="122"/>
    <x v="2"/>
    <x v="23"/>
    <x v="1"/>
    <x v="621"/>
    <x v="412"/>
    <x v="233"/>
    <x v="374"/>
    <x v="115"/>
    <x v="15"/>
    <x v="134"/>
  </r>
  <r>
    <n v="1053"/>
    <x v="152"/>
    <x v="51"/>
    <x v="1052"/>
    <x v="0"/>
    <x v="0"/>
    <x v="3"/>
    <x v="0"/>
    <x v="0"/>
    <x v="0"/>
    <x v="245"/>
    <x v="250"/>
    <x v="343"/>
    <x v="278"/>
    <x v="391"/>
    <x v="487"/>
    <x v="438"/>
    <x v="445"/>
    <x v="439"/>
    <x v="461"/>
    <x v="403"/>
    <x v="463"/>
    <x v="429"/>
    <x v="459"/>
    <x v="206"/>
    <x v="413"/>
    <x v="412"/>
    <x v="375"/>
    <x v="499"/>
    <x v="214"/>
    <x v="135"/>
  </r>
  <r>
    <n v="1054"/>
    <x v="49"/>
    <x v="16"/>
    <x v="1053"/>
    <x v="13"/>
    <x v="1"/>
    <x v="2"/>
    <x v="2"/>
    <x v="0"/>
    <x v="1"/>
    <x v="245"/>
    <x v="251"/>
    <x v="158"/>
    <x v="0"/>
    <x v="52"/>
    <x v="0"/>
    <x v="439"/>
    <x v="446"/>
    <x v="157"/>
    <x v="1"/>
    <x v="67"/>
    <x v="464"/>
    <x v="67"/>
    <x v="460"/>
    <x v="622"/>
    <x v="414"/>
    <x v="146"/>
    <x v="376"/>
    <x v="489"/>
    <x v="205"/>
    <x v="34"/>
  </r>
  <r>
    <n v="1055"/>
    <x v="30"/>
    <x v="136"/>
    <x v="1054"/>
    <x v="2"/>
    <x v="1"/>
    <x v="3"/>
    <x v="0"/>
    <x v="0"/>
    <x v="1"/>
    <x v="246"/>
    <x v="252"/>
    <x v="344"/>
    <x v="279"/>
    <x v="526"/>
    <x v="488"/>
    <x v="65"/>
    <x v="1"/>
    <x v="162"/>
    <x v="1"/>
    <x v="20"/>
    <x v="465"/>
    <x v="424"/>
    <x v="461"/>
    <x v="572"/>
    <x v="415"/>
    <x v="75"/>
    <x v="377"/>
    <x v="500"/>
    <x v="215"/>
    <x v="18"/>
  </r>
  <r>
    <n v="1056"/>
    <x v="153"/>
    <x v="137"/>
    <x v="1055"/>
    <x v="24"/>
    <x v="1"/>
    <x v="2"/>
    <x v="0"/>
    <x v="0"/>
    <x v="1"/>
    <x v="247"/>
    <x v="253"/>
    <x v="248"/>
    <x v="280"/>
    <x v="359"/>
    <x v="0"/>
    <x v="440"/>
    <x v="447"/>
    <x v="440"/>
    <x v="462"/>
    <x v="452"/>
    <x v="466"/>
    <x v="471"/>
    <x v="462"/>
    <x v="416"/>
    <x v="416"/>
    <x v="413"/>
    <x v="378"/>
    <x v="480"/>
    <x v="196"/>
    <x v="136"/>
  </r>
  <r>
    <n v="1057"/>
    <x v="154"/>
    <x v="138"/>
    <x v="1056"/>
    <x v="94"/>
    <x v="3"/>
    <x v="1"/>
    <x v="0"/>
    <x v="0"/>
    <x v="1"/>
    <x v="247"/>
    <x v="254"/>
    <x v="345"/>
    <x v="281"/>
    <x v="282"/>
    <x v="0"/>
    <x v="394"/>
    <x v="448"/>
    <x v="186"/>
    <x v="463"/>
    <x v="453"/>
    <x v="467"/>
    <x v="472"/>
    <x v="463"/>
    <x v="322"/>
    <x v="0"/>
    <x v="368"/>
    <x v="379"/>
    <x v="501"/>
    <x v="216"/>
    <x v="137"/>
  </r>
  <r>
    <n v="1058"/>
    <x v="147"/>
    <x v="139"/>
    <x v="1057"/>
    <x v="79"/>
    <x v="1"/>
    <x v="2"/>
    <x v="1"/>
    <x v="0"/>
    <x v="1"/>
    <x v="247"/>
    <x v="255"/>
    <x v="346"/>
    <x v="282"/>
    <x v="300"/>
    <x v="0"/>
    <x v="441"/>
    <x v="449"/>
    <x v="11"/>
    <x v="6"/>
    <x v="249"/>
    <x v="2"/>
    <x v="13"/>
    <x v="1"/>
    <x v="623"/>
    <x v="417"/>
    <x v="414"/>
    <x v="380"/>
    <x v="329"/>
    <x v="83"/>
    <x v="130"/>
  </r>
  <r>
    <n v="1059"/>
    <x v="80"/>
    <x v="140"/>
    <x v="1058"/>
    <x v="78"/>
    <x v="2"/>
    <x v="1"/>
    <x v="0"/>
    <x v="0"/>
    <x v="1"/>
    <x v="248"/>
    <x v="256"/>
    <x v="338"/>
    <x v="283"/>
    <x v="527"/>
    <x v="489"/>
    <x v="442"/>
    <x v="450"/>
    <x v="251"/>
    <x v="464"/>
    <x v="100"/>
    <x v="468"/>
    <x v="356"/>
    <x v="464"/>
    <x v="43"/>
    <x v="0"/>
    <x v="397"/>
    <x v="381"/>
    <x v="454"/>
    <x v="172"/>
    <x v="63"/>
  </r>
  <r>
    <n v="1060"/>
    <x v="107"/>
    <x v="43"/>
    <x v="1059"/>
    <x v="21"/>
    <x v="2"/>
    <x v="2"/>
    <x v="0"/>
    <x v="1"/>
    <x v="1"/>
    <x v="248"/>
    <x v="257"/>
    <x v="347"/>
    <x v="284"/>
    <x v="302"/>
    <x v="0"/>
    <x v="194"/>
    <x v="1"/>
    <x v="441"/>
    <x v="465"/>
    <x v="454"/>
    <x v="469"/>
    <x v="473"/>
    <x v="465"/>
    <x v="237"/>
    <x v="0"/>
    <x v="415"/>
    <x v="382"/>
    <x v="16"/>
    <x v="0"/>
    <x v="90"/>
  </r>
  <r>
    <n v="1061"/>
    <x v="130"/>
    <x v="109"/>
    <x v="1060"/>
    <x v="2"/>
    <x v="1"/>
    <x v="3"/>
    <x v="2"/>
    <x v="0"/>
    <x v="1"/>
    <x v="249"/>
    <x v="258"/>
    <x v="348"/>
    <x v="285"/>
    <x v="495"/>
    <x v="490"/>
    <x v="285"/>
    <x v="1"/>
    <x v="408"/>
    <x v="1"/>
    <x v="455"/>
    <x v="470"/>
    <x v="474"/>
    <x v="466"/>
    <x v="624"/>
    <x v="418"/>
    <x v="389"/>
    <x v="0"/>
    <x v="383"/>
    <x v="117"/>
    <x v="113"/>
  </r>
  <r>
    <n v="1062"/>
    <x v="31"/>
    <x v="13"/>
    <x v="1061"/>
    <x v="32"/>
    <x v="1"/>
    <x v="2"/>
    <x v="1"/>
    <x v="0"/>
    <x v="1"/>
    <x v="249"/>
    <x v="259"/>
    <x v="349"/>
    <x v="286"/>
    <x v="112"/>
    <x v="491"/>
    <x v="33"/>
    <x v="1"/>
    <x v="107"/>
    <x v="1"/>
    <x v="151"/>
    <x v="471"/>
    <x v="475"/>
    <x v="467"/>
    <x v="242"/>
    <x v="419"/>
    <x v="231"/>
    <x v="0"/>
    <x v="502"/>
    <x v="0"/>
    <x v="19"/>
  </r>
  <r>
    <n v="1063"/>
    <x v="155"/>
    <x v="141"/>
    <x v="1062"/>
    <x v="3"/>
    <x v="2"/>
    <x v="3"/>
    <x v="2"/>
    <x v="0"/>
    <x v="1"/>
    <x v="250"/>
    <x v="260"/>
    <x v="350"/>
    <x v="287"/>
    <x v="70"/>
    <x v="0"/>
    <x v="443"/>
    <x v="451"/>
    <x v="30"/>
    <x v="1"/>
    <x v="248"/>
    <x v="2"/>
    <x v="423"/>
    <x v="1"/>
    <x v="625"/>
    <x v="420"/>
    <x v="416"/>
    <x v="383"/>
    <x v="503"/>
    <x v="217"/>
    <x v="138"/>
  </r>
  <r>
    <n v="1064"/>
    <x v="156"/>
    <x v="142"/>
    <x v="1063"/>
    <x v="31"/>
    <x v="2"/>
    <x v="2"/>
    <x v="0"/>
    <x v="0"/>
    <x v="0"/>
    <x v="250"/>
    <x v="261"/>
    <x v="306"/>
    <x v="288"/>
    <x v="327"/>
    <x v="0"/>
    <x v="444"/>
    <x v="452"/>
    <x v="57"/>
    <x v="466"/>
    <x v="100"/>
    <x v="472"/>
    <x v="98"/>
    <x v="468"/>
    <x v="505"/>
    <x v="421"/>
    <x v="3"/>
    <x v="384"/>
    <x v="421"/>
    <x v="147"/>
    <x v="139"/>
  </r>
  <r>
    <n v="1065"/>
    <x v="157"/>
    <x v="143"/>
    <x v="1064"/>
    <x v="89"/>
    <x v="1"/>
    <x v="1"/>
    <x v="2"/>
    <x v="0"/>
    <x v="1"/>
    <x v="251"/>
    <x v="262"/>
    <x v="242"/>
    <x v="289"/>
    <x v="528"/>
    <x v="492"/>
    <x v="52"/>
    <x v="453"/>
    <x v="410"/>
    <x v="467"/>
    <x v="456"/>
    <x v="473"/>
    <x v="221"/>
    <x v="469"/>
    <x v="536"/>
    <x v="422"/>
    <x v="417"/>
    <x v="385"/>
    <x v="56"/>
    <x v="6"/>
    <x v="140"/>
  </r>
  <r>
    <n v="1066"/>
    <x v="46"/>
    <x v="144"/>
    <x v="1065"/>
    <x v="7"/>
    <x v="2"/>
    <x v="2"/>
    <x v="2"/>
    <x v="0"/>
    <x v="1"/>
    <x v="251"/>
    <x v="263"/>
    <x v="339"/>
    <x v="290"/>
    <x v="529"/>
    <x v="493"/>
    <x v="339"/>
    <x v="454"/>
    <x v="442"/>
    <x v="468"/>
    <x v="138"/>
    <x v="474"/>
    <x v="476"/>
    <x v="470"/>
    <x v="626"/>
    <x v="423"/>
    <x v="418"/>
    <x v="386"/>
    <x v="504"/>
    <x v="218"/>
    <x v="31"/>
  </r>
  <r>
    <n v="1067"/>
    <x v="123"/>
    <x v="82"/>
    <x v="1066"/>
    <x v="13"/>
    <x v="1"/>
    <x v="2"/>
    <x v="1"/>
    <x v="0"/>
    <x v="1"/>
    <x v="251"/>
    <x v="264"/>
    <x v="63"/>
    <x v="291"/>
    <x v="77"/>
    <x v="0"/>
    <x v="445"/>
    <x v="455"/>
    <x v="154"/>
    <x v="1"/>
    <x v="112"/>
    <x v="2"/>
    <x v="360"/>
    <x v="1"/>
    <x v="485"/>
    <x v="424"/>
    <x v="25"/>
    <x v="0"/>
    <x v="488"/>
    <x v="204"/>
    <x v="106"/>
  </r>
  <r>
    <n v="1068"/>
    <x v="7"/>
    <x v="27"/>
    <x v="1067"/>
    <x v="57"/>
    <x v="1"/>
    <x v="3"/>
    <x v="0"/>
    <x v="0"/>
    <x v="1"/>
    <x v="251"/>
    <x v="265"/>
    <x v="151"/>
    <x v="0"/>
    <x v="393"/>
    <x v="494"/>
    <x v="294"/>
    <x v="456"/>
    <x v="74"/>
    <x v="1"/>
    <x v="216"/>
    <x v="2"/>
    <x v="413"/>
    <x v="1"/>
    <x v="627"/>
    <x v="425"/>
    <x v="419"/>
    <x v="387"/>
    <x v="414"/>
    <x v="140"/>
    <x v="2"/>
  </r>
  <r>
    <n v="1069"/>
    <x v="15"/>
    <x v="34"/>
    <x v="1068"/>
    <x v="21"/>
    <x v="2"/>
    <x v="2"/>
    <x v="0"/>
    <x v="0"/>
    <x v="1"/>
    <x v="251"/>
    <x v="266"/>
    <x v="351"/>
    <x v="292"/>
    <x v="319"/>
    <x v="495"/>
    <x v="200"/>
    <x v="457"/>
    <x v="75"/>
    <x v="1"/>
    <x v="335"/>
    <x v="2"/>
    <x v="477"/>
    <x v="471"/>
    <x v="34"/>
    <x v="0"/>
    <x v="420"/>
    <x v="388"/>
    <x v="404"/>
    <x v="131"/>
    <x v="6"/>
  </r>
  <r>
    <n v="1070"/>
    <x v="71"/>
    <x v="84"/>
    <x v="1069"/>
    <x v="0"/>
    <x v="0"/>
    <x v="2"/>
    <x v="2"/>
    <x v="0"/>
    <x v="1"/>
    <x v="252"/>
    <x v="267"/>
    <x v="352"/>
    <x v="293"/>
    <x v="101"/>
    <x v="496"/>
    <x v="446"/>
    <x v="458"/>
    <x v="443"/>
    <x v="469"/>
    <x v="308"/>
    <x v="2"/>
    <x v="364"/>
    <x v="1"/>
    <x v="483"/>
    <x v="426"/>
    <x v="144"/>
    <x v="0"/>
    <x v="505"/>
    <x v="219"/>
    <x v="55"/>
  </r>
  <r>
    <n v="1071"/>
    <x v="54"/>
    <x v="19"/>
    <x v="1070"/>
    <x v="14"/>
    <x v="0"/>
    <x v="1"/>
    <x v="3"/>
    <x v="0"/>
    <x v="0"/>
    <x v="252"/>
    <x v="268"/>
    <x v="353"/>
    <x v="294"/>
    <x v="48"/>
    <x v="0"/>
    <x v="127"/>
    <x v="1"/>
    <x v="444"/>
    <x v="470"/>
    <x v="156"/>
    <x v="2"/>
    <x v="300"/>
    <x v="1"/>
    <x v="628"/>
    <x v="0"/>
    <x v="421"/>
    <x v="389"/>
    <x v="189"/>
    <x v="0"/>
    <x v="39"/>
  </r>
  <r>
    <n v="1072"/>
    <x v="14"/>
    <x v="117"/>
    <x v="1071"/>
    <x v="2"/>
    <x v="1"/>
    <x v="1"/>
    <x v="1"/>
    <x v="0"/>
    <x v="1"/>
    <x v="253"/>
    <x v="269"/>
    <x v="354"/>
    <x v="295"/>
    <x v="530"/>
    <x v="497"/>
    <x v="78"/>
    <x v="1"/>
    <x v="445"/>
    <x v="1"/>
    <x v="457"/>
    <x v="475"/>
    <x v="478"/>
    <x v="472"/>
    <x v="8"/>
    <x v="427"/>
    <x v="91"/>
    <x v="0"/>
    <x v="64"/>
    <x v="0"/>
    <x v="5"/>
  </r>
  <r>
    <n v="1073"/>
    <x v="127"/>
    <x v="145"/>
    <x v="1072"/>
    <x v="69"/>
    <x v="2"/>
    <x v="1"/>
    <x v="2"/>
    <x v="0"/>
    <x v="1"/>
    <x v="254"/>
    <x v="270"/>
    <x v="137"/>
    <x v="296"/>
    <x v="252"/>
    <x v="498"/>
    <x v="329"/>
    <x v="459"/>
    <x v="57"/>
    <x v="471"/>
    <x v="13"/>
    <x v="2"/>
    <x v="147"/>
    <x v="1"/>
    <x v="629"/>
    <x v="428"/>
    <x v="422"/>
    <x v="390"/>
    <x v="506"/>
    <x v="220"/>
    <x v="110"/>
  </r>
  <r>
    <n v="1074"/>
    <x v="111"/>
    <x v="27"/>
    <x v="1073"/>
    <x v="21"/>
    <x v="2"/>
    <x v="1"/>
    <x v="0"/>
    <x v="0"/>
    <x v="1"/>
    <x v="254"/>
    <x v="271"/>
    <x v="179"/>
    <x v="297"/>
    <x v="138"/>
    <x v="499"/>
    <x v="447"/>
    <x v="460"/>
    <x v="446"/>
    <x v="472"/>
    <x v="348"/>
    <x v="476"/>
    <x v="155"/>
    <x v="473"/>
    <x v="312"/>
    <x v="0"/>
    <x v="323"/>
    <x v="391"/>
    <x v="507"/>
    <x v="221"/>
    <x v="94"/>
  </r>
  <r>
    <n v="1075"/>
    <x v="10"/>
    <x v="21"/>
    <x v="1074"/>
    <x v="83"/>
    <x v="0"/>
    <x v="2"/>
    <x v="2"/>
    <x v="2"/>
    <x v="1"/>
    <x v="254"/>
    <x v="272"/>
    <x v="355"/>
    <x v="298"/>
    <x v="531"/>
    <x v="500"/>
    <x v="36"/>
    <x v="1"/>
    <x v="6"/>
    <x v="1"/>
    <x v="74"/>
    <x v="2"/>
    <x v="117"/>
    <x v="1"/>
    <x v="25"/>
    <x v="0"/>
    <x v="59"/>
    <x v="392"/>
    <x v="143"/>
    <x v="0"/>
    <x v="0"/>
  </r>
  <r>
    <n v="1076"/>
    <x v="0"/>
    <x v="6"/>
    <x v="1075"/>
    <x v="38"/>
    <x v="0"/>
    <x v="3"/>
    <x v="2"/>
    <x v="1"/>
    <x v="1"/>
    <x v="254"/>
    <x v="273"/>
    <x v="170"/>
    <x v="299"/>
    <x v="532"/>
    <x v="0"/>
    <x v="122"/>
    <x v="1"/>
    <x v="11"/>
    <x v="6"/>
    <x v="10"/>
    <x v="9"/>
    <x v="11"/>
    <x v="8"/>
    <x v="630"/>
    <x v="0"/>
    <x v="423"/>
    <x v="393"/>
    <x v="67"/>
    <x v="0"/>
    <x v="0"/>
  </r>
  <r>
    <n v="1077"/>
    <x v="100"/>
    <x v="51"/>
    <x v="1076"/>
    <x v="24"/>
    <x v="1"/>
    <x v="3"/>
    <x v="2"/>
    <x v="0"/>
    <x v="1"/>
    <x v="255"/>
    <x v="274"/>
    <x v="15"/>
    <x v="0"/>
    <x v="120"/>
    <x v="0"/>
    <x v="448"/>
    <x v="461"/>
    <x v="447"/>
    <x v="473"/>
    <x v="458"/>
    <x v="477"/>
    <x v="479"/>
    <x v="474"/>
    <x v="631"/>
    <x v="429"/>
    <x v="115"/>
    <x v="394"/>
    <x v="320"/>
    <x v="79"/>
    <x v="83"/>
  </r>
  <r>
    <n v="1078"/>
    <x v="13"/>
    <x v="6"/>
    <x v="1077"/>
    <x v="35"/>
    <x v="2"/>
    <x v="3"/>
    <x v="0"/>
    <x v="0"/>
    <x v="1"/>
    <x v="255"/>
    <x v="275"/>
    <x v="356"/>
    <x v="300"/>
    <x v="42"/>
    <x v="0"/>
    <x v="285"/>
    <x v="1"/>
    <x v="154"/>
    <x v="1"/>
    <x v="172"/>
    <x v="2"/>
    <x v="90"/>
    <x v="1"/>
    <x v="632"/>
    <x v="0"/>
    <x v="63"/>
    <x v="395"/>
    <x v="161"/>
    <x v="0"/>
    <x v="0"/>
  </r>
  <r>
    <n v="1079"/>
    <x v="158"/>
    <x v="113"/>
    <x v="1078"/>
    <x v="105"/>
    <x v="1"/>
    <x v="2"/>
    <x v="0"/>
    <x v="0"/>
    <x v="1"/>
    <x v="256"/>
    <x v="276"/>
    <x v="189"/>
    <x v="301"/>
    <x v="533"/>
    <x v="501"/>
    <x v="449"/>
    <x v="462"/>
    <x v="448"/>
    <x v="474"/>
    <x v="204"/>
    <x v="478"/>
    <x v="480"/>
    <x v="475"/>
    <x v="231"/>
    <x v="430"/>
    <x v="424"/>
    <x v="396"/>
    <x v="508"/>
    <x v="222"/>
    <x v="141"/>
  </r>
  <r>
    <n v="1080"/>
    <x v="61"/>
    <x v="135"/>
    <x v="1079"/>
    <x v="101"/>
    <x v="1"/>
    <x v="2"/>
    <x v="2"/>
    <x v="1"/>
    <x v="1"/>
    <x v="256"/>
    <x v="277"/>
    <x v="216"/>
    <x v="302"/>
    <x v="281"/>
    <x v="502"/>
    <x v="450"/>
    <x v="463"/>
    <x v="449"/>
    <x v="475"/>
    <x v="459"/>
    <x v="479"/>
    <x v="481"/>
    <x v="476"/>
    <x v="633"/>
    <x v="431"/>
    <x v="425"/>
    <x v="397"/>
    <x v="471"/>
    <x v="188"/>
    <x v="46"/>
  </r>
  <r>
    <n v="1081"/>
    <x v="71"/>
    <x v="146"/>
    <x v="1080"/>
    <x v="74"/>
    <x v="1"/>
    <x v="2"/>
    <x v="2"/>
    <x v="0"/>
    <x v="1"/>
    <x v="256"/>
    <x v="278"/>
    <x v="325"/>
    <x v="303"/>
    <x v="113"/>
    <x v="503"/>
    <x v="264"/>
    <x v="464"/>
    <x v="450"/>
    <x v="476"/>
    <x v="191"/>
    <x v="2"/>
    <x v="444"/>
    <x v="477"/>
    <x v="525"/>
    <x v="432"/>
    <x v="426"/>
    <x v="398"/>
    <x v="334"/>
    <x v="87"/>
    <x v="55"/>
  </r>
  <r>
    <n v="1082"/>
    <x v="159"/>
    <x v="147"/>
    <x v="1081"/>
    <x v="103"/>
    <x v="1"/>
    <x v="1"/>
    <x v="0"/>
    <x v="0"/>
    <x v="1"/>
    <x v="257"/>
    <x v="279"/>
    <x v="123"/>
    <x v="304"/>
    <x v="361"/>
    <x v="504"/>
    <x v="451"/>
    <x v="465"/>
    <x v="57"/>
    <x v="477"/>
    <x v="460"/>
    <x v="480"/>
    <x v="482"/>
    <x v="478"/>
    <x v="400"/>
    <x v="433"/>
    <x v="427"/>
    <x v="399"/>
    <x v="509"/>
    <x v="223"/>
    <x v="142"/>
  </r>
  <r>
    <n v="1083"/>
    <x v="160"/>
    <x v="148"/>
    <x v="1082"/>
    <x v="15"/>
    <x v="2"/>
    <x v="2"/>
    <x v="2"/>
    <x v="0"/>
    <x v="1"/>
    <x v="257"/>
    <x v="280"/>
    <x v="294"/>
    <x v="305"/>
    <x v="534"/>
    <x v="505"/>
    <x v="367"/>
    <x v="466"/>
    <x v="20"/>
    <x v="1"/>
    <x v="24"/>
    <x v="2"/>
    <x v="22"/>
    <x v="1"/>
    <x v="634"/>
    <x v="434"/>
    <x v="52"/>
    <x v="0"/>
    <x v="510"/>
    <x v="224"/>
    <x v="143"/>
  </r>
  <r>
    <n v="1084"/>
    <x v="71"/>
    <x v="52"/>
    <x v="1083"/>
    <x v="13"/>
    <x v="1"/>
    <x v="2"/>
    <x v="2"/>
    <x v="0"/>
    <x v="1"/>
    <x v="258"/>
    <x v="281"/>
    <x v="85"/>
    <x v="0"/>
    <x v="145"/>
    <x v="0"/>
    <x v="430"/>
    <x v="467"/>
    <x v="124"/>
    <x v="1"/>
    <x v="461"/>
    <x v="481"/>
    <x v="483"/>
    <x v="479"/>
    <x v="570"/>
    <x v="435"/>
    <x v="326"/>
    <x v="400"/>
    <x v="511"/>
    <x v="225"/>
    <x v="55"/>
  </r>
  <r>
    <n v="1085"/>
    <x v="161"/>
    <x v="149"/>
    <x v="1084"/>
    <x v="4"/>
    <x v="1"/>
    <x v="2"/>
    <x v="2"/>
    <x v="0"/>
    <x v="1"/>
    <x v="259"/>
    <x v="282"/>
    <x v="155"/>
    <x v="0"/>
    <x v="1"/>
    <x v="506"/>
    <x v="452"/>
    <x v="468"/>
    <x v="214"/>
    <x v="478"/>
    <x v="462"/>
    <x v="482"/>
    <x v="299"/>
    <x v="480"/>
    <x v="578"/>
    <x v="436"/>
    <x v="428"/>
    <x v="401"/>
    <x v="402"/>
    <x v="129"/>
    <x v="144"/>
  </r>
  <r>
    <n v="1086"/>
    <x v="61"/>
    <x v="150"/>
    <x v="1085"/>
    <x v="94"/>
    <x v="3"/>
    <x v="2"/>
    <x v="0"/>
    <x v="0"/>
    <x v="1"/>
    <x v="259"/>
    <x v="283"/>
    <x v="13"/>
    <x v="306"/>
    <x v="259"/>
    <x v="0"/>
    <x v="11"/>
    <x v="469"/>
    <x v="57"/>
    <x v="479"/>
    <x v="100"/>
    <x v="483"/>
    <x v="98"/>
    <x v="481"/>
    <x v="193"/>
    <x v="0"/>
    <x v="228"/>
    <x v="402"/>
    <x v="493"/>
    <x v="209"/>
    <x v="46"/>
  </r>
  <r>
    <n v="1087"/>
    <x v="113"/>
    <x v="151"/>
    <x v="1086"/>
    <x v="24"/>
    <x v="1"/>
    <x v="2"/>
    <x v="1"/>
    <x v="0"/>
    <x v="1"/>
    <x v="259"/>
    <x v="284"/>
    <x v="172"/>
    <x v="307"/>
    <x v="306"/>
    <x v="0"/>
    <x v="438"/>
    <x v="470"/>
    <x v="451"/>
    <x v="480"/>
    <x v="185"/>
    <x v="484"/>
    <x v="484"/>
    <x v="482"/>
    <x v="187"/>
    <x v="437"/>
    <x v="198"/>
    <x v="403"/>
    <x v="512"/>
    <x v="226"/>
    <x v="96"/>
  </r>
  <r>
    <n v="1088"/>
    <x v="162"/>
    <x v="123"/>
    <x v="1087"/>
    <x v="48"/>
    <x v="2"/>
    <x v="0"/>
    <x v="3"/>
    <x v="0"/>
    <x v="0"/>
    <x v="260"/>
    <x v="285"/>
    <x v="357"/>
    <x v="308"/>
    <x v="535"/>
    <x v="507"/>
    <x v="383"/>
    <x v="471"/>
    <x v="452"/>
    <x v="481"/>
    <x v="158"/>
    <x v="485"/>
    <x v="483"/>
    <x v="483"/>
    <x v="487"/>
    <x v="438"/>
    <x v="69"/>
    <x v="0"/>
    <x v="513"/>
    <x v="227"/>
    <x v="145"/>
  </r>
  <r>
    <n v="1089"/>
    <x v="163"/>
    <x v="149"/>
    <x v="1088"/>
    <x v="4"/>
    <x v="1"/>
    <x v="2"/>
    <x v="0"/>
    <x v="0"/>
    <x v="1"/>
    <x v="260"/>
    <x v="286"/>
    <x v="358"/>
    <x v="309"/>
    <x v="176"/>
    <x v="508"/>
    <x v="453"/>
    <x v="472"/>
    <x v="453"/>
    <x v="482"/>
    <x v="111"/>
    <x v="486"/>
    <x v="485"/>
    <x v="484"/>
    <x v="635"/>
    <x v="439"/>
    <x v="274"/>
    <x v="404"/>
    <x v="243"/>
    <x v="46"/>
    <x v="146"/>
  </r>
  <r>
    <n v="1090"/>
    <x v="57"/>
    <x v="94"/>
    <x v="1089"/>
    <x v="10"/>
    <x v="1"/>
    <x v="3"/>
    <x v="2"/>
    <x v="0"/>
    <x v="1"/>
    <x v="260"/>
    <x v="287"/>
    <x v="127"/>
    <x v="310"/>
    <x v="536"/>
    <x v="509"/>
    <x v="212"/>
    <x v="1"/>
    <x v="115"/>
    <x v="1"/>
    <x v="258"/>
    <x v="487"/>
    <x v="486"/>
    <x v="1"/>
    <x v="636"/>
    <x v="440"/>
    <x v="208"/>
    <x v="405"/>
    <x v="206"/>
    <x v="39"/>
    <x v="42"/>
  </r>
  <r>
    <n v="1091"/>
    <x v="47"/>
    <x v="33"/>
    <x v="1090"/>
    <x v="3"/>
    <x v="2"/>
    <x v="2"/>
    <x v="1"/>
    <x v="0"/>
    <x v="1"/>
    <x v="260"/>
    <x v="288"/>
    <x v="359"/>
    <x v="311"/>
    <x v="255"/>
    <x v="0"/>
    <x v="154"/>
    <x v="473"/>
    <x v="454"/>
    <x v="1"/>
    <x v="154"/>
    <x v="2"/>
    <x v="194"/>
    <x v="1"/>
    <x v="637"/>
    <x v="0"/>
    <x v="429"/>
    <x v="406"/>
    <x v="164"/>
    <x v="0"/>
    <x v="32"/>
  </r>
  <r>
    <n v="1092"/>
    <x v="19"/>
    <x v="59"/>
    <x v="1091"/>
    <x v="57"/>
    <x v="1"/>
    <x v="2"/>
    <x v="2"/>
    <x v="0"/>
    <x v="1"/>
    <x v="260"/>
    <x v="289"/>
    <x v="139"/>
    <x v="0"/>
    <x v="537"/>
    <x v="510"/>
    <x v="117"/>
    <x v="474"/>
    <x v="71"/>
    <x v="1"/>
    <x v="184"/>
    <x v="2"/>
    <x v="265"/>
    <x v="1"/>
    <x v="638"/>
    <x v="441"/>
    <x v="151"/>
    <x v="0"/>
    <x v="514"/>
    <x v="228"/>
    <x v="10"/>
  </r>
  <r>
    <n v="1093"/>
    <x v="23"/>
    <x v="25"/>
    <x v="1092"/>
    <x v="85"/>
    <x v="2"/>
    <x v="2"/>
    <x v="0"/>
    <x v="1"/>
    <x v="1"/>
    <x v="260"/>
    <x v="290"/>
    <x v="360"/>
    <x v="312"/>
    <x v="442"/>
    <x v="0"/>
    <x v="26"/>
    <x v="1"/>
    <x v="455"/>
    <x v="483"/>
    <x v="248"/>
    <x v="2"/>
    <x v="54"/>
    <x v="1"/>
    <x v="639"/>
    <x v="0"/>
    <x v="246"/>
    <x v="407"/>
    <x v="515"/>
    <x v="0"/>
    <x v="0"/>
  </r>
  <r>
    <n v="1094"/>
    <x v="84"/>
    <x v="32"/>
    <x v="1093"/>
    <x v="3"/>
    <x v="2"/>
    <x v="3"/>
    <x v="1"/>
    <x v="0"/>
    <x v="1"/>
    <x v="261"/>
    <x v="291"/>
    <x v="299"/>
    <x v="313"/>
    <x v="538"/>
    <x v="511"/>
    <x v="100"/>
    <x v="475"/>
    <x v="456"/>
    <x v="484"/>
    <x v="184"/>
    <x v="2"/>
    <x v="82"/>
    <x v="1"/>
    <x v="188"/>
    <x v="442"/>
    <x v="200"/>
    <x v="0"/>
    <x v="250"/>
    <x v="0"/>
    <x v="67"/>
  </r>
  <r>
    <n v="1095"/>
    <x v="17"/>
    <x v="144"/>
    <x v="1094"/>
    <x v="11"/>
    <x v="0"/>
    <x v="1"/>
    <x v="2"/>
    <x v="2"/>
    <x v="0"/>
    <x v="261"/>
    <x v="292"/>
    <x v="361"/>
    <x v="314"/>
    <x v="539"/>
    <x v="512"/>
    <x v="149"/>
    <x v="1"/>
    <x v="39"/>
    <x v="1"/>
    <x v="350"/>
    <x v="488"/>
    <x v="91"/>
    <x v="485"/>
    <x v="640"/>
    <x v="0"/>
    <x v="411"/>
    <x v="408"/>
    <x v="27"/>
    <x v="0"/>
    <x v="8"/>
  </r>
  <r>
    <n v="1096"/>
    <x v="130"/>
    <x v="93"/>
    <x v="1095"/>
    <x v="102"/>
    <x v="2"/>
    <x v="0"/>
    <x v="0"/>
    <x v="0"/>
    <x v="1"/>
    <x v="262"/>
    <x v="293"/>
    <x v="171"/>
    <x v="315"/>
    <x v="441"/>
    <x v="513"/>
    <x v="200"/>
    <x v="476"/>
    <x v="57"/>
    <x v="485"/>
    <x v="463"/>
    <x v="489"/>
    <x v="0"/>
    <x v="486"/>
    <x v="641"/>
    <x v="443"/>
    <x v="430"/>
    <x v="409"/>
    <x v="516"/>
    <x v="229"/>
    <x v="113"/>
  </r>
  <r>
    <n v="1097"/>
    <x v="164"/>
    <x v="94"/>
    <x v="1096"/>
    <x v="73"/>
    <x v="2"/>
    <x v="3"/>
    <x v="1"/>
    <x v="0"/>
    <x v="1"/>
    <x v="262"/>
    <x v="294"/>
    <x v="362"/>
    <x v="316"/>
    <x v="540"/>
    <x v="514"/>
    <x v="13"/>
    <x v="1"/>
    <x v="457"/>
    <x v="486"/>
    <x v="99"/>
    <x v="2"/>
    <x v="250"/>
    <x v="1"/>
    <x v="244"/>
    <x v="0"/>
    <x v="135"/>
    <x v="410"/>
    <x v="517"/>
    <x v="230"/>
    <x v="147"/>
  </r>
  <r>
    <n v="1098"/>
    <x v="73"/>
    <x v="5"/>
    <x v="1097"/>
    <x v="0"/>
    <x v="0"/>
    <x v="2"/>
    <x v="0"/>
    <x v="0"/>
    <x v="0"/>
    <x v="262"/>
    <x v="295"/>
    <x v="229"/>
    <x v="317"/>
    <x v="541"/>
    <x v="515"/>
    <x v="454"/>
    <x v="477"/>
    <x v="222"/>
    <x v="1"/>
    <x v="38"/>
    <x v="490"/>
    <x v="171"/>
    <x v="487"/>
    <x v="65"/>
    <x v="0"/>
    <x v="431"/>
    <x v="411"/>
    <x v="376"/>
    <x v="114"/>
    <x v="57"/>
  </r>
  <r>
    <n v="1099"/>
    <x v="7"/>
    <x v="14"/>
    <x v="1098"/>
    <x v="73"/>
    <x v="2"/>
    <x v="3"/>
    <x v="2"/>
    <x v="1"/>
    <x v="1"/>
    <x v="263"/>
    <x v="296"/>
    <x v="363"/>
    <x v="318"/>
    <x v="196"/>
    <x v="516"/>
    <x v="287"/>
    <x v="1"/>
    <x v="444"/>
    <x v="487"/>
    <x v="232"/>
    <x v="2"/>
    <x v="129"/>
    <x v="1"/>
    <x v="59"/>
    <x v="0"/>
    <x v="78"/>
    <x v="412"/>
    <x v="308"/>
    <x v="74"/>
    <x v="2"/>
  </r>
  <r>
    <n v="1100"/>
    <x v="22"/>
    <x v="7"/>
    <x v="1099"/>
    <x v="73"/>
    <x v="2"/>
    <x v="3"/>
    <x v="2"/>
    <x v="1"/>
    <x v="1"/>
    <x v="264"/>
    <x v="297"/>
    <x v="364"/>
    <x v="319"/>
    <x v="280"/>
    <x v="0"/>
    <x v="26"/>
    <x v="1"/>
    <x v="458"/>
    <x v="488"/>
    <x v="92"/>
    <x v="2"/>
    <x v="239"/>
    <x v="1"/>
    <x v="354"/>
    <x v="0"/>
    <x v="432"/>
    <x v="413"/>
    <x v="299"/>
    <x v="69"/>
    <x v="13"/>
  </r>
  <r>
    <n v="1101"/>
    <x v="0"/>
    <x v="2"/>
    <x v="1100"/>
    <x v="64"/>
    <x v="0"/>
    <x v="1"/>
    <x v="2"/>
    <x v="1"/>
    <x v="0"/>
    <x v="264"/>
    <x v="298"/>
    <x v="240"/>
    <x v="320"/>
    <x v="429"/>
    <x v="517"/>
    <x v="223"/>
    <x v="1"/>
    <x v="86"/>
    <x v="1"/>
    <x v="123"/>
    <x v="2"/>
    <x v="239"/>
    <x v="1"/>
    <x v="642"/>
    <x v="0"/>
    <x v="433"/>
    <x v="0"/>
    <x v="518"/>
    <x v="0"/>
    <x v="0"/>
  </r>
  <r>
    <n v="1102"/>
    <x v="93"/>
    <x v="71"/>
    <x v="1101"/>
    <x v="11"/>
    <x v="0"/>
    <x v="2"/>
    <x v="2"/>
    <x v="2"/>
    <x v="0"/>
    <x v="265"/>
    <x v="299"/>
    <x v="352"/>
    <x v="321"/>
    <x v="151"/>
    <x v="518"/>
    <x v="83"/>
    <x v="1"/>
    <x v="74"/>
    <x v="1"/>
    <x v="127"/>
    <x v="2"/>
    <x v="160"/>
    <x v="1"/>
    <x v="32"/>
    <x v="0"/>
    <x v="434"/>
    <x v="414"/>
    <x v="89"/>
    <x v="0"/>
    <x v="76"/>
  </r>
  <r>
    <n v="1103"/>
    <x v="34"/>
    <x v="42"/>
    <x v="1102"/>
    <x v="46"/>
    <x v="2"/>
    <x v="3"/>
    <x v="2"/>
    <x v="1"/>
    <x v="1"/>
    <x v="266"/>
    <x v="300"/>
    <x v="333"/>
    <x v="322"/>
    <x v="114"/>
    <x v="0"/>
    <x v="323"/>
    <x v="1"/>
    <x v="34"/>
    <x v="1"/>
    <x v="85"/>
    <x v="2"/>
    <x v="85"/>
    <x v="1"/>
    <x v="643"/>
    <x v="444"/>
    <x v="435"/>
    <x v="415"/>
    <x v="206"/>
    <x v="39"/>
    <x v="21"/>
  </r>
  <r>
    <n v="1104"/>
    <x v="21"/>
    <x v="7"/>
    <x v="1103"/>
    <x v="28"/>
    <x v="2"/>
    <x v="3"/>
    <x v="2"/>
    <x v="1"/>
    <x v="1"/>
    <x v="267"/>
    <x v="301"/>
    <x v="365"/>
    <x v="323"/>
    <x v="425"/>
    <x v="0"/>
    <x v="232"/>
    <x v="1"/>
    <x v="150"/>
    <x v="1"/>
    <x v="279"/>
    <x v="2"/>
    <x v="246"/>
    <x v="1"/>
    <x v="532"/>
    <x v="445"/>
    <x v="436"/>
    <x v="416"/>
    <x v="411"/>
    <x v="137"/>
    <x v="12"/>
  </r>
  <r>
    <n v="1105"/>
    <x v="5"/>
    <x v="4"/>
    <x v="1104"/>
    <x v="85"/>
    <x v="2"/>
    <x v="2"/>
    <x v="0"/>
    <x v="1"/>
    <x v="1"/>
    <x v="267"/>
    <x v="302"/>
    <x v="128"/>
    <x v="0"/>
    <x v="542"/>
    <x v="0"/>
    <x v="43"/>
    <x v="1"/>
    <x v="459"/>
    <x v="489"/>
    <x v="86"/>
    <x v="2"/>
    <x v="74"/>
    <x v="1"/>
    <x v="87"/>
    <x v="0"/>
    <x v="274"/>
    <x v="417"/>
    <x v="369"/>
    <x v="0"/>
    <x v="0"/>
  </r>
  <r>
    <n v="1106"/>
    <x v="165"/>
    <x v="152"/>
    <x v="1105"/>
    <x v="0"/>
    <x v="0"/>
    <x v="1"/>
    <x v="2"/>
    <x v="0"/>
    <x v="0"/>
    <x v="268"/>
    <x v="303"/>
    <x v="366"/>
    <x v="324"/>
    <x v="543"/>
    <x v="519"/>
    <x v="455"/>
    <x v="478"/>
    <x v="234"/>
    <x v="1"/>
    <x v="464"/>
    <x v="491"/>
    <x v="487"/>
    <x v="488"/>
    <x v="140"/>
    <x v="0"/>
    <x v="437"/>
    <x v="418"/>
    <x v="519"/>
    <x v="231"/>
    <x v="148"/>
  </r>
  <r>
    <n v="1107"/>
    <x v="166"/>
    <x v="41"/>
    <x v="1106"/>
    <x v="3"/>
    <x v="2"/>
    <x v="3"/>
    <x v="2"/>
    <x v="0"/>
    <x v="1"/>
    <x v="269"/>
    <x v="304"/>
    <x v="367"/>
    <x v="325"/>
    <x v="9"/>
    <x v="0"/>
    <x v="97"/>
    <x v="479"/>
    <x v="254"/>
    <x v="1"/>
    <x v="308"/>
    <x v="2"/>
    <x v="114"/>
    <x v="1"/>
    <x v="644"/>
    <x v="446"/>
    <x v="201"/>
    <x v="419"/>
    <x v="275"/>
    <x v="0"/>
    <x v="149"/>
  </r>
  <r>
    <n v="1108"/>
    <x v="167"/>
    <x v="153"/>
    <x v="1107"/>
    <x v="3"/>
    <x v="2"/>
    <x v="3"/>
    <x v="2"/>
    <x v="0"/>
    <x v="1"/>
    <x v="270"/>
    <x v="305"/>
    <x v="237"/>
    <x v="326"/>
    <x v="370"/>
    <x v="0"/>
    <x v="233"/>
    <x v="480"/>
    <x v="115"/>
    <x v="1"/>
    <x v="2"/>
    <x v="2"/>
    <x v="7"/>
    <x v="1"/>
    <x v="543"/>
    <x v="447"/>
    <x v="42"/>
    <x v="420"/>
    <x v="182"/>
    <x v="30"/>
    <x v="150"/>
  </r>
  <r>
    <n v="1109"/>
    <x v="157"/>
    <x v="4"/>
    <x v="1108"/>
    <x v="3"/>
    <x v="2"/>
    <x v="3"/>
    <x v="2"/>
    <x v="0"/>
    <x v="1"/>
    <x v="270"/>
    <x v="306"/>
    <x v="105"/>
    <x v="0"/>
    <x v="151"/>
    <x v="520"/>
    <x v="456"/>
    <x v="481"/>
    <x v="11"/>
    <x v="6"/>
    <x v="192"/>
    <x v="2"/>
    <x v="78"/>
    <x v="1"/>
    <x v="207"/>
    <x v="448"/>
    <x v="350"/>
    <x v="0"/>
    <x v="151"/>
    <x v="23"/>
    <x v="140"/>
  </r>
  <r>
    <n v="1110"/>
    <x v="168"/>
    <x v="154"/>
    <x v="1109"/>
    <x v="37"/>
    <x v="2"/>
    <x v="3"/>
    <x v="0"/>
    <x v="0"/>
    <x v="1"/>
    <x v="271"/>
    <x v="307"/>
    <x v="368"/>
    <x v="327"/>
    <x v="96"/>
    <x v="0"/>
    <x v="457"/>
    <x v="482"/>
    <x v="41"/>
    <x v="1"/>
    <x v="186"/>
    <x v="2"/>
    <x v="488"/>
    <x v="1"/>
    <x v="590"/>
    <x v="449"/>
    <x v="438"/>
    <x v="421"/>
    <x v="520"/>
    <x v="0"/>
    <x v="151"/>
  </r>
  <r>
    <n v="1111"/>
    <x v="66"/>
    <x v="42"/>
    <x v="1110"/>
    <x v="48"/>
    <x v="2"/>
    <x v="1"/>
    <x v="0"/>
    <x v="0"/>
    <x v="1"/>
    <x v="272"/>
    <x v="308"/>
    <x v="369"/>
    <x v="328"/>
    <x v="544"/>
    <x v="521"/>
    <x v="210"/>
    <x v="1"/>
    <x v="353"/>
    <x v="490"/>
    <x v="465"/>
    <x v="492"/>
    <x v="351"/>
    <x v="489"/>
    <x v="491"/>
    <x v="0"/>
    <x v="68"/>
    <x v="422"/>
    <x v="113"/>
    <x v="14"/>
    <x v="50"/>
  </r>
  <r>
    <n v="1112"/>
    <x v="3"/>
    <x v="4"/>
    <x v="1111"/>
    <x v="35"/>
    <x v="2"/>
    <x v="2"/>
    <x v="1"/>
    <x v="1"/>
    <x v="3"/>
    <x v="273"/>
    <x v="309"/>
    <x v="55"/>
    <x v="0"/>
    <x v="137"/>
    <x v="522"/>
    <x v="287"/>
    <x v="1"/>
    <x v="188"/>
    <x v="1"/>
    <x v="42"/>
    <x v="2"/>
    <x v="90"/>
    <x v="1"/>
    <x v="645"/>
    <x v="0"/>
    <x v="28"/>
    <x v="0"/>
    <x v="151"/>
    <x v="23"/>
    <x v="0"/>
  </r>
  <r>
    <n v="1113"/>
    <x v="57"/>
    <x v="13"/>
    <x v="1112"/>
    <x v="24"/>
    <x v="1"/>
    <x v="2"/>
    <x v="2"/>
    <x v="0"/>
    <x v="1"/>
    <x v="274"/>
    <x v="310"/>
    <x v="107"/>
    <x v="0"/>
    <x v="545"/>
    <x v="523"/>
    <x v="78"/>
    <x v="1"/>
    <x v="11"/>
    <x v="6"/>
    <x v="20"/>
    <x v="493"/>
    <x v="358"/>
    <x v="490"/>
    <x v="136"/>
    <x v="450"/>
    <x v="231"/>
    <x v="0"/>
    <x v="521"/>
    <x v="232"/>
    <x v="42"/>
  </r>
  <r>
    <n v="1114"/>
    <x v="34"/>
    <x v="155"/>
    <x v="1113"/>
    <x v="39"/>
    <x v="1"/>
    <x v="3"/>
    <x v="0"/>
    <x v="0"/>
    <x v="1"/>
    <x v="275"/>
    <x v="311"/>
    <x v="247"/>
    <x v="329"/>
    <x v="466"/>
    <x v="0"/>
    <x v="94"/>
    <x v="1"/>
    <x v="20"/>
    <x v="1"/>
    <x v="421"/>
    <x v="494"/>
    <x v="373"/>
    <x v="491"/>
    <x v="646"/>
    <x v="451"/>
    <x v="439"/>
    <x v="423"/>
    <x v="522"/>
    <x v="233"/>
    <x v="21"/>
  </r>
  <r>
    <n v="1115"/>
    <x v="169"/>
    <x v="115"/>
    <x v="1114"/>
    <x v="31"/>
    <x v="2"/>
    <x v="1"/>
    <x v="0"/>
    <x v="0"/>
    <x v="0"/>
    <x v="276"/>
    <x v="312"/>
    <x v="370"/>
    <x v="330"/>
    <x v="321"/>
    <x v="524"/>
    <x v="293"/>
    <x v="483"/>
    <x v="57"/>
    <x v="491"/>
    <x v="100"/>
    <x v="495"/>
    <x v="98"/>
    <x v="492"/>
    <x v="647"/>
    <x v="0"/>
    <x v="440"/>
    <x v="424"/>
    <x v="178"/>
    <x v="29"/>
    <x v="152"/>
  </r>
  <r>
    <n v="1116"/>
    <x v="136"/>
    <x v="67"/>
    <x v="1115"/>
    <x v="0"/>
    <x v="0"/>
    <x v="2"/>
    <x v="2"/>
    <x v="0"/>
    <x v="0"/>
    <x v="276"/>
    <x v="313"/>
    <x v="371"/>
    <x v="331"/>
    <x v="546"/>
    <x v="525"/>
    <x v="260"/>
    <x v="484"/>
    <x v="460"/>
    <x v="1"/>
    <x v="63"/>
    <x v="496"/>
    <x v="62"/>
    <x v="493"/>
    <x v="598"/>
    <x v="452"/>
    <x v="441"/>
    <x v="425"/>
    <x v="523"/>
    <x v="234"/>
    <x v="119"/>
  </r>
  <r>
    <n v="1117"/>
    <x v="15"/>
    <x v="53"/>
    <x v="1116"/>
    <x v="29"/>
    <x v="2"/>
    <x v="2"/>
    <x v="0"/>
    <x v="2"/>
    <x v="1"/>
    <x v="276"/>
    <x v="314"/>
    <x v="306"/>
    <x v="332"/>
    <x v="547"/>
    <x v="526"/>
    <x v="159"/>
    <x v="1"/>
    <x v="461"/>
    <x v="492"/>
    <x v="466"/>
    <x v="2"/>
    <x v="449"/>
    <x v="1"/>
    <x v="648"/>
    <x v="0"/>
    <x v="146"/>
    <x v="426"/>
    <x v="201"/>
    <x v="0"/>
    <x v="6"/>
  </r>
  <r>
    <n v="1118"/>
    <x v="14"/>
    <x v="42"/>
    <x v="1117"/>
    <x v="30"/>
    <x v="2"/>
    <x v="2"/>
    <x v="0"/>
    <x v="0"/>
    <x v="1"/>
    <x v="277"/>
    <x v="315"/>
    <x v="372"/>
    <x v="333"/>
    <x v="101"/>
    <x v="527"/>
    <x v="266"/>
    <x v="1"/>
    <x v="462"/>
    <x v="493"/>
    <x v="467"/>
    <x v="497"/>
    <x v="489"/>
    <x v="494"/>
    <x v="649"/>
    <x v="453"/>
    <x v="160"/>
    <x v="0"/>
    <x v="466"/>
    <x v="183"/>
    <x v="5"/>
  </r>
  <r>
    <n v="1119"/>
    <x v="150"/>
    <x v="156"/>
    <x v="1118"/>
    <x v="88"/>
    <x v="2"/>
    <x v="2"/>
    <x v="1"/>
    <x v="0"/>
    <x v="1"/>
    <x v="278"/>
    <x v="316"/>
    <x v="373"/>
    <x v="334"/>
    <x v="527"/>
    <x v="528"/>
    <x v="458"/>
    <x v="485"/>
    <x v="463"/>
    <x v="494"/>
    <x v="87"/>
    <x v="2"/>
    <x v="159"/>
    <x v="1"/>
    <x v="626"/>
    <x v="454"/>
    <x v="442"/>
    <x v="427"/>
    <x v="384"/>
    <x v="118"/>
    <x v="133"/>
  </r>
  <r>
    <n v="1120"/>
    <x v="77"/>
    <x v="66"/>
    <x v="1119"/>
    <x v="82"/>
    <x v="2"/>
    <x v="2"/>
    <x v="2"/>
    <x v="2"/>
    <x v="0"/>
    <x v="278"/>
    <x v="317"/>
    <x v="308"/>
    <x v="335"/>
    <x v="499"/>
    <x v="529"/>
    <x v="61"/>
    <x v="1"/>
    <x v="181"/>
    <x v="1"/>
    <x v="26"/>
    <x v="2"/>
    <x v="18"/>
    <x v="1"/>
    <x v="650"/>
    <x v="0"/>
    <x v="443"/>
    <x v="428"/>
    <x v="372"/>
    <x v="111"/>
    <x v="61"/>
  </r>
  <r>
    <n v="1121"/>
    <x v="170"/>
    <x v="157"/>
    <x v="1120"/>
    <x v="0"/>
    <x v="0"/>
    <x v="2"/>
    <x v="2"/>
    <x v="0"/>
    <x v="0"/>
    <x v="279"/>
    <x v="318"/>
    <x v="368"/>
    <x v="336"/>
    <x v="151"/>
    <x v="530"/>
    <x v="459"/>
    <x v="486"/>
    <x v="464"/>
    <x v="495"/>
    <x v="327"/>
    <x v="498"/>
    <x v="349"/>
    <x v="495"/>
    <x v="483"/>
    <x v="455"/>
    <x v="59"/>
    <x v="429"/>
    <x v="319"/>
    <x v="78"/>
    <x v="153"/>
  </r>
  <r>
    <n v="1122"/>
    <x v="157"/>
    <x v="158"/>
    <x v="1121"/>
    <x v="56"/>
    <x v="4"/>
    <x v="3"/>
    <x v="2"/>
    <x v="0"/>
    <x v="1"/>
    <x v="279"/>
    <x v="319"/>
    <x v="374"/>
    <x v="337"/>
    <x v="166"/>
    <x v="0"/>
    <x v="460"/>
    <x v="487"/>
    <x v="414"/>
    <x v="496"/>
    <x v="337"/>
    <x v="499"/>
    <x v="72"/>
    <x v="496"/>
    <x v="651"/>
    <x v="456"/>
    <x v="444"/>
    <x v="430"/>
    <x v="524"/>
    <x v="235"/>
    <x v="140"/>
  </r>
  <r>
    <n v="1123"/>
    <x v="143"/>
    <x v="75"/>
    <x v="1122"/>
    <x v="23"/>
    <x v="1"/>
    <x v="3"/>
    <x v="0"/>
    <x v="0"/>
    <x v="1"/>
    <x v="279"/>
    <x v="320"/>
    <x v="375"/>
    <x v="338"/>
    <x v="315"/>
    <x v="0"/>
    <x v="313"/>
    <x v="488"/>
    <x v="465"/>
    <x v="497"/>
    <x v="173"/>
    <x v="500"/>
    <x v="439"/>
    <x v="497"/>
    <x v="646"/>
    <x v="457"/>
    <x v="283"/>
    <x v="431"/>
    <x v="525"/>
    <x v="236"/>
    <x v="126"/>
  </r>
  <r>
    <n v="1124"/>
    <x v="6"/>
    <x v="2"/>
    <x v="1123"/>
    <x v="71"/>
    <x v="2"/>
    <x v="3"/>
    <x v="2"/>
    <x v="1"/>
    <x v="1"/>
    <x v="280"/>
    <x v="321"/>
    <x v="134"/>
    <x v="0"/>
    <x v="280"/>
    <x v="0"/>
    <x v="323"/>
    <x v="1"/>
    <x v="65"/>
    <x v="1"/>
    <x v="92"/>
    <x v="2"/>
    <x v="25"/>
    <x v="1"/>
    <x v="448"/>
    <x v="458"/>
    <x v="105"/>
    <x v="0"/>
    <x v="407"/>
    <x v="133"/>
    <x v="0"/>
  </r>
  <r>
    <n v="1125"/>
    <x v="171"/>
    <x v="159"/>
    <x v="1124"/>
    <x v="50"/>
    <x v="1"/>
    <x v="2"/>
    <x v="0"/>
    <x v="1"/>
    <x v="1"/>
    <x v="281"/>
    <x v="322"/>
    <x v="316"/>
    <x v="339"/>
    <x v="548"/>
    <x v="531"/>
    <x v="122"/>
    <x v="1"/>
    <x v="76"/>
    <x v="1"/>
    <x v="468"/>
    <x v="501"/>
    <x v="490"/>
    <x v="498"/>
    <x v="628"/>
    <x v="0"/>
    <x v="319"/>
    <x v="432"/>
    <x v="151"/>
    <x v="23"/>
    <x v="154"/>
  </r>
  <r>
    <n v="1126"/>
    <x v="65"/>
    <x v="54"/>
    <x v="1125"/>
    <x v="24"/>
    <x v="1"/>
    <x v="2"/>
    <x v="1"/>
    <x v="0"/>
    <x v="1"/>
    <x v="281"/>
    <x v="323"/>
    <x v="102"/>
    <x v="340"/>
    <x v="36"/>
    <x v="532"/>
    <x v="354"/>
    <x v="489"/>
    <x v="466"/>
    <x v="498"/>
    <x v="469"/>
    <x v="502"/>
    <x v="15"/>
    <x v="499"/>
    <x v="521"/>
    <x v="459"/>
    <x v="375"/>
    <x v="433"/>
    <x v="388"/>
    <x v="121"/>
    <x v="49"/>
  </r>
  <r>
    <n v="1127"/>
    <x v="0"/>
    <x v="2"/>
    <x v="1126"/>
    <x v="9"/>
    <x v="0"/>
    <x v="3"/>
    <x v="2"/>
    <x v="1"/>
    <x v="1"/>
    <x v="281"/>
    <x v="324"/>
    <x v="244"/>
    <x v="0"/>
    <x v="127"/>
    <x v="0"/>
    <x v="301"/>
    <x v="1"/>
    <x v="369"/>
    <x v="1"/>
    <x v="303"/>
    <x v="2"/>
    <x v="58"/>
    <x v="1"/>
    <x v="480"/>
    <x v="0"/>
    <x v="88"/>
    <x v="0"/>
    <x v="274"/>
    <x v="55"/>
    <x v="0"/>
  </r>
  <r>
    <n v="1128"/>
    <x v="172"/>
    <x v="160"/>
    <x v="1127"/>
    <x v="0"/>
    <x v="0"/>
    <x v="3"/>
    <x v="2"/>
    <x v="0"/>
    <x v="1"/>
    <x v="282"/>
    <x v="325"/>
    <x v="376"/>
    <x v="341"/>
    <x v="372"/>
    <x v="0"/>
    <x v="270"/>
    <x v="490"/>
    <x v="467"/>
    <x v="499"/>
    <x v="236"/>
    <x v="2"/>
    <x v="46"/>
    <x v="1"/>
    <x v="386"/>
    <x v="460"/>
    <x v="445"/>
    <x v="434"/>
    <x v="526"/>
    <x v="237"/>
    <x v="155"/>
  </r>
  <r>
    <n v="1129"/>
    <x v="12"/>
    <x v="27"/>
    <x v="1128"/>
    <x v="82"/>
    <x v="2"/>
    <x v="2"/>
    <x v="0"/>
    <x v="1"/>
    <x v="0"/>
    <x v="282"/>
    <x v="326"/>
    <x v="377"/>
    <x v="342"/>
    <x v="139"/>
    <x v="0"/>
    <x v="156"/>
    <x v="1"/>
    <x v="150"/>
    <x v="1"/>
    <x v="16"/>
    <x v="2"/>
    <x v="82"/>
    <x v="1"/>
    <x v="354"/>
    <x v="0"/>
    <x v="421"/>
    <x v="435"/>
    <x v="147"/>
    <x v="0"/>
    <x v="4"/>
  </r>
  <r>
    <n v="1130"/>
    <x v="25"/>
    <x v="7"/>
    <x v="1129"/>
    <x v="40"/>
    <x v="4"/>
    <x v="3"/>
    <x v="2"/>
    <x v="0"/>
    <x v="1"/>
    <x v="282"/>
    <x v="327"/>
    <x v="378"/>
    <x v="343"/>
    <x v="225"/>
    <x v="0"/>
    <x v="166"/>
    <x v="1"/>
    <x v="10"/>
    <x v="1"/>
    <x v="207"/>
    <x v="2"/>
    <x v="477"/>
    <x v="500"/>
    <x v="484"/>
    <x v="461"/>
    <x v="324"/>
    <x v="436"/>
    <x v="229"/>
    <x v="44"/>
    <x v="0"/>
  </r>
  <r>
    <n v="1131"/>
    <x v="173"/>
    <x v="161"/>
    <x v="1130"/>
    <x v="103"/>
    <x v="1"/>
    <x v="2"/>
    <x v="1"/>
    <x v="0"/>
    <x v="1"/>
    <x v="283"/>
    <x v="328"/>
    <x v="283"/>
    <x v="344"/>
    <x v="46"/>
    <x v="0"/>
    <x v="461"/>
    <x v="491"/>
    <x v="293"/>
    <x v="500"/>
    <x v="100"/>
    <x v="503"/>
    <x v="98"/>
    <x v="501"/>
    <x v="652"/>
    <x v="462"/>
    <x v="292"/>
    <x v="437"/>
    <x v="499"/>
    <x v="214"/>
    <x v="156"/>
  </r>
  <r>
    <n v="1132"/>
    <x v="164"/>
    <x v="49"/>
    <x v="1131"/>
    <x v="45"/>
    <x v="2"/>
    <x v="3"/>
    <x v="2"/>
    <x v="1"/>
    <x v="1"/>
    <x v="284"/>
    <x v="329"/>
    <x v="364"/>
    <x v="345"/>
    <x v="224"/>
    <x v="0"/>
    <x v="194"/>
    <x v="1"/>
    <x v="468"/>
    <x v="501"/>
    <x v="130"/>
    <x v="504"/>
    <x v="234"/>
    <x v="502"/>
    <x v="171"/>
    <x v="463"/>
    <x v="446"/>
    <x v="438"/>
    <x v="215"/>
    <x v="0"/>
    <x v="147"/>
  </r>
  <r>
    <n v="1133"/>
    <x v="33"/>
    <x v="27"/>
    <x v="1132"/>
    <x v="28"/>
    <x v="2"/>
    <x v="2"/>
    <x v="2"/>
    <x v="0"/>
    <x v="1"/>
    <x v="285"/>
    <x v="330"/>
    <x v="379"/>
    <x v="346"/>
    <x v="311"/>
    <x v="0"/>
    <x v="334"/>
    <x v="1"/>
    <x v="108"/>
    <x v="1"/>
    <x v="35"/>
    <x v="2"/>
    <x v="277"/>
    <x v="1"/>
    <x v="653"/>
    <x v="464"/>
    <x v="270"/>
    <x v="439"/>
    <x v="318"/>
    <x v="77"/>
    <x v="20"/>
  </r>
  <r>
    <n v="1134"/>
    <x v="174"/>
    <x v="117"/>
    <x v="1133"/>
    <x v="13"/>
    <x v="1"/>
    <x v="2"/>
    <x v="1"/>
    <x v="0"/>
    <x v="0"/>
    <x v="286"/>
    <x v="331"/>
    <x v="380"/>
    <x v="347"/>
    <x v="329"/>
    <x v="533"/>
    <x v="164"/>
    <x v="492"/>
    <x v="36"/>
    <x v="502"/>
    <x v="191"/>
    <x v="2"/>
    <x v="376"/>
    <x v="503"/>
    <x v="365"/>
    <x v="465"/>
    <x v="447"/>
    <x v="440"/>
    <x v="354"/>
    <x v="99"/>
    <x v="157"/>
  </r>
  <r>
    <n v="1135"/>
    <x v="175"/>
    <x v="140"/>
    <x v="1134"/>
    <x v="3"/>
    <x v="2"/>
    <x v="3"/>
    <x v="1"/>
    <x v="0"/>
    <x v="1"/>
    <x v="287"/>
    <x v="332"/>
    <x v="381"/>
    <x v="348"/>
    <x v="348"/>
    <x v="534"/>
    <x v="349"/>
    <x v="493"/>
    <x v="469"/>
    <x v="1"/>
    <x v="308"/>
    <x v="2"/>
    <x v="13"/>
    <x v="1"/>
    <x v="369"/>
    <x v="466"/>
    <x v="303"/>
    <x v="441"/>
    <x v="152"/>
    <x v="24"/>
    <x v="158"/>
  </r>
  <r>
    <n v="1136"/>
    <x v="105"/>
    <x v="162"/>
    <x v="1135"/>
    <x v="43"/>
    <x v="1"/>
    <x v="2"/>
    <x v="2"/>
    <x v="0"/>
    <x v="1"/>
    <x v="287"/>
    <x v="333"/>
    <x v="288"/>
    <x v="349"/>
    <x v="549"/>
    <x v="535"/>
    <x v="406"/>
    <x v="494"/>
    <x v="470"/>
    <x v="503"/>
    <x v="470"/>
    <x v="505"/>
    <x v="491"/>
    <x v="504"/>
    <x v="654"/>
    <x v="467"/>
    <x v="448"/>
    <x v="442"/>
    <x v="527"/>
    <x v="238"/>
    <x v="88"/>
  </r>
  <r>
    <n v="1137"/>
    <x v="15"/>
    <x v="33"/>
    <x v="1136"/>
    <x v="28"/>
    <x v="2"/>
    <x v="3"/>
    <x v="2"/>
    <x v="1"/>
    <x v="1"/>
    <x v="287"/>
    <x v="334"/>
    <x v="382"/>
    <x v="350"/>
    <x v="237"/>
    <x v="0"/>
    <x v="125"/>
    <x v="1"/>
    <x v="17"/>
    <x v="1"/>
    <x v="274"/>
    <x v="506"/>
    <x v="286"/>
    <x v="505"/>
    <x v="458"/>
    <x v="468"/>
    <x v="449"/>
    <x v="443"/>
    <x v="191"/>
    <x v="0"/>
    <x v="6"/>
  </r>
  <r>
    <n v="1138"/>
    <x v="176"/>
    <x v="163"/>
    <x v="1137"/>
    <x v="8"/>
    <x v="3"/>
    <x v="2"/>
    <x v="0"/>
    <x v="0"/>
    <x v="1"/>
    <x v="288"/>
    <x v="335"/>
    <x v="383"/>
    <x v="351"/>
    <x v="215"/>
    <x v="0"/>
    <x v="462"/>
    <x v="495"/>
    <x v="341"/>
    <x v="504"/>
    <x v="471"/>
    <x v="507"/>
    <x v="492"/>
    <x v="506"/>
    <x v="429"/>
    <x v="469"/>
    <x v="336"/>
    <x v="444"/>
    <x v="519"/>
    <x v="231"/>
    <x v="159"/>
  </r>
  <r>
    <n v="1139"/>
    <x v="120"/>
    <x v="164"/>
    <x v="1138"/>
    <x v="24"/>
    <x v="1"/>
    <x v="2"/>
    <x v="1"/>
    <x v="0"/>
    <x v="1"/>
    <x v="288"/>
    <x v="336"/>
    <x v="384"/>
    <x v="352"/>
    <x v="532"/>
    <x v="0"/>
    <x v="404"/>
    <x v="496"/>
    <x v="471"/>
    <x v="505"/>
    <x v="472"/>
    <x v="508"/>
    <x v="493"/>
    <x v="507"/>
    <x v="655"/>
    <x v="470"/>
    <x v="233"/>
    <x v="445"/>
    <x v="528"/>
    <x v="239"/>
    <x v="103"/>
  </r>
  <r>
    <n v="1140"/>
    <x v="177"/>
    <x v="145"/>
    <x v="1139"/>
    <x v="16"/>
    <x v="0"/>
    <x v="3"/>
    <x v="0"/>
    <x v="0"/>
    <x v="1"/>
    <x v="288"/>
    <x v="337"/>
    <x v="290"/>
    <x v="353"/>
    <x v="126"/>
    <x v="0"/>
    <x v="463"/>
    <x v="497"/>
    <x v="472"/>
    <x v="506"/>
    <x v="8"/>
    <x v="509"/>
    <x v="9"/>
    <x v="508"/>
    <x v="653"/>
    <x v="471"/>
    <x v="450"/>
    <x v="446"/>
    <x v="529"/>
    <x v="240"/>
    <x v="160"/>
  </r>
  <r>
    <n v="1141"/>
    <x v="59"/>
    <x v="26"/>
    <x v="1140"/>
    <x v="7"/>
    <x v="2"/>
    <x v="2"/>
    <x v="2"/>
    <x v="1"/>
    <x v="0"/>
    <x v="289"/>
    <x v="338"/>
    <x v="160"/>
    <x v="354"/>
    <x v="550"/>
    <x v="536"/>
    <x v="268"/>
    <x v="1"/>
    <x v="324"/>
    <x v="1"/>
    <x v="448"/>
    <x v="510"/>
    <x v="494"/>
    <x v="509"/>
    <x v="630"/>
    <x v="0"/>
    <x v="451"/>
    <x v="447"/>
    <x v="530"/>
    <x v="241"/>
    <x v="44"/>
  </r>
  <r>
    <n v="1142"/>
    <x v="5"/>
    <x v="31"/>
    <x v="1141"/>
    <x v="83"/>
    <x v="0"/>
    <x v="1"/>
    <x v="1"/>
    <x v="2"/>
    <x v="0"/>
    <x v="290"/>
    <x v="339"/>
    <x v="385"/>
    <x v="355"/>
    <x v="80"/>
    <x v="0"/>
    <x v="141"/>
    <x v="1"/>
    <x v="30"/>
    <x v="1"/>
    <x v="11"/>
    <x v="2"/>
    <x v="2"/>
    <x v="1"/>
    <x v="390"/>
    <x v="144"/>
    <x v="249"/>
    <x v="448"/>
    <x v="151"/>
    <x v="23"/>
    <x v="0"/>
  </r>
  <r>
    <n v="1143"/>
    <x v="178"/>
    <x v="165"/>
    <x v="1142"/>
    <x v="4"/>
    <x v="1"/>
    <x v="2"/>
    <x v="2"/>
    <x v="0"/>
    <x v="1"/>
    <x v="291"/>
    <x v="340"/>
    <x v="259"/>
    <x v="356"/>
    <x v="248"/>
    <x v="0"/>
    <x v="464"/>
    <x v="498"/>
    <x v="381"/>
    <x v="507"/>
    <x v="473"/>
    <x v="511"/>
    <x v="495"/>
    <x v="510"/>
    <x v="656"/>
    <x v="472"/>
    <x v="204"/>
    <x v="449"/>
    <x v="531"/>
    <x v="242"/>
    <x v="161"/>
  </r>
  <r>
    <n v="1144"/>
    <x v="179"/>
    <x v="35"/>
    <x v="1143"/>
    <x v="28"/>
    <x v="2"/>
    <x v="1"/>
    <x v="0"/>
    <x v="0"/>
    <x v="0"/>
    <x v="291"/>
    <x v="341"/>
    <x v="386"/>
    <x v="357"/>
    <x v="469"/>
    <x v="0"/>
    <x v="406"/>
    <x v="499"/>
    <x v="450"/>
    <x v="508"/>
    <x v="296"/>
    <x v="2"/>
    <x v="184"/>
    <x v="1"/>
    <x v="39"/>
    <x v="0"/>
    <x v="424"/>
    <x v="450"/>
    <x v="389"/>
    <x v="122"/>
    <x v="162"/>
  </r>
  <r>
    <n v="1145"/>
    <x v="15"/>
    <x v="87"/>
    <x v="1144"/>
    <x v="57"/>
    <x v="1"/>
    <x v="2"/>
    <x v="0"/>
    <x v="0"/>
    <x v="1"/>
    <x v="292"/>
    <x v="342"/>
    <x v="244"/>
    <x v="0"/>
    <x v="10"/>
    <x v="0"/>
    <x v="465"/>
    <x v="500"/>
    <x v="74"/>
    <x v="1"/>
    <x v="265"/>
    <x v="2"/>
    <x v="496"/>
    <x v="1"/>
    <x v="333"/>
    <x v="473"/>
    <x v="328"/>
    <x v="451"/>
    <x v="532"/>
    <x v="243"/>
    <x v="6"/>
  </r>
  <r>
    <n v="1146"/>
    <x v="12"/>
    <x v="14"/>
    <x v="1145"/>
    <x v="22"/>
    <x v="1"/>
    <x v="3"/>
    <x v="2"/>
    <x v="0"/>
    <x v="1"/>
    <x v="292"/>
    <x v="343"/>
    <x v="158"/>
    <x v="0"/>
    <x v="236"/>
    <x v="0"/>
    <x v="466"/>
    <x v="501"/>
    <x v="473"/>
    <x v="509"/>
    <x v="93"/>
    <x v="512"/>
    <x v="190"/>
    <x v="511"/>
    <x v="657"/>
    <x v="474"/>
    <x v="282"/>
    <x v="0"/>
    <x v="477"/>
    <x v="193"/>
    <x v="4"/>
  </r>
  <r>
    <n v="1147"/>
    <x v="180"/>
    <x v="166"/>
    <x v="1146"/>
    <x v="54"/>
    <x v="1"/>
    <x v="1"/>
    <x v="2"/>
    <x v="0"/>
    <x v="1"/>
    <x v="293"/>
    <x v="344"/>
    <x v="187"/>
    <x v="358"/>
    <x v="471"/>
    <x v="537"/>
    <x v="467"/>
    <x v="502"/>
    <x v="57"/>
    <x v="510"/>
    <x v="474"/>
    <x v="513"/>
    <x v="497"/>
    <x v="512"/>
    <x v="658"/>
    <x v="475"/>
    <x v="452"/>
    <x v="452"/>
    <x v="533"/>
    <x v="244"/>
    <x v="163"/>
  </r>
  <r>
    <n v="1148"/>
    <x v="181"/>
    <x v="167"/>
    <x v="1147"/>
    <x v="31"/>
    <x v="2"/>
    <x v="0"/>
    <x v="3"/>
    <x v="0"/>
    <x v="1"/>
    <x v="294"/>
    <x v="345"/>
    <x v="387"/>
    <x v="359"/>
    <x v="339"/>
    <x v="538"/>
    <x v="468"/>
    <x v="503"/>
    <x v="57"/>
    <x v="511"/>
    <x v="475"/>
    <x v="514"/>
    <x v="498"/>
    <x v="513"/>
    <x v="659"/>
    <x v="476"/>
    <x v="349"/>
    <x v="0"/>
    <x v="522"/>
    <x v="233"/>
    <x v="164"/>
  </r>
  <r>
    <n v="1149"/>
    <x v="182"/>
    <x v="168"/>
    <x v="1148"/>
    <x v="3"/>
    <x v="2"/>
    <x v="3"/>
    <x v="1"/>
    <x v="0"/>
    <x v="1"/>
    <x v="294"/>
    <x v="346"/>
    <x v="388"/>
    <x v="360"/>
    <x v="293"/>
    <x v="539"/>
    <x v="469"/>
    <x v="504"/>
    <x v="75"/>
    <x v="1"/>
    <x v="78"/>
    <x v="2"/>
    <x v="285"/>
    <x v="1"/>
    <x v="212"/>
    <x v="477"/>
    <x v="5"/>
    <x v="453"/>
    <x v="421"/>
    <x v="147"/>
    <x v="165"/>
  </r>
  <r>
    <n v="1150"/>
    <x v="183"/>
    <x v="145"/>
    <x v="1149"/>
    <x v="3"/>
    <x v="2"/>
    <x v="3"/>
    <x v="2"/>
    <x v="0"/>
    <x v="1"/>
    <x v="294"/>
    <x v="347"/>
    <x v="378"/>
    <x v="361"/>
    <x v="188"/>
    <x v="540"/>
    <x v="468"/>
    <x v="505"/>
    <x v="390"/>
    <x v="1"/>
    <x v="72"/>
    <x v="2"/>
    <x v="114"/>
    <x v="1"/>
    <x v="509"/>
    <x v="478"/>
    <x v="453"/>
    <x v="454"/>
    <x v="534"/>
    <x v="245"/>
    <x v="166"/>
  </r>
  <r>
    <n v="1151"/>
    <x v="184"/>
    <x v="169"/>
    <x v="1150"/>
    <x v="0"/>
    <x v="0"/>
    <x v="2"/>
    <x v="2"/>
    <x v="0"/>
    <x v="0"/>
    <x v="295"/>
    <x v="348"/>
    <x v="389"/>
    <x v="362"/>
    <x v="551"/>
    <x v="541"/>
    <x v="470"/>
    <x v="506"/>
    <x v="474"/>
    <x v="512"/>
    <x v="476"/>
    <x v="515"/>
    <x v="499"/>
    <x v="514"/>
    <x v="621"/>
    <x v="479"/>
    <x v="454"/>
    <x v="455"/>
    <x v="535"/>
    <x v="246"/>
    <x v="167"/>
  </r>
  <r>
    <n v="1152"/>
    <x v="136"/>
    <x v="12"/>
    <x v="1151"/>
    <x v="0"/>
    <x v="0"/>
    <x v="3"/>
    <x v="2"/>
    <x v="0"/>
    <x v="1"/>
    <x v="295"/>
    <x v="349"/>
    <x v="390"/>
    <x v="363"/>
    <x v="477"/>
    <x v="542"/>
    <x v="471"/>
    <x v="507"/>
    <x v="475"/>
    <x v="513"/>
    <x v="477"/>
    <x v="516"/>
    <x v="368"/>
    <x v="515"/>
    <x v="660"/>
    <x v="480"/>
    <x v="307"/>
    <x v="456"/>
    <x v="478"/>
    <x v="194"/>
    <x v="119"/>
  </r>
  <r>
    <n v="1153"/>
    <x v="185"/>
    <x v="170"/>
    <x v="1152"/>
    <x v="104"/>
    <x v="1"/>
    <x v="1"/>
    <x v="1"/>
    <x v="0"/>
    <x v="0"/>
    <x v="296"/>
    <x v="350"/>
    <x v="391"/>
    <x v="364"/>
    <x v="141"/>
    <x v="543"/>
    <x v="441"/>
    <x v="508"/>
    <x v="57"/>
    <x v="514"/>
    <x v="478"/>
    <x v="517"/>
    <x v="500"/>
    <x v="516"/>
    <x v="581"/>
    <x v="481"/>
    <x v="455"/>
    <x v="457"/>
    <x v="485"/>
    <x v="201"/>
    <x v="168"/>
  </r>
  <r>
    <n v="1154"/>
    <x v="186"/>
    <x v="171"/>
    <x v="1153"/>
    <x v="7"/>
    <x v="2"/>
    <x v="2"/>
    <x v="2"/>
    <x v="0"/>
    <x v="0"/>
    <x v="296"/>
    <x v="351"/>
    <x v="382"/>
    <x v="365"/>
    <x v="552"/>
    <x v="544"/>
    <x v="472"/>
    <x v="509"/>
    <x v="476"/>
    <x v="515"/>
    <x v="479"/>
    <x v="518"/>
    <x v="416"/>
    <x v="517"/>
    <x v="661"/>
    <x v="482"/>
    <x v="456"/>
    <x v="458"/>
    <x v="511"/>
    <x v="225"/>
    <x v="169"/>
  </r>
  <r>
    <n v="1155"/>
    <x v="91"/>
    <x v="64"/>
    <x v="1154"/>
    <x v="6"/>
    <x v="2"/>
    <x v="2"/>
    <x v="2"/>
    <x v="0"/>
    <x v="1"/>
    <x v="296"/>
    <x v="352"/>
    <x v="307"/>
    <x v="0"/>
    <x v="460"/>
    <x v="545"/>
    <x v="473"/>
    <x v="510"/>
    <x v="316"/>
    <x v="516"/>
    <x v="404"/>
    <x v="519"/>
    <x v="217"/>
    <x v="1"/>
    <x v="441"/>
    <x v="483"/>
    <x v="49"/>
    <x v="0"/>
    <x v="424"/>
    <x v="149"/>
    <x v="74"/>
  </r>
  <r>
    <n v="1156"/>
    <x v="187"/>
    <x v="172"/>
    <x v="1155"/>
    <x v="4"/>
    <x v="1"/>
    <x v="2"/>
    <x v="2"/>
    <x v="0"/>
    <x v="1"/>
    <x v="297"/>
    <x v="353"/>
    <x v="392"/>
    <x v="366"/>
    <x v="128"/>
    <x v="546"/>
    <x v="387"/>
    <x v="511"/>
    <x v="477"/>
    <x v="517"/>
    <x v="480"/>
    <x v="520"/>
    <x v="501"/>
    <x v="518"/>
    <x v="662"/>
    <x v="484"/>
    <x v="223"/>
    <x v="0"/>
    <x v="536"/>
    <x v="247"/>
    <x v="170"/>
  </r>
  <r>
    <n v="1157"/>
    <x v="188"/>
    <x v="60"/>
    <x v="1156"/>
    <x v="13"/>
    <x v="1"/>
    <x v="2"/>
    <x v="0"/>
    <x v="0"/>
    <x v="1"/>
    <x v="298"/>
    <x v="354"/>
    <x v="228"/>
    <x v="367"/>
    <x v="553"/>
    <x v="547"/>
    <x v="474"/>
    <x v="512"/>
    <x v="358"/>
    <x v="518"/>
    <x v="56"/>
    <x v="2"/>
    <x v="115"/>
    <x v="1"/>
    <x v="652"/>
    <x v="485"/>
    <x v="126"/>
    <x v="0"/>
    <x v="374"/>
    <x v="112"/>
    <x v="171"/>
  </r>
  <r>
    <n v="1158"/>
    <x v="13"/>
    <x v="36"/>
    <x v="1157"/>
    <x v="25"/>
    <x v="0"/>
    <x v="3"/>
    <x v="2"/>
    <x v="0"/>
    <x v="1"/>
    <x v="298"/>
    <x v="355"/>
    <x v="151"/>
    <x v="0"/>
    <x v="185"/>
    <x v="0"/>
    <x v="27"/>
    <x v="1"/>
    <x v="376"/>
    <x v="1"/>
    <x v="161"/>
    <x v="2"/>
    <x v="125"/>
    <x v="1"/>
    <x v="599"/>
    <x v="486"/>
    <x v="457"/>
    <x v="459"/>
    <x v="537"/>
    <x v="248"/>
    <x v="0"/>
  </r>
  <r>
    <n v="1159"/>
    <x v="134"/>
    <x v="173"/>
    <x v="1158"/>
    <x v="16"/>
    <x v="0"/>
    <x v="2"/>
    <x v="0"/>
    <x v="0"/>
    <x v="1"/>
    <x v="299"/>
    <x v="356"/>
    <x v="187"/>
    <x v="368"/>
    <x v="48"/>
    <x v="0"/>
    <x v="475"/>
    <x v="513"/>
    <x v="478"/>
    <x v="519"/>
    <x v="481"/>
    <x v="521"/>
    <x v="502"/>
    <x v="519"/>
    <x v="663"/>
    <x v="487"/>
    <x v="458"/>
    <x v="460"/>
    <x v="538"/>
    <x v="249"/>
    <x v="117"/>
  </r>
  <r>
    <n v="1160"/>
    <x v="189"/>
    <x v="116"/>
    <x v="1159"/>
    <x v="79"/>
    <x v="1"/>
    <x v="3"/>
    <x v="2"/>
    <x v="0"/>
    <x v="1"/>
    <x v="299"/>
    <x v="357"/>
    <x v="360"/>
    <x v="369"/>
    <x v="175"/>
    <x v="0"/>
    <x v="12"/>
    <x v="514"/>
    <x v="140"/>
    <x v="1"/>
    <x v="482"/>
    <x v="522"/>
    <x v="503"/>
    <x v="520"/>
    <x v="662"/>
    <x v="488"/>
    <x v="459"/>
    <x v="461"/>
    <x v="539"/>
    <x v="250"/>
    <x v="172"/>
  </r>
  <r>
    <n v="1161"/>
    <x v="190"/>
    <x v="174"/>
    <x v="1160"/>
    <x v="43"/>
    <x v="1"/>
    <x v="2"/>
    <x v="2"/>
    <x v="0"/>
    <x v="1"/>
    <x v="300"/>
    <x v="358"/>
    <x v="345"/>
    <x v="370"/>
    <x v="307"/>
    <x v="548"/>
    <x v="476"/>
    <x v="515"/>
    <x v="297"/>
    <x v="520"/>
    <x v="370"/>
    <x v="523"/>
    <x v="390"/>
    <x v="521"/>
    <x v="586"/>
    <x v="489"/>
    <x v="460"/>
    <x v="462"/>
    <x v="540"/>
    <x v="251"/>
    <x v="173"/>
  </r>
  <r>
    <n v="1162"/>
    <x v="191"/>
    <x v="151"/>
    <x v="1161"/>
    <x v="73"/>
    <x v="2"/>
    <x v="2"/>
    <x v="1"/>
    <x v="0"/>
    <x v="1"/>
    <x v="301"/>
    <x v="359"/>
    <x v="393"/>
    <x v="371"/>
    <x v="554"/>
    <x v="549"/>
    <x v="61"/>
    <x v="1"/>
    <x v="479"/>
    <x v="521"/>
    <x v="13"/>
    <x v="2"/>
    <x v="389"/>
    <x v="1"/>
    <x v="28"/>
    <x v="0"/>
    <x v="461"/>
    <x v="463"/>
    <x v="382"/>
    <x v="116"/>
    <x v="174"/>
  </r>
  <r>
    <n v="1163"/>
    <x v="108"/>
    <x v="16"/>
    <x v="1162"/>
    <x v="85"/>
    <x v="2"/>
    <x v="1"/>
    <x v="0"/>
    <x v="0"/>
    <x v="1"/>
    <x v="302"/>
    <x v="360"/>
    <x v="286"/>
    <x v="372"/>
    <x v="555"/>
    <x v="550"/>
    <x v="126"/>
    <x v="1"/>
    <x v="480"/>
    <x v="522"/>
    <x v="350"/>
    <x v="524"/>
    <x v="228"/>
    <x v="522"/>
    <x v="239"/>
    <x v="0"/>
    <x v="183"/>
    <x v="464"/>
    <x v="39"/>
    <x v="5"/>
    <x v="91"/>
  </r>
  <r>
    <n v="1164"/>
    <x v="123"/>
    <x v="79"/>
    <x v="1163"/>
    <x v="40"/>
    <x v="4"/>
    <x v="3"/>
    <x v="2"/>
    <x v="0"/>
    <x v="1"/>
    <x v="302"/>
    <x v="361"/>
    <x v="394"/>
    <x v="373"/>
    <x v="239"/>
    <x v="0"/>
    <x v="166"/>
    <x v="1"/>
    <x v="481"/>
    <x v="523"/>
    <x v="148"/>
    <x v="2"/>
    <x v="79"/>
    <x v="523"/>
    <x v="485"/>
    <x v="490"/>
    <x v="396"/>
    <x v="465"/>
    <x v="193"/>
    <x v="35"/>
    <x v="106"/>
  </r>
  <r>
    <n v="1165"/>
    <x v="192"/>
    <x v="175"/>
    <x v="1164"/>
    <x v="16"/>
    <x v="0"/>
    <x v="3"/>
    <x v="2"/>
    <x v="0"/>
    <x v="1"/>
    <x v="303"/>
    <x v="362"/>
    <x v="179"/>
    <x v="374"/>
    <x v="363"/>
    <x v="0"/>
    <x v="477"/>
    <x v="516"/>
    <x v="482"/>
    <x v="524"/>
    <x v="483"/>
    <x v="525"/>
    <x v="504"/>
    <x v="524"/>
    <x v="664"/>
    <x v="491"/>
    <x v="462"/>
    <x v="466"/>
    <x v="541"/>
    <x v="252"/>
    <x v="175"/>
  </r>
  <r>
    <n v="1166"/>
    <x v="193"/>
    <x v="176"/>
    <x v="1165"/>
    <x v="8"/>
    <x v="3"/>
    <x v="2"/>
    <x v="2"/>
    <x v="0"/>
    <x v="1"/>
    <x v="304"/>
    <x v="363"/>
    <x v="395"/>
    <x v="375"/>
    <x v="556"/>
    <x v="551"/>
    <x v="478"/>
    <x v="517"/>
    <x v="57"/>
    <x v="525"/>
    <x v="454"/>
    <x v="526"/>
    <x v="505"/>
    <x v="525"/>
    <x v="528"/>
    <x v="492"/>
    <x v="86"/>
    <x v="467"/>
    <x v="501"/>
    <x v="216"/>
    <x v="176"/>
  </r>
  <r>
    <n v="1167"/>
    <x v="194"/>
    <x v="133"/>
    <x v="1166"/>
    <x v="28"/>
    <x v="2"/>
    <x v="1"/>
    <x v="2"/>
    <x v="0"/>
    <x v="0"/>
    <x v="304"/>
    <x v="364"/>
    <x v="396"/>
    <x v="376"/>
    <x v="93"/>
    <x v="0"/>
    <x v="439"/>
    <x v="518"/>
    <x v="483"/>
    <x v="526"/>
    <x v="484"/>
    <x v="527"/>
    <x v="506"/>
    <x v="526"/>
    <x v="193"/>
    <x v="0"/>
    <x v="64"/>
    <x v="0"/>
    <x v="532"/>
    <x v="243"/>
    <x v="177"/>
  </r>
  <r>
    <n v="1168"/>
    <x v="76"/>
    <x v="34"/>
    <x v="1167"/>
    <x v="48"/>
    <x v="2"/>
    <x v="2"/>
    <x v="2"/>
    <x v="1"/>
    <x v="1"/>
    <x v="304"/>
    <x v="365"/>
    <x v="291"/>
    <x v="377"/>
    <x v="480"/>
    <x v="0"/>
    <x v="217"/>
    <x v="1"/>
    <x v="351"/>
    <x v="527"/>
    <x v="485"/>
    <x v="528"/>
    <x v="507"/>
    <x v="527"/>
    <x v="665"/>
    <x v="493"/>
    <x v="391"/>
    <x v="468"/>
    <x v="104"/>
    <x v="0"/>
    <x v="60"/>
  </r>
  <r>
    <n v="1169"/>
    <x v="160"/>
    <x v="120"/>
    <x v="1168"/>
    <x v="28"/>
    <x v="2"/>
    <x v="1"/>
    <x v="0"/>
    <x v="0"/>
    <x v="1"/>
    <x v="305"/>
    <x v="366"/>
    <x v="397"/>
    <x v="378"/>
    <x v="276"/>
    <x v="0"/>
    <x v="421"/>
    <x v="519"/>
    <x v="484"/>
    <x v="528"/>
    <x v="252"/>
    <x v="2"/>
    <x v="99"/>
    <x v="1"/>
    <x v="322"/>
    <x v="0"/>
    <x v="463"/>
    <x v="469"/>
    <x v="542"/>
    <x v="253"/>
    <x v="143"/>
  </r>
  <r>
    <n v="1170"/>
    <x v="195"/>
    <x v="177"/>
    <x v="1169"/>
    <x v="74"/>
    <x v="1"/>
    <x v="2"/>
    <x v="2"/>
    <x v="0"/>
    <x v="1"/>
    <x v="306"/>
    <x v="367"/>
    <x v="339"/>
    <x v="379"/>
    <x v="557"/>
    <x v="552"/>
    <x v="360"/>
    <x v="520"/>
    <x v="485"/>
    <x v="529"/>
    <x v="238"/>
    <x v="2"/>
    <x v="46"/>
    <x v="1"/>
    <x v="638"/>
    <x v="494"/>
    <x v="464"/>
    <x v="470"/>
    <x v="543"/>
    <x v="254"/>
    <x v="178"/>
  </r>
  <r>
    <n v="1171"/>
    <x v="169"/>
    <x v="178"/>
    <x v="1170"/>
    <x v="0"/>
    <x v="0"/>
    <x v="3"/>
    <x v="0"/>
    <x v="0"/>
    <x v="1"/>
    <x v="307"/>
    <x v="368"/>
    <x v="381"/>
    <x v="380"/>
    <x v="26"/>
    <x v="0"/>
    <x v="479"/>
    <x v="521"/>
    <x v="141"/>
    <x v="530"/>
    <x v="273"/>
    <x v="529"/>
    <x v="370"/>
    <x v="528"/>
    <x v="646"/>
    <x v="495"/>
    <x v="465"/>
    <x v="471"/>
    <x v="544"/>
    <x v="255"/>
    <x v="152"/>
  </r>
  <r>
    <n v="1172"/>
    <x v="32"/>
    <x v="7"/>
    <x v="1171"/>
    <x v="14"/>
    <x v="0"/>
    <x v="2"/>
    <x v="0"/>
    <x v="0"/>
    <x v="0"/>
    <x v="307"/>
    <x v="369"/>
    <x v="383"/>
    <x v="381"/>
    <x v="110"/>
    <x v="0"/>
    <x v="255"/>
    <x v="1"/>
    <x v="258"/>
    <x v="1"/>
    <x v="123"/>
    <x v="2"/>
    <x v="126"/>
    <x v="1"/>
    <x v="666"/>
    <x v="0"/>
    <x v="0"/>
    <x v="0"/>
    <x v="396"/>
    <x v="0"/>
    <x v="0"/>
  </r>
  <r>
    <n v="1173"/>
    <x v="196"/>
    <x v="179"/>
    <x v="1172"/>
    <x v="56"/>
    <x v="4"/>
    <x v="2"/>
    <x v="2"/>
    <x v="0"/>
    <x v="1"/>
    <x v="308"/>
    <x v="370"/>
    <x v="398"/>
    <x v="382"/>
    <x v="126"/>
    <x v="0"/>
    <x v="480"/>
    <x v="522"/>
    <x v="139"/>
    <x v="531"/>
    <x v="435"/>
    <x v="2"/>
    <x v="197"/>
    <x v="1"/>
    <x v="148"/>
    <x v="496"/>
    <x v="459"/>
    <x v="472"/>
    <x v="411"/>
    <x v="137"/>
    <x v="179"/>
  </r>
  <r>
    <n v="1174"/>
    <x v="197"/>
    <x v="180"/>
    <x v="1173"/>
    <x v="21"/>
    <x v="2"/>
    <x v="1"/>
    <x v="1"/>
    <x v="0"/>
    <x v="1"/>
    <x v="308"/>
    <x v="371"/>
    <x v="399"/>
    <x v="383"/>
    <x v="558"/>
    <x v="553"/>
    <x v="82"/>
    <x v="523"/>
    <x v="201"/>
    <x v="532"/>
    <x v="450"/>
    <x v="530"/>
    <x v="508"/>
    <x v="529"/>
    <x v="667"/>
    <x v="0"/>
    <x v="402"/>
    <x v="473"/>
    <x v="280"/>
    <x v="58"/>
    <x v="180"/>
  </r>
  <r>
    <n v="1175"/>
    <x v="52"/>
    <x v="94"/>
    <x v="1174"/>
    <x v="71"/>
    <x v="2"/>
    <x v="3"/>
    <x v="2"/>
    <x v="1"/>
    <x v="1"/>
    <x v="308"/>
    <x v="372"/>
    <x v="230"/>
    <x v="384"/>
    <x v="516"/>
    <x v="554"/>
    <x v="285"/>
    <x v="1"/>
    <x v="264"/>
    <x v="533"/>
    <x v="22"/>
    <x v="2"/>
    <x v="239"/>
    <x v="1"/>
    <x v="230"/>
    <x v="0"/>
    <x v="466"/>
    <x v="474"/>
    <x v="294"/>
    <x v="64"/>
    <x v="37"/>
  </r>
  <r>
    <n v="1176"/>
    <x v="198"/>
    <x v="174"/>
    <x v="1175"/>
    <x v="56"/>
    <x v="4"/>
    <x v="2"/>
    <x v="2"/>
    <x v="0"/>
    <x v="1"/>
    <x v="309"/>
    <x v="373"/>
    <x v="400"/>
    <x v="385"/>
    <x v="9"/>
    <x v="0"/>
    <x v="481"/>
    <x v="524"/>
    <x v="486"/>
    <x v="534"/>
    <x v="101"/>
    <x v="2"/>
    <x v="509"/>
    <x v="1"/>
    <x v="668"/>
    <x v="497"/>
    <x v="467"/>
    <x v="475"/>
    <x v="545"/>
    <x v="256"/>
    <x v="181"/>
  </r>
  <r>
    <n v="1177"/>
    <x v="199"/>
    <x v="38"/>
    <x v="1176"/>
    <x v="21"/>
    <x v="2"/>
    <x v="1"/>
    <x v="0"/>
    <x v="0"/>
    <x v="1"/>
    <x v="309"/>
    <x v="374"/>
    <x v="401"/>
    <x v="386"/>
    <x v="559"/>
    <x v="555"/>
    <x v="482"/>
    <x v="525"/>
    <x v="487"/>
    <x v="535"/>
    <x v="182"/>
    <x v="531"/>
    <x v="43"/>
    <x v="530"/>
    <x v="471"/>
    <x v="0"/>
    <x v="258"/>
    <x v="0"/>
    <x v="546"/>
    <x v="257"/>
    <x v="182"/>
  </r>
  <r>
    <n v="1178"/>
    <x v="76"/>
    <x v="5"/>
    <x v="1177"/>
    <x v="14"/>
    <x v="0"/>
    <x v="2"/>
    <x v="2"/>
    <x v="1"/>
    <x v="0"/>
    <x v="309"/>
    <x v="375"/>
    <x v="402"/>
    <x v="387"/>
    <x v="335"/>
    <x v="0"/>
    <x v="266"/>
    <x v="1"/>
    <x v="204"/>
    <x v="1"/>
    <x v="123"/>
    <x v="2"/>
    <x v="239"/>
    <x v="1"/>
    <x v="669"/>
    <x v="498"/>
    <x v="277"/>
    <x v="476"/>
    <x v="547"/>
    <x v="258"/>
    <x v="60"/>
  </r>
  <r>
    <n v="1179"/>
    <x v="44"/>
    <x v="21"/>
    <x v="1178"/>
    <x v="25"/>
    <x v="0"/>
    <x v="3"/>
    <x v="2"/>
    <x v="0"/>
    <x v="1"/>
    <x v="309"/>
    <x v="376"/>
    <x v="43"/>
    <x v="0"/>
    <x v="560"/>
    <x v="0"/>
    <x v="67"/>
    <x v="526"/>
    <x v="215"/>
    <x v="1"/>
    <x v="75"/>
    <x v="2"/>
    <x v="194"/>
    <x v="1"/>
    <x v="187"/>
    <x v="499"/>
    <x v="391"/>
    <x v="477"/>
    <x v="200"/>
    <x v="37"/>
    <x v="29"/>
  </r>
  <r>
    <n v="1180"/>
    <x v="63"/>
    <x v="181"/>
    <x v="1179"/>
    <x v="6"/>
    <x v="2"/>
    <x v="2"/>
    <x v="2"/>
    <x v="0"/>
    <x v="1"/>
    <x v="310"/>
    <x v="377"/>
    <x v="310"/>
    <x v="388"/>
    <x v="464"/>
    <x v="556"/>
    <x v="312"/>
    <x v="527"/>
    <x v="404"/>
    <x v="1"/>
    <x v="12"/>
    <x v="2"/>
    <x v="68"/>
    <x v="1"/>
    <x v="153"/>
    <x v="500"/>
    <x v="424"/>
    <x v="478"/>
    <x v="548"/>
    <x v="259"/>
    <x v="47"/>
  </r>
  <r>
    <n v="1181"/>
    <x v="73"/>
    <x v="69"/>
    <x v="1180"/>
    <x v="57"/>
    <x v="1"/>
    <x v="2"/>
    <x v="2"/>
    <x v="0"/>
    <x v="1"/>
    <x v="310"/>
    <x v="378"/>
    <x v="148"/>
    <x v="389"/>
    <x v="561"/>
    <x v="557"/>
    <x v="334"/>
    <x v="1"/>
    <x v="162"/>
    <x v="1"/>
    <x v="420"/>
    <x v="532"/>
    <x v="510"/>
    <x v="531"/>
    <x v="656"/>
    <x v="501"/>
    <x v="468"/>
    <x v="479"/>
    <x v="459"/>
    <x v="177"/>
    <x v="57"/>
  </r>
  <r>
    <n v="1182"/>
    <x v="200"/>
    <x v="182"/>
    <x v="1181"/>
    <x v="54"/>
    <x v="1"/>
    <x v="2"/>
    <x v="1"/>
    <x v="0"/>
    <x v="1"/>
    <x v="311"/>
    <x v="379"/>
    <x v="403"/>
    <x v="390"/>
    <x v="562"/>
    <x v="558"/>
    <x v="262"/>
    <x v="528"/>
    <x v="57"/>
    <x v="536"/>
    <x v="486"/>
    <x v="533"/>
    <x v="511"/>
    <x v="532"/>
    <x v="670"/>
    <x v="502"/>
    <x v="469"/>
    <x v="480"/>
    <x v="490"/>
    <x v="206"/>
    <x v="183"/>
  </r>
  <r>
    <n v="1183"/>
    <x v="201"/>
    <x v="183"/>
    <x v="1182"/>
    <x v="101"/>
    <x v="1"/>
    <x v="2"/>
    <x v="2"/>
    <x v="0"/>
    <x v="1"/>
    <x v="312"/>
    <x v="380"/>
    <x v="403"/>
    <x v="391"/>
    <x v="563"/>
    <x v="559"/>
    <x v="314"/>
    <x v="529"/>
    <x v="488"/>
    <x v="537"/>
    <x v="487"/>
    <x v="534"/>
    <x v="512"/>
    <x v="533"/>
    <x v="644"/>
    <x v="503"/>
    <x v="436"/>
    <x v="481"/>
    <x v="469"/>
    <x v="186"/>
    <x v="184"/>
  </r>
  <r>
    <n v="1184"/>
    <x v="24"/>
    <x v="25"/>
    <x v="1183"/>
    <x v="71"/>
    <x v="2"/>
    <x v="3"/>
    <x v="0"/>
    <x v="0"/>
    <x v="1"/>
    <x v="313"/>
    <x v="381"/>
    <x v="275"/>
    <x v="392"/>
    <x v="297"/>
    <x v="0"/>
    <x v="232"/>
    <x v="1"/>
    <x v="44"/>
    <x v="1"/>
    <x v="171"/>
    <x v="2"/>
    <x v="86"/>
    <x v="1"/>
    <x v="140"/>
    <x v="0"/>
    <x v="419"/>
    <x v="482"/>
    <x v="450"/>
    <x v="168"/>
    <x v="0"/>
  </r>
  <r>
    <n v="1185"/>
    <x v="162"/>
    <x v="184"/>
    <x v="1184"/>
    <x v="4"/>
    <x v="1"/>
    <x v="2"/>
    <x v="0"/>
    <x v="0"/>
    <x v="1"/>
    <x v="314"/>
    <x v="382"/>
    <x v="123"/>
    <x v="393"/>
    <x v="11"/>
    <x v="0"/>
    <x v="483"/>
    <x v="530"/>
    <x v="273"/>
    <x v="538"/>
    <x v="488"/>
    <x v="535"/>
    <x v="377"/>
    <x v="534"/>
    <x v="561"/>
    <x v="504"/>
    <x v="470"/>
    <x v="483"/>
    <x v="549"/>
    <x v="260"/>
    <x v="145"/>
  </r>
  <r>
    <n v="1186"/>
    <x v="202"/>
    <x v="185"/>
    <x v="1185"/>
    <x v="8"/>
    <x v="3"/>
    <x v="2"/>
    <x v="2"/>
    <x v="0"/>
    <x v="1"/>
    <x v="315"/>
    <x v="383"/>
    <x v="195"/>
    <x v="0"/>
    <x v="564"/>
    <x v="0"/>
    <x v="456"/>
    <x v="531"/>
    <x v="57"/>
    <x v="539"/>
    <x v="489"/>
    <x v="536"/>
    <x v="355"/>
    <x v="535"/>
    <x v="671"/>
    <x v="505"/>
    <x v="271"/>
    <x v="484"/>
    <x v="550"/>
    <x v="261"/>
    <x v="185"/>
  </r>
  <r>
    <n v="1187"/>
    <x v="203"/>
    <x v="168"/>
    <x v="1186"/>
    <x v="22"/>
    <x v="1"/>
    <x v="3"/>
    <x v="1"/>
    <x v="0"/>
    <x v="1"/>
    <x v="315"/>
    <x v="384"/>
    <x v="304"/>
    <x v="0"/>
    <x v="532"/>
    <x v="0"/>
    <x v="484"/>
    <x v="532"/>
    <x v="489"/>
    <x v="540"/>
    <x v="490"/>
    <x v="537"/>
    <x v="513"/>
    <x v="536"/>
    <x v="672"/>
    <x v="506"/>
    <x v="175"/>
    <x v="485"/>
    <x v="182"/>
    <x v="30"/>
    <x v="186"/>
  </r>
  <r>
    <n v="1188"/>
    <x v="204"/>
    <x v="182"/>
    <x v="1187"/>
    <x v="24"/>
    <x v="1"/>
    <x v="2"/>
    <x v="2"/>
    <x v="0"/>
    <x v="1"/>
    <x v="316"/>
    <x v="385"/>
    <x v="404"/>
    <x v="394"/>
    <x v="77"/>
    <x v="0"/>
    <x v="485"/>
    <x v="533"/>
    <x v="490"/>
    <x v="541"/>
    <x v="491"/>
    <x v="538"/>
    <x v="514"/>
    <x v="537"/>
    <x v="617"/>
    <x v="507"/>
    <x v="471"/>
    <x v="486"/>
    <x v="351"/>
    <x v="98"/>
    <x v="187"/>
  </r>
  <r>
    <n v="1189"/>
    <x v="205"/>
    <x v="186"/>
    <x v="1188"/>
    <x v="54"/>
    <x v="1"/>
    <x v="1"/>
    <x v="2"/>
    <x v="0"/>
    <x v="1"/>
    <x v="317"/>
    <x v="386"/>
    <x v="186"/>
    <x v="395"/>
    <x v="562"/>
    <x v="560"/>
    <x v="384"/>
    <x v="534"/>
    <x v="57"/>
    <x v="542"/>
    <x v="199"/>
    <x v="539"/>
    <x v="178"/>
    <x v="538"/>
    <x v="673"/>
    <x v="508"/>
    <x v="472"/>
    <x v="487"/>
    <x v="415"/>
    <x v="141"/>
    <x v="188"/>
  </r>
  <r>
    <n v="1190"/>
    <x v="105"/>
    <x v="109"/>
    <x v="1189"/>
    <x v="0"/>
    <x v="0"/>
    <x v="2"/>
    <x v="0"/>
    <x v="0"/>
    <x v="0"/>
    <x v="317"/>
    <x v="387"/>
    <x v="405"/>
    <x v="396"/>
    <x v="565"/>
    <x v="561"/>
    <x v="339"/>
    <x v="535"/>
    <x v="491"/>
    <x v="543"/>
    <x v="492"/>
    <x v="540"/>
    <x v="464"/>
    <x v="539"/>
    <x v="563"/>
    <x v="509"/>
    <x v="473"/>
    <x v="488"/>
    <x v="320"/>
    <x v="79"/>
    <x v="88"/>
  </r>
  <r>
    <n v="1191"/>
    <x v="206"/>
    <x v="55"/>
    <x v="1190"/>
    <x v="57"/>
    <x v="1"/>
    <x v="3"/>
    <x v="0"/>
    <x v="0"/>
    <x v="1"/>
    <x v="317"/>
    <x v="388"/>
    <x v="406"/>
    <x v="397"/>
    <x v="380"/>
    <x v="562"/>
    <x v="460"/>
    <x v="536"/>
    <x v="44"/>
    <x v="1"/>
    <x v="493"/>
    <x v="541"/>
    <x v="408"/>
    <x v="540"/>
    <x v="564"/>
    <x v="510"/>
    <x v="46"/>
    <x v="489"/>
    <x v="551"/>
    <x v="262"/>
    <x v="189"/>
  </r>
  <r>
    <n v="1192"/>
    <x v="103"/>
    <x v="187"/>
    <x v="1191"/>
    <x v="0"/>
    <x v="0"/>
    <x v="2"/>
    <x v="2"/>
    <x v="0"/>
    <x v="0"/>
    <x v="318"/>
    <x v="389"/>
    <x v="407"/>
    <x v="398"/>
    <x v="448"/>
    <x v="563"/>
    <x v="486"/>
    <x v="537"/>
    <x v="492"/>
    <x v="544"/>
    <x v="494"/>
    <x v="542"/>
    <x v="515"/>
    <x v="541"/>
    <x v="182"/>
    <x v="511"/>
    <x v="296"/>
    <x v="490"/>
    <x v="417"/>
    <x v="143"/>
    <x v="86"/>
  </r>
  <r>
    <n v="1193"/>
    <x v="188"/>
    <x v="56"/>
    <x v="1192"/>
    <x v="79"/>
    <x v="1"/>
    <x v="3"/>
    <x v="2"/>
    <x v="0"/>
    <x v="1"/>
    <x v="318"/>
    <x v="390"/>
    <x v="273"/>
    <x v="399"/>
    <x v="19"/>
    <x v="0"/>
    <x v="143"/>
    <x v="538"/>
    <x v="61"/>
    <x v="1"/>
    <x v="23"/>
    <x v="2"/>
    <x v="192"/>
    <x v="1"/>
    <x v="674"/>
    <x v="512"/>
    <x v="474"/>
    <x v="491"/>
    <x v="408"/>
    <x v="134"/>
    <x v="171"/>
  </r>
  <r>
    <n v="1194"/>
    <x v="207"/>
    <x v="188"/>
    <x v="1193"/>
    <x v="103"/>
    <x v="1"/>
    <x v="2"/>
    <x v="2"/>
    <x v="0"/>
    <x v="1"/>
    <x v="319"/>
    <x v="391"/>
    <x v="185"/>
    <x v="400"/>
    <x v="566"/>
    <x v="564"/>
    <x v="487"/>
    <x v="539"/>
    <x v="493"/>
    <x v="545"/>
    <x v="495"/>
    <x v="543"/>
    <x v="516"/>
    <x v="542"/>
    <x v="457"/>
    <x v="513"/>
    <x v="416"/>
    <x v="492"/>
    <x v="457"/>
    <x v="175"/>
    <x v="190"/>
  </r>
  <r>
    <n v="1195"/>
    <x v="208"/>
    <x v="156"/>
    <x v="1194"/>
    <x v="4"/>
    <x v="1"/>
    <x v="2"/>
    <x v="0"/>
    <x v="1"/>
    <x v="1"/>
    <x v="320"/>
    <x v="392"/>
    <x v="408"/>
    <x v="401"/>
    <x v="68"/>
    <x v="0"/>
    <x v="42"/>
    <x v="1"/>
    <x v="449"/>
    <x v="546"/>
    <x v="380"/>
    <x v="544"/>
    <x v="401"/>
    <x v="543"/>
    <x v="675"/>
    <x v="514"/>
    <x v="263"/>
    <x v="493"/>
    <x v="552"/>
    <x v="263"/>
    <x v="191"/>
  </r>
  <r>
    <n v="1196"/>
    <x v="6"/>
    <x v="6"/>
    <x v="1195"/>
    <x v="11"/>
    <x v="0"/>
    <x v="3"/>
    <x v="2"/>
    <x v="1"/>
    <x v="1"/>
    <x v="321"/>
    <x v="393"/>
    <x v="256"/>
    <x v="402"/>
    <x v="189"/>
    <x v="0"/>
    <x v="287"/>
    <x v="1"/>
    <x v="160"/>
    <x v="1"/>
    <x v="22"/>
    <x v="2"/>
    <x v="118"/>
    <x v="1"/>
    <x v="73"/>
    <x v="0"/>
    <x v="328"/>
    <x v="494"/>
    <x v="123"/>
    <x v="0"/>
    <x v="0"/>
  </r>
  <r>
    <n v="1197"/>
    <x v="117"/>
    <x v="65"/>
    <x v="1196"/>
    <x v="55"/>
    <x v="1"/>
    <x v="2"/>
    <x v="2"/>
    <x v="0"/>
    <x v="1"/>
    <x v="322"/>
    <x v="394"/>
    <x v="189"/>
    <x v="403"/>
    <x v="490"/>
    <x v="0"/>
    <x v="488"/>
    <x v="540"/>
    <x v="231"/>
    <x v="1"/>
    <x v="185"/>
    <x v="545"/>
    <x v="484"/>
    <x v="544"/>
    <x v="654"/>
    <x v="515"/>
    <x v="202"/>
    <x v="495"/>
    <x v="553"/>
    <x v="264"/>
    <x v="100"/>
  </r>
  <r>
    <n v="1198"/>
    <x v="3"/>
    <x v="4"/>
    <x v="1197"/>
    <x v="82"/>
    <x v="2"/>
    <x v="1"/>
    <x v="0"/>
    <x v="2"/>
    <x v="3"/>
    <x v="323"/>
    <x v="395"/>
    <x v="122"/>
    <x v="0"/>
    <x v="48"/>
    <x v="0"/>
    <x v="122"/>
    <x v="1"/>
    <x v="494"/>
    <x v="547"/>
    <x v="47"/>
    <x v="2"/>
    <x v="114"/>
    <x v="1"/>
    <x v="676"/>
    <x v="0"/>
    <x v="14"/>
    <x v="0"/>
    <x v="134"/>
    <x v="0"/>
    <x v="0"/>
  </r>
  <r>
    <n v="1199"/>
    <x v="209"/>
    <x v="83"/>
    <x v="1198"/>
    <x v="28"/>
    <x v="2"/>
    <x v="2"/>
    <x v="1"/>
    <x v="0"/>
    <x v="1"/>
    <x v="324"/>
    <x v="396"/>
    <x v="409"/>
    <x v="404"/>
    <x v="28"/>
    <x v="0"/>
    <x v="386"/>
    <x v="541"/>
    <x v="63"/>
    <x v="1"/>
    <x v="496"/>
    <x v="546"/>
    <x v="517"/>
    <x v="545"/>
    <x v="677"/>
    <x v="516"/>
    <x v="475"/>
    <x v="496"/>
    <x v="542"/>
    <x v="253"/>
    <x v="192"/>
  </r>
  <r>
    <n v="1200"/>
    <x v="25"/>
    <x v="15"/>
    <x v="1199"/>
    <x v="64"/>
    <x v="0"/>
    <x v="3"/>
    <x v="1"/>
    <x v="0"/>
    <x v="1"/>
    <x v="325"/>
    <x v="397"/>
    <x v="146"/>
    <x v="405"/>
    <x v="300"/>
    <x v="0"/>
    <x v="114"/>
    <x v="1"/>
    <x v="76"/>
    <x v="1"/>
    <x v="10"/>
    <x v="9"/>
    <x v="11"/>
    <x v="8"/>
    <x v="8"/>
    <x v="517"/>
    <x v="289"/>
    <x v="497"/>
    <x v="520"/>
    <x v="0"/>
    <x v="0"/>
  </r>
  <r>
    <n v="1201"/>
    <x v="88"/>
    <x v="40"/>
    <x v="1200"/>
    <x v="12"/>
    <x v="2"/>
    <x v="1"/>
    <x v="0"/>
    <x v="0"/>
    <x v="1"/>
    <x v="326"/>
    <x v="398"/>
    <x v="52"/>
    <x v="0"/>
    <x v="292"/>
    <x v="0"/>
    <x v="343"/>
    <x v="542"/>
    <x v="11"/>
    <x v="6"/>
    <x v="171"/>
    <x v="2"/>
    <x v="6"/>
    <x v="1"/>
    <x v="160"/>
    <x v="518"/>
    <x v="291"/>
    <x v="498"/>
    <x v="269"/>
    <x v="52"/>
    <x v="71"/>
  </r>
  <r>
    <n v="1202"/>
    <x v="29"/>
    <x v="34"/>
    <x v="1201"/>
    <x v="93"/>
    <x v="0"/>
    <x v="3"/>
    <x v="2"/>
    <x v="1"/>
    <x v="1"/>
    <x v="327"/>
    <x v="399"/>
    <x v="260"/>
    <x v="406"/>
    <x v="324"/>
    <x v="0"/>
    <x v="287"/>
    <x v="1"/>
    <x v="121"/>
    <x v="1"/>
    <x v="135"/>
    <x v="2"/>
    <x v="139"/>
    <x v="1"/>
    <x v="345"/>
    <x v="519"/>
    <x v="466"/>
    <x v="499"/>
    <x v="159"/>
    <x v="0"/>
    <x v="17"/>
  </r>
  <r>
    <n v="1203"/>
    <x v="163"/>
    <x v="130"/>
    <x v="1202"/>
    <x v="4"/>
    <x v="1"/>
    <x v="1"/>
    <x v="2"/>
    <x v="0"/>
    <x v="2"/>
    <x v="328"/>
    <x v="400"/>
    <x v="280"/>
    <x v="407"/>
    <x v="567"/>
    <x v="565"/>
    <x v="489"/>
    <x v="543"/>
    <x v="495"/>
    <x v="548"/>
    <x v="497"/>
    <x v="547"/>
    <x v="518"/>
    <x v="546"/>
    <x v="451"/>
    <x v="520"/>
    <x v="476"/>
    <x v="500"/>
    <x v="554"/>
    <x v="265"/>
    <x v="146"/>
  </r>
  <r>
    <n v="1204"/>
    <x v="210"/>
    <x v="139"/>
    <x v="1203"/>
    <x v="29"/>
    <x v="2"/>
    <x v="2"/>
    <x v="1"/>
    <x v="0"/>
    <x v="1"/>
    <x v="328"/>
    <x v="401"/>
    <x v="397"/>
    <x v="408"/>
    <x v="568"/>
    <x v="566"/>
    <x v="2"/>
    <x v="1"/>
    <x v="496"/>
    <x v="549"/>
    <x v="498"/>
    <x v="548"/>
    <x v="519"/>
    <x v="547"/>
    <x v="678"/>
    <x v="0"/>
    <x v="19"/>
    <x v="0"/>
    <x v="198"/>
    <x v="0"/>
    <x v="193"/>
  </r>
  <r>
    <n v="1205"/>
    <x v="211"/>
    <x v="189"/>
    <x v="1204"/>
    <x v="55"/>
    <x v="1"/>
    <x v="2"/>
    <x v="2"/>
    <x v="0"/>
    <x v="1"/>
    <x v="328"/>
    <x v="402"/>
    <x v="410"/>
    <x v="409"/>
    <x v="262"/>
    <x v="0"/>
    <x v="343"/>
    <x v="544"/>
    <x v="274"/>
    <x v="550"/>
    <x v="499"/>
    <x v="549"/>
    <x v="520"/>
    <x v="548"/>
    <x v="679"/>
    <x v="521"/>
    <x v="477"/>
    <x v="501"/>
    <x v="260"/>
    <x v="50"/>
    <x v="194"/>
  </r>
  <r>
    <n v="1206"/>
    <x v="153"/>
    <x v="190"/>
    <x v="1205"/>
    <x v="48"/>
    <x v="2"/>
    <x v="1"/>
    <x v="0"/>
    <x v="0"/>
    <x v="3"/>
    <x v="329"/>
    <x v="403"/>
    <x v="411"/>
    <x v="410"/>
    <x v="569"/>
    <x v="567"/>
    <x v="176"/>
    <x v="545"/>
    <x v="497"/>
    <x v="551"/>
    <x v="100"/>
    <x v="550"/>
    <x v="98"/>
    <x v="549"/>
    <x v="300"/>
    <x v="522"/>
    <x v="69"/>
    <x v="0"/>
    <x v="555"/>
    <x v="266"/>
    <x v="136"/>
  </r>
  <r>
    <n v="1207"/>
    <x v="212"/>
    <x v="191"/>
    <x v="1206"/>
    <x v="103"/>
    <x v="1"/>
    <x v="1"/>
    <x v="1"/>
    <x v="0"/>
    <x v="1"/>
    <x v="330"/>
    <x v="404"/>
    <x v="302"/>
    <x v="411"/>
    <x v="232"/>
    <x v="568"/>
    <x v="490"/>
    <x v="546"/>
    <x v="57"/>
    <x v="552"/>
    <x v="500"/>
    <x v="551"/>
    <x v="185"/>
    <x v="550"/>
    <x v="680"/>
    <x v="523"/>
    <x v="243"/>
    <x v="502"/>
    <x v="556"/>
    <x v="267"/>
    <x v="195"/>
  </r>
  <r>
    <n v="1208"/>
    <x v="137"/>
    <x v="92"/>
    <x v="1207"/>
    <x v="70"/>
    <x v="1"/>
    <x v="2"/>
    <x v="2"/>
    <x v="0"/>
    <x v="1"/>
    <x v="330"/>
    <x v="405"/>
    <x v="212"/>
    <x v="0"/>
    <x v="206"/>
    <x v="569"/>
    <x v="491"/>
    <x v="547"/>
    <x v="498"/>
    <x v="553"/>
    <x v="501"/>
    <x v="552"/>
    <x v="521"/>
    <x v="551"/>
    <x v="603"/>
    <x v="524"/>
    <x v="478"/>
    <x v="503"/>
    <x v="557"/>
    <x v="268"/>
    <x v="120"/>
  </r>
  <r>
    <n v="1209"/>
    <x v="186"/>
    <x v="44"/>
    <x v="1208"/>
    <x v="29"/>
    <x v="2"/>
    <x v="1"/>
    <x v="1"/>
    <x v="0"/>
    <x v="1"/>
    <x v="331"/>
    <x v="406"/>
    <x v="412"/>
    <x v="412"/>
    <x v="441"/>
    <x v="570"/>
    <x v="122"/>
    <x v="1"/>
    <x v="499"/>
    <x v="554"/>
    <x v="502"/>
    <x v="553"/>
    <x v="522"/>
    <x v="552"/>
    <x v="553"/>
    <x v="0"/>
    <x v="324"/>
    <x v="504"/>
    <x v="257"/>
    <x v="49"/>
    <x v="169"/>
  </r>
  <r>
    <n v="1210"/>
    <x v="213"/>
    <x v="192"/>
    <x v="1209"/>
    <x v="48"/>
    <x v="2"/>
    <x v="1"/>
    <x v="1"/>
    <x v="0"/>
    <x v="3"/>
    <x v="332"/>
    <x v="407"/>
    <x v="211"/>
    <x v="413"/>
    <x v="570"/>
    <x v="571"/>
    <x v="87"/>
    <x v="1"/>
    <x v="455"/>
    <x v="555"/>
    <x v="503"/>
    <x v="554"/>
    <x v="523"/>
    <x v="553"/>
    <x v="681"/>
    <x v="0"/>
    <x v="91"/>
    <x v="0"/>
    <x v="558"/>
    <x v="269"/>
    <x v="196"/>
  </r>
  <r>
    <n v="1211"/>
    <x v="147"/>
    <x v="116"/>
    <x v="1210"/>
    <x v="13"/>
    <x v="1"/>
    <x v="2"/>
    <x v="0"/>
    <x v="0"/>
    <x v="1"/>
    <x v="332"/>
    <x v="408"/>
    <x v="199"/>
    <x v="414"/>
    <x v="490"/>
    <x v="0"/>
    <x v="492"/>
    <x v="548"/>
    <x v="138"/>
    <x v="556"/>
    <x v="504"/>
    <x v="555"/>
    <x v="524"/>
    <x v="554"/>
    <x v="682"/>
    <x v="525"/>
    <x v="140"/>
    <x v="0"/>
    <x v="490"/>
    <x v="206"/>
    <x v="130"/>
  </r>
  <r>
    <n v="1212"/>
    <x v="163"/>
    <x v="193"/>
    <x v="1211"/>
    <x v="57"/>
    <x v="1"/>
    <x v="2"/>
    <x v="2"/>
    <x v="1"/>
    <x v="0"/>
    <x v="333"/>
    <x v="409"/>
    <x v="413"/>
    <x v="415"/>
    <x v="558"/>
    <x v="572"/>
    <x v="413"/>
    <x v="549"/>
    <x v="500"/>
    <x v="557"/>
    <x v="505"/>
    <x v="556"/>
    <x v="525"/>
    <x v="555"/>
    <x v="110"/>
    <x v="526"/>
    <x v="479"/>
    <x v="505"/>
    <x v="375"/>
    <x v="113"/>
    <x v="146"/>
  </r>
  <r>
    <n v="1213"/>
    <x v="72"/>
    <x v="136"/>
    <x v="1212"/>
    <x v="40"/>
    <x v="4"/>
    <x v="1"/>
    <x v="0"/>
    <x v="0"/>
    <x v="0"/>
    <x v="333"/>
    <x v="410"/>
    <x v="347"/>
    <x v="416"/>
    <x v="571"/>
    <x v="573"/>
    <x v="249"/>
    <x v="1"/>
    <x v="453"/>
    <x v="558"/>
    <x v="232"/>
    <x v="2"/>
    <x v="300"/>
    <x v="1"/>
    <x v="632"/>
    <x v="0"/>
    <x v="322"/>
    <x v="506"/>
    <x v="420"/>
    <x v="146"/>
    <x v="56"/>
  </r>
  <r>
    <n v="1214"/>
    <x v="90"/>
    <x v="67"/>
    <x v="1213"/>
    <x v="57"/>
    <x v="1"/>
    <x v="2"/>
    <x v="0"/>
    <x v="0"/>
    <x v="1"/>
    <x v="333"/>
    <x v="411"/>
    <x v="414"/>
    <x v="417"/>
    <x v="572"/>
    <x v="574"/>
    <x v="466"/>
    <x v="550"/>
    <x v="298"/>
    <x v="559"/>
    <x v="315"/>
    <x v="557"/>
    <x v="526"/>
    <x v="556"/>
    <x v="525"/>
    <x v="527"/>
    <x v="96"/>
    <x v="507"/>
    <x v="525"/>
    <x v="236"/>
    <x v="73"/>
  </r>
  <r>
    <n v="1215"/>
    <x v="214"/>
    <x v="172"/>
    <x v="1214"/>
    <x v="2"/>
    <x v="1"/>
    <x v="2"/>
    <x v="0"/>
    <x v="0"/>
    <x v="1"/>
    <x v="334"/>
    <x v="412"/>
    <x v="415"/>
    <x v="418"/>
    <x v="61"/>
    <x v="575"/>
    <x v="2"/>
    <x v="1"/>
    <x v="501"/>
    <x v="560"/>
    <x v="506"/>
    <x v="558"/>
    <x v="527"/>
    <x v="557"/>
    <x v="683"/>
    <x v="0"/>
    <x v="139"/>
    <x v="0"/>
    <x v="286"/>
    <x v="61"/>
    <x v="197"/>
  </r>
  <r>
    <n v="1216"/>
    <x v="215"/>
    <x v="194"/>
    <x v="1215"/>
    <x v="45"/>
    <x v="2"/>
    <x v="1"/>
    <x v="2"/>
    <x v="0"/>
    <x v="0"/>
    <x v="335"/>
    <x v="413"/>
    <x v="416"/>
    <x v="419"/>
    <x v="303"/>
    <x v="576"/>
    <x v="463"/>
    <x v="551"/>
    <x v="413"/>
    <x v="561"/>
    <x v="70"/>
    <x v="559"/>
    <x v="528"/>
    <x v="558"/>
    <x v="600"/>
    <x v="528"/>
    <x v="480"/>
    <x v="508"/>
    <x v="559"/>
    <x v="270"/>
    <x v="198"/>
  </r>
  <r>
    <n v="1217"/>
    <x v="205"/>
    <x v="195"/>
    <x v="1216"/>
    <x v="8"/>
    <x v="3"/>
    <x v="2"/>
    <x v="2"/>
    <x v="0"/>
    <x v="1"/>
    <x v="336"/>
    <x v="414"/>
    <x v="417"/>
    <x v="420"/>
    <x v="406"/>
    <x v="0"/>
    <x v="493"/>
    <x v="552"/>
    <x v="186"/>
    <x v="562"/>
    <x v="507"/>
    <x v="560"/>
    <x v="489"/>
    <x v="559"/>
    <x v="684"/>
    <x v="529"/>
    <x v="481"/>
    <x v="509"/>
    <x v="560"/>
    <x v="271"/>
    <x v="188"/>
  </r>
  <r>
    <n v="1218"/>
    <x v="216"/>
    <x v="196"/>
    <x v="1217"/>
    <x v="22"/>
    <x v="1"/>
    <x v="0"/>
    <x v="0"/>
    <x v="0"/>
    <x v="1"/>
    <x v="337"/>
    <x v="415"/>
    <x v="255"/>
    <x v="421"/>
    <x v="573"/>
    <x v="577"/>
    <x v="494"/>
    <x v="553"/>
    <x v="502"/>
    <x v="563"/>
    <x v="338"/>
    <x v="561"/>
    <x v="529"/>
    <x v="560"/>
    <x v="332"/>
    <x v="530"/>
    <x v="218"/>
    <x v="510"/>
    <x v="452"/>
    <x v="170"/>
    <x v="199"/>
  </r>
  <r>
    <n v="1219"/>
    <x v="217"/>
    <x v="197"/>
    <x v="1218"/>
    <x v="21"/>
    <x v="2"/>
    <x v="2"/>
    <x v="2"/>
    <x v="0"/>
    <x v="1"/>
    <x v="338"/>
    <x v="416"/>
    <x v="418"/>
    <x v="422"/>
    <x v="574"/>
    <x v="578"/>
    <x v="495"/>
    <x v="554"/>
    <x v="351"/>
    <x v="564"/>
    <x v="358"/>
    <x v="562"/>
    <x v="530"/>
    <x v="561"/>
    <x v="500"/>
    <x v="531"/>
    <x v="57"/>
    <x v="511"/>
    <x v="556"/>
    <x v="267"/>
    <x v="200"/>
  </r>
  <r>
    <n v="1220"/>
    <x v="218"/>
    <x v="198"/>
    <x v="1219"/>
    <x v="94"/>
    <x v="3"/>
    <x v="1"/>
    <x v="0"/>
    <x v="0"/>
    <x v="1"/>
    <x v="338"/>
    <x v="417"/>
    <x v="146"/>
    <x v="423"/>
    <x v="400"/>
    <x v="579"/>
    <x v="496"/>
    <x v="555"/>
    <x v="251"/>
    <x v="565"/>
    <x v="61"/>
    <x v="563"/>
    <x v="523"/>
    <x v="562"/>
    <x v="326"/>
    <x v="532"/>
    <x v="421"/>
    <x v="512"/>
    <x v="561"/>
    <x v="272"/>
    <x v="201"/>
  </r>
  <r>
    <n v="1221"/>
    <x v="98"/>
    <x v="199"/>
    <x v="1220"/>
    <x v="2"/>
    <x v="1"/>
    <x v="2"/>
    <x v="2"/>
    <x v="0"/>
    <x v="1"/>
    <x v="339"/>
    <x v="418"/>
    <x v="405"/>
    <x v="424"/>
    <x v="337"/>
    <x v="580"/>
    <x v="185"/>
    <x v="1"/>
    <x v="59"/>
    <x v="1"/>
    <x v="286"/>
    <x v="564"/>
    <x v="333"/>
    <x v="563"/>
    <x v="685"/>
    <x v="533"/>
    <x v="482"/>
    <x v="513"/>
    <x v="153"/>
    <x v="0"/>
    <x v="81"/>
  </r>
  <r>
    <n v="1222"/>
    <x v="219"/>
    <x v="200"/>
    <x v="1221"/>
    <x v="16"/>
    <x v="0"/>
    <x v="2"/>
    <x v="2"/>
    <x v="0"/>
    <x v="1"/>
    <x v="340"/>
    <x v="419"/>
    <x v="419"/>
    <x v="425"/>
    <x v="77"/>
    <x v="0"/>
    <x v="497"/>
    <x v="556"/>
    <x v="57"/>
    <x v="566"/>
    <x v="508"/>
    <x v="565"/>
    <x v="238"/>
    <x v="564"/>
    <x v="462"/>
    <x v="534"/>
    <x v="388"/>
    <x v="514"/>
    <x v="562"/>
    <x v="273"/>
    <x v="202"/>
  </r>
  <r>
    <n v="1223"/>
    <x v="220"/>
    <x v="201"/>
    <x v="1222"/>
    <x v="8"/>
    <x v="3"/>
    <x v="3"/>
    <x v="2"/>
    <x v="0"/>
    <x v="1"/>
    <x v="340"/>
    <x v="420"/>
    <x v="268"/>
    <x v="426"/>
    <x v="300"/>
    <x v="0"/>
    <x v="498"/>
    <x v="557"/>
    <x v="423"/>
    <x v="567"/>
    <x v="509"/>
    <x v="566"/>
    <x v="531"/>
    <x v="565"/>
    <x v="590"/>
    <x v="535"/>
    <x v="483"/>
    <x v="515"/>
    <x v="544"/>
    <x v="255"/>
    <x v="203"/>
  </r>
  <r>
    <n v="1224"/>
    <x v="150"/>
    <x v="202"/>
    <x v="1223"/>
    <x v="24"/>
    <x v="1"/>
    <x v="2"/>
    <x v="2"/>
    <x v="0"/>
    <x v="1"/>
    <x v="340"/>
    <x v="421"/>
    <x v="420"/>
    <x v="427"/>
    <x v="575"/>
    <x v="581"/>
    <x v="245"/>
    <x v="558"/>
    <x v="503"/>
    <x v="568"/>
    <x v="314"/>
    <x v="2"/>
    <x v="338"/>
    <x v="1"/>
    <x v="495"/>
    <x v="536"/>
    <x v="461"/>
    <x v="516"/>
    <x v="441"/>
    <x v="160"/>
    <x v="133"/>
  </r>
  <r>
    <n v="1225"/>
    <x v="221"/>
    <x v="203"/>
    <x v="1224"/>
    <x v="12"/>
    <x v="2"/>
    <x v="2"/>
    <x v="0"/>
    <x v="0"/>
    <x v="1"/>
    <x v="341"/>
    <x v="422"/>
    <x v="421"/>
    <x v="428"/>
    <x v="44"/>
    <x v="0"/>
    <x v="499"/>
    <x v="559"/>
    <x v="11"/>
    <x v="6"/>
    <x v="42"/>
    <x v="2"/>
    <x v="90"/>
    <x v="1"/>
    <x v="686"/>
    <x v="537"/>
    <x v="484"/>
    <x v="517"/>
    <x v="399"/>
    <x v="127"/>
    <x v="204"/>
  </r>
  <r>
    <n v="1226"/>
    <x v="33"/>
    <x v="28"/>
    <x v="1225"/>
    <x v="25"/>
    <x v="0"/>
    <x v="1"/>
    <x v="0"/>
    <x v="0"/>
    <x v="0"/>
    <x v="341"/>
    <x v="423"/>
    <x v="148"/>
    <x v="429"/>
    <x v="241"/>
    <x v="0"/>
    <x v="132"/>
    <x v="1"/>
    <x v="307"/>
    <x v="569"/>
    <x v="123"/>
    <x v="2"/>
    <x v="114"/>
    <x v="1"/>
    <x v="422"/>
    <x v="0"/>
    <x v="485"/>
    <x v="518"/>
    <x v="337"/>
    <x v="90"/>
    <x v="20"/>
  </r>
  <r>
    <n v="1227"/>
    <x v="222"/>
    <x v="182"/>
    <x v="1226"/>
    <x v="4"/>
    <x v="1"/>
    <x v="2"/>
    <x v="0"/>
    <x v="0"/>
    <x v="1"/>
    <x v="342"/>
    <x v="424"/>
    <x v="422"/>
    <x v="430"/>
    <x v="576"/>
    <x v="582"/>
    <x v="459"/>
    <x v="560"/>
    <x v="504"/>
    <x v="570"/>
    <x v="468"/>
    <x v="567"/>
    <x v="532"/>
    <x v="566"/>
    <x v="687"/>
    <x v="538"/>
    <x v="367"/>
    <x v="519"/>
    <x v="563"/>
    <x v="274"/>
    <x v="205"/>
  </r>
  <r>
    <n v="1228"/>
    <x v="223"/>
    <x v="184"/>
    <x v="1227"/>
    <x v="88"/>
    <x v="2"/>
    <x v="2"/>
    <x v="2"/>
    <x v="0"/>
    <x v="1"/>
    <x v="343"/>
    <x v="425"/>
    <x v="265"/>
    <x v="431"/>
    <x v="41"/>
    <x v="583"/>
    <x v="500"/>
    <x v="561"/>
    <x v="412"/>
    <x v="571"/>
    <x v="146"/>
    <x v="568"/>
    <x v="533"/>
    <x v="567"/>
    <x v="688"/>
    <x v="539"/>
    <x v="362"/>
    <x v="520"/>
    <x v="306"/>
    <x v="73"/>
    <x v="206"/>
  </r>
  <r>
    <n v="1229"/>
    <x v="127"/>
    <x v="139"/>
    <x v="1228"/>
    <x v="57"/>
    <x v="1"/>
    <x v="3"/>
    <x v="0"/>
    <x v="0"/>
    <x v="1"/>
    <x v="344"/>
    <x v="426"/>
    <x v="423"/>
    <x v="432"/>
    <x v="113"/>
    <x v="584"/>
    <x v="134"/>
    <x v="562"/>
    <x v="16"/>
    <x v="1"/>
    <x v="70"/>
    <x v="569"/>
    <x v="343"/>
    <x v="568"/>
    <x v="516"/>
    <x v="540"/>
    <x v="486"/>
    <x v="521"/>
    <x v="219"/>
    <x v="41"/>
    <x v="110"/>
  </r>
  <r>
    <n v="1230"/>
    <x v="102"/>
    <x v="80"/>
    <x v="1229"/>
    <x v="22"/>
    <x v="1"/>
    <x v="3"/>
    <x v="1"/>
    <x v="0"/>
    <x v="1"/>
    <x v="345"/>
    <x v="427"/>
    <x v="32"/>
    <x v="0"/>
    <x v="145"/>
    <x v="0"/>
    <x v="501"/>
    <x v="563"/>
    <x v="505"/>
    <x v="572"/>
    <x v="510"/>
    <x v="570"/>
    <x v="534"/>
    <x v="569"/>
    <x v="689"/>
    <x v="541"/>
    <x v="487"/>
    <x v="522"/>
    <x v="346"/>
    <x v="95"/>
    <x v="85"/>
  </r>
  <r>
    <n v="1231"/>
    <x v="224"/>
    <x v="204"/>
    <x v="1230"/>
    <x v="96"/>
    <x v="2"/>
    <x v="1"/>
    <x v="2"/>
    <x v="0"/>
    <x v="1"/>
    <x v="346"/>
    <x v="428"/>
    <x v="424"/>
    <x v="433"/>
    <x v="577"/>
    <x v="585"/>
    <x v="502"/>
    <x v="564"/>
    <x v="57"/>
    <x v="573"/>
    <x v="511"/>
    <x v="571"/>
    <x v="535"/>
    <x v="570"/>
    <x v="690"/>
    <x v="542"/>
    <x v="488"/>
    <x v="523"/>
    <x v="253"/>
    <x v="48"/>
    <x v="207"/>
  </r>
  <r>
    <n v="1232"/>
    <x v="193"/>
    <x v="161"/>
    <x v="1231"/>
    <x v="43"/>
    <x v="1"/>
    <x v="2"/>
    <x v="2"/>
    <x v="0"/>
    <x v="1"/>
    <x v="346"/>
    <x v="429"/>
    <x v="425"/>
    <x v="434"/>
    <x v="67"/>
    <x v="0"/>
    <x v="399"/>
    <x v="565"/>
    <x v="273"/>
    <x v="574"/>
    <x v="214"/>
    <x v="572"/>
    <x v="495"/>
    <x v="571"/>
    <x v="674"/>
    <x v="543"/>
    <x v="489"/>
    <x v="524"/>
    <x v="446"/>
    <x v="164"/>
    <x v="176"/>
  </r>
  <r>
    <n v="1233"/>
    <x v="225"/>
    <x v="205"/>
    <x v="1232"/>
    <x v="31"/>
    <x v="2"/>
    <x v="1"/>
    <x v="2"/>
    <x v="0"/>
    <x v="1"/>
    <x v="346"/>
    <x v="430"/>
    <x v="416"/>
    <x v="435"/>
    <x v="578"/>
    <x v="586"/>
    <x v="116"/>
    <x v="566"/>
    <x v="57"/>
    <x v="575"/>
    <x v="512"/>
    <x v="573"/>
    <x v="536"/>
    <x v="572"/>
    <x v="691"/>
    <x v="544"/>
    <x v="490"/>
    <x v="525"/>
    <x v="564"/>
    <x v="275"/>
    <x v="208"/>
  </r>
  <r>
    <n v="1234"/>
    <x v="226"/>
    <x v="183"/>
    <x v="1233"/>
    <x v="101"/>
    <x v="1"/>
    <x v="2"/>
    <x v="2"/>
    <x v="0"/>
    <x v="1"/>
    <x v="347"/>
    <x v="431"/>
    <x v="426"/>
    <x v="436"/>
    <x v="579"/>
    <x v="587"/>
    <x v="503"/>
    <x v="567"/>
    <x v="506"/>
    <x v="576"/>
    <x v="513"/>
    <x v="574"/>
    <x v="537"/>
    <x v="573"/>
    <x v="296"/>
    <x v="545"/>
    <x v="491"/>
    <x v="526"/>
    <x v="565"/>
    <x v="276"/>
    <x v="209"/>
  </r>
  <r>
    <n v="1235"/>
    <x v="227"/>
    <x v="206"/>
    <x v="1234"/>
    <x v="88"/>
    <x v="2"/>
    <x v="2"/>
    <x v="2"/>
    <x v="0"/>
    <x v="1"/>
    <x v="348"/>
    <x v="432"/>
    <x v="238"/>
    <x v="437"/>
    <x v="236"/>
    <x v="0"/>
    <x v="504"/>
    <x v="568"/>
    <x v="507"/>
    <x v="577"/>
    <x v="514"/>
    <x v="2"/>
    <x v="337"/>
    <x v="574"/>
    <x v="552"/>
    <x v="546"/>
    <x v="492"/>
    <x v="527"/>
    <x v="525"/>
    <x v="236"/>
    <x v="210"/>
  </r>
  <r>
    <n v="1236"/>
    <x v="228"/>
    <x v="192"/>
    <x v="1235"/>
    <x v="57"/>
    <x v="1"/>
    <x v="1"/>
    <x v="1"/>
    <x v="0"/>
    <x v="1"/>
    <x v="349"/>
    <x v="433"/>
    <x v="427"/>
    <x v="438"/>
    <x v="260"/>
    <x v="0"/>
    <x v="54"/>
    <x v="569"/>
    <x v="172"/>
    <x v="578"/>
    <x v="166"/>
    <x v="575"/>
    <x v="513"/>
    <x v="575"/>
    <x v="134"/>
    <x v="547"/>
    <x v="397"/>
    <x v="528"/>
    <x v="408"/>
    <x v="134"/>
    <x v="211"/>
  </r>
  <r>
    <n v="1237"/>
    <x v="123"/>
    <x v="18"/>
    <x v="1236"/>
    <x v="48"/>
    <x v="2"/>
    <x v="3"/>
    <x v="2"/>
    <x v="0"/>
    <x v="1"/>
    <x v="350"/>
    <x v="434"/>
    <x v="428"/>
    <x v="439"/>
    <x v="477"/>
    <x v="588"/>
    <x v="59"/>
    <x v="1"/>
    <x v="41"/>
    <x v="1"/>
    <x v="108"/>
    <x v="2"/>
    <x v="151"/>
    <x v="1"/>
    <x v="680"/>
    <x v="548"/>
    <x v="28"/>
    <x v="0"/>
    <x v="187"/>
    <x v="32"/>
    <x v="106"/>
  </r>
  <r>
    <n v="1238"/>
    <x v="140"/>
    <x v="65"/>
    <x v="1237"/>
    <x v="0"/>
    <x v="0"/>
    <x v="3"/>
    <x v="2"/>
    <x v="0"/>
    <x v="1"/>
    <x v="351"/>
    <x v="435"/>
    <x v="429"/>
    <x v="440"/>
    <x v="580"/>
    <x v="589"/>
    <x v="460"/>
    <x v="570"/>
    <x v="508"/>
    <x v="579"/>
    <x v="348"/>
    <x v="576"/>
    <x v="411"/>
    <x v="576"/>
    <x v="481"/>
    <x v="549"/>
    <x v="493"/>
    <x v="529"/>
    <x v="339"/>
    <x v="92"/>
    <x v="123"/>
  </r>
  <r>
    <n v="1239"/>
    <x v="229"/>
    <x v="207"/>
    <x v="1238"/>
    <x v="105"/>
    <x v="1"/>
    <x v="1"/>
    <x v="1"/>
    <x v="0"/>
    <x v="1"/>
    <x v="352"/>
    <x v="436"/>
    <x v="430"/>
    <x v="441"/>
    <x v="581"/>
    <x v="590"/>
    <x v="192"/>
    <x v="571"/>
    <x v="57"/>
    <x v="580"/>
    <x v="515"/>
    <x v="577"/>
    <x v="429"/>
    <x v="577"/>
    <x v="692"/>
    <x v="550"/>
    <x v="494"/>
    <x v="530"/>
    <x v="195"/>
    <x v="36"/>
    <x v="212"/>
  </r>
  <r>
    <n v="1240"/>
    <x v="213"/>
    <x v="149"/>
    <x v="1239"/>
    <x v="28"/>
    <x v="2"/>
    <x v="2"/>
    <x v="0"/>
    <x v="0"/>
    <x v="1"/>
    <x v="352"/>
    <x v="437"/>
    <x v="431"/>
    <x v="442"/>
    <x v="425"/>
    <x v="0"/>
    <x v="319"/>
    <x v="572"/>
    <x v="116"/>
    <x v="581"/>
    <x v="315"/>
    <x v="578"/>
    <x v="526"/>
    <x v="578"/>
    <x v="472"/>
    <x v="551"/>
    <x v="450"/>
    <x v="531"/>
    <x v="566"/>
    <x v="277"/>
    <x v="196"/>
  </r>
  <r>
    <n v="1241"/>
    <x v="169"/>
    <x v="149"/>
    <x v="1240"/>
    <x v="24"/>
    <x v="1"/>
    <x v="2"/>
    <x v="1"/>
    <x v="0"/>
    <x v="1"/>
    <x v="353"/>
    <x v="438"/>
    <x v="379"/>
    <x v="443"/>
    <x v="446"/>
    <x v="591"/>
    <x v="293"/>
    <x v="573"/>
    <x v="509"/>
    <x v="582"/>
    <x v="234"/>
    <x v="579"/>
    <x v="301"/>
    <x v="579"/>
    <x v="569"/>
    <x v="552"/>
    <x v="495"/>
    <x v="532"/>
    <x v="567"/>
    <x v="278"/>
    <x v="152"/>
  </r>
  <r>
    <n v="1242"/>
    <x v="142"/>
    <x v="177"/>
    <x v="1241"/>
    <x v="13"/>
    <x v="1"/>
    <x v="3"/>
    <x v="2"/>
    <x v="0"/>
    <x v="1"/>
    <x v="354"/>
    <x v="439"/>
    <x v="142"/>
    <x v="0"/>
    <x v="190"/>
    <x v="0"/>
    <x v="505"/>
    <x v="574"/>
    <x v="404"/>
    <x v="1"/>
    <x v="456"/>
    <x v="580"/>
    <x v="221"/>
    <x v="580"/>
    <x v="660"/>
    <x v="553"/>
    <x v="159"/>
    <x v="533"/>
    <x v="338"/>
    <x v="91"/>
    <x v="125"/>
  </r>
  <r>
    <n v="1243"/>
    <x v="181"/>
    <x v="208"/>
    <x v="1242"/>
    <x v="3"/>
    <x v="2"/>
    <x v="3"/>
    <x v="2"/>
    <x v="0"/>
    <x v="1"/>
    <x v="355"/>
    <x v="440"/>
    <x v="270"/>
    <x v="444"/>
    <x v="582"/>
    <x v="592"/>
    <x v="506"/>
    <x v="575"/>
    <x v="510"/>
    <x v="583"/>
    <x v="318"/>
    <x v="581"/>
    <x v="538"/>
    <x v="581"/>
    <x v="389"/>
    <x v="554"/>
    <x v="468"/>
    <x v="534"/>
    <x v="482"/>
    <x v="198"/>
    <x v="164"/>
  </r>
  <r>
    <n v="1244"/>
    <x v="230"/>
    <x v="149"/>
    <x v="1243"/>
    <x v="57"/>
    <x v="1"/>
    <x v="2"/>
    <x v="1"/>
    <x v="0"/>
    <x v="1"/>
    <x v="355"/>
    <x v="441"/>
    <x v="432"/>
    <x v="445"/>
    <x v="583"/>
    <x v="593"/>
    <x v="107"/>
    <x v="1"/>
    <x v="511"/>
    <x v="584"/>
    <x v="516"/>
    <x v="582"/>
    <x v="539"/>
    <x v="582"/>
    <x v="274"/>
    <x v="555"/>
    <x v="62"/>
    <x v="535"/>
    <x v="568"/>
    <x v="279"/>
    <x v="213"/>
  </r>
  <r>
    <n v="1245"/>
    <x v="231"/>
    <x v="209"/>
    <x v="1244"/>
    <x v="3"/>
    <x v="2"/>
    <x v="3"/>
    <x v="2"/>
    <x v="0"/>
    <x v="1"/>
    <x v="356"/>
    <x v="442"/>
    <x v="310"/>
    <x v="446"/>
    <x v="584"/>
    <x v="594"/>
    <x v="507"/>
    <x v="576"/>
    <x v="83"/>
    <x v="1"/>
    <x v="248"/>
    <x v="2"/>
    <x v="423"/>
    <x v="1"/>
    <x v="663"/>
    <x v="556"/>
    <x v="496"/>
    <x v="536"/>
    <x v="193"/>
    <x v="35"/>
    <x v="214"/>
  </r>
  <r>
    <n v="1246"/>
    <x v="154"/>
    <x v="131"/>
    <x v="1245"/>
    <x v="0"/>
    <x v="0"/>
    <x v="2"/>
    <x v="2"/>
    <x v="0"/>
    <x v="1"/>
    <x v="356"/>
    <x v="443"/>
    <x v="433"/>
    <x v="447"/>
    <x v="155"/>
    <x v="595"/>
    <x v="508"/>
    <x v="577"/>
    <x v="131"/>
    <x v="1"/>
    <x v="226"/>
    <x v="583"/>
    <x v="308"/>
    <x v="583"/>
    <x v="658"/>
    <x v="557"/>
    <x v="497"/>
    <x v="537"/>
    <x v="569"/>
    <x v="280"/>
    <x v="137"/>
  </r>
  <r>
    <n v="1247"/>
    <x v="112"/>
    <x v="53"/>
    <x v="1246"/>
    <x v="25"/>
    <x v="0"/>
    <x v="3"/>
    <x v="2"/>
    <x v="0"/>
    <x v="1"/>
    <x v="356"/>
    <x v="444"/>
    <x v="142"/>
    <x v="0"/>
    <x v="406"/>
    <x v="0"/>
    <x v="334"/>
    <x v="1"/>
    <x v="267"/>
    <x v="1"/>
    <x v="116"/>
    <x v="2"/>
    <x v="194"/>
    <x v="1"/>
    <x v="414"/>
    <x v="558"/>
    <x v="498"/>
    <x v="538"/>
    <x v="137"/>
    <x v="19"/>
    <x v="95"/>
  </r>
  <r>
    <n v="1248"/>
    <x v="232"/>
    <x v="210"/>
    <x v="1247"/>
    <x v="4"/>
    <x v="1"/>
    <x v="2"/>
    <x v="0"/>
    <x v="0"/>
    <x v="1"/>
    <x v="357"/>
    <x v="445"/>
    <x v="425"/>
    <x v="448"/>
    <x v="335"/>
    <x v="0"/>
    <x v="509"/>
    <x v="578"/>
    <x v="512"/>
    <x v="585"/>
    <x v="506"/>
    <x v="584"/>
    <x v="540"/>
    <x v="584"/>
    <x v="693"/>
    <x v="559"/>
    <x v="499"/>
    <x v="539"/>
    <x v="570"/>
    <x v="281"/>
    <x v="215"/>
  </r>
  <r>
    <n v="1249"/>
    <x v="233"/>
    <x v="211"/>
    <x v="1248"/>
    <x v="70"/>
    <x v="1"/>
    <x v="3"/>
    <x v="2"/>
    <x v="0"/>
    <x v="1"/>
    <x v="358"/>
    <x v="446"/>
    <x v="237"/>
    <x v="449"/>
    <x v="494"/>
    <x v="596"/>
    <x v="12"/>
    <x v="579"/>
    <x v="513"/>
    <x v="586"/>
    <x v="217"/>
    <x v="585"/>
    <x v="541"/>
    <x v="585"/>
    <x v="586"/>
    <x v="560"/>
    <x v="500"/>
    <x v="540"/>
    <x v="571"/>
    <x v="282"/>
    <x v="216"/>
  </r>
  <r>
    <n v="1250"/>
    <x v="234"/>
    <x v="212"/>
    <x v="1249"/>
    <x v="8"/>
    <x v="3"/>
    <x v="2"/>
    <x v="0"/>
    <x v="0"/>
    <x v="1"/>
    <x v="359"/>
    <x v="447"/>
    <x v="434"/>
    <x v="450"/>
    <x v="125"/>
    <x v="0"/>
    <x v="510"/>
    <x v="580"/>
    <x v="57"/>
    <x v="587"/>
    <x v="328"/>
    <x v="586"/>
    <x v="354"/>
    <x v="586"/>
    <x v="657"/>
    <x v="561"/>
    <x v="501"/>
    <x v="541"/>
    <x v="572"/>
    <x v="283"/>
    <x v="217"/>
  </r>
  <r>
    <n v="1251"/>
    <x v="235"/>
    <x v="213"/>
    <x v="1250"/>
    <x v="104"/>
    <x v="1"/>
    <x v="2"/>
    <x v="2"/>
    <x v="0"/>
    <x v="1"/>
    <x v="360"/>
    <x v="448"/>
    <x v="165"/>
    <x v="451"/>
    <x v="585"/>
    <x v="597"/>
    <x v="252"/>
    <x v="581"/>
    <x v="58"/>
    <x v="588"/>
    <x v="506"/>
    <x v="587"/>
    <x v="527"/>
    <x v="587"/>
    <x v="207"/>
    <x v="562"/>
    <x v="176"/>
    <x v="542"/>
    <x v="573"/>
    <x v="284"/>
    <x v="218"/>
  </r>
  <r>
    <n v="1252"/>
    <x v="51"/>
    <x v="48"/>
    <x v="1251"/>
    <x v="65"/>
    <x v="0"/>
    <x v="3"/>
    <x v="0"/>
    <x v="1"/>
    <x v="1"/>
    <x v="360"/>
    <x v="449"/>
    <x v="435"/>
    <x v="452"/>
    <x v="586"/>
    <x v="598"/>
    <x v="149"/>
    <x v="1"/>
    <x v="74"/>
    <x v="1"/>
    <x v="108"/>
    <x v="2"/>
    <x v="304"/>
    <x v="1"/>
    <x v="422"/>
    <x v="0"/>
    <x v="502"/>
    <x v="543"/>
    <x v="445"/>
    <x v="163"/>
    <x v="36"/>
  </r>
  <r>
    <n v="1253"/>
    <x v="236"/>
    <x v="214"/>
    <x v="1252"/>
    <x v="0"/>
    <x v="0"/>
    <x v="2"/>
    <x v="2"/>
    <x v="0"/>
    <x v="0"/>
    <x v="361"/>
    <x v="450"/>
    <x v="255"/>
    <x v="453"/>
    <x v="587"/>
    <x v="599"/>
    <x v="331"/>
    <x v="582"/>
    <x v="514"/>
    <x v="589"/>
    <x v="517"/>
    <x v="588"/>
    <x v="542"/>
    <x v="588"/>
    <x v="546"/>
    <x v="563"/>
    <x v="503"/>
    <x v="544"/>
    <x v="574"/>
    <x v="285"/>
    <x v="219"/>
  </r>
  <r>
    <n v="1254"/>
    <x v="237"/>
    <x v="215"/>
    <x v="1253"/>
    <x v="0"/>
    <x v="0"/>
    <x v="2"/>
    <x v="2"/>
    <x v="0"/>
    <x v="1"/>
    <x v="361"/>
    <x v="451"/>
    <x v="381"/>
    <x v="454"/>
    <x v="588"/>
    <x v="600"/>
    <x v="511"/>
    <x v="583"/>
    <x v="206"/>
    <x v="1"/>
    <x v="518"/>
    <x v="589"/>
    <x v="149"/>
    <x v="1"/>
    <x v="694"/>
    <x v="564"/>
    <x v="504"/>
    <x v="545"/>
    <x v="415"/>
    <x v="141"/>
    <x v="220"/>
  </r>
  <r>
    <n v="1255"/>
    <x v="238"/>
    <x v="216"/>
    <x v="1254"/>
    <x v="0"/>
    <x v="0"/>
    <x v="3"/>
    <x v="2"/>
    <x v="0"/>
    <x v="1"/>
    <x v="362"/>
    <x v="452"/>
    <x v="275"/>
    <x v="455"/>
    <x v="503"/>
    <x v="601"/>
    <x v="512"/>
    <x v="584"/>
    <x v="490"/>
    <x v="590"/>
    <x v="519"/>
    <x v="590"/>
    <x v="543"/>
    <x v="589"/>
    <x v="516"/>
    <x v="565"/>
    <x v="336"/>
    <x v="546"/>
    <x v="145"/>
    <x v="21"/>
    <x v="221"/>
  </r>
  <r>
    <n v="1256"/>
    <x v="156"/>
    <x v="171"/>
    <x v="1255"/>
    <x v="12"/>
    <x v="2"/>
    <x v="2"/>
    <x v="1"/>
    <x v="0"/>
    <x v="1"/>
    <x v="363"/>
    <x v="453"/>
    <x v="248"/>
    <x v="456"/>
    <x v="317"/>
    <x v="0"/>
    <x v="513"/>
    <x v="585"/>
    <x v="13"/>
    <x v="1"/>
    <x v="47"/>
    <x v="2"/>
    <x v="44"/>
    <x v="1"/>
    <x v="297"/>
    <x v="566"/>
    <x v="488"/>
    <x v="547"/>
    <x v="393"/>
    <x v="124"/>
    <x v="139"/>
  </r>
  <r>
    <n v="1257"/>
    <x v="239"/>
    <x v="217"/>
    <x v="1256"/>
    <x v="24"/>
    <x v="1"/>
    <x v="2"/>
    <x v="2"/>
    <x v="0"/>
    <x v="1"/>
    <x v="364"/>
    <x v="454"/>
    <x v="436"/>
    <x v="457"/>
    <x v="589"/>
    <x v="602"/>
    <x v="514"/>
    <x v="586"/>
    <x v="422"/>
    <x v="591"/>
    <x v="209"/>
    <x v="591"/>
    <x v="119"/>
    <x v="590"/>
    <x v="695"/>
    <x v="567"/>
    <x v="200"/>
    <x v="0"/>
    <x v="563"/>
    <x v="274"/>
    <x v="222"/>
  </r>
  <r>
    <n v="1258"/>
    <x v="240"/>
    <x v="218"/>
    <x v="1257"/>
    <x v="53"/>
    <x v="1"/>
    <x v="1"/>
    <x v="1"/>
    <x v="0"/>
    <x v="1"/>
    <x v="365"/>
    <x v="455"/>
    <x v="437"/>
    <x v="458"/>
    <x v="311"/>
    <x v="0"/>
    <x v="515"/>
    <x v="587"/>
    <x v="515"/>
    <x v="592"/>
    <x v="515"/>
    <x v="592"/>
    <x v="544"/>
    <x v="591"/>
    <x v="176"/>
    <x v="568"/>
    <x v="432"/>
    <x v="548"/>
    <x v="575"/>
    <x v="286"/>
    <x v="223"/>
  </r>
  <r>
    <n v="1259"/>
    <x v="241"/>
    <x v="219"/>
    <x v="1258"/>
    <x v="16"/>
    <x v="0"/>
    <x v="3"/>
    <x v="2"/>
    <x v="0"/>
    <x v="1"/>
    <x v="365"/>
    <x v="456"/>
    <x v="379"/>
    <x v="459"/>
    <x v="590"/>
    <x v="603"/>
    <x v="516"/>
    <x v="588"/>
    <x v="513"/>
    <x v="593"/>
    <x v="520"/>
    <x v="593"/>
    <x v="545"/>
    <x v="592"/>
    <x v="696"/>
    <x v="569"/>
    <x v="505"/>
    <x v="549"/>
    <x v="576"/>
    <x v="287"/>
    <x v="224"/>
  </r>
  <r>
    <n v="1260"/>
    <x v="165"/>
    <x v="220"/>
    <x v="1259"/>
    <x v="3"/>
    <x v="2"/>
    <x v="2"/>
    <x v="0"/>
    <x v="0"/>
    <x v="1"/>
    <x v="365"/>
    <x v="457"/>
    <x v="204"/>
    <x v="460"/>
    <x v="546"/>
    <x v="604"/>
    <x v="517"/>
    <x v="589"/>
    <x v="267"/>
    <x v="1"/>
    <x v="347"/>
    <x v="594"/>
    <x v="145"/>
    <x v="593"/>
    <x v="697"/>
    <x v="570"/>
    <x v="356"/>
    <x v="550"/>
    <x v="432"/>
    <x v="153"/>
    <x v="148"/>
  </r>
  <r>
    <n v="1261"/>
    <x v="242"/>
    <x v="221"/>
    <x v="1260"/>
    <x v="8"/>
    <x v="3"/>
    <x v="2"/>
    <x v="2"/>
    <x v="0"/>
    <x v="1"/>
    <x v="366"/>
    <x v="458"/>
    <x v="438"/>
    <x v="461"/>
    <x v="65"/>
    <x v="0"/>
    <x v="518"/>
    <x v="590"/>
    <x v="57"/>
    <x v="594"/>
    <x v="394"/>
    <x v="595"/>
    <x v="492"/>
    <x v="594"/>
    <x v="603"/>
    <x v="571"/>
    <x v="506"/>
    <x v="551"/>
    <x v="577"/>
    <x v="288"/>
    <x v="225"/>
  </r>
  <r>
    <n v="1262"/>
    <x v="156"/>
    <x v="171"/>
    <x v="1261"/>
    <x v="0"/>
    <x v="0"/>
    <x v="3"/>
    <x v="0"/>
    <x v="0"/>
    <x v="1"/>
    <x v="366"/>
    <x v="459"/>
    <x v="371"/>
    <x v="462"/>
    <x v="584"/>
    <x v="605"/>
    <x v="374"/>
    <x v="591"/>
    <x v="385"/>
    <x v="595"/>
    <x v="263"/>
    <x v="596"/>
    <x v="546"/>
    <x v="595"/>
    <x v="212"/>
    <x v="572"/>
    <x v="293"/>
    <x v="552"/>
    <x v="578"/>
    <x v="289"/>
    <x v="139"/>
  </r>
  <r>
    <n v="1263"/>
    <x v="129"/>
    <x v="100"/>
    <x v="1262"/>
    <x v="13"/>
    <x v="1"/>
    <x v="3"/>
    <x v="2"/>
    <x v="0"/>
    <x v="1"/>
    <x v="367"/>
    <x v="460"/>
    <x v="414"/>
    <x v="463"/>
    <x v="110"/>
    <x v="0"/>
    <x v="519"/>
    <x v="592"/>
    <x v="39"/>
    <x v="1"/>
    <x v="172"/>
    <x v="2"/>
    <x v="45"/>
    <x v="1"/>
    <x v="698"/>
    <x v="573"/>
    <x v="200"/>
    <x v="0"/>
    <x v="313"/>
    <x v="75"/>
    <x v="112"/>
  </r>
  <r>
    <n v="1264"/>
    <x v="243"/>
    <x v="81"/>
    <x v="1263"/>
    <x v="21"/>
    <x v="2"/>
    <x v="1"/>
    <x v="0"/>
    <x v="0"/>
    <x v="1"/>
    <x v="367"/>
    <x v="461"/>
    <x v="439"/>
    <x v="464"/>
    <x v="131"/>
    <x v="606"/>
    <x v="254"/>
    <x v="1"/>
    <x v="138"/>
    <x v="596"/>
    <x v="521"/>
    <x v="597"/>
    <x v="273"/>
    <x v="596"/>
    <x v="227"/>
    <x v="0"/>
    <x v="312"/>
    <x v="553"/>
    <x v="478"/>
    <x v="194"/>
    <x v="226"/>
  </r>
  <r>
    <n v="1265"/>
    <x v="166"/>
    <x v="154"/>
    <x v="1264"/>
    <x v="30"/>
    <x v="2"/>
    <x v="3"/>
    <x v="2"/>
    <x v="1"/>
    <x v="1"/>
    <x v="368"/>
    <x v="462"/>
    <x v="440"/>
    <x v="465"/>
    <x v="137"/>
    <x v="607"/>
    <x v="197"/>
    <x v="1"/>
    <x v="149"/>
    <x v="597"/>
    <x v="522"/>
    <x v="598"/>
    <x v="497"/>
    <x v="597"/>
    <x v="545"/>
    <x v="574"/>
    <x v="507"/>
    <x v="554"/>
    <x v="440"/>
    <x v="159"/>
    <x v="149"/>
  </r>
  <r>
    <n v="1266"/>
    <x v="165"/>
    <x v="131"/>
    <x v="1265"/>
    <x v="0"/>
    <x v="0"/>
    <x v="2"/>
    <x v="0"/>
    <x v="0"/>
    <x v="1"/>
    <x v="369"/>
    <x v="463"/>
    <x v="303"/>
    <x v="466"/>
    <x v="440"/>
    <x v="0"/>
    <x v="209"/>
    <x v="593"/>
    <x v="516"/>
    <x v="598"/>
    <x v="431"/>
    <x v="599"/>
    <x v="480"/>
    <x v="598"/>
    <x v="593"/>
    <x v="575"/>
    <x v="508"/>
    <x v="555"/>
    <x v="529"/>
    <x v="240"/>
    <x v="148"/>
  </r>
  <r>
    <n v="1267"/>
    <x v="244"/>
    <x v="67"/>
    <x v="1266"/>
    <x v="13"/>
    <x v="1"/>
    <x v="3"/>
    <x v="2"/>
    <x v="0"/>
    <x v="1"/>
    <x v="369"/>
    <x v="464"/>
    <x v="68"/>
    <x v="0"/>
    <x v="276"/>
    <x v="0"/>
    <x v="491"/>
    <x v="594"/>
    <x v="51"/>
    <x v="1"/>
    <x v="155"/>
    <x v="2"/>
    <x v="265"/>
    <x v="1"/>
    <x v="631"/>
    <x v="576"/>
    <x v="509"/>
    <x v="556"/>
    <x v="512"/>
    <x v="226"/>
    <x v="227"/>
  </r>
  <r>
    <n v="1268"/>
    <x v="245"/>
    <x v="205"/>
    <x v="1267"/>
    <x v="94"/>
    <x v="3"/>
    <x v="2"/>
    <x v="0"/>
    <x v="0"/>
    <x v="1"/>
    <x v="370"/>
    <x v="465"/>
    <x v="326"/>
    <x v="467"/>
    <x v="320"/>
    <x v="0"/>
    <x v="520"/>
    <x v="595"/>
    <x v="57"/>
    <x v="599"/>
    <x v="523"/>
    <x v="600"/>
    <x v="547"/>
    <x v="599"/>
    <x v="425"/>
    <x v="577"/>
    <x v="510"/>
    <x v="557"/>
    <x v="579"/>
    <x v="290"/>
    <x v="228"/>
  </r>
  <r>
    <n v="1269"/>
    <x v="127"/>
    <x v="199"/>
    <x v="1268"/>
    <x v="0"/>
    <x v="0"/>
    <x v="2"/>
    <x v="2"/>
    <x v="0"/>
    <x v="1"/>
    <x v="370"/>
    <x v="466"/>
    <x v="315"/>
    <x v="468"/>
    <x v="499"/>
    <x v="608"/>
    <x v="344"/>
    <x v="596"/>
    <x v="257"/>
    <x v="1"/>
    <x v="256"/>
    <x v="601"/>
    <x v="337"/>
    <x v="600"/>
    <x v="460"/>
    <x v="578"/>
    <x v="511"/>
    <x v="558"/>
    <x v="260"/>
    <x v="50"/>
    <x v="110"/>
  </r>
  <r>
    <n v="1270"/>
    <x v="73"/>
    <x v="49"/>
    <x v="1269"/>
    <x v="71"/>
    <x v="2"/>
    <x v="3"/>
    <x v="2"/>
    <x v="1"/>
    <x v="1"/>
    <x v="370"/>
    <x v="467"/>
    <x v="365"/>
    <x v="469"/>
    <x v="344"/>
    <x v="609"/>
    <x v="202"/>
    <x v="1"/>
    <x v="30"/>
    <x v="1"/>
    <x v="275"/>
    <x v="2"/>
    <x v="258"/>
    <x v="1"/>
    <x v="699"/>
    <x v="579"/>
    <x v="125"/>
    <x v="559"/>
    <x v="422"/>
    <x v="148"/>
    <x v="57"/>
  </r>
  <r>
    <n v="1271"/>
    <x v="246"/>
    <x v="222"/>
    <x v="1270"/>
    <x v="4"/>
    <x v="1"/>
    <x v="2"/>
    <x v="0"/>
    <x v="0"/>
    <x v="1"/>
    <x v="371"/>
    <x v="468"/>
    <x v="441"/>
    <x v="470"/>
    <x v="29"/>
    <x v="0"/>
    <x v="521"/>
    <x v="597"/>
    <x v="341"/>
    <x v="600"/>
    <x v="524"/>
    <x v="602"/>
    <x v="548"/>
    <x v="601"/>
    <x v="700"/>
    <x v="580"/>
    <x v="512"/>
    <x v="560"/>
    <x v="565"/>
    <x v="276"/>
    <x v="229"/>
  </r>
  <r>
    <n v="1272"/>
    <x v="247"/>
    <x v="223"/>
    <x v="1271"/>
    <x v="0"/>
    <x v="0"/>
    <x v="3"/>
    <x v="0"/>
    <x v="0"/>
    <x v="1"/>
    <x v="372"/>
    <x v="469"/>
    <x v="183"/>
    <x v="471"/>
    <x v="115"/>
    <x v="610"/>
    <x v="522"/>
    <x v="598"/>
    <x v="67"/>
    <x v="601"/>
    <x v="97"/>
    <x v="2"/>
    <x v="87"/>
    <x v="1"/>
    <x v="652"/>
    <x v="581"/>
    <x v="513"/>
    <x v="561"/>
    <x v="580"/>
    <x v="291"/>
    <x v="230"/>
  </r>
  <r>
    <n v="1273"/>
    <x v="137"/>
    <x v="106"/>
    <x v="1272"/>
    <x v="0"/>
    <x v="0"/>
    <x v="3"/>
    <x v="2"/>
    <x v="0"/>
    <x v="1"/>
    <x v="373"/>
    <x v="470"/>
    <x v="442"/>
    <x v="472"/>
    <x v="307"/>
    <x v="611"/>
    <x v="523"/>
    <x v="599"/>
    <x v="139"/>
    <x v="602"/>
    <x v="525"/>
    <x v="2"/>
    <x v="549"/>
    <x v="602"/>
    <x v="689"/>
    <x v="582"/>
    <x v="247"/>
    <x v="562"/>
    <x v="260"/>
    <x v="50"/>
    <x v="120"/>
  </r>
  <r>
    <n v="1274"/>
    <x v="212"/>
    <x v="224"/>
    <x v="1273"/>
    <x v="103"/>
    <x v="1"/>
    <x v="2"/>
    <x v="1"/>
    <x v="0"/>
    <x v="1"/>
    <x v="374"/>
    <x v="471"/>
    <x v="443"/>
    <x v="473"/>
    <x v="150"/>
    <x v="0"/>
    <x v="524"/>
    <x v="600"/>
    <x v="517"/>
    <x v="603"/>
    <x v="526"/>
    <x v="603"/>
    <x v="412"/>
    <x v="603"/>
    <x v="528"/>
    <x v="583"/>
    <x v="514"/>
    <x v="563"/>
    <x v="355"/>
    <x v="100"/>
    <x v="195"/>
  </r>
  <r>
    <n v="1275"/>
    <x v="248"/>
    <x v="225"/>
    <x v="1274"/>
    <x v="12"/>
    <x v="2"/>
    <x v="1"/>
    <x v="1"/>
    <x v="0"/>
    <x v="1"/>
    <x v="374"/>
    <x v="472"/>
    <x v="444"/>
    <x v="474"/>
    <x v="444"/>
    <x v="0"/>
    <x v="525"/>
    <x v="601"/>
    <x v="196"/>
    <x v="1"/>
    <x v="85"/>
    <x v="2"/>
    <x v="128"/>
    <x v="1"/>
    <x v="701"/>
    <x v="0"/>
    <x v="202"/>
    <x v="564"/>
    <x v="497"/>
    <x v="212"/>
    <x v="231"/>
  </r>
  <r>
    <n v="1276"/>
    <x v="217"/>
    <x v="226"/>
    <x v="1275"/>
    <x v="4"/>
    <x v="1"/>
    <x v="2"/>
    <x v="2"/>
    <x v="0"/>
    <x v="1"/>
    <x v="375"/>
    <x v="473"/>
    <x v="445"/>
    <x v="475"/>
    <x v="546"/>
    <x v="612"/>
    <x v="526"/>
    <x v="602"/>
    <x v="57"/>
    <x v="604"/>
    <x v="277"/>
    <x v="604"/>
    <x v="523"/>
    <x v="604"/>
    <x v="702"/>
    <x v="584"/>
    <x v="376"/>
    <x v="565"/>
    <x v="581"/>
    <x v="292"/>
    <x v="200"/>
  </r>
  <r>
    <n v="1277"/>
    <x v="143"/>
    <x v="74"/>
    <x v="1276"/>
    <x v="57"/>
    <x v="1"/>
    <x v="3"/>
    <x v="2"/>
    <x v="0"/>
    <x v="1"/>
    <x v="376"/>
    <x v="474"/>
    <x v="141"/>
    <x v="0"/>
    <x v="465"/>
    <x v="0"/>
    <x v="213"/>
    <x v="603"/>
    <x v="97"/>
    <x v="1"/>
    <x v="527"/>
    <x v="605"/>
    <x v="550"/>
    <x v="605"/>
    <x v="703"/>
    <x v="585"/>
    <x v="12"/>
    <x v="566"/>
    <x v="556"/>
    <x v="267"/>
    <x v="126"/>
  </r>
  <r>
    <n v="1278"/>
    <x v="158"/>
    <x v="119"/>
    <x v="1277"/>
    <x v="32"/>
    <x v="1"/>
    <x v="3"/>
    <x v="1"/>
    <x v="0"/>
    <x v="1"/>
    <x v="377"/>
    <x v="475"/>
    <x v="446"/>
    <x v="476"/>
    <x v="591"/>
    <x v="613"/>
    <x v="68"/>
    <x v="1"/>
    <x v="48"/>
    <x v="1"/>
    <x v="528"/>
    <x v="606"/>
    <x v="407"/>
    <x v="606"/>
    <x v="684"/>
    <x v="586"/>
    <x v="505"/>
    <x v="567"/>
    <x v="582"/>
    <x v="293"/>
    <x v="141"/>
  </r>
  <r>
    <n v="1279"/>
    <x v="150"/>
    <x v="132"/>
    <x v="1278"/>
    <x v="6"/>
    <x v="2"/>
    <x v="2"/>
    <x v="2"/>
    <x v="0"/>
    <x v="1"/>
    <x v="377"/>
    <x v="476"/>
    <x v="447"/>
    <x v="477"/>
    <x v="152"/>
    <x v="614"/>
    <x v="527"/>
    <x v="604"/>
    <x v="494"/>
    <x v="605"/>
    <x v="529"/>
    <x v="607"/>
    <x v="551"/>
    <x v="607"/>
    <x v="524"/>
    <x v="587"/>
    <x v="375"/>
    <x v="568"/>
    <x v="431"/>
    <x v="152"/>
    <x v="133"/>
  </r>
  <r>
    <n v="1280"/>
    <x v="101"/>
    <x v="97"/>
    <x v="1279"/>
    <x v="22"/>
    <x v="1"/>
    <x v="3"/>
    <x v="2"/>
    <x v="0"/>
    <x v="1"/>
    <x v="378"/>
    <x v="477"/>
    <x v="74"/>
    <x v="0"/>
    <x v="325"/>
    <x v="0"/>
    <x v="528"/>
    <x v="605"/>
    <x v="189"/>
    <x v="606"/>
    <x v="530"/>
    <x v="608"/>
    <x v="368"/>
    <x v="608"/>
    <x v="704"/>
    <x v="588"/>
    <x v="515"/>
    <x v="569"/>
    <x v="28"/>
    <x v="2"/>
    <x v="84"/>
  </r>
  <r>
    <n v="1281"/>
    <x v="249"/>
    <x v="137"/>
    <x v="1280"/>
    <x v="13"/>
    <x v="1"/>
    <x v="3"/>
    <x v="1"/>
    <x v="0"/>
    <x v="1"/>
    <x v="379"/>
    <x v="478"/>
    <x v="448"/>
    <x v="478"/>
    <x v="237"/>
    <x v="0"/>
    <x v="529"/>
    <x v="606"/>
    <x v="154"/>
    <x v="1"/>
    <x v="531"/>
    <x v="609"/>
    <x v="552"/>
    <x v="609"/>
    <x v="387"/>
    <x v="589"/>
    <x v="180"/>
    <x v="570"/>
    <x v="504"/>
    <x v="218"/>
    <x v="232"/>
  </r>
  <r>
    <n v="1282"/>
    <x v="250"/>
    <x v="227"/>
    <x v="1281"/>
    <x v="14"/>
    <x v="0"/>
    <x v="2"/>
    <x v="2"/>
    <x v="1"/>
    <x v="1"/>
    <x v="380"/>
    <x v="479"/>
    <x v="449"/>
    <x v="479"/>
    <x v="372"/>
    <x v="0"/>
    <x v="355"/>
    <x v="1"/>
    <x v="188"/>
    <x v="1"/>
    <x v="30"/>
    <x v="2"/>
    <x v="249"/>
    <x v="1"/>
    <x v="197"/>
    <x v="590"/>
    <x v="304"/>
    <x v="571"/>
    <x v="445"/>
    <x v="163"/>
    <x v="233"/>
  </r>
  <r>
    <n v="1283"/>
    <x v="251"/>
    <x v="228"/>
    <x v="1282"/>
    <x v="0"/>
    <x v="0"/>
    <x v="1"/>
    <x v="0"/>
    <x v="0"/>
    <x v="0"/>
    <x v="381"/>
    <x v="480"/>
    <x v="450"/>
    <x v="480"/>
    <x v="589"/>
    <x v="615"/>
    <x v="530"/>
    <x v="607"/>
    <x v="518"/>
    <x v="607"/>
    <x v="532"/>
    <x v="610"/>
    <x v="553"/>
    <x v="610"/>
    <x v="206"/>
    <x v="591"/>
    <x v="516"/>
    <x v="572"/>
    <x v="583"/>
    <x v="294"/>
    <x v="234"/>
  </r>
  <r>
    <n v="1284"/>
    <x v="157"/>
    <x v="41"/>
    <x v="1283"/>
    <x v="82"/>
    <x v="2"/>
    <x v="3"/>
    <x v="2"/>
    <x v="1"/>
    <x v="1"/>
    <x v="381"/>
    <x v="481"/>
    <x v="451"/>
    <x v="481"/>
    <x v="293"/>
    <x v="616"/>
    <x v="41"/>
    <x v="1"/>
    <x v="80"/>
    <x v="1"/>
    <x v="172"/>
    <x v="2"/>
    <x v="90"/>
    <x v="1"/>
    <x v="170"/>
    <x v="592"/>
    <x v="106"/>
    <x v="573"/>
    <x v="415"/>
    <x v="141"/>
    <x v="140"/>
  </r>
  <r>
    <n v="1285"/>
    <x v="252"/>
    <x v="229"/>
    <x v="1284"/>
    <x v="16"/>
    <x v="0"/>
    <x v="2"/>
    <x v="2"/>
    <x v="0"/>
    <x v="1"/>
    <x v="382"/>
    <x v="482"/>
    <x v="452"/>
    <x v="482"/>
    <x v="349"/>
    <x v="0"/>
    <x v="531"/>
    <x v="608"/>
    <x v="519"/>
    <x v="608"/>
    <x v="533"/>
    <x v="611"/>
    <x v="554"/>
    <x v="611"/>
    <x v="705"/>
    <x v="593"/>
    <x v="517"/>
    <x v="574"/>
    <x v="584"/>
    <x v="295"/>
    <x v="235"/>
  </r>
  <r>
    <n v="1286"/>
    <x v="135"/>
    <x v="71"/>
    <x v="1285"/>
    <x v="22"/>
    <x v="1"/>
    <x v="3"/>
    <x v="2"/>
    <x v="0"/>
    <x v="1"/>
    <x v="383"/>
    <x v="483"/>
    <x v="208"/>
    <x v="0"/>
    <x v="532"/>
    <x v="0"/>
    <x v="532"/>
    <x v="609"/>
    <x v="492"/>
    <x v="609"/>
    <x v="534"/>
    <x v="612"/>
    <x v="278"/>
    <x v="612"/>
    <x v="706"/>
    <x v="594"/>
    <x v="312"/>
    <x v="575"/>
    <x v="382"/>
    <x v="116"/>
    <x v="118"/>
  </r>
  <r>
    <n v="1287"/>
    <x v="253"/>
    <x v="228"/>
    <x v="1286"/>
    <x v="4"/>
    <x v="1"/>
    <x v="2"/>
    <x v="2"/>
    <x v="0"/>
    <x v="1"/>
    <x v="384"/>
    <x v="484"/>
    <x v="371"/>
    <x v="483"/>
    <x v="592"/>
    <x v="617"/>
    <x v="533"/>
    <x v="610"/>
    <x v="297"/>
    <x v="610"/>
    <x v="272"/>
    <x v="613"/>
    <x v="3"/>
    <x v="613"/>
    <x v="707"/>
    <x v="595"/>
    <x v="518"/>
    <x v="576"/>
    <x v="585"/>
    <x v="296"/>
    <x v="236"/>
  </r>
  <r>
    <n v="1288"/>
    <x v="254"/>
    <x v="230"/>
    <x v="1287"/>
    <x v="8"/>
    <x v="3"/>
    <x v="3"/>
    <x v="0"/>
    <x v="0"/>
    <x v="1"/>
    <x v="385"/>
    <x v="485"/>
    <x v="394"/>
    <x v="484"/>
    <x v="370"/>
    <x v="0"/>
    <x v="534"/>
    <x v="611"/>
    <x v="520"/>
    <x v="611"/>
    <x v="325"/>
    <x v="614"/>
    <x v="511"/>
    <x v="614"/>
    <x v="708"/>
    <x v="596"/>
    <x v="519"/>
    <x v="577"/>
    <x v="586"/>
    <x v="297"/>
    <x v="237"/>
  </r>
  <r>
    <n v="1289"/>
    <x v="83"/>
    <x v="231"/>
    <x v="1288"/>
    <x v="13"/>
    <x v="1"/>
    <x v="2"/>
    <x v="2"/>
    <x v="0"/>
    <x v="1"/>
    <x v="385"/>
    <x v="486"/>
    <x v="167"/>
    <x v="485"/>
    <x v="425"/>
    <x v="0"/>
    <x v="475"/>
    <x v="612"/>
    <x v="21"/>
    <x v="1"/>
    <x v="239"/>
    <x v="2"/>
    <x v="48"/>
    <x v="1"/>
    <x v="709"/>
    <x v="597"/>
    <x v="137"/>
    <x v="578"/>
    <x v="587"/>
    <x v="298"/>
    <x v="66"/>
  </r>
  <r>
    <n v="1290"/>
    <x v="255"/>
    <x v="134"/>
    <x v="1289"/>
    <x v="24"/>
    <x v="1"/>
    <x v="2"/>
    <x v="2"/>
    <x v="0"/>
    <x v="1"/>
    <x v="386"/>
    <x v="487"/>
    <x v="453"/>
    <x v="486"/>
    <x v="351"/>
    <x v="618"/>
    <x v="535"/>
    <x v="613"/>
    <x v="184"/>
    <x v="612"/>
    <x v="528"/>
    <x v="615"/>
    <x v="516"/>
    <x v="615"/>
    <x v="454"/>
    <x v="598"/>
    <x v="125"/>
    <x v="579"/>
    <x v="588"/>
    <x v="299"/>
    <x v="238"/>
  </r>
  <r>
    <n v="1291"/>
    <x v="137"/>
    <x v="232"/>
    <x v="1290"/>
    <x v="73"/>
    <x v="2"/>
    <x v="3"/>
    <x v="2"/>
    <x v="0"/>
    <x v="1"/>
    <x v="387"/>
    <x v="488"/>
    <x v="454"/>
    <x v="487"/>
    <x v="233"/>
    <x v="619"/>
    <x v="149"/>
    <x v="1"/>
    <x v="383"/>
    <x v="613"/>
    <x v="64"/>
    <x v="2"/>
    <x v="555"/>
    <x v="1"/>
    <x v="710"/>
    <x v="599"/>
    <x v="207"/>
    <x v="580"/>
    <x v="229"/>
    <x v="44"/>
    <x v="120"/>
  </r>
  <r>
    <n v="1292"/>
    <x v="256"/>
    <x v="233"/>
    <x v="1291"/>
    <x v="16"/>
    <x v="0"/>
    <x v="2"/>
    <x v="2"/>
    <x v="0"/>
    <x v="1"/>
    <x v="388"/>
    <x v="489"/>
    <x v="405"/>
    <x v="488"/>
    <x v="593"/>
    <x v="620"/>
    <x v="433"/>
    <x v="614"/>
    <x v="504"/>
    <x v="614"/>
    <x v="535"/>
    <x v="616"/>
    <x v="556"/>
    <x v="616"/>
    <x v="69"/>
    <x v="600"/>
    <x v="520"/>
    <x v="581"/>
    <x v="584"/>
    <x v="295"/>
    <x v="239"/>
  </r>
  <r>
    <n v="1293"/>
    <x v="215"/>
    <x v="162"/>
    <x v="1292"/>
    <x v="55"/>
    <x v="1"/>
    <x v="3"/>
    <x v="2"/>
    <x v="0"/>
    <x v="1"/>
    <x v="388"/>
    <x v="490"/>
    <x v="420"/>
    <x v="489"/>
    <x v="65"/>
    <x v="0"/>
    <x v="536"/>
    <x v="615"/>
    <x v="157"/>
    <x v="1"/>
    <x v="536"/>
    <x v="617"/>
    <x v="422"/>
    <x v="617"/>
    <x v="711"/>
    <x v="601"/>
    <x v="436"/>
    <x v="582"/>
    <x v="568"/>
    <x v="279"/>
    <x v="198"/>
  </r>
  <r>
    <n v="1294"/>
    <x v="108"/>
    <x v="146"/>
    <x v="1293"/>
    <x v="57"/>
    <x v="1"/>
    <x v="3"/>
    <x v="2"/>
    <x v="0"/>
    <x v="1"/>
    <x v="389"/>
    <x v="491"/>
    <x v="198"/>
    <x v="490"/>
    <x v="209"/>
    <x v="621"/>
    <x v="5"/>
    <x v="1"/>
    <x v="60"/>
    <x v="1"/>
    <x v="498"/>
    <x v="618"/>
    <x v="510"/>
    <x v="618"/>
    <x v="712"/>
    <x v="602"/>
    <x v="521"/>
    <x v="583"/>
    <x v="375"/>
    <x v="113"/>
    <x v="91"/>
  </r>
  <r>
    <n v="1295"/>
    <x v="251"/>
    <x v="234"/>
    <x v="1294"/>
    <x v="16"/>
    <x v="0"/>
    <x v="3"/>
    <x v="0"/>
    <x v="0"/>
    <x v="1"/>
    <x v="390"/>
    <x v="492"/>
    <x v="455"/>
    <x v="491"/>
    <x v="382"/>
    <x v="0"/>
    <x v="537"/>
    <x v="616"/>
    <x v="521"/>
    <x v="615"/>
    <x v="537"/>
    <x v="619"/>
    <x v="557"/>
    <x v="619"/>
    <x v="670"/>
    <x v="603"/>
    <x v="369"/>
    <x v="584"/>
    <x v="589"/>
    <x v="300"/>
    <x v="234"/>
  </r>
  <r>
    <n v="1296"/>
    <x v="232"/>
    <x v="235"/>
    <x v="1295"/>
    <x v="103"/>
    <x v="1"/>
    <x v="2"/>
    <x v="2"/>
    <x v="0"/>
    <x v="1"/>
    <x v="391"/>
    <x v="493"/>
    <x v="456"/>
    <x v="492"/>
    <x v="391"/>
    <x v="622"/>
    <x v="538"/>
    <x v="617"/>
    <x v="522"/>
    <x v="616"/>
    <x v="538"/>
    <x v="620"/>
    <x v="83"/>
    <x v="620"/>
    <x v="627"/>
    <x v="604"/>
    <x v="84"/>
    <x v="585"/>
    <x v="590"/>
    <x v="301"/>
    <x v="215"/>
  </r>
  <r>
    <n v="1297"/>
    <x v="149"/>
    <x v="32"/>
    <x v="1296"/>
    <x v="25"/>
    <x v="0"/>
    <x v="3"/>
    <x v="2"/>
    <x v="0"/>
    <x v="1"/>
    <x v="391"/>
    <x v="494"/>
    <x v="183"/>
    <x v="493"/>
    <x v="542"/>
    <x v="0"/>
    <x v="539"/>
    <x v="618"/>
    <x v="65"/>
    <x v="1"/>
    <x v="11"/>
    <x v="2"/>
    <x v="36"/>
    <x v="1"/>
    <x v="369"/>
    <x v="605"/>
    <x v="87"/>
    <x v="0"/>
    <x v="37"/>
    <x v="4"/>
    <x v="132"/>
  </r>
  <r>
    <n v="1298"/>
    <x v="257"/>
    <x v="236"/>
    <x v="1297"/>
    <x v="19"/>
    <x v="2"/>
    <x v="1"/>
    <x v="1"/>
    <x v="0"/>
    <x v="1"/>
    <x v="392"/>
    <x v="495"/>
    <x v="457"/>
    <x v="494"/>
    <x v="594"/>
    <x v="623"/>
    <x v="540"/>
    <x v="619"/>
    <x v="57"/>
    <x v="108"/>
    <x v="539"/>
    <x v="621"/>
    <x v="558"/>
    <x v="621"/>
    <x v="713"/>
    <x v="606"/>
    <x v="522"/>
    <x v="586"/>
    <x v="184"/>
    <x v="31"/>
    <x v="240"/>
  </r>
  <r>
    <n v="1299"/>
    <x v="258"/>
    <x v="213"/>
    <x v="1298"/>
    <x v="3"/>
    <x v="2"/>
    <x v="3"/>
    <x v="2"/>
    <x v="0"/>
    <x v="1"/>
    <x v="393"/>
    <x v="496"/>
    <x v="388"/>
    <x v="495"/>
    <x v="255"/>
    <x v="0"/>
    <x v="261"/>
    <x v="620"/>
    <x v="523"/>
    <x v="617"/>
    <x v="12"/>
    <x v="2"/>
    <x v="225"/>
    <x v="1"/>
    <x v="502"/>
    <x v="607"/>
    <x v="523"/>
    <x v="587"/>
    <x v="450"/>
    <x v="168"/>
    <x v="241"/>
  </r>
  <r>
    <n v="1300"/>
    <x v="259"/>
    <x v="237"/>
    <x v="1299"/>
    <x v="19"/>
    <x v="2"/>
    <x v="3"/>
    <x v="2"/>
    <x v="0"/>
    <x v="1"/>
    <x v="394"/>
    <x v="497"/>
    <x v="458"/>
    <x v="496"/>
    <x v="112"/>
    <x v="624"/>
    <x v="80"/>
    <x v="621"/>
    <x v="57"/>
    <x v="618"/>
    <x v="540"/>
    <x v="622"/>
    <x v="442"/>
    <x v="622"/>
    <x v="714"/>
    <x v="608"/>
    <x v="524"/>
    <x v="588"/>
    <x v="347"/>
    <x v="96"/>
    <x v="242"/>
  </r>
  <r>
    <n v="1301"/>
    <x v="260"/>
    <x v="238"/>
    <x v="1300"/>
    <x v="103"/>
    <x v="1"/>
    <x v="2"/>
    <x v="0"/>
    <x v="0"/>
    <x v="1"/>
    <x v="395"/>
    <x v="498"/>
    <x v="246"/>
    <x v="497"/>
    <x v="246"/>
    <x v="625"/>
    <x v="541"/>
    <x v="622"/>
    <x v="524"/>
    <x v="619"/>
    <x v="283"/>
    <x v="623"/>
    <x v="559"/>
    <x v="623"/>
    <x v="715"/>
    <x v="609"/>
    <x v="386"/>
    <x v="589"/>
    <x v="591"/>
    <x v="302"/>
    <x v="243"/>
  </r>
  <r>
    <n v="1302"/>
    <x v="261"/>
    <x v="239"/>
    <x v="1301"/>
    <x v="8"/>
    <x v="3"/>
    <x v="3"/>
    <x v="0"/>
    <x v="0"/>
    <x v="1"/>
    <x v="396"/>
    <x v="499"/>
    <x v="459"/>
    <x v="498"/>
    <x v="225"/>
    <x v="0"/>
    <x v="542"/>
    <x v="623"/>
    <x v="57"/>
    <x v="620"/>
    <x v="460"/>
    <x v="624"/>
    <x v="560"/>
    <x v="624"/>
    <x v="622"/>
    <x v="610"/>
    <x v="229"/>
    <x v="590"/>
    <x v="563"/>
    <x v="274"/>
    <x v="244"/>
  </r>
  <r>
    <n v="1303"/>
    <x v="262"/>
    <x v="238"/>
    <x v="1302"/>
    <x v="54"/>
    <x v="1"/>
    <x v="2"/>
    <x v="2"/>
    <x v="0"/>
    <x v="1"/>
    <x v="397"/>
    <x v="500"/>
    <x v="280"/>
    <x v="499"/>
    <x v="595"/>
    <x v="626"/>
    <x v="543"/>
    <x v="624"/>
    <x v="57"/>
    <x v="621"/>
    <x v="511"/>
    <x v="625"/>
    <x v="535"/>
    <x v="625"/>
    <x v="577"/>
    <x v="611"/>
    <x v="186"/>
    <x v="591"/>
    <x v="592"/>
    <x v="303"/>
    <x v="245"/>
  </r>
  <r>
    <n v="1304"/>
    <x v="263"/>
    <x v="240"/>
    <x v="1303"/>
    <x v="22"/>
    <x v="1"/>
    <x v="3"/>
    <x v="2"/>
    <x v="0"/>
    <x v="1"/>
    <x v="397"/>
    <x v="501"/>
    <x v="63"/>
    <x v="500"/>
    <x v="350"/>
    <x v="0"/>
    <x v="373"/>
    <x v="625"/>
    <x v="153"/>
    <x v="622"/>
    <x v="541"/>
    <x v="626"/>
    <x v="561"/>
    <x v="626"/>
    <x v="716"/>
    <x v="612"/>
    <x v="178"/>
    <x v="592"/>
    <x v="523"/>
    <x v="234"/>
    <x v="246"/>
  </r>
  <r>
    <n v="1305"/>
    <x v="132"/>
    <x v="241"/>
    <x v="1304"/>
    <x v="11"/>
    <x v="0"/>
    <x v="3"/>
    <x v="2"/>
    <x v="1"/>
    <x v="1"/>
    <x v="398"/>
    <x v="502"/>
    <x v="460"/>
    <x v="501"/>
    <x v="596"/>
    <x v="627"/>
    <x v="72"/>
    <x v="1"/>
    <x v="7"/>
    <x v="1"/>
    <x v="542"/>
    <x v="627"/>
    <x v="371"/>
    <x v="627"/>
    <x v="500"/>
    <x v="613"/>
    <x v="465"/>
    <x v="593"/>
    <x v="177"/>
    <x v="0"/>
    <x v="115"/>
  </r>
  <r>
    <n v="1306"/>
    <x v="192"/>
    <x v="242"/>
    <x v="1305"/>
    <x v="12"/>
    <x v="2"/>
    <x v="1"/>
    <x v="3"/>
    <x v="0"/>
    <x v="1"/>
    <x v="399"/>
    <x v="503"/>
    <x v="461"/>
    <x v="502"/>
    <x v="445"/>
    <x v="628"/>
    <x v="97"/>
    <x v="626"/>
    <x v="50"/>
    <x v="1"/>
    <x v="161"/>
    <x v="2"/>
    <x v="166"/>
    <x v="1"/>
    <x v="27"/>
    <x v="0"/>
    <x v="525"/>
    <x v="0"/>
    <x v="593"/>
    <x v="304"/>
    <x v="175"/>
  </r>
  <r>
    <n v="1307"/>
    <x v="264"/>
    <x v="243"/>
    <x v="1306"/>
    <x v="4"/>
    <x v="1"/>
    <x v="2"/>
    <x v="2"/>
    <x v="0"/>
    <x v="1"/>
    <x v="400"/>
    <x v="504"/>
    <x v="462"/>
    <x v="503"/>
    <x v="597"/>
    <x v="629"/>
    <x v="104"/>
    <x v="627"/>
    <x v="431"/>
    <x v="623"/>
    <x v="543"/>
    <x v="628"/>
    <x v="562"/>
    <x v="628"/>
    <x v="717"/>
    <x v="614"/>
    <x v="526"/>
    <x v="594"/>
    <x v="594"/>
    <x v="305"/>
    <x v="247"/>
  </r>
  <r>
    <n v="1308"/>
    <x v="265"/>
    <x v="244"/>
    <x v="1307"/>
    <x v="12"/>
    <x v="2"/>
    <x v="1"/>
    <x v="0"/>
    <x v="0"/>
    <x v="1"/>
    <x v="400"/>
    <x v="505"/>
    <x v="397"/>
    <x v="504"/>
    <x v="255"/>
    <x v="0"/>
    <x v="544"/>
    <x v="628"/>
    <x v="196"/>
    <x v="1"/>
    <x v="82"/>
    <x v="2"/>
    <x v="81"/>
    <x v="1"/>
    <x v="667"/>
    <x v="0"/>
    <x v="527"/>
    <x v="595"/>
    <x v="595"/>
    <x v="306"/>
    <x v="248"/>
  </r>
  <r>
    <n v="1309"/>
    <x v="266"/>
    <x v="245"/>
    <x v="1308"/>
    <x v="24"/>
    <x v="1"/>
    <x v="2"/>
    <x v="2"/>
    <x v="0"/>
    <x v="1"/>
    <x v="400"/>
    <x v="506"/>
    <x v="463"/>
    <x v="505"/>
    <x v="13"/>
    <x v="630"/>
    <x v="545"/>
    <x v="629"/>
    <x v="525"/>
    <x v="624"/>
    <x v="544"/>
    <x v="629"/>
    <x v="563"/>
    <x v="629"/>
    <x v="718"/>
    <x v="615"/>
    <x v="528"/>
    <x v="596"/>
    <x v="545"/>
    <x v="256"/>
    <x v="249"/>
  </r>
  <r>
    <n v="1310"/>
    <x v="267"/>
    <x v="246"/>
    <x v="1309"/>
    <x v="24"/>
    <x v="1"/>
    <x v="2"/>
    <x v="1"/>
    <x v="0"/>
    <x v="1"/>
    <x v="401"/>
    <x v="507"/>
    <x v="464"/>
    <x v="506"/>
    <x v="347"/>
    <x v="631"/>
    <x v="546"/>
    <x v="630"/>
    <x v="356"/>
    <x v="625"/>
    <x v="346"/>
    <x v="630"/>
    <x v="564"/>
    <x v="630"/>
    <x v="562"/>
    <x v="616"/>
    <x v="505"/>
    <x v="597"/>
    <x v="551"/>
    <x v="262"/>
    <x v="250"/>
  </r>
  <r>
    <n v="1311"/>
    <x v="218"/>
    <x v="247"/>
    <x v="1310"/>
    <x v="55"/>
    <x v="1"/>
    <x v="3"/>
    <x v="2"/>
    <x v="0"/>
    <x v="1"/>
    <x v="401"/>
    <x v="508"/>
    <x v="282"/>
    <x v="507"/>
    <x v="435"/>
    <x v="0"/>
    <x v="547"/>
    <x v="631"/>
    <x v="228"/>
    <x v="1"/>
    <x v="219"/>
    <x v="631"/>
    <x v="565"/>
    <x v="631"/>
    <x v="719"/>
    <x v="617"/>
    <x v="529"/>
    <x v="598"/>
    <x v="596"/>
    <x v="307"/>
    <x v="201"/>
  </r>
  <r>
    <n v="1312"/>
    <x v="220"/>
    <x v="248"/>
    <x v="1311"/>
    <x v="0"/>
    <x v="0"/>
    <x v="3"/>
    <x v="2"/>
    <x v="0"/>
    <x v="1"/>
    <x v="402"/>
    <x v="509"/>
    <x v="465"/>
    <x v="508"/>
    <x v="104"/>
    <x v="632"/>
    <x v="548"/>
    <x v="632"/>
    <x v="417"/>
    <x v="626"/>
    <x v="545"/>
    <x v="632"/>
    <x v="91"/>
    <x v="632"/>
    <x v="594"/>
    <x v="618"/>
    <x v="497"/>
    <x v="599"/>
    <x v="219"/>
    <x v="41"/>
    <x v="203"/>
  </r>
  <r>
    <n v="1313"/>
    <x v="223"/>
    <x v="249"/>
    <x v="1312"/>
    <x v="94"/>
    <x v="3"/>
    <x v="2"/>
    <x v="0"/>
    <x v="0"/>
    <x v="1"/>
    <x v="402"/>
    <x v="510"/>
    <x v="321"/>
    <x v="509"/>
    <x v="74"/>
    <x v="0"/>
    <x v="365"/>
    <x v="633"/>
    <x v="57"/>
    <x v="627"/>
    <x v="96"/>
    <x v="633"/>
    <x v="566"/>
    <x v="633"/>
    <x v="686"/>
    <x v="619"/>
    <x v="530"/>
    <x v="600"/>
    <x v="597"/>
    <x v="308"/>
    <x v="206"/>
  </r>
  <r>
    <n v="1314"/>
    <x v="268"/>
    <x v="140"/>
    <x v="1313"/>
    <x v="24"/>
    <x v="1"/>
    <x v="2"/>
    <x v="2"/>
    <x v="0"/>
    <x v="1"/>
    <x v="403"/>
    <x v="511"/>
    <x v="373"/>
    <x v="510"/>
    <x v="598"/>
    <x v="633"/>
    <x v="549"/>
    <x v="634"/>
    <x v="526"/>
    <x v="628"/>
    <x v="501"/>
    <x v="634"/>
    <x v="220"/>
    <x v="634"/>
    <x v="586"/>
    <x v="620"/>
    <x v="310"/>
    <x v="601"/>
    <x v="411"/>
    <x v="137"/>
    <x v="251"/>
  </r>
  <r>
    <n v="1315"/>
    <x v="269"/>
    <x v="250"/>
    <x v="1314"/>
    <x v="74"/>
    <x v="1"/>
    <x v="2"/>
    <x v="1"/>
    <x v="0"/>
    <x v="1"/>
    <x v="404"/>
    <x v="512"/>
    <x v="466"/>
    <x v="511"/>
    <x v="508"/>
    <x v="634"/>
    <x v="353"/>
    <x v="635"/>
    <x v="423"/>
    <x v="629"/>
    <x v="546"/>
    <x v="635"/>
    <x v="80"/>
    <x v="635"/>
    <x v="629"/>
    <x v="621"/>
    <x v="362"/>
    <x v="602"/>
    <x v="598"/>
    <x v="309"/>
    <x v="252"/>
  </r>
  <r>
    <n v="1316"/>
    <x v="246"/>
    <x v="221"/>
    <x v="1315"/>
    <x v="3"/>
    <x v="2"/>
    <x v="2"/>
    <x v="0"/>
    <x v="0"/>
    <x v="1"/>
    <x v="405"/>
    <x v="513"/>
    <x v="467"/>
    <x v="512"/>
    <x v="155"/>
    <x v="635"/>
    <x v="550"/>
    <x v="636"/>
    <x v="527"/>
    <x v="1"/>
    <x v="6"/>
    <x v="2"/>
    <x v="24"/>
    <x v="1"/>
    <x v="519"/>
    <x v="622"/>
    <x v="335"/>
    <x v="603"/>
    <x v="405"/>
    <x v="132"/>
    <x v="229"/>
  </r>
  <r>
    <n v="1317"/>
    <x v="270"/>
    <x v="251"/>
    <x v="1316"/>
    <x v="24"/>
    <x v="1"/>
    <x v="2"/>
    <x v="2"/>
    <x v="0"/>
    <x v="1"/>
    <x v="406"/>
    <x v="514"/>
    <x v="468"/>
    <x v="513"/>
    <x v="7"/>
    <x v="0"/>
    <x v="128"/>
    <x v="637"/>
    <x v="528"/>
    <x v="630"/>
    <x v="547"/>
    <x v="636"/>
    <x v="567"/>
    <x v="636"/>
    <x v="720"/>
    <x v="623"/>
    <x v="531"/>
    <x v="604"/>
    <x v="588"/>
    <x v="299"/>
    <x v="253"/>
  </r>
  <r>
    <n v="1318"/>
    <x v="262"/>
    <x v="252"/>
    <x v="1317"/>
    <x v="4"/>
    <x v="1"/>
    <x v="2"/>
    <x v="2"/>
    <x v="0"/>
    <x v="1"/>
    <x v="407"/>
    <x v="515"/>
    <x v="469"/>
    <x v="514"/>
    <x v="348"/>
    <x v="636"/>
    <x v="412"/>
    <x v="638"/>
    <x v="374"/>
    <x v="631"/>
    <x v="548"/>
    <x v="637"/>
    <x v="568"/>
    <x v="637"/>
    <x v="721"/>
    <x v="624"/>
    <x v="372"/>
    <x v="605"/>
    <x v="599"/>
    <x v="310"/>
    <x v="245"/>
  </r>
  <r>
    <n v="1319"/>
    <x v="271"/>
    <x v="253"/>
    <x v="1318"/>
    <x v="22"/>
    <x v="1"/>
    <x v="1"/>
    <x v="0"/>
    <x v="0"/>
    <x v="1"/>
    <x v="408"/>
    <x v="516"/>
    <x v="470"/>
    <x v="515"/>
    <x v="599"/>
    <x v="637"/>
    <x v="551"/>
    <x v="639"/>
    <x v="293"/>
    <x v="632"/>
    <x v="302"/>
    <x v="638"/>
    <x v="305"/>
    <x v="638"/>
    <x v="722"/>
    <x v="625"/>
    <x v="532"/>
    <x v="606"/>
    <x v="600"/>
    <x v="311"/>
    <x v="254"/>
  </r>
  <r>
    <n v="1320"/>
    <x v="272"/>
    <x v="214"/>
    <x v="1319"/>
    <x v="56"/>
    <x v="4"/>
    <x v="2"/>
    <x v="2"/>
    <x v="0"/>
    <x v="1"/>
    <x v="409"/>
    <x v="517"/>
    <x v="408"/>
    <x v="516"/>
    <x v="182"/>
    <x v="0"/>
    <x v="552"/>
    <x v="640"/>
    <x v="164"/>
    <x v="633"/>
    <x v="477"/>
    <x v="639"/>
    <x v="368"/>
    <x v="639"/>
    <x v="723"/>
    <x v="626"/>
    <x v="533"/>
    <x v="607"/>
    <x v="601"/>
    <x v="312"/>
    <x v="255"/>
  </r>
  <r>
    <n v="1321"/>
    <x v="273"/>
    <x v="254"/>
    <x v="1320"/>
    <x v="7"/>
    <x v="2"/>
    <x v="2"/>
    <x v="2"/>
    <x v="0"/>
    <x v="0"/>
    <x v="409"/>
    <x v="518"/>
    <x v="471"/>
    <x v="517"/>
    <x v="600"/>
    <x v="638"/>
    <x v="489"/>
    <x v="641"/>
    <x v="309"/>
    <x v="634"/>
    <x v="549"/>
    <x v="640"/>
    <x v="569"/>
    <x v="640"/>
    <x v="317"/>
    <x v="627"/>
    <x v="534"/>
    <x v="608"/>
    <x v="602"/>
    <x v="313"/>
    <x v="256"/>
  </r>
  <r>
    <n v="1322"/>
    <x v="274"/>
    <x v="122"/>
    <x v="1321"/>
    <x v="73"/>
    <x v="2"/>
    <x v="2"/>
    <x v="0"/>
    <x v="0"/>
    <x v="1"/>
    <x v="410"/>
    <x v="519"/>
    <x v="409"/>
    <x v="518"/>
    <x v="360"/>
    <x v="639"/>
    <x v="225"/>
    <x v="1"/>
    <x v="529"/>
    <x v="635"/>
    <x v="156"/>
    <x v="2"/>
    <x v="486"/>
    <x v="1"/>
    <x v="362"/>
    <x v="0"/>
    <x v="535"/>
    <x v="609"/>
    <x v="394"/>
    <x v="125"/>
    <x v="257"/>
  </r>
  <r>
    <n v="1323"/>
    <x v="228"/>
    <x v="165"/>
    <x v="1322"/>
    <x v="23"/>
    <x v="1"/>
    <x v="3"/>
    <x v="2"/>
    <x v="0"/>
    <x v="1"/>
    <x v="410"/>
    <x v="520"/>
    <x v="472"/>
    <x v="519"/>
    <x v="457"/>
    <x v="640"/>
    <x v="138"/>
    <x v="1"/>
    <x v="303"/>
    <x v="636"/>
    <x v="298"/>
    <x v="641"/>
    <x v="324"/>
    <x v="641"/>
    <x v="715"/>
    <x v="628"/>
    <x v="203"/>
    <x v="610"/>
    <x v="603"/>
    <x v="314"/>
    <x v="211"/>
  </r>
  <r>
    <n v="1324"/>
    <x v="275"/>
    <x v="255"/>
    <x v="1323"/>
    <x v="8"/>
    <x v="3"/>
    <x v="2"/>
    <x v="0"/>
    <x v="0"/>
    <x v="1"/>
    <x v="411"/>
    <x v="521"/>
    <x v="473"/>
    <x v="520"/>
    <x v="195"/>
    <x v="0"/>
    <x v="384"/>
    <x v="642"/>
    <x v="292"/>
    <x v="637"/>
    <x v="416"/>
    <x v="642"/>
    <x v="440"/>
    <x v="642"/>
    <x v="451"/>
    <x v="629"/>
    <x v="536"/>
    <x v="611"/>
    <x v="604"/>
    <x v="315"/>
    <x v="258"/>
  </r>
  <r>
    <n v="1325"/>
    <x v="200"/>
    <x v="256"/>
    <x v="1324"/>
    <x v="0"/>
    <x v="0"/>
    <x v="3"/>
    <x v="2"/>
    <x v="0"/>
    <x v="1"/>
    <x v="412"/>
    <x v="522"/>
    <x v="474"/>
    <x v="521"/>
    <x v="550"/>
    <x v="641"/>
    <x v="553"/>
    <x v="209"/>
    <x v="530"/>
    <x v="638"/>
    <x v="258"/>
    <x v="643"/>
    <x v="218"/>
    <x v="643"/>
    <x v="724"/>
    <x v="630"/>
    <x v="363"/>
    <x v="612"/>
    <x v="511"/>
    <x v="225"/>
    <x v="183"/>
  </r>
  <r>
    <n v="1326"/>
    <x v="148"/>
    <x v="57"/>
    <x v="1325"/>
    <x v="57"/>
    <x v="1"/>
    <x v="3"/>
    <x v="2"/>
    <x v="0"/>
    <x v="1"/>
    <x v="413"/>
    <x v="523"/>
    <x v="200"/>
    <x v="522"/>
    <x v="601"/>
    <x v="0"/>
    <x v="554"/>
    <x v="643"/>
    <x v="131"/>
    <x v="1"/>
    <x v="381"/>
    <x v="644"/>
    <x v="570"/>
    <x v="644"/>
    <x v="725"/>
    <x v="631"/>
    <x v="93"/>
    <x v="0"/>
    <x v="335"/>
    <x v="88"/>
    <x v="131"/>
  </r>
  <r>
    <n v="1327"/>
    <x v="136"/>
    <x v="154"/>
    <x v="1326"/>
    <x v="71"/>
    <x v="2"/>
    <x v="2"/>
    <x v="2"/>
    <x v="0"/>
    <x v="1"/>
    <x v="414"/>
    <x v="524"/>
    <x v="394"/>
    <x v="523"/>
    <x v="602"/>
    <x v="642"/>
    <x v="32"/>
    <x v="1"/>
    <x v="111"/>
    <x v="1"/>
    <x v="154"/>
    <x v="2"/>
    <x v="360"/>
    <x v="1"/>
    <x v="726"/>
    <x v="632"/>
    <x v="235"/>
    <x v="613"/>
    <x v="363"/>
    <x v="104"/>
    <x v="119"/>
  </r>
  <r>
    <n v="1328"/>
    <x v="240"/>
    <x v="257"/>
    <x v="1327"/>
    <x v="94"/>
    <x v="3"/>
    <x v="2"/>
    <x v="2"/>
    <x v="0"/>
    <x v="1"/>
    <x v="415"/>
    <x v="525"/>
    <x v="475"/>
    <x v="524"/>
    <x v="68"/>
    <x v="0"/>
    <x v="417"/>
    <x v="644"/>
    <x v="57"/>
    <x v="639"/>
    <x v="521"/>
    <x v="645"/>
    <x v="571"/>
    <x v="645"/>
    <x v="534"/>
    <x v="633"/>
    <x v="339"/>
    <x v="614"/>
    <x v="579"/>
    <x v="290"/>
    <x v="223"/>
  </r>
  <r>
    <n v="1329"/>
    <x v="276"/>
    <x v="258"/>
    <x v="1328"/>
    <x v="4"/>
    <x v="1"/>
    <x v="2"/>
    <x v="2"/>
    <x v="0"/>
    <x v="1"/>
    <x v="416"/>
    <x v="526"/>
    <x v="446"/>
    <x v="525"/>
    <x v="603"/>
    <x v="643"/>
    <x v="555"/>
    <x v="645"/>
    <x v="531"/>
    <x v="640"/>
    <x v="549"/>
    <x v="646"/>
    <x v="569"/>
    <x v="646"/>
    <x v="671"/>
    <x v="634"/>
    <x v="42"/>
    <x v="615"/>
    <x v="567"/>
    <x v="278"/>
    <x v="259"/>
  </r>
  <r>
    <n v="1330"/>
    <x v="277"/>
    <x v="259"/>
    <x v="1329"/>
    <x v="104"/>
    <x v="1"/>
    <x v="2"/>
    <x v="1"/>
    <x v="0"/>
    <x v="1"/>
    <x v="417"/>
    <x v="527"/>
    <x v="476"/>
    <x v="526"/>
    <x v="131"/>
    <x v="644"/>
    <x v="556"/>
    <x v="646"/>
    <x v="341"/>
    <x v="641"/>
    <x v="517"/>
    <x v="647"/>
    <x v="566"/>
    <x v="647"/>
    <x v="604"/>
    <x v="635"/>
    <x v="537"/>
    <x v="616"/>
    <x v="605"/>
    <x v="316"/>
    <x v="260"/>
  </r>
  <r>
    <n v="1331"/>
    <x v="160"/>
    <x v="132"/>
    <x v="1330"/>
    <x v="64"/>
    <x v="0"/>
    <x v="2"/>
    <x v="2"/>
    <x v="1"/>
    <x v="0"/>
    <x v="418"/>
    <x v="528"/>
    <x v="477"/>
    <x v="527"/>
    <x v="604"/>
    <x v="645"/>
    <x v="65"/>
    <x v="1"/>
    <x v="215"/>
    <x v="1"/>
    <x v="136"/>
    <x v="2"/>
    <x v="18"/>
    <x v="1"/>
    <x v="467"/>
    <x v="0"/>
    <x v="538"/>
    <x v="617"/>
    <x v="278"/>
    <x v="56"/>
    <x v="143"/>
  </r>
  <r>
    <n v="1332"/>
    <x v="278"/>
    <x v="260"/>
    <x v="1331"/>
    <x v="4"/>
    <x v="1"/>
    <x v="2"/>
    <x v="2"/>
    <x v="0"/>
    <x v="1"/>
    <x v="419"/>
    <x v="529"/>
    <x v="428"/>
    <x v="528"/>
    <x v="605"/>
    <x v="646"/>
    <x v="557"/>
    <x v="647"/>
    <x v="431"/>
    <x v="642"/>
    <x v="550"/>
    <x v="648"/>
    <x v="572"/>
    <x v="648"/>
    <x v="727"/>
    <x v="636"/>
    <x v="539"/>
    <x v="618"/>
    <x v="570"/>
    <x v="281"/>
    <x v="261"/>
  </r>
  <r>
    <n v="1333"/>
    <x v="279"/>
    <x v="261"/>
    <x v="1332"/>
    <x v="29"/>
    <x v="2"/>
    <x v="2"/>
    <x v="2"/>
    <x v="1"/>
    <x v="1"/>
    <x v="419"/>
    <x v="530"/>
    <x v="478"/>
    <x v="529"/>
    <x v="309"/>
    <x v="647"/>
    <x v="43"/>
    <x v="1"/>
    <x v="389"/>
    <x v="643"/>
    <x v="392"/>
    <x v="649"/>
    <x v="383"/>
    <x v="649"/>
    <x v="463"/>
    <x v="637"/>
    <x v="540"/>
    <x v="619"/>
    <x v="606"/>
    <x v="317"/>
    <x v="262"/>
  </r>
  <r>
    <n v="1334"/>
    <x v="117"/>
    <x v="114"/>
    <x v="1333"/>
    <x v="40"/>
    <x v="4"/>
    <x v="3"/>
    <x v="2"/>
    <x v="0"/>
    <x v="1"/>
    <x v="420"/>
    <x v="531"/>
    <x v="479"/>
    <x v="530"/>
    <x v="49"/>
    <x v="0"/>
    <x v="90"/>
    <x v="1"/>
    <x v="87"/>
    <x v="1"/>
    <x v="105"/>
    <x v="2"/>
    <x v="277"/>
    <x v="1"/>
    <x v="691"/>
    <x v="638"/>
    <x v="388"/>
    <x v="620"/>
    <x v="537"/>
    <x v="248"/>
    <x v="100"/>
  </r>
  <r>
    <n v="1335"/>
    <x v="221"/>
    <x v="203"/>
    <x v="1334"/>
    <x v="24"/>
    <x v="1"/>
    <x v="2"/>
    <x v="2"/>
    <x v="0"/>
    <x v="1"/>
    <x v="421"/>
    <x v="532"/>
    <x v="480"/>
    <x v="531"/>
    <x v="270"/>
    <x v="648"/>
    <x v="558"/>
    <x v="648"/>
    <x v="532"/>
    <x v="644"/>
    <x v="551"/>
    <x v="650"/>
    <x v="573"/>
    <x v="650"/>
    <x v="148"/>
    <x v="639"/>
    <x v="541"/>
    <x v="621"/>
    <x v="144"/>
    <x v="20"/>
    <x v="204"/>
  </r>
  <r>
    <n v="1336"/>
    <x v="280"/>
    <x v="262"/>
    <x v="1335"/>
    <x v="32"/>
    <x v="1"/>
    <x v="3"/>
    <x v="0"/>
    <x v="0"/>
    <x v="1"/>
    <x v="421"/>
    <x v="533"/>
    <x v="481"/>
    <x v="532"/>
    <x v="141"/>
    <x v="649"/>
    <x v="145"/>
    <x v="1"/>
    <x v="234"/>
    <x v="1"/>
    <x v="55"/>
    <x v="2"/>
    <x v="296"/>
    <x v="651"/>
    <x v="728"/>
    <x v="640"/>
    <x v="542"/>
    <x v="622"/>
    <x v="493"/>
    <x v="209"/>
    <x v="263"/>
  </r>
  <r>
    <n v="1337"/>
    <x v="281"/>
    <x v="263"/>
    <x v="1336"/>
    <x v="0"/>
    <x v="0"/>
    <x v="3"/>
    <x v="2"/>
    <x v="0"/>
    <x v="0"/>
    <x v="422"/>
    <x v="534"/>
    <x v="482"/>
    <x v="533"/>
    <x v="226"/>
    <x v="0"/>
    <x v="559"/>
    <x v="649"/>
    <x v="117"/>
    <x v="645"/>
    <x v="552"/>
    <x v="651"/>
    <x v="574"/>
    <x v="652"/>
    <x v="729"/>
    <x v="641"/>
    <x v="388"/>
    <x v="623"/>
    <x v="601"/>
    <x v="312"/>
    <x v="264"/>
  </r>
  <r>
    <n v="1338"/>
    <x v="282"/>
    <x v="264"/>
    <x v="1337"/>
    <x v="7"/>
    <x v="2"/>
    <x v="0"/>
    <x v="1"/>
    <x v="0"/>
    <x v="0"/>
    <x v="423"/>
    <x v="535"/>
    <x v="483"/>
    <x v="534"/>
    <x v="61"/>
    <x v="650"/>
    <x v="560"/>
    <x v="650"/>
    <x v="25"/>
    <x v="646"/>
    <x v="51"/>
    <x v="2"/>
    <x v="64"/>
    <x v="1"/>
    <x v="549"/>
    <x v="0"/>
    <x v="199"/>
    <x v="0"/>
    <x v="539"/>
    <x v="250"/>
    <x v="265"/>
  </r>
  <r>
    <n v="1339"/>
    <x v="283"/>
    <x v="265"/>
    <x v="1338"/>
    <x v="4"/>
    <x v="1"/>
    <x v="1"/>
    <x v="1"/>
    <x v="0"/>
    <x v="1"/>
    <x v="424"/>
    <x v="536"/>
    <x v="484"/>
    <x v="535"/>
    <x v="606"/>
    <x v="651"/>
    <x v="561"/>
    <x v="651"/>
    <x v="533"/>
    <x v="647"/>
    <x v="180"/>
    <x v="652"/>
    <x v="188"/>
    <x v="653"/>
    <x v="454"/>
    <x v="642"/>
    <x v="380"/>
    <x v="624"/>
    <x v="607"/>
    <x v="318"/>
    <x v="266"/>
  </r>
  <r>
    <n v="1340"/>
    <x v="252"/>
    <x v="266"/>
    <x v="1339"/>
    <x v="43"/>
    <x v="1"/>
    <x v="2"/>
    <x v="2"/>
    <x v="0"/>
    <x v="0"/>
    <x v="425"/>
    <x v="537"/>
    <x v="475"/>
    <x v="536"/>
    <x v="19"/>
    <x v="0"/>
    <x v="519"/>
    <x v="652"/>
    <x v="534"/>
    <x v="648"/>
    <x v="553"/>
    <x v="653"/>
    <x v="575"/>
    <x v="654"/>
    <x v="730"/>
    <x v="643"/>
    <x v="543"/>
    <x v="625"/>
    <x v="608"/>
    <x v="319"/>
    <x v="235"/>
  </r>
  <r>
    <n v="1341"/>
    <x v="284"/>
    <x v="267"/>
    <x v="1340"/>
    <x v="4"/>
    <x v="1"/>
    <x v="2"/>
    <x v="2"/>
    <x v="0"/>
    <x v="1"/>
    <x v="426"/>
    <x v="538"/>
    <x v="485"/>
    <x v="537"/>
    <x v="1"/>
    <x v="652"/>
    <x v="462"/>
    <x v="653"/>
    <x v="470"/>
    <x v="649"/>
    <x v="511"/>
    <x v="654"/>
    <x v="535"/>
    <x v="655"/>
    <x v="731"/>
    <x v="644"/>
    <x v="544"/>
    <x v="626"/>
    <x v="609"/>
    <x v="320"/>
    <x v="267"/>
  </r>
  <r>
    <n v="1342"/>
    <x v="285"/>
    <x v="268"/>
    <x v="1341"/>
    <x v="4"/>
    <x v="1"/>
    <x v="2"/>
    <x v="2"/>
    <x v="0"/>
    <x v="1"/>
    <x v="427"/>
    <x v="539"/>
    <x v="486"/>
    <x v="538"/>
    <x v="607"/>
    <x v="653"/>
    <x v="562"/>
    <x v="654"/>
    <x v="535"/>
    <x v="650"/>
    <x v="554"/>
    <x v="655"/>
    <x v="576"/>
    <x v="656"/>
    <x v="721"/>
    <x v="645"/>
    <x v="275"/>
    <x v="627"/>
    <x v="610"/>
    <x v="321"/>
    <x v="268"/>
  </r>
  <r>
    <n v="1343"/>
    <x v="197"/>
    <x v="91"/>
    <x v="1342"/>
    <x v="38"/>
    <x v="0"/>
    <x v="2"/>
    <x v="1"/>
    <x v="0"/>
    <x v="0"/>
    <x v="428"/>
    <x v="540"/>
    <x v="473"/>
    <x v="539"/>
    <x v="608"/>
    <x v="654"/>
    <x v="287"/>
    <x v="1"/>
    <x v="87"/>
    <x v="1"/>
    <x v="262"/>
    <x v="2"/>
    <x v="166"/>
    <x v="1"/>
    <x v="17"/>
    <x v="0"/>
    <x v="403"/>
    <x v="628"/>
    <x v="517"/>
    <x v="230"/>
    <x v="180"/>
  </r>
  <r>
    <n v="1344"/>
    <x v="286"/>
    <x v="200"/>
    <x v="1343"/>
    <x v="4"/>
    <x v="1"/>
    <x v="2"/>
    <x v="2"/>
    <x v="0"/>
    <x v="1"/>
    <x v="429"/>
    <x v="541"/>
    <x v="487"/>
    <x v="540"/>
    <x v="609"/>
    <x v="655"/>
    <x v="187"/>
    <x v="655"/>
    <x v="293"/>
    <x v="651"/>
    <x v="319"/>
    <x v="656"/>
    <x v="356"/>
    <x v="657"/>
    <x v="732"/>
    <x v="646"/>
    <x v="361"/>
    <x v="629"/>
    <x v="611"/>
    <x v="322"/>
    <x v="269"/>
  </r>
  <r>
    <n v="1345"/>
    <x v="256"/>
    <x v="237"/>
    <x v="1344"/>
    <x v="0"/>
    <x v="0"/>
    <x v="3"/>
    <x v="0"/>
    <x v="0"/>
    <x v="1"/>
    <x v="430"/>
    <x v="542"/>
    <x v="353"/>
    <x v="541"/>
    <x v="521"/>
    <x v="0"/>
    <x v="79"/>
    <x v="656"/>
    <x v="536"/>
    <x v="652"/>
    <x v="187"/>
    <x v="657"/>
    <x v="577"/>
    <x v="658"/>
    <x v="586"/>
    <x v="647"/>
    <x v="420"/>
    <x v="630"/>
    <x v="574"/>
    <x v="285"/>
    <x v="239"/>
  </r>
  <r>
    <n v="1346"/>
    <x v="260"/>
    <x v="269"/>
    <x v="1345"/>
    <x v="48"/>
    <x v="2"/>
    <x v="2"/>
    <x v="0"/>
    <x v="0"/>
    <x v="1"/>
    <x v="431"/>
    <x v="543"/>
    <x v="488"/>
    <x v="542"/>
    <x v="610"/>
    <x v="656"/>
    <x v="432"/>
    <x v="657"/>
    <x v="128"/>
    <x v="653"/>
    <x v="474"/>
    <x v="658"/>
    <x v="578"/>
    <x v="659"/>
    <x v="733"/>
    <x v="648"/>
    <x v="545"/>
    <x v="631"/>
    <x v="455"/>
    <x v="173"/>
    <x v="243"/>
  </r>
  <r>
    <n v="1347"/>
    <x v="287"/>
    <x v="270"/>
    <x v="1346"/>
    <x v="24"/>
    <x v="1"/>
    <x v="2"/>
    <x v="1"/>
    <x v="0"/>
    <x v="1"/>
    <x v="431"/>
    <x v="544"/>
    <x v="362"/>
    <x v="543"/>
    <x v="3"/>
    <x v="657"/>
    <x v="516"/>
    <x v="658"/>
    <x v="537"/>
    <x v="654"/>
    <x v="71"/>
    <x v="659"/>
    <x v="270"/>
    <x v="660"/>
    <x v="734"/>
    <x v="649"/>
    <x v="229"/>
    <x v="632"/>
    <x v="612"/>
    <x v="323"/>
    <x v="270"/>
  </r>
  <r>
    <n v="1348"/>
    <x v="288"/>
    <x v="271"/>
    <x v="1347"/>
    <x v="24"/>
    <x v="1"/>
    <x v="2"/>
    <x v="0"/>
    <x v="0"/>
    <x v="1"/>
    <x v="432"/>
    <x v="545"/>
    <x v="489"/>
    <x v="544"/>
    <x v="611"/>
    <x v="658"/>
    <x v="57"/>
    <x v="659"/>
    <x v="538"/>
    <x v="655"/>
    <x v="555"/>
    <x v="660"/>
    <x v="579"/>
    <x v="661"/>
    <x v="536"/>
    <x v="650"/>
    <x v="202"/>
    <x v="633"/>
    <x v="419"/>
    <x v="145"/>
    <x v="271"/>
  </r>
  <r>
    <n v="1349"/>
    <x v="278"/>
    <x v="272"/>
    <x v="1348"/>
    <x v="104"/>
    <x v="1"/>
    <x v="2"/>
    <x v="0"/>
    <x v="0"/>
    <x v="1"/>
    <x v="433"/>
    <x v="546"/>
    <x v="490"/>
    <x v="545"/>
    <x v="355"/>
    <x v="659"/>
    <x v="536"/>
    <x v="660"/>
    <x v="539"/>
    <x v="656"/>
    <x v="447"/>
    <x v="661"/>
    <x v="580"/>
    <x v="662"/>
    <x v="668"/>
    <x v="651"/>
    <x v="500"/>
    <x v="634"/>
    <x v="364"/>
    <x v="105"/>
    <x v="261"/>
  </r>
  <r>
    <n v="1350"/>
    <x v="289"/>
    <x v="273"/>
    <x v="1349"/>
    <x v="0"/>
    <x v="0"/>
    <x v="2"/>
    <x v="0"/>
    <x v="0"/>
    <x v="1"/>
    <x v="434"/>
    <x v="547"/>
    <x v="336"/>
    <x v="546"/>
    <x v="327"/>
    <x v="0"/>
    <x v="563"/>
    <x v="661"/>
    <x v="540"/>
    <x v="657"/>
    <x v="149"/>
    <x v="662"/>
    <x v="581"/>
    <x v="663"/>
    <x v="563"/>
    <x v="652"/>
    <x v="519"/>
    <x v="635"/>
    <x v="446"/>
    <x v="164"/>
    <x v="272"/>
  </r>
  <r>
    <n v="1351"/>
    <x v="221"/>
    <x v="274"/>
    <x v="1350"/>
    <x v="6"/>
    <x v="2"/>
    <x v="3"/>
    <x v="2"/>
    <x v="0"/>
    <x v="0"/>
    <x v="435"/>
    <x v="548"/>
    <x v="491"/>
    <x v="547"/>
    <x v="612"/>
    <x v="660"/>
    <x v="184"/>
    <x v="1"/>
    <x v="3"/>
    <x v="1"/>
    <x v="304"/>
    <x v="663"/>
    <x v="434"/>
    <x v="664"/>
    <x v="735"/>
    <x v="653"/>
    <x v="174"/>
    <x v="636"/>
    <x v="415"/>
    <x v="141"/>
    <x v="204"/>
  </r>
  <r>
    <n v="1352"/>
    <x v="231"/>
    <x v="149"/>
    <x v="1351"/>
    <x v="13"/>
    <x v="1"/>
    <x v="3"/>
    <x v="2"/>
    <x v="0"/>
    <x v="1"/>
    <x v="436"/>
    <x v="549"/>
    <x v="279"/>
    <x v="548"/>
    <x v="91"/>
    <x v="0"/>
    <x v="433"/>
    <x v="662"/>
    <x v="390"/>
    <x v="1"/>
    <x v="301"/>
    <x v="2"/>
    <x v="582"/>
    <x v="665"/>
    <x v="556"/>
    <x v="654"/>
    <x v="186"/>
    <x v="637"/>
    <x v="613"/>
    <x v="324"/>
    <x v="214"/>
  </r>
  <r>
    <n v="1353"/>
    <x v="290"/>
    <x v="275"/>
    <x v="1352"/>
    <x v="16"/>
    <x v="0"/>
    <x v="3"/>
    <x v="2"/>
    <x v="0"/>
    <x v="1"/>
    <x v="437"/>
    <x v="550"/>
    <x v="492"/>
    <x v="549"/>
    <x v="613"/>
    <x v="661"/>
    <x v="554"/>
    <x v="663"/>
    <x v="421"/>
    <x v="658"/>
    <x v="556"/>
    <x v="664"/>
    <x v="556"/>
    <x v="666"/>
    <x v="583"/>
    <x v="655"/>
    <x v="546"/>
    <x v="638"/>
    <x v="614"/>
    <x v="325"/>
    <x v="273"/>
  </r>
  <r>
    <n v="1354"/>
    <x v="159"/>
    <x v="256"/>
    <x v="1353"/>
    <x v="21"/>
    <x v="2"/>
    <x v="2"/>
    <x v="2"/>
    <x v="0"/>
    <x v="1"/>
    <x v="438"/>
    <x v="551"/>
    <x v="489"/>
    <x v="550"/>
    <x v="318"/>
    <x v="662"/>
    <x v="226"/>
    <x v="664"/>
    <x v="541"/>
    <x v="659"/>
    <x v="557"/>
    <x v="665"/>
    <x v="141"/>
    <x v="667"/>
    <x v="736"/>
    <x v="656"/>
    <x v="547"/>
    <x v="639"/>
    <x v="471"/>
    <x v="188"/>
    <x v="142"/>
  </r>
  <r>
    <n v="1355"/>
    <x v="291"/>
    <x v="276"/>
    <x v="1354"/>
    <x v="101"/>
    <x v="1"/>
    <x v="2"/>
    <x v="2"/>
    <x v="0"/>
    <x v="1"/>
    <x v="439"/>
    <x v="552"/>
    <x v="271"/>
    <x v="551"/>
    <x v="614"/>
    <x v="0"/>
    <x v="564"/>
    <x v="665"/>
    <x v="186"/>
    <x v="660"/>
    <x v="214"/>
    <x v="666"/>
    <x v="583"/>
    <x v="668"/>
    <x v="536"/>
    <x v="657"/>
    <x v="548"/>
    <x v="640"/>
    <x v="550"/>
    <x v="261"/>
    <x v="274"/>
  </r>
  <r>
    <n v="1356"/>
    <x v="292"/>
    <x v="277"/>
    <x v="1355"/>
    <x v="21"/>
    <x v="2"/>
    <x v="1"/>
    <x v="0"/>
    <x v="0"/>
    <x v="1"/>
    <x v="440"/>
    <x v="553"/>
    <x v="493"/>
    <x v="552"/>
    <x v="498"/>
    <x v="663"/>
    <x v="565"/>
    <x v="666"/>
    <x v="347"/>
    <x v="661"/>
    <x v="83"/>
    <x v="667"/>
    <x v="584"/>
    <x v="669"/>
    <x v="701"/>
    <x v="0"/>
    <x v="402"/>
    <x v="641"/>
    <x v="555"/>
    <x v="266"/>
    <x v="275"/>
  </r>
  <r>
    <n v="1357"/>
    <x v="278"/>
    <x v="275"/>
    <x v="1356"/>
    <x v="103"/>
    <x v="1"/>
    <x v="3"/>
    <x v="2"/>
    <x v="0"/>
    <x v="1"/>
    <x v="441"/>
    <x v="554"/>
    <x v="494"/>
    <x v="553"/>
    <x v="615"/>
    <x v="664"/>
    <x v="120"/>
    <x v="667"/>
    <x v="542"/>
    <x v="662"/>
    <x v="558"/>
    <x v="668"/>
    <x v="575"/>
    <x v="670"/>
    <x v="671"/>
    <x v="658"/>
    <x v="413"/>
    <x v="642"/>
    <x v="422"/>
    <x v="148"/>
    <x v="261"/>
  </r>
  <r>
    <n v="1358"/>
    <x v="293"/>
    <x v="278"/>
    <x v="1357"/>
    <x v="0"/>
    <x v="0"/>
    <x v="3"/>
    <x v="2"/>
    <x v="0"/>
    <x v="1"/>
    <x v="442"/>
    <x v="555"/>
    <x v="495"/>
    <x v="554"/>
    <x v="162"/>
    <x v="0"/>
    <x v="566"/>
    <x v="668"/>
    <x v="543"/>
    <x v="663"/>
    <x v="559"/>
    <x v="669"/>
    <x v="345"/>
    <x v="671"/>
    <x v="651"/>
    <x v="659"/>
    <x v="549"/>
    <x v="643"/>
    <x v="615"/>
    <x v="326"/>
    <x v="276"/>
  </r>
  <r>
    <n v="1359"/>
    <x v="294"/>
    <x v="279"/>
    <x v="1358"/>
    <x v="19"/>
    <x v="2"/>
    <x v="3"/>
    <x v="2"/>
    <x v="0"/>
    <x v="1"/>
    <x v="443"/>
    <x v="556"/>
    <x v="496"/>
    <x v="555"/>
    <x v="449"/>
    <x v="665"/>
    <x v="567"/>
    <x v="669"/>
    <x v="544"/>
    <x v="664"/>
    <x v="308"/>
    <x v="2"/>
    <x v="13"/>
    <x v="1"/>
    <x v="737"/>
    <x v="660"/>
    <x v="550"/>
    <x v="644"/>
    <x v="398"/>
    <x v="126"/>
    <x v="277"/>
  </r>
  <r>
    <n v="1360"/>
    <x v="220"/>
    <x v="244"/>
    <x v="1359"/>
    <x v="24"/>
    <x v="1"/>
    <x v="2"/>
    <x v="2"/>
    <x v="0"/>
    <x v="1"/>
    <x v="444"/>
    <x v="557"/>
    <x v="274"/>
    <x v="556"/>
    <x v="616"/>
    <x v="666"/>
    <x v="231"/>
    <x v="670"/>
    <x v="545"/>
    <x v="665"/>
    <x v="439"/>
    <x v="670"/>
    <x v="457"/>
    <x v="672"/>
    <x v="738"/>
    <x v="661"/>
    <x v="462"/>
    <x v="645"/>
    <x v="616"/>
    <x v="327"/>
    <x v="203"/>
  </r>
  <r>
    <n v="1361"/>
    <x v="251"/>
    <x v="280"/>
    <x v="1360"/>
    <x v="70"/>
    <x v="1"/>
    <x v="2"/>
    <x v="2"/>
    <x v="0"/>
    <x v="1"/>
    <x v="445"/>
    <x v="558"/>
    <x v="221"/>
    <x v="557"/>
    <x v="617"/>
    <x v="667"/>
    <x v="568"/>
    <x v="671"/>
    <x v="495"/>
    <x v="666"/>
    <x v="196"/>
    <x v="671"/>
    <x v="585"/>
    <x v="673"/>
    <x v="714"/>
    <x v="662"/>
    <x v="551"/>
    <x v="646"/>
    <x v="491"/>
    <x v="207"/>
    <x v="234"/>
  </r>
  <r>
    <n v="1362"/>
    <x v="295"/>
    <x v="222"/>
    <x v="1361"/>
    <x v="12"/>
    <x v="2"/>
    <x v="1"/>
    <x v="1"/>
    <x v="0"/>
    <x v="1"/>
    <x v="446"/>
    <x v="559"/>
    <x v="497"/>
    <x v="558"/>
    <x v="78"/>
    <x v="668"/>
    <x v="569"/>
    <x v="672"/>
    <x v="101"/>
    <x v="1"/>
    <x v="262"/>
    <x v="2"/>
    <x v="117"/>
    <x v="1"/>
    <x v="158"/>
    <x v="663"/>
    <x v="325"/>
    <x v="647"/>
    <x v="481"/>
    <x v="197"/>
    <x v="278"/>
  </r>
  <r>
    <n v="1363"/>
    <x v="296"/>
    <x v="252"/>
    <x v="1362"/>
    <x v="43"/>
    <x v="1"/>
    <x v="3"/>
    <x v="2"/>
    <x v="0"/>
    <x v="1"/>
    <x v="447"/>
    <x v="560"/>
    <x v="498"/>
    <x v="559"/>
    <x v="618"/>
    <x v="669"/>
    <x v="416"/>
    <x v="673"/>
    <x v="546"/>
    <x v="667"/>
    <x v="560"/>
    <x v="672"/>
    <x v="586"/>
    <x v="674"/>
    <x v="739"/>
    <x v="664"/>
    <x v="195"/>
    <x v="648"/>
    <x v="562"/>
    <x v="273"/>
    <x v="279"/>
  </r>
  <r>
    <n v="1364"/>
    <x v="297"/>
    <x v="281"/>
    <x v="1363"/>
    <x v="105"/>
    <x v="1"/>
    <x v="2"/>
    <x v="2"/>
    <x v="0"/>
    <x v="1"/>
    <x v="448"/>
    <x v="561"/>
    <x v="499"/>
    <x v="560"/>
    <x v="619"/>
    <x v="670"/>
    <x v="570"/>
    <x v="674"/>
    <x v="488"/>
    <x v="668"/>
    <x v="140"/>
    <x v="673"/>
    <x v="190"/>
    <x v="675"/>
    <x v="130"/>
    <x v="665"/>
    <x v="338"/>
    <x v="649"/>
    <x v="424"/>
    <x v="149"/>
    <x v="280"/>
  </r>
  <r>
    <n v="1365"/>
    <x v="298"/>
    <x v="239"/>
    <x v="1364"/>
    <x v="7"/>
    <x v="2"/>
    <x v="2"/>
    <x v="2"/>
    <x v="0"/>
    <x v="0"/>
    <x v="449"/>
    <x v="562"/>
    <x v="457"/>
    <x v="561"/>
    <x v="620"/>
    <x v="671"/>
    <x v="348"/>
    <x v="675"/>
    <x v="272"/>
    <x v="669"/>
    <x v="538"/>
    <x v="674"/>
    <x v="394"/>
    <x v="676"/>
    <x v="75"/>
    <x v="0"/>
    <x v="508"/>
    <x v="650"/>
    <x v="497"/>
    <x v="212"/>
    <x v="281"/>
  </r>
  <r>
    <n v="1366"/>
    <x v="299"/>
    <x v="266"/>
    <x v="1365"/>
    <x v="0"/>
    <x v="0"/>
    <x v="3"/>
    <x v="2"/>
    <x v="0"/>
    <x v="1"/>
    <x v="450"/>
    <x v="563"/>
    <x v="500"/>
    <x v="562"/>
    <x v="621"/>
    <x v="672"/>
    <x v="571"/>
    <x v="676"/>
    <x v="174"/>
    <x v="1"/>
    <x v="561"/>
    <x v="2"/>
    <x v="587"/>
    <x v="677"/>
    <x v="740"/>
    <x v="666"/>
    <x v="552"/>
    <x v="651"/>
    <x v="472"/>
    <x v="189"/>
    <x v="282"/>
  </r>
  <r>
    <n v="1367"/>
    <x v="300"/>
    <x v="282"/>
    <x v="1366"/>
    <x v="8"/>
    <x v="3"/>
    <x v="2"/>
    <x v="2"/>
    <x v="0"/>
    <x v="1"/>
    <x v="451"/>
    <x v="564"/>
    <x v="424"/>
    <x v="563"/>
    <x v="496"/>
    <x v="0"/>
    <x v="361"/>
    <x v="677"/>
    <x v="57"/>
    <x v="670"/>
    <x v="100"/>
    <x v="675"/>
    <x v="98"/>
    <x v="678"/>
    <x v="741"/>
    <x v="667"/>
    <x v="553"/>
    <x v="652"/>
    <x v="561"/>
    <x v="272"/>
    <x v="283"/>
  </r>
  <r>
    <n v="1368"/>
    <x v="301"/>
    <x v="283"/>
    <x v="1367"/>
    <x v="9"/>
    <x v="0"/>
    <x v="3"/>
    <x v="2"/>
    <x v="1"/>
    <x v="0"/>
    <x v="452"/>
    <x v="565"/>
    <x v="501"/>
    <x v="564"/>
    <x v="622"/>
    <x v="673"/>
    <x v="1"/>
    <x v="1"/>
    <x v="319"/>
    <x v="671"/>
    <x v="562"/>
    <x v="676"/>
    <x v="267"/>
    <x v="679"/>
    <x v="389"/>
    <x v="668"/>
    <x v="554"/>
    <x v="653"/>
    <x v="617"/>
    <x v="328"/>
    <x v="284"/>
  </r>
  <r>
    <n v="1369"/>
    <x v="302"/>
    <x v="226"/>
    <x v="1368"/>
    <x v="73"/>
    <x v="2"/>
    <x v="3"/>
    <x v="2"/>
    <x v="0"/>
    <x v="1"/>
    <x v="452"/>
    <x v="566"/>
    <x v="502"/>
    <x v="565"/>
    <x v="316"/>
    <x v="674"/>
    <x v="285"/>
    <x v="1"/>
    <x v="396"/>
    <x v="672"/>
    <x v="563"/>
    <x v="2"/>
    <x v="48"/>
    <x v="1"/>
    <x v="35"/>
    <x v="669"/>
    <x v="555"/>
    <x v="654"/>
    <x v="407"/>
    <x v="133"/>
    <x v="285"/>
  </r>
  <r>
    <n v="1370"/>
    <x v="303"/>
    <x v="198"/>
    <x v="1369"/>
    <x v="73"/>
    <x v="2"/>
    <x v="3"/>
    <x v="2"/>
    <x v="0"/>
    <x v="1"/>
    <x v="453"/>
    <x v="567"/>
    <x v="503"/>
    <x v="566"/>
    <x v="186"/>
    <x v="675"/>
    <x v="61"/>
    <x v="1"/>
    <x v="547"/>
    <x v="673"/>
    <x v="238"/>
    <x v="2"/>
    <x v="216"/>
    <x v="1"/>
    <x v="447"/>
    <x v="0"/>
    <x v="556"/>
    <x v="655"/>
    <x v="339"/>
    <x v="92"/>
    <x v="286"/>
  </r>
  <r>
    <n v="1371"/>
    <x v="304"/>
    <x v="284"/>
    <x v="1370"/>
    <x v="16"/>
    <x v="0"/>
    <x v="3"/>
    <x v="2"/>
    <x v="0"/>
    <x v="1"/>
    <x v="454"/>
    <x v="568"/>
    <x v="504"/>
    <x v="567"/>
    <x v="535"/>
    <x v="676"/>
    <x v="572"/>
    <x v="678"/>
    <x v="251"/>
    <x v="674"/>
    <x v="564"/>
    <x v="677"/>
    <x v="294"/>
    <x v="680"/>
    <x v="580"/>
    <x v="670"/>
    <x v="557"/>
    <x v="656"/>
    <x v="618"/>
    <x v="329"/>
    <x v="287"/>
  </r>
  <r>
    <n v="1372"/>
    <x v="305"/>
    <x v="207"/>
    <x v="1371"/>
    <x v="54"/>
    <x v="1"/>
    <x v="2"/>
    <x v="1"/>
    <x v="0"/>
    <x v="1"/>
    <x v="455"/>
    <x v="569"/>
    <x v="505"/>
    <x v="568"/>
    <x v="623"/>
    <x v="677"/>
    <x v="573"/>
    <x v="679"/>
    <x v="57"/>
    <x v="675"/>
    <x v="565"/>
    <x v="678"/>
    <x v="494"/>
    <x v="681"/>
    <x v="689"/>
    <x v="671"/>
    <x v="558"/>
    <x v="657"/>
    <x v="619"/>
    <x v="330"/>
    <x v="288"/>
  </r>
  <r>
    <n v="1373"/>
    <x v="306"/>
    <x v="285"/>
    <x v="1372"/>
    <x v="0"/>
    <x v="0"/>
    <x v="3"/>
    <x v="2"/>
    <x v="0"/>
    <x v="1"/>
    <x v="456"/>
    <x v="570"/>
    <x v="506"/>
    <x v="569"/>
    <x v="624"/>
    <x v="678"/>
    <x v="574"/>
    <x v="680"/>
    <x v="394"/>
    <x v="676"/>
    <x v="274"/>
    <x v="679"/>
    <x v="529"/>
    <x v="682"/>
    <x v="207"/>
    <x v="672"/>
    <x v="559"/>
    <x v="658"/>
    <x v="455"/>
    <x v="173"/>
    <x v="289"/>
  </r>
  <r>
    <n v="1374"/>
    <x v="307"/>
    <x v="195"/>
    <x v="1373"/>
    <x v="6"/>
    <x v="2"/>
    <x v="2"/>
    <x v="2"/>
    <x v="0"/>
    <x v="1"/>
    <x v="457"/>
    <x v="571"/>
    <x v="488"/>
    <x v="570"/>
    <x v="555"/>
    <x v="679"/>
    <x v="575"/>
    <x v="681"/>
    <x v="319"/>
    <x v="677"/>
    <x v="288"/>
    <x v="680"/>
    <x v="388"/>
    <x v="683"/>
    <x v="396"/>
    <x v="673"/>
    <x v="343"/>
    <x v="659"/>
    <x v="479"/>
    <x v="195"/>
    <x v="290"/>
  </r>
  <r>
    <n v="1375"/>
    <x v="307"/>
    <x v="286"/>
    <x v="1374"/>
    <x v="6"/>
    <x v="2"/>
    <x v="2"/>
    <x v="2"/>
    <x v="0"/>
    <x v="1"/>
    <x v="458"/>
    <x v="572"/>
    <x v="507"/>
    <x v="571"/>
    <x v="198"/>
    <x v="680"/>
    <x v="446"/>
    <x v="682"/>
    <x v="484"/>
    <x v="678"/>
    <x v="438"/>
    <x v="681"/>
    <x v="417"/>
    <x v="684"/>
    <x v="742"/>
    <x v="674"/>
    <x v="560"/>
    <x v="660"/>
    <x v="505"/>
    <x v="219"/>
    <x v="290"/>
  </r>
  <r>
    <n v="1376"/>
    <x v="308"/>
    <x v="287"/>
    <x v="1375"/>
    <x v="3"/>
    <x v="2"/>
    <x v="3"/>
    <x v="2"/>
    <x v="0"/>
    <x v="1"/>
    <x v="459"/>
    <x v="573"/>
    <x v="348"/>
    <x v="572"/>
    <x v="621"/>
    <x v="681"/>
    <x v="563"/>
    <x v="683"/>
    <x v="522"/>
    <x v="679"/>
    <x v="566"/>
    <x v="682"/>
    <x v="129"/>
    <x v="1"/>
    <x v="743"/>
    <x v="675"/>
    <x v="561"/>
    <x v="661"/>
    <x v="620"/>
    <x v="331"/>
    <x v="291"/>
  </r>
  <r>
    <n v="1377"/>
    <x v="212"/>
    <x v="238"/>
    <x v="1376"/>
    <x v="0"/>
    <x v="0"/>
    <x v="2"/>
    <x v="2"/>
    <x v="0"/>
    <x v="1"/>
    <x v="460"/>
    <x v="574"/>
    <x v="472"/>
    <x v="573"/>
    <x v="625"/>
    <x v="682"/>
    <x v="576"/>
    <x v="684"/>
    <x v="548"/>
    <x v="680"/>
    <x v="131"/>
    <x v="683"/>
    <x v="371"/>
    <x v="685"/>
    <x v="718"/>
    <x v="676"/>
    <x v="562"/>
    <x v="662"/>
    <x v="621"/>
    <x v="332"/>
    <x v="195"/>
  </r>
  <r>
    <n v="1378"/>
    <x v="309"/>
    <x v="288"/>
    <x v="1377"/>
    <x v="0"/>
    <x v="0"/>
    <x v="1"/>
    <x v="2"/>
    <x v="0"/>
    <x v="0"/>
    <x v="461"/>
    <x v="575"/>
    <x v="508"/>
    <x v="574"/>
    <x v="618"/>
    <x v="683"/>
    <x v="440"/>
    <x v="685"/>
    <x v="549"/>
    <x v="681"/>
    <x v="486"/>
    <x v="684"/>
    <x v="175"/>
    <x v="686"/>
    <x v="744"/>
    <x v="677"/>
    <x v="563"/>
    <x v="663"/>
    <x v="622"/>
    <x v="333"/>
    <x v="292"/>
  </r>
  <r>
    <n v="1379"/>
    <x v="269"/>
    <x v="289"/>
    <x v="1378"/>
    <x v="0"/>
    <x v="0"/>
    <x v="3"/>
    <x v="2"/>
    <x v="0"/>
    <x v="1"/>
    <x v="462"/>
    <x v="576"/>
    <x v="509"/>
    <x v="575"/>
    <x v="355"/>
    <x v="684"/>
    <x v="577"/>
    <x v="686"/>
    <x v="550"/>
    <x v="682"/>
    <x v="567"/>
    <x v="685"/>
    <x v="259"/>
    <x v="687"/>
    <x v="712"/>
    <x v="678"/>
    <x v="359"/>
    <x v="664"/>
    <x v="623"/>
    <x v="334"/>
    <x v="252"/>
  </r>
  <r>
    <n v="1380"/>
    <x v="310"/>
    <x v="290"/>
    <x v="1379"/>
    <x v="0"/>
    <x v="0"/>
    <x v="3"/>
    <x v="2"/>
    <x v="0"/>
    <x v="1"/>
    <x v="463"/>
    <x v="577"/>
    <x v="510"/>
    <x v="576"/>
    <x v="166"/>
    <x v="0"/>
    <x v="578"/>
    <x v="687"/>
    <x v="417"/>
    <x v="683"/>
    <x v="210"/>
    <x v="686"/>
    <x v="588"/>
    <x v="1"/>
    <x v="722"/>
    <x v="679"/>
    <x v="564"/>
    <x v="665"/>
    <x v="411"/>
    <x v="137"/>
    <x v="293"/>
  </r>
  <r>
    <n v="1381"/>
    <x v="311"/>
    <x v="291"/>
    <x v="1380"/>
    <x v="4"/>
    <x v="1"/>
    <x v="2"/>
    <x v="2"/>
    <x v="0"/>
    <x v="1"/>
    <x v="464"/>
    <x v="578"/>
    <x v="511"/>
    <x v="577"/>
    <x v="412"/>
    <x v="685"/>
    <x v="449"/>
    <x v="688"/>
    <x v="475"/>
    <x v="684"/>
    <x v="568"/>
    <x v="687"/>
    <x v="589"/>
    <x v="688"/>
    <x v="714"/>
    <x v="680"/>
    <x v="314"/>
    <x v="666"/>
    <x v="624"/>
    <x v="335"/>
    <x v="294"/>
  </r>
  <r>
    <n v="1382"/>
    <x v="210"/>
    <x v="118"/>
    <x v="1381"/>
    <x v="25"/>
    <x v="0"/>
    <x v="3"/>
    <x v="2"/>
    <x v="0"/>
    <x v="1"/>
    <x v="464"/>
    <x v="579"/>
    <x v="430"/>
    <x v="578"/>
    <x v="324"/>
    <x v="0"/>
    <x v="182"/>
    <x v="1"/>
    <x v="24"/>
    <x v="1"/>
    <x v="211"/>
    <x v="2"/>
    <x v="95"/>
    <x v="1"/>
    <x v="713"/>
    <x v="681"/>
    <x v="565"/>
    <x v="667"/>
    <x v="451"/>
    <x v="169"/>
    <x v="193"/>
  </r>
  <r>
    <n v="1383"/>
    <x v="312"/>
    <x v="219"/>
    <x v="1382"/>
    <x v="57"/>
    <x v="1"/>
    <x v="3"/>
    <x v="2"/>
    <x v="0"/>
    <x v="1"/>
    <x v="465"/>
    <x v="580"/>
    <x v="512"/>
    <x v="579"/>
    <x v="626"/>
    <x v="686"/>
    <x v="180"/>
    <x v="689"/>
    <x v="551"/>
    <x v="685"/>
    <x v="417"/>
    <x v="688"/>
    <x v="121"/>
    <x v="689"/>
    <x v="457"/>
    <x v="682"/>
    <x v="566"/>
    <x v="668"/>
    <x v="320"/>
    <x v="79"/>
    <x v="295"/>
  </r>
  <r>
    <n v="1384"/>
    <x v="313"/>
    <x v="292"/>
    <x v="1383"/>
    <x v="12"/>
    <x v="2"/>
    <x v="2"/>
    <x v="1"/>
    <x v="0"/>
    <x v="1"/>
    <x v="466"/>
    <x v="581"/>
    <x v="513"/>
    <x v="580"/>
    <x v="444"/>
    <x v="0"/>
    <x v="579"/>
    <x v="690"/>
    <x v="174"/>
    <x v="1"/>
    <x v="58"/>
    <x v="2"/>
    <x v="211"/>
    <x v="1"/>
    <x v="261"/>
    <x v="0"/>
    <x v="567"/>
    <x v="669"/>
    <x v="462"/>
    <x v="180"/>
    <x v="296"/>
  </r>
  <r>
    <n v="1385"/>
    <x v="176"/>
    <x v="130"/>
    <x v="1384"/>
    <x v="13"/>
    <x v="1"/>
    <x v="3"/>
    <x v="2"/>
    <x v="0"/>
    <x v="1"/>
    <x v="467"/>
    <x v="582"/>
    <x v="403"/>
    <x v="581"/>
    <x v="145"/>
    <x v="0"/>
    <x v="171"/>
    <x v="691"/>
    <x v="128"/>
    <x v="686"/>
    <x v="569"/>
    <x v="689"/>
    <x v="590"/>
    <x v="690"/>
    <x v="673"/>
    <x v="683"/>
    <x v="259"/>
    <x v="670"/>
    <x v="508"/>
    <x v="222"/>
    <x v="159"/>
  </r>
  <r>
    <n v="1386"/>
    <x v="314"/>
    <x v="269"/>
    <x v="1385"/>
    <x v="6"/>
    <x v="2"/>
    <x v="3"/>
    <x v="0"/>
    <x v="0"/>
    <x v="0"/>
    <x v="468"/>
    <x v="583"/>
    <x v="514"/>
    <x v="582"/>
    <x v="502"/>
    <x v="687"/>
    <x v="197"/>
    <x v="1"/>
    <x v="552"/>
    <x v="687"/>
    <x v="570"/>
    <x v="690"/>
    <x v="591"/>
    <x v="691"/>
    <x v="745"/>
    <x v="684"/>
    <x v="568"/>
    <x v="671"/>
    <x v="625"/>
    <x v="336"/>
    <x v="297"/>
  </r>
  <r>
    <n v="1387"/>
    <x v="304"/>
    <x v="293"/>
    <x v="1386"/>
    <x v="4"/>
    <x v="1"/>
    <x v="2"/>
    <x v="2"/>
    <x v="0"/>
    <x v="1"/>
    <x v="469"/>
    <x v="584"/>
    <x v="515"/>
    <x v="583"/>
    <x v="605"/>
    <x v="688"/>
    <x v="489"/>
    <x v="692"/>
    <x v="273"/>
    <x v="688"/>
    <x v="571"/>
    <x v="691"/>
    <x v="592"/>
    <x v="692"/>
    <x v="674"/>
    <x v="685"/>
    <x v="204"/>
    <x v="672"/>
    <x v="626"/>
    <x v="337"/>
    <x v="287"/>
  </r>
  <r>
    <n v="1388"/>
    <x v="315"/>
    <x v="278"/>
    <x v="1387"/>
    <x v="6"/>
    <x v="2"/>
    <x v="2"/>
    <x v="2"/>
    <x v="0"/>
    <x v="1"/>
    <x v="470"/>
    <x v="585"/>
    <x v="512"/>
    <x v="584"/>
    <x v="387"/>
    <x v="689"/>
    <x v="123"/>
    <x v="693"/>
    <x v="132"/>
    <x v="689"/>
    <x v="572"/>
    <x v="692"/>
    <x v="189"/>
    <x v="693"/>
    <x v="595"/>
    <x v="686"/>
    <x v="569"/>
    <x v="673"/>
    <x v="556"/>
    <x v="267"/>
    <x v="298"/>
  </r>
  <r>
    <n v="1389"/>
    <x v="316"/>
    <x v="293"/>
    <x v="1388"/>
    <x v="0"/>
    <x v="0"/>
    <x v="3"/>
    <x v="2"/>
    <x v="0"/>
    <x v="1"/>
    <x v="471"/>
    <x v="586"/>
    <x v="516"/>
    <x v="585"/>
    <x v="341"/>
    <x v="0"/>
    <x v="209"/>
    <x v="694"/>
    <x v="297"/>
    <x v="690"/>
    <x v="573"/>
    <x v="693"/>
    <x v="593"/>
    <x v="694"/>
    <x v="603"/>
    <x v="687"/>
    <x v="570"/>
    <x v="674"/>
    <x v="533"/>
    <x v="244"/>
    <x v="299"/>
  </r>
  <r>
    <n v="1390"/>
    <x v="317"/>
    <x v="294"/>
    <x v="1389"/>
    <x v="74"/>
    <x v="1"/>
    <x v="2"/>
    <x v="0"/>
    <x v="0"/>
    <x v="1"/>
    <x v="472"/>
    <x v="587"/>
    <x v="389"/>
    <x v="586"/>
    <x v="627"/>
    <x v="690"/>
    <x v="580"/>
    <x v="695"/>
    <x v="38"/>
    <x v="691"/>
    <x v="143"/>
    <x v="2"/>
    <x v="190"/>
    <x v="695"/>
    <x v="746"/>
    <x v="688"/>
    <x v="492"/>
    <x v="675"/>
    <x v="627"/>
    <x v="338"/>
    <x v="300"/>
  </r>
  <r>
    <n v="1391"/>
    <x v="318"/>
    <x v="295"/>
    <x v="1390"/>
    <x v="104"/>
    <x v="1"/>
    <x v="2"/>
    <x v="2"/>
    <x v="0"/>
    <x v="1"/>
    <x v="473"/>
    <x v="588"/>
    <x v="426"/>
    <x v="587"/>
    <x v="628"/>
    <x v="691"/>
    <x v="581"/>
    <x v="696"/>
    <x v="553"/>
    <x v="692"/>
    <x v="574"/>
    <x v="694"/>
    <x v="594"/>
    <x v="696"/>
    <x v="526"/>
    <x v="689"/>
    <x v="571"/>
    <x v="676"/>
    <x v="628"/>
    <x v="339"/>
    <x v="301"/>
  </r>
  <r>
    <n v="1392"/>
    <x v="319"/>
    <x v="296"/>
    <x v="1391"/>
    <x v="22"/>
    <x v="1"/>
    <x v="3"/>
    <x v="0"/>
    <x v="0"/>
    <x v="1"/>
    <x v="474"/>
    <x v="589"/>
    <x v="517"/>
    <x v="588"/>
    <x v="61"/>
    <x v="692"/>
    <x v="237"/>
    <x v="697"/>
    <x v="554"/>
    <x v="693"/>
    <x v="575"/>
    <x v="695"/>
    <x v="595"/>
    <x v="697"/>
    <x v="747"/>
    <x v="690"/>
    <x v="571"/>
    <x v="677"/>
    <x v="629"/>
    <x v="340"/>
    <x v="302"/>
  </r>
  <r>
    <n v="1393"/>
    <x v="316"/>
    <x v="297"/>
    <x v="1392"/>
    <x v="0"/>
    <x v="0"/>
    <x v="2"/>
    <x v="2"/>
    <x v="0"/>
    <x v="0"/>
    <x v="474"/>
    <x v="590"/>
    <x v="518"/>
    <x v="589"/>
    <x v="629"/>
    <x v="693"/>
    <x v="288"/>
    <x v="698"/>
    <x v="555"/>
    <x v="694"/>
    <x v="452"/>
    <x v="696"/>
    <x v="596"/>
    <x v="698"/>
    <x v="499"/>
    <x v="691"/>
    <x v="572"/>
    <x v="678"/>
    <x v="630"/>
    <x v="341"/>
    <x v="299"/>
  </r>
  <r>
    <n v="1394"/>
    <x v="320"/>
    <x v="297"/>
    <x v="1393"/>
    <x v="4"/>
    <x v="1"/>
    <x v="3"/>
    <x v="2"/>
    <x v="0"/>
    <x v="1"/>
    <x v="475"/>
    <x v="591"/>
    <x v="519"/>
    <x v="590"/>
    <x v="630"/>
    <x v="694"/>
    <x v="230"/>
    <x v="699"/>
    <x v="96"/>
    <x v="695"/>
    <x v="132"/>
    <x v="697"/>
    <x v="294"/>
    <x v="699"/>
    <x v="731"/>
    <x v="692"/>
    <x v="77"/>
    <x v="679"/>
    <x v="573"/>
    <x v="284"/>
    <x v="303"/>
  </r>
  <r>
    <n v="1395"/>
    <x v="321"/>
    <x v="298"/>
    <x v="1394"/>
    <x v="78"/>
    <x v="2"/>
    <x v="1"/>
    <x v="0"/>
    <x v="0"/>
    <x v="1"/>
    <x v="476"/>
    <x v="592"/>
    <x v="388"/>
    <x v="591"/>
    <x v="599"/>
    <x v="695"/>
    <x v="233"/>
    <x v="700"/>
    <x v="57"/>
    <x v="696"/>
    <x v="100"/>
    <x v="698"/>
    <x v="98"/>
    <x v="700"/>
    <x v="748"/>
    <x v="693"/>
    <x v="382"/>
    <x v="680"/>
    <x v="462"/>
    <x v="180"/>
    <x v="304"/>
  </r>
  <r>
    <n v="1396"/>
    <x v="322"/>
    <x v="299"/>
    <x v="1395"/>
    <x v="48"/>
    <x v="2"/>
    <x v="2"/>
    <x v="2"/>
    <x v="0"/>
    <x v="1"/>
    <x v="477"/>
    <x v="593"/>
    <x v="520"/>
    <x v="592"/>
    <x v="428"/>
    <x v="696"/>
    <x v="363"/>
    <x v="701"/>
    <x v="556"/>
    <x v="697"/>
    <x v="576"/>
    <x v="699"/>
    <x v="597"/>
    <x v="701"/>
    <x v="590"/>
    <x v="694"/>
    <x v="266"/>
    <x v="681"/>
    <x v="415"/>
    <x v="141"/>
    <x v="305"/>
  </r>
  <r>
    <n v="1397"/>
    <x v="295"/>
    <x v="300"/>
    <x v="1396"/>
    <x v="0"/>
    <x v="0"/>
    <x v="3"/>
    <x v="0"/>
    <x v="0"/>
    <x v="1"/>
    <x v="478"/>
    <x v="594"/>
    <x v="521"/>
    <x v="593"/>
    <x v="6"/>
    <x v="697"/>
    <x v="582"/>
    <x v="702"/>
    <x v="557"/>
    <x v="698"/>
    <x v="152"/>
    <x v="700"/>
    <x v="157"/>
    <x v="702"/>
    <x v="705"/>
    <x v="695"/>
    <x v="573"/>
    <x v="682"/>
    <x v="375"/>
    <x v="113"/>
    <x v="278"/>
  </r>
  <r>
    <n v="1398"/>
    <x v="298"/>
    <x v="301"/>
    <x v="1397"/>
    <x v="48"/>
    <x v="2"/>
    <x v="2"/>
    <x v="2"/>
    <x v="0"/>
    <x v="1"/>
    <x v="479"/>
    <x v="595"/>
    <x v="522"/>
    <x v="594"/>
    <x v="631"/>
    <x v="698"/>
    <x v="583"/>
    <x v="703"/>
    <x v="558"/>
    <x v="699"/>
    <x v="387"/>
    <x v="701"/>
    <x v="598"/>
    <x v="703"/>
    <x v="660"/>
    <x v="696"/>
    <x v="574"/>
    <x v="683"/>
    <x v="497"/>
    <x v="212"/>
    <x v="281"/>
  </r>
  <r>
    <n v="1399"/>
    <x v="323"/>
    <x v="302"/>
    <x v="1398"/>
    <x v="57"/>
    <x v="1"/>
    <x v="3"/>
    <x v="2"/>
    <x v="0"/>
    <x v="1"/>
    <x v="480"/>
    <x v="596"/>
    <x v="523"/>
    <x v="595"/>
    <x v="102"/>
    <x v="0"/>
    <x v="434"/>
    <x v="704"/>
    <x v="559"/>
    <x v="700"/>
    <x v="482"/>
    <x v="702"/>
    <x v="599"/>
    <x v="704"/>
    <x v="207"/>
    <x v="697"/>
    <x v="246"/>
    <x v="684"/>
    <x v="580"/>
    <x v="291"/>
    <x v="306"/>
  </r>
  <r>
    <n v="1400"/>
    <x v="322"/>
    <x v="303"/>
    <x v="1399"/>
    <x v="48"/>
    <x v="2"/>
    <x v="2"/>
    <x v="2"/>
    <x v="0"/>
    <x v="1"/>
    <x v="481"/>
    <x v="597"/>
    <x v="524"/>
    <x v="596"/>
    <x v="374"/>
    <x v="699"/>
    <x v="584"/>
    <x v="705"/>
    <x v="169"/>
    <x v="701"/>
    <x v="577"/>
    <x v="703"/>
    <x v="600"/>
    <x v="705"/>
    <x v="457"/>
    <x v="698"/>
    <x v="432"/>
    <x v="685"/>
    <x v="631"/>
    <x v="342"/>
    <x v="305"/>
  </r>
  <r>
    <n v="1401"/>
    <x v="138"/>
    <x v="304"/>
    <x v="1400"/>
    <x v="22"/>
    <x v="1"/>
    <x v="3"/>
    <x v="1"/>
    <x v="0"/>
    <x v="1"/>
    <x v="482"/>
    <x v="598"/>
    <x v="19"/>
    <x v="597"/>
    <x v="110"/>
    <x v="0"/>
    <x v="1"/>
    <x v="1"/>
    <x v="560"/>
    <x v="702"/>
    <x v="578"/>
    <x v="704"/>
    <x v="601"/>
    <x v="706"/>
    <x v="497"/>
    <x v="699"/>
    <x v="575"/>
    <x v="686"/>
    <x v="319"/>
    <x v="78"/>
    <x v="121"/>
  </r>
  <r>
    <n v="1402"/>
    <x v="324"/>
    <x v="4"/>
    <x v="1401"/>
    <x v="8"/>
    <x v="3"/>
    <x v="3"/>
    <x v="0"/>
    <x v="0"/>
    <x v="2"/>
    <x v="483"/>
    <x v="599"/>
    <x v="525"/>
    <x v="598"/>
    <x v="196"/>
    <x v="700"/>
    <x v="585"/>
    <x v="706"/>
    <x v="57"/>
    <x v="703"/>
    <x v="579"/>
    <x v="705"/>
    <x v="602"/>
    <x v="707"/>
    <x v="668"/>
    <x v="700"/>
    <x v="276"/>
    <x v="687"/>
    <x v="560"/>
    <x v="271"/>
    <x v="307"/>
  </r>
  <r>
    <n v="1403"/>
    <x v="301"/>
    <x v="305"/>
    <x v="1402"/>
    <x v="57"/>
    <x v="1"/>
    <x v="3"/>
    <x v="2"/>
    <x v="0"/>
    <x v="1"/>
    <x v="484"/>
    <x v="600"/>
    <x v="526"/>
    <x v="599"/>
    <x v="249"/>
    <x v="701"/>
    <x v="241"/>
    <x v="1"/>
    <x v="105"/>
    <x v="704"/>
    <x v="347"/>
    <x v="706"/>
    <x v="152"/>
    <x v="708"/>
    <x v="749"/>
    <x v="701"/>
    <x v="529"/>
    <x v="688"/>
    <x v="413"/>
    <x v="139"/>
    <x v="284"/>
  </r>
  <r>
    <n v="1404"/>
    <x v="308"/>
    <x v="291"/>
    <x v="1403"/>
    <x v="103"/>
    <x v="1"/>
    <x v="3"/>
    <x v="2"/>
    <x v="0"/>
    <x v="1"/>
    <x v="485"/>
    <x v="601"/>
    <x v="436"/>
    <x v="600"/>
    <x v="632"/>
    <x v="702"/>
    <x v="586"/>
    <x v="707"/>
    <x v="561"/>
    <x v="705"/>
    <x v="580"/>
    <x v="707"/>
    <x v="603"/>
    <x v="709"/>
    <x v="750"/>
    <x v="702"/>
    <x v="203"/>
    <x v="689"/>
    <x v="632"/>
    <x v="343"/>
    <x v="291"/>
  </r>
  <r>
    <n v="1405"/>
    <x v="325"/>
    <x v="306"/>
    <x v="1404"/>
    <x v="0"/>
    <x v="0"/>
    <x v="2"/>
    <x v="2"/>
    <x v="0"/>
    <x v="0"/>
    <x v="486"/>
    <x v="602"/>
    <x v="527"/>
    <x v="601"/>
    <x v="538"/>
    <x v="703"/>
    <x v="517"/>
    <x v="708"/>
    <x v="562"/>
    <x v="706"/>
    <x v="36"/>
    <x v="708"/>
    <x v="604"/>
    <x v="710"/>
    <x v="472"/>
    <x v="703"/>
    <x v="576"/>
    <x v="690"/>
    <x v="633"/>
    <x v="344"/>
    <x v="308"/>
  </r>
  <r>
    <n v="1406"/>
    <x v="326"/>
    <x v="307"/>
    <x v="1405"/>
    <x v="104"/>
    <x v="1"/>
    <x v="2"/>
    <x v="2"/>
    <x v="0"/>
    <x v="1"/>
    <x v="486"/>
    <x v="603"/>
    <x v="528"/>
    <x v="602"/>
    <x v="633"/>
    <x v="704"/>
    <x v="433"/>
    <x v="709"/>
    <x v="533"/>
    <x v="707"/>
    <x v="581"/>
    <x v="709"/>
    <x v="605"/>
    <x v="711"/>
    <x v="751"/>
    <x v="704"/>
    <x v="577"/>
    <x v="691"/>
    <x v="634"/>
    <x v="345"/>
    <x v="309"/>
  </r>
  <r>
    <n v="1407"/>
    <x v="251"/>
    <x v="228"/>
    <x v="1406"/>
    <x v="103"/>
    <x v="1"/>
    <x v="3"/>
    <x v="2"/>
    <x v="0"/>
    <x v="1"/>
    <x v="487"/>
    <x v="604"/>
    <x v="282"/>
    <x v="603"/>
    <x v="546"/>
    <x v="705"/>
    <x v="587"/>
    <x v="710"/>
    <x v="563"/>
    <x v="708"/>
    <x v="389"/>
    <x v="710"/>
    <x v="606"/>
    <x v="712"/>
    <x v="711"/>
    <x v="705"/>
    <x v="436"/>
    <x v="692"/>
    <x v="278"/>
    <x v="56"/>
    <x v="234"/>
  </r>
  <r>
    <n v="1408"/>
    <x v="327"/>
    <x v="308"/>
    <x v="1407"/>
    <x v="4"/>
    <x v="1"/>
    <x v="2"/>
    <x v="1"/>
    <x v="0"/>
    <x v="1"/>
    <x v="488"/>
    <x v="605"/>
    <x v="517"/>
    <x v="604"/>
    <x v="191"/>
    <x v="706"/>
    <x v="588"/>
    <x v="711"/>
    <x v="57"/>
    <x v="709"/>
    <x v="100"/>
    <x v="711"/>
    <x v="98"/>
    <x v="713"/>
    <x v="396"/>
    <x v="706"/>
    <x v="578"/>
    <x v="693"/>
    <x v="629"/>
    <x v="340"/>
    <x v="310"/>
  </r>
  <r>
    <n v="1409"/>
    <x v="328"/>
    <x v="267"/>
    <x v="1408"/>
    <x v="4"/>
    <x v="1"/>
    <x v="3"/>
    <x v="2"/>
    <x v="0"/>
    <x v="1"/>
    <x v="489"/>
    <x v="606"/>
    <x v="452"/>
    <x v="605"/>
    <x v="634"/>
    <x v="707"/>
    <x v="589"/>
    <x v="712"/>
    <x v="488"/>
    <x v="710"/>
    <x v="18"/>
    <x v="211"/>
    <x v="19"/>
    <x v="210"/>
    <x v="130"/>
    <x v="707"/>
    <x v="579"/>
    <x v="694"/>
    <x v="635"/>
    <x v="346"/>
    <x v="311"/>
  </r>
  <r>
    <n v="1410"/>
    <x v="182"/>
    <x v="197"/>
    <x v="1409"/>
    <x v="64"/>
    <x v="0"/>
    <x v="3"/>
    <x v="2"/>
    <x v="1"/>
    <x v="1"/>
    <x v="489"/>
    <x v="607"/>
    <x v="529"/>
    <x v="606"/>
    <x v="40"/>
    <x v="0"/>
    <x v="323"/>
    <x v="1"/>
    <x v="349"/>
    <x v="1"/>
    <x v="22"/>
    <x v="2"/>
    <x v="144"/>
    <x v="1"/>
    <x v="752"/>
    <x v="708"/>
    <x v="580"/>
    <x v="695"/>
    <x v="636"/>
    <x v="347"/>
    <x v="165"/>
  </r>
  <r>
    <n v="1411"/>
    <x v="329"/>
    <x v="309"/>
    <x v="1410"/>
    <x v="78"/>
    <x v="2"/>
    <x v="2"/>
    <x v="0"/>
    <x v="0"/>
    <x v="1"/>
    <x v="490"/>
    <x v="608"/>
    <x v="530"/>
    <x v="607"/>
    <x v="635"/>
    <x v="708"/>
    <x v="316"/>
    <x v="713"/>
    <x v="57"/>
    <x v="711"/>
    <x v="277"/>
    <x v="712"/>
    <x v="406"/>
    <x v="714"/>
    <x v="753"/>
    <x v="709"/>
    <x v="581"/>
    <x v="696"/>
    <x v="637"/>
    <x v="348"/>
    <x v="312"/>
  </r>
  <r>
    <n v="1412"/>
    <x v="200"/>
    <x v="176"/>
    <x v="1411"/>
    <x v="64"/>
    <x v="0"/>
    <x v="2"/>
    <x v="2"/>
    <x v="1"/>
    <x v="0"/>
    <x v="491"/>
    <x v="609"/>
    <x v="531"/>
    <x v="608"/>
    <x v="203"/>
    <x v="0"/>
    <x v="340"/>
    <x v="1"/>
    <x v="256"/>
    <x v="712"/>
    <x v="186"/>
    <x v="2"/>
    <x v="49"/>
    <x v="1"/>
    <x v="384"/>
    <x v="710"/>
    <x v="377"/>
    <x v="697"/>
    <x v="498"/>
    <x v="213"/>
    <x v="183"/>
  </r>
  <r>
    <n v="1413"/>
    <x v="176"/>
    <x v="310"/>
    <x v="1412"/>
    <x v="25"/>
    <x v="0"/>
    <x v="3"/>
    <x v="2"/>
    <x v="0"/>
    <x v="1"/>
    <x v="492"/>
    <x v="610"/>
    <x v="400"/>
    <x v="609"/>
    <x v="305"/>
    <x v="709"/>
    <x v="590"/>
    <x v="714"/>
    <x v="258"/>
    <x v="1"/>
    <x v="46"/>
    <x v="2"/>
    <x v="38"/>
    <x v="1"/>
    <x v="561"/>
    <x v="711"/>
    <x v="238"/>
    <x v="698"/>
    <x v="551"/>
    <x v="262"/>
    <x v="159"/>
  </r>
  <r>
    <n v="1414"/>
    <x v="330"/>
    <x v="311"/>
    <x v="1413"/>
    <x v="4"/>
    <x v="1"/>
    <x v="3"/>
    <x v="2"/>
    <x v="0"/>
    <x v="1"/>
    <x v="493"/>
    <x v="611"/>
    <x v="532"/>
    <x v="610"/>
    <x v="626"/>
    <x v="710"/>
    <x v="591"/>
    <x v="715"/>
    <x v="563"/>
    <x v="713"/>
    <x v="582"/>
    <x v="713"/>
    <x v="465"/>
    <x v="715"/>
    <x v="739"/>
    <x v="712"/>
    <x v="582"/>
    <x v="699"/>
    <x v="613"/>
    <x v="324"/>
    <x v="313"/>
  </r>
  <r>
    <n v="1415"/>
    <x v="331"/>
    <x v="312"/>
    <x v="1414"/>
    <x v="71"/>
    <x v="2"/>
    <x v="3"/>
    <x v="2"/>
    <x v="0"/>
    <x v="1"/>
    <x v="494"/>
    <x v="612"/>
    <x v="479"/>
    <x v="611"/>
    <x v="373"/>
    <x v="711"/>
    <x v="173"/>
    <x v="1"/>
    <x v="387"/>
    <x v="714"/>
    <x v="102"/>
    <x v="2"/>
    <x v="197"/>
    <x v="1"/>
    <x v="754"/>
    <x v="713"/>
    <x v="583"/>
    <x v="700"/>
    <x v="527"/>
    <x v="238"/>
    <x v="314"/>
  </r>
  <r>
    <n v="1416"/>
    <x v="332"/>
    <x v="313"/>
    <x v="1415"/>
    <x v="53"/>
    <x v="1"/>
    <x v="3"/>
    <x v="2"/>
    <x v="0"/>
    <x v="1"/>
    <x v="495"/>
    <x v="613"/>
    <x v="461"/>
    <x v="612"/>
    <x v="609"/>
    <x v="712"/>
    <x v="539"/>
    <x v="716"/>
    <x v="57"/>
    <x v="715"/>
    <x v="532"/>
    <x v="714"/>
    <x v="553"/>
    <x v="716"/>
    <x v="130"/>
    <x v="714"/>
    <x v="584"/>
    <x v="701"/>
    <x v="566"/>
    <x v="277"/>
    <x v="315"/>
  </r>
  <r>
    <n v="1417"/>
    <x v="333"/>
    <x v="314"/>
    <x v="1416"/>
    <x v="101"/>
    <x v="1"/>
    <x v="2"/>
    <x v="2"/>
    <x v="0"/>
    <x v="1"/>
    <x v="496"/>
    <x v="614"/>
    <x v="533"/>
    <x v="613"/>
    <x v="329"/>
    <x v="215"/>
    <x v="193"/>
    <x v="649"/>
    <x v="57"/>
    <x v="453"/>
    <x v="583"/>
    <x v="715"/>
    <x v="174"/>
    <x v="717"/>
    <x v="755"/>
    <x v="715"/>
    <x v="585"/>
    <x v="702"/>
    <x v="617"/>
    <x v="328"/>
    <x v="316"/>
  </r>
  <r>
    <n v="1418"/>
    <x v="334"/>
    <x v="315"/>
    <x v="1417"/>
    <x v="22"/>
    <x v="1"/>
    <x v="2"/>
    <x v="0"/>
    <x v="0"/>
    <x v="1"/>
    <x v="497"/>
    <x v="615"/>
    <x v="534"/>
    <x v="614"/>
    <x v="636"/>
    <x v="713"/>
    <x v="592"/>
    <x v="717"/>
    <x v="436"/>
    <x v="716"/>
    <x v="584"/>
    <x v="716"/>
    <x v="607"/>
    <x v="718"/>
    <x v="756"/>
    <x v="716"/>
    <x v="586"/>
    <x v="703"/>
    <x v="554"/>
    <x v="265"/>
    <x v="317"/>
  </r>
  <r>
    <n v="1419"/>
    <x v="335"/>
    <x v="316"/>
    <x v="1418"/>
    <x v="4"/>
    <x v="1"/>
    <x v="2"/>
    <x v="2"/>
    <x v="0"/>
    <x v="1"/>
    <x v="498"/>
    <x v="616"/>
    <x v="535"/>
    <x v="615"/>
    <x v="637"/>
    <x v="714"/>
    <x v="593"/>
    <x v="718"/>
    <x v="186"/>
    <x v="717"/>
    <x v="302"/>
    <x v="717"/>
    <x v="600"/>
    <x v="719"/>
    <x v="734"/>
    <x v="717"/>
    <x v="587"/>
    <x v="704"/>
    <x v="549"/>
    <x v="260"/>
    <x v="318"/>
  </r>
  <r>
    <n v="1420"/>
    <x v="267"/>
    <x v="317"/>
    <x v="1419"/>
    <x v="13"/>
    <x v="1"/>
    <x v="3"/>
    <x v="0"/>
    <x v="0"/>
    <x v="1"/>
    <x v="499"/>
    <x v="617"/>
    <x v="536"/>
    <x v="616"/>
    <x v="327"/>
    <x v="0"/>
    <x v="271"/>
    <x v="719"/>
    <x v="564"/>
    <x v="718"/>
    <x v="585"/>
    <x v="718"/>
    <x v="608"/>
    <x v="720"/>
    <x v="707"/>
    <x v="718"/>
    <x v="369"/>
    <x v="705"/>
    <x v="338"/>
    <x v="91"/>
    <x v="250"/>
  </r>
  <r>
    <n v="1421"/>
    <x v="270"/>
    <x v="318"/>
    <x v="1420"/>
    <x v="2"/>
    <x v="1"/>
    <x v="2"/>
    <x v="2"/>
    <x v="0"/>
    <x v="1"/>
    <x v="500"/>
    <x v="618"/>
    <x v="537"/>
    <x v="617"/>
    <x v="61"/>
    <x v="715"/>
    <x v="197"/>
    <x v="1"/>
    <x v="220"/>
    <x v="719"/>
    <x v="586"/>
    <x v="719"/>
    <x v="429"/>
    <x v="721"/>
    <x v="707"/>
    <x v="719"/>
    <x v="290"/>
    <x v="706"/>
    <x v="271"/>
    <x v="54"/>
    <x v="253"/>
  </r>
  <r>
    <n v="1422"/>
    <x v="336"/>
    <x v="319"/>
    <x v="1421"/>
    <x v="6"/>
    <x v="2"/>
    <x v="2"/>
    <x v="2"/>
    <x v="0"/>
    <x v="1"/>
    <x v="501"/>
    <x v="619"/>
    <x v="538"/>
    <x v="618"/>
    <x v="518"/>
    <x v="716"/>
    <x v="594"/>
    <x v="720"/>
    <x v="175"/>
    <x v="720"/>
    <x v="43"/>
    <x v="720"/>
    <x v="143"/>
    <x v="722"/>
    <x v="686"/>
    <x v="720"/>
    <x v="541"/>
    <x v="707"/>
    <x v="572"/>
    <x v="283"/>
    <x v="319"/>
  </r>
  <r>
    <n v="1423"/>
    <x v="337"/>
    <x v="260"/>
    <x v="1422"/>
    <x v="57"/>
    <x v="1"/>
    <x v="3"/>
    <x v="2"/>
    <x v="0"/>
    <x v="1"/>
    <x v="502"/>
    <x v="620"/>
    <x v="361"/>
    <x v="619"/>
    <x v="0"/>
    <x v="0"/>
    <x v="567"/>
    <x v="721"/>
    <x v="565"/>
    <x v="721"/>
    <x v="587"/>
    <x v="721"/>
    <x v="609"/>
    <x v="723"/>
    <x v="725"/>
    <x v="721"/>
    <x v="493"/>
    <x v="708"/>
    <x v="638"/>
    <x v="349"/>
    <x v="320"/>
  </r>
  <r>
    <n v="1424"/>
    <x v="338"/>
    <x v="320"/>
    <x v="1423"/>
    <x v="6"/>
    <x v="2"/>
    <x v="1"/>
    <x v="1"/>
    <x v="0"/>
    <x v="1"/>
    <x v="503"/>
    <x v="621"/>
    <x v="468"/>
    <x v="620"/>
    <x v="231"/>
    <x v="717"/>
    <x v="582"/>
    <x v="722"/>
    <x v="566"/>
    <x v="722"/>
    <x v="588"/>
    <x v="722"/>
    <x v="427"/>
    <x v="724"/>
    <x v="274"/>
    <x v="722"/>
    <x v="42"/>
    <x v="709"/>
    <x v="528"/>
    <x v="239"/>
    <x v="321"/>
  </r>
  <r>
    <n v="1425"/>
    <x v="339"/>
    <x v="321"/>
    <x v="1424"/>
    <x v="105"/>
    <x v="1"/>
    <x v="3"/>
    <x v="2"/>
    <x v="0"/>
    <x v="1"/>
    <x v="504"/>
    <x v="622"/>
    <x v="499"/>
    <x v="621"/>
    <x v="309"/>
    <x v="718"/>
    <x v="595"/>
    <x v="723"/>
    <x v="472"/>
    <x v="723"/>
    <x v="589"/>
    <x v="723"/>
    <x v="376"/>
    <x v="725"/>
    <x v="757"/>
    <x v="723"/>
    <x v="588"/>
    <x v="710"/>
    <x v="639"/>
    <x v="350"/>
    <x v="322"/>
  </r>
  <r>
    <n v="1426"/>
    <x v="286"/>
    <x v="322"/>
    <x v="1425"/>
    <x v="0"/>
    <x v="0"/>
    <x v="3"/>
    <x v="2"/>
    <x v="0"/>
    <x v="1"/>
    <x v="505"/>
    <x v="623"/>
    <x v="539"/>
    <x v="622"/>
    <x v="279"/>
    <x v="719"/>
    <x v="501"/>
    <x v="724"/>
    <x v="567"/>
    <x v="724"/>
    <x v="268"/>
    <x v="724"/>
    <x v="273"/>
    <x v="726"/>
    <x v="691"/>
    <x v="724"/>
    <x v="253"/>
    <x v="711"/>
    <x v="320"/>
    <x v="79"/>
    <x v="269"/>
  </r>
  <r>
    <n v="1427"/>
    <x v="324"/>
    <x v="293"/>
    <x v="1426"/>
    <x v="0"/>
    <x v="0"/>
    <x v="3"/>
    <x v="2"/>
    <x v="0"/>
    <x v="1"/>
    <x v="506"/>
    <x v="624"/>
    <x v="397"/>
    <x v="623"/>
    <x v="638"/>
    <x v="720"/>
    <x v="39"/>
    <x v="725"/>
    <x v="394"/>
    <x v="725"/>
    <x v="536"/>
    <x v="725"/>
    <x v="346"/>
    <x v="727"/>
    <x v="731"/>
    <x v="725"/>
    <x v="589"/>
    <x v="712"/>
    <x v="640"/>
    <x v="351"/>
    <x v="307"/>
  </r>
  <r>
    <n v="1428"/>
    <x v="340"/>
    <x v="323"/>
    <x v="1427"/>
    <x v="103"/>
    <x v="1"/>
    <x v="2"/>
    <x v="0"/>
    <x v="0"/>
    <x v="1"/>
    <x v="507"/>
    <x v="625"/>
    <x v="540"/>
    <x v="624"/>
    <x v="639"/>
    <x v="721"/>
    <x v="596"/>
    <x v="726"/>
    <x v="57"/>
    <x v="726"/>
    <x v="167"/>
    <x v="726"/>
    <x v="610"/>
    <x v="728"/>
    <x v="734"/>
    <x v="726"/>
    <x v="559"/>
    <x v="713"/>
    <x v="641"/>
    <x v="352"/>
    <x v="323"/>
  </r>
  <r>
    <n v="1429"/>
    <x v="341"/>
    <x v="324"/>
    <x v="1428"/>
    <x v="3"/>
    <x v="2"/>
    <x v="3"/>
    <x v="2"/>
    <x v="0"/>
    <x v="1"/>
    <x v="508"/>
    <x v="626"/>
    <x v="514"/>
    <x v="625"/>
    <x v="362"/>
    <x v="722"/>
    <x v="233"/>
    <x v="727"/>
    <x v="58"/>
    <x v="727"/>
    <x v="590"/>
    <x v="727"/>
    <x v="496"/>
    <x v="1"/>
    <x v="758"/>
    <x v="727"/>
    <x v="542"/>
    <x v="714"/>
    <x v="418"/>
    <x v="144"/>
    <x v="324"/>
  </r>
  <r>
    <n v="1430"/>
    <x v="342"/>
    <x v="320"/>
    <x v="1429"/>
    <x v="24"/>
    <x v="1"/>
    <x v="2"/>
    <x v="1"/>
    <x v="0"/>
    <x v="1"/>
    <x v="509"/>
    <x v="627"/>
    <x v="541"/>
    <x v="626"/>
    <x v="587"/>
    <x v="723"/>
    <x v="597"/>
    <x v="728"/>
    <x v="568"/>
    <x v="728"/>
    <x v="591"/>
    <x v="728"/>
    <x v="611"/>
    <x v="729"/>
    <x v="759"/>
    <x v="728"/>
    <x v="590"/>
    <x v="715"/>
    <x v="642"/>
    <x v="353"/>
    <x v="325"/>
  </r>
  <r>
    <n v="1431"/>
    <x v="343"/>
    <x v="325"/>
    <x v="1430"/>
    <x v="4"/>
    <x v="1"/>
    <x v="3"/>
    <x v="2"/>
    <x v="0"/>
    <x v="1"/>
    <x v="510"/>
    <x v="628"/>
    <x v="542"/>
    <x v="627"/>
    <x v="254"/>
    <x v="724"/>
    <x v="598"/>
    <x v="729"/>
    <x v="569"/>
    <x v="729"/>
    <x v="500"/>
    <x v="729"/>
    <x v="612"/>
    <x v="730"/>
    <x v="695"/>
    <x v="729"/>
    <x v="186"/>
    <x v="716"/>
    <x v="643"/>
    <x v="354"/>
    <x v="326"/>
  </r>
  <r>
    <n v="1432"/>
    <x v="344"/>
    <x v="326"/>
    <x v="1431"/>
    <x v="4"/>
    <x v="1"/>
    <x v="3"/>
    <x v="2"/>
    <x v="0"/>
    <x v="1"/>
    <x v="511"/>
    <x v="629"/>
    <x v="543"/>
    <x v="628"/>
    <x v="412"/>
    <x v="725"/>
    <x v="371"/>
    <x v="730"/>
    <x v="453"/>
    <x v="730"/>
    <x v="592"/>
    <x v="730"/>
    <x v="341"/>
    <x v="731"/>
    <x v="727"/>
    <x v="730"/>
    <x v="591"/>
    <x v="717"/>
    <x v="640"/>
    <x v="351"/>
    <x v="327"/>
  </r>
  <r>
    <n v="1433"/>
    <x v="316"/>
    <x v="327"/>
    <x v="1432"/>
    <x v="24"/>
    <x v="1"/>
    <x v="2"/>
    <x v="2"/>
    <x v="0"/>
    <x v="1"/>
    <x v="511"/>
    <x v="630"/>
    <x v="544"/>
    <x v="629"/>
    <x v="88"/>
    <x v="0"/>
    <x v="599"/>
    <x v="731"/>
    <x v="511"/>
    <x v="731"/>
    <x v="445"/>
    <x v="731"/>
    <x v="463"/>
    <x v="732"/>
    <x v="760"/>
    <x v="731"/>
    <x v="592"/>
    <x v="718"/>
    <x v="644"/>
    <x v="355"/>
    <x v="299"/>
  </r>
  <r>
    <n v="1434"/>
    <x v="345"/>
    <x v="328"/>
    <x v="1433"/>
    <x v="7"/>
    <x v="2"/>
    <x v="2"/>
    <x v="2"/>
    <x v="0"/>
    <x v="0"/>
    <x v="512"/>
    <x v="631"/>
    <x v="545"/>
    <x v="630"/>
    <x v="640"/>
    <x v="726"/>
    <x v="600"/>
    <x v="732"/>
    <x v="319"/>
    <x v="732"/>
    <x v="593"/>
    <x v="732"/>
    <x v="490"/>
    <x v="733"/>
    <x v="761"/>
    <x v="732"/>
    <x v="593"/>
    <x v="719"/>
    <x v="645"/>
    <x v="356"/>
    <x v="328"/>
  </r>
  <r>
    <n v="1435"/>
    <x v="346"/>
    <x v="324"/>
    <x v="1434"/>
    <x v="78"/>
    <x v="2"/>
    <x v="1"/>
    <x v="1"/>
    <x v="0"/>
    <x v="1"/>
    <x v="513"/>
    <x v="632"/>
    <x v="546"/>
    <x v="631"/>
    <x v="288"/>
    <x v="727"/>
    <x v="233"/>
    <x v="733"/>
    <x v="57"/>
    <x v="733"/>
    <x v="577"/>
    <x v="733"/>
    <x v="613"/>
    <x v="734"/>
    <x v="75"/>
    <x v="0"/>
    <x v="594"/>
    <x v="720"/>
    <x v="471"/>
    <x v="188"/>
    <x v="329"/>
  </r>
  <r>
    <n v="1436"/>
    <x v="347"/>
    <x v="329"/>
    <x v="1435"/>
    <x v="0"/>
    <x v="0"/>
    <x v="3"/>
    <x v="2"/>
    <x v="0"/>
    <x v="1"/>
    <x v="514"/>
    <x v="633"/>
    <x v="443"/>
    <x v="632"/>
    <x v="455"/>
    <x v="728"/>
    <x v="601"/>
    <x v="734"/>
    <x v="126"/>
    <x v="1"/>
    <x v="594"/>
    <x v="734"/>
    <x v="614"/>
    <x v="735"/>
    <x v="737"/>
    <x v="733"/>
    <x v="576"/>
    <x v="721"/>
    <x v="511"/>
    <x v="225"/>
    <x v="330"/>
  </r>
  <r>
    <n v="1437"/>
    <x v="348"/>
    <x v="330"/>
    <x v="1436"/>
    <x v="6"/>
    <x v="2"/>
    <x v="2"/>
    <x v="2"/>
    <x v="0"/>
    <x v="1"/>
    <x v="515"/>
    <x v="634"/>
    <x v="547"/>
    <x v="633"/>
    <x v="536"/>
    <x v="729"/>
    <x v="448"/>
    <x v="735"/>
    <x v="337"/>
    <x v="734"/>
    <x v="559"/>
    <x v="735"/>
    <x v="519"/>
    <x v="736"/>
    <x v="623"/>
    <x v="734"/>
    <x v="414"/>
    <x v="722"/>
    <x v="551"/>
    <x v="262"/>
    <x v="331"/>
  </r>
  <r>
    <n v="1438"/>
    <x v="242"/>
    <x v="221"/>
    <x v="1437"/>
    <x v="13"/>
    <x v="1"/>
    <x v="3"/>
    <x v="2"/>
    <x v="0"/>
    <x v="1"/>
    <x v="516"/>
    <x v="635"/>
    <x v="548"/>
    <x v="634"/>
    <x v="330"/>
    <x v="0"/>
    <x v="602"/>
    <x v="736"/>
    <x v="426"/>
    <x v="735"/>
    <x v="589"/>
    <x v="736"/>
    <x v="615"/>
    <x v="737"/>
    <x v="538"/>
    <x v="735"/>
    <x v="595"/>
    <x v="723"/>
    <x v="646"/>
    <x v="357"/>
    <x v="225"/>
  </r>
  <r>
    <n v="1439"/>
    <x v="349"/>
    <x v="331"/>
    <x v="1438"/>
    <x v="13"/>
    <x v="1"/>
    <x v="3"/>
    <x v="2"/>
    <x v="0"/>
    <x v="1"/>
    <x v="517"/>
    <x v="636"/>
    <x v="544"/>
    <x v="635"/>
    <x v="244"/>
    <x v="0"/>
    <x v="603"/>
    <x v="737"/>
    <x v="52"/>
    <x v="1"/>
    <x v="127"/>
    <x v="2"/>
    <x v="616"/>
    <x v="738"/>
    <x v="526"/>
    <x v="736"/>
    <x v="596"/>
    <x v="724"/>
    <x v="449"/>
    <x v="167"/>
    <x v="332"/>
  </r>
  <r>
    <n v="1440"/>
    <x v="350"/>
    <x v="332"/>
    <x v="1439"/>
    <x v="7"/>
    <x v="2"/>
    <x v="2"/>
    <x v="2"/>
    <x v="0"/>
    <x v="0"/>
    <x v="518"/>
    <x v="637"/>
    <x v="549"/>
    <x v="636"/>
    <x v="279"/>
    <x v="730"/>
    <x v="604"/>
    <x v="738"/>
    <x v="570"/>
    <x v="736"/>
    <x v="478"/>
    <x v="737"/>
    <x v="617"/>
    <x v="739"/>
    <x v="633"/>
    <x v="737"/>
    <x v="588"/>
    <x v="725"/>
    <x v="647"/>
    <x v="358"/>
    <x v="333"/>
  </r>
  <r>
    <n v="1441"/>
    <x v="351"/>
    <x v="333"/>
    <x v="1440"/>
    <x v="94"/>
    <x v="3"/>
    <x v="3"/>
    <x v="2"/>
    <x v="0"/>
    <x v="1"/>
    <x v="519"/>
    <x v="638"/>
    <x v="550"/>
    <x v="637"/>
    <x v="203"/>
    <x v="0"/>
    <x v="605"/>
    <x v="739"/>
    <x v="57"/>
    <x v="737"/>
    <x v="595"/>
    <x v="738"/>
    <x v="618"/>
    <x v="740"/>
    <x v="762"/>
    <x v="738"/>
    <x v="161"/>
    <x v="726"/>
    <x v="648"/>
    <x v="359"/>
    <x v="334"/>
  </r>
  <r>
    <n v="1442"/>
    <x v="319"/>
    <x v="316"/>
    <x v="1441"/>
    <x v="0"/>
    <x v="0"/>
    <x v="3"/>
    <x v="2"/>
    <x v="0"/>
    <x v="1"/>
    <x v="519"/>
    <x v="639"/>
    <x v="551"/>
    <x v="638"/>
    <x v="63"/>
    <x v="0"/>
    <x v="530"/>
    <x v="740"/>
    <x v="571"/>
    <x v="1"/>
    <x v="549"/>
    <x v="739"/>
    <x v="136"/>
    <x v="741"/>
    <x v="763"/>
    <x v="739"/>
    <x v="597"/>
    <x v="727"/>
    <x v="498"/>
    <x v="213"/>
    <x v="302"/>
  </r>
  <r>
    <n v="1443"/>
    <x v="256"/>
    <x v="170"/>
    <x v="1442"/>
    <x v="14"/>
    <x v="0"/>
    <x v="3"/>
    <x v="2"/>
    <x v="0"/>
    <x v="1"/>
    <x v="520"/>
    <x v="640"/>
    <x v="552"/>
    <x v="639"/>
    <x v="106"/>
    <x v="0"/>
    <x v="147"/>
    <x v="741"/>
    <x v="62"/>
    <x v="1"/>
    <x v="23"/>
    <x v="2"/>
    <x v="73"/>
    <x v="1"/>
    <x v="483"/>
    <x v="740"/>
    <x v="598"/>
    <x v="728"/>
    <x v="547"/>
    <x v="258"/>
    <x v="239"/>
  </r>
  <r>
    <n v="1444"/>
    <x v="352"/>
    <x v="334"/>
    <x v="1443"/>
    <x v="24"/>
    <x v="1"/>
    <x v="3"/>
    <x v="1"/>
    <x v="0"/>
    <x v="1"/>
    <x v="521"/>
    <x v="641"/>
    <x v="553"/>
    <x v="640"/>
    <x v="36"/>
    <x v="731"/>
    <x v="606"/>
    <x v="742"/>
    <x v="572"/>
    <x v="738"/>
    <x v="61"/>
    <x v="740"/>
    <x v="523"/>
    <x v="742"/>
    <x v="526"/>
    <x v="741"/>
    <x v="580"/>
    <x v="729"/>
    <x v="554"/>
    <x v="265"/>
    <x v="335"/>
  </r>
  <r>
    <n v="1445"/>
    <x v="353"/>
    <x v="308"/>
    <x v="1444"/>
    <x v="0"/>
    <x v="0"/>
    <x v="2"/>
    <x v="2"/>
    <x v="0"/>
    <x v="0"/>
    <x v="522"/>
    <x v="642"/>
    <x v="542"/>
    <x v="641"/>
    <x v="641"/>
    <x v="732"/>
    <x v="38"/>
    <x v="743"/>
    <x v="567"/>
    <x v="739"/>
    <x v="596"/>
    <x v="741"/>
    <x v="619"/>
    <x v="743"/>
    <x v="481"/>
    <x v="742"/>
    <x v="467"/>
    <x v="730"/>
    <x v="543"/>
    <x v="254"/>
    <x v="336"/>
  </r>
  <r>
    <n v="1446"/>
    <x v="354"/>
    <x v="335"/>
    <x v="1445"/>
    <x v="48"/>
    <x v="2"/>
    <x v="2"/>
    <x v="2"/>
    <x v="0"/>
    <x v="1"/>
    <x v="523"/>
    <x v="643"/>
    <x v="513"/>
    <x v="642"/>
    <x v="448"/>
    <x v="733"/>
    <x v="523"/>
    <x v="744"/>
    <x v="573"/>
    <x v="740"/>
    <x v="524"/>
    <x v="742"/>
    <x v="502"/>
    <x v="744"/>
    <x v="594"/>
    <x v="743"/>
    <x v="599"/>
    <x v="731"/>
    <x v="638"/>
    <x v="349"/>
    <x v="337"/>
  </r>
  <r>
    <n v="1447"/>
    <x v="355"/>
    <x v="336"/>
    <x v="1446"/>
    <x v="103"/>
    <x v="1"/>
    <x v="3"/>
    <x v="2"/>
    <x v="0"/>
    <x v="1"/>
    <x v="524"/>
    <x v="644"/>
    <x v="554"/>
    <x v="643"/>
    <x v="180"/>
    <x v="734"/>
    <x v="50"/>
    <x v="745"/>
    <x v="533"/>
    <x v="741"/>
    <x v="403"/>
    <x v="743"/>
    <x v="544"/>
    <x v="745"/>
    <x v="764"/>
    <x v="744"/>
    <x v="600"/>
    <x v="732"/>
    <x v="328"/>
    <x v="82"/>
    <x v="338"/>
  </r>
  <r>
    <n v="1448"/>
    <x v="352"/>
    <x v="337"/>
    <x v="1447"/>
    <x v="54"/>
    <x v="1"/>
    <x v="1"/>
    <x v="1"/>
    <x v="0"/>
    <x v="1"/>
    <x v="525"/>
    <x v="645"/>
    <x v="555"/>
    <x v="644"/>
    <x v="642"/>
    <x v="735"/>
    <x v="569"/>
    <x v="746"/>
    <x v="57"/>
    <x v="742"/>
    <x v="100"/>
    <x v="744"/>
    <x v="98"/>
    <x v="746"/>
    <x v="462"/>
    <x v="745"/>
    <x v="408"/>
    <x v="733"/>
    <x v="492"/>
    <x v="208"/>
    <x v="335"/>
  </r>
  <r>
    <n v="1449"/>
    <x v="340"/>
    <x v="338"/>
    <x v="1448"/>
    <x v="3"/>
    <x v="2"/>
    <x v="3"/>
    <x v="2"/>
    <x v="0"/>
    <x v="1"/>
    <x v="525"/>
    <x v="646"/>
    <x v="491"/>
    <x v="645"/>
    <x v="643"/>
    <x v="736"/>
    <x v="233"/>
    <x v="747"/>
    <x v="137"/>
    <x v="743"/>
    <x v="597"/>
    <x v="745"/>
    <x v="428"/>
    <x v="1"/>
    <x v="265"/>
    <x v="746"/>
    <x v="601"/>
    <x v="734"/>
    <x v="469"/>
    <x v="186"/>
    <x v="323"/>
  </r>
  <r>
    <n v="1450"/>
    <x v="356"/>
    <x v="339"/>
    <x v="1449"/>
    <x v="0"/>
    <x v="0"/>
    <x v="2"/>
    <x v="2"/>
    <x v="0"/>
    <x v="0"/>
    <x v="526"/>
    <x v="647"/>
    <x v="556"/>
    <x v="646"/>
    <x v="151"/>
    <x v="737"/>
    <x v="513"/>
    <x v="748"/>
    <x v="574"/>
    <x v="744"/>
    <x v="598"/>
    <x v="746"/>
    <x v="609"/>
    <x v="747"/>
    <x v="712"/>
    <x v="747"/>
    <x v="279"/>
    <x v="735"/>
    <x v="649"/>
    <x v="360"/>
    <x v="339"/>
  </r>
  <r>
    <n v="1451"/>
    <x v="357"/>
    <x v="340"/>
    <x v="1450"/>
    <x v="43"/>
    <x v="1"/>
    <x v="3"/>
    <x v="2"/>
    <x v="0"/>
    <x v="1"/>
    <x v="527"/>
    <x v="648"/>
    <x v="557"/>
    <x v="647"/>
    <x v="139"/>
    <x v="0"/>
    <x v="292"/>
    <x v="749"/>
    <x v="495"/>
    <x v="745"/>
    <x v="162"/>
    <x v="747"/>
    <x v="522"/>
    <x v="748"/>
    <x v="672"/>
    <x v="748"/>
    <x v="602"/>
    <x v="736"/>
    <x v="650"/>
    <x v="361"/>
    <x v="340"/>
  </r>
  <r>
    <n v="1452"/>
    <x v="358"/>
    <x v="341"/>
    <x v="1451"/>
    <x v="0"/>
    <x v="0"/>
    <x v="2"/>
    <x v="2"/>
    <x v="0"/>
    <x v="0"/>
    <x v="528"/>
    <x v="649"/>
    <x v="558"/>
    <x v="648"/>
    <x v="151"/>
    <x v="738"/>
    <x v="518"/>
    <x v="750"/>
    <x v="575"/>
    <x v="746"/>
    <x v="599"/>
    <x v="748"/>
    <x v="620"/>
    <x v="749"/>
    <x v="731"/>
    <x v="749"/>
    <x v="603"/>
    <x v="737"/>
    <x v="651"/>
    <x v="362"/>
    <x v="341"/>
  </r>
  <r>
    <n v="1453"/>
    <x v="326"/>
    <x v="340"/>
    <x v="1452"/>
    <x v="22"/>
    <x v="1"/>
    <x v="3"/>
    <x v="2"/>
    <x v="0"/>
    <x v="1"/>
    <x v="528"/>
    <x v="650"/>
    <x v="476"/>
    <x v="649"/>
    <x v="644"/>
    <x v="739"/>
    <x v="607"/>
    <x v="751"/>
    <x v="487"/>
    <x v="183"/>
    <x v="600"/>
    <x v="749"/>
    <x v="621"/>
    <x v="750"/>
    <x v="609"/>
    <x v="750"/>
    <x v="604"/>
    <x v="738"/>
    <x v="585"/>
    <x v="296"/>
    <x v="309"/>
  </r>
  <r>
    <n v="1454"/>
    <x v="359"/>
    <x v="342"/>
    <x v="1453"/>
    <x v="3"/>
    <x v="2"/>
    <x v="3"/>
    <x v="2"/>
    <x v="0"/>
    <x v="1"/>
    <x v="529"/>
    <x v="651"/>
    <x v="559"/>
    <x v="650"/>
    <x v="37"/>
    <x v="740"/>
    <x v="608"/>
    <x v="752"/>
    <x v="576"/>
    <x v="747"/>
    <x v="204"/>
    <x v="750"/>
    <x v="507"/>
    <x v="751"/>
    <x v="331"/>
    <x v="751"/>
    <x v="605"/>
    <x v="739"/>
    <x v="652"/>
    <x v="363"/>
    <x v="342"/>
  </r>
  <r>
    <n v="1455"/>
    <x v="360"/>
    <x v="343"/>
    <x v="1454"/>
    <x v="0"/>
    <x v="0"/>
    <x v="3"/>
    <x v="2"/>
    <x v="0"/>
    <x v="1"/>
    <x v="530"/>
    <x v="652"/>
    <x v="560"/>
    <x v="651"/>
    <x v="645"/>
    <x v="741"/>
    <x v="609"/>
    <x v="753"/>
    <x v="577"/>
    <x v="748"/>
    <x v="159"/>
    <x v="751"/>
    <x v="301"/>
    <x v="752"/>
    <x v="758"/>
    <x v="752"/>
    <x v="288"/>
    <x v="740"/>
    <x v="491"/>
    <x v="207"/>
    <x v="343"/>
  </r>
  <r>
    <n v="1456"/>
    <x v="361"/>
    <x v="344"/>
    <x v="1455"/>
    <x v="78"/>
    <x v="2"/>
    <x v="2"/>
    <x v="2"/>
    <x v="0"/>
    <x v="1"/>
    <x v="531"/>
    <x v="653"/>
    <x v="561"/>
    <x v="652"/>
    <x v="410"/>
    <x v="742"/>
    <x v="383"/>
    <x v="754"/>
    <x v="57"/>
    <x v="749"/>
    <x v="272"/>
    <x v="752"/>
    <x v="622"/>
    <x v="753"/>
    <x v="616"/>
    <x v="753"/>
    <x v="606"/>
    <x v="741"/>
    <x v="653"/>
    <x v="364"/>
    <x v="344"/>
  </r>
  <r>
    <n v="1457"/>
    <x v="353"/>
    <x v="345"/>
    <x v="1456"/>
    <x v="8"/>
    <x v="3"/>
    <x v="3"/>
    <x v="2"/>
    <x v="0"/>
    <x v="1"/>
    <x v="532"/>
    <x v="654"/>
    <x v="562"/>
    <x v="653"/>
    <x v="207"/>
    <x v="743"/>
    <x v="467"/>
    <x v="755"/>
    <x v="57"/>
    <x v="750"/>
    <x v="100"/>
    <x v="753"/>
    <x v="98"/>
    <x v="754"/>
    <x v="727"/>
    <x v="754"/>
    <x v="607"/>
    <x v="742"/>
    <x v="654"/>
    <x v="365"/>
    <x v="336"/>
  </r>
  <r>
    <n v="1458"/>
    <x v="362"/>
    <x v="276"/>
    <x v="1457"/>
    <x v="24"/>
    <x v="1"/>
    <x v="3"/>
    <x v="2"/>
    <x v="0"/>
    <x v="1"/>
    <x v="532"/>
    <x v="655"/>
    <x v="563"/>
    <x v="654"/>
    <x v="114"/>
    <x v="0"/>
    <x v="260"/>
    <x v="756"/>
    <x v="578"/>
    <x v="751"/>
    <x v="52"/>
    <x v="754"/>
    <x v="121"/>
    <x v="755"/>
    <x v="737"/>
    <x v="755"/>
    <x v="252"/>
    <x v="743"/>
    <x v="335"/>
    <x v="88"/>
    <x v="345"/>
  </r>
  <r>
    <n v="1459"/>
    <x v="363"/>
    <x v="346"/>
    <x v="1458"/>
    <x v="8"/>
    <x v="3"/>
    <x v="3"/>
    <x v="2"/>
    <x v="0"/>
    <x v="1"/>
    <x v="533"/>
    <x v="656"/>
    <x v="564"/>
    <x v="655"/>
    <x v="108"/>
    <x v="0"/>
    <x v="610"/>
    <x v="757"/>
    <x v="57"/>
    <x v="752"/>
    <x v="100"/>
    <x v="755"/>
    <x v="98"/>
    <x v="756"/>
    <x v="759"/>
    <x v="756"/>
    <x v="608"/>
    <x v="744"/>
    <x v="550"/>
    <x v="261"/>
    <x v="346"/>
  </r>
  <r>
    <n v="1460"/>
    <x v="364"/>
    <x v="345"/>
    <x v="1459"/>
    <x v="4"/>
    <x v="1"/>
    <x v="3"/>
    <x v="2"/>
    <x v="0"/>
    <x v="1"/>
    <x v="534"/>
    <x v="657"/>
    <x v="565"/>
    <x v="656"/>
    <x v="646"/>
    <x v="744"/>
    <x v="611"/>
    <x v="758"/>
    <x v="186"/>
    <x v="753"/>
    <x v="503"/>
    <x v="756"/>
    <x v="613"/>
    <x v="757"/>
    <x v="719"/>
    <x v="757"/>
    <x v="609"/>
    <x v="745"/>
    <x v="655"/>
    <x v="366"/>
    <x v="347"/>
  </r>
  <r>
    <n v="1461"/>
    <x v="365"/>
    <x v="347"/>
    <x v="1460"/>
    <x v="8"/>
    <x v="3"/>
    <x v="3"/>
    <x v="2"/>
    <x v="0"/>
    <x v="1"/>
    <x v="535"/>
    <x v="658"/>
    <x v="566"/>
    <x v="657"/>
    <x v="230"/>
    <x v="745"/>
    <x v="218"/>
    <x v="759"/>
    <x v="57"/>
    <x v="754"/>
    <x v="319"/>
    <x v="757"/>
    <x v="356"/>
    <x v="758"/>
    <x v="651"/>
    <x v="758"/>
    <x v="480"/>
    <x v="746"/>
    <x v="643"/>
    <x v="354"/>
    <x v="348"/>
  </r>
  <r>
    <n v="1462"/>
    <x v="366"/>
    <x v="348"/>
    <x v="1461"/>
    <x v="87"/>
    <x v="2"/>
    <x v="2"/>
    <x v="2"/>
    <x v="0"/>
    <x v="1"/>
    <x v="536"/>
    <x v="659"/>
    <x v="567"/>
    <x v="658"/>
    <x v="345"/>
    <x v="746"/>
    <x v="612"/>
    <x v="760"/>
    <x v="57"/>
    <x v="755"/>
    <x v="601"/>
    <x v="758"/>
    <x v="623"/>
    <x v="759"/>
    <x v="562"/>
    <x v="759"/>
    <x v="437"/>
    <x v="747"/>
    <x v="656"/>
    <x v="367"/>
    <x v="349"/>
  </r>
  <r>
    <n v="1463"/>
    <x v="354"/>
    <x v="349"/>
    <x v="1462"/>
    <x v="24"/>
    <x v="1"/>
    <x v="3"/>
    <x v="2"/>
    <x v="0"/>
    <x v="1"/>
    <x v="536"/>
    <x v="660"/>
    <x v="568"/>
    <x v="659"/>
    <x v="506"/>
    <x v="747"/>
    <x v="348"/>
    <x v="761"/>
    <x v="579"/>
    <x v="756"/>
    <x v="187"/>
    <x v="759"/>
    <x v="624"/>
    <x v="760"/>
    <x v="673"/>
    <x v="760"/>
    <x v="610"/>
    <x v="748"/>
    <x v="657"/>
    <x v="368"/>
    <x v="337"/>
  </r>
  <r>
    <n v="1464"/>
    <x v="367"/>
    <x v="350"/>
    <x v="1463"/>
    <x v="25"/>
    <x v="0"/>
    <x v="3"/>
    <x v="2"/>
    <x v="0"/>
    <x v="1"/>
    <x v="537"/>
    <x v="661"/>
    <x v="569"/>
    <x v="660"/>
    <x v="196"/>
    <x v="748"/>
    <x v="164"/>
    <x v="762"/>
    <x v="157"/>
    <x v="1"/>
    <x v="16"/>
    <x v="2"/>
    <x v="18"/>
    <x v="1"/>
    <x v="695"/>
    <x v="761"/>
    <x v="611"/>
    <x v="749"/>
    <x v="658"/>
    <x v="369"/>
    <x v="350"/>
  </r>
  <r>
    <n v="1465"/>
    <x v="368"/>
    <x v="351"/>
    <x v="1464"/>
    <x v="0"/>
    <x v="0"/>
    <x v="3"/>
    <x v="2"/>
    <x v="0"/>
    <x v="1"/>
    <x v="538"/>
    <x v="662"/>
    <x v="570"/>
    <x v="661"/>
    <x v="7"/>
    <x v="0"/>
    <x v="613"/>
    <x v="763"/>
    <x v="445"/>
    <x v="1"/>
    <x v="597"/>
    <x v="760"/>
    <x v="428"/>
    <x v="1"/>
    <x v="498"/>
    <x v="762"/>
    <x v="612"/>
    <x v="750"/>
    <x v="464"/>
    <x v="182"/>
    <x v="351"/>
  </r>
  <r>
    <n v="1466"/>
    <x v="321"/>
    <x v="352"/>
    <x v="1465"/>
    <x v="21"/>
    <x v="2"/>
    <x v="2"/>
    <x v="2"/>
    <x v="0"/>
    <x v="1"/>
    <x v="539"/>
    <x v="663"/>
    <x v="571"/>
    <x v="662"/>
    <x v="146"/>
    <x v="749"/>
    <x v="534"/>
    <x v="764"/>
    <x v="580"/>
    <x v="757"/>
    <x v="602"/>
    <x v="761"/>
    <x v="625"/>
    <x v="761"/>
    <x v="765"/>
    <x v="763"/>
    <x v="613"/>
    <x v="751"/>
    <x v="533"/>
    <x v="244"/>
    <x v="304"/>
  </r>
  <r>
    <n v="1467"/>
    <x v="361"/>
    <x v="353"/>
    <x v="1466"/>
    <x v="8"/>
    <x v="3"/>
    <x v="2"/>
    <x v="2"/>
    <x v="0"/>
    <x v="1"/>
    <x v="540"/>
    <x v="664"/>
    <x v="572"/>
    <x v="663"/>
    <x v="647"/>
    <x v="750"/>
    <x v="277"/>
    <x v="765"/>
    <x v="57"/>
    <x v="758"/>
    <x v="503"/>
    <x v="762"/>
    <x v="341"/>
    <x v="762"/>
    <x v="766"/>
    <x v="764"/>
    <x v="614"/>
    <x v="752"/>
    <x v="659"/>
    <x v="370"/>
    <x v="344"/>
  </r>
  <r>
    <n v="1468"/>
    <x v="317"/>
    <x v="354"/>
    <x v="1467"/>
    <x v="14"/>
    <x v="0"/>
    <x v="2"/>
    <x v="2"/>
    <x v="0"/>
    <x v="0"/>
    <x v="541"/>
    <x v="665"/>
    <x v="573"/>
    <x v="664"/>
    <x v="508"/>
    <x v="751"/>
    <x v="401"/>
    <x v="1"/>
    <x v="318"/>
    <x v="759"/>
    <x v="6"/>
    <x v="2"/>
    <x v="168"/>
    <x v="1"/>
    <x v="501"/>
    <x v="765"/>
    <x v="578"/>
    <x v="753"/>
    <x v="527"/>
    <x v="238"/>
    <x v="300"/>
  </r>
  <r>
    <n v="1469"/>
    <x v="369"/>
    <x v="355"/>
    <x v="1468"/>
    <x v="16"/>
    <x v="0"/>
    <x v="2"/>
    <x v="2"/>
    <x v="0"/>
    <x v="1"/>
    <x v="542"/>
    <x v="666"/>
    <x v="566"/>
    <x v="665"/>
    <x v="527"/>
    <x v="752"/>
    <x v="614"/>
    <x v="766"/>
    <x v="156"/>
    <x v="760"/>
    <x v="603"/>
    <x v="763"/>
    <x v="556"/>
    <x v="763"/>
    <x v="594"/>
    <x v="766"/>
    <x v="488"/>
    <x v="754"/>
    <x v="641"/>
    <x v="352"/>
    <x v="352"/>
  </r>
  <r>
    <n v="1470"/>
    <x v="370"/>
    <x v="356"/>
    <x v="1469"/>
    <x v="11"/>
    <x v="0"/>
    <x v="3"/>
    <x v="2"/>
    <x v="0"/>
    <x v="1"/>
    <x v="542"/>
    <x v="667"/>
    <x v="574"/>
    <x v="666"/>
    <x v="648"/>
    <x v="753"/>
    <x v="287"/>
    <x v="1"/>
    <x v="232"/>
    <x v="761"/>
    <x v="132"/>
    <x v="764"/>
    <x v="142"/>
    <x v="764"/>
    <x v="134"/>
    <x v="767"/>
    <x v="578"/>
    <x v="755"/>
    <x v="375"/>
    <x v="113"/>
    <x v="353"/>
  </r>
  <r>
    <n v="1471"/>
    <x v="371"/>
    <x v="357"/>
    <x v="1470"/>
    <x v="0"/>
    <x v="0"/>
    <x v="0"/>
    <x v="1"/>
    <x v="0"/>
    <x v="0"/>
    <x v="543"/>
    <x v="668"/>
    <x v="575"/>
    <x v="667"/>
    <x v="151"/>
    <x v="754"/>
    <x v="233"/>
    <x v="767"/>
    <x v="57"/>
    <x v="762"/>
    <x v="283"/>
    <x v="765"/>
    <x v="299"/>
    <x v="765"/>
    <x v="675"/>
    <x v="768"/>
    <x v="615"/>
    <x v="756"/>
    <x v="660"/>
    <x v="371"/>
    <x v="354"/>
  </r>
  <r>
    <n v="1472"/>
    <x v="372"/>
    <x v="358"/>
    <x v="1471"/>
    <x v="4"/>
    <x v="1"/>
    <x v="3"/>
    <x v="2"/>
    <x v="0"/>
    <x v="1"/>
    <x v="544"/>
    <x v="669"/>
    <x v="576"/>
    <x v="668"/>
    <x v="649"/>
    <x v="755"/>
    <x v="615"/>
    <x v="768"/>
    <x v="367"/>
    <x v="763"/>
    <x v="353"/>
    <x v="766"/>
    <x v="357"/>
    <x v="766"/>
    <x v="609"/>
    <x v="769"/>
    <x v="504"/>
    <x v="757"/>
    <x v="661"/>
    <x v="372"/>
    <x v="355"/>
  </r>
  <r>
    <n v="1473"/>
    <x v="373"/>
    <x v="359"/>
    <x v="1472"/>
    <x v="0"/>
    <x v="0"/>
    <x v="3"/>
    <x v="2"/>
    <x v="0"/>
    <x v="0"/>
    <x v="544"/>
    <x v="670"/>
    <x v="577"/>
    <x v="669"/>
    <x v="650"/>
    <x v="756"/>
    <x v="535"/>
    <x v="769"/>
    <x v="103"/>
    <x v="764"/>
    <x v="180"/>
    <x v="767"/>
    <x v="188"/>
    <x v="767"/>
    <x v="689"/>
    <x v="770"/>
    <x v="467"/>
    <x v="758"/>
    <x v="662"/>
    <x v="373"/>
    <x v="356"/>
  </r>
  <r>
    <n v="1474"/>
    <x v="374"/>
    <x v="360"/>
    <x v="1473"/>
    <x v="0"/>
    <x v="0"/>
    <x v="2"/>
    <x v="2"/>
    <x v="0"/>
    <x v="0"/>
    <x v="545"/>
    <x v="671"/>
    <x v="578"/>
    <x v="670"/>
    <x v="61"/>
    <x v="757"/>
    <x v="616"/>
    <x v="770"/>
    <x v="498"/>
    <x v="765"/>
    <x v="604"/>
    <x v="768"/>
    <x v="626"/>
    <x v="768"/>
    <x v="755"/>
    <x v="771"/>
    <x v="613"/>
    <x v="759"/>
    <x v="663"/>
    <x v="374"/>
    <x v="357"/>
  </r>
  <r>
    <n v="1475"/>
    <x v="375"/>
    <x v="361"/>
    <x v="1474"/>
    <x v="8"/>
    <x v="3"/>
    <x v="3"/>
    <x v="2"/>
    <x v="0"/>
    <x v="1"/>
    <x v="545"/>
    <x v="672"/>
    <x v="571"/>
    <x v="671"/>
    <x v="74"/>
    <x v="0"/>
    <x v="617"/>
    <x v="771"/>
    <x v="293"/>
    <x v="766"/>
    <x v="100"/>
    <x v="769"/>
    <x v="98"/>
    <x v="769"/>
    <x v="673"/>
    <x v="772"/>
    <x v="174"/>
    <x v="760"/>
    <x v="664"/>
    <x v="375"/>
    <x v="358"/>
  </r>
  <r>
    <n v="1476"/>
    <x v="376"/>
    <x v="318"/>
    <x v="1475"/>
    <x v="9"/>
    <x v="0"/>
    <x v="3"/>
    <x v="2"/>
    <x v="0"/>
    <x v="1"/>
    <x v="546"/>
    <x v="673"/>
    <x v="579"/>
    <x v="672"/>
    <x v="140"/>
    <x v="758"/>
    <x v="229"/>
    <x v="1"/>
    <x v="581"/>
    <x v="1"/>
    <x v="230"/>
    <x v="2"/>
    <x v="313"/>
    <x v="1"/>
    <x v="148"/>
    <x v="773"/>
    <x v="616"/>
    <x v="761"/>
    <x v="519"/>
    <x v="231"/>
    <x v="359"/>
  </r>
  <r>
    <n v="1477"/>
    <x v="377"/>
    <x v="362"/>
    <x v="1476"/>
    <x v="78"/>
    <x v="2"/>
    <x v="2"/>
    <x v="2"/>
    <x v="0"/>
    <x v="1"/>
    <x v="547"/>
    <x v="674"/>
    <x v="580"/>
    <x v="673"/>
    <x v="545"/>
    <x v="759"/>
    <x v="431"/>
    <x v="772"/>
    <x v="57"/>
    <x v="767"/>
    <x v="100"/>
    <x v="770"/>
    <x v="98"/>
    <x v="770"/>
    <x v="460"/>
    <x v="774"/>
    <x v="617"/>
    <x v="762"/>
    <x v="501"/>
    <x v="216"/>
    <x v="360"/>
  </r>
  <r>
    <n v="1478"/>
    <x v="378"/>
    <x v="363"/>
    <x v="1477"/>
    <x v="0"/>
    <x v="0"/>
    <x v="3"/>
    <x v="2"/>
    <x v="0"/>
    <x v="1"/>
    <x v="547"/>
    <x v="675"/>
    <x v="534"/>
    <x v="674"/>
    <x v="270"/>
    <x v="760"/>
    <x v="375"/>
    <x v="773"/>
    <x v="146"/>
    <x v="768"/>
    <x v="605"/>
    <x v="771"/>
    <x v="627"/>
    <x v="771"/>
    <x v="717"/>
    <x v="775"/>
    <x v="532"/>
    <x v="763"/>
    <x v="482"/>
    <x v="198"/>
    <x v="361"/>
  </r>
  <r>
    <n v="1479"/>
    <x v="379"/>
    <x v="364"/>
    <x v="1478"/>
    <x v="0"/>
    <x v="0"/>
    <x v="2"/>
    <x v="2"/>
    <x v="0"/>
    <x v="0"/>
    <x v="548"/>
    <x v="676"/>
    <x v="576"/>
    <x v="675"/>
    <x v="651"/>
    <x v="761"/>
    <x v="261"/>
    <x v="774"/>
    <x v="582"/>
    <x v="769"/>
    <x v="606"/>
    <x v="772"/>
    <x v="33"/>
    <x v="772"/>
    <x v="722"/>
    <x v="776"/>
    <x v="618"/>
    <x v="764"/>
    <x v="665"/>
    <x v="376"/>
    <x v="362"/>
  </r>
  <r>
    <n v="1480"/>
    <x v="380"/>
    <x v="365"/>
    <x v="1479"/>
    <x v="4"/>
    <x v="1"/>
    <x v="2"/>
    <x v="1"/>
    <x v="0"/>
    <x v="1"/>
    <x v="549"/>
    <x v="677"/>
    <x v="581"/>
    <x v="676"/>
    <x v="334"/>
    <x v="762"/>
    <x v="383"/>
    <x v="775"/>
    <x v="57"/>
    <x v="770"/>
    <x v="100"/>
    <x v="773"/>
    <x v="98"/>
    <x v="773"/>
    <x v="767"/>
    <x v="777"/>
    <x v="619"/>
    <x v="765"/>
    <x v="666"/>
    <x v="377"/>
    <x v="363"/>
  </r>
  <r>
    <n v="1481"/>
    <x v="381"/>
    <x v="366"/>
    <x v="1480"/>
    <x v="4"/>
    <x v="1"/>
    <x v="3"/>
    <x v="2"/>
    <x v="0"/>
    <x v="1"/>
    <x v="549"/>
    <x v="678"/>
    <x v="582"/>
    <x v="677"/>
    <x v="430"/>
    <x v="763"/>
    <x v="618"/>
    <x v="776"/>
    <x v="553"/>
    <x v="771"/>
    <x v="319"/>
    <x v="774"/>
    <x v="356"/>
    <x v="774"/>
    <x v="672"/>
    <x v="778"/>
    <x v="318"/>
    <x v="766"/>
    <x v="666"/>
    <x v="377"/>
    <x v="364"/>
  </r>
  <r>
    <n v="1482"/>
    <x v="382"/>
    <x v="367"/>
    <x v="1481"/>
    <x v="16"/>
    <x v="0"/>
    <x v="3"/>
    <x v="2"/>
    <x v="0"/>
    <x v="1"/>
    <x v="549"/>
    <x v="679"/>
    <x v="583"/>
    <x v="678"/>
    <x v="473"/>
    <x v="764"/>
    <x v="534"/>
    <x v="777"/>
    <x v="419"/>
    <x v="772"/>
    <x v="607"/>
    <x v="775"/>
    <x v="628"/>
    <x v="775"/>
    <x v="768"/>
    <x v="779"/>
    <x v="195"/>
    <x v="767"/>
    <x v="667"/>
    <x v="378"/>
    <x v="365"/>
  </r>
  <r>
    <n v="1483"/>
    <x v="383"/>
    <x v="368"/>
    <x v="1482"/>
    <x v="54"/>
    <x v="1"/>
    <x v="2"/>
    <x v="1"/>
    <x v="0"/>
    <x v="1"/>
    <x v="550"/>
    <x v="680"/>
    <x v="584"/>
    <x v="679"/>
    <x v="294"/>
    <x v="765"/>
    <x v="619"/>
    <x v="778"/>
    <x v="57"/>
    <x v="773"/>
    <x v="577"/>
    <x v="776"/>
    <x v="532"/>
    <x v="776"/>
    <x v="721"/>
    <x v="780"/>
    <x v="620"/>
    <x v="768"/>
    <x v="668"/>
    <x v="379"/>
    <x v="366"/>
  </r>
  <r>
    <n v="1484"/>
    <x v="384"/>
    <x v="369"/>
    <x v="1483"/>
    <x v="8"/>
    <x v="3"/>
    <x v="3"/>
    <x v="2"/>
    <x v="0"/>
    <x v="1"/>
    <x v="550"/>
    <x v="681"/>
    <x v="585"/>
    <x v="680"/>
    <x v="29"/>
    <x v="0"/>
    <x v="620"/>
    <x v="779"/>
    <x v="488"/>
    <x v="774"/>
    <x v="100"/>
    <x v="777"/>
    <x v="441"/>
    <x v="777"/>
    <x v="769"/>
    <x v="781"/>
    <x v="290"/>
    <x v="769"/>
    <x v="661"/>
    <x v="372"/>
    <x v="367"/>
  </r>
  <r>
    <n v="1485"/>
    <x v="385"/>
    <x v="370"/>
    <x v="1484"/>
    <x v="7"/>
    <x v="2"/>
    <x v="2"/>
    <x v="2"/>
    <x v="0"/>
    <x v="1"/>
    <x v="550"/>
    <x v="682"/>
    <x v="586"/>
    <x v="681"/>
    <x v="625"/>
    <x v="766"/>
    <x v="621"/>
    <x v="780"/>
    <x v="241"/>
    <x v="1"/>
    <x v="149"/>
    <x v="778"/>
    <x v="154"/>
    <x v="778"/>
    <x v="46"/>
    <x v="782"/>
    <x v="613"/>
    <x v="770"/>
    <x v="669"/>
    <x v="380"/>
    <x v="368"/>
  </r>
  <r>
    <n v="1486"/>
    <x v="386"/>
    <x v="308"/>
    <x v="1485"/>
    <x v="6"/>
    <x v="2"/>
    <x v="2"/>
    <x v="2"/>
    <x v="0"/>
    <x v="1"/>
    <x v="550"/>
    <x v="683"/>
    <x v="587"/>
    <x v="682"/>
    <x v="652"/>
    <x v="767"/>
    <x v="622"/>
    <x v="781"/>
    <x v="2"/>
    <x v="775"/>
    <x v="540"/>
    <x v="779"/>
    <x v="629"/>
    <x v="779"/>
    <x v="421"/>
    <x v="783"/>
    <x v="621"/>
    <x v="771"/>
    <x v="460"/>
    <x v="178"/>
    <x v="369"/>
  </r>
  <r>
    <n v="1487"/>
    <x v="387"/>
    <x v="371"/>
    <x v="1486"/>
    <x v="0"/>
    <x v="0"/>
    <x v="2"/>
    <x v="2"/>
    <x v="0"/>
    <x v="0"/>
    <x v="551"/>
    <x v="684"/>
    <x v="587"/>
    <x v="683"/>
    <x v="653"/>
    <x v="768"/>
    <x v="623"/>
    <x v="782"/>
    <x v="583"/>
    <x v="776"/>
    <x v="452"/>
    <x v="780"/>
    <x v="630"/>
    <x v="780"/>
    <x v="454"/>
    <x v="784"/>
    <x v="617"/>
    <x v="772"/>
    <x v="548"/>
    <x v="259"/>
    <x v="370"/>
  </r>
  <r>
    <n v="1488"/>
    <x v="388"/>
    <x v="372"/>
    <x v="1487"/>
    <x v="87"/>
    <x v="2"/>
    <x v="3"/>
    <x v="2"/>
    <x v="0"/>
    <x v="1"/>
    <x v="552"/>
    <x v="685"/>
    <x v="582"/>
    <x v="684"/>
    <x v="654"/>
    <x v="769"/>
    <x v="240"/>
    <x v="783"/>
    <x v="57"/>
    <x v="777"/>
    <x v="608"/>
    <x v="781"/>
    <x v="631"/>
    <x v="781"/>
    <x v="587"/>
    <x v="785"/>
    <x v="613"/>
    <x v="773"/>
    <x v="531"/>
    <x v="242"/>
    <x v="371"/>
  </r>
  <r>
    <n v="1489"/>
    <x v="389"/>
    <x v="373"/>
    <x v="1488"/>
    <x v="4"/>
    <x v="1"/>
    <x v="3"/>
    <x v="2"/>
    <x v="0"/>
    <x v="1"/>
    <x v="552"/>
    <x v="686"/>
    <x v="517"/>
    <x v="685"/>
    <x v="599"/>
    <x v="770"/>
    <x v="441"/>
    <x v="784"/>
    <x v="112"/>
    <x v="778"/>
    <x v="100"/>
    <x v="782"/>
    <x v="98"/>
    <x v="782"/>
    <x v="770"/>
    <x v="786"/>
    <x v="217"/>
    <x v="774"/>
    <x v="667"/>
    <x v="378"/>
    <x v="372"/>
  </r>
  <r>
    <n v="1490"/>
    <x v="390"/>
    <x v="374"/>
    <x v="1489"/>
    <x v="3"/>
    <x v="2"/>
    <x v="3"/>
    <x v="2"/>
    <x v="0"/>
    <x v="1"/>
    <x v="552"/>
    <x v="687"/>
    <x v="588"/>
    <x v="686"/>
    <x v="655"/>
    <x v="771"/>
    <x v="361"/>
    <x v="785"/>
    <x v="584"/>
    <x v="779"/>
    <x v="83"/>
    <x v="783"/>
    <x v="107"/>
    <x v="783"/>
    <x v="109"/>
    <x v="787"/>
    <x v="435"/>
    <x v="775"/>
    <x v="464"/>
    <x v="182"/>
    <x v="373"/>
  </r>
  <r>
    <n v="1491"/>
    <x v="391"/>
    <x v="375"/>
    <x v="1490"/>
    <x v="3"/>
    <x v="2"/>
    <x v="3"/>
    <x v="2"/>
    <x v="0"/>
    <x v="1"/>
    <x v="552"/>
    <x v="688"/>
    <x v="553"/>
    <x v="687"/>
    <x v="656"/>
    <x v="772"/>
    <x v="506"/>
    <x v="786"/>
    <x v="490"/>
    <x v="780"/>
    <x v="358"/>
    <x v="784"/>
    <x v="329"/>
    <x v="784"/>
    <x v="570"/>
    <x v="788"/>
    <x v="435"/>
    <x v="776"/>
    <x v="72"/>
    <x v="9"/>
    <x v="374"/>
  </r>
  <r>
    <n v="1492"/>
    <x v="385"/>
    <x v="358"/>
    <x v="1491"/>
    <x v="0"/>
    <x v="0"/>
    <x v="3"/>
    <x v="2"/>
    <x v="0"/>
    <x v="0"/>
    <x v="552"/>
    <x v="689"/>
    <x v="577"/>
    <x v="688"/>
    <x v="151"/>
    <x v="773"/>
    <x v="378"/>
    <x v="787"/>
    <x v="585"/>
    <x v="781"/>
    <x v="62"/>
    <x v="785"/>
    <x v="632"/>
    <x v="785"/>
    <x v="719"/>
    <x v="789"/>
    <x v="613"/>
    <x v="777"/>
    <x v="600"/>
    <x v="311"/>
    <x v="368"/>
  </r>
  <r>
    <n v="1493"/>
    <x v="392"/>
    <x v="376"/>
    <x v="1492"/>
    <x v="0"/>
    <x v="0"/>
    <x v="1"/>
    <x v="0"/>
    <x v="0"/>
    <x v="0"/>
    <x v="553"/>
    <x v="690"/>
    <x v="581"/>
    <x v="689"/>
    <x v="151"/>
    <x v="774"/>
    <x v="233"/>
    <x v="788"/>
    <x v="57"/>
    <x v="782"/>
    <x v="378"/>
    <x v="786"/>
    <x v="440"/>
    <x v="786"/>
    <x v="716"/>
    <x v="790"/>
    <x v="613"/>
    <x v="778"/>
    <x v="670"/>
    <x v="381"/>
    <x v="375"/>
  </r>
  <r>
    <n v="1494"/>
    <x v="393"/>
    <x v="377"/>
    <x v="1493"/>
    <x v="0"/>
    <x v="0"/>
    <x v="2"/>
    <x v="2"/>
    <x v="0"/>
    <x v="0"/>
    <x v="553"/>
    <x v="691"/>
    <x v="581"/>
    <x v="690"/>
    <x v="151"/>
    <x v="775"/>
    <x v="504"/>
    <x v="789"/>
    <x v="586"/>
    <x v="783"/>
    <x v="609"/>
    <x v="787"/>
    <x v="633"/>
    <x v="787"/>
    <x v="771"/>
    <x v="791"/>
    <x v="613"/>
    <x v="779"/>
    <x v="640"/>
    <x v="351"/>
    <x v="376"/>
  </r>
  <r>
    <n v="1495"/>
    <x v="394"/>
    <x v="378"/>
    <x v="1494"/>
    <x v="4"/>
    <x v="1"/>
    <x v="2"/>
    <x v="2"/>
    <x v="0"/>
    <x v="1"/>
    <x v="553"/>
    <x v="692"/>
    <x v="581"/>
    <x v="691"/>
    <x v="151"/>
    <x v="776"/>
    <x v="624"/>
    <x v="790"/>
    <x v="533"/>
    <x v="784"/>
    <x v="511"/>
    <x v="788"/>
    <x v="369"/>
    <x v="788"/>
    <x v="772"/>
    <x v="792"/>
    <x v="613"/>
    <x v="780"/>
    <x v="600"/>
    <x v="311"/>
    <x v="377"/>
  </r>
  <r>
    <n v="1496"/>
    <x v="395"/>
    <x v="379"/>
    <x v="1495"/>
    <x v="0"/>
    <x v="0"/>
    <x v="2"/>
    <x v="2"/>
    <x v="0"/>
    <x v="0"/>
    <x v="553"/>
    <x v="693"/>
    <x v="581"/>
    <x v="692"/>
    <x v="657"/>
    <x v="777"/>
    <x v="233"/>
    <x v="791"/>
    <x v="587"/>
    <x v="785"/>
    <x v="610"/>
    <x v="789"/>
    <x v="457"/>
    <x v="789"/>
    <x v="609"/>
    <x v="793"/>
    <x v="613"/>
    <x v="781"/>
    <x v="399"/>
    <x v="127"/>
    <x v="378"/>
  </r>
  <r>
    <n v="1497"/>
    <x v="396"/>
    <x v="380"/>
    <x v="1496"/>
    <x v="4"/>
    <x v="1"/>
    <x v="2"/>
    <x v="2"/>
    <x v="0"/>
    <x v="1"/>
    <x v="553"/>
    <x v="694"/>
    <x v="581"/>
    <x v="693"/>
    <x v="151"/>
    <x v="778"/>
    <x v="625"/>
    <x v="792"/>
    <x v="57"/>
    <x v="786"/>
    <x v="601"/>
    <x v="790"/>
    <x v="623"/>
    <x v="790"/>
    <x v="739"/>
    <x v="794"/>
    <x v="613"/>
    <x v="782"/>
    <x v="671"/>
    <x v="382"/>
    <x v="379"/>
  </r>
  <r>
    <n v="1498"/>
    <x v="391"/>
    <x v="381"/>
    <x v="1497"/>
    <x v="0"/>
    <x v="0"/>
    <x v="3"/>
    <x v="2"/>
    <x v="0"/>
    <x v="1"/>
    <x v="553"/>
    <x v="695"/>
    <x v="581"/>
    <x v="694"/>
    <x v="319"/>
    <x v="779"/>
    <x v="626"/>
    <x v="793"/>
    <x v="341"/>
    <x v="787"/>
    <x v="457"/>
    <x v="791"/>
    <x v="212"/>
    <x v="791"/>
    <x v="668"/>
    <x v="795"/>
    <x v="617"/>
    <x v="783"/>
    <x v="634"/>
    <x v="345"/>
    <x v="374"/>
  </r>
  <r>
    <n v="1499"/>
    <x v="397"/>
    <x v="382"/>
    <x v="1498"/>
    <x v="0"/>
    <x v="0"/>
    <x v="2"/>
    <x v="2"/>
    <x v="0"/>
    <x v="0"/>
    <x v="553"/>
    <x v="696"/>
    <x v="581"/>
    <x v="695"/>
    <x v="151"/>
    <x v="780"/>
    <x v="627"/>
    <x v="794"/>
    <x v="588"/>
    <x v="788"/>
    <x v="575"/>
    <x v="792"/>
    <x v="595"/>
    <x v="792"/>
    <x v="594"/>
    <x v="796"/>
    <x v="617"/>
    <x v="784"/>
    <x v="611"/>
    <x v="322"/>
    <x v="380"/>
  </r>
  <r>
    <n v="1500"/>
    <x v="375"/>
    <x v="383"/>
    <x v="1499"/>
    <x v="0"/>
    <x v="0"/>
    <x v="1"/>
    <x v="0"/>
    <x v="0"/>
    <x v="0"/>
    <x v="553"/>
    <x v="697"/>
    <x v="470"/>
    <x v="696"/>
    <x v="527"/>
    <x v="781"/>
    <x v="233"/>
    <x v="795"/>
    <x v="140"/>
    <x v="1"/>
    <x v="611"/>
    <x v="793"/>
    <x v="136"/>
    <x v="793"/>
    <x v="694"/>
    <x v="797"/>
    <x v="488"/>
    <x v="785"/>
    <x v="672"/>
    <x v="383"/>
    <x v="358"/>
  </r>
  <r>
    <n v="1501"/>
    <x v="398"/>
    <x v="384"/>
    <x v="1500"/>
    <x v="16"/>
    <x v="0"/>
    <x v="3"/>
    <x v="2"/>
    <x v="0"/>
    <x v="1"/>
    <x v="553"/>
    <x v="698"/>
    <x v="586"/>
    <x v="697"/>
    <x v="416"/>
    <x v="782"/>
    <x v="607"/>
    <x v="796"/>
    <x v="352"/>
    <x v="789"/>
    <x v="402"/>
    <x v="794"/>
    <x v="392"/>
    <x v="794"/>
    <x v="727"/>
    <x v="798"/>
    <x v="524"/>
    <x v="786"/>
    <x v="673"/>
    <x v="384"/>
    <x v="381"/>
  </r>
  <r>
    <n v="1502"/>
    <x v="363"/>
    <x v="341"/>
    <x v="1501"/>
    <x v="6"/>
    <x v="2"/>
    <x v="2"/>
    <x v="2"/>
    <x v="0"/>
    <x v="1"/>
    <x v="553"/>
    <x v="699"/>
    <x v="577"/>
    <x v="698"/>
    <x v="594"/>
    <x v="783"/>
    <x v="302"/>
    <x v="797"/>
    <x v="264"/>
    <x v="790"/>
    <x v="612"/>
    <x v="795"/>
    <x v="311"/>
    <x v="795"/>
    <x v="762"/>
    <x v="799"/>
    <x v="613"/>
    <x v="787"/>
    <x v="674"/>
    <x v="385"/>
    <x v="346"/>
  </r>
  <r>
    <n v="1503"/>
    <x v="399"/>
    <x v="385"/>
    <x v="1502"/>
    <x v="0"/>
    <x v="0"/>
    <x v="3"/>
    <x v="2"/>
    <x v="0"/>
    <x v="1"/>
    <x v="553"/>
    <x v="700"/>
    <x v="581"/>
    <x v="699"/>
    <x v="232"/>
    <x v="784"/>
    <x v="599"/>
    <x v="798"/>
    <x v="589"/>
    <x v="791"/>
    <x v="613"/>
    <x v="796"/>
    <x v="530"/>
    <x v="796"/>
    <x v="689"/>
    <x v="800"/>
    <x v="388"/>
    <x v="788"/>
    <x v="345"/>
    <x v="94"/>
    <x v="3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C2962-A8CA-414C-B483-8ED9A6B01C2A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V67:BW865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98">
        <item x="229"/>
        <item x="700"/>
        <item x="138"/>
        <item x="492"/>
        <item x="164"/>
        <item x="268"/>
        <item x="52"/>
        <item x="80"/>
        <item x="713"/>
        <item x="320"/>
        <item x="746"/>
        <item x="769"/>
        <item x="161"/>
        <item x="501"/>
        <item x="756"/>
        <item x="108"/>
        <item x="782"/>
        <item x="754"/>
        <item x="456"/>
        <item x="325"/>
        <item x="240"/>
        <item x="773"/>
        <item x="678"/>
        <item x="770"/>
        <item x="549"/>
        <item x="81"/>
        <item x="481"/>
        <item x="468"/>
        <item x="263"/>
        <item x="758"/>
        <item x="774"/>
        <item x="414"/>
        <item x="464"/>
        <item x="657"/>
        <item x="17"/>
        <item x="653"/>
        <item x="457"/>
        <item x="315"/>
        <item x="112"/>
        <item x="419"/>
        <item x="142"/>
        <item x="767"/>
        <item x="62"/>
        <item x="341"/>
        <item x="766"/>
        <item x="264"/>
        <item x="248"/>
        <item x="705"/>
        <item x="719"/>
        <item x="638"/>
        <item x="291"/>
        <item x="417"/>
        <item x="407"/>
        <item x="222"/>
        <item x="206"/>
        <item x="259"/>
        <item x="731"/>
        <item x="242"/>
        <item x="762"/>
        <item x="734"/>
        <item x="757"/>
        <item x="562"/>
        <item x="742"/>
        <item x="553"/>
        <item x="604"/>
        <item x="280"/>
        <item x="788"/>
        <item x="625"/>
        <item x="655"/>
        <item x="570"/>
        <item x="701"/>
        <item x="413"/>
        <item x="18"/>
        <item x="243"/>
        <item x="30"/>
        <item x="688"/>
        <item x="446"/>
        <item x="794"/>
        <item x="318"/>
        <item x="372"/>
        <item x="714"/>
        <item x="338"/>
        <item x="452"/>
        <item x="54"/>
        <item x="506"/>
        <item x="594"/>
        <item x="359"/>
        <item x="144"/>
        <item x="428"/>
        <item x="716"/>
        <item x="610"/>
        <item x="67"/>
        <item x="715"/>
        <item x="448"/>
        <item x="117"/>
        <item x="577"/>
        <item x="721"/>
        <item x="375"/>
        <item x="459"/>
        <item x="730"/>
        <item x="550"/>
        <item x="109"/>
        <item x="241"/>
        <item x="740"/>
        <item x="466"/>
        <item x="624"/>
        <item x="717"/>
        <item x="98"/>
        <item x="728"/>
        <item x="35"/>
        <item x="692"/>
        <item x="388"/>
        <item x="749"/>
        <item x="703"/>
        <item x="210"/>
        <item x="10"/>
        <item x="613"/>
        <item x="187"/>
        <item x="2"/>
        <item x="790"/>
        <item x="759"/>
        <item x="636"/>
        <item x="462"/>
        <item x="698"/>
        <item x="421"/>
        <item x="293"/>
        <item x="127"/>
        <item x="642"/>
        <item x="396"/>
        <item x="786"/>
        <item x="331"/>
        <item x="659"/>
        <item x="648"/>
        <item x="623"/>
        <item x="202"/>
        <item x="765"/>
        <item x="480"/>
        <item x="29"/>
        <item x="53"/>
        <item x="302"/>
        <item x="226"/>
        <item x="333"/>
        <item x="543"/>
        <item x="668"/>
        <item x="571"/>
        <item x="510"/>
        <item x="753"/>
        <item x="288"/>
        <item x="534"/>
        <item x="193"/>
        <item x="401"/>
        <item x="484"/>
        <item x="199"/>
        <item x="121"/>
        <item x="546"/>
        <item x="601"/>
        <item x="107"/>
        <item x="519"/>
        <item x="744"/>
        <item x="557"/>
        <item x="587"/>
        <item x="584"/>
        <item x="524"/>
        <item x="139"/>
        <item x="228"/>
        <item x="398"/>
        <item x="128"/>
        <item x="661"/>
        <item x="424"/>
        <item x="20"/>
        <item x="555"/>
        <item x="565"/>
        <item x="337"/>
        <item x="696"/>
        <item x="214"/>
        <item x="252"/>
        <item x="489"/>
        <item x="168"/>
        <item x="559"/>
        <item x="494"/>
        <item x="711"/>
        <item x="588"/>
        <item x="312"/>
        <item x="652"/>
        <item x="656"/>
        <item x="513"/>
        <item x="518"/>
        <item x="58"/>
        <item x="441"/>
        <item x="195"/>
        <item x="775"/>
        <item x="463"/>
        <item x="231"/>
        <item x="46"/>
        <item x="449"/>
        <item x="160"/>
        <item x="508"/>
        <item x="6"/>
        <item x="680"/>
        <item x="197"/>
        <item x="699"/>
        <item x="764"/>
        <item x="74"/>
        <item x="258"/>
        <item x="356"/>
        <item x="637"/>
        <item x="548"/>
        <item x="166"/>
        <item x="373"/>
        <item x="232"/>
        <item x="366"/>
        <item x="101"/>
        <item x="649"/>
        <item x="303"/>
        <item x="329"/>
        <item x="592"/>
        <item x="497"/>
        <item x="394"/>
        <item x="619"/>
        <item x="454"/>
        <item x="768"/>
        <item x="718"/>
        <item x="628"/>
        <item x="573"/>
        <item x="163"/>
        <item x="516"/>
        <item x="739"/>
        <item x="621"/>
        <item x="183"/>
        <item x="787"/>
        <item x="32"/>
        <item x="792"/>
        <item x="697"/>
        <item x="132"/>
        <item x="504"/>
        <item x="71"/>
        <item x="400"/>
        <item x="427"/>
        <item x="777"/>
        <item x="729"/>
        <item x="776"/>
        <item x="566"/>
        <item x="535"/>
        <item x="261"/>
        <item x="710"/>
        <item x="327"/>
        <item x="7"/>
        <item x="646"/>
        <item x="640"/>
        <item x="785"/>
        <item x="707"/>
        <item x="720"/>
        <item x="781"/>
        <item x="564"/>
        <item x="153"/>
        <item x="517"/>
        <item x="352"/>
        <item x="591"/>
        <item x="745"/>
        <item x="174"/>
        <item x="322"/>
        <item x="87"/>
        <item x="436"/>
        <item x="478"/>
        <item x="23"/>
        <item x="346"/>
        <item x="105"/>
        <item x="99"/>
        <item x="686"/>
        <item x="750"/>
        <item x="666"/>
        <item x="763"/>
        <item x="616"/>
        <item x="472"/>
        <item x="780"/>
        <item x="266"/>
        <item x="411"/>
        <item x="140"/>
        <item x="378"/>
        <item x="290"/>
        <item x="111"/>
        <item x="93"/>
        <item x="236"/>
        <item x="512"/>
        <item x="597"/>
        <item x="498"/>
        <item x="733"/>
        <item x="330"/>
        <item x="305"/>
        <item x="334"/>
        <item x="141"/>
        <item x="654"/>
        <item x="670"/>
        <item x="533"/>
        <item x="149"/>
        <item x="57"/>
        <item x="418"/>
        <item x="687"/>
        <item x="169"/>
        <item x="641"/>
        <item x="219"/>
        <item x="347"/>
        <item x="254"/>
        <item x="706"/>
        <item x="355"/>
        <item x="507"/>
        <item x="537"/>
        <item x="702"/>
        <item x="85"/>
        <item x="423"/>
        <item x="41"/>
        <item x="635"/>
        <item x="761"/>
        <item x="39"/>
        <item x="554"/>
        <item x="68"/>
        <item x="631"/>
        <item x="488"/>
        <item x="106"/>
        <item x="304"/>
        <item x="154"/>
        <item x="235"/>
        <item x="307"/>
        <item x="609"/>
        <item x="167"/>
        <item x="676"/>
        <item x="323"/>
        <item x="237"/>
        <item x="196"/>
        <item x="630"/>
        <item x="647"/>
        <item x="633"/>
        <item x="603"/>
        <item x="350"/>
        <item x="789"/>
        <item x="434"/>
        <item x="672"/>
        <item x="122"/>
        <item x="771"/>
        <item x="732"/>
        <item x="444"/>
        <item x="150"/>
        <item x="474"/>
        <item x="694"/>
        <item x="420"/>
        <item x="662"/>
        <item x="256"/>
        <item x="586"/>
        <item x="27"/>
        <item x="361"/>
        <item x="130"/>
        <item x="410"/>
        <item x="658"/>
        <item x="760"/>
        <item x="102"/>
        <item x="538"/>
        <item x="296"/>
        <item x="437"/>
        <item x="317"/>
        <item x="233"/>
        <item x="563"/>
        <item x="365"/>
        <item x="772"/>
        <item x="16"/>
        <item x="582"/>
        <item x="541"/>
        <item x="387"/>
        <item x="371"/>
        <item x="255"/>
        <item x="495"/>
        <item x="250"/>
        <item x="50"/>
        <item x="77"/>
        <item x="59"/>
        <item x="44"/>
        <item x="25"/>
        <item x="205"/>
        <item x="514"/>
        <item x="431"/>
        <item x="416"/>
        <item x="368"/>
        <item x="267"/>
        <item x="207"/>
        <item x="145"/>
        <item x="458"/>
        <item x="65"/>
        <item x="408"/>
        <item x="391"/>
        <item x="599"/>
        <item x="626"/>
        <item x="131"/>
        <item x="791"/>
        <item x="581"/>
        <item x="589"/>
        <item x="741"/>
        <item x="69"/>
        <item x="793"/>
        <item x="203"/>
        <item x="579"/>
        <item x="752"/>
        <item x="527"/>
        <item x="751"/>
        <item x="475"/>
        <item x="598"/>
        <item x="249"/>
        <item x="426"/>
        <item x="118"/>
        <item x="712"/>
        <item x="90"/>
        <item x="316"/>
        <item x="521"/>
        <item x="37"/>
        <item x="558"/>
        <item x="743"/>
        <item x="532"/>
        <item x="614"/>
        <item x="332"/>
        <item x="230"/>
        <item x="5"/>
        <item x="629"/>
        <item x="212"/>
        <item x="795"/>
        <item x="253"/>
        <item x="213"/>
        <item x="175"/>
        <item x="691"/>
        <item x="552"/>
        <item x="748"/>
        <item x="476"/>
        <item x="422"/>
        <item x="95"/>
        <item x="55"/>
        <item x="443"/>
        <item x="178"/>
        <item x="91"/>
        <item x="165"/>
        <item x="124"/>
        <item x="60"/>
        <item x="590"/>
        <item x="429"/>
        <item x="126"/>
        <item x="340"/>
        <item x="540"/>
        <item x="321"/>
        <item x="370"/>
        <item x="724"/>
        <item x="442"/>
        <item x="155"/>
        <item x="260"/>
        <item x="747"/>
        <item x="723"/>
        <item x="272"/>
        <item x="244"/>
        <item x="335"/>
        <item x="536"/>
        <item x="575"/>
        <item x="234"/>
        <item x="277"/>
        <item x="97"/>
        <item x="92"/>
        <item x="4"/>
        <item x="262"/>
        <item x="119"/>
        <item x="645"/>
        <item x="605"/>
        <item x="493"/>
        <item x="31"/>
        <item x="683"/>
        <item x="313"/>
        <item x="572"/>
        <item x="595"/>
        <item x="156"/>
        <item x="148"/>
        <item x="502"/>
        <item x="247"/>
        <item x="727"/>
        <item x="551"/>
        <item x="136"/>
        <item x="634"/>
        <item x="380"/>
        <item x="509"/>
        <item x="681"/>
        <item x="157"/>
        <item x="620"/>
        <item x="43"/>
        <item x="596"/>
        <item x="181"/>
        <item x="726"/>
        <item x="283"/>
        <item x="147"/>
        <item x="545"/>
        <item x="486"/>
        <item x="0"/>
        <item x="525"/>
        <item x="177"/>
        <item x="611"/>
        <item x="465"/>
        <item x="569"/>
        <item x="393"/>
        <item x="376"/>
        <item x="669"/>
        <item x="51"/>
        <item x="351"/>
        <item x="674"/>
        <item x="453"/>
        <item x="544"/>
        <item x="482"/>
        <item x="529"/>
        <item x="567"/>
        <item x="78"/>
        <item x="708"/>
        <item x="433"/>
        <item x="182"/>
        <item x="306"/>
        <item x="269"/>
        <item x="299"/>
        <item x="289"/>
        <item x="379"/>
        <item x="561"/>
        <item x="796"/>
        <item x="644"/>
        <item x="13"/>
        <item x="660"/>
        <item x="179"/>
        <item x="607"/>
        <item x="556"/>
        <item x="578"/>
        <item x="208"/>
        <item x="384"/>
        <item x="190"/>
        <item x="146"/>
        <item x="360"/>
        <item x="542"/>
        <item x="615"/>
        <item x="606"/>
        <item x="339"/>
        <item x="123"/>
        <item x="158"/>
        <item x="24"/>
        <item x="755"/>
        <item x="61"/>
        <item x="689"/>
        <item x="314"/>
        <item x="45"/>
        <item x="438"/>
        <item x="28"/>
        <item x="622"/>
        <item x="402"/>
        <item x="779"/>
        <item x="336"/>
        <item x="116"/>
        <item x="133"/>
        <item x="386"/>
        <item x="487"/>
        <item x="447"/>
        <item x="94"/>
        <item x="171"/>
        <item x="673"/>
        <item x="735"/>
        <item x="639"/>
        <item x="515"/>
        <item x="608"/>
        <item x="276"/>
        <item x="245"/>
        <item x="568"/>
        <item x="693"/>
        <item x="113"/>
        <item x="83"/>
        <item x="778"/>
        <item x="704"/>
        <item x="470"/>
        <item x="362"/>
        <item x="617"/>
        <item x="180"/>
        <item x="425"/>
        <item x="297"/>
        <item x="344"/>
        <item x="19"/>
        <item x="520"/>
        <item x="170"/>
        <item x="737"/>
        <item x="499"/>
        <item x="42"/>
        <item x="9"/>
        <item x="284"/>
        <item x="491"/>
        <item x="392"/>
        <item x="531"/>
        <item x="618"/>
        <item x="309"/>
        <item x="369"/>
        <item x="528"/>
        <item x="281"/>
        <item x="49"/>
        <item x="100"/>
        <item x="412"/>
        <item x="134"/>
        <item x="282"/>
        <item x="627"/>
        <item x="685"/>
        <item x="275"/>
        <item x="48"/>
        <item x="343"/>
        <item x="440"/>
        <item x="479"/>
        <item x="483"/>
        <item x="73"/>
        <item x="667"/>
        <item x="650"/>
        <item x="120"/>
        <item x="363"/>
        <item x="461"/>
        <item x="15"/>
        <item x="353"/>
        <item x="103"/>
        <item x="115"/>
        <item x="63"/>
        <item x="395"/>
        <item x="324"/>
        <item x="70"/>
        <item x="211"/>
        <item x="583"/>
        <item x="209"/>
        <item x="539"/>
        <item x="445"/>
        <item x="377"/>
        <item x="399"/>
        <item x="159"/>
        <item x="223"/>
        <item x="191"/>
        <item x="405"/>
        <item x="198"/>
        <item x="79"/>
        <item x="11"/>
        <item x="451"/>
        <item x="56"/>
        <item x="783"/>
        <item x="382"/>
        <item x="311"/>
        <item x="526"/>
        <item x="381"/>
        <item x="89"/>
        <item x="342"/>
        <item x="14"/>
        <item x="246"/>
        <item x="671"/>
        <item x="547"/>
        <item x="736"/>
        <item x="21"/>
        <item x="204"/>
        <item x="469"/>
        <item x="580"/>
        <item x="137"/>
        <item x="432"/>
        <item x="189"/>
        <item x="505"/>
        <item x="682"/>
        <item x="560"/>
        <item x="354"/>
        <item x="684"/>
        <item x="188"/>
        <item x="345"/>
        <item x="225"/>
        <item x="273"/>
        <item x="151"/>
        <item x="96"/>
        <item x="152"/>
        <item x="403"/>
        <item x="385"/>
        <item x="664"/>
        <item x="186"/>
        <item x="224"/>
        <item x="172"/>
        <item x="722"/>
        <item x="404"/>
        <item x="75"/>
        <item x="216"/>
        <item x="435"/>
        <item x="218"/>
        <item x="279"/>
        <item x="3"/>
        <item x="690"/>
        <item x="415"/>
        <item x="450"/>
        <item x="76"/>
        <item x="593"/>
        <item x="192"/>
        <item x="270"/>
        <item x="310"/>
        <item x="576"/>
        <item x="348"/>
        <item x="679"/>
        <item x="176"/>
        <item x="285"/>
        <item x="390"/>
        <item x="173"/>
        <item x="643"/>
        <item x="135"/>
        <item x="439"/>
        <item x="430"/>
        <item x="300"/>
        <item x="227"/>
        <item x="784"/>
        <item x="292"/>
        <item x="585"/>
        <item x="467"/>
        <item x="460"/>
        <item x="34"/>
        <item x="496"/>
        <item x="271"/>
        <item x="38"/>
        <item x="36"/>
        <item x="239"/>
        <item x="201"/>
        <item x="367"/>
        <item x="298"/>
        <item x="295"/>
        <item x="251"/>
        <item x="709"/>
        <item x="110"/>
        <item x="397"/>
        <item x="22"/>
        <item x="530"/>
        <item x="301"/>
        <item x="286"/>
        <item x="220"/>
        <item x="200"/>
        <item x="651"/>
        <item x="612"/>
        <item x="185"/>
        <item x="374"/>
        <item x="409"/>
        <item x="278"/>
        <item x="184"/>
        <item x="72"/>
        <item x="677"/>
        <item x="217"/>
        <item x="574"/>
        <item x="600"/>
        <item x="238"/>
        <item x="602"/>
        <item x="319"/>
        <item x="294"/>
        <item x="738"/>
        <item x="383"/>
        <item x="86"/>
        <item x="274"/>
        <item x="663"/>
        <item x="84"/>
        <item x="473"/>
        <item x="364"/>
        <item x="162"/>
        <item x="88"/>
        <item x="257"/>
        <item x="125"/>
        <item x="33"/>
        <item x="358"/>
        <item x="503"/>
        <item x="287"/>
        <item x="725"/>
        <item x="328"/>
        <item x="82"/>
        <item x="40"/>
        <item x="523"/>
        <item x="406"/>
        <item x="477"/>
        <item x="665"/>
        <item x="221"/>
        <item x="129"/>
        <item x="26"/>
        <item x="114"/>
        <item x="675"/>
        <item x="511"/>
        <item x="695"/>
        <item x="500"/>
        <item x="471"/>
        <item x="389"/>
        <item x="632"/>
        <item x="485"/>
        <item x="47"/>
        <item x="326"/>
        <item x="522"/>
        <item x="143"/>
        <item x="66"/>
        <item x="104"/>
        <item x="64"/>
        <item x="215"/>
        <item x="308"/>
        <item x="265"/>
        <item x="490"/>
        <item x="12"/>
        <item x="349"/>
        <item x="357"/>
        <item x="194"/>
        <item x="455"/>
        <item x="1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7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 t="grand">
      <x/>
    </i>
  </rowItems>
  <colItems count="1">
    <i/>
  </colItems>
  <dataFields count="1">
    <dataField name="Count of ISD RANK" fld="2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7E147-2748-5A4B-9B2C-46A4F330F02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67:R174" firstHeaderRow="1" firstDataRow="1" firstDataCol="1"/>
  <pivotFields count="31">
    <pivotField showAll="0"/>
    <pivotField showAll="0"/>
    <pivotField showAll="0"/>
    <pivotField showAll="0"/>
    <pivotField axis="axisRow" dataField="1" showAll="0">
      <items count="107">
        <item x="11"/>
        <item x="75"/>
        <item x="8"/>
        <item x="53"/>
        <item x="63"/>
        <item x="97"/>
        <item x="46"/>
        <item x="50"/>
        <item x="43"/>
        <item x="20"/>
        <item x="25"/>
        <item x="102"/>
        <item x="100"/>
        <item x="16"/>
        <item x="14"/>
        <item x="3"/>
        <item x="64"/>
        <item x="65"/>
        <item x="59"/>
        <item x="17"/>
        <item x="68"/>
        <item x="23"/>
        <item x="105"/>
        <item x="1"/>
        <item x="36"/>
        <item x="40"/>
        <item x="89"/>
        <item x="62"/>
        <item x="74"/>
        <item x="22"/>
        <item x="52"/>
        <item x="24"/>
        <item x="84"/>
        <item x="79"/>
        <item x="47"/>
        <item x="66"/>
        <item x="78"/>
        <item x="39"/>
        <item x="81"/>
        <item x="12"/>
        <item x="73"/>
        <item x="37"/>
        <item x="58"/>
        <item x="101"/>
        <item x="88"/>
        <item x="13"/>
        <item x="6"/>
        <item x="30"/>
        <item x="29"/>
        <item x="91"/>
        <item x="99"/>
        <item x="86"/>
        <item x="60"/>
        <item x="45"/>
        <item x="51"/>
        <item x="33"/>
        <item x="92"/>
        <item x="27"/>
        <item x="48"/>
        <item x="77"/>
        <item x="9"/>
        <item x="18"/>
        <item x="103"/>
        <item x="94"/>
        <item x="42"/>
        <item x="49"/>
        <item x="70"/>
        <item x="69"/>
        <item x="15"/>
        <item x="80"/>
        <item x="72"/>
        <item x="61"/>
        <item x="38"/>
        <item x="82"/>
        <item x="32"/>
        <item x="55"/>
        <item x="98"/>
        <item x="96"/>
        <item x="7"/>
        <item x="26"/>
        <item x="2"/>
        <item x="19"/>
        <item x="90"/>
        <item x="87"/>
        <item x="41"/>
        <item x="10"/>
        <item x="56"/>
        <item x="57"/>
        <item x="34"/>
        <item x="76"/>
        <item x="104"/>
        <item x="54"/>
        <item x="67"/>
        <item x="21"/>
        <item x="71"/>
        <item x="44"/>
        <item x="28"/>
        <item x="95"/>
        <item x="5"/>
        <item x="31"/>
        <item x="4"/>
        <item x="0"/>
        <item x="93"/>
        <item x="85"/>
        <item x="83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Items count="1">
    <i/>
  </colItems>
  <dataFields count="1">
    <dataField name="Count of Country/Territor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3407E-153E-E240-81AE-9FB6A10E223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67:X7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z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8C155-D736-9049-9555-523BC0526ECF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N67:CO45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87">
        <item x="384"/>
        <item x="379"/>
        <item x="375"/>
        <item x="366"/>
        <item x="359"/>
        <item x="338"/>
        <item x="337"/>
        <item x="320"/>
        <item x="374"/>
        <item x="361"/>
        <item x="339"/>
        <item x="335"/>
        <item x="326"/>
        <item x="323"/>
        <item x="310"/>
        <item x="381"/>
        <item x="305"/>
        <item x="362"/>
        <item x="346"/>
        <item x="365"/>
        <item x="385"/>
        <item x="315"/>
        <item x="370"/>
        <item x="373"/>
        <item x="302"/>
        <item x="321"/>
        <item x="380"/>
        <item x="329"/>
        <item x="288"/>
        <item x="300"/>
        <item x="325"/>
        <item x="316"/>
        <item x="292"/>
        <item x="369"/>
        <item x="297"/>
        <item x="309"/>
        <item x="358"/>
        <item x="289"/>
        <item x="367"/>
        <item x="368"/>
        <item x="252"/>
        <item x="327"/>
        <item x="184"/>
        <item x="318"/>
        <item x="287"/>
        <item x="356"/>
        <item x="353"/>
        <item x="249"/>
        <item x="247"/>
        <item x="190"/>
        <item x="364"/>
        <item x="332"/>
        <item x="123"/>
        <item x="308"/>
        <item x="357"/>
        <item x="363"/>
        <item x="313"/>
        <item x="200"/>
        <item x="174"/>
        <item x="294"/>
        <item x="319"/>
        <item x="348"/>
        <item x="161"/>
        <item x="251"/>
        <item x="282"/>
        <item x="235"/>
        <item x="334"/>
        <item x="223"/>
        <item x="307"/>
        <item x="371"/>
        <item x="202"/>
        <item x="179"/>
        <item x="382"/>
        <item x="270"/>
        <item x="360"/>
        <item x="210"/>
        <item x="314"/>
        <item x="376"/>
        <item x="350"/>
        <item x="383"/>
        <item x="264"/>
        <item x="93"/>
        <item x="176"/>
        <item x="343"/>
        <item x="192"/>
        <item x="342"/>
        <item x="336"/>
        <item x="341"/>
        <item x="306"/>
        <item x="298"/>
        <item x="107"/>
        <item x="333"/>
        <item x="293"/>
        <item x="136"/>
        <item x="330"/>
        <item x="228"/>
        <item x="220"/>
        <item x="347"/>
        <item x="301"/>
        <item x="275"/>
        <item x="135"/>
        <item x="241"/>
        <item x="257"/>
        <item x="102"/>
        <item x="303"/>
        <item x="304"/>
        <item x="344"/>
        <item x="355"/>
        <item x="130"/>
        <item x="268"/>
        <item x="185"/>
        <item x="246"/>
        <item x="224"/>
        <item x="317"/>
        <item x="72"/>
        <item x="237"/>
        <item x="269"/>
        <item x="181"/>
        <item x="221"/>
        <item x="280"/>
        <item x="263"/>
        <item x="331"/>
        <item x="38"/>
        <item x="286"/>
        <item x="166"/>
        <item x="156"/>
        <item x="215"/>
        <item x="232"/>
        <item x="151"/>
        <item x="157"/>
        <item x="84"/>
        <item x="217"/>
        <item x="203"/>
        <item x="51"/>
        <item x="199"/>
        <item x="245"/>
        <item x="109"/>
        <item x="115"/>
        <item x="142"/>
        <item x="211"/>
        <item x="229"/>
        <item x="22"/>
        <item x="70"/>
        <item x="227"/>
        <item x="71"/>
        <item x="68"/>
        <item x="155"/>
        <item x="17"/>
        <item x="76"/>
        <item x="285"/>
        <item x="256"/>
        <item x="208"/>
        <item x="222"/>
        <item x="216"/>
        <item x="349"/>
        <item x="260"/>
        <item x="240"/>
        <item x="354"/>
        <item x="178"/>
        <item x="276"/>
        <item x="272"/>
        <item x="299"/>
        <item x="201"/>
        <item x="186"/>
        <item x="322"/>
        <item x="231"/>
        <item x="283"/>
        <item x="352"/>
        <item x="167"/>
        <item x="158"/>
        <item x="129"/>
        <item x="139"/>
        <item x="214"/>
        <item x="238"/>
        <item x="197"/>
        <item x="188"/>
        <item x="262"/>
        <item x="226"/>
        <item x="351"/>
        <item x="196"/>
        <item x="219"/>
        <item x="94"/>
        <item x="311"/>
        <item x="127"/>
        <item x="126"/>
        <item x="279"/>
        <item x="198"/>
        <item x="236"/>
        <item x="324"/>
        <item x="213"/>
        <item x="98"/>
        <item x="180"/>
        <item x="225"/>
        <item x="195"/>
        <item x="212"/>
        <item x="160"/>
        <item x="254"/>
        <item x="239"/>
        <item x="267"/>
        <item x="209"/>
        <item x="328"/>
        <item x="218"/>
        <item x="152"/>
        <item x="259"/>
        <item x="149"/>
        <item x="91"/>
        <item x="79"/>
        <item x="207"/>
        <item x="48"/>
        <item x="105"/>
        <item x="277"/>
        <item x="124"/>
        <item x="345"/>
        <item x="273"/>
        <item x="169"/>
        <item x="177"/>
        <item x="41"/>
        <item x="182"/>
        <item x="106"/>
        <item x="206"/>
        <item x="108"/>
        <item x="258"/>
        <item x="187"/>
        <item x="173"/>
        <item x="143"/>
        <item x="141"/>
        <item x="9"/>
        <item x="253"/>
        <item x="145"/>
        <item x="194"/>
        <item x="233"/>
        <item x="36"/>
        <item x="175"/>
        <item x="148"/>
        <item x="172"/>
        <item x="284"/>
        <item x="50"/>
        <item x="248"/>
        <item x="134"/>
        <item x="113"/>
        <item x="92"/>
        <item x="15"/>
        <item x="73"/>
        <item x="340"/>
        <item x="164"/>
        <item x="57"/>
        <item x="21"/>
        <item x="138"/>
        <item x="162"/>
        <item x="20"/>
        <item x="119"/>
        <item x="250"/>
        <item x="6"/>
        <item x="281"/>
        <item x="159"/>
        <item x="82"/>
        <item x="37"/>
        <item x="43"/>
        <item x="101"/>
        <item x="165"/>
        <item x="116"/>
        <item x="96"/>
        <item x="144"/>
        <item x="31"/>
        <item x="312"/>
        <item x="243"/>
        <item x="205"/>
        <item x="100"/>
        <item x="99"/>
        <item x="78"/>
        <item x="10"/>
        <item x="33"/>
        <item x="86"/>
        <item x="104"/>
        <item x="47"/>
        <item x="137"/>
        <item x="133"/>
        <item x="261"/>
        <item x="168"/>
        <item x="64"/>
        <item x="111"/>
        <item x="46"/>
        <item x="378"/>
        <item x="234"/>
        <item x="81"/>
        <item x="230"/>
        <item x="40"/>
        <item x="52"/>
        <item x="125"/>
        <item x="117"/>
        <item x="147"/>
        <item x="103"/>
        <item x="56"/>
        <item x="4"/>
        <item x="88"/>
        <item x="77"/>
        <item x="189"/>
        <item x="128"/>
        <item x="266"/>
        <item x="75"/>
        <item x="42"/>
        <item x="58"/>
        <item x="35"/>
        <item x="44"/>
        <item x="95"/>
        <item x="131"/>
        <item x="191"/>
        <item x="114"/>
        <item x="30"/>
        <item x="171"/>
        <item x="153"/>
        <item x="32"/>
        <item x="132"/>
        <item x="34"/>
        <item x="110"/>
        <item x="66"/>
        <item x="291"/>
        <item x="154"/>
        <item x="29"/>
        <item x="193"/>
        <item x="39"/>
        <item x="89"/>
        <item x="163"/>
        <item x="242"/>
        <item x="204"/>
        <item x="11"/>
        <item x="69"/>
        <item x="118"/>
        <item x="85"/>
        <item x="13"/>
        <item x="97"/>
        <item x="27"/>
        <item x="121"/>
        <item x="183"/>
        <item x="3"/>
        <item x="112"/>
        <item x="122"/>
        <item x="146"/>
        <item x="140"/>
        <item x="120"/>
        <item x="90"/>
        <item x="296"/>
        <item x="74"/>
        <item x="25"/>
        <item x="7"/>
        <item x="65"/>
        <item x="16"/>
        <item x="170"/>
        <item x="377"/>
        <item x="80"/>
        <item x="150"/>
        <item x="67"/>
        <item x="278"/>
        <item x="28"/>
        <item x="14"/>
        <item x="60"/>
        <item x="83"/>
        <item x="87"/>
        <item x="54"/>
        <item x="49"/>
        <item x="244"/>
        <item x="45"/>
        <item x="26"/>
        <item x="53"/>
        <item x="19"/>
        <item x="24"/>
        <item x="59"/>
        <item x="55"/>
        <item x="61"/>
        <item x="63"/>
        <item x="62"/>
        <item x="290"/>
        <item x="2"/>
        <item x="18"/>
        <item x="12"/>
        <item x="8"/>
        <item x="5"/>
        <item x="1"/>
        <item x="274"/>
        <item x="0"/>
        <item x="265"/>
        <item x="372"/>
        <item x="255"/>
        <item x="295"/>
        <item x="271"/>
        <item x="23"/>
        <item t="default"/>
      </items>
    </pivotField>
    <pivotField showAll="0"/>
  </pivotFields>
  <rowFields count="1">
    <field x="29"/>
  </rowFields>
  <rowItems count="3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 t="grand">
      <x/>
    </i>
  </rowItems>
  <colItems count="1">
    <i/>
  </colItems>
  <dataFields count="1">
    <dataField name="Count of SUS RANK" fld="2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185EF-965D-B245-A60A-CF75AB427C5D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M67:BN682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15">
        <item x="115"/>
        <item x="44"/>
        <item x="172"/>
        <item x="42"/>
        <item x="85"/>
        <item x="303"/>
        <item x="58"/>
        <item x="171"/>
        <item x="86"/>
        <item x="262"/>
        <item x="74"/>
        <item x="161"/>
        <item x="22"/>
        <item x="211"/>
        <item x="75"/>
        <item x="116"/>
        <item x="123"/>
        <item x="92"/>
        <item x="47"/>
        <item x="25"/>
        <item x="119"/>
        <item x="218"/>
        <item x="82"/>
        <item x="186"/>
        <item x="108"/>
        <item x="16"/>
        <item x="77"/>
        <item x="136"/>
        <item x="30"/>
        <item x="192"/>
        <item x="46"/>
        <item x="135"/>
        <item x="51"/>
        <item x="26"/>
        <item x="99"/>
        <item x="50"/>
        <item x="91"/>
        <item x="37"/>
        <item x="407"/>
        <item x="49"/>
        <item x="24"/>
        <item x="53"/>
        <item x="2"/>
        <item x="11"/>
        <item x="230"/>
        <item x="15"/>
        <item x="103"/>
        <item x="59"/>
        <item x="175"/>
        <item x="34"/>
        <item x="13"/>
        <item x="35"/>
        <item x="102"/>
        <item x="216"/>
        <item x="215"/>
        <item x="150"/>
        <item x="231"/>
        <item x="373"/>
        <item x="248"/>
        <item x="247"/>
        <item x="300"/>
        <item x="232"/>
        <item x="118"/>
        <item x="188"/>
        <item x="228"/>
        <item x="252"/>
        <item x="296"/>
        <item x="79"/>
        <item x="6"/>
        <item x="73"/>
        <item x="156"/>
        <item x="23"/>
        <item x="257"/>
        <item x="112"/>
        <item x="314"/>
        <item x="97"/>
        <item x="141"/>
        <item x="275"/>
        <item x="122"/>
        <item x="238"/>
        <item x="236"/>
        <item x="154"/>
        <item x="308"/>
        <item x="72"/>
        <item x="101"/>
        <item x="242"/>
        <item x="249"/>
        <item x="279"/>
        <item x="332"/>
        <item x="134"/>
        <item x="145"/>
        <item x="155"/>
        <item x="184"/>
        <item x="239"/>
        <item x="87"/>
        <item x="12"/>
        <item x="64"/>
        <item x="563"/>
        <item x="430"/>
        <item x="17"/>
        <item x="206"/>
        <item x="56"/>
        <item x="290"/>
        <item x="356"/>
        <item x="197"/>
        <item x="265"/>
        <item x="205"/>
        <item x="276"/>
        <item x="322"/>
        <item x="21"/>
        <item x="125"/>
        <item x="240"/>
        <item x="293"/>
        <item x="267"/>
        <item x="233"/>
        <item x="198"/>
        <item x="344"/>
        <item x="143"/>
        <item x="68"/>
        <item x="95"/>
        <item x="301"/>
        <item x="466"/>
        <item x="207"/>
        <item x="148"/>
        <item x="191"/>
        <item x="335"/>
        <item x="114"/>
        <item x="105"/>
        <item x="435"/>
        <item x="153"/>
        <item x="127"/>
        <item x="90"/>
        <item x="364"/>
        <item x="425"/>
        <item x="525"/>
        <item x="514"/>
        <item x="561"/>
        <item x="78"/>
        <item x="354"/>
        <item x="55"/>
        <item x="126"/>
        <item x="566"/>
        <item x="176"/>
        <item x="245"/>
        <item x="178"/>
        <item x="133"/>
        <item x="253"/>
        <item x="182"/>
        <item x="350"/>
        <item x="323"/>
        <item x="295"/>
        <item x="299"/>
        <item x="337"/>
        <item x="67"/>
        <item x="151"/>
        <item x="217"/>
        <item x="69"/>
        <item x="258"/>
        <item x="413"/>
        <item x="562"/>
        <item x="348"/>
        <item x="336"/>
        <item x="359"/>
        <item x="569"/>
        <item x="339"/>
        <item x="343"/>
        <item x="597"/>
        <item x="518"/>
        <item x="43"/>
        <item x="304"/>
        <item x="397"/>
        <item x="165"/>
        <item x="294"/>
        <item x="121"/>
        <item x="305"/>
        <item x="41"/>
        <item x="438"/>
        <item x="274"/>
        <item x="210"/>
        <item x="456"/>
        <item x="1"/>
        <item x="559"/>
        <item x="260"/>
        <item x="408"/>
        <item x="137"/>
        <item x="45"/>
        <item x="109"/>
        <item x="19"/>
        <item x="369"/>
        <item x="147"/>
        <item x="484"/>
        <item x="40"/>
        <item x="225"/>
        <item x="349"/>
        <item x="404"/>
        <item x="226"/>
        <item x="4"/>
        <item x="243"/>
        <item x="28"/>
        <item x="590"/>
        <item x="183"/>
        <item x="341"/>
        <item x="393"/>
        <item x="338"/>
        <item x="20"/>
        <item x="190"/>
        <item x="557"/>
        <item x="461"/>
        <item x="297"/>
        <item x="386"/>
        <item x="545"/>
        <item x="131"/>
        <item x="168"/>
        <item x="142"/>
        <item x="93"/>
        <item x="140"/>
        <item x="273"/>
        <item x="376"/>
        <item x="498"/>
        <item x="420"/>
        <item x="414"/>
        <item x="421"/>
        <item x="285"/>
        <item x="469"/>
        <item x="589"/>
        <item x="399"/>
        <item x="345"/>
        <item x="357"/>
        <item x="66"/>
        <item x="396"/>
        <item x="138"/>
        <item x="482"/>
        <item x="280"/>
        <item x="149"/>
        <item x="572"/>
        <item x="31"/>
        <item x="317"/>
        <item x="477"/>
        <item x="442"/>
        <item x="390"/>
        <item x="366"/>
        <item x="256"/>
        <item x="38"/>
        <item x="342"/>
        <item x="534"/>
        <item x="124"/>
        <item x="540"/>
        <item x="409"/>
        <item x="441"/>
        <item x="158"/>
        <item x="417"/>
        <item x="237"/>
        <item x="528"/>
        <item x="495"/>
        <item x="365"/>
        <item x="410"/>
        <item x="580"/>
        <item x="287"/>
        <item x="117"/>
        <item x="282"/>
        <item x="81"/>
        <item x="315"/>
        <item x="529"/>
        <item x="71"/>
        <item x="381"/>
        <item x="613"/>
        <item x="358"/>
        <item x="405"/>
        <item x="208"/>
        <item x="60"/>
        <item x="492"/>
        <item x="347"/>
        <item x="163"/>
        <item x="427"/>
        <item x="185"/>
        <item x="146"/>
        <item x="560"/>
        <item x="419"/>
        <item x="271"/>
        <item x="98"/>
        <item x="352"/>
        <item x="368"/>
        <item x="181"/>
        <item x="510"/>
        <item x="450"/>
        <item x="533"/>
        <item x="436"/>
        <item x="454"/>
        <item x="496"/>
        <item x="29"/>
        <item x="385"/>
        <item x="437"/>
        <item x="268"/>
        <item x="195"/>
        <item x="83"/>
        <item x="235"/>
        <item x="448"/>
        <item x="406"/>
        <item x="501"/>
        <item x="0"/>
        <item x="536"/>
        <item x="241"/>
        <item x="222"/>
        <item x="88"/>
        <item x="263"/>
        <item x="27"/>
        <item x="288"/>
        <item x="512"/>
        <item x="63"/>
        <item x="527"/>
        <item x="521"/>
        <item x="5"/>
        <item x="166"/>
        <item x="551"/>
        <item x="316"/>
        <item x="587"/>
        <item x="189"/>
        <item x="400"/>
        <item x="372"/>
        <item x="493"/>
        <item x="542"/>
        <item x="434"/>
        <item x="209"/>
        <item x="94"/>
        <item x="160"/>
        <item x="264"/>
        <item x="444"/>
        <item x="164"/>
        <item x="459"/>
        <item x="14"/>
        <item x="588"/>
        <item x="463"/>
        <item x="255"/>
        <item x="570"/>
        <item x="261"/>
        <item x="291"/>
        <item x="612"/>
        <item x="289"/>
        <item x="544"/>
        <item x="7"/>
        <item x="309"/>
        <item x="379"/>
        <item x="325"/>
        <item x="70"/>
        <item x="340"/>
        <item x="530"/>
        <item x="370"/>
        <item x="594"/>
        <item x="196"/>
        <item x="431"/>
        <item x="204"/>
        <item x="159"/>
        <item x="234"/>
        <item x="130"/>
        <item x="318"/>
        <item x="52"/>
        <item x="202"/>
        <item x="541"/>
        <item x="523"/>
        <item x="422"/>
        <item x="220"/>
        <item x="284"/>
        <item x="334"/>
        <item x="398"/>
        <item x="428"/>
        <item x="476"/>
        <item x="266"/>
        <item x="84"/>
        <item x="221"/>
        <item x="321"/>
        <item x="327"/>
        <item x="411"/>
        <item x="494"/>
        <item x="54"/>
        <item x="269"/>
        <item x="113"/>
        <item x="286"/>
        <item x="311"/>
        <item x="107"/>
        <item x="320"/>
        <item x="355"/>
        <item x="199"/>
        <item x="170"/>
        <item x="187"/>
        <item x="423"/>
        <item x="502"/>
        <item x="328"/>
        <item x="401"/>
        <item x="144"/>
        <item x="573"/>
        <item x="458"/>
        <item x="224"/>
        <item x="445"/>
        <item x="605"/>
        <item x="57"/>
        <item x="194"/>
        <item x="439"/>
        <item x="96"/>
        <item x="388"/>
        <item x="346"/>
        <item x="278"/>
        <item x="375"/>
        <item x="538"/>
        <item x="565"/>
        <item x="531"/>
        <item x="395"/>
        <item x="229"/>
        <item x="361"/>
        <item x="174"/>
        <item x="464"/>
        <item x="219"/>
        <item x="504"/>
        <item x="76"/>
        <item x="602"/>
        <item x="129"/>
        <item x="32"/>
        <item x="546"/>
        <item x="432"/>
        <item x="128"/>
        <item x="152"/>
        <item x="491"/>
        <item x="472"/>
        <item x="490"/>
        <item x="391"/>
        <item x="578"/>
        <item x="326"/>
        <item x="298"/>
        <item x="567"/>
        <item x="598"/>
        <item x="330"/>
        <item x="429"/>
        <item x="110"/>
        <item x="487"/>
        <item x="384"/>
        <item x="553"/>
        <item x="371"/>
        <item x="80"/>
        <item x="362"/>
        <item x="377"/>
        <item x="593"/>
        <item x="519"/>
        <item x="522"/>
        <item x="162"/>
        <item x="179"/>
        <item x="213"/>
        <item x="424"/>
        <item x="535"/>
        <item x="556"/>
        <item x="600"/>
        <item x="363"/>
        <item x="486"/>
        <item x="596"/>
        <item x="48"/>
        <item x="440"/>
        <item x="333"/>
        <item x="374"/>
        <item x="259"/>
        <item x="389"/>
        <item x="479"/>
        <item x="227"/>
        <item x="508"/>
        <item x="485"/>
        <item x="585"/>
        <item x="611"/>
        <item x="549"/>
        <item x="9"/>
        <item x="254"/>
        <item x="457"/>
        <item x="489"/>
        <item x="331"/>
        <item x="468"/>
        <item x="313"/>
        <item x="591"/>
        <item x="470"/>
        <item x="575"/>
        <item x="609"/>
        <item x="203"/>
        <item x="65"/>
        <item x="478"/>
        <item x="246"/>
        <item x="513"/>
        <item x="516"/>
        <item x="543"/>
        <item x="584"/>
        <item x="606"/>
        <item x="539"/>
        <item x="604"/>
        <item x="451"/>
        <item x="537"/>
        <item x="415"/>
        <item x="173"/>
        <item x="520"/>
        <item x="169"/>
        <item x="310"/>
        <item x="250"/>
        <item x="499"/>
        <item x="548"/>
        <item x="139"/>
        <item x="132"/>
        <item x="564"/>
        <item x="8"/>
        <item x="329"/>
        <item x="447"/>
        <item x="453"/>
        <item x="607"/>
        <item x="480"/>
        <item x="554"/>
        <item x="552"/>
        <item x="367"/>
        <item x="610"/>
        <item x="526"/>
        <item x="517"/>
        <item x="581"/>
        <item x="360"/>
        <item x="507"/>
        <item x="324"/>
        <item x="292"/>
        <item x="574"/>
        <item x="475"/>
        <item x="382"/>
        <item x="392"/>
        <item x="509"/>
        <item x="312"/>
        <item x="505"/>
        <item x="39"/>
        <item x="555"/>
        <item x="201"/>
        <item x="307"/>
        <item x="212"/>
        <item x="483"/>
        <item x="506"/>
        <item x="481"/>
        <item x="524"/>
        <item x="465"/>
        <item x="497"/>
        <item x="418"/>
        <item x="467"/>
        <item x="281"/>
        <item x="111"/>
        <item x="251"/>
        <item x="193"/>
        <item x="488"/>
        <item x="223"/>
        <item x="558"/>
        <item x="473"/>
        <item x="214"/>
        <item x="380"/>
        <item x="306"/>
        <item x="104"/>
        <item x="270"/>
        <item x="462"/>
        <item x="283"/>
        <item x="244"/>
        <item x="550"/>
        <item x="474"/>
        <item x="378"/>
        <item x="416"/>
        <item x="452"/>
        <item x="443"/>
        <item x="547"/>
        <item x="601"/>
        <item x="272"/>
        <item x="18"/>
        <item x="603"/>
        <item x="599"/>
        <item x="351"/>
        <item x="412"/>
        <item x="571"/>
        <item x="3"/>
        <item x="387"/>
        <item x="167"/>
        <item x="583"/>
        <item x="460"/>
        <item x="455"/>
        <item x="595"/>
        <item x="157"/>
        <item x="500"/>
        <item x="403"/>
        <item x="515"/>
        <item x="586"/>
        <item x="177"/>
        <item x="446"/>
        <item x="582"/>
        <item x="89"/>
        <item x="532"/>
        <item x="200"/>
        <item x="608"/>
        <item x="433"/>
        <item x="394"/>
        <item x="471"/>
        <item x="579"/>
        <item x="106"/>
        <item x="449"/>
        <item x="383"/>
        <item x="402"/>
        <item x="568"/>
        <item x="62"/>
        <item x="426"/>
        <item x="576"/>
        <item x="511"/>
        <item x="36"/>
        <item x="277"/>
        <item x="61"/>
        <item x="503"/>
        <item x="592"/>
        <item x="302"/>
        <item x="577"/>
        <item x="353"/>
        <item x="120"/>
        <item x="180"/>
        <item x="33"/>
        <item x="319"/>
        <item x="10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6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 t="grand">
      <x/>
    </i>
  </rowItems>
  <colItems count="1">
    <i/>
  </colItems>
  <dataFields count="1">
    <dataField name="Count of ISR SCORE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3BBFE-9C3E-7C40-BCC7-ADA562B3B17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67:U73" firstHeaderRow="1" firstDataRow="1" firstDataCol="1"/>
  <pivotFields count="31">
    <pivotField showAll="0"/>
    <pivotField showAll="0"/>
    <pivotField showAll="0"/>
    <pivotField showAll="0"/>
    <pivotField showAll="0">
      <items count="107">
        <item x="11"/>
        <item x="75"/>
        <item x="8"/>
        <item x="53"/>
        <item x="63"/>
        <item x="97"/>
        <item x="46"/>
        <item x="50"/>
        <item x="43"/>
        <item x="20"/>
        <item x="25"/>
        <item x="102"/>
        <item x="100"/>
        <item x="16"/>
        <item x="14"/>
        <item x="3"/>
        <item x="64"/>
        <item x="65"/>
        <item x="59"/>
        <item x="17"/>
        <item x="68"/>
        <item x="23"/>
        <item x="105"/>
        <item x="1"/>
        <item x="36"/>
        <item x="40"/>
        <item x="89"/>
        <item x="62"/>
        <item x="74"/>
        <item x="22"/>
        <item x="52"/>
        <item x="24"/>
        <item x="84"/>
        <item x="79"/>
        <item x="47"/>
        <item x="66"/>
        <item x="78"/>
        <item x="39"/>
        <item x="81"/>
        <item x="12"/>
        <item x="73"/>
        <item x="37"/>
        <item x="58"/>
        <item x="101"/>
        <item x="88"/>
        <item x="13"/>
        <item x="6"/>
        <item x="30"/>
        <item x="29"/>
        <item x="91"/>
        <item x="99"/>
        <item x="86"/>
        <item x="60"/>
        <item x="45"/>
        <item x="51"/>
        <item x="33"/>
        <item x="92"/>
        <item x="27"/>
        <item x="48"/>
        <item x="77"/>
        <item x="9"/>
        <item x="18"/>
        <item x="103"/>
        <item x="94"/>
        <item x="42"/>
        <item x="49"/>
        <item x="70"/>
        <item x="69"/>
        <item x="15"/>
        <item x="80"/>
        <item x="72"/>
        <item x="61"/>
        <item x="38"/>
        <item x="82"/>
        <item x="32"/>
        <item x="55"/>
        <item x="98"/>
        <item x="96"/>
        <item x="7"/>
        <item x="26"/>
        <item x="2"/>
        <item x="19"/>
        <item x="90"/>
        <item x="87"/>
        <item x="41"/>
        <item x="10"/>
        <item x="56"/>
        <item x="57"/>
        <item x="34"/>
        <item x="76"/>
        <item x="104"/>
        <item x="54"/>
        <item x="67"/>
        <item x="21"/>
        <item x="71"/>
        <item x="44"/>
        <item x="28"/>
        <item x="95"/>
        <item x="5"/>
        <item x="31"/>
        <item x="4"/>
        <item x="0"/>
        <item x="93"/>
        <item x="85"/>
        <item x="83"/>
        <item x="35"/>
        <item t="default"/>
      </items>
    </pivotField>
    <pivotField axis="axisRow" dataField="1" showAll="0">
      <items count="6">
        <item x="4"/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gion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11A46-DC55-C042-BD6F-46FD6B127176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K67:CL74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76">
        <item x="186"/>
        <item x="142"/>
        <item x="277"/>
        <item x="49"/>
        <item x="293"/>
        <item x="353"/>
        <item x="344"/>
        <item x="236"/>
        <item x="266"/>
        <item x="380"/>
        <item x="97"/>
        <item x="395"/>
        <item x="244"/>
        <item x="197"/>
        <item x="322"/>
        <item x="188"/>
        <item x="1"/>
        <item x="245"/>
        <item x="134"/>
        <item x="21"/>
        <item x="58"/>
        <item x="316"/>
        <item x="157"/>
        <item x="172"/>
        <item x="158"/>
        <item x="438"/>
        <item x="475"/>
        <item x="114"/>
        <item x="224"/>
        <item x="340"/>
        <item x="309"/>
        <item x="255"/>
        <item x="86"/>
        <item x="326"/>
        <item x="111"/>
        <item x="95"/>
        <item x="141"/>
        <item x="14"/>
        <item x="352"/>
        <item x="98"/>
        <item x="31"/>
        <item x="35"/>
        <item x="205"/>
        <item x="94"/>
        <item x="83"/>
        <item x="222"/>
        <item x="93"/>
        <item x="44"/>
        <item x="232"/>
        <item x="248"/>
        <item x="360"/>
        <item x="155"/>
        <item x="2"/>
        <item x="176"/>
        <item x="315"/>
        <item x="36"/>
        <item x="106"/>
        <item x="327"/>
        <item x="427"/>
        <item x="41"/>
        <item x="163"/>
        <item x="496"/>
        <item x="17"/>
        <item x="82"/>
        <item x="199"/>
        <item x="6"/>
        <item x="251"/>
        <item x="267"/>
        <item x="19"/>
        <item x="100"/>
        <item x="69"/>
        <item x="246"/>
        <item x="109"/>
        <item x="46"/>
        <item x="348"/>
        <item x="263"/>
        <item x="168"/>
        <item x="26"/>
        <item x="78"/>
        <item x="202"/>
        <item x="241"/>
        <item x="149"/>
        <item x="132"/>
        <item x="52"/>
        <item x="92"/>
        <item x="10"/>
        <item x="140"/>
        <item x="103"/>
        <item x="285"/>
        <item x="88"/>
        <item x="128"/>
        <item x="107"/>
        <item x="112"/>
        <item x="343"/>
        <item x="390"/>
        <item x="428"/>
        <item x="323"/>
        <item x="171"/>
        <item x="231"/>
        <item x="67"/>
        <item x="281"/>
        <item x="57"/>
        <item x="225"/>
        <item x="119"/>
        <item x="120"/>
        <item x="307"/>
        <item x="292"/>
        <item x="242"/>
        <item x="32"/>
        <item x="54"/>
        <item x="276"/>
        <item x="249"/>
        <item x="59"/>
        <item x="126"/>
        <item x="288"/>
        <item x="60"/>
        <item x="240"/>
        <item x="108"/>
        <item x="89"/>
        <item x="173"/>
        <item x="0"/>
        <item x="465"/>
        <item x="51"/>
        <item x="233"/>
        <item x="220"/>
        <item x="238"/>
        <item x="218"/>
        <item x="262"/>
        <item x="433"/>
        <item x="139"/>
        <item x="302"/>
        <item x="8"/>
        <item x="53"/>
        <item x="325"/>
        <item x="212"/>
        <item x="96"/>
        <item x="237"/>
        <item x="27"/>
        <item x="125"/>
        <item x="33"/>
        <item x="65"/>
        <item x="42"/>
        <item x="15"/>
        <item x="23"/>
        <item x="127"/>
        <item x="314"/>
        <item x="4"/>
        <item x="209"/>
        <item x="40"/>
        <item x="162"/>
        <item x="75"/>
        <item x="373"/>
        <item x="9"/>
        <item x="341"/>
        <item x="166"/>
        <item x="81"/>
        <item x="518"/>
        <item x="258"/>
        <item x="359"/>
        <item x="175"/>
        <item x="167"/>
        <item x="104"/>
        <item x="214"/>
        <item x="47"/>
        <item x="365"/>
        <item x="256"/>
        <item x="391"/>
        <item x="25"/>
        <item x="203"/>
        <item x="377"/>
        <item x="102"/>
        <item x="183"/>
        <item x="13"/>
        <item x="261"/>
        <item x="73"/>
        <item x="230"/>
        <item x="369"/>
        <item x="62"/>
        <item x="18"/>
        <item x="234"/>
        <item x="91"/>
        <item x="273"/>
        <item x="235"/>
        <item x="226"/>
        <item x="401"/>
        <item x="68"/>
        <item x="356"/>
        <item x="45"/>
        <item x="7"/>
        <item x="156"/>
        <item x="201"/>
        <item x="185"/>
        <item x="207"/>
        <item x="55"/>
        <item x="84"/>
        <item x="133"/>
        <item x="143"/>
        <item x="30"/>
        <item x="138"/>
        <item x="259"/>
        <item x="38"/>
        <item x="379"/>
        <item x="396"/>
        <item x="135"/>
        <item x="426"/>
        <item x="406"/>
        <item x="43"/>
        <item x="191"/>
        <item x="70"/>
        <item x="381"/>
        <item x="12"/>
        <item x="310"/>
        <item x="272"/>
        <item x="304"/>
        <item x="502"/>
        <item x="194"/>
        <item x="252"/>
        <item x="290"/>
        <item x="80"/>
        <item x="211"/>
        <item x="79"/>
        <item x="123"/>
        <item x="50"/>
        <item x="11"/>
        <item x="177"/>
        <item x="34"/>
        <item x="305"/>
        <item x="291"/>
        <item x="174"/>
        <item x="48"/>
        <item x="189"/>
        <item x="223"/>
        <item x="146"/>
        <item x="117"/>
        <item x="122"/>
        <item x="71"/>
        <item x="311"/>
        <item x="181"/>
        <item x="423"/>
        <item x="442"/>
        <item x="87"/>
        <item x="210"/>
        <item x="16"/>
        <item x="136"/>
        <item x="397"/>
        <item x="20"/>
        <item x="24"/>
        <item x="150"/>
        <item x="358"/>
        <item x="105"/>
        <item x="180"/>
        <item x="165"/>
        <item x="3"/>
        <item x="90"/>
        <item x="61"/>
        <item x="331"/>
        <item x="124"/>
        <item x="250"/>
        <item x="101"/>
        <item x="284"/>
        <item x="159"/>
        <item x="22"/>
        <item x="515"/>
        <item x="85"/>
        <item x="64"/>
        <item x="121"/>
        <item x="110"/>
        <item x="147"/>
        <item x="116"/>
        <item x="312"/>
        <item x="221"/>
        <item x="164"/>
        <item x="153"/>
        <item x="213"/>
        <item x="130"/>
        <item x="196"/>
        <item x="161"/>
        <item x="215"/>
        <item x="275"/>
        <item x="268"/>
        <item x="520"/>
        <item x="254"/>
        <item x="208"/>
        <item x="386"/>
        <item x="429"/>
        <item x="179"/>
        <item x="349"/>
        <item x="264"/>
        <item x="216"/>
        <item x="198"/>
        <item x="5"/>
        <item x="317"/>
        <item x="39"/>
        <item x="66"/>
        <item x="77"/>
        <item x="131"/>
        <item x="28"/>
        <item x="287"/>
        <item x="289"/>
        <item x="286"/>
        <item x="274"/>
        <item x="282"/>
        <item x="129"/>
        <item x="152"/>
        <item x="137"/>
        <item x="270"/>
        <item x="160"/>
        <item x="239"/>
        <item x="257"/>
        <item x="271"/>
        <item x="435"/>
        <item x="298"/>
        <item x="334"/>
        <item x="329"/>
        <item x="283"/>
        <item x="113"/>
        <item x="170"/>
        <item x="297"/>
        <item x="425"/>
        <item x="301"/>
        <item x="513"/>
        <item x="321"/>
        <item x="452"/>
        <item x="118"/>
        <item x="300"/>
        <item x="295"/>
        <item x="148"/>
        <item x="63"/>
        <item x="154"/>
        <item x="308"/>
        <item x="337"/>
        <item x="387"/>
        <item x="414"/>
        <item x="420"/>
        <item x="389"/>
        <item x="374"/>
        <item x="29"/>
        <item x="466"/>
        <item x="388"/>
        <item x="169"/>
        <item x="516"/>
        <item x="495"/>
        <item x="350"/>
        <item x="416"/>
        <item x="378"/>
        <item x="99"/>
        <item x="332"/>
        <item x="384"/>
        <item x="299"/>
        <item x="76"/>
        <item x="488"/>
        <item x="445"/>
        <item x="370"/>
        <item x="336"/>
        <item x="534"/>
        <item x="206"/>
        <item x="477"/>
        <item x="178"/>
        <item x="434"/>
        <item x="296"/>
        <item x="371"/>
        <item x="483"/>
        <item x="265"/>
        <item x="192"/>
        <item x="487"/>
        <item x="405"/>
        <item x="187"/>
        <item x="432"/>
        <item x="453"/>
        <item x="182"/>
        <item x="503"/>
        <item x="376"/>
        <item x="330"/>
        <item x="474"/>
        <item x="404"/>
        <item x="346"/>
        <item x="229"/>
        <item x="193"/>
        <item x="280"/>
        <item x="437"/>
        <item x="430"/>
        <item x="521"/>
        <item x="227"/>
        <item x="313"/>
        <item x="500"/>
        <item x="436"/>
        <item x="555"/>
        <item x="448"/>
        <item x="400"/>
        <item x="318"/>
        <item x="335"/>
        <item x="37"/>
        <item x="278"/>
        <item x="362"/>
        <item x="421"/>
        <item x="383"/>
        <item x="575"/>
        <item x="204"/>
        <item x="394"/>
        <item x="269"/>
        <item x="620"/>
        <item x="217"/>
        <item x="517"/>
        <item x="552"/>
        <item x="324"/>
        <item x="523"/>
        <item x="569"/>
        <item x="243"/>
        <item x="372"/>
        <item x="507"/>
        <item x="294"/>
        <item x="450"/>
        <item x="407"/>
        <item x="411"/>
        <item x="247"/>
        <item x="363"/>
        <item x="333"/>
        <item x="463"/>
        <item x="190"/>
        <item x="558"/>
        <item x="74"/>
        <item x="319"/>
        <item x="354"/>
        <item x="355"/>
        <item x="489"/>
        <item x="532"/>
        <item x="526"/>
        <item x="303"/>
        <item x="184"/>
        <item x="606"/>
        <item x="418"/>
        <item x="347"/>
        <item x="382"/>
        <item x="510"/>
        <item x="447"/>
        <item x="535"/>
        <item x="468"/>
        <item x="357"/>
        <item x="228"/>
        <item x="200"/>
        <item x="328"/>
        <item x="440"/>
        <item x="56"/>
        <item x="539"/>
        <item x="385"/>
        <item x="144"/>
        <item x="444"/>
        <item x="412"/>
        <item x="145"/>
        <item x="279"/>
        <item x="557"/>
        <item x="446"/>
        <item x="403"/>
        <item x="644"/>
        <item x="306"/>
        <item x="115"/>
        <item x="339"/>
        <item x="375"/>
        <item x="633"/>
        <item x="593"/>
        <item x="408"/>
        <item x="592"/>
        <item x="537"/>
        <item x="361"/>
        <item x="260"/>
        <item x="546"/>
        <item x="530"/>
        <item x="409"/>
        <item x="454"/>
        <item x="422"/>
        <item x="457"/>
        <item x="195"/>
        <item x="522"/>
        <item x="478"/>
        <item x="419"/>
        <item x="542"/>
        <item x="564"/>
        <item x="72"/>
        <item x="590"/>
        <item x="415"/>
        <item x="417"/>
        <item x="455"/>
        <item x="636"/>
        <item x="470"/>
        <item x="547"/>
        <item x="506"/>
        <item x="514"/>
        <item x="619"/>
        <item x="368"/>
        <item x="490"/>
        <item x="366"/>
        <item x="464"/>
        <item x="219"/>
        <item x="459"/>
        <item x="451"/>
        <item x="410"/>
        <item x="393"/>
        <item x="582"/>
        <item x="566"/>
        <item x="364"/>
        <item x="253"/>
        <item x="491"/>
        <item x="320"/>
        <item x="622"/>
        <item x="367"/>
        <item x="587"/>
        <item x="338"/>
        <item x="595"/>
        <item x="424"/>
        <item x="548"/>
        <item x="431"/>
        <item x="504"/>
        <item x="630"/>
        <item x="617"/>
        <item x="493"/>
        <item x="556"/>
        <item x="528"/>
        <item x="625"/>
        <item x="543"/>
        <item x="631"/>
        <item x="441"/>
        <item x="497"/>
        <item x="479"/>
        <item x="511"/>
        <item x="476"/>
        <item x="632"/>
        <item x="462"/>
        <item x="458"/>
        <item x="351"/>
        <item x="342"/>
        <item x="553"/>
        <item x="498"/>
        <item x="672"/>
        <item x="639"/>
        <item x="613"/>
        <item x="665"/>
        <item x="603"/>
        <item x="525"/>
        <item x="494"/>
        <item x="482"/>
        <item x="568"/>
        <item x="398"/>
        <item x="649"/>
        <item x="559"/>
        <item x="399"/>
        <item x="600"/>
        <item x="345"/>
        <item x="671"/>
        <item x="505"/>
        <item x="480"/>
        <item x="512"/>
        <item x="461"/>
        <item x="486"/>
        <item x="660"/>
        <item x="596"/>
        <item x="551"/>
        <item x="509"/>
        <item x="471"/>
        <item x="623"/>
        <item x="481"/>
        <item x="527"/>
        <item x="524"/>
        <item x="499"/>
        <item x="571"/>
        <item x="413"/>
        <item x="540"/>
        <item x="443"/>
        <item x="637"/>
        <item x="402"/>
        <item x="608"/>
        <item x="583"/>
        <item x="439"/>
        <item x="456"/>
        <item x="449"/>
        <item x="572"/>
        <item x="519"/>
        <item x="611"/>
        <item x="469"/>
        <item x="484"/>
        <item x="485"/>
        <item x="602"/>
        <item x="588"/>
        <item x="652"/>
        <item x="646"/>
        <item x="597"/>
        <item x="392"/>
        <item x="561"/>
        <item x="565"/>
        <item x="621"/>
        <item x="460"/>
        <item x="653"/>
        <item x="473"/>
        <item x="536"/>
        <item x="529"/>
        <item x="549"/>
        <item x="638"/>
        <item x="501"/>
        <item x="508"/>
        <item x="538"/>
        <item x="492"/>
        <item x="642"/>
        <item x="545"/>
        <item x="574"/>
        <item x="645"/>
        <item x="576"/>
        <item x="560"/>
        <item x="607"/>
        <item x="467"/>
        <item x="616"/>
        <item x="584"/>
        <item x="544"/>
        <item x="541"/>
        <item x="657"/>
        <item x="656"/>
        <item x="578"/>
        <item x="647"/>
        <item x="554"/>
        <item x="563"/>
        <item x="579"/>
        <item x="598"/>
        <item x="533"/>
        <item x="586"/>
        <item x="567"/>
        <item x="658"/>
        <item x="585"/>
        <item x="581"/>
        <item x="605"/>
        <item x="614"/>
        <item x="531"/>
        <item x="580"/>
        <item x="589"/>
        <item x="577"/>
        <item x="618"/>
        <item x="669"/>
        <item x="610"/>
        <item x="472"/>
        <item x="591"/>
        <item x="662"/>
        <item x="550"/>
        <item x="659"/>
        <item x="604"/>
        <item x="601"/>
        <item x="674"/>
        <item x="570"/>
        <item x="654"/>
        <item x="629"/>
        <item x="635"/>
        <item x="573"/>
        <item x="651"/>
        <item x="594"/>
        <item x="670"/>
        <item x="599"/>
        <item x="562"/>
        <item x="612"/>
        <item x="615"/>
        <item x="624"/>
        <item x="628"/>
        <item x="650"/>
        <item x="663"/>
        <item x="609"/>
        <item x="626"/>
        <item x="640"/>
        <item x="627"/>
        <item x="648"/>
        <item x="641"/>
        <item x="655"/>
        <item x="643"/>
        <item x="664"/>
        <item x="661"/>
        <item x="666"/>
        <item x="667"/>
        <item x="634"/>
        <item x="668"/>
        <item x="673"/>
        <item x="151"/>
        <item t="default"/>
      </items>
    </pivotField>
    <pivotField showAll="0"/>
    <pivotField showAll="0"/>
  </pivotFields>
  <rowFields count="1">
    <field x="28"/>
  </rowFields>
  <rowItems count="6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 t="grand">
      <x/>
    </i>
  </rowItems>
  <colItems count="1">
    <i/>
  </colItems>
  <dataFields count="1">
    <dataField name="Count of SUS SCORE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BFACE-FEEF-184B-A8DF-9271DA98BE01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G67:BH658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91">
        <item x="106"/>
        <item x="53"/>
        <item x="120"/>
        <item x="43"/>
        <item x="151"/>
        <item x="12"/>
        <item x="160"/>
        <item x="31"/>
        <item x="13"/>
        <item x="10"/>
        <item x="49"/>
        <item x="61"/>
        <item x="34"/>
        <item x="71"/>
        <item x="80"/>
        <item x="41"/>
        <item x="23"/>
        <item x="97"/>
        <item x="150"/>
        <item x="39"/>
        <item x="74"/>
        <item x="196"/>
        <item x="101"/>
        <item x="6"/>
        <item x="107"/>
        <item x="1"/>
        <item x="181"/>
        <item x="86"/>
        <item x="215"/>
        <item x="108"/>
        <item x="52"/>
        <item x="83"/>
        <item x="87"/>
        <item x="16"/>
        <item x="269"/>
        <item x="230"/>
        <item x="238"/>
        <item x="55"/>
        <item x="26"/>
        <item x="76"/>
        <item x="21"/>
        <item x="60"/>
        <item x="51"/>
        <item x="206"/>
        <item x="134"/>
        <item x="30"/>
        <item x="50"/>
        <item x="20"/>
        <item x="72"/>
        <item x="245"/>
        <item x="4"/>
        <item x="301"/>
        <item x="54"/>
        <item x="15"/>
        <item x="45"/>
        <item x="174"/>
        <item x="125"/>
        <item x="59"/>
        <item x="47"/>
        <item x="69"/>
        <item x="17"/>
        <item x="115"/>
        <item x="7"/>
        <item x="154"/>
        <item x="65"/>
        <item x="136"/>
        <item x="263"/>
        <item x="44"/>
        <item x="148"/>
        <item x="170"/>
        <item x="48"/>
        <item x="349"/>
        <item x="191"/>
        <item x="119"/>
        <item x="124"/>
        <item x="111"/>
        <item x="14"/>
        <item x="40"/>
        <item x="28"/>
        <item x="454"/>
        <item x="267"/>
        <item x="445"/>
        <item x="157"/>
        <item x="268"/>
        <item x="70"/>
        <item x="287"/>
        <item x="324"/>
        <item x="254"/>
        <item x="222"/>
        <item x="131"/>
        <item x="581"/>
        <item x="425"/>
        <item x="162"/>
        <item x="24"/>
        <item x="63"/>
        <item x="210"/>
        <item x="188"/>
        <item x="121"/>
        <item x="390"/>
        <item x="408"/>
        <item x="257"/>
        <item x="438"/>
        <item x="404"/>
        <item x="403"/>
        <item x="369"/>
        <item x="283"/>
        <item x="99"/>
        <item x="207"/>
        <item x="406"/>
        <item x="100"/>
        <item x="98"/>
        <item x="62"/>
        <item x="75"/>
        <item x="373"/>
        <item x="22"/>
        <item x="140"/>
        <item x="376"/>
        <item x="469"/>
        <item x="460"/>
        <item x="231"/>
        <item x="241"/>
        <item x="370"/>
        <item x="397"/>
        <item x="234"/>
        <item x="195"/>
        <item x="198"/>
        <item x="167"/>
        <item x="133"/>
        <item x="375"/>
        <item x="129"/>
        <item x="571"/>
        <item x="228"/>
        <item x="161"/>
        <item x="204"/>
        <item x="227"/>
        <item x="126"/>
        <item x="218"/>
        <item x="527"/>
        <item x="258"/>
        <item x="3"/>
        <item x="176"/>
        <item x="242"/>
        <item x="128"/>
        <item x="82"/>
        <item x="314"/>
        <item x="117"/>
        <item x="264"/>
        <item x="307"/>
        <item x="259"/>
        <item x="226"/>
        <item x="467"/>
        <item x="298"/>
        <item x="223"/>
        <item x="36"/>
        <item x="261"/>
        <item x="233"/>
        <item x="158"/>
        <item x="365"/>
        <item x="313"/>
        <item x="42"/>
        <item x="262"/>
        <item x="205"/>
        <item x="116"/>
        <item x="494"/>
        <item x="105"/>
        <item x="446"/>
        <item x="335"/>
        <item x="342"/>
        <item x="110"/>
        <item x="285"/>
        <item x="316"/>
        <item x="37"/>
        <item x="178"/>
        <item x="138"/>
        <item x="476"/>
        <item x="442"/>
        <item x="336"/>
        <item x="386"/>
        <item x="187"/>
        <item x="143"/>
        <item x="90"/>
        <item x="175"/>
        <item x="84"/>
        <item x="5"/>
        <item x="473"/>
        <item x="327"/>
        <item x="395"/>
        <item x="399"/>
        <item x="557"/>
        <item x="33"/>
        <item x="85"/>
        <item x="159"/>
        <item x="194"/>
        <item x="551"/>
        <item x="302"/>
        <item x="132"/>
        <item x="415"/>
        <item x="492"/>
        <item x="2"/>
        <item x="212"/>
        <item x="118"/>
        <item x="236"/>
        <item x="213"/>
        <item x="309"/>
        <item x="398"/>
        <item x="385"/>
        <item x="272"/>
        <item x="319"/>
        <item x="305"/>
        <item x="489"/>
        <item x="171"/>
        <item x="407"/>
        <item x="337"/>
        <item x="580"/>
        <item x="139"/>
        <item x="220"/>
        <item x="353"/>
        <item x="77"/>
        <item x="200"/>
        <item x="209"/>
        <item x="559"/>
        <item x="347"/>
        <item x="500"/>
        <item x="56"/>
        <item x="255"/>
        <item x="193"/>
        <item x="274"/>
        <item x="304"/>
        <item x="142"/>
        <item x="92"/>
        <item x="417"/>
        <item x="8"/>
        <item x="484"/>
        <item x="574"/>
        <item x="432"/>
        <item x="541"/>
        <item x="256"/>
        <item x="491"/>
        <item x="325"/>
        <item x="351"/>
        <item x="481"/>
        <item x="456"/>
        <item x="340"/>
        <item x="566"/>
        <item x="426"/>
        <item x="483"/>
        <item x="266"/>
        <item x="570"/>
        <item x="243"/>
        <item x="153"/>
        <item x="315"/>
        <item x="548"/>
        <item x="291"/>
        <item x="201"/>
        <item x="530"/>
        <item x="25"/>
        <item x="505"/>
        <item x="208"/>
        <item x="387"/>
        <item x="339"/>
        <item x="358"/>
        <item x="224"/>
        <item x="81"/>
        <item x="278"/>
        <item x="103"/>
        <item x="388"/>
        <item x="303"/>
        <item x="182"/>
        <item x="149"/>
        <item x="281"/>
        <item x="320"/>
        <item x="216"/>
        <item x="465"/>
        <item x="177"/>
        <item x="169"/>
        <item x="552"/>
        <item x="487"/>
        <item x="503"/>
        <item x="253"/>
        <item x="458"/>
        <item x="155"/>
        <item x="329"/>
        <item x="29"/>
        <item x="392"/>
        <item x="135"/>
        <item x="27"/>
        <item x="113"/>
        <item x="394"/>
        <item x="64"/>
        <item x="441"/>
        <item x="276"/>
        <item x="333"/>
        <item x="380"/>
        <item x="67"/>
        <item x="203"/>
        <item x="560"/>
        <item x="363"/>
        <item x="509"/>
        <item x="323"/>
        <item x="490"/>
        <item x="565"/>
        <item x="555"/>
        <item x="346"/>
        <item x="382"/>
        <item x="422"/>
        <item x="366"/>
        <item x="9"/>
        <item x="137"/>
        <item x="360"/>
        <item x="357"/>
        <item x="130"/>
        <item x="192"/>
        <item x="189"/>
        <item x="163"/>
        <item x="318"/>
        <item x="229"/>
        <item x="310"/>
        <item x="0"/>
        <item x="123"/>
        <item x="296"/>
        <item x="185"/>
        <item x="577"/>
        <item x="377"/>
        <item x="434"/>
        <item x="480"/>
        <item x="401"/>
        <item x="471"/>
        <item x="556"/>
        <item x="338"/>
        <item x="147"/>
        <item x="239"/>
        <item x="554"/>
        <item x="485"/>
        <item x="444"/>
        <item x="180"/>
        <item x="371"/>
        <item x="280"/>
        <item x="68"/>
        <item x="523"/>
        <item x="409"/>
        <item x="246"/>
        <item x="400"/>
        <item x="359"/>
        <item x="271"/>
        <item x="464"/>
        <item x="585"/>
        <item x="507"/>
        <item x="372"/>
        <item x="79"/>
        <item x="290"/>
        <item x="558"/>
        <item x="443"/>
        <item x="589"/>
        <item x="391"/>
        <item x="428"/>
        <item x="466"/>
        <item x="545"/>
        <item x="18"/>
        <item x="508"/>
        <item x="468"/>
        <item x="562"/>
        <item x="326"/>
        <item x="430"/>
        <item x="295"/>
        <item x="364"/>
        <item x="19"/>
        <item x="289"/>
        <item x="78"/>
        <item x="35"/>
        <item x="457"/>
        <item x="249"/>
        <item x="348"/>
        <item x="451"/>
        <item x="184"/>
        <item x="73"/>
        <item x="461"/>
        <item x="244"/>
        <item x="379"/>
        <item x="166"/>
        <item x="384"/>
        <item x="414"/>
        <item x="416"/>
        <item x="582"/>
        <item x="567"/>
        <item x="275"/>
        <item x="260"/>
        <item x="537"/>
        <item x="526"/>
        <item x="447"/>
        <item x="528"/>
        <item x="152"/>
        <item x="584"/>
        <item x="250"/>
        <item x="89"/>
        <item x="237"/>
        <item x="221"/>
        <item x="190"/>
        <item x="277"/>
        <item x="424"/>
        <item x="502"/>
        <item x="450"/>
        <item x="411"/>
        <item x="317"/>
        <item x="410"/>
        <item x="102"/>
        <item x="183"/>
        <item x="459"/>
        <item x="547"/>
        <item x="362"/>
        <item x="439"/>
        <item x="561"/>
        <item x="91"/>
        <item x="300"/>
        <item x="306"/>
        <item x="252"/>
        <item x="393"/>
        <item x="538"/>
        <item x="330"/>
        <item x="225"/>
        <item x="240"/>
        <item x="235"/>
        <item x="114"/>
        <item x="164"/>
        <item x="568"/>
        <item x="219"/>
        <item x="462"/>
        <item x="328"/>
        <item x="543"/>
        <item x="141"/>
        <item x="95"/>
        <item x="440"/>
        <item x="179"/>
        <item x="282"/>
        <item x="46"/>
        <item x="93"/>
        <item x="144"/>
        <item x="573"/>
        <item x="436"/>
        <item x="474"/>
        <item x="197"/>
        <item x="575"/>
        <item x="368"/>
        <item x="413"/>
        <item x="524"/>
        <item x="232"/>
        <item x="536"/>
        <item x="294"/>
        <item x="497"/>
        <item x="479"/>
        <item x="511"/>
        <item x="146"/>
        <item x="288"/>
        <item x="564"/>
        <item x="299"/>
        <item x="519"/>
        <item x="578"/>
        <item x="312"/>
        <item x="477"/>
        <item x="211"/>
        <item x="435"/>
        <item x="383"/>
        <item x="516"/>
        <item x="38"/>
        <item x="525"/>
        <item x="345"/>
        <item x="587"/>
        <item x="334"/>
        <item x="350"/>
        <item x="247"/>
        <item x="579"/>
        <item x="343"/>
        <item x="433"/>
        <item x="378"/>
        <item x="449"/>
        <item x="389"/>
        <item x="501"/>
        <item x="540"/>
        <item x="88"/>
        <item x="521"/>
        <item x="475"/>
        <item x="517"/>
        <item x="412"/>
        <item x="165"/>
        <item x="321"/>
        <item x="248"/>
        <item x="354"/>
        <item x="522"/>
        <item x="539"/>
        <item x="544"/>
        <item x="109"/>
        <item x="32"/>
        <item x="546"/>
        <item x="493"/>
        <item x="356"/>
        <item x="202"/>
        <item x="496"/>
        <item x="172"/>
        <item x="173"/>
        <item x="322"/>
        <item x="270"/>
        <item x="308"/>
        <item x="418"/>
        <item x="583"/>
        <item x="506"/>
        <item x="572"/>
        <item x="265"/>
        <item x="550"/>
        <item x="396"/>
        <item x="588"/>
        <item x="486"/>
        <item x="452"/>
        <item x="402"/>
        <item x="531"/>
        <item x="472"/>
        <item x="513"/>
        <item x="361"/>
        <item x="122"/>
        <item x="532"/>
        <item x="576"/>
        <item x="156"/>
        <item x="427"/>
        <item x="355"/>
        <item x="499"/>
        <item x="66"/>
        <item x="168"/>
        <item x="279"/>
        <item x="563"/>
        <item x="344"/>
        <item x="429"/>
        <item x="214"/>
        <item x="569"/>
        <item x="549"/>
        <item x="463"/>
        <item x="331"/>
        <item x="518"/>
        <item x="421"/>
        <item x="448"/>
        <item x="515"/>
        <item x="332"/>
        <item x="420"/>
        <item x="431"/>
        <item x="535"/>
        <item x="510"/>
        <item x="96"/>
        <item x="455"/>
        <item x="514"/>
        <item x="437"/>
        <item x="199"/>
        <item x="104"/>
        <item x="58"/>
        <item x="586"/>
        <item x="286"/>
        <item x="534"/>
        <item x="504"/>
        <item x="529"/>
        <item x="374"/>
        <item x="127"/>
        <item x="512"/>
        <item x="94"/>
        <item x="367"/>
        <item x="542"/>
        <item x="341"/>
        <item x="495"/>
        <item x="482"/>
        <item x="405"/>
        <item x="297"/>
        <item x="520"/>
        <item x="488"/>
        <item x="470"/>
        <item x="498"/>
        <item x="423"/>
        <item x="292"/>
        <item x="352"/>
        <item x="453"/>
        <item x="145"/>
        <item x="284"/>
        <item x="419"/>
        <item x="533"/>
        <item x="311"/>
        <item x="381"/>
        <item x="478"/>
        <item x="273"/>
        <item x="251"/>
        <item x="186"/>
        <item x="112"/>
        <item x="553"/>
        <item x="217"/>
        <item x="293"/>
        <item x="5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5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 t="grand">
      <x/>
    </i>
  </rowItems>
  <colItems count="1">
    <i/>
  </colItems>
  <dataFields count="1">
    <dataField name="Count of IFR SCORE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8E21B-ABE9-4440-8BAC-A7293D1C911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67:O1571" firstHeaderRow="1" firstDataRow="1" firstDataCol="1"/>
  <pivotFields count="31">
    <pivotField showAll="0"/>
    <pivotField showAll="0"/>
    <pivotField showAll="0"/>
    <pivotField axis="axisRow" dataField="1" showAll="0">
      <items count="1504">
        <item x="1024"/>
        <item x="1314"/>
        <item x="1363"/>
        <item x="614"/>
        <item x="432"/>
        <item x="984"/>
        <item x="481"/>
        <item x="347"/>
        <item x="974"/>
        <item x="1197"/>
        <item x="296"/>
        <item x="1401"/>
        <item x="176"/>
        <item x="623"/>
        <item x="828"/>
        <item x="164"/>
        <item x="1163"/>
        <item x="1285"/>
        <item x="1049"/>
        <item x="878"/>
        <item x="341"/>
        <item x="1009"/>
        <item x="929"/>
        <item x="606"/>
        <item x="334"/>
        <item x="131"/>
        <item x="790"/>
        <item x="473"/>
        <item x="1332"/>
        <item x="466"/>
        <item x="1129"/>
        <item x="563"/>
        <item x="305"/>
        <item x="725"/>
        <item x="1437"/>
        <item x="128"/>
        <item x="619"/>
        <item x="342"/>
        <item x="879"/>
        <item x="688"/>
        <item x="1215"/>
        <item x="610"/>
        <item x="344"/>
        <item x="1114"/>
        <item x="1016"/>
        <item x="351"/>
        <item x="492"/>
        <item x="348"/>
        <item x="216"/>
        <item x="646"/>
        <item x="156"/>
        <item x="1103"/>
        <item x="713"/>
        <item x="238"/>
        <item x="768"/>
        <item x="1029"/>
        <item x="272"/>
        <item x="1192"/>
        <item x="1344"/>
        <item x="256"/>
        <item x="469"/>
        <item x="793"/>
        <item x="389"/>
        <item x="764"/>
        <item x="826"/>
        <item x="239"/>
        <item x="327"/>
        <item x="1119"/>
        <item x="467"/>
        <item x="537"/>
        <item x="557"/>
        <item x="1085"/>
        <item x="916"/>
        <item x="578"/>
        <item x="1466"/>
        <item x="624"/>
        <item x="917"/>
        <item x="858"/>
        <item x="1013"/>
        <item x="936"/>
        <item x="355"/>
        <item x="992"/>
        <item x="937"/>
        <item x="855"/>
        <item x="1321"/>
        <item x="922"/>
        <item x="612"/>
        <item x="522"/>
        <item x="1214"/>
        <item x="370"/>
        <item x="835"/>
        <item x="349"/>
        <item x="1148"/>
        <item x="592"/>
        <item x="1259"/>
        <item x="145"/>
        <item x="114"/>
        <item x="54"/>
        <item x="391"/>
        <item x="888"/>
        <item x="772"/>
        <item x="1124"/>
        <item x="206"/>
        <item x="10"/>
        <item x="870"/>
        <item x="887"/>
        <item x="157"/>
        <item x="373"/>
        <item x="1143"/>
        <item x="468"/>
        <item x="891"/>
        <item x="726"/>
        <item x="824"/>
        <item x="335"/>
        <item x="600"/>
        <item x="1168"/>
        <item x="127"/>
        <item x="1097"/>
        <item x="1392"/>
        <item x="313"/>
        <item x="711"/>
        <item x="615"/>
        <item x="285"/>
        <item x="350"/>
        <item x="810"/>
        <item x="204"/>
        <item x="1377"/>
        <item x="805"/>
        <item x="907"/>
        <item x="1041"/>
        <item x="1333"/>
        <item x="1470"/>
        <item x="107"/>
        <item x="474"/>
        <item x="951"/>
        <item x="209"/>
        <item x="1328"/>
        <item x="732"/>
        <item x="1404"/>
        <item x="941"/>
        <item x="802"/>
        <item x="29"/>
        <item x="650"/>
        <item x="581"/>
        <item x="257"/>
        <item x="1152"/>
        <item x="942"/>
        <item x="413"/>
        <item x="356"/>
        <item x="80"/>
        <item x="294"/>
        <item x="174"/>
        <item x="1322"/>
        <item x="1269"/>
        <item x="947"/>
        <item x="587"/>
        <item x="375"/>
        <item x="192"/>
        <item x="53"/>
        <item x="7"/>
        <item x="23"/>
        <item x="462"/>
        <item x="463"/>
        <item x="574"/>
        <item x="583"/>
        <item x="231"/>
        <item x="980"/>
        <item x="1414"/>
        <item x="454"/>
        <item x="990"/>
        <item x="185"/>
        <item x="562"/>
        <item x="1036"/>
        <item x="1394"/>
        <item x="998"/>
        <item x="3"/>
        <item x="0"/>
        <item x="444"/>
        <item x="59"/>
        <item x="871"/>
        <item x="544"/>
        <item x="995"/>
        <item x="1491"/>
        <item x="778"/>
        <item x="787"/>
        <item x="931"/>
        <item x="1478"/>
        <item x="749"/>
        <item x="607"/>
        <item x="205"/>
        <item x="1249"/>
        <item x="90"/>
        <item x="325"/>
        <item x="1034"/>
        <item x="556"/>
        <item x="702"/>
        <item x="786"/>
        <item x="734"/>
        <item x="1039"/>
        <item x="550"/>
        <item x="320"/>
        <item x="459"/>
        <item x="1105"/>
        <item x="1128"/>
        <item x="172"/>
        <item x="1222"/>
        <item x="1427"/>
        <item x="1020"/>
        <item x="457"/>
        <item x="1098"/>
        <item x="437"/>
        <item x="613"/>
        <item x="58"/>
        <item x="535"/>
        <item x="381"/>
        <item x="1079"/>
        <item x="1449"/>
        <item x="1386"/>
        <item x="655"/>
        <item x="882"/>
        <item x="397"/>
        <item x="379"/>
        <item x="405"/>
        <item x="1334"/>
        <item x="1217"/>
        <item x="1447"/>
        <item x="306"/>
        <item x="656"/>
        <item x="69"/>
        <item x="697"/>
        <item x="1206"/>
        <item x="1150"/>
        <item x="1113"/>
        <item x="1273"/>
        <item x="210"/>
        <item x="478"/>
        <item x="952"/>
        <item x="1482"/>
        <item x="201"/>
        <item x="1140"/>
        <item x="665"/>
        <item x="593"/>
        <item x="533"/>
        <item x="71"/>
        <item x="874"/>
        <item x="193"/>
        <item x="950"/>
        <item x="1127"/>
        <item x="400"/>
        <item x="1432"/>
        <item x="501"/>
        <item x="1453"/>
        <item x="234"/>
        <item x="773"/>
        <item x="969"/>
        <item x="576"/>
        <item x="226"/>
        <item x="1313"/>
        <item x="579"/>
        <item x="1115"/>
        <item x="1191"/>
        <item x="1396"/>
        <item x="707"/>
        <item x="235"/>
        <item x="701"/>
        <item x="560"/>
        <item x="401"/>
        <item x="1362"/>
        <item x="177"/>
        <item x="245"/>
        <item x="1289"/>
        <item x="836"/>
        <item x="50"/>
        <item x="934"/>
        <item x="1185"/>
        <item x="746"/>
        <item x="33"/>
        <item x="121"/>
        <item x="919"/>
        <item x="1132"/>
        <item x="17"/>
        <item x="678"/>
        <item x="594"/>
        <item x="1320"/>
        <item x="91"/>
        <item x="1134"/>
        <item x="44"/>
        <item x="1495"/>
        <item x="965"/>
        <item x="376"/>
        <item x="1227"/>
        <item x="525"/>
        <item x="1010"/>
        <item x="34"/>
        <item x="1154"/>
        <item x="875"/>
        <item x="11"/>
        <item x="1374"/>
        <item x="530"/>
        <item x="1058"/>
        <item x="1027"/>
        <item x="168"/>
        <item x="338"/>
        <item x="89"/>
        <item x="1107"/>
        <item x="282"/>
        <item x="807"/>
        <item x="1457"/>
        <item x="512"/>
        <item x="74"/>
        <item x="608"/>
        <item x="224"/>
        <item x="783"/>
        <item x="782"/>
        <item x="775"/>
        <item x="284"/>
        <item x="1479"/>
        <item x="380"/>
        <item x="52"/>
        <item x="1305"/>
        <item x="412"/>
        <item x="75"/>
        <item x="1383"/>
        <item x="1361"/>
        <item x="1003"/>
        <item x="480"/>
        <item x="312"/>
        <item x="1274"/>
        <item x="1224"/>
        <item x="1307"/>
        <item x="1033"/>
        <item x="1237"/>
        <item x="949"/>
        <item x="801"/>
        <item x="419"/>
        <item x="1318"/>
        <item x="943"/>
        <item x="1046"/>
        <item x="1030"/>
        <item x="928"/>
        <item x="2"/>
        <item x="165"/>
        <item x="416"/>
        <item x="1167"/>
        <item x="679"/>
        <item x="1025"/>
        <item x="1161"/>
        <item x="567"/>
        <item x="359"/>
        <item x="293"/>
        <item x="148"/>
        <item x="804"/>
        <item x="500"/>
        <item x="328"/>
        <item x="188"/>
        <item x="362"/>
        <item x="112"/>
        <item x="1198"/>
        <item x="1136"/>
        <item x="609"/>
        <item x="383"/>
        <item x="446"/>
        <item x="575"/>
        <item x="526"/>
        <item x="456"/>
        <item x="958"/>
        <item x="1277"/>
        <item x="586"/>
        <item x="912"/>
        <item x="169"/>
        <item x="621"/>
        <item x="1200"/>
        <item x="85"/>
        <item x="884"/>
        <item x="119"/>
        <item x="758"/>
        <item x="358"/>
        <item x="1125"/>
        <item x="800"/>
        <item x="1451"/>
        <item x="1117"/>
        <item x="923"/>
        <item x="723"/>
        <item x="301"/>
        <item x="178"/>
        <item x="629"/>
        <item x="316"/>
        <item x="399"/>
        <item x="809"/>
        <item x="1035"/>
        <item x="1309"/>
        <item x="1183"/>
        <item x="718"/>
        <item x="487"/>
        <item x="955"/>
        <item x="1116"/>
        <item x="747"/>
        <item x="1043"/>
        <item x="96"/>
        <item x="352"/>
        <item x="1350"/>
        <item x="227"/>
        <item x="1147"/>
        <item x="13"/>
        <item x="297"/>
        <item x="857"/>
        <item x="1031"/>
        <item x="365"/>
        <item x="261"/>
        <item x="97"/>
        <item x="1358"/>
        <item x="1297"/>
        <item x="999"/>
        <item x="1015"/>
        <item x="647"/>
        <item x="642"/>
        <item x="908"/>
        <item x="1299"/>
        <item x="1459"/>
        <item x="905"/>
        <item x="1179"/>
        <item x="1166"/>
        <item x="555"/>
        <item x="95"/>
        <item x="1433"/>
        <item x="1329"/>
        <item x="1450"/>
        <item x="409"/>
        <item x="910"/>
        <item x="475"/>
        <item x="321"/>
        <item x="1485"/>
        <item x="686"/>
        <item x="515"/>
        <item x="757"/>
        <item x="861"/>
        <item x="1153"/>
        <item x="822"/>
        <item x="76"/>
        <item x="1373"/>
        <item x="1203"/>
        <item x="1137"/>
        <item x="925"/>
        <item x="1286"/>
        <item x="422"/>
        <item x="368"/>
        <item x="273"/>
        <item x="996"/>
        <item x="894"/>
        <item x="1131"/>
        <item x="83"/>
        <item x="240"/>
        <item x="1086"/>
        <item x="1406"/>
        <item x="295"/>
        <item x="635"/>
        <item x="529"/>
        <item x="751"/>
        <item x="1002"/>
        <item x="645"/>
        <item x="460"/>
        <item x="724"/>
        <item x="138"/>
        <item x="1420"/>
        <item x="129"/>
        <item x="1407"/>
        <item x="70"/>
        <item x="1226"/>
        <item x="673"/>
        <item x="889"/>
        <item x="584"/>
        <item x="220"/>
        <item x="1462"/>
        <item x="1405"/>
        <item x="214"/>
        <item x="1130"/>
        <item x="105"/>
        <item x="262"/>
        <item x="1260"/>
        <item x="843"/>
        <item x="1326"/>
        <item x="640"/>
        <item x="994"/>
        <item x="132"/>
        <item x="850"/>
        <item x="705"/>
        <item x="851"/>
        <item x="449"/>
        <item x="569"/>
        <item x="25"/>
        <item x="719"/>
        <item x="1122"/>
        <item x="1492"/>
        <item x="1219"/>
        <item x="236"/>
        <item x="1468"/>
        <item x="1291"/>
        <item x="427"/>
        <item x="503"/>
        <item x="451"/>
        <item x="63"/>
        <item x="502"/>
        <item x="18"/>
        <item x="1357"/>
        <item x="154"/>
        <item x="1239"/>
        <item x="402"/>
        <item x="271"/>
        <item x="246"/>
        <item x="68"/>
        <item x="1458"/>
        <item x="898"/>
        <item x="853"/>
        <item x="620"/>
        <item x="339"/>
        <item x="735"/>
        <item x="139"/>
        <item x="392"/>
        <item x="438"/>
        <item x="1387"/>
        <item x="146"/>
        <item x="175"/>
        <item x="1375"/>
        <item x="160"/>
        <item x="222"/>
        <item x="1040"/>
        <item x="708"/>
        <item x="1461"/>
        <item x="519"/>
        <item x="738"/>
        <item x="1159"/>
        <item x="1073"/>
        <item x="1353"/>
        <item x="1059"/>
        <item x="622"/>
        <item x="854"/>
        <item x="1068"/>
        <item x="765"/>
        <item x="46"/>
        <item x="479"/>
        <item x="77"/>
        <item x="1054"/>
        <item x="196"/>
        <item x="1176"/>
        <item x="595"/>
        <item x="831"/>
        <item x="1263"/>
        <item x="290"/>
        <item x="1465"/>
        <item x="1173"/>
        <item x="279"/>
        <item x="1057"/>
        <item x="839"/>
        <item x="1355"/>
        <item x="445"/>
        <item x="108"/>
        <item x="242"/>
        <item x="1082"/>
        <item x="1487"/>
        <item x="1092"/>
        <item x="1218"/>
        <item x="270"/>
        <item x="197"/>
        <item x="1472"/>
        <item x="1341"/>
        <item x="482"/>
        <item x="194"/>
        <item x="366"/>
        <item x="1170"/>
        <item x="785"/>
        <item x="345"/>
        <item x="1052"/>
        <item x="435"/>
        <item x="641"/>
        <item x="770"/>
        <item x="88"/>
        <item x="122"/>
        <item x="430"/>
        <item x="1444"/>
        <item x="332"/>
        <item x="1248"/>
        <item x="186"/>
        <item x="767"/>
        <item x="115"/>
        <item x="1071"/>
        <item x="745"/>
        <item x="307"/>
        <item x="161"/>
        <item x="37"/>
        <item x="1372"/>
        <item x="516"/>
        <item x="554"/>
        <item x="499"/>
        <item x="876"/>
        <item x="829"/>
        <item x="141"/>
        <item x="1194"/>
        <item x="198"/>
        <item x="264"/>
        <item x="927"/>
        <item x="428"/>
        <item x="423"/>
        <item x="636"/>
        <item x="388"/>
        <item x="179"/>
        <item x="1489"/>
        <item x="1426"/>
        <item x="45"/>
        <item x="577"/>
        <item x="823"/>
        <item x="566"/>
        <item x="763"/>
        <item x="728"/>
        <item x="1337"/>
        <item x="450"/>
        <item x="1419"/>
        <item x="1280"/>
        <item x="86"/>
        <item x="1101"/>
        <item x="1467"/>
        <item x="1171"/>
        <item x="981"/>
        <item x="1342"/>
        <item x="142"/>
        <item x="1330"/>
        <item x="630"/>
        <item x="1225"/>
        <item x="374"/>
        <item x="73"/>
        <item x="195"/>
        <item x="517"/>
        <item x="217"/>
        <item x="945"/>
        <item x="1123"/>
        <item x="171"/>
        <item x="497"/>
        <item x="837"/>
        <item x="524"/>
        <item x="1499"/>
        <item x="1417"/>
        <item x="429"/>
        <item x="1388"/>
        <item x="1065"/>
        <item x="729"/>
        <item x="1230"/>
        <item x="973"/>
        <item x="55"/>
        <item x="1343"/>
        <item x="1275"/>
        <item x="1284"/>
        <item x="1287"/>
        <item x="1193"/>
        <item x="221"/>
        <item x="1090"/>
        <item x="471"/>
        <item x="1316"/>
        <item x="1359"/>
        <item x="317"/>
        <item x="1282"/>
        <item x="266"/>
        <item x="605"/>
        <item x="103"/>
        <item x="664"/>
        <item x="340"/>
        <item x="1012"/>
        <item x="1301"/>
        <item x="458"/>
        <item x="433"/>
        <item x="954"/>
        <item x="1060"/>
        <item x="1076"/>
        <item x="1429"/>
        <item x="657"/>
        <item x="1261"/>
        <item x="1026"/>
        <item x="638"/>
        <item x="113"/>
        <item x="1220"/>
        <item x="65"/>
        <item x="8"/>
        <item x="133"/>
        <item x="476"/>
        <item x="43"/>
        <item x="970"/>
        <item x="308"/>
        <item x="94"/>
        <item x="1438"/>
        <item x="1208"/>
        <item x="527"/>
        <item x="382"/>
        <item x="528"/>
        <item x="983"/>
        <item x="199"/>
        <item x="918"/>
        <item x="200"/>
        <item x="762"/>
        <item x="274"/>
        <item x="1484"/>
        <item x="493"/>
        <item x="568"/>
        <item x="489"/>
        <item x="953"/>
        <item x="250"/>
        <item x="1448"/>
        <item x="56"/>
        <item x="1093"/>
        <item x="124"/>
        <item x="814"/>
        <item x="452"/>
        <item x="573"/>
        <item x="62"/>
        <item x="472"/>
        <item x="275"/>
        <item x="759"/>
        <item x="298"/>
        <item x="1106"/>
        <item x="337"/>
        <item x="371"/>
        <item x="490"/>
        <item x="1158"/>
        <item x="866"/>
        <item x="521"/>
        <item x="385"/>
        <item x="510"/>
        <item x="988"/>
        <item x="752"/>
        <item x="1044"/>
        <item x="326"/>
        <item x="134"/>
        <item x="408"/>
        <item x="218"/>
        <item x="286"/>
        <item x="21"/>
        <item x="847"/>
        <item x="1452"/>
        <item x="849"/>
        <item x="360"/>
        <item x="913"/>
        <item x="135"/>
        <item x="228"/>
        <item x="180"/>
        <item x="710"/>
        <item x="12"/>
        <item x="674"/>
        <item x="1493"/>
        <item x="494"/>
        <item x="104"/>
        <item x="1172"/>
        <item x="39"/>
        <item x="1348"/>
        <item x="976"/>
        <item x="152"/>
        <item x="1072"/>
        <item x="675"/>
        <item x="162"/>
        <item x="1244"/>
        <item x="1364"/>
        <item x="403"/>
        <item x="909"/>
        <item x="477"/>
        <item x="1155"/>
        <item x="848"/>
        <item x="406"/>
        <item x="788"/>
        <item x="585"/>
        <item x="410"/>
        <item x="225"/>
        <item x="784"/>
        <item x="532"/>
        <item x="760"/>
        <item x="302"/>
        <item x="1080"/>
        <item x="291"/>
        <item x="935"/>
        <item x="1162"/>
        <item x="1104"/>
        <item x="865"/>
        <item x="739"/>
        <item x="507"/>
        <item x="1205"/>
        <item x="125"/>
        <item x="1238"/>
        <item x="336"/>
        <item x="109"/>
        <item x="1443"/>
        <item x="287"/>
        <item x="1118"/>
        <item x="263"/>
        <item x="1347"/>
        <item x="689"/>
        <item x="1055"/>
        <item x="842"/>
        <item x="1256"/>
        <item x="363"/>
        <item x="812"/>
        <item x="541"/>
        <item x="1367"/>
        <item x="1234"/>
        <item x="653"/>
        <item x="779"/>
        <item x="1379"/>
        <item x="695"/>
        <item x="1174"/>
        <item x="40"/>
        <item x="189"/>
        <item x="1212"/>
        <item x="304"/>
        <item x="1455"/>
        <item x="570"/>
        <item x="420"/>
        <item x="716"/>
        <item x="736"/>
        <item x="1410"/>
        <item x="1434"/>
        <item x="158"/>
        <item x="900"/>
        <item x="42"/>
        <item x="110"/>
        <item x="1446"/>
        <item x="1440"/>
        <item x="1051"/>
        <item x="1476"/>
        <item x="1471"/>
        <item x="1483"/>
        <item x="1460"/>
        <item x="1165"/>
        <item x="19"/>
        <item x="20"/>
        <item x="1393"/>
        <item x="1436"/>
        <item x="1456"/>
        <item x="1380"/>
        <item x="1474"/>
        <item x="1501"/>
        <item x="1418"/>
        <item x="1366"/>
        <item x="1021"/>
        <item x="901"/>
        <item x="643"/>
        <item x="1421"/>
        <item x="617"/>
        <item x="98"/>
        <item x="1423"/>
        <item x="737"/>
        <item x="803"/>
        <item x="733"/>
        <item x="553"/>
        <item x="149"/>
        <item x="421"/>
        <item x="997"/>
        <item x="144"/>
        <item x="1242"/>
        <item x="170"/>
        <item x="597"/>
        <item x="393"/>
        <item x="1416"/>
        <item x="1490"/>
        <item x="971"/>
        <item x="539"/>
        <item x="694"/>
        <item x="470"/>
        <item x="447"/>
        <item x="1488"/>
        <item x="1209"/>
        <item x="932"/>
        <item x="1042"/>
        <item x="966"/>
        <item x="1232"/>
        <item x="1070"/>
        <item x="825"/>
        <item x="872"/>
        <item x="181"/>
        <item x="1094"/>
        <item x="864"/>
        <item x="47"/>
        <item x="495"/>
        <item x="310"/>
        <item x="483"/>
        <item x="1382"/>
        <item x="911"/>
        <item x="26"/>
        <item x="957"/>
        <item x="1126"/>
        <item x="1243"/>
        <item x="1141"/>
        <item x="101"/>
        <item x="116"/>
        <item x="833"/>
        <item x="1074"/>
        <item x="66"/>
        <item x="150"/>
        <item x="660"/>
        <item x="915"/>
        <item x="1199"/>
        <item x="540"/>
        <item x="1469"/>
        <item x="504"/>
        <item x="1442"/>
        <item x="1177"/>
        <item x="730"/>
        <item x="1251"/>
        <item x="538"/>
        <item x="1028"/>
        <item x="552"/>
        <item x="692"/>
        <item x="885"/>
        <item x="1201"/>
        <item x="1100"/>
        <item x="693"/>
        <item x="564"/>
        <item x="486"/>
        <item x="676"/>
        <item x="1000"/>
        <item x="1411"/>
        <item x="896"/>
        <item x="881"/>
        <item x="991"/>
        <item x="834"/>
        <item x="742"/>
        <item x="357"/>
        <item x="572"/>
        <item x="709"/>
        <item x="565"/>
        <item x="993"/>
        <item x="1281"/>
        <item x="1293"/>
        <item x="690"/>
        <item x="49"/>
        <item x="756"/>
        <item x="731"/>
        <item x="1091"/>
        <item x="561"/>
        <item x="571"/>
        <item x="632"/>
        <item x="1067"/>
        <item x="972"/>
        <item x="975"/>
        <item x="190"/>
        <item x="706"/>
        <item x="856"/>
        <item x="868"/>
        <item x="147"/>
        <item x="283"/>
        <item x="743"/>
        <item x="977"/>
        <item x="299"/>
        <item x="611"/>
        <item x="417"/>
        <item x="159"/>
        <item x="303"/>
        <item x="453"/>
        <item x="418"/>
        <item x="1475"/>
        <item x="648"/>
        <item x="280"/>
        <item x="1409"/>
        <item x="1195"/>
        <item x="818"/>
        <item x="542"/>
        <item x="1304"/>
        <item x="1047"/>
        <item x="38"/>
        <item x="740"/>
        <item x="166"/>
        <item x="830"/>
        <item x="329"/>
        <item x="1075"/>
        <item x="631"/>
        <item x="744"/>
        <item x="721"/>
        <item x="819"/>
        <item x="1228"/>
        <item x="505"/>
        <item x="588"/>
        <item x="598"/>
        <item x="873"/>
        <item x="637"/>
        <item x="311"/>
        <item x="439"/>
        <item x="92"/>
        <item x="840"/>
        <item x="769"/>
        <item x="353"/>
        <item x="1157"/>
        <item x="1144"/>
        <item x="1463"/>
        <item x="669"/>
        <item x="633"/>
        <item x="1412"/>
        <item x="1296"/>
        <item x="649"/>
        <item x="1246"/>
        <item x="753"/>
        <item x="1018"/>
        <item x="230"/>
        <item x="672"/>
        <item x="102"/>
        <item x="211"/>
        <item x="546"/>
        <item x="869"/>
        <item x="1381"/>
        <item x="207"/>
        <item x="1178"/>
        <item x="601"/>
        <item x="1204"/>
        <item x="126"/>
        <item x="1133"/>
        <item x="815"/>
        <item x="1083"/>
        <item x="72"/>
        <item x="252"/>
        <item x="1210"/>
        <item x="436"/>
        <item x="989"/>
        <item x="534"/>
        <item x="411"/>
        <item x="64"/>
        <item x="41"/>
        <item x="415"/>
        <item x="106"/>
        <item x="589"/>
        <item x="212"/>
        <item x="314"/>
        <item x="1290"/>
        <item x="644"/>
        <item x="1369"/>
        <item x="1368"/>
        <item x="518"/>
        <item x="496"/>
        <item x="797"/>
        <item x="1096"/>
        <item x="798"/>
        <item x="691"/>
        <item x="367"/>
        <item x="687"/>
        <item x="1398"/>
        <item x="671"/>
        <item x="886"/>
        <item x="1011"/>
        <item x="267"/>
        <item x="1276"/>
        <item x="667"/>
        <item x="755"/>
        <item x="761"/>
        <item x="1187"/>
        <item x="1308"/>
        <item x="1346"/>
        <item x="398"/>
        <item x="1048"/>
        <item x="288"/>
        <item x="962"/>
        <item x="1006"/>
        <item x="1112"/>
        <item x="897"/>
        <item x="1213"/>
        <item x="1190"/>
        <item x="1235"/>
        <item x="940"/>
        <item x="799"/>
        <item x="750"/>
        <item x="443"/>
        <item x="99"/>
        <item x="1138"/>
        <item x="513"/>
        <item x="1240"/>
        <item x="1339"/>
        <item x="1017"/>
        <item x="930"/>
        <item x="1229"/>
        <item x="155"/>
        <item x="547"/>
        <item x="278"/>
        <item x="1145"/>
        <item x="386"/>
        <item x="860"/>
        <item x="1032"/>
        <item x="536"/>
        <item x="921"/>
        <item x="551"/>
        <item x="333"/>
        <item x="184"/>
        <item x="1279"/>
        <item x="548"/>
        <item x="741"/>
        <item x="903"/>
        <item x="1303"/>
        <item x="703"/>
        <item x="543"/>
        <item x="1231"/>
        <item x="685"/>
        <item x="67"/>
        <item x="1400"/>
        <item x="354"/>
        <item x="1186"/>
        <item x="704"/>
        <item x="1391"/>
        <item x="985"/>
        <item x="712"/>
        <item x="670"/>
        <item x="838"/>
        <item x="1095"/>
        <item x="1397"/>
        <item x="455"/>
        <item x="1445"/>
        <item x="440"/>
        <item x="791"/>
        <item x="506"/>
        <item x="892"/>
        <item x="774"/>
        <item x="789"/>
        <item x="1395"/>
        <item x="1399"/>
        <item x="323"/>
        <item x="484"/>
        <item x="895"/>
        <item x="1345"/>
        <item x="1236"/>
        <item x="1087"/>
        <item x="431"/>
        <item x="698"/>
        <item x="867"/>
        <item x="1110"/>
        <item x="464"/>
        <item x="1023"/>
        <item x="1233"/>
        <item x="1354"/>
        <item x="1402"/>
        <item x="1202"/>
        <item x="255"/>
        <item x="582"/>
        <item x="258"/>
        <item x="16"/>
        <item x="1370"/>
        <item x="1001"/>
        <item x="1160"/>
        <item x="1272"/>
        <item x="346"/>
        <item x="844"/>
        <item x="292"/>
        <item x="827"/>
        <item x="684"/>
        <item x="318"/>
        <item x="1422"/>
        <item x="781"/>
        <item x="1146"/>
        <item x="404"/>
        <item x="1270"/>
        <item x="967"/>
        <item x="1207"/>
        <item x="1188"/>
        <item x="1408"/>
        <item x="666"/>
        <item x="1099"/>
        <item x="254"/>
        <item x="442"/>
        <item x="1430"/>
        <item x="1481"/>
        <item x="914"/>
        <item x="877"/>
        <item x="1258"/>
        <item x="1497"/>
        <item x="1378"/>
        <item x="1254"/>
        <item x="1502"/>
        <item x="924"/>
        <item x="1454"/>
        <item x="1349"/>
        <item x="987"/>
        <item x="1496"/>
        <item x="832"/>
        <item x="1267"/>
        <item x="1319"/>
        <item x="845"/>
        <item x="187"/>
        <item x="331"/>
        <item x="1486"/>
        <item x="1108"/>
        <item x="717"/>
        <item x="1196"/>
        <item x="720"/>
        <item x="1271"/>
        <item x="491"/>
        <item x="906"/>
        <item x="1424"/>
        <item x="863"/>
        <item x="948"/>
        <item x="700"/>
        <item x="330"/>
        <item x="1045"/>
        <item x="596"/>
        <item x="1255"/>
        <item x="300"/>
        <item x="100"/>
        <item x="384"/>
        <item x="1102"/>
        <item x="137"/>
        <item x="1005"/>
        <item x="986"/>
        <item x="35"/>
        <item x="852"/>
        <item x="1480"/>
        <item x="118"/>
        <item x="531"/>
        <item x="968"/>
        <item x="1317"/>
        <item x="1241"/>
        <item x="1324"/>
        <item x="651"/>
        <item x="1182"/>
        <item x="796"/>
        <item x="1302"/>
        <item x="1053"/>
        <item x="816"/>
        <item x="1431"/>
        <item x="1250"/>
        <item x="1325"/>
        <item x="153"/>
        <item x="1356"/>
        <item x="883"/>
        <item x="369"/>
        <item x="795"/>
        <item x="6"/>
        <item x="920"/>
        <item x="1389"/>
        <item x="120"/>
        <item x="846"/>
        <item x="123"/>
        <item x="820"/>
        <item x="628"/>
        <item x="813"/>
        <item x="558"/>
        <item x="441"/>
        <item x="22"/>
        <item x="1441"/>
        <item x="1268"/>
        <item x="15"/>
        <item x="425"/>
        <item x="1007"/>
        <item x="289"/>
        <item x="1004"/>
        <item x="1264"/>
        <item x="961"/>
        <item x="806"/>
        <item x="699"/>
        <item x="893"/>
        <item x="714"/>
        <item x="618"/>
        <item x="387"/>
        <item x="241"/>
        <item x="269"/>
        <item x="821"/>
        <item x="426"/>
        <item x="817"/>
        <item x="696"/>
        <item x="1181"/>
        <item x="1413"/>
        <item x="1084"/>
        <item x="979"/>
        <item x="1050"/>
        <item x="315"/>
        <item x="1310"/>
        <item x="1331"/>
        <item x="1089"/>
        <item x="36"/>
        <item x="627"/>
        <item x="841"/>
        <item x="938"/>
        <item x="414"/>
        <item x="251"/>
        <item x="859"/>
        <item x="508"/>
        <item x="277"/>
        <item x="652"/>
        <item x="1311"/>
        <item x="663"/>
        <item x="1265"/>
        <item x="771"/>
        <item x="48"/>
        <item x="604"/>
        <item x="982"/>
        <item x="1477"/>
        <item x="1351"/>
        <item x="1066"/>
        <item x="939"/>
        <item x="1365"/>
        <item x="394"/>
        <item x="60"/>
        <item x="87"/>
        <item x="792"/>
        <item x="84"/>
        <item x="590"/>
        <item x="223"/>
        <item x="1352"/>
        <item x="143"/>
        <item x="259"/>
        <item x="545"/>
        <item x="1223"/>
        <item x="722"/>
        <item x="616"/>
        <item x="173"/>
        <item x="1262"/>
        <item x="1211"/>
        <item x="682"/>
        <item x="182"/>
        <item x="233"/>
        <item x="599"/>
        <item x="140"/>
        <item x="677"/>
        <item x="523"/>
        <item x="202"/>
        <item x="27"/>
        <item x="1376"/>
        <item x="465"/>
        <item x="1189"/>
        <item x="602"/>
        <item x="681"/>
        <item x="276"/>
        <item x="960"/>
        <item x="1360"/>
        <item x="322"/>
        <item x="1327"/>
        <item x="1164"/>
        <item x="956"/>
        <item x="1494"/>
        <item x="1384"/>
        <item x="151"/>
        <item x="93"/>
        <item x="654"/>
        <item x="780"/>
        <item x="890"/>
        <item x="1473"/>
        <item x="488"/>
        <item x="424"/>
        <item x="378"/>
        <item x="964"/>
        <item x="1288"/>
        <item x="1245"/>
        <item x="659"/>
        <item x="1292"/>
        <item x="514"/>
        <item x="1121"/>
        <item x="28"/>
        <item x="634"/>
        <item x="1247"/>
        <item x="61"/>
        <item x="247"/>
        <item x="260"/>
        <item x="1038"/>
        <item x="1180"/>
        <item x="208"/>
        <item x="509"/>
        <item x="395"/>
        <item x="219"/>
        <item x="899"/>
        <item x="78"/>
        <item x="748"/>
        <item x="766"/>
        <item x="1315"/>
        <item x="808"/>
        <item x="1063"/>
        <item x="926"/>
        <item x="364"/>
        <item x="662"/>
        <item x="111"/>
        <item x="237"/>
        <item x="811"/>
        <item x="794"/>
        <item x="1340"/>
        <item x="1336"/>
        <item x="1078"/>
        <item x="520"/>
        <item x="281"/>
        <item x="324"/>
        <item x="1338"/>
        <item x="485"/>
        <item x="777"/>
        <item x="1184"/>
        <item x="1088"/>
        <item x="1142"/>
        <item x="1019"/>
        <item x="448"/>
        <item x="377"/>
        <item x="1064"/>
        <item x="944"/>
        <item x="1323"/>
        <item x="1109"/>
        <item x="680"/>
        <item x="229"/>
        <item x="1464"/>
        <item x="862"/>
        <item x="203"/>
        <item x="213"/>
        <item x="248"/>
        <item x="249"/>
        <item x="1"/>
        <item x="1283"/>
        <item x="946"/>
        <item x="580"/>
        <item x="1175"/>
        <item x="51"/>
        <item x="1500"/>
        <item x="1156"/>
        <item x="754"/>
        <item x="215"/>
        <item x="727"/>
        <item x="1278"/>
        <item x="5"/>
        <item x="1266"/>
        <item x="1169"/>
        <item x="1081"/>
        <item x="4"/>
        <item x="136"/>
        <item x="603"/>
        <item x="933"/>
        <item x="31"/>
        <item x="1008"/>
        <item x="1415"/>
        <item x="1253"/>
        <item x="1056"/>
        <item x="511"/>
        <item x="1335"/>
        <item x="1435"/>
        <item x="1294"/>
        <item x="253"/>
        <item x="591"/>
        <item x="81"/>
        <item x="396"/>
        <item x="1425"/>
        <item x="1216"/>
        <item x="9"/>
        <item x="904"/>
        <item x="24"/>
        <item x="1306"/>
        <item x="959"/>
        <item x="163"/>
        <item x="1371"/>
        <item x="167"/>
        <item x="626"/>
        <item x="1390"/>
        <item x="1014"/>
        <item x="268"/>
        <item x="1403"/>
        <item x="498"/>
        <item x="683"/>
        <item x="1111"/>
        <item x="1120"/>
        <item x="902"/>
        <item x="625"/>
        <item x="407"/>
        <item x="1312"/>
        <item x="1257"/>
        <item x="1077"/>
        <item x="978"/>
        <item x="661"/>
        <item x="1037"/>
        <item x="434"/>
        <item x="1151"/>
        <item x="117"/>
        <item x="1295"/>
        <item x="1135"/>
        <item x="668"/>
        <item x="1300"/>
        <item x="265"/>
        <item x="343"/>
        <item x="319"/>
        <item x="1061"/>
        <item x="1385"/>
        <item x="1069"/>
        <item x="1252"/>
        <item x="390"/>
        <item x="658"/>
        <item x="183"/>
        <item x="79"/>
        <item x="1022"/>
        <item x="1221"/>
        <item x="461"/>
        <item x="30"/>
        <item x="715"/>
        <item x="1298"/>
        <item x="244"/>
        <item x="1062"/>
        <item x="130"/>
        <item x="1149"/>
        <item x="1498"/>
        <item x="57"/>
        <item x="963"/>
        <item x="372"/>
        <item x="32"/>
        <item x="776"/>
        <item x="82"/>
        <item x="639"/>
        <item x="14"/>
        <item x="559"/>
        <item x="1439"/>
        <item x="1139"/>
        <item x="191"/>
        <item x="361"/>
        <item x="549"/>
        <item x="309"/>
        <item x="880"/>
        <item x="1428"/>
        <item x="232"/>
        <item x="2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 t="grand">
      <x/>
    </i>
  </rowItems>
  <colItems count="1">
    <i/>
  </colItems>
  <dataFields count="1">
    <dataField name="Count of Na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AB63F-2E4C-184D-AE17-067781ABA02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C67:AD7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search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4A7E6-460E-4442-BBF3-B36D4715FBBA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E67:CF690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23">
        <item x="38"/>
        <item x="11"/>
        <item x="67"/>
        <item x="47"/>
        <item x="33"/>
        <item x="87"/>
        <item x="18"/>
        <item x="16"/>
        <item x="44"/>
        <item x="36"/>
        <item x="10"/>
        <item x="70"/>
        <item x="23"/>
        <item x="181"/>
        <item x="41"/>
        <item x="119"/>
        <item x="241"/>
        <item x="95"/>
        <item x="98"/>
        <item x="71"/>
        <item x="102"/>
        <item x="60"/>
        <item x="116"/>
        <item x="52"/>
        <item x="14"/>
        <item x="101"/>
        <item x="129"/>
        <item x="149"/>
        <item x="103"/>
        <item x="39"/>
        <item x="54"/>
        <item x="85"/>
        <item x="188"/>
        <item x="182"/>
        <item x="104"/>
        <item x="100"/>
        <item x="13"/>
        <item x="97"/>
        <item x="28"/>
        <item x="24"/>
        <item x="48"/>
        <item x="69"/>
        <item x="73"/>
        <item x="169"/>
        <item x="6"/>
        <item x="105"/>
        <item x="4"/>
        <item x="160"/>
        <item x="9"/>
        <item x="172"/>
        <item x="400"/>
        <item x="88"/>
        <item x="131"/>
        <item x="51"/>
        <item x="193"/>
        <item x="157"/>
        <item x="122"/>
        <item x="94"/>
        <item x="282"/>
        <item x="209"/>
        <item x="126"/>
        <item x="29"/>
        <item x="55"/>
        <item x="138"/>
        <item x="19"/>
        <item x="197"/>
        <item x="171"/>
        <item x="145"/>
        <item x="236"/>
        <item x="121"/>
        <item x="110"/>
        <item x="111"/>
        <item x="130"/>
        <item x="140"/>
        <item x="167"/>
        <item x="395"/>
        <item x="40"/>
        <item x="205"/>
        <item x="155"/>
        <item x="124"/>
        <item x="50"/>
        <item x="143"/>
        <item x="37"/>
        <item x="256"/>
        <item x="20"/>
        <item x="206"/>
        <item x="31"/>
        <item x="72"/>
        <item x="139"/>
        <item x="109"/>
        <item x="152"/>
        <item x="108"/>
        <item x="21"/>
        <item x="158"/>
        <item x="64"/>
        <item x="341"/>
        <item x="242"/>
        <item x="211"/>
        <item x="89"/>
        <item x="128"/>
        <item x="132"/>
        <item x="80"/>
        <item x="35"/>
        <item x="191"/>
        <item x="295"/>
        <item x="162"/>
        <item x="184"/>
        <item x="179"/>
        <item x="0"/>
        <item x="166"/>
        <item x="49"/>
        <item x="200"/>
        <item x="349"/>
        <item x="66"/>
        <item x="82"/>
        <item x="163"/>
        <item x="1"/>
        <item x="93"/>
        <item x="8"/>
        <item x="91"/>
        <item x="65"/>
        <item x="34"/>
        <item x="136"/>
        <item x="223"/>
        <item x="123"/>
        <item x="114"/>
        <item x="30"/>
        <item x="53"/>
        <item x="389"/>
        <item x="433"/>
        <item x="43"/>
        <item x="258"/>
        <item x="151"/>
        <item x="107"/>
        <item x="25"/>
        <item x="525"/>
        <item x="58"/>
        <item x="117"/>
        <item x="262"/>
        <item x="144"/>
        <item x="350"/>
        <item x="272"/>
        <item x="141"/>
        <item x="231"/>
        <item x="199"/>
        <item x="250"/>
        <item x="300"/>
        <item x="45"/>
        <item x="68"/>
        <item x="12"/>
        <item x="146"/>
        <item x="26"/>
        <item x="32"/>
        <item x="277"/>
        <item x="81"/>
        <item x="334"/>
        <item x="118"/>
        <item x="390"/>
        <item x="235"/>
        <item x="304"/>
        <item x="230"/>
        <item x="154"/>
        <item x="210"/>
        <item x="218"/>
        <item x="352"/>
        <item x="375"/>
        <item x="356"/>
        <item x="216"/>
        <item x="142"/>
        <item x="79"/>
        <item x="323"/>
        <item x="404"/>
        <item x="418"/>
        <item x="264"/>
        <item x="213"/>
        <item x="3"/>
        <item x="75"/>
        <item x="376"/>
        <item x="409"/>
        <item x="99"/>
        <item x="545"/>
        <item x="328"/>
        <item x="245"/>
        <item x="198"/>
        <item x="326"/>
        <item x="291"/>
        <item x="86"/>
        <item x="343"/>
        <item x="201"/>
        <item x="15"/>
        <item x="347"/>
        <item x="115"/>
        <item x="456"/>
        <item x="255"/>
        <item x="226"/>
        <item x="379"/>
        <item x="521"/>
        <item x="27"/>
        <item x="46"/>
        <item x="5"/>
        <item x="249"/>
        <item x="175"/>
        <item x="397"/>
        <item x="261"/>
        <item x="266"/>
        <item x="228"/>
        <item x="332"/>
        <item x="287"/>
        <item x="207"/>
        <item x="267"/>
        <item x="78"/>
        <item x="170"/>
        <item x="189"/>
        <item x="153"/>
        <item x="133"/>
        <item x="183"/>
        <item x="280"/>
        <item x="373"/>
        <item x="137"/>
        <item x="302"/>
        <item x="487"/>
        <item x="402"/>
        <item x="177"/>
        <item x="519"/>
        <item x="481"/>
        <item x="410"/>
        <item x="263"/>
        <item x="219"/>
        <item x="7"/>
        <item x="62"/>
        <item x="560"/>
        <item x="56"/>
        <item x="271"/>
        <item x="289"/>
        <item x="299"/>
        <item x="424"/>
        <item x="471"/>
        <item x="22"/>
        <item x="342"/>
        <item x="252"/>
        <item x="237"/>
        <item x="321"/>
        <item x="383"/>
        <item x="240"/>
        <item x="336"/>
        <item x="220"/>
        <item x="150"/>
        <item x="451"/>
        <item x="221"/>
        <item x="125"/>
        <item x="147"/>
        <item x="380"/>
        <item x="312"/>
        <item x="432"/>
        <item x="113"/>
        <item x="134"/>
        <item x="215"/>
        <item x="284"/>
        <item x="259"/>
        <item x="515"/>
        <item x="76"/>
        <item x="476"/>
        <item x="301"/>
        <item x="246"/>
        <item x="278"/>
        <item x="232"/>
        <item x="274"/>
        <item x="270"/>
        <item x="428"/>
        <item x="419"/>
        <item x="392"/>
        <item x="360"/>
        <item x="178"/>
        <item x="384"/>
        <item x="168"/>
        <item x="391"/>
        <item x="238"/>
        <item x="427"/>
        <item x="294"/>
        <item x="386"/>
        <item x="324"/>
        <item x="243"/>
        <item x="367"/>
        <item x="468"/>
        <item x="42"/>
        <item x="225"/>
        <item x="458"/>
        <item x="196"/>
        <item x="269"/>
        <item x="63"/>
        <item x="590"/>
        <item x="445"/>
        <item x="416"/>
        <item x="303"/>
        <item x="192"/>
        <item x="239"/>
        <item x="574"/>
        <item x="165"/>
        <item x="96"/>
        <item x="233"/>
        <item x="370"/>
        <item x="457"/>
        <item x="511"/>
        <item x="541"/>
        <item x="148"/>
        <item x="159"/>
        <item x="399"/>
        <item x="472"/>
        <item x="164"/>
        <item x="465"/>
        <item x="180"/>
        <item x="501"/>
        <item x="359"/>
        <item x="74"/>
        <item x="518"/>
        <item x="273"/>
        <item x="224"/>
        <item x="330"/>
        <item x="496"/>
        <item x="446"/>
        <item x="127"/>
        <item x="569"/>
        <item x="351"/>
        <item x="212"/>
        <item x="561"/>
        <item x="407"/>
        <item x="361"/>
        <item x="425"/>
        <item x="187"/>
        <item x="348"/>
        <item x="275"/>
        <item x="288"/>
        <item x="372"/>
        <item x="526"/>
        <item x="307"/>
        <item x="320"/>
        <item x="227"/>
        <item x="297"/>
        <item x="298"/>
        <item x="353"/>
        <item x="426"/>
        <item x="420"/>
        <item x="378"/>
        <item x="454"/>
        <item x="17"/>
        <item x="447"/>
        <item x="335"/>
        <item x="173"/>
        <item x="317"/>
        <item x="483"/>
        <item x="401"/>
        <item x="358"/>
        <item x="285"/>
        <item x="508"/>
        <item x="251"/>
        <item x="591"/>
        <item x="293"/>
        <item x="550"/>
        <item x="281"/>
        <item x="286"/>
        <item x="393"/>
        <item x="461"/>
        <item x="135"/>
        <item x="248"/>
        <item x="516"/>
        <item x="527"/>
        <item x="470"/>
        <item x="464"/>
        <item x="308"/>
        <item x="592"/>
        <item x="398"/>
        <item x="528"/>
        <item x="408"/>
        <item x="202"/>
        <item x="484"/>
        <item x="539"/>
        <item x="314"/>
        <item x="83"/>
        <item x="474"/>
        <item x="365"/>
        <item x="382"/>
        <item x="344"/>
        <item x="513"/>
        <item x="257"/>
        <item x="615"/>
        <item x="491"/>
        <item x="292"/>
        <item x="2"/>
        <item x="229"/>
        <item x="462"/>
        <item x="325"/>
        <item x="403"/>
        <item x="512"/>
        <item x="394"/>
        <item x="498"/>
        <item x="310"/>
        <item x="414"/>
        <item x="364"/>
        <item x="355"/>
        <item x="306"/>
        <item x="92"/>
        <item x="194"/>
        <item x="536"/>
        <item x="566"/>
        <item x="423"/>
        <item x="90"/>
        <item x="455"/>
        <item x="413"/>
        <item x="204"/>
        <item x="77"/>
        <item x="247"/>
        <item x="412"/>
        <item x="453"/>
        <item x="534"/>
        <item x="311"/>
        <item x="579"/>
        <item x="120"/>
        <item x="503"/>
        <item x="316"/>
        <item x="305"/>
        <item x="531"/>
        <item x="547"/>
        <item x="84"/>
        <item x="345"/>
        <item x="580"/>
        <item x="59"/>
        <item x="499"/>
        <item x="327"/>
        <item x="331"/>
        <item x="438"/>
        <item x="430"/>
        <item x="368"/>
        <item x="254"/>
        <item x="544"/>
        <item x="283"/>
        <item x="523"/>
        <item x="477"/>
        <item x="387"/>
        <item x="497"/>
        <item x="520"/>
        <item x="460"/>
        <item x="494"/>
        <item x="440"/>
        <item x="421"/>
        <item x="469"/>
        <item x="436"/>
        <item x="319"/>
        <item x="509"/>
        <item x="505"/>
        <item x="354"/>
        <item x="506"/>
        <item x="112"/>
        <item x="582"/>
        <item x="186"/>
        <item x="448"/>
        <item x="564"/>
        <item x="371"/>
        <item x="185"/>
        <item x="495"/>
        <item x="431"/>
        <item x="546"/>
        <item x="405"/>
        <item x="442"/>
        <item x="559"/>
        <item x="540"/>
        <item x="607"/>
        <item x="614"/>
        <item x="552"/>
        <item x="346"/>
        <item x="595"/>
        <item x="573"/>
        <item x="363"/>
        <item x="535"/>
        <item x="339"/>
        <item x="439"/>
        <item x="381"/>
        <item x="486"/>
        <item x="478"/>
        <item x="396"/>
        <item x="318"/>
        <item x="234"/>
        <item x="411"/>
        <item x="422"/>
        <item x="222"/>
        <item x="276"/>
        <item x="176"/>
        <item x="385"/>
        <item x="313"/>
        <item x="369"/>
        <item x="567"/>
        <item x="537"/>
        <item x="203"/>
        <item x="605"/>
        <item x="485"/>
        <item x="244"/>
        <item x="156"/>
        <item x="562"/>
        <item x="581"/>
        <item x="542"/>
        <item x="489"/>
        <item x="452"/>
        <item x="587"/>
        <item x="473"/>
        <item x="549"/>
        <item x="57"/>
        <item x="556"/>
        <item x="315"/>
        <item x="260"/>
        <item x="609"/>
        <item x="594"/>
        <item x="610"/>
        <item x="493"/>
        <item x="557"/>
        <item x="530"/>
        <item x="599"/>
        <item x="449"/>
        <item x="589"/>
        <item x="338"/>
        <item x="475"/>
        <item x="576"/>
        <item x="366"/>
        <item x="482"/>
        <item x="443"/>
        <item x="479"/>
        <item x="106"/>
        <item x="570"/>
        <item x="333"/>
        <item x="563"/>
        <item x="543"/>
        <item x="450"/>
        <item x="553"/>
        <item x="571"/>
        <item x="538"/>
        <item x="602"/>
        <item x="429"/>
        <item x="603"/>
        <item x="604"/>
        <item x="575"/>
        <item x="444"/>
        <item x="195"/>
        <item x="340"/>
        <item x="441"/>
        <item x="621"/>
        <item x="357"/>
        <item x="502"/>
        <item x="551"/>
        <item x="608"/>
        <item x="572"/>
        <item x="329"/>
        <item x="268"/>
        <item x="555"/>
        <item x="510"/>
        <item x="437"/>
        <item x="490"/>
        <item x="601"/>
        <item x="322"/>
        <item x="463"/>
        <item x="459"/>
        <item x="61"/>
        <item x="417"/>
        <item x="217"/>
        <item x="374"/>
        <item x="434"/>
        <item x="565"/>
        <item x="190"/>
        <item x="507"/>
        <item x="600"/>
        <item x="214"/>
        <item x="500"/>
        <item x="466"/>
        <item x="568"/>
        <item x="558"/>
        <item x="253"/>
        <item x="606"/>
        <item x="406"/>
        <item x="596"/>
        <item x="504"/>
        <item x="309"/>
        <item x="548"/>
        <item x="517"/>
        <item x="597"/>
        <item x="584"/>
        <item x="415"/>
        <item x="593"/>
        <item x="612"/>
        <item x="514"/>
        <item x="492"/>
        <item x="588"/>
        <item x="620"/>
        <item x="265"/>
        <item x="585"/>
        <item x="279"/>
        <item x="174"/>
        <item x="619"/>
        <item x="296"/>
        <item x="577"/>
        <item x="583"/>
        <item x="337"/>
        <item x="161"/>
        <item x="435"/>
        <item x="362"/>
        <item x="529"/>
        <item x="554"/>
        <item x="586"/>
        <item x="598"/>
        <item x="533"/>
        <item x="522"/>
        <item x="616"/>
        <item x="388"/>
        <item x="208"/>
        <item x="290"/>
        <item x="377"/>
        <item x="480"/>
        <item x="611"/>
        <item x="488"/>
        <item x="532"/>
        <item x="618"/>
        <item x="524"/>
        <item x="467"/>
        <item x="617"/>
        <item x="578"/>
        <item x="613"/>
        <item t="default"/>
      </items>
    </pivotField>
    <pivotField showAll="0"/>
    <pivotField showAll="0"/>
    <pivotField showAll="0"/>
    <pivotField showAll="0"/>
  </pivotFields>
  <rowFields count="1">
    <field x="26"/>
  </rowFields>
  <rowItems count="6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 t="grand">
      <x/>
    </i>
  </rowItems>
  <colItems count="1">
    <i/>
  </colItems>
  <dataFields count="1">
    <dataField name="Count of EO SCORE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1F1A1-985C-EA4E-9E12-0E6B643B7654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H67:CI857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90">
        <item x="781"/>
        <item x="779"/>
        <item x="780"/>
        <item x="759"/>
        <item x="782"/>
        <item x="770"/>
        <item x="778"/>
        <item x="777"/>
        <item x="773"/>
        <item x="787"/>
        <item x="751"/>
        <item x="755"/>
        <item x="753"/>
        <item x="693"/>
        <item x="762"/>
        <item x="772"/>
        <item x="783"/>
        <item x="784"/>
        <item x="758"/>
        <item x="730"/>
        <item x="475"/>
        <item x="786"/>
        <item x="588"/>
        <item x="764"/>
        <item x="606"/>
        <item x="763"/>
        <item x="754"/>
        <item x="785"/>
        <item x="523"/>
        <item x="547"/>
        <item x="749"/>
        <item x="746"/>
        <item x="508"/>
        <item x="320"/>
        <item x="697"/>
        <item x="324"/>
        <item x="706"/>
        <item x="179"/>
        <item x="769"/>
        <item x="90"/>
        <item x="405"/>
        <item x="514"/>
        <item x="620"/>
        <item x="338"/>
        <item x="623"/>
        <item x="788"/>
        <item x="761"/>
        <item x="586"/>
        <item x="607"/>
        <item x="728"/>
        <item x="703"/>
        <item x="653"/>
        <item x="688"/>
        <item x="598"/>
        <item x="602"/>
        <item x="298"/>
        <item x="520"/>
        <item x="775"/>
        <item x="415"/>
        <item x="776"/>
        <item x="726"/>
        <item x="60"/>
        <item x="250"/>
        <item x="700"/>
        <item x="691"/>
        <item x="184"/>
        <item x="490"/>
        <item x="765"/>
        <item x="66"/>
        <item x="760"/>
        <item x="636"/>
        <item x="167"/>
        <item x="735"/>
        <item x="702"/>
        <item x="146"/>
        <item x="768"/>
        <item x="710"/>
        <item x="725"/>
        <item x="527"/>
        <item x="675"/>
        <item x="563"/>
        <item x="750"/>
        <item x="719"/>
        <item x="382"/>
        <item x="701"/>
        <item x="727"/>
        <item x="574"/>
        <item x="640"/>
        <item x="200"/>
        <item x="757"/>
        <item x="545"/>
        <item x="724"/>
        <item x="364"/>
        <item x="741"/>
        <item x="133"/>
        <item x="711"/>
        <item x="657"/>
        <item x="671"/>
        <item x="499"/>
        <item x="474"/>
        <item x="540"/>
        <item x="634"/>
        <item x="94"/>
        <item x="732"/>
        <item x="554"/>
        <item x="79"/>
        <item x="667"/>
        <item x="414"/>
        <item x="314"/>
        <item x="97"/>
        <item x="774"/>
        <item x="385"/>
        <item x="18"/>
        <item x="472"/>
        <item x="461"/>
        <item x="469"/>
        <item x="224"/>
        <item x="506"/>
        <item x="734"/>
        <item x="525"/>
        <item x="747"/>
        <item x="418"/>
        <item x="557"/>
        <item x="654"/>
        <item x="152"/>
        <item x="236"/>
        <item x="678"/>
        <item x="744"/>
        <item x="646"/>
        <item x="543"/>
        <item x="282"/>
        <item x="771"/>
        <item x="425"/>
        <item x="255"/>
        <item x="767"/>
        <item x="648"/>
        <item x="82"/>
        <item x="430"/>
        <item x="686"/>
        <item x="738"/>
        <item x="737"/>
        <item x="406"/>
        <item x="736"/>
        <item x="617"/>
        <item x="676"/>
        <item x="677"/>
        <item x="652"/>
        <item x="531"/>
        <item x="446"/>
        <item x="625"/>
        <item x="663"/>
        <item x="243"/>
        <item x="674"/>
        <item x="37"/>
        <item x="573"/>
        <item x="505"/>
        <item x="428"/>
        <item x="513"/>
        <item x="305"/>
        <item x="721"/>
        <item x="690"/>
        <item x="496"/>
        <item x="251"/>
        <item x="649"/>
        <item x="712"/>
        <item x="443"/>
        <item x="731"/>
        <item x="600"/>
        <item x="656"/>
        <item x="708"/>
        <item x="529"/>
        <item x="748"/>
        <item x="720"/>
        <item x="745"/>
        <item x="138"/>
        <item x="210"/>
        <item x="655"/>
        <item x="15"/>
        <item x="511"/>
        <item x="643"/>
        <item x="488"/>
        <item x="704"/>
        <item x="452"/>
        <item x="524"/>
        <item x="714"/>
        <item x="622"/>
        <item x="696"/>
        <item x="662"/>
        <item x="57"/>
        <item x="123"/>
        <item x="220"/>
        <item x="518"/>
        <item x="739"/>
        <item x="689"/>
        <item x="87"/>
        <item x="610"/>
        <item x="616"/>
        <item x="669"/>
        <item x="705"/>
        <item x="309"/>
        <item x="584"/>
        <item x="205"/>
        <item x="332"/>
        <item x="68"/>
        <item x="542"/>
        <item x="164"/>
        <item x="687"/>
        <item x="102"/>
        <item x="390"/>
        <item x="373"/>
        <item x="408"/>
        <item x="114"/>
        <item x="766"/>
        <item x="216"/>
        <item x="347"/>
        <item x="465"/>
        <item x="503"/>
        <item x="521"/>
        <item x="327"/>
        <item x="423"/>
        <item x="253"/>
        <item x="614"/>
        <item x="333"/>
        <item x="609"/>
        <item x="612"/>
        <item x="300"/>
        <item x="682"/>
        <item x="723"/>
        <item x="264"/>
        <item x="651"/>
        <item x="752"/>
        <item x="742"/>
        <item x="619"/>
        <item x="713"/>
        <item x="658"/>
        <item x="427"/>
        <item x="363"/>
        <item x="638"/>
        <item x="411"/>
        <item x="532"/>
        <item x="75"/>
        <item x="311"/>
        <item x="665"/>
        <item x="442"/>
        <item x="637"/>
        <item x="76"/>
        <item x="716"/>
        <item x="591"/>
        <item x="699"/>
        <item x="38"/>
        <item x="551"/>
        <item x="278"/>
        <item x="597"/>
        <item x="549"/>
        <item x="567"/>
        <item x="556"/>
        <item x="432"/>
        <item x="218"/>
        <item x="481"/>
        <item x="582"/>
        <item x="416"/>
        <item x="692"/>
        <item x="480"/>
        <item x="512"/>
        <item x="435"/>
        <item x="389"/>
        <item x="424"/>
        <item x="530"/>
        <item x="462"/>
        <item x="581"/>
        <item x="537"/>
        <item x="599"/>
        <item x="337"/>
        <item x="501"/>
        <item x="587"/>
        <item x="170"/>
        <item x="431"/>
        <item x="626"/>
        <item x="134"/>
        <item x="307"/>
        <item x="379"/>
        <item x="409"/>
        <item x="421"/>
        <item x="239"/>
        <item x="232"/>
        <item x="539"/>
        <item x="429"/>
        <item x="392"/>
        <item x="276"/>
        <item x="16"/>
        <item x="695"/>
        <item x="729"/>
        <item x="262"/>
        <item x="30"/>
        <item x="585"/>
        <item x="639"/>
        <item x="604"/>
        <item x="193"/>
        <item x="214"/>
        <item x="544"/>
        <item x="252"/>
        <item x="42"/>
        <item x="694"/>
        <item x="202"/>
        <item x="608"/>
        <item x="454"/>
        <item x="375"/>
        <item x="126"/>
        <item x="562"/>
        <item x="25"/>
        <item x="679"/>
        <item x="449"/>
        <item x="88"/>
        <item x="672"/>
        <item x="642"/>
        <item x="378"/>
        <item x="457"/>
        <item x="32"/>
        <item x="393"/>
        <item x="668"/>
        <item x="611"/>
        <item x="81"/>
        <item x="33"/>
        <item x="272"/>
        <item x="194"/>
        <item x="279"/>
        <item x="301"/>
        <item x="722"/>
        <item x="380"/>
        <item x="201"/>
        <item x="365"/>
        <item x="601"/>
        <item x="538"/>
        <item x="346"/>
        <item x="560"/>
        <item x="628"/>
        <item x="357"/>
        <item x="647"/>
        <item x="230"/>
        <item x="466"/>
        <item x="645"/>
        <item x="109"/>
        <item x="590"/>
        <item x="632"/>
        <item x="343"/>
        <item x="1"/>
        <item x="181"/>
        <item x="437"/>
        <item x="526"/>
        <item x="756"/>
        <item x="136"/>
        <item x="561"/>
        <item x="260"/>
        <item x="680"/>
        <item x="328"/>
        <item x="304"/>
        <item x="491"/>
        <item x="29"/>
        <item x="240"/>
        <item x="208"/>
        <item x="666"/>
        <item x="618"/>
        <item x="517"/>
        <item x="564"/>
        <item x="633"/>
        <item x="495"/>
        <item x="86"/>
        <item x="367"/>
        <item x="733"/>
        <item x="596"/>
        <item x="349"/>
        <item x="718"/>
        <item x="198"/>
        <item x="336"/>
        <item x="470"/>
        <item x="483"/>
        <item x="595"/>
        <item x="572"/>
        <item x="127"/>
        <item x="196"/>
        <item x="410"/>
        <item x="47"/>
        <item x="463"/>
        <item x="516"/>
        <item x="345"/>
        <item x="174"/>
        <item x="289"/>
        <item x="169"/>
        <item x="644"/>
        <item x="552"/>
        <item x="182"/>
        <item x="717"/>
        <item x="221"/>
        <item x="130"/>
        <item x="203"/>
        <item x="555"/>
        <item x="650"/>
        <item x="283"/>
        <item x="172"/>
        <item x="362"/>
        <item x="285"/>
        <item x="355"/>
        <item x="515"/>
        <item x="215"/>
        <item x="65"/>
        <item x="246"/>
        <item x="603"/>
        <item x="440"/>
        <item x="7"/>
        <item x="455"/>
        <item x="322"/>
        <item x="630"/>
        <item x="388"/>
        <item x="398"/>
        <item x="275"/>
        <item x="186"/>
        <item x="261"/>
        <item x="185"/>
        <item x="117"/>
        <item x="107"/>
        <item x="219"/>
        <item x="195"/>
        <item x="456"/>
        <item x="594"/>
        <item x="605"/>
        <item x="312"/>
        <item x="740"/>
        <item x="177"/>
        <item x="163"/>
        <item x="627"/>
        <item x="267"/>
        <item x="77"/>
        <item x="397"/>
        <item x="296"/>
        <item x="629"/>
        <item x="366"/>
        <item x="661"/>
        <item x="92"/>
        <item x="269"/>
        <item x="673"/>
        <item x="44"/>
        <item x="438"/>
        <item x="536"/>
        <item x="237"/>
        <item x="249"/>
        <item x="354"/>
        <item x="103"/>
        <item x="160"/>
        <item x="576"/>
        <item x="143"/>
        <item x="22"/>
        <item x="271"/>
        <item x="664"/>
        <item x="290"/>
        <item x="541"/>
        <item x="297"/>
        <item x="72"/>
        <item x="570"/>
        <item x="593"/>
        <item x="471"/>
        <item x="61"/>
        <item x="487"/>
        <item x="351"/>
        <item x="533"/>
        <item x="59"/>
        <item x="321"/>
        <item x="188"/>
        <item x="52"/>
        <item x="621"/>
        <item x="707"/>
        <item x="558"/>
        <item x="459"/>
        <item x="310"/>
        <item x="374"/>
        <item x="113"/>
        <item x="445"/>
        <item x="507"/>
        <item x="34"/>
        <item x="234"/>
        <item x="62"/>
        <item x="683"/>
        <item x="120"/>
        <item x="80"/>
        <item x="191"/>
        <item x="340"/>
        <item x="441"/>
        <item x="383"/>
        <item x="492"/>
        <item x="434"/>
        <item x="715"/>
        <item x="395"/>
        <item x="74"/>
        <item x="20"/>
        <item x="154"/>
        <item x="83"/>
        <item x="460"/>
        <item x="105"/>
        <item x="615"/>
        <item x="12"/>
        <item x="709"/>
        <item x="420"/>
        <item x="479"/>
        <item x="534"/>
        <item x="519"/>
        <item x="306"/>
        <item x="122"/>
        <item x="502"/>
        <item x="229"/>
        <item x="436"/>
        <item x="504"/>
        <item x="589"/>
        <item x="334"/>
        <item x="183"/>
        <item x="399"/>
        <item x="119"/>
        <item x="698"/>
        <item x="141"/>
        <item x="468"/>
        <item x="342"/>
        <item x="477"/>
        <item x="63"/>
        <item x="331"/>
        <item x="339"/>
        <item x="592"/>
        <item x="70"/>
        <item x="294"/>
        <item x="344"/>
        <item x="387"/>
        <item x="482"/>
        <item x="401"/>
        <item x="439"/>
        <item x="156"/>
        <item x="162"/>
        <item x="404"/>
        <item x="417"/>
        <item x="318"/>
        <item x="228"/>
        <item x="112"/>
        <item x="166"/>
        <item x="407"/>
        <item x="684"/>
        <item x="125"/>
        <item x="189"/>
        <item x="500"/>
        <item x="24"/>
        <item x="302"/>
        <item x="569"/>
        <item x="137"/>
        <item x="241"/>
        <item x="670"/>
        <item x="171"/>
        <item x="150"/>
        <item x="132"/>
        <item x="95"/>
        <item x="104"/>
        <item x="280"/>
        <item x="46"/>
        <item x="358"/>
        <item x="286"/>
        <item x="256"/>
        <item x="39"/>
        <item x="413"/>
        <item x="685"/>
        <item x="548"/>
        <item x="209"/>
        <item x="575"/>
        <item x="204"/>
        <item x="553"/>
        <item x="353"/>
        <item x="624"/>
        <item x="326"/>
        <item x="51"/>
        <item x="245"/>
        <item x="277"/>
        <item x="330"/>
        <item x="158"/>
        <item x="43"/>
        <item x="579"/>
        <item x="559"/>
        <item x="101"/>
        <item x="447"/>
        <item x="254"/>
        <item x="308"/>
        <item x="53"/>
        <item x="100"/>
        <item x="199"/>
        <item x="148"/>
        <item x="247"/>
        <item x="444"/>
        <item x="315"/>
        <item x="546"/>
        <item x="121"/>
        <item x="329"/>
        <item x="223"/>
        <item x="116"/>
        <item x="131"/>
        <item x="743"/>
        <item x="257"/>
        <item x="8"/>
        <item x="486"/>
        <item x="396"/>
        <item x="478"/>
        <item x="450"/>
        <item x="317"/>
        <item x="187"/>
        <item x="497"/>
        <item x="178"/>
        <item x="157"/>
        <item x="484"/>
        <item x="14"/>
        <item x="660"/>
        <item x="535"/>
        <item x="19"/>
        <item x="128"/>
        <item x="4"/>
        <item x="99"/>
        <item x="144"/>
        <item x="493"/>
        <item x="371"/>
        <item x="509"/>
        <item x="635"/>
        <item x="577"/>
        <item x="69"/>
        <item x="291"/>
        <item x="473"/>
        <item x="641"/>
        <item x="356"/>
        <item x="522"/>
        <item x="190"/>
        <item x="259"/>
        <item x="48"/>
        <item x="578"/>
        <item x="313"/>
        <item x="292"/>
        <item x="168"/>
        <item x="73"/>
        <item x="464"/>
        <item x="325"/>
        <item x="45"/>
        <item x="54"/>
        <item x="335"/>
        <item x="274"/>
        <item x="78"/>
        <item x="207"/>
        <item x="64"/>
        <item x="26"/>
        <item x="142"/>
        <item x="412"/>
        <item x="151"/>
        <item x="89"/>
        <item x="580"/>
        <item x="352"/>
        <item x="217"/>
        <item x="175"/>
        <item x="242"/>
        <item x="402"/>
        <item x="108"/>
        <item x="370"/>
        <item x="681"/>
        <item x="149"/>
        <item x="140"/>
        <item x="293"/>
        <item x="361"/>
        <item x="528"/>
        <item x="381"/>
        <item x="348"/>
        <item x="67"/>
        <item x="266"/>
        <item x="485"/>
        <item x="448"/>
        <item x="129"/>
        <item x="248"/>
        <item x="173"/>
        <item x="453"/>
        <item x="3"/>
        <item x="238"/>
        <item x="139"/>
        <item x="235"/>
        <item x="13"/>
        <item x="58"/>
        <item x="288"/>
        <item x="489"/>
        <item x="10"/>
        <item x="36"/>
        <item x="270"/>
        <item x="583"/>
        <item x="323"/>
        <item x="106"/>
        <item x="135"/>
        <item x="458"/>
        <item x="71"/>
        <item x="40"/>
        <item x="394"/>
        <item x="265"/>
        <item x="350"/>
        <item x="6"/>
        <item x="212"/>
        <item x="85"/>
        <item x="155"/>
        <item x="419"/>
        <item x="659"/>
        <item x="258"/>
        <item x="467"/>
        <item x="31"/>
        <item x="284"/>
        <item x="180"/>
        <item x="498"/>
        <item x="231"/>
        <item x="400"/>
        <item x="153"/>
        <item x="403"/>
        <item x="227"/>
        <item x="84"/>
        <item x="159"/>
        <item x="124"/>
        <item x="233"/>
        <item x="494"/>
        <item x="451"/>
        <item x="368"/>
        <item x="631"/>
        <item x="35"/>
        <item x="369"/>
        <item x="319"/>
        <item x="360"/>
        <item x="565"/>
        <item x="23"/>
        <item x="377"/>
        <item x="197"/>
        <item x="2"/>
        <item x="384"/>
        <item x="268"/>
        <item x="93"/>
        <item x="145"/>
        <item x="386"/>
        <item x="359"/>
        <item x="225"/>
        <item x="391"/>
        <item x="27"/>
        <item x="295"/>
        <item x="299"/>
        <item x="49"/>
        <item x="222"/>
        <item x="96"/>
        <item x="550"/>
        <item x="281"/>
        <item x="433"/>
        <item x="568"/>
        <item x="316"/>
        <item x="273"/>
        <item x="510"/>
        <item x="98"/>
        <item x="118"/>
        <item x="206"/>
        <item x="91"/>
        <item x="111"/>
        <item x="213"/>
        <item x="176"/>
        <item x="56"/>
        <item x="110"/>
        <item x="161"/>
        <item x="192"/>
        <item x="571"/>
        <item x="115"/>
        <item x="613"/>
        <item x="263"/>
        <item x="147"/>
        <item x="341"/>
        <item x="41"/>
        <item x="244"/>
        <item x="28"/>
        <item x="372"/>
        <item x="303"/>
        <item x="211"/>
        <item x="476"/>
        <item x="165"/>
        <item x="226"/>
        <item x="55"/>
        <item x="11"/>
        <item x="9"/>
        <item x="426"/>
        <item x="50"/>
        <item x="287"/>
        <item x="376"/>
        <item x="17"/>
        <item x="566"/>
        <item x="5"/>
        <item x="422"/>
        <item x="21"/>
        <item x="0"/>
        <item t="default"/>
      </items>
    </pivotField>
    <pivotField showAll="0"/>
    <pivotField showAll="0"/>
    <pivotField showAll="0"/>
  </pivotFields>
  <rowFields count="1">
    <field x="27"/>
  </rowFields>
  <rowItems count="7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 t="grand">
      <x/>
    </i>
  </rowItems>
  <colItems count="1">
    <i/>
  </colItems>
  <dataFields count="1">
    <dataField name="Count of EO RANK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99B8A-E938-D04D-B695-14E4708BD233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7:AV726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9">
        <item x="192"/>
        <item x="394"/>
        <item x="411"/>
        <item x="130"/>
        <item x="384"/>
        <item x="299"/>
        <item x="408"/>
        <item x="267"/>
        <item x="205"/>
        <item x="371"/>
        <item x="62"/>
        <item x="204"/>
        <item x="34"/>
        <item x="75"/>
        <item x="452"/>
        <item x="314"/>
        <item x="175"/>
        <item x="331"/>
        <item x="50"/>
        <item x="369"/>
        <item x="286"/>
        <item x="245"/>
        <item x="290"/>
        <item x="174"/>
        <item x="163"/>
        <item x="120"/>
        <item x="415"/>
        <item x="243"/>
        <item x="96"/>
        <item x="250"/>
        <item x="47"/>
        <item x="237"/>
        <item x="67"/>
        <item x="117"/>
        <item x="210"/>
        <item x="119"/>
        <item x="126"/>
        <item x="276"/>
        <item x="77"/>
        <item x="127"/>
        <item x="363"/>
        <item x="426"/>
        <item x="251"/>
        <item x="56"/>
        <item x="148"/>
        <item x="300"/>
        <item x="330"/>
        <item x="236"/>
        <item x="166"/>
        <item x="20"/>
        <item x="19"/>
        <item x="73"/>
        <item x="187"/>
        <item x="40"/>
        <item x="110"/>
        <item x="317"/>
        <item x="190"/>
        <item x="42"/>
        <item x="225"/>
        <item x="325"/>
        <item x="80"/>
        <item x="442"/>
        <item x="48"/>
        <item x="172"/>
        <item x="244"/>
        <item x="349"/>
        <item x="189"/>
        <item x="118"/>
        <item x="136"/>
        <item x="88"/>
        <item x="38"/>
        <item x="83"/>
        <item x="63"/>
        <item x="201"/>
        <item x="382"/>
        <item x="18"/>
        <item x="185"/>
        <item x="184"/>
        <item x="183"/>
        <item x="327"/>
        <item x="97"/>
        <item x="521"/>
        <item x="139"/>
        <item x="359"/>
        <item x="94"/>
        <item x="142"/>
        <item x="211"/>
        <item x="91"/>
        <item x="297"/>
        <item x="350"/>
        <item x="114"/>
        <item x="44"/>
        <item x="7"/>
        <item x="173"/>
        <item x="106"/>
        <item x="532"/>
        <item x="22"/>
        <item x="601"/>
        <item x="108"/>
        <item x="372"/>
        <item x="28"/>
        <item x="370"/>
        <item x="407"/>
        <item x="195"/>
        <item x="263"/>
        <item x="12"/>
        <item x="320"/>
        <item x="26"/>
        <item x="27"/>
        <item x="161"/>
        <item x="111"/>
        <item x="122"/>
        <item x="388"/>
        <item x="425"/>
        <item x="71"/>
        <item x="169"/>
        <item x="315"/>
        <item x="215"/>
        <item x="564"/>
        <item x="515"/>
        <item x="145"/>
        <item x="65"/>
        <item x="259"/>
        <item x="49"/>
        <item x="162"/>
        <item x="9"/>
        <item x="149"/>
        <item x="437"/>
        <item x="39"/>
        <item x="395"/>
        <item x="469"/>
        <item x="182"/>
        <item x="463"/>
        <item x="68"/>
        <item x="490"/>
        <item x="157"/>
        <item x="496"/>
        <item x="102"/>
        <item x="487"/>
        <item x="21"/>
        <item x="435"/>
        <item x="109"/>
        <item x="74"/>
        <item x="440"/>
        <item x="70"/>
        <item x="224"/>
        <item x="444"/>
        <item x="282"/>
        <item x="213"/>
        <item x="341"/>
        <item x="15"/>
        <item x="466"/>
        <item x="292"/>
        <item x="479"/>
        <item x="53"/>
        <item x="239"/>
        <item x="241"/>
        <item x="465"/>
        <item x="133"/>
        <item x="10"/>
        <item x="203"/>
        <item x="125"/>
        <item x="11"/>
        <item x="480"/>
        <item x="338"/>
        <item x="262"/>
        <item x="324"/>
        <item x="500"/>
        <item x="268"/>
        <item x="311"/>
        <item x="46"/>
        <item x="285"/>
        <item x="333"/>
        <item x="76"/>
        <item x="0"/>
        <item x="260"/>
        <item x="367"/>
        <item x="283"/>
        <item x="326"/>
        <item x="81"/>
        <item x="226"/>
        <item x="614"/>
        <item x="52"/>
        <item x="306"/>
        <item x="560"/>
        <item x="542"/>
        <item x="335"/>
        <item x="417"/>
        <item x="280"/>
        <item x="29"/>
        <item x="227"/>
        <item x="150"/>
        <item x="223"/>
        <item x="93"/>
        <item x="406"/>
        <item x="302"/>
        <item x="255"/>
        <item x="248"/>
        <item x="143"/>
        <item x="202"/>
        <item x="429"/>
        <item x="78"/>
        <item x="344"/>
        <item x="305"/>
        <item x="33"/>
        <item x="489"/>
        <item x="275"/>
        <item x="579"/>
        <item x="389"/>
        <item x="124"/>
        <item x="358"/>
        <item x="413"/>
        <item x="101"/>
        <item x="354"/>
        <item x="391"/>
        <item x="209"/>
        <item x="274"/>
        <item x="446"/>
        <item x="217"/>
        <item x="402"/>
        <item x="458"/>
        <item x="85"/>
        <item x="200"/>
        <item x="156"/>
        <item x="590"/>
        <item x="482"/>
        <item x="321"/>
        <item x="470"/>
        <item x="113"/>
        <item x="421"/>
        <item x="188"/>
        <item x="160"/>
        <item x="485"/>
        <item x="64"/>
        <item x="51"/>
        <item x="3"/>
        <item x="379"/>
        <item x="287"/>
        <item x="462"/>
        <item x="58"/>
        <item x="273"/>
        <item x="477"/>
        <item x="138"/>
        <item x="207"/>
        <item x="503"/>
        <item x="576"/>
        <item x="351"/>
        <item x="438"/>
        <item x="516"/>
        <item x="271"/>
        <item x="269"/>
        <item x="180"/>
        <item x="377"/>
        <item x="105"/>
        <item x="281"/>
        <item x="90"/>
        <item x="541"/>
        <item x="181"/>
        <item x="355"/>
        <item x="328"/>
        <item x="24"/>
        <item x="128"/>
        <item x="329"/>
        <item x="238"/>
        <item x="137"/>
        <item x="403"/>
        <item x="638"/>
        <item x="261"/>
        <item x="256"/>
        <item x="319"/>
        <item x="502"/>
        <item x="556"/>
        <item x="301"/>
        <item x="230"/>
        <item x="436"/>
        <item x="272"/>
        <item x="546"/>
        <item x="196"/>
        <item x="494"/>
        <item x="609"/>
        <item x="13"/>
        <item x="582"/>
        <item x="107"/>
        <item x="368"/>
        <item x="342"/>
        <item x="214"/>
        <item x="365"/>
        <item x="533"/>
        <item x="240"/>
        <item x="135"/>
        <item x="134"/>
        <item x="6"/>
        <item x="234"/>
        <item x="313"/>
        <item x="553"/>
        <item x="499"/>
        <item x="132"/>
        <item x="176"/>
        <item x="434"/>
        <item x="129"/>
        <item x="318"/>
        <item x="193"/>
        <item x="498"/>
        <item x="95"/>
        <item x="580"/>
        <item x="409"/>
        <item x="473"/>
        <item x="566"/>
        <item x="82"/>
        <item x="508"/>
        <item x="380"/>
        <item x="43"/>
        <item x="559"/>
        <item x="433"/>
        <item x="483"/>
        <item x="592"/>
        <item x="2"/>
        <item x="346"/>
        <item x="488"/>
        <item x="254"/>
        <item x="561"/>
        <item x="457"/>
        <item x="512"/>
        <item x="621"/>
        <item x="605"/>
        <item x="154"/>
        <item x="604"/>
        <item x="418"/>
        <item x="405"/>
        <item x="308"/>
        <item x="393"/>
        <item x="447"/>
        <item x="312"/>
        <item x="390"/>
        <item x="146"/>
        <item x="571"/>
        <item x="445"/>
        <item x="177"/>
        <item x="265"/>
        <item x="23"/>
        <item x="632"/>
        <item x="343"/>
        <item x="626"/>
        <item x="30"/>
        <item x="57"/>
        <item x="520"/>
        <item x="1"/>
        <item x="501"/>
        <item x="170"/>
        <item x="629"/>
        <item x="596"/>
        <item x="647"/>
        <item x="506"/>
        <item x="264"/>
        <item x="432"/>
        <item x="449"/>
        <item x="531"/>
        <item x="249"/>
        <item x="278"/>
        <item x="348"/>
        <item x="218"/>
        <item x="332"/>
        <item x="619"/>
        <item x="572"/>
        <item x="253"/>
        <item x="293"/>
        <item x="307"/>
        <item x="220"/>
        <item x="296"/>
        <item x="232"/>
        <item x="35"/>
        <item x="99"/>
        <item x="4"/>
        <item x="66"/>
        <item x="104"/>
        <item x="79"/>
        <item x="586"/>
        <item x="630"/>
        <item x="535"/>
        <item x="216"/>
        <item x="373"/>
        <item x="567"/>
        <item x="464"/>
        <item x="472"/>
        <item x="510"/>
        <item x="536"/>
        <item x="416"/>
        <item x="523"/>
        <item x="54"/>
        <item x="505"/>
        <item x="179"/>
        <item x="424"/>
        <item x="140"/>
        <item x="191"/>
        <item x="366"/>
        <item x="595"/>
        <item x="178"/>
        <item x="374"/>
        <item x="289"/>
        <item x="87"/>
        <item x="159"/>
        <item x="544"/>
        <item x="603"/>
        <item x="637"/>
        <item x="100"/>
        <item x="386"/>
        <item x="347"/>
        <item x="562"/>
        <item x="639"/>
        <item x="455"/>
        <item x="242"/>
        <item x="607"/>
        <item x="5"/>
        <item x="634"/>
        <item x="608"/>
        <item x="517"/>
        <item x="378"/>
        <item x="412"/>
        <item x="583"/>
        <item x="558"/>
        <item x="103"/>
        <item x="323"/>
        <item x="89"/>
        <item x="538"/>
        <item x="519"/>
        <item x="25"/>
        <item x="158"/>
        <item x="60"/>
        <item x="115"/>
        <item x="303"/>
        <item x="362"/>
        <item x="624"/>
        <item x="584"/>
        <item x="194"/>
        <item x="492"/>
        <item x="340"/>
        <item x="645"/>
        <item x="537"/>
        <item x="360"/>
        <item x="431"/>
        <item x="578"/>
        <item x="513"/>
        <item x="574"/>
        <item x="112"/>
        <item x="597"/>
        <item x="540"/>
        <item x="361"/>
        <item x="615"/>
        <item x="356"/>
        <item x="644"/>
        <item x="86"/>
        <item x="486"/>
        <item x="481"/>
        <item x="258"/>
        <item x="98"/>
        <item x="461"/>
        <item x="400"/>
        <item x="197"/>
        <item x="467"/>
        <item x="529"/>
        <item x="423"/>
        <item x="509"/>
        <item x="385"/>
        <item x="649"/>
        <item x="610"/>
        <item x="152"/>
        <item x="123"/>
        <item x="420"/>
        <item x="141"/>
        <item x="456"/>
        <item x="121"/>
        <item x="165"/>
        <item x="229"/>
        <item x="375"/>
        <item x="219"/>
        <item x="357"/>
        <item x="593"/>
        <item x="164"/>
        <item x="524"/>
        <item x="252"/>
        <item x="208"/>
        <item x="31"/>
        <item x="212"/>
        <item x="257"/>
        <item x="557"/>
        <item x="606"/>
        <item x="69"/>
        <item x="651"/>
        <item x="643"/>
        <item x="398"/>
        <item x="266"/>
        <item x="84"/>
        <item x="612"/>
        <item x="228"/>
        <item x="186"/>
        <item x="507"/>
        <item x="337"/>
        <item x="628"/>
        <item x="534"/>
        <item x="428"/>
        <item x="627"/>
        <item x="206"/>
        <item x="527"/>
        <item x="288"/>
        <item x="633"/>
        <item x="588"/>
        <item x="131"/>
        <item x="563"/>
        <item x="316"/>
        <item x="153"/>
        <item x="147"/>
        <item x="622"/>
        <item x="233"/>
        <item x="569"/>
        <item x="404"/>
        <item x="92"/>
        <item x="471"/>
        <item x="277"/>
        <item x="352"/>
        <item x="36"/>
        <item x="611"/>
        <item x="565"/>
        <item x="222"/>
        <item x="475"/>
        <item x="547"/>
        <item x="654"/>
        <item x="294"/>
        <item x="322"/>
        <item x="392"/>
        <item x="585"/>
        <item x="514"/>
        <item x="383"/>
        <item x="474"/>
        <item x="577"/>
        <item x="448"/>
        <item x="646"/>
        <item x="41"/>
        <item x="451"/>
        <item x="589"/>
        <item x="550"/>
        <item x="591"/>
        <item x="549"/>
        <item x="410"/>
        <item x="376"/>
        <item x="616"/>
        <item x="304"/>
        <item x="198"/>
        <item x="525"/>
        <item x="640"/>
        <item x="635"/>
        <item x="430"/>
        <item x="45"/>
        <item x="55"/>
        <item x="617"/>
        <item x="459"/>
        <item x="631"/>
        <item x="8"/>
        <item x="511"/>
        <item x="613"/>
        <item x="575"/>
        <item x="460"/>
        <item x="543"/>
        <item x="450"/>
        <item x="522"/>
        <item x="199"/>
        <item x="427"/>
        <item x="144"/>
        <item x="600"/>
        <item x="648"/>
        <item x="468"/>
        <item x="443"/>
        <item x="602"/>
        <item x="422"/>
        <item x="554"/>
        <item x="339"/>
        <item x="364"/>
        <item x="620"/>
        <item x="345"/>
        <item x="387"/>
        <item x="279"/>
        <item x="618"/>
        <item x="291"/>
        <item x="37"/>
        <item x="284"/>
        <item x="353"/>
        <item x="454"/>
        <item x="545"/>
        <item x="625"/>
        <item x="270"/>
        <item x="552"/>
        <item x="221"/>
        <item x="476"/>
        <item x="598"/>
        <item x="555"/>
        <item x="298"/>
        <item x="414"/>
        <item x="231"/>
        <item x="570"/>
        <item x="504"/>
        <item x="497"/>
        <item x="167"/>
        <item x="650"/>
        <item x="59"/>
        <item x="419"/>
        <item x="539"/>
        <item x="32"/>
        <item x="642"/>
        <item x="336"/>
        <item x="381"/>
        <item x="171"/>
        <item x="484"/>
        <item x="548"/>
        <item x="453"/>
        <item x="526"/>
        <item x="168"/>
        <item x="594"/>
        <item x="491"/>
        <item x="310"/>
        <item x="551"/>
        <item x="530"/>
        <item x="116"/>
        <item x="495"/>
        <item x="441"/>
        <item x="652"/>
        <item x="528"/>
        <item x="568"/>
        <item x="599"/>
        <item x="439"/>
        <item x="401"/>
        <item x="623"/>
        <item x="478"/>
        <item x="17"/>
        <item x="295"/>
        <item x="655"/>
        <item x="397"/>
        <item x="14"/>
        <item x="656"/>
        <item x="653"/>
        <item x="235"/>
        <item x="72"/>
        <item x="399"/>
        <item x="155"/>
        <item x="518"/>
        <item x="657"/>
        <item x="581"/>
        <item x="636"/>
        <item x="396"/>
        <item x="573"/>
        <item x="247"/>
        <item x="641"/>
        <item x="493"/>
        <item x="334"/>
        <item x="246"/>
        <item x="309"/>
        <item x="16"/>
        <item x="587"/>
        <item x="61"/>
        <item x="1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6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 t="grand">
      <x/>
    </i>
  </rowItems>
  <colItems count="1">
    <i/>
  </colItems>
  <dataFields count="1">
    <dataField name="Count of FSR SCO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A2E85-8F1C-9B42-B189-3DB086CC4C34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S67:BT702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35">
        <item x="116"/>
        <item x="120"/>
        <item x="45"/>
        <item x="85"/>
        <item x="58"/>
        <item x="211"/>
        <item x="317"/>
        <item x="75"/>
        <item x="248"/>
        <item x="118"/>
        <item x="76"/>
        <item x="161"/>
        <item x="126"/>
        <item x="50"/>
        <item x="340"/>
        <item x="309"/>
        <item x="488"/>
        <item x="304"/>
        <item x="78"/>
        <item x="321"/>
        <item x="139"/>
        <item x="26"/>
        <item x="97"/>
        <item x="146"/>
        <item x="130"/>
        <item x="113"/>
        <item x="63"/>
        <item x="7"/>
        <item x="12"/>
        <item x="16"/>
        <item x="232"/>
        <item x="289"/>
        <item x="180"/>
        <item x="413"/>
        <item x="226"/>
        <item x="241"/>
        <item x="423"/>
        <item x="326"/>
        <item x="47"/>
        <item x="101"/>
        <item x="90"/>
        <item x="128"/>
        <item x="320"/>
        <item x="6"/>
        <item x="74"/>
        <item x="86"/>
        <item x="117"/>
        <item x="166"/>
        <item x="95"/>
        <item x="144"/>
        <item x="125"/>
        <item x="23"/>
        <item x="239"/>
        <item x="194"/>
        <item x="114"/>
        <item x="25"/>
        <item x="122"/>
        <item x="81"/>
        <item x="44"/>
        <item x="17"/>
        <item x="151"/>
        <item x="82"/>
        <item x="49"/>
        <item x="249"/>
        <item x="159"/>
        <item x="225"/>
        <item x="64"/>
        <item x="18"/>
        <item x="32"/>
        <item x="38"/>
        <item x="30"/>
        <item x="52"/>
        <item x="297"/>
        <item x="274"/>
        <item x="2"/>
        <item x="22"/>
        <item x="250"/>
        <item x="156"/>
        <item x="312"/>
        <item x="242"/>
        <item x="42"/>
        <item x="147"/>
        <item x="14"/>
        <item x="36"/>
        <item x="105"/>
        <item x="344"/>
        <item x="54"/>
        <item x="100"/>
        <item x="148"/>
        <item x="313"/>
        <item x="389"/>
        <item x="277"/>
        <item x="197"/>
        <item x="59"/>
        <item x="160"/>
        <item x="35"/>
        <item x="227"/>
        <item x="262"/>
        <item x="307"/>
        <item x="300"/>
        <item x="285"/>
        <item x="168"/>
        <item x="129"/>
        <item x="184"/>
        <item x="322"/>
        <item x="247"/>
        <item x="111"/>
        <item x="280"/>
        <item x="99"/>
        <item x="323"/>
        <item x="325"/>
        <item x="73"/>
        <item x="253"/>
        <item x="258"/>
        <item x="24"/>
        <item x="219"/>
        <item x="486"/>
        <item x="192"/>
        <item x="283"/>
        <item x="360"/>
        <item x="338"/>
        <item x="87"/>
        <item x="366"/>
        <item x="428"/>
        <item x="149"/>
        <item x="216"/>
        <item x="46"/>
        <item x="336"/>
        <item x="13"/>
        <item x="364"/>
        <item x="509"/>
        <item x="124"/>
        <item x="167"/>
        <item x="246"/>
        <item x="284"/>
        <item x="588"/>
        <item x="449"/>
        <item x="1"/>
        <item x="68"/>
        <item x="265"/>
        <item x="108"/>
        <item x="272"/>
        <item x="48"/>
        <item x="205"/>
        <item x="415"/>
        <item x="200"/>
        <item x="555"/>
        <item x="433"/>
        <item x="314"/>
        <item x="217"/>
        <item x="115"/>
        <item x="103"/>
        <item x="213"/>
        <item x="28"/>
        <item x="496"/>
        <item x="282"/>
        <item x="291"/>
        <item x="21"/>
        <item x="358"/>
        <item x="131"/>
        <item x="133"/>
        <item x="228"/>
        <item x="395"/>
        <item x="91"/>
        <item x="436"/>
        <item x="477"/>
        <item x="190"/>
        <item x="56"/>
        <item x="209"/>
        <item x="582"/>
        <item x="444"/>
        <item x="79"/>
        <item x="397"/>
        <item x="376"/>
        <item x="420"/>
        <item x="66"/>
        <item x="163"/>
        <item x="155"/>
        <item x="581"/>
        <item x="365"/>
        <item x="158"/>
        <item x="616"/>
        <item x="380"/>
        <item x="549"/>
        <item x="337"/>
        <item x="319"/>
        <item x="587"/>
        <item x="140"/>
        <item x="278"/>
        <item x="296"/>
        <item x="327"/>
        <item x="375"/>
        <item x="43"/>
        <item x="186"/>
        <item x="603"/>
        <item x="350"/>
        <item x="382"/>
        <item x="298"/>
        <item x="339"/>
        <item x="70"/>
        <item x="72"/>
        <item x="67"/>
        <item x="475"/>
        <item x="541"/>
        <item x="329"/>
        <item x="460"/>
        <item x="218"/>
        <item x="374"/>
        <item x="267"/>
        <item x="411"/>
        <item x="363"/>
        <item x="145"/>
        <item x="448"/>
        <item x="590"/>
        <item x="4"/>
        <item x="318"/>
        <item x="143"/>
        <item x="263"/>
        <item x="279"/>
        <item x="434"/>
        <item x="237"/>
        <item x="172"/>
        <item x="281"/>
        <item x="417"/>
        <item x="529"/>
        <item x="286"/>
        <item x="221"/>
        <item x="302"/>
        <item x="41"/>
        <item x="519"/>
        <item x="345"/>
        <item x="29"/>
        <item x="164"/>
        <item x="506"/>
        <item x="107"/>
        <item x="20"/>
        <item x="153"/>
        <item x="443"/>
        <item x="288"/>
        <item x="251"/>
        <item x="431"/>
        <item x="464"/>
        <item x="308"/>
        <item x="310"/>
        <item x="137"/>
        <item x="127"/>
        <item x="191"/>
        <item x="179"/>
        <item x="31"/>
        <item x="424"/>
        <item x="199"/>
        <item x="573"/>
        <item x="141"/>
        <item x="483"/>
        <item x="92"/>
        <item x="367"/>
        <item x="371"/>
        <item x="176"/>
        <item x="93"/>
        <item x="370"/>
        <item x="510"/>
        <item x="438"/>
        <item x="373"/>
        <item x="15"/>
        <item x="615"/>
        <item x="260"/>
        <item x="503"/>
        <item x="39"/>
        <item x="271"/>
        <item x="422"/>
        <item x="476"/>
        <item x="599"/>
        <item x="154"/>
        <item x="189"/>
        <item x="343"/>
        <item x="368"/>
        <item x="614"/>
        <item x="585"/>
        <item x="261"/>
        <item x="171"/>
        <item x="215"/>
        <item x="193"/>
        <item x="404"/>
        <item x="629"/>
        <item x="442"/>
        <item x="60"/>
        <item x="88"/>
        <item x="121"/>
        <item x="53"/>
        <item x="203"/>
        <item x="407"/>
        <item x="516"/>
        <item x="231"/>
        <item x="287"/>
        <item x="306"/>
        <item x="526"/>
        <item x="551"/>
        <item x="270"/>
        <item x="27"/>
        <item x="570"/>
        <item x="530"/>
        <item x="378"/>
        <item x="362"/>
        <item x="275"/>
        <item x="456"/>
        <item x="152"/>
        <item x="533"/>
        <item x="508"/>
        <item x="484"/>
        <item x="468"/>
        <item x="586"/>
        <item x="414"/>
        <item x="96"/>
        <item x="584"/>
        <item x="430"/>
        <item x="534"/>
        <item x="473"/>
        <item x="554"/>
        <item x="268"/>
        <item x="505"/>
        <item x="0"/>
        <item x="517"/>
        <item x="233"/>
        <item x="372"/>
        <item x="273"/>
        <item x="83"/>
        <item x="245"/>
        <item x="494"/>
        <item x="432"/>
        <item x="220"/>
        <item x="521"/>
        <item x="346"/>
        <item x="234"/>
        <item x="244"/>
        <item x="546"/>
        <item x="536"/>
        <item x="388"/>
        <item x="62"/>
        <item x="550"/>
        <item x="571"/>
        <item x="198"/>
        <item x="5"/>
        <item x="173"/>
        <item x="513"/>
        <item x="403"/>
        <item x="342"/>
        <item x="609"/>
        <item x="243"/>
        <item x="462"/>
        <item x="427"/>
        <item x="393"/>
        <item x="408"/>
        <item x="206"/>
        <item x="454"/>
        <item x="119"/>
        <item x="204"/>
        <item x="254"/>
        <item x="169"/>
        <item x="269"/>
        <item x="106"/>
        <item x="481"/>
        <item x="522"/>
        <item x="591"/>
        <item x="266"/>
        <item x="315"/>
        <item x="311"/>
        <item x="563"/>
        <item x="8"/>
        <item x="331"/>
        <item x="511"/>
        <item x="619"/>
        <item x="528"/>
        <item x="71"/>
        <item x="390"/>
        <item x="165"/>
        <item x="606"/>
        <item x="196"/>
        <item x="348"/>
        <item x="480"/>
        <item x="507"/>
        <item x="301"/>
        <item x="136"/>
        <item x="543"/>
        <item x="538"/>
        <item x="212"/>
        <item x="561"/>
        <item x="547"/>
        <item x="437"/>
        <item x="132"/>
        <item x="470"/>
        <item x="230"/>
        <item x="361"/>
        <item x="426"/>
        <item x="455"/>
        <item x="499"/>
        <item x="303"/>
        <item x="55"/>
        <item x="84"/>
        <item x="112"/>
        <item x="150"/>
        <item x="94"/>
        <item x="349"/>
        <item x="353"/>
        <item x="515"/>
        <item x="539"/>
        <item x="33"/>
        <item x="425"/>
        <item x="333"/>
        <item x="391"/>
        <item x="459"/>
        <item x="381"/>
        <item x="178"/>
        <item x="624"/>
        <item x="577"/>
        <item x="445"/>
        <item x="210"/>
        <item x="421"/>
        <item x="57"/>
        <item x="354"/>
        <item x="580"/>
        <item x="451"/>
        <item x="593"/>
        <item x="479"/>
        <item x="236"/>
        <item x="463"/>
        <item x="627"/>
        <item x="202"/>
        <item x="457"/>
        <item x="412"/>
        <item x="566"/>
        <item x="564"/>
        <item x="293"/>
        <item x="335"/>
        <item x="394"/>
        <item x="256"/>
        <item x="552"/>
        <item x="386"/>
        <item x="240"/>
        <item x="384"/>
        <item x="182"/>
        <item x="487"/>
        <item x="565"/>
        <item x="135"/>
        <item x="524"/>
        <item x="77"/>
        <item x="625"/>
        <item x="80"/>
        <item x="157"/>
        <item x="514"/>
        <item x="493"/>
        <item x="418"/>
        <item x="601"/>
        <item x="352"/>
        <item x="410"/>
        <item x="324"/>
        <item x="259"/>
        <item x="450"/>
        <item x="109"/>
        <item x="235"/>
        <item x="512"/>
        <item x="575"/>
        <item x="224"/>
        <item x="402"/>
        <item x="385"/>
        <item x="399"/>
        <item x="490"/>
        <item x="497"/>
        <item x="334"/>
        <item x="170"/>
        <item x="187"/>
        <item x="223"/>
        <item x="446"/>
        <item x="359"/>
        <item x="630"/>
        <item x="478"/>
        <item x="556"/>
        <item x="621"/>
        <item x="175"/>
        <item x="181"/>
        <item x="409"/>
        <item x="51"/>
        <item x="482"/>
        <item x="458"/>
        <item x="162"/>
        <item x="264"/>
        <item x="544"/>
        <item x="416"/>
        <item x="238"/>
        <item x="631"/>
        <item x="608"/>
        <item x="602"/>
        <item x="632"/>
        <item x="569"/>
        <item x="10"/>
        <item x="396"/>
        <item x="604"/>
        <item x="355"/>
        <item x="532"/>
        <item x="611"/>
        <item x="441"/>
        <item x="138"/>
        <item x="491"/>
        <item x="214"/>
        <item x="595"/>
        <item x="65"/>
        <item x="633"/>
        <item x="276"/>
        <item x="558"/>
        <item x="617"/>
        <item x="500"/>
        <item x="252"/>
        <item x="537"/>
        <item x="562"/>
        <item x="607"/>
        <item x="626"/>
        <item x="469"/>
        <item x="557"/>
        <item x="439"/>
        <item x="545"/>
        <item x="398"/>
        <item x="383"/>
        <item x="177"/>
        <item x="332"/>
        <item x="255"/>
        <item x="520"/>
        <item x="568"/>
        <item x="419"/>
        <item x="142"/>
        <item x="294"/>
        <item x="9"/>
        <item x="466"/>
        <item x="89"/>
        <item x="472"/>
        <item x="628"/>
        <item x="292"/>
        <item x="461"/>
        <item x="110"/>
        <item x="501"/>
        <item x="498"/>
        <item x="576"/>
        <item x="574"/>
        <item x="387"/>
        <item x="542"/>
        <item x="605"/>
        <item x="489"/>
        <item x="257"/>
        <item x="351"/>
        <item x="316"/>
        <item x="594"/>
        <item x="405"/>
        <item x="531"/>
        <item x="525"/>
        <item x="40"/>
        <item x="579"/>
        <item x="208"/>
        <item x="330"/>
        <item x="222"/>
        <item x="504"/>
        <item x="540"/>
        <item x="527"/>
        <item x="502"/>
        <item x="183"/>
        <item x="548"/>
        <item x="518"/>
        <item x="201"/>
        <item x="295"/>
        <item x="485"/>
        <item x="290"/>
        <item x="377"/>
        <item x="622"/>
        <item x="495"/>
        <item x="583"/>
        <item x="401"/>
        <item x="328"/>
        <item x="102"/>
        <item x="61"/>
        <item x="299"/>
        <item x="559"/>
        <item x="572"/>
        <item x="578"/>
        <item x="400"/>
        <item x="440"/>
        <item x="207"/>
        <item x="379"/>
        <item x="452"/>
        <item x="596"/>
        <item x="471"/>
        <item x="567"/>
        <item x="623"/>
        <item x="3"/>
        <item x="19"/>
        <item x="598"/>
        <item x="620"/>
        <item x="435"/>
        <item x="592"/>
        <item x="69"/>
        <item x="610"/>
        <item x="174"/>
        <item x="560"/>
        <item x="474"/>
        <item x="618"/>
        <item x="185"/>
        <item x="612"/>
        <item x="429"/>
        <item x="195"/>
        <item x="465"/>
        <item x="134"/>
        <item x="553"/>
        <item x="453"/>
        <item x="229"/>
        <item x="492"/>
        <item x="104"/>
        <item x="467"/>
        <item x="406"/>
        <item x="392"/>
        <item x="589"/>
        <item x="37"/>
        <item x="447"/>
        <item x="597"/>
        <item x="535"/>
        <item x="369"/>
        <item x="523"/>
        <item x="613"/>
        <item x="341"/>
        <item x="305"/>
        <item x="600"/>
        <item x="347"/>
        <item x="357"/>
        <item x="123"/>
        <item x="188"/>
        <item x="34"/>
        <item x="356"/>
        <item x="9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Count of ISD SCOR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3864A-C043-8F45-B3AD-E897A40038D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Z67:AA72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Focu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2ADEA-3132-8A41-86FD-079AAFD024E0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O67:AP657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90">
        <item x="58"/>
        <item x="65"/>
        <item x="202"/>
        <item x="18"/>
        <item x="34"/>
        <item x="10"/>
        <item x="31"/>
        <item x="39"/>
        <item x="120"/>
        <item x="20"/>
        <item x="67"/>
        <item x="54"/>
        <item x="11"/>
        <item x="28"/>
        <item x="44"/>
        <item x="53"/>
        <item x="49"/>
        <item x="21"/>
        <item x="37"/>
        <item x="4"/>
        <item x="12"/>
        <item x="3"/>
        <item x="9"/>
        <item x="6"/>
        <item x="16"/>
        <item x="0"/>
        <item x="38"/>
        <item x="29"/>
        <item x="83"/>
        <item x="45"/>
        <item x="23"/>
        <item x="27"/>
        <item x="61"/>
        <item x="119"/>
        <item x="47"/>
        <item x="25"/>
        <item x="14"/>
        <item x="62"/>
        <item x="5"/>
        <item x="51"/>
        <item x="131"/>
        <item x="100"/>
        <item x="24"/>
        <item x="93"/>
        <item x="8"/>
        <item x="109"/>
        <item x="110"/>
        <item x="46"/>
        <item x="2"/>
        <item x="42"/>
        <item x="30"/>
        <item x="114"/>
        <item x="60"/>
        <item x="7"/>
        <item x="17"/>
        <item x="89"/>
        <item x="40"/>
        <item x="1"/>
        <item x="48"/>
        <item x="149"/>
        <item x="66"/>
        <item x="81"/>
        <item x="80"/>
        <item x="64"/>
        <item x="144"/>
        <item x="87"/>
        <item x="118"/>
        <item x="82"/>
        <item x="22"/>
        <item x="91"/>
        <item x="117"/>
        <item x="98"/>
        <item x="99"/>
        <item x="79"/>
        <item x="57"/>
        <item x="86"/>
        <item x="43"/>
        <item x="33"/>
        <item x="95"/>
        <item x="59"/>
        <item x="73"/>
        <item x="115"/>
        <item x="136"/>
        <item x="139"/>
        <item x="32"/>
        <item x="130"/>
        <item x="90"/>
        <item x="55"/>
        <item x="184"/>
        <item x="50"/>
        <item x="158"/>
        <item x="77"/>
        <item x="151"/>
        <item x="92"/>
        <item x="94"/>
        <item x="72"/>
        <item x="156"/>
        <item x="182"/>
        <item x="191"/>
        <item x="84"/>
        <item x="203"/>
        <item x="176"/>
        <item x="15"/>
        <item x="105"/>
        <item x="178"/>
        <item x="116"/>
        <item x="140"/>
        <item x="145"/>
        <item x="56"/>
        <item x="112"/>
        <item x="78"/>
        <item x="41"/>
        <item x="113"/>
        <item x="85"/>
        <item x="261"/>
        <item x="181"/>
        <item x="88"/>
        <item x="159"/>
        <item x="134"/>
        <item x="175"/>
        <item x="212"/>
        <item x="147"/>
        <item x="304"/>
        <item x="107"/>
        <item x="173"/>
        <item x="222"/>
        <item x="68"/>
        <item x="108"/>
        <item x="104"/>
        <item x="75"/>
        <item x="220"/>
        <item x="96"/>
        <item x="71"/>
        <item x="132"/>
        <item x="76"/>
        <item x="103"/>
        <item x="26"/>
        <item x="163"/>
        <item x="125"/>
        <item x="180"/>
        <item x="36"/>
        <item x="278"/>
        <item x="208"/>
        <item x="244"/>
        <item x="106"/>
        <item x="128"/>
        <item x="74"/>
        <item x="213"/>
        <item x="164"/>
        <item x="195"/>
        <item x="126"/>
        <item x="124"/>
        <item x="142"/>
        <item x="223"/>
        <item x="307"/>
        <item x="141"/>
        <item x="101"/>
        <item x="52"/>
        <item x="206"/>
        <item x="194"/>
        <item x="155"/>
        <item x="267"/>
        <item x="122"/>
        <item x="174"/>
        <item x="235"/>
        <item x="177"/>
        <item x="219"/>
        <item x="249"/>
        <item x="228"/>
        <item x="323"/>
        <item x="345"/>
        <item x="127"/>
        <item x="153"/>
        <item x="253"/>
        <item x="63"/>
        <item x="277"/>
        <item x="35"/>
        <item x="340"/>
        <item x="133"/>
        <item x="102"/>
        <item x="166"/>
        <item x="69"/>
        <item x="292"/>
        <item x="339"/>
        <item x="185"/>
        <item x="260"/>
        <item x="171"/>
        <item x="198"/>
        <item x="187"/>
        <item x="97"/>
        <item x="154"/>
        <item x="259"/>
        <item x="301"/>
        <item x="143"/>
        <item x="197"/>
        <item x="299"/>
        <item x="135"/>
        <item x="329"/>
        <item x="338"/>
        <item x="225"/>
        <item x="231"/>
        <item x="239"/>
        <item x="288"/>
        <item x="215"/>
        <item x="224"/>
        <item x="150"/>
        <item x="13"/>
        <item x="138"/>
        <item x="327"/>
        <item x="233"/>
        <item x="251"/>
        <item x="241"/>
        <item x="201"/>
        <item x="256"/>
        <item x="111"/>
        <item x="148"/>
        <item x="242"/>
        <item x="121"/>
        <item x="337"/>
        <item x="376"/>
        <item x="146"/>
        <item x="378"/>
        <item x="200"/>
        <item x="169"/>
        <item x="196"/>
        <item x="165"/>
        <item x="325"/>
        <item x="189"/>
        <item x="328"/>
        <item x="199"/>
        <item x="168"/>
        <item x="263"/>
        <item x="255"/>
        <item x="281"/>
        <item x="137"/>
        <item x="186"/>
        <item x="167"/>
        <item x="433"/>
        <item x="160"/>
        <item x="152"/>
        <item x="70"/>
        <item x="232"/>
        <item x="279"/>
        <item x="269"/>
        <item x="276"/>
        <item x="291"/>
        <item x="284"/>
        <item x="406"/>
        <item x="221"/>
        <item x="252"/>
        <item x="335"/>
        <item x="210"/>
        <item x="439"/>
        <item x="170"/>
        <item x="234"/>
        <item x="456"/>
        <item x="383"/>
        <item x="236"/>
        <item x="331"/>
        <item x="490"/>
        <item x="204"/>
        <item x="247"/>
        <item x="157"/>
        <item x="358"/>
        <item x="240"/>
        <item x="229"/>
        <item x="365"/>
        <item x="395"/>
        <item x="214"/>
        <item x="460"/>
        <item x="351"/>
        <item x="238"/>
        <item x="354"/>
        <item x="190"/>
        <item x="343"/>
        <item x="243"/>
        <item x="192"/>
        <item x="435"/>
        <item x="290"/>
        <item x="226"/>
        <item x="209"/>
        <item x="311"/>
        <item x="401"/>
        <item x="321"/>
        <item x="334"/>
        <item x="336"/>
        <item x="268"/>
        <item x="312"/>
        <item x="414"/>
        <item x="447"/>
        <item x="314"/>
        <item x="417"/>
        <item x="129"/>
        <item x="237"/>
        <item x="245"/>
        <item x="309"/>
        <item x="283"/>
        <item x="298"/>
        <item x="402"/>
        <item x="295"/>
        <item x="246"/>
        <item x="367"/>
        <item x="326"/>
        <item x="280"/>
        <item x="306"/>
        <item x="463"/>
        <item x="274"/>
        <item x="373"/>
        <item x="258"/>
        <item x="273"/>
        <item x="475"/>
        <item x="480"/>
        <item x="430"/>
        <item x="265"/>
        <item x="320"/>
        <item x="205"/>
        <item x="264"/>
        <item x="183"/>
        <item x="275"/>
        <item x="172"/>
        <item x="375"/>
        <item x="216"/>
        <item x="318"/>
        <item x="389"/>
        <item x="227"/>
        <item x="162"/>
        <item x="217"/>
        <item x="230"/>
        <item x="453"/>
        <item x="179"/>
        <item x="394"/>
        <item x="360"/>
        <item x="310"/>
        <item x="498"/>
        <item x="369"/>
        <item x="434"/>
        <item x="390"/>
        <item x="427"/>
        <item x="352"/>
        <item x="303"/>
        <item x="403"/>
        <item x="315"/>
        <item x="442"/>
        <item x="123"/>
        <item x="357"/>
        <item x="270"/>
        <item x="254"/>
        <item x="420"/>
        <item x="494"/>
        <item x="499"/>
        <item x="368"/>
        <item x="248"/>
        <item x="523"/>
        <item x="462"/>
        <item x="300"/>
        <item x="410"/>
        <item x="387"/>
        <item x="382"/>
        <item x="380"/>
        <item x="218"/>
        <item x="445"/>
        <item x="505"/>
        <item x="405"/>
        <item x="285"/>
        <item x="492"/>
        <item x="350"/>
        <item x="293"/>
        <item x="356"/>
        <item x="398"/>
        <item x="355"/>
        <item x="371"/>
        <item x="296"/>
        <item x="286"/>
        <item x="384"/>
        <item x="404"/>
        <item x="282"/>
        <item x="461"/>
        <item x="388"/>
        <item x="425"/>
        <item x="347"/>
        <item x="487"/>
        <item x="250"/>
        <item x="530"/>
        <item x="313"/>
        <item x="372"/>
        <item x="381"/>
        <item x="426"/>
        <item x="266"/>
        <item x="399"/>
        <item x="428"/>
        <item x="361"/>
        <item x="272"/>
        <item x="188"/>
        <item x="436"/>
        <item x="500"/>
        <item x="317"/>
        <item x="359"/>
        <item x="305"/>
        <item x="289"/>
        <item x="429"/>
        <item x="379"/>
        <item x="467"/>
        <item x="400"/>
        <item x="450"/>
        <item x="346"/>
        <item x="333"/>
        <item x="316"/>
        <item x="362"/>
        <item x="465"/>
        <item x="341"/>
        <item x="332"/>
        <item x="479"/>
        <item x="344"/>
        <item x="504"/>
        <item x="363"/>
        <item x="297"/>
        <item x="419"/>
        <item x="257"/>
        <item x="366"/>
        <item x="446"/>
        <item x="392"/>
        <item x="374"/>
        <item x="550"/>
        <item x="364"/>
        <item x="472"/>
        <item x="474"/>
        <item x="485"/>
        <item x="393"/>
        <item x="466"/>
        <item x="437"/>
        <item x="385"/>
        <item x="424"/>
        <item x="391"/>
        <item x="438"/>
        <item x="193"/>
        <item x="271"/>
        <item x="458"/>
        <item x="416"/>
        <item x="469"/>
        <item x="377"/>
        <item x="412"/>
        <item x="319"/>
        <item x="440"/>
        <item x="449"/>
        <item x="342"/>
        <item x="459"/>
        <item x="407"/>
        <item x="348"/>
        <item x="324"/>
        <item x="511"/>
        <item x="477"/>
        <item x="322"/>
        <item x="476"/>
        <item x="19"/>
        <item x="408"/>
        <item x="330"/>
        <item x="525"/>
        <item x="481"/>
        <item x="495"/>
        <item x="506"/>
        <item x="539"/>
        <item x="353"/>
        <item x="557"/>
        <item x="415"/>
        <item x="528"/>
        <item x="508"/>
        <item x="422"/>
        <item x="448"/>
        <item x="370"/>
        <item x="432"/>
        <item x="544"/>
        <item x="473"/>
        <item x="561"/>
        <item x="548"/>
        <item x="423"/>
        <item x="533"/>
        <item x="418"/>
        <item x="486"/>
        <item x="507"/>
        <item x="482"/>
        <item x="546"/>
        <item x="308"/>
        <item x="509"/>
        <item x="211"/>
        <item x="451"/>
        <item x="512"/>
        <item x="488"/>
        <item x="541"/>
        <item x="349"/>
        <item x="262"/>
        <item x="554"/>
        <item x="386"/>
        <item x="520"/>
        <item x="543"/>
        <item x="526"/>
        <item x="455"/>
        <item x="443"/>
        <item x="484"/>
        <item x="563"/>
        <item x="457"/>
        <item x="452"/>
        <item x="294"/>
        <item x="522"/>
        <item x="496"/>
        <item x="207"/>
        <item x="493"/>
        <item x="302"/>
        <item x="396"/>
        <item x="287"/>
        <item x="413"/>
        <item x="519"/>
        <item x="421"/>
        <item x="558"/>
        <item x="489"/>
        <item x="562"/>
        <item x="524"/>
        <item x="560"/>
        <item x="569"/>
        <item x="510"/>
        <item x="441"/>
        <item x="471"/>
        <item x="532"/>
        <item x="580"/>
        <item x="572"/>
        <item x="444"/>
        <item x="483"/>
        <item x="503"/>
        <item x="411"/>
        <item x="409"/>
        <item x="397"/>
        <item x="478"/>
        <item x="538"/>
        <item x="518"/>
        <item x="464"/>
        <item x="564"/>
        <item x="537"/>
        <item x="555"/>
        <item x="454"/>
        <item x="431"/>
        <item x="502"/>
        <item x="542"/>
        <item x="547"/>
        <item x="536"/>
        <item x="540"/>
        <item x="531"/>
        <item x="529"/>
        <item x="556"/>
        <item x="567"/>
        <item x="551"/>
        <item x="565"/>
        <item x="515"/>
        <item x="552"/>
        <item x="516"/>
        <item x="521"/>
        <item x="535"/>
        <item x="566"/>
        <item x="491"/>
        <item x="501"/>
        <item x="571"/>
        <item x="527"/>
        <item x="161"/>
        <item x="497"/>
        <item x="559"/>
        <item x="545"/>
        <item x="568"/>
        <item x="468"/>
        <item x="574"/>
        <item x="579"/>
        <item x="584"/>
        <item x="583"/>
        <item x="513"/>
        <item x="570"/>
        <item x="514"/>
        <item x="585"/>
        <item x="549"/>
        <item x="582"/>
        <item x="534"/>
        <item x="573"/>
        <item x="578"/>
        <item x="576"/>
        <item x="586"/>
        <item x="575"/>
        <item x="587"/>
        <item x="517"/>
        <item x="588"/>
        <item x="553"/>
        <item x="470"/>
        <item x="577"/>
        <item x="5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 t="grand">
      <x/>
    </i>
  </rowItems>
  <colItems count="1">
    <i/>
  </colItems>
  <dataFields count="1">
    <dataField name="Count of ER SCOR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74F24-C1F9-3443-B94A-FCEAFC08E030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P67:BQ865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98">
        <item x="106"/>
        <item x="83"/>
        <item x="230"/>
        <item x="461"/>
        <item x="698"/>
        <item x="265"/>
        <item x="405"/>
        <item x="136"/>
        <item x="495"/>
        <item x="163"/>
        <item x="269"/>
        <item x="53"/>
        <item x="82"/>
        <item x="711"/>
        <item x="142"/>
        <item x="324"/>
        <item x="744"/>
        <item x="769"/>
        <item x="160"/>
        <item x="431"/>
        <item x="503"/>
        <item x="468"/>
        <item x="423"/>
        <item x="755"/>
        <item x="107"/>
        <item x="207"/>
        <item x="782"/>
        <item x="753"/>
        <item x="322"/>
        <item x="344"/>
        <item x="460"/>
        <item x="329"/>
        <item x="241"/>
        <item x="550"/>
        <item x="773"/>
        <item x="675"/>
        <item x="777"/>
        <item x="770"/>
        <item x="483"/>
        <item x="472"/>
        <item x="757"/>
        <item x="774"/>
        <item x="250"/>
        <item x="418"/>
        <item x="656"/>
        <item x="19"/>
        <item x="652"/>
        <item x="318"/>
        <item x="112"/>
        <item x="266"/>
        <item x="140"/>
        <item x="767"/>
        <item x="243"/>
        <item x="63"/>
        <item x="298"/>
        <item x="766"/>
        <item x="703"/>
        <item x="776"/>
        <item x="733"/>
        <item x="717"/>
        <item x="638"/>
        <item x="296"/>
        <item x="421"/>
        <item x="412"/>
        <item x="222"/>
        <item x="261"/>
        <item x="730"/>
        <item x="762"/>
        <item x="554"/>
        <item x="756"/>
        <item x="563"/>
        <item x="740"/>
        <item x="32"/>
        <item x="604"/>
        <item x="196"/>
        <item x="712"/>
        <item x="708"/>
        <item x="284"/>
        <item x="20"/>
        <item x="788"/>
        <item x="625"/>
        <item x="654"/>
        <item x="571"/>
        <item x="699"/>
        <item x="417"/>
        <item x="244"/>
        <item x="33"/>
        <item x="785"/>
        <item x="687"/>
        <item x="451"/>
        <item x="794"/>
        <item x="375"/>
        <item x="341"/>
        <item x="457"/>
        <item x="55"/>
        <item x="705"/>
        <item x="507"/>
        <item x="595"/>
        <item x="361"/>
        <item x="432"/>
        <item x="781"/>
        <item x="126"/>
        <item x="714"/>
        <item x="610"/>
        <item x="232"/>
        <item x="48"/>
        <item x="68"/>
        <item x="713"/>
        <item x="453"/>
        <item x="117"/>
        <item x="109"/>
        <item x="719"/>
        <item x="577"/>
        <item x="592"/>
        <item x="378"/>
        <item x="463"/>
        <item x="743"/>
        <item x="729"/>
        <item x="551"/>
        <item x="87"/>
        <item x="242"/>
        <item x="738"/>
        <item x="470"/>
        <item x="480"/>
        <item x="624"/>
        <item x="715"/>
        <item x="98"/>
        <item x="726"/>
        <item x="701"/>
        <item x="349"/>
        <item x="425"/>
        <item x="38"/>
        <item x="3"/>
        <item x="691"/>
        <item x="394"/>
        <item x="293"/>
        <item x="748"/>
        <item x="763"/>
        <item x="211"/>
        <item x="11"/>
        <item x="613"/>
        <item x="187"/>
        <item x="752"/>
        <item x="790"/>
        <item x="758"/>
        <item x="636"/>
        <item x="446"/>
        <item x="780"/>
        <item x="466"/>
        <item x="696"/>
        <item x="642"/>
        <item x="401"/>
        <item x="786"/>
        <item x="334"/>
        <item x="658"/>
        <item x="513"/>
        <item x="648"/>
        <item x="159"/>
        <item x="623"/>
        <item x="203"/>
        <item x="765"/>
        <item x="482"/>
        <item x="184"/>
        <item x="54"/>
        <item x="306"/>
        <item x="227"/>
        <item x="336"/>
        <item x="544"/>
        <item x="139"/>
        <item x="666"/>
        <item x="572"/>
        <item x="511"/>
        <item x="668"/>
        <item x="147"/>
        <item x="535"/>
        <item x="195"/>
        <item x="406"/>
        <item x="121"/>
        <item x="167"/>
        <item x="59"/>
        <item x="486"/>
        <item x="200"/>
        <item x="497"/>
        <item x="403"/>
        <item x="547"/>
        <item x="492"/>
        <item x="602"/>
        <item x="742"/>
        <item x="521"/>
        <item x="558"/>
        <item x="587"/>
        <item x="584"/>
        <item x="525"/>
        <item x="137"/>
        <item x="229"/>
        <item x="127"/>
        <item x="660"/>
        <item x="428"/>
        <item x="22"/>
        <item x="556"/>
        <item x="236"/>
        <item x="566"/>
        <item x="358"/>
        <item x="649"/>
        <item x="340"/>
        <item x="514"/>
        <item x="694"/>
        <item x="215"/>
        <item x="238"/>
        <item x="254"/>
        <item x="560"/>
        <item x="307"/>
        <item x="709"/>
        <item x="588"/>
        <item x="647"/>
        <item x="603"/>
        <item x="789"/>
        <item x="315"/>
        <item x="651"/>
        <item x="655"/>
        <item x="520"/>
        <item x="775"/>
        <item x="467"/>
        <item x="661"/>
        <item x="454"/>
        <item x="260"/>
        <item x="509"/>
        <item x="7"/>
        <item x="677"/>
        <item x="198"/>
        <item x="697"/>
        <item x="72"/>
        <item x="764"/>
        <item x="76"/>
        <item x="637"/>
        <item x="549"/>
        <item x="165"/>
        <item x="376"/>
        <item x="233"/>
        <item x="369"/>
        <item x="332"/>
        <item x="101"/>
        <item x="593"/>
        <item x="104"/>
        <item x="500"/>
        <item x="399"/>
        <item x="619"/>
        <item x="459"/>
        <item x="768"/>
        <item x="621"/>
        <item x="772"/>
        <item x="716"/>
        <item x="628"/>
        <item x="582"/>
        <item x="574"/>
        <item x="162"/>
        <item x="517"/>
        <item x="737"/>
        <item x="35"/>
        <item x="130"/>
        <item x="787"/>
        <item x="792"/>
        <item x="695"/>
        <item x="505"/>
        <item x="728"/>
        <item x="237"/>
        <item x="396"/>
        <item x="501"/>
        <item x="567"/>
        <item x="263"/>
        <item x="536"/>
        <item x="475"/>
        <item x="791"/>
        <item x="169"/>
        <item x="330"/>
        <item x="8"/>
        <item x="739"/>
        <item x="646"/>
        <item x="640"/>
        <item x="793"/>
        <item x="718"/>
        <item x="528"/>
        <item x="565"/>
        <item x="151"/>
        <item x="166"/>
        <item x="518"/>
        <item x="354"/>
        <item x="710"/>
        <item x="174"/>
        <item x="326"/>
        <item x="267"/>
        <item x="441"/>
        <item x="27"/>
        <item x="99"/>
        <item x="741"/>
        <item x="533"/>
        <item x="684"/>
        <item x="381"/>
        <item x="311"/>
        <item x="749"/>
        <item x="664"/>
        <item x="616"/>
        <item x="415"/>
        <item x="138"/>
        <item x="295"/>
        <item x="111"/>
        <item x="747"/>
        <item x="93"/>
        <item x="598"/>
        <item x="590"/>
        <item x="732"/>
        <item x="333"/>
        <item x="309"/>
        <item x="128"/>
        <item x="61"/>
        <item x="43"/>
        <item x="337"/>
        <item x="321"/>
        <item x="653"/>
        <item x="343"/>
        <item x="534"/>
        <item x="58"/>
        <item x="422"/>
        <item x="447"/>
        <item x="262"/>
        <item x="746"/>
        <item x="685"/>
        <item x="641"/>
        <item x="219"/>
        <item x="338"/>
        <item x="350"/>
        <item x="256"/>
        <item x="704"/>
        <item x="368"/>
        <item x="357"/>
        <item x="537"/>
        <item x="508"/>
        <item x="538"/>
        <item x="700"/>
        <item x="86"/>
        <item x="67"/>
        <item x="427"/>
        <item x="635"/>
        <item x="18"/>
        <item x="69"/>
        <item x="761"/>
        <item x="42"/>
        <item x="555"/>
        <item x="143"/>
        <item x="631"/>
        <item x="491"/>
        <item x="105"/>
        <item x="308"/>
        <item x="152"/>
        <item x="363"/>
        <item x="609"/>
        <item x="678"/>
        <item x="620"/>
        <item x="674"/>
        <item x="327"/>
        <item x="197"/>
        <item x="206"/>
        <item x="630"/>
        <item x="287"/>
        <item x="352"/>
        <item x="51"/>
        <item x="633"/>
        <item x="439"/>
        <item x="670"/>
        <item x="122"/>
        <item x="30"/>
        <item x="771"/>
        <item x="731"/>
        <item x="449"/>
        <item x="148"/>
        <item x="477"/>
        <item x="693"/>
        <item x="424"/>
        <item x="79"/>
        <item x="374"/>
        <item x="258"/>
        <item x="586"/>
        <item x="553"/>
        <item x="414"/>
        <item x="657"/>
        <item x="118"/>
        <item x="759"/>
        <item x="102"/>
        <item x="539"/>
        <item x="125"/>
        <item x="300"/>
        <item x="251"/>
        <item x="442"/>
        <item x="56"/>
        <item x="234"/>
        <item x="564"/>
        <item x="208"/>
        <item x="60"/>
        <item x="183"/>
        <item x="29"/>
        <item x="542"/>
        <item x="393"/>
        <item x="257"/>
        <item x="498"/>
        <item x="270"/>
        <item x="252"/>
        <item x="303"/>
        <item x="145"/>
        <item x="46"/>
        <item x="180"/>
        <item x="515"/>
        <item x="435"/>
        <item x="420"/>
        <item x="371"/>
        <item x="268"/>
        <item x="204"/>
        <item x="462"/>
        <item x="144"/>
        <item x="413"/>
        <item x="600"/>
        <item x="626"/>
        <item x="129"/>
        <item x="28"/>
        <item x="754"/>
        <item x="581"/>
        <item x="249"/>
        <item x="70"/>
        <item x="504"/>
        <item x="154"/>
        <item x="579"/>
        <item x="751"/>
        <item x="90"/>
        <item x="750"/>
        <item x="131"/>
        <item x="478"/>
        <item x="599"/>
        <item x="426"/>
        <item x="124"/>
        <item x="671"/>
        <item x="430"/>
        <item x="734"/>
        <item x="353"/>
        <item x="320"/>
        <item x="523"/>
        <item x="608"/>
        <item x="278"/>
        <item x="40"/>
        <item x="569"/>
        <item x="559"/>
        <item x="255"/>
        <item x="614"/>
        <item x="335"/>
        <item x="231"/>
        <item x="6"/>
        <item x="629"/>
        <item x="213"/>
        <item x="795"/>
        <item x="214"/>
        <item x="347"/>
        <item x="176"/>
        <item x="690"/>
        <item x="170"/>
        <item x="489"/>
        <item x="722"/>
        <item x="10"/>
        <item x="479"/>
        <item x="95"/>
        <item x="448"/>
        <item x="179"/>
        <item x="91"/>
        <item x="273"/>
        <item x="164"/>
        <item x="50"/>
        <item x="134"/>
        <item x="235"/>
        <item x="591"/>
        <item x="433"/>
        <item x="627"/>
        <item x="541"/>
        <item x="325"/>
        <item x="373"/>
        <item x="119"/>
        <item x="153"/>
        <item x="721"/>
        <item x="245"/>
        <item x="650"/>
        <item x="575"/>
        <item x="355"/>
        <item x="280"/>
        <item x="97"/>
        <item x="103"/>
        <item x="92"/>
        <item x="5"/>
        <item x="264"/>
        <item x="597"/>
        <item x="645"/>
        <item x="605"/>
        <item x="496"/>
        <item x="407"/>
        <item x="34"/>
        <item x="573"/>
        <item x="680"/>
        <item x="212"/>
        <item x="316"/>
        <item x="210"/>
        <item x="14"/>
        <item x="178"/>
        <item x="596"/>
        <item x="47"/>
        <item x="146"/>
        <item x="450"/>
        <item x="157"/>
        <item x="617"/>
        <item x="725"/>
        <item x="0"/>
        <item x="552"/>
        <item x="634"/>
        <item x="383"/>
        <item x="510"/>
        <item x="456"/>
        <item x="155"/>
        <item x="667"/>
        <item x="783"/>
        <item x="45"/>
        <item x="123"/>
        <item x="182"/>
        <item x="724"/>
        <item x="437"/>
        <item x="345"/>
        <item x="16"/>
        <item x="546"/>
        <item x="469"/>
        <item x="526"/>
        <item x="436"/>
        <item x="611"/>
        <item x="458"/>
        <item x="530"/>
        <item x="570"/>
        <item x="192"/>
        <item x="398"/>
        <item x="113"/>
        <item x="379"/>
        <item x="317"/>
        <item x="294"/>
        <item x="52"/>
        <item x="186"/>
        <item x="409"/>
        <item x="672"/>
        <item x="440"/>
        <item x="568"/>
        <item x="80"/>
        <item x="362"/>
        <item x="545"/>
        <item x="116"/>
        <item x="484"/>
        <item x="419"/>
        <item x="94"/>
        <item x="594"/>
        <item x="288"/>
        <item x="706"/>
        <item x="540"/>
        <item x="31"/>
        <item x="133"/>
        <item x="193"/>
        <item x="310"/>
        <item x="382"/>
        <item x="304"/>
        <item x="562"/>
        <item x="784"/>
        <item x="796"/>
        <item x="644"/>
        <item x="339"/>
        <item x="41"/>
        <item x="342"/>
        <item x="659"/>
        <item x="607"/>
        <item x="557"/>
        <item x="578"/>
        <item x="240"/>
        <item x="44"/>
        <item x="202"/>
        <item x="62"/>
        <item x="302"/>
        <item x="209"/>
        <item x="707"/>
        <item x="389"/>
        <item x="312"/>
        <item x="543"/>
        <item x="615"/>
        <item x="606"/>
        <item x="156"/>
        <item x="402"/>
        <item x="688"/>
        <item x="89"/>
        <item x="485"/>
        <item x="443"/>
        <item x="385"/>
        <item x="622"/>
        <item x="779"/>
        <item x="201"/>
        <item x="65"/>
        <item x="612"/>
        <item x="282"/>
        <item x="391"/>
        <item x="21"/>
        <item x="490"/>
        <item x="452"/>
        <item x="171"/>
        <item x="601"/>
        <item x="314"/>
        <item x="356"/>
        <item x="445"/>
        <item x="639"/>
        <item x="516"/>
        <item x="246"/>
        <item x="17"/>
        <item x="692"/>
        <item x="662"/>
        <item x="84"/>
        <item x="778"/>
        <item x="199"/>
        <item x="522"/>
        <item x="702"/>
        <item x="474"/>
        <item x="88"/>
        <item x="75"/>
        <item x="259"/>
        <item x="364"/>
        <item x="181"/>
        <item x="36"/>
        <item x="132"/>
        <item x="429"/>
        <item x="301"/>
        <item x="285"/>
        <item x="360"/>
        <item x="372"/>
        <item x="736"/>
        <item x="723"/>
        <item x="502"/>
        <item x="205"/>
        <item x="411"/>
        <item x="494"/>
        <item x="397"/>
        <item x="410"/>
        <item x="532"/>
        <item x="618"/>
        <item x="548"/>
        <item x="328"/>
        <item x="529"/>
        <item x="188"/>
        <item x="77"/>
        <item x="673"/>
        <item x="177"/>
        <item x="49"/>
        <item x="512"/>
        <item x="78"/>
        <item x="100"/>
        <item x="416"/>
        <item x="286"/>
        <item x="400"/>
        <item x="683"/>
        <item x="71"/>
        <item x="277"/>
        <item x="632"/>
        <item x="346"/>
        <item x="218"/>
        <item x="481"/>
        <item x="665"/>
        <item x="120"/>
        <item x="365"/>
        <item x="493"/>
        <item x="13"/>
        <item x="465"/>
        <item x="274"/>
        <item x="561"/>
        <item x="359"/>
        <item x="279"/>
        <item x="189"/>
        <item x="115"/>
        <item x="727"/>
        <item x="15"/>
        <item x="158"/>
        <item x="194"/>
        <item x="4"/>
        <item x="583"/>
        <item x="150"/>
        <item x="519"/>
        <item x="380"/>
        <item x="404"/>
        <item x="290"/>
        <item x="149"/>
        <item x="224"/>
        <item x="23"/>
        <item x="527"/>
        <item x="81"/>
        <item x="319"/>
        <item x="12"/>
        <item x="57"/>
        <item x="26"/>
        <item x="74"/>
        <item x="384"/>
        <item x="175"/>
        <item x="351"/>
        <item x="248"/>
        <item x="669"/>
        <item x="735"/>
        <item x="1"/>
        <item x="473"/>
        <item x="580"/>
        <item x="135"/>
        <item x="291"/>
        <item x="686"/>
        <item x="239"/>
        <item x="191"/>
        <item x="506"/>
        <item x="679"/>
        <item x="190"/>
        <item x="438"/>
        <item x="681"/>
        <item x="24"/>
        <item x="348"/>
        <item x="226"/>
        <item x="64"/>
        <item x="216"/>
        <item x="96"/>
        <item x="388"/>
        <item x="370"/>
        <item x="408"/>
        <item x="390"/>
        <item x="663"/>
        <item x="225"/>
        <item x="25"/>
        <item x="172"/>
        <item x="720"/>
        <item x="589"/>
        <item x="745"/>
        <item x="760"/>
        <item x="283"/>
        <item x="377"/>
        <item x="387"/>
        <item x="323"/>
        <item x="276"/>
        <item x="689"/>
        <item x="455"/>
        <item x="305"/>
        <item x="386"/>
        <item x="271"/>
        <item x="313"/>
        <item x="331"/>
        <item x="476"/>
        <item x="289"/>
        <item x="576"/>
        <item x="676"/>
        <item x="395"/>
        <item x="487"/>
        <item x="173"/>
        <item x="643"/>
        <item x="39"/>
        <item x="444"/>
        <item x="185"/>
        <item x="434"/>
        <item x="228"/>
        <item x="297"/>
        <item x="585"/>
        <item x="141"/>
        <item x="471"/>
        <item x="85"/>
        <item x="464"/>
        <item x="37"/>
        <item x="275"/>
        <item x="499"/>
        <item x="272"/>
        <item x="220"/>
        <item x="217"/>
        <item x="223"/>
        <item x="281"/>
        <item x="392"/>
        <item x="299"/>
        <item x="253"/>
        <item x="524"/>
        <item x="488"/>
        <item x="292"/>
        <item x="531"/>
        <item x="366"/>
        <item x="114"/>
        <item x="168"/>
        <item x="73"/>
        <item x="221"/>
        <item x="367"/>
        <item x="110"/>
        <item x="161"/>
        <item x="247"/>
        <item x="108"/>
        <item x="682"/>
        <item x="66"/>
        <item x="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7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 t="grand">
      <x/>
    </i>
  </rowItems>
  <colItems count="1">
    <i/>
  </colItems>
  <dataFields count="1">
    <dataField name="Count of ISR RANK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96302-93D9-D743-B09A-A1CEBCBBDA34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J67:BK860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93">
        <item x="434"/>
        <item x="248"/>
        <item x="491"/>
        <item x="399"/>
        <item x="415"/>
        <item x="48"/>
        <item x="439"/>
        <item x="459"/>
        <item x="115"/>
        <item x="242"/>
        <item x="511"/>
        <item x="742"/>
        <item x="396"/>
        <item x="446"/>
        <item x="466"/>
        <item x="696"/>
        <item x="352"/>
        <item x="85"/>
        <item x="217"/>
        <item x="22"/>
        <item x="153"/>
        <item x="273"/>
        <item x="733"/>
        <item x="575"/>
        <item x="330"/>
        <item x="573"/>
        <item x="108"/>
        <item x="773"/>
        <item x="97"/>
        <item x="438"/>
        <item x="767"/>
        <item x="177"/>
        <item x="140"/>
        <item x="711"/>
        <item x="165"/>
        <item x="135"/>
        <item x="777"/>
        <item x="277"/>
        <item x="243"/>
        <item x="34"/>
        <item x="709"/>
        <item x="224"/>
        <item x="755"/>
        <item x="71"/>
        <item x="620"/>
        <item x="125"/>
        <item x="510"/>
        <item x="344"/>
        <item x="758"/>
        <item x="749"/>
        <item x="323"/>
        <item x="580"/>
        <item x="639"/>
        <item x="621"/>
        <item x="220"/>
        <item x="514"/>
        <item x="587"/>
        <item x="542"/>
        <item x="441"/>
        <item x="750"/>
        <item x="752"/>
        <item x="362"/>
        <item x="782"/>
        <item x="264"/>
        <item x="762"/>
        <item x="65"/>
        <item x="418"/>
        <item x="726"/>
        <item x="754"/>
        <item x="485"/>
        <item x="715"/>
        <item x="458"/>
        <item x="599"/>
        <item x="770"/>
        <item x="179"/>
        <item x="479"/>
        <item x="670"/>
        <item x="435"/>
        <item x="604"/>
        <item x="786"/>
        <item x="471"/>
        <item x="675"/>
        <item x="737"/>
        <item x="566"/>
        <item x="594"/>
        <item x="552"/>
        <item x="453"/>
        <item x="618"/>
        <item x="703"/>
        <item x="539"/>
        <item x="525"/>
        <item x="477"/>
        <item x="204"/>
        <item x="406"/>
        <item x="627"/>
        <item x="536"/>
        <item x="230"/>
        <item x="632"/>
        <item x="651"/>
        <item x="766"/>
        <item x="407"/>
        <item x="500"/>
        <item x="143"/>
        <item x="771"/>
        <item x="692"/>
        <item x="423"/>
        <item x="778"/>
        <item x="55"/>
        <item x="114"/>
        <item x="717"/>
        <item x="660"/>
        <item x="562"/>
        <item x="311"/>
        <item x="753"/>
        <item x="463"/>
        <item x="180"/>
        <item x="464"/>
        <item x="674"/>
        <item x="565"/>
        <item x="427"/>
        <item x="538"/>
        <item x="688"/>
        <item x="574"/>
        <item x="295"/>
        <item x="206"/>
        <item x="519"/>
        <item x="366"/>
        <item x="507"/>
        <item x="262"/>
        <item x="647"/>
        <item x="784"/>
        <item x="741"/>
        <item x="707"/>
        <item x="772"/>
        <item x="429"/>
        <item x="221"/>
        <item x="79"/>
        <item x="482"/>
        <item x="730"/>
        <item x="558"/>
        <item x="322"/>
        <item x="789"/>
        <item x="347"/>
        <item x="229"/>
        <item x="637"/>
        <item x="629"/>
        <item x="567"/>
        <item x="433"/>
        <item x="553"/>
        <item x="765"/>
        <item x="503"/>
        <item x="649"/>
        <item x="710"/>
        <item x="537"/>
        <item x="774"/>
        <item x="668"/>
        <item x="611"/>
        <item x="690"/>
        <item x="234"/>
        <item x="610"/>
        <item x="520"/>
        <item x="360"/>
        <item x="401"/>
        <item x="524"/>
        <item x="745"/>
        <item x="666"/>
        <item x="548"/>
        <item x="303"/>
        <item x="600"/>
        <item x="641"/>
        <item x="787"/>
        <item x="504"/>
        <item x="662"/>
        <item x="342"/>
        <item x="763"/>
        <item x="44"/>
        <item x="585"/>
        <item x="64"/>
        <item x="357"/>
        <item x="631"/>
        <item x="635"/>
        <item x="570"/>
        <item x="614"/>
        <item x="648"/>
        <item x="223"/>
        <item x="254"/>
        <item x="783"/>
        <item x="727"/>
        <item x="588"/>
        <item x="246"/>
        <item x="23"/>
        <item x="51"/>
        <item x="207"/>
        <item x="300"/>
        <item x="127"/>
        <item x="460"/>
        <item x="589"/>
        <item x="483"/>
        <item x="555"/>
        <item x="695"/>
        <item x="47"/>
        <item x="583"/>
        <item x="650"/>
        <item x="642"/>
        <item x="450"/>
        <item x="623"/>
        <item x="430"/>
        <item x="292"/>
        <item x="592"/>
        <item x="474"/>
        <item x="431"/>
        <item x="658"/>
        <item x="607"/>
        <item x="289"/>
        <item x="494"/>
        <item x="681"/>
        <item x="729"/>
        <item x="478"/>
        <item x="139"/>
        <item x="445"/>
        <item x="308"/>
        <item x="713"/>
        <item x="708"/>
        <item x="214"/>
        <item x="98"/>
        <item x="25"/>
        <item x="554"/>
        <item x="326"/>
        <item x="443"/>
        <item x="760"/>
        <item x="89"/>
        <item x="747"/>
        <item x="644"/>
        <item x="62"/>
        <item x="334"/>
        <item x="413"/>
        <item x="593"/>
        <item x="586"/>
        <item x="723"/>
        <item x="506"/>
        <item x="640"/>
        <item x="395"/>
        <item x="481"/>
        <item x="534"/>
        <item x="788"/>
        <item x="388"/>
        <item x="672"/>
        <item x="682"/>
        <item x="195"/>
        <item x="738"/>
        <item x="576"/>
        <item x="776"/>
        <item x="428"/>
        <item x="255"/>
        <item x="199"/>
        <item x="275"/>
        <item x="103"/>
        <item x="578"/>
        <item x="102"/>
        <item x="549"/>
        <item x="130"/>
        <item x="327"/>
        <item x="625"/>
        <item x="545"/>
        <item x="667"/>
        <item x="12"/>
        <item x="53"/>
        <item x="664"/>
        <item x="656"/>
        <item x="616"/>
        <item x="679"/>
        <item x="325"/>
        <item x="174"/>
        <item x="274"/>
        <item x="95"/>
        <item x="416"/>
        <item x="571"/>
        <item x="603"/>
        <item x="684"/>
        <item x="513"/>
        <item x="615"/>
        <item x="56"/>
        <item x="38"/>
        <item x="657"/>
        <item x="560"/>
        <item x="643"/>
        <item x="403"/>
        <item x="381"/>
        <item x="546"/>
        <item x="475"/>
        <item x="361"/>
        <item x="452"/>
        <item x="307"/>
        <item x="756"/>
        <item x="173"/>
        <item x="318"/>
        <item x="294"/>
        <item x="785"/>
        <item x="312"/>
        <item x="624"/>
        <item x="17"/>
        <item x="175"/>
        <item x="691"/>
        <item x="126"/>
        <item x="598"/>
        <item x="613"/>
        <item x="368"/>
        <item x="456"/>
        <item x="136"/>
        <item x="517"/>
        <item x="263"/>
        <item x="751"/>
        <item x="608"/>
        <item x="238"/>
        <item x="718"/>
        <item x="225"/>
        <item x="80"/>
        <item x="768"/>
        <item x="584"/>
        <item x="731"/>
        <item x="521"/>
        <item x="551"/>
        <item x="231"/>
        <item x="652"/>
        <item x="154"/>
        <item x="761"/>
        <item x="619"/>
        <item x="561"/>
        <item x="417"/>
        <item x="346"/>
        <item x="746"/>
        <item x="124"/>
        <item x="512"/>
        <item x="716"/>
        <item x="457"/>
        <item x="740"/>
        <item x="78"/>
        <item x="43"/>
        <item x="20"/>
        <item x="218"/>
        <item x="107"/>
        <item x="462"/>
        <item x="46"/>
        <item x="74"/>
        <item x="530"/>
        <item x="663"/>
        <item x="285"/>
        <item x="493"/>
        <item x="144"/>
        <item x="728"/>
        <item x="633"/>
        <item x="166"/>
        <item x="94"/>
        <item x="58"/>
        <item x="157"/>
        <item x="167"/>
        <item x="150"/>
        <item x="288"/>
        <item x="655"/>
        <item x="385"/>
        <item x="181"/>
        <item x="252"/>
        <item x="240"/>
        <item x="41"/>
        <item x="705"/>
        <item x="461"/>
        <item x="336"/>
        <item x="673"/>
        <item x="489"/>
        <item x="111"/>
        <item x="49"/>
        <item x="467"/>
        <item x="411"/>
        <item x="269"/>
        <item x="414"/>
        <item x="476"/>
        <item x="508"/>
        <item x="563"/>
        <item x="436"/>
        <item x="392"/>
        <item x="119"/>
        <item x="147"/>
        <item x="159"/>
        <item x="39"/>
        <item x="380"/>
        <item x="178"/>
        <item x="779"/>
        <item x="86"/>
        <item x="630"/>
        <item x="473"/>
        <item x="628"/>
        <item x="654"/>
        <item x="189"/>
        <item x="209"/>
        <item x="739"/>
        <item x="724"/>
        <item x="769"/>
        <item x="425"/>
        <item x="422"/>
        <item x="496"/>
        <item x="370"/>
        <item x="96"/>
        <item x="363"/>
        <item x="171"/>
        <item x="492"/>
        <item x="28"/>
        <item x="612"/>
        <item x="112"/>
        <item x="480"/>
        <item x="315"/>
        <item x="369"/>
        <item x="176"/>
        <item x="486"/>
        <item x="14"/>
        <item x="30"/>
        <item x="226"/>
        <item x="8"/>
        <item x="338"/>
        <item x="232"/>
        <item x="449"/>
        <item x="281"/>
        <item x="706"/>
        <item x="501"/>
        <item x="579"/>
        <item x="358"/>
        <item x="442"/>
        <item x="7"/>
        <item x="665"/>
        <item x="498"/>
        <item x="444"/>
        <item x="404"/>
        <item x="383"/>
        <item x="791"/>
        <item x="469"/>
        <item x="699"/>
        <item x="316"/>
        <item x="227"/>
        <item x="32"/>
        <item x="355"/>
        <item x="577"/>
        <item x="781"/>
        <item x="495"/>
        <item x="200"/>
        <item x="332"/>
        <item x="393"/>
        <item x="172"/>
        <item x="410"/>
        <item x="617"/>
        <item x="27"/>
        <item x="372"/>
        <item x="239"/>
        <item x="215"/>
        <item x="354"/>
        <item x="201"/>
        <item x="109"/>
        <item x="470"/>
        <item x="487"/>
        <item x="529"/>
        <item x="693"/>
        <item x="161"/>
        <item x="81"/>
        <item x="299"/>
        <item x="697"/>
        <item x="505"/>
        <item x="394"/>
        <item x="522"/>
        <item x="455"/>
        <item x="359"/>
        <item x="748"/>
        <item x="113"/>
        <item x="233"/>
        <item x="63"/>
        <item x="409"/>
        <item x="0"/>
        <item x="259"/>
        <item x="152"/>
        <item x="270"/>
        <item x="759"/>
        <item x="93"/>
        <item x="606"/>
        <item x="118"/>
        <item x="121"/>
        <item x="67"/>
        <item x="329"/>
        <item x="333"/>
        <item x="743"/>
        <item x="70"/>
        <item x="31"/>
        <item x="5"/>
        <item x="341"/>
        <item x="591"/>
        <item x="432"/>
        <item x="367"/>
        <item x="313"/>
        <item x="382"/>
        <item x="694"/>
        <item x="721"/>
        <item x="780"/>
        <item x="590"/>
        <item x="541"/>
        <item x="276"/>
        <item x="582"/>
        <item x="337"/>
        <item x="702"/>
        <item x="131"/>
        <item x="601"/>
        <item x="26"/>
        <item x="364"/>
        <item x="365"/>
        <item x="293"/>
        <item x="210"/>
        <item x="465"/>
        <item x="24"/>
        <item x="725"/>
        <item x="676"/>
        <item x="386"/>
        <item x="57"/>
        <item x="10"/>
        <item x="168"/>
        <item x="69"/>
        <item x="437"/>
        <item x="384"/>
        <item x="11"/>
        <item x="286"/>
        <item x="88"/>
        <item x="188"/>
        <item x="488"/>
        <item x="568"/>
        <item x="183"/>
        <item x="535"/>
        <item x="687"/>
        <item x="146"/>
        <item x="99"/>
        <item x="701"/>
        <item x="105"/>
        <item x="497"/>
        <item x="142"/>
        <item x="272"/>
        <item x="216"/>
        <item x="597"/>
        <item x="83"/>
        <item x="110"/>
        <item x="247"/>
        <item x="636"/>
        <item x="376"/>
        <item x="141"/>
        <item x="50"/>
        <item x="764"/>
        <item x="213"/>
        <item x="278"/>
        <item x="33"/>
        <item x="149"/>
        <item x="282"/>
        <item x="331"/>
        <item x="518"/>
        <item x="301"/>
        <item x="328"/>
        <item x="375"/>
        <item x="714"/>
        <item x="133"/>
        <item x="572"/>
        <item x="9"/>
        <item x="646"/>
        <item x="373"/>
        <item x="638"/>
        <item x="532"/>
        <item x="129"/>
        <item x="348"/>
        <item x="350"/>
        <item x="235"/>
        <item x="228"/>
        <item x="680"/>
        <item x="267"/>
        <item x="622"/>
        <item x="87"/>
        <item x="170"/>
        <item x="736"/>
        <item x="197"/>
        <item x="526"/>
        <item x="735"/>
        <item x="440"/>
        <item x="722"/>
        <item x="302"/>
        <item x="484"/>
        <item x="523"/>
        <item x="319"/>
        <item x="527"/>
        <item x="564"/>
        <item x="447"/>
        <item x="280"/>
        <item x="543"/>
        <item x="712"/>
        <item x="448"/>
        <item x="185"/>
        <item x="659"/>
        <item x="451"/>
        <item x="744"/>
        <item x="528"/>
        <item x="678"/>
        <item x="194"/>
        <item x="4"/>
        <item x="92"/>
        <item x="683"/>
        <item x="426"/>
        <item x="626"/>
        <item x="244"/>
        <item x="340"/>
        <item x="42"/>
        <item x="162"/>
        <item x="398"/>
        <item x="76"/>
        <item x="249"/>
        <item x="550"/>
        <item x="208"/>
        <item x="245"/>
        <item x="122"/>
        <item x="257"/>
        <item x="420"/>
        <item x="184"/>
        <item x="21"/>
        <item x="45"/>
        <item x="557"/>
        <item x="661"/>
        <item x="314"/>
        <item x="700"/>
        <item x="134"/>
        <item x="402"/>
        <item x="128"/>
        <item x="356"/>
        <item x="29"/>
        <item x="490"/>
        <item x="324"/>
        <item x="145"/>
        <item x="719"/>
        <item x="531"/>
        <item x="602"/>
        <item x="198"/>
        <item x="73"/>
        <item x="117"/>
        <item x="757"/>
        <item x="298"/>
        <item x="734"/>
        <item x="378"/>
        <item x="408"/>
        <item x="100"/>
        <item x="540"/>
        <item x="250"/>
        <item x="271"/>
        <item x="732"/>
        <item x="677"/>
        <item x="671"/>
        <item x="669"/>
        <item x="202"/>
        <item x="595"/>
        <item x="371"/>
        <item x="390"/>
        <item x="634"/>
        <item x="256"/>
        <item x="405"/>
        <item x="138"/>
        <item x="291"/>
        <item x="158"/>
        <item x="163"/>
        <item x="397"/>
        <item x="61"/>
        <item x="137"/>
        <item x="2"/>
        <item x="775"/>
        <item x="211"/>
        <item x="544"/>
        <item x="609"/>
        <item x="424"/>
        <item x="68"/>
        <item x="689"/>
        <item x="241"/>
        <item x="685"/>
        <item x="123"/>
        <item x="182"/>
        <item x="205"/>
        <item x="91"/>
        <item x="37"/>
        <item x="192"/>
        <item x="18"/>
        <item x="13"/>
        <item x="698"/>
        <item x="421"/>
        <item x="391"/>
        <item x="387"/>
        <item x="290"/>
        <item x="284"/>
        <item x="509"/>
        <item x="3"/>
        <item x="36"/>
        <item x="156"/>
        <item x="343"/>
        <item x="104"/>
        <item x="720"/>
        <item x="40"/>
        <item x="77"/>
        <item x="251"/>
        <item x="258"/>
        <item x="116"/>
        <item x="374"/>
        <item x="400"/>
        <item x="297"/>
        <item x="468"/>
        <item x="515"/>
        <item x="556"/>
        <item x="596"/>
        <item x="72"/>
        <item x="419"/>
        <item x="82"/>
        <item x="106"/>
        <item x="16"/>
        <item x="236"/>
        <item x="261"/>
        <item x="516"/>
        <item x="268"/>
        <item x="283"/>
        <item x="222"/>
        <item x="389"/>
        <item x="321"/>
        <item x="54"/>
        <item x="305"/>
        <item x="320"/>
        <item x="296"/>
        <item x="472"/>
        <item x="704"/>
        <item x="353"/>
        <item x="75"/>
        <item x="260"/>
        <item x="52"/>
        <item x="547"/>
        <item x="605"/>
        <item x="581"/>
        <item x="59"/>
        <item x="412"/>
        <item x="132"/>
        <item x="203"/>
        <item x="454"/>
        <item x="191"/>
        <item x="304"/>
        <item x="309"/>
        <item x="164"/>
        <item x="19"/>
        <item x="265"/>
        <item x="306"/>
        <item x="339"/>
        <item x="90"/>
        <item x="155"/>
        <item x="349"/>
        <item x="190"/>
        <item x="15"/>
        <item x="502"/>
        <item x="219"/>
        <item x="317"/>
        <item x="287"/>
        <item x="148"/>
        <item x="237"/>
        <item x="351"/>
        <item x="559"/>
        <item x="499"/>
        <item x="151"/>
        <item x="187"/>
        <item x="253"/>
        <item x="569"/>
        <item x="790"/>
        <item x="335"/>
        <item x="533"/>
        <item x="193"/>
        <item x="379"/>
        <item x="60"/>
        <item x="84"/>
        <item x="345"/>
        <item x="120"/>
        <item x="645"/>
        <item x="377"/>
        <item x="266"/>
        <item x="35"/>
        <item x="196"/>
        <item x="279"/>
        <item x="101"/>
        <item x="160"/>
        <item x="66"/>
        <item x="686"/>
        <item x="653"/>
        <item x="310"/>
        <item x="169"/>
        <item x="186"/>
        <item x="21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dataFields count="1">
    <dataField name="Count of IFR RANK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7422E-BB60-2B4A-9632-FF5E9AA7B436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Y67:BZ841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74">
        <item x="494"/>
        <item x="246"/>
        <item x="156"/>
        <item x="375"/>
        <item x="139"/>
        <item x="147"/>
        <item x="541"/>
        <item x="183"/>
        <item x="367"/>
        <item x="338"/>
        <item x="358"/>
        <item x="162"/>
        <item x="310"/>
        <item x="443"/>
        <item x="301"/>
        <item x="356"/>
        <item x="507"/>
        <item x="120"/>
        <item x="347"/>
        <item x="50"/>
        <item x="353"/>
        <item x="319"/>
        <item x="180"/>
        <item x="423"/>
        <item x="469"/>
        <item x="341"/>
        <item x="433"/>
        <item x="117"/>
        <item x="468"/>
        <item x="271"/>
        <item x="676"/>
        <item x="559"/>
        <item x="275"/>
        <item x="533"/>
        <item x="584"/>
        <item x="96"/>
        <item x="522"/>
        <item x="42"/>
        <item x="99"/>
        <item x="336"/>
        <item x="44"/>
        <item x="103"/>
        <item x="368"/>
        <item x="306"/>
        <item x="392"/>
        <item x="174"/>
        <item x="2"/>
        <item x="243"/>
        <item x="105"/>
        <item x="144"/>
        <item x="194"/>
        <item x="22"/>
        <item x="344"/>
        <item x="14"/>
        <item x="378"/>
        <item x="47"/>
        <item x="440"/>
        <item x="565"/>
        <item x="380"/>
        <item x="648"/>
        <item x="16"/>
        <item x="294"/>
        <item x="184"/>
        <item x="61"/>
        <item x="196"/>
        <item x="1"/>
        <item x="185"/>
        <item x="87"/>
        <item x="36"/>
        <item x="281"/>
        <item x="88"/>
        <item x="420"/>
        <item x="32"/>
        <item x="252"/>
        <item x="504"/>
        <item x="70"/>
        <item x="84"/>
        <item x="535"/>
        <item x="391"/>
        <item x="278"/>
        <item x="461"/>
        <item x="33"/>
        <item x="19"/>
        <item x="106"/>
        <item x="405"/>
        <item x="393"/>
        <item x="122"/>
        <item x="295"/>
        <item x="108"/>
        <item x="95"/>
        <item x="379"/>
        <item x="216"/>
        <item x="237"/>
        <item x="12"/>
        <item x="363"/>
        <item x="233"/>
        <item x="126"/>
        <item x="25"/>
        <item x="640"/>
        <item x="229"/>
        <item x="102"/>
        <item x="115"/>
        <item x="437"/>
        <item x="605"/>
        <item x="9"/>
        <item x="683"/>
        <item x="247"/>
        <item x="72"/>
        <item x="476"/>
        <item x="146"/>
        <item x="132"/>
        <item x="13"/>
        <item x="31"/>
        <item x="52"/>
        <item x="58"/>
        <item x="267"/>
        <item x="167"/>
        <item x="60"/>
        <item x="618"/>
        <item x="417"/>
        <item x="18"/>
        <item x="355"/>
        <item x="232"/>
        <item x="6"/>
        <item x="339"/>
        <item x="397"/>
        <item x="642"/>
        <item x="371"/>
        <item x="592"/>
        <item x="54"/>
        <item x="323"/>
        <item x="340"/>
        <item x="90"/>
        <item x="408"/>
        <item x="169"/>
        <item x="213"/>
        <item x="239"/>
        <item x="388"/>
        <item x="64"/>
        <item x="219"/>
        <item x="262"/>
        <item x="270"/>
        <item x="547"/>
        <item x="41"/>
        <item x="330"/>
        <item x="290"/>
        <item x="427"/>
        <item x="186"/>
        <item x="334"/>
        <item x="402"/>
        <item x="560"/>
        <item x="482"/>
        <item x="284"/>
        <item x="554"/>
        <item x="288"/>
        <item x="639"/>
        <item x="71"/>
        <item x="37"/>
        <item x="101"/>
        <item x="93"/>
        <item x="49"/>
        <item x="5"/>
        <item x="20"/>
        <item x="118"/>
        <item x="399"/>
        <item x="382"/>
        <item x="513"/>
        <item x="165"/>
        <item x="258"/>
        <item x="309"/>
        <item x="78"/>
        <item x="104"/>
        <item x="125"/>
        <item x="217"/>
        <item x="245"/>
        <item x="227"/>
        <item x="650"/>
        <item x="285"/>
        <item x="305"/>
        <item x="116"/>
        <item x="410"/>
        <item x="51"/>
        <item x="4"/>
        <item x="57"/>
        <item x="129"/>
        <item x="445"/>
        <item x="315"/>
        <item x="142"/>
        <item x="553"/>
        <item x="348"/>
        <item x="596"/>
        <item x="637"/>
        <item x="121"/>
        <item x="28"/>
        <item x="223"/>
        <item x="7"/>
        <item x="178"/>
        <item x="361"/>
        <item x="530"/>
        <item x="112"/>
        <item x="226"/>
        <item x="444"/>
        <item x="354"/>
        <item x="573"/>
        <item x="395"/>
        <item x="235"/>
        <item x="260"/>
        <item x="493"/>
        <item x="248"/>
        <item x="253"/>
        <item x="100"/>
        <item x="256"/>
        <item x="268"/>
        <item x="155"/>
        <item x="259"/>
        <item x="3"/>
        <item x="172"/>
        <item x="29"/>
        <item x="383"/>
        <item x="549"/>
        <item x="455"/>
        <item x="263"/>
        <item x="214"/>
        <item x="89"/>
        <item x="314"/>
        <item x="181"/>
        <item x="394"/>
        <item x="0"/>
        <item x="449"/>
        <item x="131"/>
        <item x="517"/>
        <item x="678"/>
        <item x="272"/>
        <item x="24"/>
        <item x="244"/>
        <item x="21"/>
        <item x="53"/>
        <item x="571"/>
        <item x="86"/>
        <item x="514"/>
        <item x="94"/>
        <item x="630"/>
        <item x="74"/>
        <item x="568"/>
        <item x="97"/>
        <item x="159"/>
        <item x="450"/>
        <item x="38"/>
        <item x="506"/>
        <item x="312"/>
        <item x="190"/>
        <item x="529"/>
        <item x="40"/>
        <item x="489"/>
        <item x="628"/>
        <item x="34"/>
        <item x="544"/>
        <item x="79"/>
        <item x="218"/>
        <item x="269"/>
        <item x="418"/>
        <item x="59"/>
        <item x="413"/>
        <item x="550"/>
        <item x="85"/>
        <item x="77"/>
        <item x="351"/>
        <item x="307"/>
        <item x="537"/>
        <item x="166"/>
        <item x="66"/>
        <item x="224"/>
        <item x="343"/>
        <item x="313"/>
        <item x="43"/>
        <item x="302"/>
        <item x="168"/>
        <item x="467"/>
        <item x="220"/>
        <item x="251"/>
        <item x="452"/>
        <item x="209"/>
        <item x="360"/>
        <item x="362"/>
        <item x="83"/>
        <item x="203"/>
        <item x="15"/>
        <item x="39"/>
        <item x="403"/>
        <item x="210"/>
        <item x="602"/>
        <item x="342"/>
        <item x="73"/>
        <item x="81"/>
        <item x="154"/>
        <item x="63"/>
        <item x="527"/>
        <item x="45"/>
        <item x="91"/>
        <item x="701"/>
        <item x="68"/>
        <item x="491"/>
        <item x="373"/>
        <item x="293"/>
        <item x="92"/>
        <item x="201"/>
        <item x="666"/>
        <item x="321"/>
        <item x="308"/>
        <item x="98"/>
        <item x="200"/>
        <item x="199"/>
        <item x="264"/>
        <item x="143"/>
        <item x="431"/>
        <item x="17"/>
        <item x="250"/>
        <item x="579"/>
        <item x="198"/>
        <item x="107"/>
        <item x="492"/>
        <item x="645"/>
        <item x="27"/>
        <item x="667"/>
        <item x="230"/>
        <item x="475"/>
        <item x="119"/>
        <item x="350"/>
        <item x="422"/>
        <item x="140"/>
        <item x="447"/>
        <item x="471"/>
        <item x="114"/>
        <item x="261"/>
        <item x="76"/>
        <item x="632"/>
        <item x="286"/>
        <item x="480"/>
        <item x="279"/>
        <item x="479"/>
        <item x="608"/>
        <item x="150"/>
        <item x="55"/>
        <item x="65"/>
        <item x="377"/>
        <item x="82"/>
        <item x="327"/>
        <item x="303"/>
        <item x="56"/>
        <item x="436"/>
        <item x="311"/>
        <item x="322"/>
        <item x="404"/>
        <item x="124"/>
        <item x="161"/>
        <item x="113"/>
        <item x="75"/>
        <item x="26"/>
        <item x="241"/>
        <item x="141"/>
        <item x="681"/>
        <item x="175"/>
        <item x="215"/>
        <item x="193"/>
        <item x="647"/>
        <item x="277"/>
        <item x="478"/>
        <item x="192"/>
        <item x="298"/>
        <item x="11"/>
        <item x="289"/>
        <item x="329"/>
        <item x="542"/>
        <item x="376"/>
        <item x="236"/>
        <item x="23"/>
        <item x="328"/>
        <item x="133"/>
        <item x="234"/>
        <item x="189"/>
        <item x="238"/>
        <item x="710"/>
        <item x="641"/>
        <item x="177"/>
        <item x="205"/>
        <item x="153"/>
        <item x="300"/>
        <item x="523"/>
        <item x="228"/>
        <item x="197"/>
        <item x="500"/>
        <item x="372"/>
        <item x="208"/>
        <item x="610"/>
        <item x="649"/>
        <item x="384"/>
        <item x="128"/>
        <item x="266"/>
        <item x="385"/>
        <item x="135"/>
        <item x="539"/>
        <item x="448"/>
        <item x="48"/>
        <item x="735"/>
        <item x="8"/>
        <item x="138"/>
        <item x="299"/>
        <item x="173"/>
        <item x="615"/>
        <item x="221"/>
        <item x="225"/>
        <item x="518"/>
        <item x="512"/>
        <item x="508"/>
        <item x="160"/>
        <item x="428"/>
        <item x="149"/>
        <item x="152"/>
        <item x="626"/>
        <item x="324"/>
        <item x="111"/>
        <item x="643"/>
        <item x="318"/>
        <item x="736"/>
        <item x="409"/>
        <item x="110"/>
        <item x="665"/>
        <item x="320"/>
        <item x="211"/>
        <item x="398"/>
        <item x="195"/>
        <item x="446"/>
        <item x="283"/>
        <item x="249"/>
        <item x="35"/>
        <item x="137"/>
        <item x="325"/>
        <item x="171"/>
        <item x="163"/>
        <item x="432"/>
        <item x="67"/>
        <item x="151"/>
        <item x="439"/>
        <item x="337"/>
        <item x="425"/>
        <item x="123"/>
        <item x="486"/>
        <item x="601"/>
        <item x="145"/>
        <item x="179"/>
        <item x="276"/>
        <item x="675"/>
        <item x="540"/>
        <item x="419"/>
        <item x="591"/>
        <item x="191"/>
        <item x="188"/>
        <item x="752"/>
        <item x="364"/>
        <item x="459"/>
        <item x="157"/>
        <item x="453"/>
        <item x="745"/>
        <item x="345"/>
        <item x="435"/>
        <item x="282"/>
        <item x="381"/>
        <item x="599"/>
        <item x="242"/>
        <item x="442"/>
        <item x="669"/>
        <item x="202"/>
        <item x="406"/>
        <item x="748"/>
        <item x="477"/>
        <item x="509"/>
        <item x="401"/>
        <item x="619"/>
        <item x="164"/>
        <item x="555"/>
        <item x="317"/>
        <item x="699"/>
        <item x="352"/>
        <item x="595"/>
        <item x="470"/>
        <item x="30"/>
        <item x="206"/>
        <item x="170"/>
        <item x="503"/>
        <item x="473"/>
        <item x="531"/>
        <item x="661"/>
        <item x="158"/>
        <item x="582"/>
        <item x="765"/>
        <item x="222"/>
        <item x="426"/>
        <item x="182"/>
        <item x="257"/>
        <item x="414"/>
        <item x="761"/>
        <item x="274"/>
        <item x="726"/>
        <item x="407"/>
        <item x="349"/>
        <item x="616"/>
        <item x="585"/>
        <item x="524"/>
        <item x="424"/>
        <item x="464"/>
        <item x="600"/>
        <item x="296"/>
        <item x="548"/>
        <item x="346"/>
        <item x="545"/>
        <item x="611"/>
        <item x="743"/>
        <item x="304"/>
        <item x="655"/>
        <item x="292"/>
        <item x="411"/>
        <item x="686"/>
        <item x="204"/>
        <item x="441"/>
        <item x="370"/>
        <item x="458"/>
        <item x="80"/>
        <item x="497"/>
        <item x="496"/>
        <item x="474"/>
        <item x="366"/>
        <item x="412"/>
        <item x="620"/>
        <item x="682"/>
        <item x="515"/>
        <item x="176"/>
        <item x="623"/>
        <item x="487"/>
        <item x="359"/>
        <item x="465"/>
        <item x="365"/>
        <item x="606"/>
        <item x="574"/>
        <item x="644"/>
        <item x="575"/>
        <item x="332"/>
        <item x="240"/>
        <item x="653"/>
        <item x="369"/>
        <item x="255"/>
        <item x="416"/>
        <item x="510"/>
        <item x="532"/>
        <item x="10"/>
        <item x="688"/>
        <item x="680"/>
        <item x="519"/>
        <item x="386"/>
        <item x="389"/>
        <item x="434"/>
        <item x="546"/>
        <item x="490"/>
        <item x="438"/>
        <item x="287"/>
        <item x="212"/>
        <item x="563"/>
        <item x="331"/>
        <item x="62"/>
        <item x="463"/>
        <item x="134"/>
        <item x="291"/>
        <item x="677"/>
        <item x="254"/>
        <item x="396"/>
        <item x="534"/>
        <item x="634"/>
        <item x="520"/>
        <item x="316"/>
        <item x="335"/>
        <item x="581"/>
        <item x="697"/>
        <item x="612"/>
        <item x="333"/>
        <item x="231"/>
        <item x="742"/>
        <item x="46"/>
        <item x="265"/>
        <item x="502"/>
        <item x="483"/>
        <item x="633"/>
        <item x="552"/>
        <item x="663"/>
        <item x="430"/>
        <item x="598"/>
        <item x="593"/>
        <item x="607"/>
        <item x="705"/>
        <item x="387"/>
        <item x="472"/>
        <item x="558"/>
        <item x="456"/>
        <item x="488"/>
        <item x="466"/>
        <item x="662"/>
        <item x="646"/>
        <item x="614"/>
        <item x="744"/>
        <item x="613"/>
        <item x="543"/>
        <item x="570"/>
        <item x="187"/>
        <item x="754"/>
        <item x="484"/>
        <item x="485"/>
        <item x="629"/>
        <item x="713"/>
        <item x="659"/>
        <item x="501"/>
        <item x="357"/>
        <item x="687"/>
        <item x="374"/>
        <item x="528"/>
        <item x="516"/>
        <item x="429"/>
        <item x="326"/>
        <item x="460"/>
        <item x="495"/>
        <item x="694"/>
        <item x="136"/>
        <item x="753"/>
        <item x="625"/>
        <item x="297"/>
        <item x="622"/>
        <item x="109"/>
        <item x="566"/>
        <item x="708"/>
        <item x="670"/>
        <item x="462"/>
        <item x="685"/>
        <item x="557"/>
        <item x="567"/>
        <item x="525"/>
        <item x="679"/>
        <item x="280"/>
        <item x="69"/>
        <item x="415"/>
        <item x="561"/>
        <item x="709"/>
        <item x="572"/>
        <item x="505"/>
        <item x="499"/>
        <item x="621"/>
        <item x="556"/>
        <item x="588"/>
        <item x="700"/>
        <item x="400"/>
        <item x="421"/>
        <item x="652"/>
        <item x="636"/>
        <item x="564"/>
        <item x="728"/>
        <item x="720"/>
        <item x="660"/>
        <item x="696"/>
        <item x="656"/>
        <item x="481"/>
        <item x="635"/>
        <item x="617"/>
        <item x="590"/>
        <item x="562"/>
        <item x="707"/>
        <item x="692"/>
        <item x="511"/>
        <item x="521"/>
        <item x="454"/>
        <item x="729"/>
        <item x="576"/>
        <item x="551"/>
        <item x="127"/>
        <item x="624"/>
        <item x="684"/>
        <item x="583"/>
        <item x="762"/>
        <item x="691"/>
        <item x="536"/>
        <item x="638"/>
        <item x="755"/>
        <item x="718"/>
        <item x="690"/>
        <item x="451"/>
        <item x="631"/>
        <item x="627"/>
        <item x="658"/>
        <item x="498"/>
        <item x="733"/>
        <item x="704"/>
        <item x="712"/>
        <item x="674"/>
        <item x="603"/>
        <item x="578"/>
        <item x="740"/>
        <item x="763"/>
        <item x="703"/>
        <item x="730"/>
        <item x="604"/>
        <item x="732"/>
        <item x="577"/>
        <item x="654"/>
        <item x="664"/>
        <item x="587"/>
        <item x="457"/>
        <item x="569"/>
        <item x="749"/>
        <item x="594"/>
        <item x="722"/>
        <item x="766"/>
        <item x="741"/>
        <item x="693"/>
        <item x="671"/>
        <item x="689"/>
        <item x="148"/>
        <item x="207"/>
        <item x="734"/>
        <item x="758"/>
        <item x="716"/>
        <item x="657"/>
        <item x="711"/>
        <item x="760"/>
        <item x="580"/>
        <item x="273"/>
        <item x="759"/>
        <item x="698"/>
        <item x="737"/>
        <item x="764"/>
        <item x="586"/>
        <item x="695"/>
        <item x="702"/>
        <item x="673"/>
        <item x="538"/>
        <item x="721"/>
        <item x="526"/>
        <item x="717"/>
        <item x="746"/>
        <item x="738"/>
        <item x="130"/>
        <item x="725"/>
        <item x="771"/>
        <item x="768"/>
        <item x="668"/>
        <item x="714"/>
        <item x="769"/>
        <item x="727"/>
        <item x="751"/>
        <item x="715"/>
        <item x="731"/>
        <item x="767"/>
        <item x="651"/>
        <item x="723"/>
        <item x="750"/>
        <item x="757"/>
        <item x="589"/>
        <item x="724"/>
        <item x="719"/>
        <item x="747"/>
        <item x="706"/>
        <item x="597"/>
        <item x="739"/>
        <item x="609"/>
        <item x="672"/>
        <item x="756"/>
        <item x="770"/>
        <item x="772"/>
        <item x="39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4"/>
  </rowFields>
  <rowItems count="7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 t="grand">
      <x/>
    </i>
  </rowItems>
  <colItems count="1">
    <i/>
  </colItems>
  <dataFields count="1">
    <dataField name="Count of IRN SCORE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BE512-059C-C94C-8BFE-5EE1EBCF7D5F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67:AS768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01">
        <item x="692"/>
        <item x="689"/>
        <item x="690"/>
        <item x="691"/>
        <item x="693"/>
        <item x="694"/>
        <item x="695"/>
        <item x="699"/>
        <item x="676"/>
        <item x="698"/>
        <item x="688"/>
        <item x="669"/>
        <item x="696"/>
        <item x="515"/>
        <item x="687"/>
        <item x="640"/>
        <item x="686"/>
        <item x="685"/>
        <item x="588"/>
        <item x="604"/>
        <item x="683"/>
        <item x="682"/>
        <item x="667"/>
        <item x="681"/>
        <item x="697"/>
        <item x="668"/>
        <item x="675"/>
        <item x="670"/>
        <item x="664"/>
        <item x="674"/>
        <item x="614"/>
        <item x="684"/>
        <item x="677"/>
        <item x="636"/>
        <item x="680"/>
        <item x="625"/>
        <item x="582"/>
        <item x="661"/>
        <item x="580"/>
        <item x="642"/>
        <item x="678"/>
        <item x="679"/>
        <item x="672"/>
        <item x="666"/>
        <item x="620"/>
        <item x="513"/>
        <item x="659"/>
        <item x="630"/>
        <item x="650"/>
        <item x="558"/>
        <item x="30"/>
        <item x="601"/>
        <item x="671"/>
        <item x="662"/>
        <item x="564"/>
        <item x="645"/>
        <item x="547"/>
        <item x="665"/>
        <item x="657"/>
        <item x="615"/>
        <item x="593"/>
        <item x="585"/>
        <item x="639"/>
        <item x="583"/>
        <item x="656"/>
        <item x="638"/>
        <item x="658"/>
        <item x="646"/>
        <item x="606"/>
        <item x="608"/>
        <item x="624"/>
        <item x="616"/>
        <item x="633"/>
        <item x="641"/>
        <item x="627"/>
        <item x="565"/>
        <item x="442"/>
        <item x="487"/>
        <item x="644"/>
        <item x="617"/>
        <item x="655"/>
        <item x="506"/>
        <item x="589"/>
        <item x="618"/>
        <item x="529"/>
        <item x="408"/>
        <item x="504"/>
        <item x="378"/>
        <item x="623"/>
        <item x="518"/>
        <item x="404"/>
        <item x="410"/>
        <item x="566"/>
        <item x="534"/>
        <item x="474"/>
        <item x="663"/>
        <item x="673"/>
        <item x="610"/>
        <item x="517"/>
        <item x="470"/>
        <item x="576"/>
        <item x="660"/>
        <item x="651"/>
        <item x="596"/>
        <item x="653"/>
        <item x="550"/>
        <item x="544"/>
        <item x="648"/>
        <item x="428"/>
        <item x="590"/>
        <item x="415"/>
        <item x="176"/>
        <item x="376"/>
        <item x="202"/>
        <item x="411"/>
        <item x="552"/>
        <item x="66"/>
        <item x="555"/>
        <item x="594"/>
        <item x="186"/>
        <item x="305"/>
        <item x="605"/>
        <item x="482"/>
        <item x="494"/>
        <item x="561"/>
        <item x="654"/>
        <item x="535"/>
        <item x="632"/>
        <item x="473"/>
        <item x="491"/>
        <item x="599"/>
        <item x="628"/>
        <item x="592"/>
        <item x="357"/>
        <item x="643"/>
        <item x="133"/>
        <item x="286"/>
        <item x="626"/>
        <item x="542"/>
        <item x="570"/>
        <item x="584"/>
        <item x="579"/>
        <item x="481"/>
        <item x="71"/>
        <item x="413"/>
        <item x="575"/>
        <item x="210"/>
        <item x="335"/>
        <item x="631"/>
        <item x="533"/>
        <item x="571"/>
        <item x="538"/>
        <item x="422"/>
        <item x="613"/>
        <item x="432"/>
        <item x="634"/>
        <item x="652"/>
        <item x="539"/>
        <item x="520"/>
        <item x="629"/>
        <item x="635"/>
        <item x="445"/>
        <item x="330"/>
        <item x="478"/>
        <item x="430"/>
        <item x="574"/>
        <item x="602"/>
        <item x="418"/>
        <item x="647"/>
        <item x="294"/>
        <item x="541"/>
        <item x="622"/>
        <item x="569"/>
        <item x="554"/>
        <item x="532"/>
        <item x="598"/>
        <item x="258"/>
        <item x="401"/>
        <item x="516"/>
        <item x="597"/>
        <item x="2"/>
        <item x="649"/>
        <item x="526"/>
        <item x="242"/>
        <item x="527"/>
        <item x="577"/>
        <item x="248"/>
        <item x="572"/>
        <item x="285"/>
        <item x="398"/>
        <item x="498"/>
        <item x="274"/>
        <item x="479"/>
        <item x="465"/>
        <item x="238"/>
        <item x="412"/>
        <item x="342"/>
        <item x="514"/>
        <item x="435"/>
        <item x="419"/>
        <item x="496"/>
        <item x="151"/>
        <item x="212"/>
        <item x="551"/>
        <item x="54"/>
        <item x="461"/>
        <item x="364"/>
        <item x="433"/>
        <item x="563"/>
        <item x="355"/>
        <item x="458"/>
        <item x="511"/>
        <item x="371"/>
        <item x="537"/>
        <item x="521"/>
        <item x="573"/>
        <item x="519"/>
        <item x="319"/>
        <item x="345"/>
        <item x="637"/>
        <item x="337"/>
        <item x="366"/>
        <item x="525"/>
        <item x="476"/>
        <item x="324"/>
        <item x="125"/>
        <item x="425"/>
        <item x="194"/>
        <item x="318"/>
        <item x="567"/>
        <item x="279"/>
        <item x="530"/>
        <item x="611"/>
        <item x="262"/>
        <item x="272"/>
        <item x="508"/>
        <item x="316"/>
        <item x="543"/>
        <item x="339"/>
        <item x="229"/>
        <item x="275"/>
        <item x="322"/>
        <item x="263"/>
        <item x="282"/>
        <item x="480"/>
        <item x="385"/>
        <item x="609"/>
        <item x="512"/>
        <item x="459"/>
        <item x="443"/>
        <item x="346"/>
        <item x="440"/>
        <item x="178"/>
        <item x="206"/>
        <item x="311"/>
        <item x="230"/>
        <item x="562"/>
        <item x="600"/>
        <item x="457"/>
        <item x="49"/>
        <item x="155"/>
        <item x="619"/>
        <item x="314"/>
        <item x="528"/>
        <item x="439"/>
        <item x="383"/>
        <item x="142"/>
        <item x="587"/>
        <item x="436"/>
        <item x="348"/>
        <item x="380"/>
        <item x="454"/>
        <item x="333"/>
        <item x="224"/>
        <item x="607"/>
        <item x="113"/>
        <item x="540"/>
        <item x="416"/>
        <item x="284"/>
        <item x="448"/>
        <item x="434"/>
        <item x="360"/>
        <item x="495"/>
        <item x="591"/>
        <item x="612"/>
        <item x="502"/>
        <item x="166"/>
        <item x="603"/>
        <item x="507"/>
        <item x="394"/>
        <item x="352"/>
        <item x="372"/>
        <item x="173"/>
        <item x="188"/>
        <item x="462"/>
        <item x="483"/>
        <item x="331"/>
        <item x="298"/>
        <item x="382"/>
        <item x="300"/>
        <item x="185"/>
        <item x="287"/>
        <item x="549"/>
        <item x="172"/>
        <item x="424"/>
        <item x="396"/>
        <item x="488"/>
        <item x="568"/>
        <item x="475"/>
        <item x="78"/>
        <item x="347"/>
        <item x="365"/>
        <item x="350"/>
        <item x="359"/>
        <item x="409"/>
        <item x="200"/>
        <item x="503"/>
        <item x="595"/>
        <item x="456"/>
        <item x="280"/>
        <item x="110"/>
        <item x="327"/>
        <item x="336"/>
        <item x="621"/>
        <item x="560"/>
        <item x="553"/>
        <item x="427"/>
        <item x="489"/>
        <item x="121"/>
        <item x="150"/>
        <item x="444"/>
        <item x="308"/>
        <item x="304"/>
        <item x="11"/>
        <item x="393"/>
        <item x="472"/>
        <item x="468"/>
        <item x="228"/>
        <item x="391"/>
        <item x="390"/>
        <item x="581"/>
        <item x="466"/>
        <item x="204"/>
        <item x="321"/>
        <item x="293"/>
        <item x="438"/>
        <item x="363"/>
        <item x="450"/>
        <item x="328"/>
        <item x="559"/>
        <item x="446"/>
        <item x="216"/>
        <item x="388"/>
        <item x="369"/>
        <item x="312"/>
        <item x="484"/>
        <item x="373"/>
        <item x="523"/>
        <item x="44"/>
        <item x="297"/>
        <item x="374"/>
        <item x="486"/>
        <item x="213"/>
        <item x="89"/>
        <item x="384"/>
        <item x="77"/>
        <item x="32"/>
        <item x="86"/>
        <item x="362"/>
        <item x="586"/>
        <item x="253"/>
        <item x="232"/>
        <item x="234"/>
        <item x="76"/>
        <item x="193"/>
        <item x="302"/>
        <item x="338"/>
        <item x="307"/>
        <item x="198"/>
        <item x="41"/>
        <item x="455"/>
        <item x="189"/>
        <item x="392"/>
        <item x="158"/>
        <item x="45"/>
        <item x="471"/>
        <item x="493"/>
        <item x="277"/>
        <item x="138"/>
        <item x="276"/>
        <item x="65"/>
        <item x="240"/>
        <item x="139"/>
        <item x="431"/>
        <item x="578"/>
        <item x="441"/>
        <item x="531"/>
        <item x="536"/>
        <item x="524"/>
        <item x="196"/>
        <item x="156"/>
        <item x="399"/>
        <item x="127"/>
        <item x="334"/>
        <item x="510"/>
        <item x="157"/>
        <item x="556"/>
        <item x="505"/>
        <item x="332"/>
        <item x="207"/>
        <item x="288"/>
        <item x="164"/>
        <item x="407"/>
        <item x="499"/>
        <item x="247"/>
        <item x="251"/>
        <item x="467"/>
        <item x="325"/>
        <item x="108"/>
        <item x="497"/>
        <item x="187"/>
        <item x="387"/>
        <item x="260"/>
        <item x="197"/>
        <item x="344"/>
        <item x="170"/>
        <item x="211"/>
        <item x="107"/>
        <item x="97"/>
        <item x="449"/>
        <item x="326"/>
        <item x="184"/>
        <item x="14"/>
        <item x="420"/>
        <item x="226"/>
        <item x="477"/>
        <item x="417"/>
        <item x="463"/>
        <item x="223"/>
        <item x="426"/>
        <item x="147"/>
        <item x="546"/>
        <item x="266"/>
        <item x="264"/>
        <item x="509"/>
        <item x="241"/>
        <item x="386"/>
        <item x="220"/>
        <item x="69"/>
        <item x="85"/>
        <item x="353"/>
        <item x="179"/>
        <item x="452"/>
        <item x="53"/>
        <item x="106"/>
        <item x="123"/>
        <item x="278"/>
        <item x="51"/>
        <item x="119"/>
        <item x="295"/>
        <item x="99"/>
        <item x="437"/>
        <item x="292"/>
        <item x="501"/>
        <item x="72"/>
        <item x="375"/>
        <item x="469"/>
        <item x="323"/>
        <item x="225"/>
        <item x="88"/>
        <item x="317"/>
        <item x="320"/>
        <item x="236"/>
        <item x="102"/>
        <item x="309"/>
        <item x="239"/>
        <item x="28"/>
        <item x="214"/>
        <item x="329"/>
        <item x="148"/>
        <item x="109"/>
        <item x="63"/>
        <item x="460"/>
        <item x="545"/>
        <item x="259"/>
        <item x="96"/>
        <item x="381"/>
        <item x="351"/>
        <item x="492"/>
        <item x="95"/>
        <item x="39"/>
        <item x="299"/>
        <item x="464"/>
        <item x="126"/>
        <item x="70"/>
        <item x="265"/>
        <item x="118"/>
        <item x="557"/>
        <item x="217"/>
        <item x="80"/>
        <item x="397"/>
        <item x="171"/>
        <item x="377"/>
        <item x="182"/>
        <item x="160"/>
        <item x="149"/>
        <item x="548"/>
        <item x="163"/>
        <item x="91"/>
        <item x="174"/>
        <item x="144"/>
        <item x="6"/>
        <item x="25"/>
        <item x="29"/>
        <item x="354"/>
        <item x="447"/>
        <item x="485"/>
        <item x="36"/>
        <item x="190"/>
        <item x="395"/>
        <item x="47"/>
        <item x="296"/>
        <item x="243"/>
        <item x="19"/>
        <item x="233"/>
        <item x="165"/>
        <item x="122"/>
        <item x="421"/>
        <item x="453"/>
        <item x="152"/>
        <item x="137"/>
        <item x="167"/>
        <item x="37"/>
        <item x="414"/>
        <item x="58"/>
        <item x="135"/>
        <item x="112"/>
        <item x="256"/>
        <item x="50"/>
        <item x="301"/>
        <item x="159"/>
        <item x="403"/>
        <item x="303"/>
        <item x="250"/>
        <item x="33"/>
        <item x="451"/>
        <item x="192"/>
        <item x="55"/>
        <item x="93"/>
        <item x="38"/>
        <item x="221"/>
        <item x="268"/>
        <item x="59"/>
        <item x="522"/>
        <item x="343"/>
        <item x="361"/>
        <item x="405"/>
        <item x="423"/>
        <item x="22"/>
        <item x="62"/>
        <item x="154"/>
        <item x="341"/>
        <item x="267"/>
        <item x="10"/>
        <item x="131"/>
        <item x="105"/>
        <item x="289"/>
        <item x="389"/>
        <item x="153"/>
        <item x="429"/>
        <item x="81"/>
        <item x="23"/>
        <item x="9"/>
        <item x="143"/>
        <item x="124"/>
        <item x="402"/>
        <item x="61"/>
        <item x="103"/>
        <item x="169"/>
        <item x="117"/>
        <item x="92"/>
        <item x="136"/>
        <item x="252"/>
        <item x="175"/>
        <item x="261"/>
        <item x="20"/>
        <item x="306"/>
        <item x="52"/>
        <item x="114"/>
        <item x="60"/>
        <item x="1"/>
        <item x="219"/>
        <item x="254"/>
        <item x="141"/>
        <item x="24"/>
        <item x="83"/>
        <item x="181"/>
        <item x="75"/>
        <item x="349"/>
        <item x="177"/>
        <item x="205"/>
        <item x="100"/>
        <item x="191"/>
        <item x="90"/>
        <item x="140"/>
        <item x="84"/>
        <item x="218"/>
        <item x="104"/>
        <item x="269"/>
        <item x="283"/>
        <item x="257"/>
        <item x="215"/>
        <item x="273"/>
        <item x="18"/>
        <item x="313"/>
        <item x="199"/>
        <item x="56"/>
        <item x="244"/>
        <item x="222"/>
        <item x="74"/>
        <item x="64"/>
        <item x="21"/>
        <item x="201"/>
        <item x="356"/>
        <item x="130"/>
        <item x="101"/>
        <item x="42"/>
        <item x="27"/>
        <item x="235"/>
        <item x="7"/>
        <item x="246"/>
        <item x="195"/>
        <item x="16"/>
        <item x="12"/>
        <item x="162"/>
        <item x="368"/>
        <item x="48"/>
        <item x="249"/>
        <item x="358"/>
        <item x="490"/>
        <item x="57"/>
        <item x="209"/>
        <item x="315"/>
        <item x="40"/>
        <item x="406"/>
        <item x="132"/>
        <item x="46"/>
        <item x="400"/>
        <item x="146"/>
        <item x="290"/>
        <item x="379"/>
        <item x="270"/>
        <item x="183"/>
        <item x="208"/>
        <item x="5"/>
        <item x="237"/>
        <item x="168"/>
        <item x="82"/>
        <item x="134"/>
        <item x="34"/>
        <item x="35"/>
        <item x="8"/>
        <item x="68"/>
        <item x="203"/>
        <item x="15"/>
        <item x="340"/>
        <item x="17"/>
        <item x="271"/>
        <item x="31"/>
        <item x="3"/>
        <item x="116"/>
        <item x="67"/>
        <item x="98"/>
        <item x="161"/>
        <item x="94"/>
        <item x="291"/>
        <item x="4"/>
        <item x="500"/>
        <item x="180"/>
        <item x="120"/>
        <item x="227"/>
        <item x="255"/>
        <item x="145"/>
        <item x="73"/>
        <item x="231"/>
        <item x="26"/>
        <item x="13"/>
        <item x="310"/>
        <item x="370"/>
        <item x="281"/>
        <item x="245"/>
        <item x="367"/>
        <item x="115"/>
        <item x="87"/>
        <item x="129"/>
        <item x="111"/>
        <item x="79"/>
        <item x="128"/>
        <item x="4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 t="grand">
      <x/>
    </i>
  </rowItems>
  <colItems count="1">
    <i/>
  </colItems>
  <dataFields count="1">
    <dataField name="Count of ER RANK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E793-A295-E148-BC0E-1F1BC7C757FC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I67:AJ622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Items count="1">
    <i/>
  </colItems>
  <dataFields count="1">
    <dataField name="Count of AR SCOR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EEADA-41E0-AE4C-AFAB-D5681ED571E6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F67:AG72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u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27298-29B3-7342-8227-FA881C3353F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67:L454" firstHeaderRow="1" firstDataRow="1" firstDataCol="1"/>
  <pivotFields count="31">
    <pivotField showAll="0"/>
    <pivotField showAll="0"/>
    <pivotField axis="axisRow" dataField="1" showAll="0">
      <items count="387">
        <item x="376"/>
        <item x="365"/>
        <item x="378"/>
        <item x="379"/>
        <item x="380"/>
        <item x="377"/>
        <item x="368"/>
        <item x="372"/>
        <item x="373"/>
        <item x="357"/>
        <item x="360"/>
        <item x="381"/>
        <item x="369"/>
        <item x="374"/>
        <item x="348"/>
        <item x="364"/>
        <item x="362"/>
        <item x="361"/>
        <item x="347"/>
        <item x="375"/>
        <item x="371"/>
        <item x="383"/>
        <item x="382"/>
        <item x="315"/>
        <item x="384"/>
        <item x="337"/>
        <item x="366"/>
        <item x="334"/>
        <item x="355"/>
        <item x="353"/>
        <item x="370"/>
        <item x="341"/>
        <item x="358"/>
        <item x="344"/>
        <item x="346"/>
        <item x="367"/>
        <item x="342"/>
        <item x="345"/>
        <item x="385"/>
        <item x="359"/>
        <item x="363"/>
        <item x="338"/>
        <item x="253"/>
        <item x="324"/>
        <item x="323"/>
        <item x="308"/>
        <item x="325"/>
        <item x="336"/>
        <item x="332"/>
        <item x="309"/>
        <item x="306"/>
        <item x="349"/>
        <item x="335"/>
        <item x="339"/>
        <item x="298"/>
        <item x="340"/>
        <item x="333"/>
        <item x="351"/>
        <item x="328"/>
        <item x="352"/>
        <item x="316"/>
        <item x="356"/>
        <item x="343"/>
        <item x="296"/>
        <item x="259"/>
        <item x="307"/>
        <item x="329"/>
        <item x="282"/>
        <item x="326"/>
        <item x="288"/>
        <item x="267"/>
        <item x="311"/>
        <item x="320"/>
        <item x="330"/>
        <item x="314"/>
        <item x="255"/>
        <item x="293"/>
        <item x="350"/>
        <item x="354"/>
        <item x="318"/>
        <item x="284"/>
        <item x="327"/>
        <item x="264"/>
        <item x="251"/>
        <item x="321"/>
        <item x="236"/>
        <item x="246"/>
        <item x="295"/>
        <item x="265"/>
        <item x="291"/>
        <item x="319"/>
        <item x="297"/>
        <item x="207"/>
        <item x="317"/>
        <item x="250"/>
        <item x="300"/>
        <item x="234"/>
        <item x="322"/>
        <item x="294"/>
        <item x="292"/>
        <item x="280"/>
        <item x="200"/>
        <item x="204"/>
        <item x="239"/>
        <item x="263"/>
        <item x="276"/>
        <item x="272"/>
        <item x="268"/>
        <item x="289"/>
        <item x="166"/>
        <item x="331"/>
        <item x="221"/>
        <item x="191"/>
        <item x="313"/>
        <item x="301"/>
        <item x="170"/>
        <item x="228"/>
        <item x="281"/>
        <item x="287"/>
        <item x="303"/>
        <item x="271"/>
        <item x="299"/>
        <item x="279"/>
        <item x="222"/>
        <item x="278"/>
        <item x="290"/>
        <item x="238"/>
        <item x="224"/>
        <item x="275"/>
        <item x="186"/>
        <item x="254"/>
        <item x="261"/>
        <item x="305"/>
        <item x="260"/>
        <item x="195"/>
        <item x="252"/>
        <item x="214"/>
        <item x="210"/>
        <item x="286"/>
        <item x="212"/>
        <item x="302"/>
        <item x="233"/>
        <item x="273"/>
        <item x="176"/>
        <item x="269"/>
        <item x="70"/>
        <item x="243"/>
        <item x="283"/>
        <item x="258"/>
        <item x="196"/>
        <item x="274"/>
        <item x="175"/>
        <item x="218"/>
        <item x="270"/>
        <item x="208"/>
        <item x="229"/>
        <item x="213"/>
        <item x="169"/>
        <item x="201"/>
        <item x="219"/>
        <item x="237"/>
        <item x="167"/>
        <item x="266"/>
        <item x="226"/>
        <item x="285"/>
        <item x="206"/>
        <item x="277"/>
        <item x="242"/>
        <item x="245"/>
        <item x="230"/>
        <item x="257"/>
        <item x="256"/>
        <item x="163"/>
        <item x="248"/>
        <item x="197"/>
        <item x="235"/>
        <item x="203"/>
        <item x="182"/>
        <item x="244"/>
        <item x="312"/>
        <item x="161"/>
        <item x="310"/>
        <item x="147"/>
        <item x="217"/>
        <item x="138"/>
        <item x="130"/>
        <item x="198"/>
        <item x="137"/>
        <item x="152"/>
        <item x="249"/>
        <item x="90"/>
        <item x="165"/>
        <item x="157"/>
        <item x="193"/>
        <item x="194"/>
        <item x="190"/>
        <item x="140"/>
        <item x="185"/>
        <item x="122"/>
        <item x="262"/>
        <item x="105"/>
        <item x="247"/>
        <item x="205"/>
        <item x="225"/>
        <item x="211"/>
        <item x="192"/>
        <item x="174"/>
        <item x="123"/>
        <item x="220"/>
        <item x="188"/>
        <item x="183"/>
        <item x="131"/>
        <item x="162"/>
        <item x="104"/>
        <item x="184"/>
        <item x="304"/>
        <item x="72"/>
        <item x="149"/>
        <item x="92"/>
        <item x="106"/>
        <item x="141"/>
        <item x="179"/>
        <item x="215"/>
        <item x="172"/>
        <item x="153"/>
        <item x="187"/>
        <item x="168"/>
        <item x="118"/>
        <item x="125"/>
        <item x="216"/>
        <item x="232"/>
        <item x="134"/>
        <item x="178"/>
        <item x="119"/>
        <item x="164"/>
        <item x="111"/>
        <item x="109"/>
        <item x="173"/>
        <item x="223"/>
        <item x="139"/>
        <item x="113"/>
        <item x="83"/>
        <item x="171"/>
        <item x="209"/>
        <item x="115"/>
        <item x="240"/>
        <item x="127"/>
        <item x="41"/>
        <item x="76"/>
        <item x="86"/>
        <item x="110"/>
        <item x="100"/>
        <item x="121"/>
        <item x="114"/>
        <item x="148"/>
        <item x="158"/>
        <item x="65"/>
        <item x="143"/>
        <item x="91"/>
        <item x="145"/>
        <item x="199"/>
        <item x="202"/>
        <item x="154"/>
        <item x="67"/>
        <item x="177"/>
        <item x="132"/>
        <item x="30"/>
        <item x="231"/>
        <item x="73"/>
        <item x="124"/>
        <item x="93"/>
        <item x="159"/>
        <item x="189"/>
        <item x="12"/>
        <item x="180"/>
        <item x="116"/>
        <item x="51"/>
        <item x="133"/>
        <item x="39"/>
        <item x="44"/>
        <item x="75"/>
        <item x="136"/>
        <item x="150"/>
        <item x="9"/>
        <item x="103"/>
        <item x="156"/>
        <item x="120"/>
        <item x="128"/>
        <item x="135"/>
        <item x="88"/>
        <item x="89"/>
        <item x="151"/>
        <item x="101"/>
        <item x="78"/>
        <item x="57"/>
        <item x="142"/>
        <item x="62"/>
        <item x="55"/>
        <item x="129"/>
        <item x="52"/>
        <item x="117"/>
        <item x="74"/>
        <item x="50"/>
        <item x="17"/>
        <item x="81"/>
        <item x="97"/>
        <item x="112"/>
        <item x="227"/>
        <item x="146"/>
        <item x="29"/>
        <item x="181"/>
        <item x="84"/>
        <item x="126"/>
        <item x="96"/>
        <item x="85"/>
        <item x="64"/>
        <item x="35"/>
        <item x="71"/>
        <item x="58"/>
        <item x="38"/>
        <item x="99"/>
        <item x="102"/>
        <item x="32"/>
        <item x="68"/>
        <item x="48"/>
        <item x="54"/>
        <item x="60"/>
        <item x="56"/>
        <item x="26"/>
        <item x="82"/>
        <item x="66"/>
        <item x="108"/>
        <item x="144"/>
        <item x="77"/>
        <item x="13"/>
        <item x="45"/>
        <item x="241"/>
        <item x="80"/>
        <item x="69"/>
        <item x="59"/>
        <item x="16"/>
        <item x="47"/>
        <item x="42"/>
        <item x="61"/>
        <item x="98"/>
        <item x="155"/>
        <item x="24"/>
        <item x="49"/>
        <item x="37"/>
        <item x="160"/>
        <item x="107"/>
        <item x="19"/>
        <item x="40"/>
        <item x="95"/>
        <item x="18"/>
        <item x="79"/>
        <item x="63"/>
        <item x="94"/>
        <item x="3"/>
        <item x="1"/>
        <item x="8"/>
        <item x="43"/>
        <item x="28"/>
        <item x="33"/>
        <item x="5"/>
        <item x="27"/>
        <item x="87"/>
        <item x="34"/>
        <item x="53"/>
        <item x="11"/>
        <item x="21"/>
        <item x="10"/>
        <item x="20"/>
        <item x="14"/>
        <item x="46"/>
        <item x="31"/>
        <item x="36"/>
        <item x="22"/>
        <item x="23"/>
        <item x="25"/>
        <item x="15"/>
        <item x="7"/>
        <item x="0"/>
        <item x="6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 t="grand">
      <x/>
    </i>
  </rowItems>
  <colItems count="1">
    <i/>
  </colItems>
  <dataFields count="1">
    <dataField name="Count of Previous Rank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95100-609B-3F48-80CD-6C8702EAB029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A67:BB696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29">
        <item x="141"/>
        <item x="105"/>
        <item x="83"/>
        <item x="159"/>
        <item x="36"/>
        <item x="23"/>
        <item x="35"/>
        <item x="122"/>
        <item x="131"/>
        <item x="26"/>
        <item x="2"/>
        <item x="43"/>
        <item x="13"/>
        <item x="287"/>
        <item x="71"/>
        <item x="149"/>
        <item x="4"/>
        <item x="65"/>
        <item x="10"/>
        <item x="72"/>
        <item x="61"/>
        <item x="109"/>
        <item x="41"/>
        <item x="183"/>
        <item x="194"/>
        <item x="166"/>
        <item x="223"/>
        <item x="8"/>
        <item x="103"/>
        <item x="285"/>
        <item x="199"/>
        <item x="229"/>
        <item x="126"/>
        <item x="301"/>
        <item x="19"/>
        <item x="242"/>
        <item x="232"/>
        <item x="168"/>
        <item x="1"/>
        <item x="93"/>
        <item x="177"/>
        <item x="125"/>
        <item x="130"/>
        <item x="86"/>
        <item x="225"/>
        <item x="139"/>
        <item x="59"/>
        <item x="160"/>
        <item x="84"/>
        <item x="224"/>
        <item x="90"/>
        <item x="211"/>
        <item x="217"/>
        <item x="423"/>
        <item x="174"/>
        <item x="228"/>
        <item x="108"/>
        <item x="85"/>
        <item x="156"/>
        <item x="323"/>
        <item x="106"/>
        <item x="114"/>
        <item x="172"/>
        <item x="197"/>
        <item x="81"/>
        <item x="239"/>
        <item x="358"/>
        <item x="55"/>
        <item x="355"/>
        <item x="185"/>
        <item x="407"/>
        <item x="107"/>
        <item x="53"/>
        <item x="27"/>
        <item x="15"/>
        <item x="64"/>
        <item x="87"/>
        <item x="189"/>
        <item x="202"/>
        <item x="91"/>
        <item x="32"/>
        <item x="127"/>
        <item x="21"/>
        <item x="94"/>
        <item x="184"/>
        <item x="33"/>
        <item x="254"/>
        <item x="89"/>
        <item x="390"/>
        <item x="102"/>
        <item x="145"/>
        <item x="151"/>
        <item x="20"/>
        <item x="204"/>
        <item x="68"/>
        <item x="276"/>
        <item x="73"/>
        <item x="340"/>
        <item x="88"/>
        <item x="212"/>
        <item x="121"/>
        <item x="28"/>
        <item x="308"/>
        <item x="40"/>
        <item x="152"/>
        <item x="332"/>
        <item x="320"/>
        <item x="334"/>
        <item x="140"/>
        <item x="56"/>
        <item x="99"/>
        <item x="249"/>
        <item x="266"/>
        <item x="42"/>
        <item x="173"/>
        <item x="315"/>
        <item x="210"/>
        <item x="241"/>
        <item x="327"/>
        <item x="78"/>
        <item x="17"/>
        <item x="255"/>
        <item x="34"/>
        <item x="190"/>
        <item x="6"/>
        <item x="268"/>
        <item x="291"/>
        <item x="182"/>
        <item x="45"/>
        <item x="18"/>
        <item x="401"/>
        <item x="138"/>
        <item x="157"/>
        <item x="132"/>
        <item x="96"/>
        <item x="148"/>
        <item x="9"/>
        <item x="5"/>
        <item x="25"/>
        <item x="250"/>
        <item x="221"/>
        <item x="245"/>
        <item x="117"/>
        <item x="67"/>
        <item x="203"/>
        <item x="113"/>
        <item x="144"/>
        <item x="305"/>
        <item x="167"/>
        <item x="374"/>
        <item x="154"/>
        <item x="135"/>
        <item x="385"/>
        <item x="369"/>
        <item x="473"/>
        <item x="347"/>
        <item x="398"/>
        <item x="310"/>
        <item x="290"/>
        <item x="247"/>
        <item x="354"/>
        <item x="147"/>
        <item x="206"/>
        <item x="298"/>
        <item x="201"/>
        <item x="313"/>
        <item x="222"/>
        <item x="14"/>
        <item x="52"/>
        <item x="227"/>
        <item x="312"/>
        <item x="282"/>
        <item x="134"/>
        <item x="238"/>
        <item x="16"/>
        <item x="165"/>
        <item x="58"/>
        <item x="243"/>
        <item x="46"/>
        <item x="424"/>
        <item x="436"/>
        <item x="198"/>
        <item x="418"/>
        <item x="176"/>
        <item x="150"/>
        <item x="259"/>
        <item x="158"/>
        <item x="486"/>
        <item x="214"/>
        <item x="215"/>
        <item x="450"/>
        <item x="330"/>
        <item x="539"/>
        <item x="306"/>
        <item x="200"/>
        <item x="244"/>
        <item x="63"/>
        <item x="216"/>
        <item x="30"/>
        <item x="341"/>
        <item x="273"/>
        <item x="3"/>
        <item x="421"/>
        <item x="95"/>
        <item x="274"/>
        <item x="314"/>
        <item x="188"/>
        <item x="112"/>
        <item x="307"/>
        <item x="142"/>
        <item x="364"/>
        <item x="352"/>
        <item x="115"/>
        <item x="231"/>
        <item x="325"/>
        <item x="124"/>
        <item x="413"/>
        <item x="133"/>
        <item x="447"/>
        <item x="76"/>
        <item x="549"/>
        <item x="472"/>
        <item x="333"/>
        <item x="554"/>
        <item x="180"/>
        <item x="454"/>
        <item x="466"/>
        <item x="335"/>
        <item x="425"/>
        <item x="49"/>
        <item x="465"/>
        <item x="406"/>
        <item x="294"/>
        <item x="501"/>
        <item x="181"/>
        <item x="143"/>
        <item x="234"/>
        <item x="275"/>
        <item x="48"/>
        <item x="362"/>
        <item x="356"/>
        <item x="219"/>
        <item x="24"/>
        <item x="532"/>
        <item x="422"/>
        <item x="324"/>
        <item x="527"/>
        <item x="583"/>
        <item x="163"/>
        <item x="235"/>
        <item x="280"/>
        <item x="153"/>
        <item x="205"/>
        <item x="402"/>
        <item x="389"/>
        <item x="213"/>
        <item x="460"/>
        <item x="256"/>
        <item x="528"/>
        <item x="253"/>
        <item x="535"/>
        <item x="101"/>
        <item x="281"/>
        <item x="267"/>
        <item x="350"/>
        <item x="558"/>
        <item x="367"/>
        <item x="416"/>
        <item x="342"/>
        <item x="195"/>
        <item x="336"/>
        <item x="11"/>
        <item x="458"/>
        <item x="77"/>
        <item x="179"/>
        <item x="438"/>
        <item x="574"/>
        <item x="393"/>
        <item x="270"/>
        <item x="575"/>
        <item x="57"/>
        <item x="319"/>
        <item x="437"/>
        <item x="553"/>
        <item x="300"/>
        <item x="116"/>
        <item x="386"/>
        <item x="594"/>
        <item x="372"/>
        <item x="522"/>
        <item x="377"/>
        <item x="420"/>
        <item x="511"/>
        <item x="595"/>
        <item x="339"/>
        <item x="368"/>
        <item x="22"/>
        <item x="175"/>
        <item x="590"/>
        <item x="70"/>
        <item x="343"/>
        <item x="346"/>
        <item x="463"/>
        <item x="482"/>
        <item x="123"/>
        <item x="363"/>
        <item x="584"/>
        <item x="408"/>
        <item x="471"/>
        <item x="344"/>
        <item x="379"/>
        <item x="329"/>
        <item x="360"/>
        <item x="263"/>
        <item x="226"/>
        <item x="474"/>
        <item x="146"/>
        <item x="481"/>
        <item x="164"/>
        <item x="196"/>
        <item x="29"/>
        <item x="322"/>
        <item x="170"/>
        <item x="178"/>
        <item x="597"/>
        <item x="155"/>
        <item x="508"/>
        <item x="500"/>
        <item x="555"/>
        <item x="237"/>
        <item x="491"/>
        <item x="446"/>
        <item x="137"/>
        <item x="489"/>
        <item x="387"/>
        <item x="366"/>
        <item x="260"/>
        <item x="265"/>
        <item x="593"/>
        <item x="289"/>
        <item x="293"/>
        <item x="279"/>
        <item x="452"/>
        <item x="365"/>
        <item x="136"/>
        <item x="378"/>
        <item x="371"/>
        <item x="376"/>
        <item x="12"/>
        <item x="51"/>
        <item x="252"/>
        <item x="66"/>
        <item x="82"/>
        <item x="317"/>
        <item x="513"/>
        <item x="92"/>
        <item x="0"/>
        <item x="523"/>
        <item x="75"/>
        <item x="264"/>
        <item x="567"/>
        <item x="576"/>
        <item x="272"/>
        <item x="520"/>
        <item x="419"/>
        <item x="100"/>
        <item x="230"/>
        <item x="257"/>
        <item x="591"/>
        <item x="562"/>
        <item x="571"/>
        <item x="309"/>
        <item x="505"/>
        <item x="328"/>
        <item x="111"/>
        <item x="496"/>
        <item x="459"/>
        <item x="381"/>
        <item x="622"/>
        <item x="561"/>
        <item x="547"/>
        <item x="373"/>
        <item x="602"/>
        <item x="444"/>
        <item x="573"/>
        <item x="414"/>
        <item x="439"/>
        <item x="503"/>
        <item x="120"/>
        <item x="512"/>
        <item x="162"/>
        <item x="303"/>
        <item x="104"/>
        <item x="271"/>
        <item x="582"/>
        <item x="618"/>
        <item x="171"/>
        <item x="375"/>
        <item x="516"/>
        <item x="283"/>
        <item x="541"/>
        <item x="395"/>
        <item x="220"/>
        <item x="248"/>
        <item x="110"/>
        <item x="69"/>
        <item x="412"/>
        <item x="581"/>
        <item x="445"/>
        <item x="589"/>
        <item x="531"/>
        <item x="433"/>
        <item x="318"/>
        <item x="615"/>
        <item x="455"/>
        <item x="483"/>
        <item x="258"/>
        <item x="526"/>
        <item x="476"/>
        <item x="432"/>
        <item x="370"/>
        <item x="74"/>
        <item x="396"/>
        <item x="514"/>
        <item x="391"/>
        <item x="380"/>
        <item x="297"/>
        <item x="519"/>
        <item x="475"/>
        <item x="405"/>
        <item x="399"/>
        <item x="338"/>
        <item x="548"/>
        <item x="464"/>
        <item x="37"/>
        <item x="429"/>
        <item x="566"/>
        <item x="488"/>
        <item x="79"/>
        <item x="557"/>
        <item x="427"/>
        <item x="288"/>
        <item x="564"/>
        <item x="348"/>
        <item x="209"/>
        <item x="331"/>
        <item x="580"/>
        <item x="603"/>
        <item x="509"/>
        <item x="417"/>
        <item x="299"/>
        <item x="588"/>
        <item x="321"/>
        <item x="404"/>
        <item x="392"/>
        <item x="278"/>
        <item x="627"/>
        <item x="587"/>
        <item x="98"/>
        <item x="208"/>
        <item x="492"/>
        <item x="80"/>
        <item x="448"/>
        <item x="193"/>
        <item x="559"/>
        <item x="409"/>
        <item x="545"/>
        <item x="577"/>
        <item x="397"/>
        <item x="39"/>
        <item x="480"/>
        <item x="568"/>
        <item x="604"/>
        <item x="529"/>
        <item x="600"/>
        <item x="284"/>
        <item x="449"/>
        <item x="607"/>
        <item x="262"/>
        <item x="601"/>
        <item x="345"/>
        <item x="388"/>
        <item x="585"/>
        <item x="302"/>
        <item x="611"/>
        <item x="543"/>
        <item x="54"/>
        <item x="534"/>
        <item x="296"/>
        <item x="515"/>
        <item x="38"/>
        <item x="572"/>
        <item x="461"/>
        <item x="495"/>
        <item x="357"/>
        <item x="616"/>
        <item x="129"/>
        <item x="47"/>
        <item x="430"/>
        <item x="614"/>
        <item x="507"/>
        <item x="31"/>
        <item x="479"/>
        <item x="487"/>
        <item x="502"/>
        <item x="565"/>
        <item x="536"/>
        <item x="326"/>
        <item x="570"/>
        <item x="453"/>
        <item x="411"/>
        <item x="118"/>
        <item x="456"/>
        <item x="236"/>
        <item x="552"/>
        <item x="578"/>
        <item x="524"/>
        <item x="521"/>
        <item x="337"/>
        <item x="434"/>
        <item x="451"/>
        <item x="546"/>
        <item x="428"/>
        <item x="533"/>
        <item x="586"/>
        <item x="623"/>
        <item x="426"/>
        <item x="605"/>
        <item x="191"/>
        <item x="353"/>
        <item x="128"/>
        <item x="246"/>
        <item x="609"/>
        <item x="538"/>
        <item x="441"/>
        <item x="621"/>
        <item x="119"/>
        <item x="530"/>
        <item x="490"/>
        <item x="394"/>
        <item x="440"/>
        <item x="442"/>
        <item x="251"/>
        <item x="269"/>
        <item x="169"/>
        <item x="579"/>
        <item x="598"/>
        <item x="187"/>
        <item x="468"/>
        <item x="286"/>
        <item x="525"/>
        <item x="599"/>
        <item x="596"/>
        <item x="477"/>
        <item x="186"/>
        <item x="592"/>
        <item x="613"/>
        <item x="351"/>
        <item x="470"/>
        <item x="518"/>
        <item x="161"/>
        <item x="498"/>
        <item x="403"/>
        <item x="50"/>
        <item x="62"/>
        <item x="462"/>
        <item x="556"/>
        <item x="537"/>
        <item x="625"/>
        <item x="494"/>
        <item x="44"/>
        <item x="510"/>
        <item x="295"/>
        <item x="544"/>
        <item x="192"/>
        <item x="624"/>
        <item x="457"/>
        <item x="542"/>
        <item x="382"/>
        <item x="277"/>
        <item x="359"/>
        <item x="484"/>
        <item x="606"/>
        <item x="608"/>
        <item x="610"/>
        <item x="569"/>
        <item x="540"/>
        <item x="497"/>
        <item x="400"/>
        <item x="311"/>
        <item x="435"/>
        <item x="467"/>
        <item x="617"/>
        <item x="7"/>
        <item x="612"/>
        <item x="292"/>
        <item x="620"/>
        <item x="383"/>
        <item x="478"/>
        <item x="493"/>
        <item x="304"/>
        <item x="240"/>
        <item x="469"/>
        <item x="431"/>
        <item x="485"/>
        <item x="218"/>
        <item x="499"/>
        <item x="410"/>
        <item x="626"/>
        <item x="551"/>
        <item x="415"/>
        <item x="207"/>
        <item x="443"/>
        <item x="261"/>
        <item x="560"/>
        <item x="517"/>
        <item x="316"/>
        <item x="619"/>
        <item x="563"/>
        <item x="361"/>
        <item x="384"/>
        <item x="550"/>
        <item x="60"/>
        <item x="506"/>
        <item x="504"/>
        <item x="349"/>
        <item x="97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6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 t="grand">
      <x/>
    </i>
  </rowItems>
  <colItems count="1">
    <i/>
  </colItems>
  <dataFields count="1">
    <dataField name="Count of CPF SCORE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37CE6-F35E-074E-94AB-DCE909E25962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X67:AY85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86">
        <item x="384"/>
        <item x="78"/>
        <item x="126"/>
        <item x="224"/>
        <item x="754"/>
        <item x="120"/>
        <item x="737"/>
        <item x="127"/>
        <item x="776"/>
        <item x="530"/>
        <item x="520"/>
        <item x="780"/>
        <item x="325"/>
        <item x="738"/>
        <item x="151"/>
        <item x="774"/>
        <item x="775"/>
        <item x="227"/>
        <item x="773"/>
        <item x="299"/>
        <item x="434"/>
        <item x="518"/>
        <item x="778"/>
        <item x="692"/>
        <item x="575"/>
        <item x="715"/>
        <item x="650"/>
        <item x="33"/>
        <item x="757"/>
        <item x="235"/>
        <item x="599"/>
        <item x="723"/>
        <item x="10"/>
        <item x="718"/>
        <item x="203"/>
        <item x="647"/>
        <item x="625"/>
        <item x="150"/>
        <item x="457"/>
        <item x="217"/>
        <item x="237"/>
        <item x="762"/>
        <item x="416"/>
        <item x="732"/>
        <item x="153"/>
        <item x="577"/>
        <item x="292"/>
        <item x="713"/>
        <item x="590"/>
        <item x="777"/>
        <item x="477"/>
        <item x="716"/>
        <item x="466"/>
        <item x="480"/>
        <item x="83"/>
        <item x="635"/>
        <item x="595"/>
        <item x="297"/>
        <item x="296"/>
        <item x="37"/>
        <item x="141"/>
        <item x="768"/>
        <item x="772"/>
        <item x="9"/>
        <item x="293"/>
        <item x="771"/>
        <item x="194"/>
        <item x="328"/>
        <item x="241"/>
        <item x="11"/>
        <item x="398"/>
        <item x="677"/>
        <item x="300"/>
        <item x="346"/>
        <item x="695"/>
        <item x="637"/>
        <item x="770"/>
        <item x="566"/>
        <item x="492"/>
        <item x="767"/>
        <item x="570"/>
        <item x="513"/>
        <item x="347"/>
        <item x="490"/>
        <item x="418"/>
        <item x="60"/>
        <item x="497"/>
        <item x="541"/>
        <item x="266"/>
        <item x="204"/>
        <item x="430"/>
        <item x="414"/>
        <item x="623"/>
        <item x="783"/>
        <item x="92"/>
        <item x="488"/>
        <item x="357"/>
        <item x="531"/>
        <item x="406"/>
        <item x="95"/>
        <item x="273"/>
        <item x="218"/>
        <item x="735"/>
        <item x="17"/>
        <item x="512"/>
        <item x="317"/>
        <item x="475"/>
        <item x="31"/>
        <item x="756"/>
        <item x="91"/>
        <item x="421"/>
        <item x="433"/>
        <item x="571"/>
        <item x="137"/>
        <item x="717"/>
        <item x="313"/>
        <item x="308"/>
        <item x="277"/>
        <item x="196"/>
        <item x="550"/>
        <item x="679"/>
        <item x="633"/>
        <item x="396"/>
        <item x="131"/>
        <item x="544"/>
        <item x="648"/>
        <item x="760"/>
        <item x="172"/>
        <item x="682"/>
        <item x="766"/>
        <item x="759"/>
        <item x="523"/>
        <item x="358"/>
        <item x="243"/>
        <item x="184"/>
        <item x="21"/>
        <item x="740"/>
        <item x="191"/>
        <item x="683"/>
        <item x="669"/>
        <item x="719"/>
        <item x="730"/>
        <item x="182"/>
        <item x="689"/>
        <item x="280"/>
        <item x="229"/>
        <item x="234"/>
        <item x="746"/>
        <item x="671"/>
        <item x="255"/>
        <item x="221"/>
        <item x="538"/>
        <item x="549"/>
        <item x="321"/>
        <item x="642"/>
        <item x="348"/>
        <item x="380"/>
        <item x="753"/>
        <item x="638"/>
        <item x="75"/>
        <item x="451"/>
        <item x="330"/>
        <item x="446"/>
        <item x="113"/>
        <item x="479"/>
        <item x="354"/>
        <item x="519"/>
        <item x="545"/>
        <item x="364"/>
        <item x="581"/>
        <item x="661"/>
        <item x="450"/>
        <item x="7"/>
        <item x="698"/>
        <item x="363"/>
        <item x="667"/>
        <item x="28"/>
        <item x="24"/>
        <item x="763"/>
        <item x="370"/>
        <item x="333"/>
        <item x="708"/>
        <item x="726"/>
        <item x="485"/>
        <item x="680"/>
        <item x="112"/>
        <item x="199"/>
        <item x="666"/>
        <item x="268"/>
        <item x="310"/>
        <item x="742"/>
        <item x="535"/>
        <item x="613"/>
        <item x="641"/>
        <item x="536"/>
        <item x="615"/>
        <item x="602"/>
        <item x="355"/>
        <item x="22"/>
        <item x="189"/>
        <item x="583"/>
        <item x="744"/>
        <item x="563"/>
        <item x="352"/>
        <item x="733"/>
        <item x="585"/>
        <item x="390"/>
        <item x="276"/>
        <item x="455"/>
        <item x="476"/>
        <item x="597"/>
        <item x="289"/>
        <item x="211"/>
        <item x="765"/>
        <item x="193"/>
        <item x="769"/>
        <item x="526"/>
        <item x="391"/>
        <item x="132"/>
        <item x="561"/>
        <item x="658"/>
        <item x="302"/>
        <item x="731"/>
        <item x="20"/>
        <item x="532"/>
        <item x="242"/>
        <item x="188"/>
        <item x="180"/>
        <item x="537"/>
        <item x="387"/>
        <item x="47"/>
        <item x="306"/>
        <item x="567"/>
        <item x="139"/>
        <item x="619"/>
        <item x="673"/>
        <item x="77"/>
        <item x="81"/>
        <item x="207"/>
        <item x="674"/>
        <item x="559"/>
        <item x="644"/>
        <item x="606"/>
        <item x="67"/>
        <item x="600"/>
        <item x="704"/>
        <item x="727"/>
        <item x="248"/>
        <item x="187"/>
        <item x="752"/>
        <item x="489"/>
        <item x="528"/>
        <item x="781"/>
        <item x="569"/>
        <item x="115"/>
        <item x="690"/>
        <item x="331"/>
        <item x="696"/>
        <item x="505"/>
        <item x="691"/>
        <item x="425"/>
        <item x="219"/>
        <item x="580"/>
        <item x="439"/>
        <item x="675"/>
        <item x="104"/>
        <item x="134"/>
        <item x="660"/>
        <item x="156"/>
        <item x="41"/>
        <item x="170"/>
        <item x="295"/>
        <item x="341"/>
        <item x="467"/>
        <item x="736"/>
        <item x="761"/>
        <item x="36"/>
        <item x="651"/>
        <item x="552"/>
        <item x="162"/>
        <item x="119"/>
        <item x="16"/>
        <item x="117"/>
        <item x="498"/>
        <item x="284"/>
        <item x="158"/>
        <item x="483"/>
        <item x="88"/>
        <item x="620"/>
        <item x="481"/>
        <item x="437"/>
        <item x="249"/>
        <item x="344"/>
        <item x="128"/>
        <item x="365"/>
        <item x="267"/>
        <item x="135"/>
        <item x="339"/>
        <item x="90"/>
        <item x="62"/>
        <item x="360"/>
        <item x="74"/>
        <item x="543"/>
        <item x="649"/>
        <item x="318"/>
        <item x="63"/>
        <item x="614"/>
        <item x="79"/>
        <item x="656"/>
        <item x="755"/>
        <item x="278"/>
        <item x="445"/>
        <item x="372"/>
        <item x="322"/>
        <item x="493"/>
        <item x="379"/>
        <item x="164"/>
        <item x="111"/>
        <item x="579"/>
        <item x="298"/>
        <item x="368"/>
        <item x="49"/>
        <item x="163"/>
        <item x="402"/>
        <item x="444"/>
        <item x="409"/>
        <item x="43"/>
        <item x="130"/>
        <item x="739"/>
        <item x="247"/>
        <item x="664"/>
        <item x="252"/>
        <item x="504"/>
        <item x="514"/>
        <item x="629"/>
        <item x="624"/>
        <item x="491"/>
        <item x="57"/>
        <item x="578"/>
        <item x="454"/>
        <item x="586"/>
        <item x="334"/>
        <item x="251"/>
        <item x="275"/>
        <item x="639"/>
        <item x="510"/>
        <item x="741"/>
        <item x="223"/>
        <item x="415"/>
        <item x="109"/>
        <item x="605"/>
        <item x="594"/>
        <item x="678"/>
        <item x="253"/>
        <item x="722"/>
        <item x="198"/>
        <item x="393"/>
        <item x="576"/>
        <item x="610"/>
        <item x="80"/>
        <item x="222"/>
        <item x="59"/>
        <item x="32"/>
        <item x="103"/>
        <item x="85"/>
        <item x="14"/>
        <item x="474"/>
        <item x="471"/>
        <item x="511"/>
        <item x="703"/>
        <item x="45"/>
        <item x="212"/>
        <item x="53"/>
        <item x="553"/>
        <item x="572"/>
        <item x="593"/>
        <item x="725"/>
        <item x="685"/>
        <item x="311"/>
        <item x="463"/>
        <item x="270"/>
        <item x="460"/>
        <item x="464"/>
        <item x="654"/>
        <item x="707"/>
        <item x="146"/>
        <item x="5"/>
        <item x="653"/>
        <item x="148"/>
        <item x="359"/>
        <item x="728"/>
        <item x="721"/>
        <item x="558"/>
        <item x="560"/>
        <item x="329"/>
        <item x="232"/>
        <item x="631"/>
        <item x="426"/>
        <item x="279"/>
        <item x="260"/>
        <item x="51"/>
        <item x="714"/>
        <item x="643"/>
        <item x="521"/>
        <item x="86"/>
        <item x="320"/>
        <item x="44"/>
        <item x="190"/>
        <item x="265"/>
        <item x="699"/>
        <item x="399"/>
        <item x="238"/>
        <item x="99"/>
        <item x="626"/>
        <item x="257"/>
        <item x="107"/>
        <item x="706"/>
        <item x="73"/>
        <item x="758"/>
        <item x="240"/>
        <item x="323"/>
        <item x="100"/>
        <item x="435"/>
        <item x="461"/>
        <item x="26"/>
        <item x="482"/>
        <item x="441"/>
        <item x="782"/>
        <item x="314"/>
        <item x="729"/>
        <item x="509"/>
        <item x="448"/>
        <item x="388"/>
        <item x="556"/>
        <item x="378"/>
        <item x="400"/>
        <item x="565"/>
        <item x="462"/>
        <item x="711"/>
        <item x="263"/>
        <item x="123"/>
        <item x="507"/>
        <item x="676"/>
        <item x="694"/>
        <item x="598"/>
        <item x="39"/>
        <item x="294"/>
        <item x="54"/>
        <item x="632"/>
        <item x="35"/>
        <item x="4"/>
        <item x="50"/>
        <item x="61"/>
        <item x="19"/>
        <item x="568"/>
        <item x="784"/>
        <item x="155"/>
        <item x="138"/>
        <item x="442"/>
        <item x="195"/>
        <item x="129"/>
        <item x="611"/>
        <item x="201"/>
        <item x="548"/>
        <item x="375"/>
        <item x="616"/>
        <item x="192"/>
        <item x="539"/>
        <item x="159"/>
        <item x="574"/>
        <item x="670"/>
        <item x="386"/>
        <item x="286"/>
        <item x="216"/>
        <item x="125"/>
        <item x="465"/>
        <item x="233"/>
        <item x="534"/>
        <item x="636"/>
        <item x="181"/>
        <item x="470"/>
        <item x="356"/>
        <item x="436"/>
        <item x="154"/>
        <item x="701"/>
        <item x="500"/>
        <item x="353"/>
        <item x="453"/>
        <item x="665"/>
        <item x="336"/>
        <item x="168"/>
        <item x="747"/>
        <item x="438"/>
        <item x="750"/>
        <item x="627"/>
        <item x="693"/>
        <item x="94"/>
        <item x="427"/>
        <item x="274"/>
        <item x="254"/>
        <item x="506"/>
        <item x="1"/>
        <item x="652"/>
        <item x="473"/>
        <item x="29"/>
        <item x="327"/>
        <item x="15"/>
        <item x="236"/>
        <item x="686"/>
        <item x="710"/>
        <item x="226"/>
        <item x="702"/>
        <item x="12"/>
        <item x="169"/>
        <item x="98"/>
        <item x="349"/>
        <item x="628"/>
        <item x="573"/>
        <item x="749"/>
        <item x="76"/>
        <item x="283"/>
        <item x="205"/>
        <item x="351"/>
        <item x="374"/>
        <item x="367"/>
        <item x="290"/>
        <item x="494"/>
        <item x="202"/>
        <item x="307"/>
        <item x="316"/>
        <item x="345"/>
        <item x="645"/>
        <item x="157"/>
        <item x="82"/>
        <item x="646"/>
        <item x="688"/>
        <item x="672"/>
        <item x="681"/>
        <item x="452"/>
        <item x="640"/>
        <item x="361"/>
        <item x="557"/>
        <item x="724"/>
        <item x="177"/>
        <item x="407"/>
        <item x="160"/>
        <item x="412"/>
        <item x="231"/>
        <item x="342"/>
        <item x="2"/>
        <item x="617"/>
        <item x="405"/>
        <item x="337"/>
        <item x="555"/>
        <item x="23"/>
        <item x="272"/>
        <item x="562"/>
        <item x="751"/>
        <item x="440"/>
        <item x="634"/>
        <item x="40"/>
        <item x="564"/>
        <item x="389"/>
        <item x="764"/>
        <item x="309"/>
        <item x="589"/>
        <item x="48"/>
        <item x="423"/>
        <item x="422"/>
        <item x="663"/>
        <item x="443"/>
        <item x="371"/>
        <item x="108"/>
        <item x="662"/>
        <item x="208"/>
        <item x="66"/>
        <item x="338"/>
        <item x="97"/>
        <item x="508"/>
        <item x="68"/>
        <item x="456"/>
        <item x="529"/>
        <item x="608"/>
        <item x="424"/>
        <item x="547"/>
        <item x="206"/>
        <item x="324"/>
        <item x="140"/>
        <item x="428"/>
        <item x="410"/>
        <item x="697"/>
        <item x="27"/>
        <item x="282"/>
        <item x="6"/>
        <item x="69"/>
        <item x="70"/>
        <item x="145"/>
        <item x="501"/>
        <item x="256"/>
        <item x="381"/>
        <item x="142"/>
        <item x="262"/>
        <item x="122"/>
        <item x="225"/>
        <item x="261"/>
        <item x="56"/>
        <item x="166"/>
        <item x="395"/>
        <item x="592"/>
        <item x="366"/>
        <item x="8"/>
        <item x="630"/>
        <item x="712"/>
        <item x="655"/>
        <item x="417"/>
        <item x="596"/>
        <item x="700"/>
        <item x="516"/>
        <item x="748"/>
        <item x="258"/>
        <item x="110"/>
        <item x="604"/>
        <item x="612"/>
        <item x="525"/>
        <item x="705"/>
        <item x="174"/>
        <item x="340"/>
        <item x="745"/>
        <item x="143"/>
        <item x="136"/>
        <item x="484"/>
        <item x="230"/>
        <item x="197"/>
        <item x="551"/>
        <item x="687"/>
        <item x="431"/>
        <item x="377"/>
        <item x="495"/>
        <item x="779"/>
        <item x="209"/>
        <item x="161"/>
        <item x="167"/>
        <item x="720"/>
        <item x="304"/>
        <item x="522"/>
        <item x="71"/>
        <item x="468"/>
        <item x="133"/>
        <item x="179"/>
        <item x="259"/>
        <item x="607"/>
        <item x="285"/>
        <item x="144"/>
        <item x="478"/>
        <item x="411"/>
        <item x="392"/>
        <item x="215"/>
        <item x="533"/>
        <item x="373"/>
        <item x="220"/>
        <item x="546"/>
        <item x="369"/>
        <item x="65"/>
        <item x="13"/>
        <item x="394"/>
        <item x="303"/>
        <item x="214"/>
        <item x="420"/>
        <item x="245"/>
        <item x="684"/>
        <item x="419"/>
        <item x="264"/>
        <item x="659"/>
        <item x="401"/>
        <item x="102"/>
        <item x="515"/>
        <item x="46"/>
        <item x="502"/>
        <item x="183"/>
        <item x="472"/>
        <item x="55"/>
        <item x="269"/>
        <item x="734"/>
        <item x="403"/>
        <item x="121"/>
        <item x="101"/>
        <item x="171"/>
        <item x="173"/>
        <item x="554"/>
        <item x="459"/>
        <item x="343"/>
        <item x="618"/>
        <item x="239"/>
        <item x="582"/>
        <item x="432"/>
        <item x="601"/>
        <item x="116"/>
        <item x="185"/>
        <item x="743"/>
        <item x="499"/>
        <item x="72"/>
        <item x="213"/>
        <item x="588"/>
        <item x="542"/>
        <item x="397"/>
        <item x="291"/>
        <item x="175"/>
        <item x="305"/>
        <item x="30"/>
        <item x="96"/>
        <item x="326"/>
        <item x="288"/>
        <item x="376"/>
        <item x="186"/>
        <item x="383"/>
        <item x="271"/>
        <item x="3"/>
        <item x="657"/>
        <item x="89"/>
        <item x="25"/>
        <item x="34"/>
        <item x="408"/>
        <item x="469"/>
        <item x="87"/>
        <item x="540"/>
        <item x="105"/>
        <item x="319"/>
        <item x="584"/>
        <item x="503"/>
        <item x="315"/>
        <item x="58"/>
        <item x="382"/>
        <item x="210"/>
        <item x="524"/>
        <item x="458"/>
        <item x="404"/>
        <item x="603"/>
        <item x="84"/>
        <item x="152"/>
        <item x="114"/>
        <item x="42"/>
        <item x="449"/>
        <item x="362"/>
        <item x="447"/>
        <item x="301"/>
        <item x="124"/>
        <item x="486"/>
        <item x="591"/>
        <item x="350"/>
        <item x="176"/>
        <item x="385"/>
        <item x="621"/>
        <item x="118"/>
        <item x="246"/>
        <item x="622"/>
        <item x="287"/>
        <item x="487"/>
        <item x="244"/>
        <item x="496"/>
        <item x="52"/>
        <item x="147"/>
        <item x="527"/>
        <item x="149"/>
        <item x="312"/>
        <item x="250"/>
        <item x="64"/>
        <item x="281"/>
        <item x="587"/>
        <item x="178"/>
        <item x="413"/>
        <item x="18"/>
        <item x="106"/>
        <item x="165"/>
        <item x="709"/>
        <item x="200"/>
        <item x="609"/>
        <item x="228"/>
        <item x="668"/>
        <item x="335"/>
        <item x="38"/>
        <item x="93"/>
        <item x="332"/>
        <item x="429"/>
        <item x="5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7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 t="grand">
      <x/>
    </i>
  </rowItems>
  <colItems count="1">
    <i/>
  </colItems>
  <dataFields count="1">
    <dataField name="Count of FSR RANK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B6A6B-073F-AF47-A981-41505B180AF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7:H468" firstHeaderRow="1" firstDataRow="1" firstDataCol="1"/>
  <pivotFields count="31">
    <pivotField showAll="0"/>
    <pivotField axis="axisRow" dataField="1" showAll="0">
      <items count="401">
        <item x="392"/>
        <item x="380"/>
        <item x="393"/>
        <item x="394"/>
        <item x="395"/>
        <item x="396"/>
        <item x="383"/>
        <item x="388"/>
        <item x="389"/>
        <item x="371"/>
        <item x="377"/>
        <item x="366"/>
        <item x="387"/>
        <item x="390"/>
        <item x="374"/>
        <item x="379"/>
        <item x="391"/>
        <item x="384"/>
        <item x="365"/>
        <item x="397"/>
        <item x="352"/>
        <item x="358"/>
        <item x="375"/>
        <item x="369"/>
        <item x="334"/>
        <item x="398"/>
        <item x="359"/>
        <item x="364"/>
        <item x="361"/>
        <item x="381"/>
        <item x="372"/>
        <item x="363"/>
        <item x="385"/>
        <item x="382"/>
        <item x="271"/>
        <item x="353"/>
        <item x="346"/>
        <item x="378"/>
        <item x="399"/>
        <item x="340"/>
        <item x="341"/>
        <item x="350"/>
        <item x="343"/>
        <item x="325"/>
        <item x="355"/>
        <item x="329"/>
        <item x="373"/>
        <item x="327"/>
        <item x="386"/>
        <item x="354"/>
        <item x="357"/>
        <item x="345"/>
        <item x="356"/>
        <item x="321"/>
        <item x="351"/>
        <item x="360"/>
        <item x="257"/>
        <item x="368"/>
        <item x="309"/>
        <item x="319"/>
        <item x="326"/>
        <item x="335"/>
        <item x="333"/>
        <item x="328"/>
        <item x="300"/>
        <item x="277"/>
        <item x="344"/>
        <item x="342"/>
        <item x="347"/>
        <item x="324"/>
        <item x="370"/>
        <item x="338"/>
        <item x="330"/>
        <item x="284"/>
        <item x="316"/>
        <item x="348"/>
        <item x="311"/>
        <item x="318"/>
        <item x="304"/>
        <item x="275"/>
        <item x="320"/>
        <item x="267"/>
        <item x="305"/>
        <item x="339"/>
        <item x="282"/>
        <item x="308"/>
        <item x="270"/>
        <item x="229"/>
        <item x="367"/>
        <item x="336"/>
        <item x="286"/>
        <item x="224"/>
        <item x="283"/>
        <item x="269"/>
        <item x="317"/>
        <item x="291"/>
        <item x="251"/>
        <item x="295"/>
        <item x="261"/>
        <item x="298"/>
        <item x="349"/>
        <item x="313"/>
        <item x="362"/>
        <item x="297"/>
        <item x="246"/>
        <item x="322"/>
        <item x="376"/>
        <item x="285"/>
        <item x="242"/>
        <item x="212"/>
        <item x="259"/>
        <item x="310"/>
        <item x="288"/>
        <item x="281"/>
        <item x="278"/>
        <item x="272"/>
        <item x="219"/>
        <item x="332"/>
        <item x="260"/>
        <item x="262"/>
        <item x="253"/>
        <item x="180"/>
        <item x="273"/>
        <item x="337"/>
        <item x="293"/>
        <item x="296"/>
        <item x="294"/>
        <item x="315"/>
        <item x="185"/>
        <item x="279"/>
        <item x="236"/>
        <item x="290"/>
        <item x="264"/>
        <item x="307"/>
        <item x="323"/>
        <item x="256"/>
        <item x="292"/>
        <item x="181"/>
        <item x="289"/>
        <item x="265"/>
        <item x="276"/>
        <item x="184"/>
        <item x="234"/>
        <item x="205"/>
        <item x="258"/>
        <item x="301"/>
        <item x="302"/>
        <item x="306"/>
        <item x="252"/>
        <item x="287"/>
        <item x="232"/>
        <item x="314"/>
        <item x="240"/>
        <item x="217"/>
        <item x="266"/>
        <item x="235"/>
        <item x="159"/>
        <item x="216"/>
        <item x="312"/>
        <item x="220"/>
        <item x="299"/>
        <item x="241"/>
        <item x="200"/>
        <item x="221"/>
        <item x="239"/>
        <item x="192"/>
        <item x="331"/>
        <item x="248"/>
        <item x="227"/>
        <item x="303"/>
        <item x="222"/>
        <item x="254"/>
        <item x="193"/>
        <item x="225"/>
        <item x="218"/>
        <item x="204"/>
        <item x="176"/>
        <item x="145"/>
        <item x="215"/>
        <item x="173"/>
        <item x="223"/>
        <item x="249"/>
        <item x="268"/>
        <item x="80"/>
        <item x="226"/>
        <item x="165"/>
        <item x="170"/>
        <item x="162"/>
        <item x="153"/>
        <item x="274"/>
        <item x="175"/>
        <item x="138"/>
        <item x="182"/>
        <item x="245"/>
        <item x="163"/>
        <item x="228"/>
        <item x="233"/>
        <item x="202"/>
        <item x="213"/>
        <item x="280"/>
        <item x="169"/>
        <item x="237"/>
        <item x="231"/>
        <item x="178"/>
        <item x="207"/>
        <item x="190"/>
        <item x="154"/>
        <item x="146"/>
        <item x="201"/>
        <item x="103"/>
        <item x="137"/>
        <item x="198"/>
        <item x="187"/>
        <item x="238"/>
        <item x="105"/>
        <item x="209"/>
        <item x="247"/>
        <item x="203"/>
        <item x="230"/>
        <item x="196"/>
        <item x="158"/>
        <item x="155"/>
        <item x="140"/>
        <item x="134"/>
        <item x="120"/>
        <item x="122"/>
        <item x="255"/>
        <item x="210"/>
        <item x="167"/>
        <item x="214"/>
        <item x="263"/>
        <item x="168"/>
        <item x="194"/>
        <item x="166"/>
        <item x="161"/>
        <item x="211"/>
        <item x="156"/>
        <item x="186"/>
        <item x="177"/>
        <item x="127"/>
        <item x="124"/>
        <item x="183"/>
        <item x="125"/>
        <item x="83"/>
        <item x="197"/>
        <item x="117"/>
        <item x="150"/>
        <item x="128"/>
        <item x="147"/>
        <item x="136"/>
        <item x="157"/>
        <item x="195"/>
        <item x="130"/>
        <item x="94"/>
        <item x="160"/>
        <item x="208"/>
        <item x="98"/>
        <item x="106"/>
        <item x="87"/>
        <item x="129"/>
        <item x="72"/>
        <item x="152"/>
        <item x="96"/>
        <item x="109"/>
        <item x="85"/>
        <item x="189"/>
        <item x="131"/>
        <item x="90"/>
        <item x="100"/>
        <item x="41"/>
        <item x="191"/>
        <item x="139"/>
        <item x="148"/>
        <item x="142"/>
        <item x="48"/>
        <item x="74"/>
        <item x="244"/>
        <item x="174"/>
        <item x="61"/>
        <item x="179"/>
        <item x="115"/>
        <item x="104"/>
        <item x="101"/>
        <item x="206"/>
        <item x="71"/>
        <item x="121"/>
        <item x="135"/>
        <item x="143"/>
        <item x="113"/>
        <item x="243"/>
        <item x="95"/>
        <item x="70"/>
        <item x="199"/>
        <item x="30"/>
        <item x="144"/>
        <item x="171"/>
        <item x="78"/>
        <item x="141"/>
        <item x="149"/>
        <item x="65"/>
        <item x="38"/>
        <item x="132"/>
        <item x="14"/>
        <item x="84"/>
        <item x="108"/>
        <item x="46"/>
        <item x="116"/>
        <item x="133"/>
        <item x="91"/>
        <item x="63"/>
        <item x="188"/>
        <item x="31"/>
        <item x="250"/>
        <item x="66"/>
        <item x="102"/>
        <item x="64"/>
        <item x="126"/>
        <item x="51"/>
        <item x="89"/>
        <item x="59"/>
        <item x="42"/>
        <item x="77"/>
        <item x="164"/>
        <item x="93"/>
        <item x="17"/>
        <item x="99"/>
        <item x="151"/>
        <item x="73"/>
        <item x="49"/>
        <item x="118"/>
        <item x="57"/>
        <item x="39"/>
        <item x="123"/>
        <item x="16"/>
        <item x="172"/>
        <item x="92"/>
        <item x="52"/>
        <item x="68"/>
        <item x="119"/>
        <item x="37"/>
        <item x="88"/>
        <item x="110"/>
        <item x="47"/>
        <item x="33"/>
        <item x="97"/>
        <item x="54"/>
        <item x="67"/>
        <item x="53"/>
        <item x="34"/>
        <item x="111"/>
        <item x="18"/>
        <item x="112"/>
        <item x="43"/>
        <item x="107"/>
        <item x="81"/>
        <item x="69"/>
        <item x="76"/>
        <item x="26"/>
        <item x="27"/>
        <item x="7"/>
        <item x="15"/>
        <item x="60"/>
        <item x="19"/>
        <item x="75"/>
        <item x="35"/>
        <item x="86"/>
        <item x="29"/>
        <item x="12"/>
        <item x="58"/>
        <item x="56"/>
        <item x="28"/>
        <item x="8"/>
        <item x="114"/>
        <item x="82"/>
        <item x="22"/>
        <item x="20"/>
        <item x="4"/>
        <item x="50"/>
        <item x="44"/>
        <item x="55"/>
        <item x="45"/>
        <item x="21"/>
        <item x="62"/>
        <item x="3"/>
        <item x="2"/>
        <item x="1"/>
        <item x="24"/>
        <item x="40"/>
        <item x="23"/>
        <item x="10"/>
        <item x="36"/>
        <item x="79"/>
        <item x="11"/>
        <item x="9"/>
        <item x="25"/>
        <item x="32"/>
        <item x="13"/>
        <item x="6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 t="grand">
      <x/>
    </i>
  </rowItems>
  <colItems count="1">
    <i/>
  </colItems>
  <dataFields count="1">
    <dataField name="Count of Rank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3E4F6-3CA1-F14F-B288-E9BFDCB23116}" name="PivotTable3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Q67:CR451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84">
        <item x="12"/>
        <item x="30"/>
        <item x="40"/>
        <item x="29"/>
        <item x="35"/>
        <item x="1"/>
        <item x="11"/>
        <item x="13"/>
        <item x="65"/>
        <item x="97"/>
        <item x="3"/>
        <item x="16"/>
        <item x="41"/>
        <item x="43"/>
        <item x="4"/>
        <item x="17"/>
        <item x="69"/>
        <item x="22"/>
        <item x="59"/>
        <item x="10"/>
        <item x="45"/>
        <item x="6"/>
        <item x="2"/>
        <item x="15"/>
        <item x="14"/>
        <item x="60"/>
        <item x="53"/>
        <item x="64"/>
        <item x="90"/>
        <item x="28"/>
        <item x="95"/>
        <item x="9"/>
        <item x="94"/>
        <item x="21"/>
        <item x="38"/>
        <item x="51"/>
        <item x="39"/>
        <item x="80"/>
        <item x="20"/>
        <item x="32"/>
        <item x="93"/>
        <item x="71"/>
        <item x="23"/>
        <item x="102"/>
        <item x="52"/>
        <item x="37"/>
        <item x="75"/>
        <item x="155"/>
        <item x="7"/>
        <item x="106"/>
        <item x="25"/>
        <item x="42"/>
        <item x="101"/>
        <item x="34"/>
        <item x="57"/>
        <item x="134"/>
        <item x="82"/>
        <item x="8"/>
        <item x="76"/>
        <item x="147"/>
        <item x="61"/>
        <item x="27"/>
        <item x="44"/>
        <item x="72"/>
        <item x="36"/>
        <item x="109"/>
        <item x="48"/>
        <item x="85"/>
        <item x="50"/>
        <item x="233"/>
        <item x="19"/>
        <item x="171"/>
        <item x="47"/>
        <item x="74"/>
        <item x="116"/>
        <item x="99"/>
        <item x="31"/>
        <item x="91"/>
        <item x="67"/>
        <item x="5"/>
        <item x="115"/>
        <item x="24"/>
        <item x="49"/>
        <item x="132"/>
        <item x="124"/>
        <item x="62"/>
        <item x="154"/>
        <item x="127"/>
        <item x="18"/>
        <item x="182"/>
        <item x="54"/>
        <item x="78"/>
        <item x="226"/>
        <item x="96"/>
        <item x="126"/>
        <item x="118"/>
        <item x="104"/>
        <item x="55"/>
        <item x="189"/>
        <item x="84"/>
        <item x="87"/>
        <item x="98"/>
        <item x="162"/>
        <item x="46"/>
        <item x="157"/>
        <item x="227"/>
        <item x="58"/>
        <item x="33"/>
        <item x="125"/>
        <item x="131"/>
        <item x="122"/>
        <item x="174"/>
        <item x="26"/>
        <item x="83"/>
        <item x="73"/>
        <item x="114"/>
        <item x="172"/>
        <item x="68"/>
        <item x="92"/>
        <item x="79"/>
        <item x="135"/>
        <item x="56"/>
        <item x="112"/>
        <item x="70"/>
        <item x="89"/>
        <item x="81"/>
        <item x="191"/>
        <item x="143"/>
        <item x="77"/>
        <item x="113"/>
        <item x="178"/>
        <item x="140"/>
        <item x="119"/>
        <item x="130"/>
        <item x="111"/>
        <item x="133"/>
        <item x="100"/>
        <item x="180"/>
        <item x="66"/>
        <item x="108"/>
        <item x="166"/>
        <item x="107"/>
        <item x="110"/>
        <item x="160"/>
        <item x="169"/>
        <item x="139"/>
        <item x="194"/>
        <item x="144"/>
        <item x="149"/>
        <item x="177"/>
        <item x="151"/>
        <item x="246"/>
        <item x="197"/>
        <item x="150"/>
        <item x="193"/>
        <item x="238"/>
        <item x="105"/>
        <item x="103"/>
        <item x="117"/>
        <item x="123"/>
        <item x="138"/>
        <item x="141"/>
        <item x="179"/>
        <item x="213"/>
        <item x="186"/>
        <item x="230"/>
        <item x="192"/>
        <item x="88"/>
        <item x="221"/>
        <item x="170"/>
        <item x="181"/>
        <item x="120"/>
        <item x="86"/>
        <item x="184"/>
        <item x="129"/>
        <item x="137"/>
        <item x="173"/>
        <item x="190"/>
        <item x="161"/>
        <item x="214"/>
        <item x="220"/>
        <item x="152"/>
        <item x="263"/>
        <item x="196"/>
        <item x="185"/>
        <item x="216"/>
        <item x="211"/>
        <item x="146"/>
        <item x="228"/>
        <item x="165"/>
        <item x="121"/>
        <item x="158"/>
        <item x="257"/>
        <item x="136"/>
        <item x="145"/>
        <item x="153"/>
        <item x="148"/>
        <item x="209"/>
        <item x="63"/>
        <item x="251"/>
        <item x="232"/>
        <item x="206"/>
        <item x="156"/>
        <item x="198"/>
        <item x="128"/>
        <item x="159"/>
        <item x="187"/>
        <item x="201"/>
        <item x="208"/>
        <item x="176"/>
        <item x="237"/>
        <item x="205"/>
        <item x="286"/>
        <item x="210"/>
        <item x="231"/>
        <item x="314"/>
        <item x="175"/>
        <item x="222"/>
        <item x="204"/>
        <item x="183"/>
        <item x="224"/>
        <item x="282"/>
        <item x="203"/>
        <item x="295"/>
        <item x="199"/>
        <item x="142"/>
        <item x="218"/>
        <item x="249"/>
        <item x="200"/>
        <item x="223"/>
        <item x="297"/>
        <item x="215"/>
        <item x="270"/>
        <item x="235"/>
        <item x="289"/>
        <item x="285"/>
        <item x="284"/>
        <item x="241"/>
        <item x="188"/>
        <item x="217"/>
        <item x="167"/>
        <item x="259"/>
        <item x="248"/>
        <item x="272"/>
        <item x="164"/>
        <item x="275"/>
        <item x="239"/>
        <item x="306"/>
        <item x="290"/>
        <item x="247"/>
        <item x="273"/>
        <item x="219"/>
        <item x="262"/>
        <item x="168"/>
        <item x="298"/>
        <item x="277"/>
        <item x="279"/>
        <item x="276"/>
        <item x="320"/>
        <item x="256"/>
        <item x="163"/>
        <item x="236"/>
        <item x="245"/>
        <item x="243"/>
        <item x="315"/>
        <item x="202"/>
        <item x="255"/>
        <item x="261"/>
        <item x="264"/>
        <item x="271"/>
        <item x="293"/>
        <item x="242"/>
        <item x="195"/>
        <item x="225"/>
        <item x="268"/>
        <item x="359"/>
        <item x="305"/>
        <item x="229"/>
        <item x="280"/>
        <item x="345"/>
        <item x="296"/>
        <item x="332"/>
        <item x="281"/>
        <item x="244"/>
        <item x="278"/>
        <item x="234"/>
        <item x="274"/>
        <item x="300"/>
        <item x="252"/>
        <item x="266"/>
        <item x="207"/>
        <item x="269"/>
        <item x="319"/>
        <item x="350"/>
        <item x="212"/>
        <item x="253"/>
        <item x="291"/>
        <item x="265"/>
        <item x="322"/>
        <item x="288"/>
        <item x="250"/>
        <item x="303"/>
        <item x="258"/>
        <item x="287"/>
        <item x="301"/>
        <item x="294"/>
        <item x="331"/>
        <item x="299"/>
        <item x="267"/>
        <item x="313"/>
        <item x="321"/>
        <item x="353"/>
        <item x="307"/>
        <item x="330"/>
        <item x="325"/>
        <item x="327"/>
        <item x="260"/>
        <item x="283"/>
        <item x="311"/>
        <item x="316"/>
        <item x="318"/>
        <item x="309"/>
        <item x="302"/>
        <item x="292"/>
        <item x="351"/>
        <item x="240"/>
        <item x="343"/>
        <item x="334"/>
        <item x="304"/>
        <item x="339"/>
        <item x="328"/>
        <item x="340"/>
        <item x="337"/>
        <item x="369"/>
        <item x="310"/>
        <item x="356"/>
        <item x="312"/>
        <item x="338"/>
        <item x="308"/>
        <item x="326"/>
        <item x="333"/>
        <item x="324"/>
        <item x="323"/>
        <item x="382"/>
        <item x="361"/>
        <item x="329"/>
        <item x="336"/>
        <item x="254"/>
        <item x="365"/>
        <item x="368"/>
        <item x="346"/>
        <item x="355"/>
        <item x="364"/>
        <item x="344"/>
        <item x="347"/>
        <item x="342"/>
        <item x="381"/>
        <item x="317"/>
        <item x="352"/>
        <item x="358"/>
        <item x="341"/>
        <item x="335"/>
        <item x="380"/>
        <item x="348"/>
        <item x="367"/>
        <item x="374"/>
        <item x="362"/>
        <item x="357"/>
        <item x="373"/>
        <item x="370"/>
        <item x="349"/>
        <item x="360"/>
        <item x="354"/>
        <item x="372"/>
        <item x="371"/>
        <item x="366"/>
        <item x="379"/>
        <item x="378"/>
        <item x="377"/>
        <item x="376"/>
        <item x="363"/>
        <item x="375"/>
        <item x="0"/>
        <item t="default"/>
      </items>
    </pivotField>
  </pivotFields>
  <rowFields count="1">
    <field x="30"/>
  </rowFields>
  <rowItems count="3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 t="grand">
      <x/>
    </i>
  </rowItems>
  <colItems count="1">
    <i/>
  </colItems>
  <dataFields count="1">
    <dataField name="Count of Overall SCORE" fld="3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65510-971B-1948-B76F-B60F137EA6E6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B67:CC869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02">
        <item x="792"/>
        <item x="786"/>
        <item x="716"/>
        <item x="748"/>
        <item x="778"/>
        <item x="506"/>
        <item x="769"/>
        <item x="793"/>
        <item x="750"/>
        <item x="396"/>
        <item x="664"/>
        <item x="794"/>
        <item x="712"/>
        <item x="377"/>
        <item x="594"/>
        <item x="690"/>
        <item x="617"/>
        <item x="789"/>
        <item x="757"/>
        <item x="630"/>
        <item x="366"/>
        <item x="723"/>
        <item x="702"/>
        <item x="626"/>
        <item x="758"/>
        <item x="456"/>
        <item x="659"/>
        <item x="777"/>
        <item x="749"/>
        <item x="692"/>
        <item x="725"/>
        <item x="644"/>
        <item x="628"/>
        <item x="609"/>
        <item x="704"/>
        <item x="754"/>
        <item x="798"/>
        <item x="730"/>
        <item x="636"/>
        <item x="781"/>
        <item x="608"/>
        <item x="680"/>
        <item x="662"/>
        <item x="497"/>
        <item x="651"/>
        <item x="700"/>
        <item x="795"/>
        <item x="779"/>
        <item x="791"/>
        <item x="721"/>
        <item x="631"/>
        <item x="665"/>
        <item x="714"/>
        <item x="707"/>
        <item x="17"/>
        <item x="661"/>
        <item x="688"/>
        <item x="614"/>
        <item x="775"/>
        <item x="689"/>
        <item x="736"/>
        <item x="281"/>
        <item x="741"/>
        <item x="780"/>
        <item x="645"/>
        <item x="624"/>
        <item x="735"/>
        <item x="301"/>
        <item x="508"/>
        <item x="683"/>
        <item x="772"/>
        <item x="760"/>
        <item x="584"/>
        <item x="729"/>
        <item x="567"/>
        <item x="761"/>
        <item x="560"/>
        <item x="363"/>
        <item x="489"/>
        <item x="620"/>
        <item x="647"/>
        <item x="744"/>
        <item x="733"/>
        <item x="660"/>
        <item x="755"/>
        <item x="573"/>
        <item x="756"/>
        <item x="728"/>
        <item x="77"/>
        <item x="670"/>
        <item x="355"/>
        <item x="731"/>
        <item x="705"/>
        <item x="601"/>
        <item x="474"/>
        <item x="561"/>
        <item x="612"/>
        <item x="790"/>
        <item x="752"/>
        <item x="727"/>
        <item x="717"/>
        <item x="726"/>
        <item x="649"/>
        <item x="562"/>
        <item x="697"/>
        <item x="672"/>
        <item x="54"/>
        <item x="448"/>
        <item x="25"/>
        <item x="773"/>
        <item x="496"/>
        <item x="639"/>
        <item x="541"/>
        <item x="671"/>
        <item x="770"/>
        <item x="582"/>
        <item x="800"/>
        <item x="658"/>
        <item x="505"/>
        <item x="634"/>
        <item x="559"/>
        <item x="667"/>
        <item x="764"/>
        <item x="679"/>
        <item x="625"/>
        <item x="776"/>
        <item x="743"/>
        <item x="373"/>
        <item x="618"/>
        <item x="766"/>
        <item x="796"/>
        <item x="701"/>
        <item x="340"/>
        <item x="552"/>
        <item x="682"/>
        <item x="513"/>
        <item x="698"/>
        <item x="195"/>
        <item x="364"/>
        <item x="785"/>
        <item x="491"/>
        <item x="515"/>
        <item x="467"/>
        <item x="611"/>
        <item x="349"/>
        <item x="646"/>
        <item x="635"/>
        <item x="393"/>
        <item x="387"/>
        <item x="643"/>
        <item x="585"/>
        <item x="739"/>
        <item x="666"/>
        <item x="352"/>
        <item x="436"/>
        <item x="571"/>
        <item x="687"/>
        <item x="384"/>
        <item x="524"/>
        <item x="512"/>
        <item x="685"/>
        <item x="543"/>
        <item x="747"/>
        <item x="602"/>
        <item x="678"/>
        <item x="588"/>
        <item x="648"/>
        <item x="242"/>
        <item x="762"/>
        <item x="475"/>
        <item x="557"/>
        <item x="425"/>
        <item x="604"/>
        <item x="429"/>
        <item x="576"/>
        <item x="520"/>
        <item x="629"/>
        <item x="188"/>
        <item x="542"/>
        <item x="615"/>
        <item x="676"/>
        <item x="771"/>
        <item x="715"/>
        <item x="494"/>
        <item x="441"/>
        <item x="422"/>
        <item x="650"/>
        <item x="657"/>
        <item x="296"/>
        <item x="638"/>
        <item x="544"/>
        <item x="724"/>
        <item x="799"/>
        <item x="738"/>
        <item x="655"/>
        <item x="360"/>
        <item x="529"/>
        <item x="586"/>
        <item x="418"/>
        <item x="15"/>
        <item x="219"/>
        <item x="314"/>
        <item x="348"/>
        <item x="641"/>
        <item x="598"/>
        <item x="191"/>
        <item x="784"/>
        <item x="642"/>
        <item x="459"/>
        <item x="272"/>
        <item x="391"/>
        <item x="262"/>
        <item x="550"/>
        <item x="719"/>
        <item x="718"/>
        <item x="595"/>
        <item x="759"/>
        <item x="329"/>
        <item x="616"/>
        <item x="383"/>
        <item x="694"/>
        <item x="535"/>
        <item x="449"/>
        <item x="367"/>
        <item x="407"/>
        <item x="507"/>
        <item x="439"/>
        <item x="549"/>
        <item x="742"/>
        <item x="224"/>
        <item x="501"/>
        <item x="472"/>
        <item x="569"/>
        <item x="553"/>
        <item x="696"/>
        <item x="480"/>
        <item x="623"/>
        <item x="640"/>
        <item x="333"/>
        <item x="510"/>
        <item x="440"/>
        <item x="581"/>
        <item x="462"/>
        <item x="485"/>
        <item x="291"/>
        <item x="164"/>
        <item x="783"/>
        <item x="433"/>
        <item x="150"/>
        <item x="580"/>
        <item x="365"/>
        <item x="654"/>
        <item x="320"/>
        <item x="412"/>
        <item x="479"/>
        <item x="691"/>
        <item x="243"/>
        <item x="252"/>
        <item x="421"/>
        <item x="345"/>
        <item x="415"/>
        <item x="597"/>
        <item x="504"/>
        <item x="328"/>
        <item x="711"/>
        <item x="385"/>
        <item x="160"/>
        <item x="9"/>
        <item x="351"/>
        <item x="600"/>
        <item x="237"/>
        <item x="82"/>
        <item x="521"/>
        <item x="277"/>
        <item x="298"/>
        <item x="527"/>
        <item x="432"/>
        <item x="338"/>
        <item x="324"/>
        <item x="533"/>
        <item x="745"/>
        <item x="534"/>
        <item x="204"/>
        <item x="339"/>
        <item x="603"/>
        <item x="502"/>
        <item x="596"/>
        <item x="335"/>
        <item x="11"/>
        <item x="787"/>
        <item x="414"/>
        <item x="610"/>
        <item x="91"/>
        <item x="566"/>
        <item x="420"/>
        <item x="709"/>
        <item x="21"/>
        <item x="450"/>
        <item x="564"/>
        <item x="797"/>
        <item x="235"/>
        <item x="536"/>
        <item x="370"/>
        <item x="578"/>
        <item x="774"/>
        <item x="201"/>
        <item x="135"/>
        <item x="532"/>
        <item x="109"/>
        <item x="469"/>
        <item x="193"/>
        <item x="171"/>
        <item x="565"/>
        <item x="266"/>
        <item x="297"/>
        <item x="540"/>
        <item x="284"/>
        <item x="583"/>
        <item x="492"/>
        <item x="375"/>
        <item x="253"/>
        <item x="134"/>
        <item x="199"/>
        <item x="538"/>
        <item x="121"/>
        <item x="246"/>
        <item x="317"/>
        <item x="765"/>
        <item x="476"/>
        <item x="606"/>
        <item x="681"/>
        <item x="621"/>
        <item x="428"/>
        <item x="230"/>
        <item x="424"/>
        <item x="490"/>
        <item x="278"/>
        <item x="260"/>
        <item x="273"/>
        <item x="226"/>
        <item x="461"/>
        <item x="713"/>
        <item x="42"/>
        <item x="499"/>
        <item x="437"/>
        <item x="435"/>
        <item x="788"/>
        <item x="343"/>
        <item x="447"/>
        <item x="308"/>
        <item x="401"/>
        <item x="677"/>
        <item x="403"/>
        <item x="451"/>
        <item x="457"/>
        <item x="495"/>
        <item x="484"/>
        <item x="488"/>
        <item x="208"/>
        <item x="233"/>
        <item x="194"/>
        <item x="327"/>
        <item x="211"/>
        <item x="703"/>
        <item x="551"/>
        <item x="589"/>
        <item x="142"/>
        <item x="695"/>
        <item x="593"/>
        <item x="394"/>
        <item x="371"/>
        <item x="575"/>
        <item x="452"/>
        <item x="378"/>
        <item x="173"/>
        <item x="487"/>
        <item x="556"/>
        <item x="546"/>
        <item x="330"/>
        <item x="315"/>
        <item x="431"/>
        <item x="737"/>
        <item x="455"/>
        <item x="740"/>
        <item x="225"/>
        <item x="426"/>
        <item x="607"/>
        <item x="248"/>
        <item x="746"/>
        <item x="75"/>
        <item x="782"/>
        <item x="5"/>
        <item x="674"/>
        <item x="430"/>
        <item x="63"/>
        <item x="71"/>
        <item x="236"/>
        <item x="113"/>
        <item x="473"/>
        <item x="307"/>
        <item x="220"/>
        <item x="400"/>
        <item x="570"/>
        <item x="356"/>
        <item x="481"/>
        <item x="406"/>
        <item x="325"/>
        <item x="114"/>
        <item x="99"/>
        <item x="271"/>
        <item x="434"/>
        <item x="290"/>
        <item x="633"/>
        <item x="145"/>
        <item x="279"/>
        <item x="673"/>
        <item x="706"/>
        <item x="70"/>
        <item x="516"/>
        <item x="88"/>
        <item x="19"/>
        <item x="547"/>
        <item x="767"/>
        <item x="205"/>
        <item x="382"/>
        <item x="637"/>
        <item x="227"/>
        <item x="7"/>
        <item x="336"/>
        <item x="180"/>
        <item x="751"/>
        <item x="111"/>
        <item x="331"/>
        <item x="652"/>
        <item x="509"/>
        <item x="57"/>
        <item x="572"/>
        <item x="389"/>
        <item x="477"/>
        <item x="87"/>
        <item x="203"/>
        <item x="178"/>
        <item x="234"/>
        <item x="408"/>
        <item x="563"/>
        <item x="311"/>
        <item x="176"/>
        <item x="143"/>
        <item x="554"/>
        <item x="280"/>
        <item x="668"/>
        <item x="288"/>
        <item x="141"/>
        <item x="460"/>
        <item x="337"/>
        <item x="270"/>
        <item x="622"/>
        <item x="548"/>
        <item x="523"/>
        <item x="539"/>
        <item x="115"/>
        <item x="392"/>
        <item x="2"/>
        <item x="97"/>
        <item x="293"/>
        <item x="445"/>
        <item x="294"/>
        <item x="287"/>
        <item x="268"/>
        <item x="409"/>
        <item x="261"/>
        <item x="161"/>
        <item x="416"/>
        <item x="361"/>
        <item x="292"/>
        <item x="217"/>
        <item x="313"/>
        <item x="72"/>
        <item x="127"/>
        <item x="605"/>
        <item x="466"/>
        <item x="471"/>
        <item x="464"/>
        <item x="66"/>
        <item x="530"/>
        <item x="112"/>
        <item x="347"/>
        <item x="503"/>
        <item x="446"/>
        <item x="346"/>
        <item x="390"/>
        <item x="465"/>
        <item x="125"/>
        <item x="207"/>
        <item x="326"/>
        <item x="122"/>
        <item x="232"/>
        <item x="438"/>
        <item x="417"/>
        <item x="734"/>
        <item x="38"/>
        <item x="568"/>
        <item x="265"/>
        <item x="344"/>
        <item x="525"/>
        <item x="411"/>
        <item x="158"/>
        <item x="172"/>
        <item x="126"/>
        <item x="354"/>
        <item x="214"/>
        <item x="238"/>
        <item x="699"/>
        <item x="241"/>
        <item x="69"/>
        <item x="10"/>
        <item x="212"/>
        <item x="468"/>
        <item x="196"/>
        <item x="197"/>
        <item x="128"/>
        <item x="283"/>
        <item x="181"/>
        <item x="399"/>
        <item x="483"/>
        <item x="184"/>
        <item x="51"/>
        <item x="537"/>
        <item x="720"/>
        <item x="619"/>
        <item x="157"/>
        <item x="300"/>
        <item x="89"/>
        <item x="215"/>
        <item x="146"/>
        <item x="95"/>
        <item x="470"/>
        <item x="96"/>
        <item x="267"/>
        <item x="104"/>
        <item x="675"/>
        <item x="398"/>
        <item x="574"/>
        <item x="310"/>
        <item x="285"/>
        <item x="118"/>
        <item x="155"/>
        <item x="312"/>
        <item x="257"/>
        <item x="110"/>
        <item x="545"/>
        <item x="90"/>
        <item x="221"/>
        <item x="528"/>
        <item x="380"/>
        <item x="223"/>
        <item x="206"/>
        <item x="247"/>
        <item x="166"/>
        <item x="276"/>
        <item x="587"/>
        <item x="362"/>
        <item x="753"/>
        <item x="405"/>
        <item x="119"/>
        <item x="183"/>
        <item x="154"/>
        <item x="274"/>
        <item x="632"/>
        <item x="78"/>
        <item x="722"/>
        <item x="555"/>
        <item x="732"/>
        <item x="558"/>
        <item x="159"/>
        <item x="74"/>
        <item x="359"/>
        <item x="123"/>
        <item x="41"/>
        <item x="129"/>
        <item x="511"/>
        <item x="169"/>
        <item x="79"/>
        <item x="60"/>
        <item x="133"/>
        <item x="386"/>
        <item x="763"/>
        <item x="358"/>
        <item x="222"/>
        <item x="663"/>
        <item x="31"/>
        <item x="482"/>
        <item x="286"/>
        <item x="369"/>
        <item x="213"/>
        <item x="250"/>
        <item x="353"/>
        <item x="35"/>
        <item x="372"/>
        <item x="592"/>
        <item x="80"/>
        <item x="413"/>
        <item x="342"/>
        <item x="53"/>
        <item x="591"/>
        <item x="259"/>
        <item x="3"/>
        <item x="210"/>
        <item x="374"/>
        <item x="686"/>
        <item x="120"/>
        <item x="249"/>
        <item x="579"/>
        <item x="100"/>
        <item x="627"/>
        <item x="318"/>
        <item x="187"/>
        <item x="34"/>
        <item x="168"/>
        <item x="244"/>
        <item x="410"/>
        <item x="228"/>
        <item x="295"/>
        <item x="152"/>
        <item x="258"/>
        <item x="478"/>
        <item x="218"/>
        <item x="693"/>
        <item x="153"/>
        <item x="334"/>
        <item x="388"/>
        <item x="50"/>
        <item x="94"/>
        <item x="498"/>
        <item x="182"/>
        <item x="67"/>
        <item x="192"/>
        <item x="419"/>
        <item x="486"/>
        <item x="379"/>
        <item x="402"/>
        <item x="137"/>
        <item x="305"/>
        <item x="202"/>
        <item x="83"/>
        <item x="177"/>
        <item x="117"/>
        <item x="319"/>
        <item x="519"/>
        <item x="684"/>
        <item x="190"/>
        <item x="30"/>
        <item x="198"/>
        <item x="124"/>
        <item x="256"/>
        <item x="708"/>
        <item x="442"/>
        <item x="209"/>
        <item x="43"/>
        <item x="86"/>
        <item x="46"/>
        <item x="368"/>
        <item x="163"/>
        <item x="303"/>
        <item x="768"/>
        <item x="514"/>
        <item x="81"/>
        <item x="264"/>
        <item x="40"/>
        <item x="130"/>
        <item x="322"/>
        <item x="24"/>
        <item x="381"/>
        <item x="231"/>
        <item x="332"/>
        <item x="357"/>
        <item x="14"/>
        <item x="316"/>
        <item x="167"/>
        <item x="306"/>
        <item x="577"/>
        <item x="116"/>
        <item x="179"/>
        <item x="27"/>
        <item x="98"/>
        <item x="103"/>
        <item x="189"/>
        <item x="8"/>
        <item x="175"/>
        <item x="229"/>
        <item x="321"/>
        <item x="216"/>
        <item x="33"/>
        <item x="36"/>
        <item x="463"/>
        <item x="108"/>
        <item x="147"/>
        <item x="162"/>
        <item x="22"/>
        <item x="4"/>
        <item x="669"/>
        <item x="68"/>
        <item x="84"/>
        <item x="299"/>
        <item x="185"/>
        <item x="251"/>
        <item x="47"/>
        <item x="148"/>
        <item x="254"/>
        <item x="56"/>
        <item x="102"/>
        <item x="493"/>
        <item x="240"/>
        <item x="526"/>
        <item x="341"/>
        <item x="12"/>
        <item x="156"/>
        <item x="656"/>
        <item x="101"/>
        <item x="444"/>
        <item x="132"/>
        <item x="44"/>
        <item x="13"/>
        <item x="106"/>
        <item x="454"/>
        <item x="423"/>
        <item x="151"/>
        <item x="200"/>
        <item x="28"/>
        <item x="48"/>
        <item x="58"/>
        <item x="395"/>
        <item x="26"/>
        <item x="309"/>
        <item x="170"/>
        <item x="518"/>
        <item x="64"/>
        <item x="32"/>
        <item x="174"/>
        <item x="255"/>
        <item x="263"/>
        <item x="269"/>
        <item x="61"/>
        <item x="73"/>
        <item x="139"/>
        <item x="59"/>
        <item x="404"/>
        <item x="37"/>
        <item x="92"/>
        <item x="23"/>
        <item x="282"/>
        <item x="517"/>
        <item x="107"/>
        <item x="239"/>
        <item x="1"/>
        <item x="105"/>
        <item x="427"/>
        <item x="653"/>
        <item x="18"/>
        <item x="6"/>
        <item x="304"/>
        <item x="186"/>
        <item x="458"/>
        <item x="302"/>
        <item x="20"/>
        <item x="165"/>
        <item x="140"/>
        <item x="323"/>
        <item x="289"/>
        <item x="76"/>
        <item x="16"/>
        <item x="138"/>
        <item x="710"/>
        <item x="453"/>
        <item x="397"/>
        <item x="55"/>
        <item x="85"/>
        <item x="131"/>
        <item x="613"/>
        <item x="245"/>
        <item x="531"/>
        <item x="590"/>
        <item x="49"/>
        <item x="350"/>
        <item x="62"/>
        <item x="275"/>
        <item x="93"/>
        <item x="522"/>
        <item x="29"/>
        <item x="500"/>
        <item x="136"/>
        <item x="52"/>
        <item x="39"/>
        <item x="376"/>
        <item x="443"/>
        <item x="599"/>
        <item x="65"/>
        <item x="149"/>
        <item x="45"/>
        <item x="0"/>
        <item x="144"/>
        <item t="default"/>
      </items>
    </pivotField>
    <pivotField showAll="0"/>
    <pivotField showAll="0"/>
    <pivotField showAll="0"/>
    <pivotField showAll="0"/>
    <pivotField showAll="0"/>
  </pivotFields>
  <rowFields count="1">
    <field x="25"/>
  </rowFields>
  <rowItems count="8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 t="grand">
      <x/>
    </i>
  </rowItems>
  <colItems count="1">
    <i/>
  </colItems>
  <dataFields count="1">
    <dataField name="Count of IRN RANK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8C8F2-2636-E848-8ACE-85F157695639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L67:AM769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02">
        <item x="693"/>
        <item x="692"/>
        <item x="694"/>
        <item x="690"/>
        <item x="691"/>
        <item x="695"/>
        <item x="699"/>
        <item x="700"/>
        <item x="696"/>
        <item x="697"/>
        <item x="698"/>
        <item x="687"/>
        <item x="689"/>
        <item x="685"/>
        <item x="686"/>
        <item x="688"/>
        <item x="684"/>
        <item x="680"/>
        <item x="683"/>
        <item x="682"/>
        <item x="681"/>
        <item x="677"/>
        <item x="679"/>
        <item x="678"/>
        <item x="676"/>
        <item x="675"/>
        <item x="674"/>
        <item x="673"/>
        <item x="672"/>
        <item x="671"/>
        <item x="669"/>
        <item x="670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4"/>
        <item x="655"/>
        <item x="653"/>
        <item x="652"/>
        <item x="651"/>
        <item x="649"/>
        <item x="650"/>
        <item x="648"/>
        <item x="647"/>
        <item x="645"/>
        <item x="646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2"/>
        <item x="603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8"/>
        <item x="579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29"/>
        <item x="530"/>
        <item x="528"/>
        <item x="527"/>
        <item x="526"/>
        <item x="525"/>
        <item x="524"/>
        <item x="523"/>
        <item x="522"/>
        <item x="521"/>
        <item x="519"/>
        <item x="520"/>
        <item x="517"/>
        <item x="518"/>
        <item x="516"/>
        <item x="515"/>
        <item x="514"/>
        <item x="513"/>
        <item x="512"/>
        <item x="511"/>
        <item x="509"/>
        <item x="510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89"/>
        <item x="490"/>
        <item x="488"/>
        <item x="487"/>
        <item x="485"/>
        <item x="486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6"/>
        <item x="465"/>
        <item x="467"/>
        <item x="464"/>
        <item x="463"/>
        <item x="462"/>
        <item x="461"/>
        <item x="460"/>
        <item x="458"/>
        <item x="459"/>
        <item x="457"/>
        <item x="456"/>
        <item x="455"/>
        <item x="454"/>
        <item x="453"/>
        <item x="452"/>
        <item x="451"/>
        <item x="450"/>
        <item x="448"/>
        <item x="449"/>
        <item x="447"/>
        <item x="446"/>
        <item x="445"/>
        <item x="444"/>
        <item x="443"/>
        <item x="442"/>
        <item x="441"/>
        <item x="440"/>
        <item x="439"/>
        <item x="438"/>
        <item x="436"/>
        <item x="437"/>
        <item x="435"/>
        <item x="434"/>
        <item x="433"/>
        <item x="432"/>
        <item x="431"/>
        <item x="429"/>
        <item x="430"/>
        <item x="428"/>
        <item x="427"/>
        <item x="426"/>
        <item x="425"/>
        <item x="424"/>
        <item x="422"/>
        <item x="423"/>
        <item x="421"/>
        <item x="420"/>
        <item x="419"/>
        <item x="418"/>
        <item x="417"/>
        <item x="416"/>
        <item x="415"/>
        <item x="414"/>
        <item x="413"/>
        <item x="412"/>
        <item x="409"/>
        <item x="411"/>
        <item x="410"/>
        <item x="407"/>
        <item x="408"/>
        <item x="406"/>
        <item x="404"/>
        <item x="405"/>
        <item x="403"/>
        <item x="400"/>
        <item x="401"/>
        <item x="402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6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5"/>
        <item x="374"/>
        <item x="376"/>
        <item x="373"/>
        <item x="372"/>
        <item x="371"/>
        <item x="370"/>
        <item x="369"/>
        <item x="368"/>
        <item x="367"/>
        <item x="366"/>
        <item x="363"/>
        <item x="365"/>
        <item x="364"/>
        <item x="362"/>
        <item x="361"/>
        <item x="360"/>
        <item x="359"/>
        <item x="358"/>
        <item x="357"/>
        <item x="356"/>
        <item x="354"/>
        <item x="355"/>
        <item x="353"/>
        <item x="351"/>
        <item x="350"/>
        <item x="352"/>
        <item x="349"/>
        <item x="348"/>
        <item x="347"/>
        <item x="346"/>
        <item x="345"/>
        <item x="344"/>
        <item x="343"/>
        <item x="342"/>
        <item x="340"/>
        <item x="341"/>
        <item x="339"/>
        <item x="338"/>
        <item x="336"/>
        <item x="335"/>
        <item x="337"/>
        <item x="332"/>
        <item x="334"/>
        <item x="333"/>
        <item x="331"/>
        <item x="330"/>
        <item x="329"/>
        <item x="328"/>
        <item x="326"/>
        <item x="325"/>
        <item x="327"/>
        <item x="322"/>
        <item x="323"/>
        <item x="324"/>
        <item x="321"/>
        <item x="319"/>
        <item x="318"/>
        <item x="320"/>
        <item x="316"/>
        <item x="317"/>
        <item x="315"/>
        <item x="314"/>
        <item x="312"/>
        <item x="313"/>
        <item x="311"/>
        <item x="310"/>
        <item x="309"/>
        <item x="308"/>
        <item x="307"/>
        <item x="305"/>
        <item x="306"/>
        <item x="304"/>
        <item x="303"/>
        <item x="302"/>
        <item x="301"/>
        <item x="300"/>
        <item x="299"/>
        <item x="298"/>
        <item x="297"/>
        <item x="296"/>
        <item x="293"/>
        <item x="295"/>
        <item x="294"/>
        <item x="292"/>
        <item x="291"/>
        <item x="286"/>
        <item x="290"/>
        <item x="289"/>
        <item x="287"/>
        <item x="285"/>
        <item x="288"/>
        <item x="283"/>
        <item x="282"/>
        <item x="284"/>
        <item x="281"/>
        <item x="280"/>
        <item x="279"/>
        <item x="277"/>
        <item x="278"/>
        <item x="276"/>
        <item x="275"/>
        <item x="274"/>
        <item x="271"/>
        <item x="273"/>
        <item x="270"/>
        <item x="272"/>
        <item x="269"/>
        <item x="268"/>
        <item x="267"/>
        <item x="265"/>
        <item x="266"/>
        <item x="262"/>
        <item x="264"/>
        <item x="263"/>
        <item x="261"/>
        <item x="260"/>
        <item x="259"/>
        <item x="258"/>
        <item x="257"/>
        <item x="256"/>
        <item x="254"/>
        <item x="253"/>
        <item x="255"/>
        <item x="252"/>
        <item x="250"/>
        <item x="251"/>
        <item x="249"/>
        <item x="248"/>
        <item x="247"/>
        <item x="246"/>
        <item x="244"/>
        <item x="245"/>
        <item x="243"/>
        <item x="242"/>
        <item x="241"/>
        <item x="240"/>
        <item x="239"/>
        <item x="236"/>
        <item x="238"/>
        <item x="237"/>
        <item x="234"/>
        <item x="235"/>
        <item x="232"/>
        <item x="233"/>
        <item x="231"/>
        <item x="230"/>
        <item x="229"/>
        <item x="227"/>
        <item x="228"/>
        <item x="226"/>
        <item x="225"/>
        <item x="224"/>
        <item x="222"/>
        <item x="223"/>
        <item x="220"/>
        <item x="219"/>
        <item x="221"/>
        <item x="218"/>
        <item x="217"/>
        <item x="216"/>
        <item x="215"/>
        <item x="214"/>
        <item x="212"/>
        <item x="213"/>
        <item x="208"/>
        <item x="209"/>
        <item x="211"/>
        <item x="210"/>
        <item x="207"/>
        <item x="206"/>
        <item x="202"/>
        <item x="203"/>
        <item x="205"/>
        <item x="204"/>
        <item x="201"/>
        <item x="200"/>
        <item x="195"/>
        <item x="194"/>
        <item x="198"/>
        <item x="196"/>
        <item x="197"/>
        <item x="199"/>
        <item x="193"/>
        <item x="192"/>
        <item x="191"/>
        <item x="190"/>
        <item x="188"/>
        <item x="189"/>
        <item x="184"/>
        <item x="187"/>
        <item x="186"/>
        <item x="185"/>
        <item x="182"/>
        <item x="183"/>
        <item x="181"/>
        <item x="180"/>
        <item x="178"/>
        <item x="177"/>
        <item x="179"/>
        <item x="176"/>
        <item x="175"/>
        <item x="174"/>
        <item x="172"/>
        <item x="173"/>
        <item x="171"/>
        <item x="170"/>
        <item x="169"/>
        <item x="167"/>
        <item x="168"/>
        <item x="166"/>
        <item x="165"/>
        <item x="164"/>
        <item x="163"/>
        <item x="159"/>
        <item x="160"/>
        <item x="161"/>
        <item x="162"/>
        <item x="158"/>
        <item x="156"/>
        <item x="157"/>
        <item x="154"/>
        <item x="155"/>
        <item x="152"/>
        <item x="151"/>
        <item x="153"/>
        <item x="148"/>
        <item x="150"/>
        <item x="149"/>
        <item x="147"/>
        <item x="145"/>
        <item x="142"/>
        <item x="146"/>
        <item x="143"/>
        <item x="144"/>
        <item x="139"/>
        <item x="140"/>
        <item x="141"/>
        <item x="138"/>
        <item x="137"/>
        <item x="136"/>
        <item x="135"/>
        <item x="133"/>
        <item x="132"/>
        <item x="134"/>
        <item x="131"/>
        <item x="130"/>
        <item x="129"/>
        <item x="128"/>
        <item x="127"/>
        <item x="126"/>
        <item x="125"/>
        <item x="122"/>
        <item x="123"/>
        <item x="121"/>
        <item x="124"/>
        <item x="119"/>
        <item x="120"/>
        <item x="118"/>
        <item x="117"/>
        <item x="114"/>
        <item x="116"/>
        <item x="115"/>
        <item x="111"/>
        <item x="113"/>
        <item x="112"/>
        <item x="110"/>
        <item x="107"/>
        <item x="109"/>
        <item x="108"/>
        <item x="105"/>
        <item x="106"/>
        <item x="104"/>
        <item x="103"/>
        <item x="102"/>
        <item x="101"/>
        <item x="100"/>
        <item x="99"/>
        <item x="98"/>
        <item x="95"/>
        <item x="97"/>
        <item x="96"/>
        <item x="91"/>
        <item x="94"/>
        <item x="93"/>
        <item x="92"/>
        <item x="89"/>
        <item x="90"/>
        <item x="88"/>
        <item x="86"/>
        <item x="87"/>
        <item x="85"/>
        <item x="83"/>
        <item x="82"/>
        <item x="80"/>
        <item x="84"/>
        <item x="81"/>
        <item x="79"/>
        <item x="76"/>
        <item x="77"/>
        <item x="78"/>
        <item x="74"/>
        <item x="73"/>
        <item x="75"/>
        <item x="72"/>
        <item x="69"/>
        <item x="68"/>
        <item x="71"/>
        <item x="70"/>
        <item x="66"/>
        <item x="64"/>
        <item x="65"/>
        <item x="67"/>
        <item x="62"/>
        <item x="61"/>
        <item x="63"/>
        <item x="60"/>
        <item x="59"/>
        <item x="57"/>
        <item x="58"/>
        <item x="56"/>
        <item x="55"/>
        <item x="54"/>
        <item x="53"/>
        <item x="50"/>
        <item x="52"/>
        <item x="51"/>
        <item x="47"/>
        <item x="49"/>
        <item x="48"/>
        <item x="46"/>
        <item x="44"/>
        <item x="45"/>
        <item x="42"/>
        <item x="43"/>
        <item x="39"/>
        <item x="40"/>
        <item x="41"/>
        <item x="37"/>
        <item x="38"/>
        <item x="33"/>
        <item x="35"/>
        <item x="36"/>
        <item x="34"/>
        <item x="31"/>
        <item x="30"/>
        <item x="32"/>
        <item x="29"/>
        <item x="24"/>
        <item x="28"/>
        <item x="25"/>
        <item x="27"/>
        <item x="26"/>
        <item x="22"/>
        <item x="21"/>
        <item x="20"/>
        <item x="23"/>
        <item x="19"/>
        <item x="18"/>
        <item x="16"/>
        <item x="15"/>
        <item x="12"/>
        <item x="14"/>
        <item x="13"/>
        <item x="17"/>
        <item x="10"/>
        <item x="8"/>
        <item x="11"/>
        <item x="9"/>
        <item x="3"/>
        <item x="6"/>
        <item x="5"/>
        <item x="4"/>
        <item x="7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7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 t="grand">
      <x/>
    </i>
  </rowItems>
  <colItems count="1">
    <i/>
  </colItems>
  <dataFields count="1">
    <dataField name="Count of AR RANK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76697-BC56-1447-A97F-C3D53D530083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D67:BE867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00">
        <item x="791"/>
        <item x="700"/>
        <item x="767"/>
        <item x="312"/>
        <item x="795"/>
        <item x="269"/>
        <item x="788"/>
        <item x="228"/>
        <item x="136"/>
        <item x="480"/>
        <item x="727"/>
        <item x="733"/>
        <item x="747"/>
        <item x="280"/>
        <item x="626"/>
        <item x="144"/>
        <item x="43"/>
        <item x="428"/>
        <item x="218"/>
        <item x="479"/>
        <item x="338"/>
        <item x="493"/>
        <item x="281"/>
        <item x="789"/>
        <item x="568"/>
        <item x="786"/>
        <item x="575"/>
        <item x="27"/>
        <item x="383"/>
        <item x="636"/>
        <item x="343"/>
        <item x="534"/>
        <item x="642"/>
        <item x="677"/>
        <item x="785"/>
        <item x="327"/>
        <item x="302"/>
        <item x="661"/>
        <item x="683"/>
        <item x="778"/>
        <item x="713"/>
        <item x="231"/>
        <item x="708"/>
        <item x="589"/>
        <item x="650"/>
        <item x="620"/>
        <item x="161"/>
        <item x="774"/>
        <item x="451"/>
        <item x="114"/>
        <item x="402"/>
        <item x="639"/>
        <item x="793"/>
        <item x="394"/>
        <item x="559"/>
        <item x="417"/>
        <item x="122"/>
        <item x="759"/>
        <item x="533"/>
        <item x="772"/>
        <item x="435"/>
        <item x="504"/>
        <item x="142"/>
        <item x="783"/>
        <item x="212"/>
        <item x="552"/>
        <item x="517"/>
        <item x="342"/>
        <item x="775"/>
        <item x="471"/>
        <item x="754"/>
        <item x="779"/>
        <item x="339"/>
        <item x="200"/>
        <item x="749"/>
        <item x="760"/>
        <item x="3"/>
        <item x="771"/>
        <item x="755"/>
        <item x="502"/>
        <item x="439"/>
        <item x="222"/>
        <item x="373"/>
        <item x="556"/>
        <item x="619"/>
        <item x="672"/>
        <item x="746"/>
        <item x="757"/>
        <item x="752"/>
        <item x="742"/>
        <item x="532"/>
        <item x="300"/>
        <item x="765"/>
        <item x="181"/>
        <item x="336"/>
        <item x="623"/>
        <item x="482"/>
        <item x="790"/>
        <item x="571"/>
        <item x="221"/>
        <item x="102"/>
        <item x="628"/>
        <item x="203"/>
        <item x="580"/>
        <item x="16"/>
        <item x="553"/>
        <item x="792"/>
        <item x="616"/>
        <item x="646"/>
        <item x="495"/>
        <item x="653"/>
        <item x="28"/>
        <item x="745"/>
        <item x="21"/>
        <item x="377"/>
        <item x="557"/>
        <item x="81"/>
        <item x="750"/>
        <item x="590"/>
        <item x="506"/>
        <item x="286"/>
        <item x="763"/>
        <item x="717"/>
        <item x="98"/>
        <item x="516"/>
        <item x="726"/>
        <item x="798"/>
        <item x="731"/>
        <item x="601"/>
        <item x="193"/>
        <item x="503"/>
        <item x="505"/>
        <item x="99"/>
        <item x="655"/>
        <item x="729"/>
        <item x="690"/>
        <item x="88"/>
        <item x="298"/>
        <item x="170"/>
        <item x="153"/>
        <item x="450"/>
        <item x="447"/>
        <item x="685"/>
        <item x="448"/>
        <item x="358"/>
        <item x="546"/>
        <item x="740"/>
        <item x="607"/>
        <item x="56"/>
        <item x="780"/>
        <item x="784"/>
        <item x="508"/>
        <item x="449"/>
        <item x="617"/>
        <item x="753"/>
        <item x="150"/>
        <item x="637"/>
        <item x="60"/>
        <item x="288"/>
        <item x="635"/>
        <item x="101"/>
        <item x="739"/>
        <item x="422"/>
        <item x="782"/>
        <item x="707"/>
        <item x="610"/>
        <item x="431"/>
        <item x="630"/>
        <item x="465"/>
        <item x="704"/>
        <item x="438"/>
        <item x="257"/>
        <item x="597"/>
        <item x="600"/>
        <item x="687"/>
        <item x="640"/>
        <item x="139"/>
        <item x="531"/>
        <item x="481"/>
        <item x="55"/>
        <item x="396"/>
        <item x="472"/>
        <item x="674"/>
        <item x="244"/>
        <item x="615"/>
        <item x="660"/>
        <item x="666"/>
        <item x="564"/>
        <item x="539"/>
        <item x="521"/>
        <item x="12"/>
        <item x="389"/>
        <item x="576"/>
        <item x="766"/>
        <item x="434"/>
        <item x="467"/>
        <item x="18"/>
        <item x="61"/>
        <item x="770"/>
        <item x="293"/>
        <item x="554"/>
        <item x="491"/>
        <item x="678"/>
        <item x="743"/>
        <item x="14"/>
        <item x="587"/>
        <item x="204"/>
        <item x="764"/>
        <item x="777"/>
        <item x="611"/>
        <item x="569"/>
        <item x="24"/>
        <item x="624"/>
        <item x="758"/>
        <item x="210"/>
        <item x="797"/>
        <item x="706"/>
        <item x="350"/>
        <item x="270"/>
        <item x="734"/>
        <item x="165"/>
        <item x="528"/>
        <item x="796"/>
        <item x="751"/>
        <item x="688"/>
        <item x="462"/>
        <item x="191"/>
        <item x="732"/>
        <item x="606"/>
        <item x="738"/>
        <item x="671"/>
        <item x="522"/>
        <item x="15"/>
        <item x="725"/>
        <item x="365"/>
        <item x="686"/>
        <item x="629"/>
        <item x="388"/>
        <item x="649"/>
        <item x="103"/>
        <item x="735"/>
        <item x="461"/>
        <item x="621"/>
        <item x="39"/>
        <item x="548"/>
        <item x="115"/>
        <item x="44"/>
        <item x="710"/>
        <item x="794"/>
        <item x="182"/>
        <item x="353"/>
        <item x="496"/>
        <item x="378"/>
        <item x="235"/>
        <item x="711"/>
        <item x="207"/>
        <item x="644"/>
        <item x="404"/>
        <item x="578"/>
        <item x="737"/>
        <item x="695"/>
        <item x="582"/>
        <item x="250"/>
        <item x="694"/>
        <item x="593"/>
        <item x="116"/>
        <item x="410"/>
        <item x="675"/>
        <item x="277"/>
        <item x="761"/>
        <item x="665"/>
        <item x="698"/>
        <item x="195"/>
        <item x="424"/>
        <item x="647"/>
        <item x="656"/>
        <item x="38"/>
        <item x="540"/>
        <item x="668"/>
        <item x="432"/>
        <item x="13"/>
        <item x="498"/>
        <item x="632"/>
        <item x="258"/>
        <item x="372"/>
        <item x="565"/>
        <item x="380"/>
        <item x="513"/>
        <item x="612"/>
        <item x="652"/>
        <item x="592"/>
        <item x="205"/>
        <item x="334"/>
        <item x="352"/>
        <item x="586"/>
        <item x="361"/>
        <item x="162"/>
        <item x="34"/>
        <item x="315"/>
        <item x="436"/>
        <item x="657"/>
        <item x="515"/>
        <item x="602"/>
        <item x="158"/>
        <item x="530"/>
        <item x="478"/>
        <item x="768"/>
        <item x="333"/>
        <item x="233"/>
        <item x="614"/>
        <item x="709"/>
        <item x="662"/>
        <item x="437"/>
        <item x="608"/>
        <item x="712"/>
        <item x="455"/>
        <item x="696"/>
        <item x="397"/>
        <item x="638"/>
        <item x="32"/>
        <item x="48"/>
        <item x="239"/>
        <item x="409"/>
        <item x="152"/>
        <item x="124"/>
        <item x="359"/>
        <item x="416"/>
        <item x="622"/>
        <item x="190"/>
        <item x="390"/>
        <item x="588"/>
        <item x="658"/>
        <item x="773"/>
        <item x="326"/>
        <item x="90"/>
        <item x="691"/>
        <item x="776"/>
        <item x="722"/>
        <item x="702"/>
        <item x="172"/>
        <item x="297"/>
        <item x="719"/>
        <item x="627"/>
        <item x="295"/>
        <item x="47"/>
        <item x="387"/>
        <item x="211"/>
        <item x="82"/>
        <item x="83"/>
        <item x="584"/>
        <item x="57"/>
        <item x="667"/>
        <item x="430"/>
        <item x="224"/>
        <item x="426"/>
        <item x="567"/>
        <item x="446"/>
        <item x="518"/>
        <item x="401"/>
        <item x="679"/>
        <item x="452"/>
        <item x="736"/>
        <item x="323"/>
        <item x="625"/>
        <item x="374"/>
        <item x="631"/>
        <item x="651"/>
        <item x="781"/>
        <item x="335"/>
        <item x="560"/>
        <item x="486"/>
        <item x="555"/>
        <item x="49"/>
        <item x="246"/>
        <item x="574"/>
        <item x="219"/>
        <item x="676"/>
        <item x="654"/>
        <item x="715"/>
        <item x="157"/>
        <item x="699"/>
        <item x="132"/>
        <item x="45"/>
        <item x="475"/>
        <item x="406"/>
        <item x="595"/>
        <item x="173"/>
        <item x="684"/>
        <item x="669"/>
        <item x="721"/>
        <item x="464"/>
        <item x="167"/>
        <item x="245"/>
        <item x="35"/>
        <item x="310"/>
        <item x="599"/>
        <item x="744"/>
        <item x="163"/>
        <item x="0"/>
        <item x="41"/>
        <item x="748"/>
        <item x="585"/>
        <item x="232"/>
        <item x="523"/>
        <item x="40"/>
        <item x="30"/>
        <item x="581"/>
        <item x="154"/>
        <item x="418"/>
        <item x="22"/>
        <item x="514"/>
        <item x="579"/>
        <item x="5"/>
        <item x="328"/>
        <item x="730"/>
        <item x="318"/>
        <item x="787"/>
        <item x="429"/>
        <item x="330"/>
        <item x="65"/>
        <item x="240"/>
        <item x="354"/>
        <item x="633"/>
        <item x="308"/>
        <item x="468"/>
        <item x="186"/>
        <item x="483"/>
        <item x="573"/>
        <item x="201"/>
        <item x="198"/>
        <item x="718"/>
        <item x="168"/>
        <item x="160"/>
        <item x="756"/>
        <item x="484"/>
        <item x="309"/>
        <item x="349"/>
        <item x="511"/>
        <item x="641"/>
        <item x="692"/>
        <item x="543"/>
        <item x="66"/>
        <item x="458"/>
        <item x="682"/>
        <item x="547"/>
        <item x="594"/>
        <item x="140"/>
        <item x="363"/>
        <item x="697"/>
        <item x="645"/>
        <item x="561"/>
        <item x="577"/>
        <item x="77"/>
        <item x="271"/>
        <item x="728"/>
        <item x="94"/>
        <item x="89"/>
        <item x="236"/>
        <item x="395"/>
        <item x="10"/>
        <item x="106"/>
        <item x="85"/>
        <item x="291"/>
        <item x="263"/>
        <item x="492"/>
        <item x="762"/>
        <item x="524"/>
        <item x="71"/>
        <item x="512"/>
        <item x="664"/>
        <item x="128"/>
        <item x="253"/>
        <item x="166"/>
        <item x="301"/>
        <item x="520"/>
        <item x="425"/>
        <item x="459"/>
        <item x="247"/>
        <item x="332"/>
        <item x="266"/>
        <item x="596"/>
        <item x="433"/>
        <item x="507"/>
        <item x="386"/>
        <item x="705"/>
        <item x="701"/>
        <item x="384"/>
        <item x="306"/>
        <item x="58"/>
        <item x="693"/>
        <item x="525"/>
        <item x="497"/>
        <item x="551"/>
        <item x="272"/>
        <item x="265"/>
        <item x="542"/>
        <item x="544"/>
        <item x="33"/>
        <item x="714"/>
        <item x="91"/>
        <item x="325"/>
        <item x="146"/>
        <item x="8"/>
        <item x="248"/>
        <item x="313"/>
        <item x="317"/>
        <item x="260"/>
        <item x="454"/>
        <item x="375"/>
        <item x="535"/>
        <item x="723"/>
        <item x="583"/>
        <item x="408"/>
        <item x="329"/>
        <item x="598"/>
        <item x="322"/>
        <item x="407"/>
        <item x="720"/>
        <item x="345"/>
        <item x="541"/>
        <item x="566"/>
        <item x="53"/>
        <item x="208"/>
        <item x="400"/>
        <item x="209"/>
        <item x="443"/>
        <item x="572"/>
        <item x="234"/>
        <item x="356"/>
        <item x="366"/>
        <item x="25"/>
        <item x="659"/>
        <item x="681"/>
        <item x="171"/>
        <item x="490"/>
        <item x="214"/>
        <item x="355"/>
        <item x="680"/>
        <item x="470"/>
        <item x="445"/>
        <item x="95"/>
        <item x="368"/>
        <item x="420"/>
        <item x="37"/>
        <item x="485"/>
        <item x="278"/>
        <item x="4"/>
        <item x="469"/>
        <item x="256"/>
        <item x="444"/>
        <item x="340"/>
        <item x="105"/>
        <item x="264"/>
        <item x="403"/>
        <item x="673"/>
        <item x="311"/>
        <item x="466"/>
        <item x="648"/>
        <item x="282"/>
        <item x="169"/>
        <item x="382"/>
        <item x="284"/>
        <item x="188"/>
        <item x="46"/>
        <item x="613"/>
        <item x="769"/>
        <item x="155"/>
        <item x="605"/>
        <item x="156"/>
        <item x="536"/>
        <item x="570"/>
        <item x="487"/>
        <item x="603"/>
        <item x="117"/>
        <item x="351"/>
        <item x="376"/>
        <item x="112"/>
        <item x="303"/>
        <item x="75"/>
        <item x="279"/>
        <item x="187"/>
        <item x="138"/>
        <item x="341"/>
        <item x="84"/>
        <item x="703"/>
        <item x="604"/>
        <item x="241"/>
        <item x="415"/>
        <item x="609"/>
        <item x="9"/>
        <item x="331"/>
        <item x="123"/>
        <item x="292"/>
        <item x="305"/>
        <item x="283"/>
        <item x="19"/>
        <item x="177"/>
        <item x="137"/>
        <item x="111"/>
        <item x="538"/>
        <item x="68"/>
        <item x="97"/>
        <item x="563"/>
        <item x="724"/>
        <item x="202"/>
        <item x="456"/>
        <item x="381"/>
        <item x="499"/>
        <item x="494"/>
        <item x="500"/>
        <item x="20"/>
        <item x="421"/>
        <item x="254"/>
        <item x="501"/>
        <item x="550"/>
        <item x="477"/>
        <item x="96"/>
        <item x="689"/>
        <item x="663"/>
        <item x="643"/>
        <item x="259"/>
        <item x="251"/>
        <item x="509"/>
        <item x="634"/>
        <item x="36"/>
        <item x="460"/>
        <item x="62"/>
        <item x="223"/>
        <item x="549"/>
        <item x="398"/>
        <item x="196"/>
        <item x="59"/>
        <item x="320"/>
        <item x="371"/>
        <item x="183"/>
        <item x="243"/>
        <item x="441"/>
        <item x="670"/>
        <item x="133"/>
        <item x="179"/>
        <item x="180"/>
        <item x="52"/>
        <item x="287"/>
        <item x="348"/>
        <item x="307"/>
        <item x="67"/>
        <item x="391"/>
        <item x="216"/>
        <item x="131"/>
        <item x="50"/>
        <item x="100"/>
        <item x="230"/>
        <item x="529"/>
        <item x="227"/>
        <item x="176"/>
        <item x="242"/>
        <item x="267"/>
        <item x="42"/>
        <item x="321"/>
        <item x="519"/>
        <item x="411"/>
        <item x="316"/>
        <item x="299"/>
        <item x="2"/>
        <item x="175"/>
        <item x="262"/>
        <item x="11"/>
        <item x="121"/>
        <item x="145"/>
        <item x="414"/>
        <item x="362"/>
        <item x="29"/>
        <item x="347"/>
        <item x="148"/>
        <item x="457"/>
        <item x="108"/>
        <item x="476"/>
        <item x="215"/>
        <item x="294"/>
        <item x="716"/>
        <item x="618"/>
        <item x="249"/>
        <item x="463"/>
        <item x="119"/>
        <item x="118"/>
        <item x="357"/>
        <item x="537"/>
        <item x="79"/>
        <item x="104"/>
        <item x="159"/>
        <item x="360"/>
        <item x="197"/>
        <item x="73"/>
        <item x="545"/>
        <item x="217"/>
        <item x="93"/>
        <item x="304"/>
        <item x="405"/>
        <item x="107"/>
        <item x="399"/>
        <item x="440"/>
        <item x="419"/>
        <item x="268"/>
        <item x="17"/>
        <item x="252"/>
        <item x="147"/>
        <item x="26"/>
        <item x="255"/>
        <item x="86"/>
        <item x="174"/>
        <item x="7"/>
        <item x="143"/>
        <item x="129"/>
        <item x="141"/>
        <item x="69"/>
        <item x="74"/>
        <item x="184"/>
        <item x="63"/>
        <item x="120"/>
        <item x="562"/>
        <item x="189"/>
        <item x="225"/>
        <item x="527"/>
        <item x="273"/>
        <item x="130"/>
        <item x="453"/>
        <item x="23"/>
        <item x="6"/>
        <item x="238"/>
        <item x="134"/>
        <item x="126"/>
        <item x="194"/>
        <item x="385"/>
        <item x="229"/>
        <item x="346"/>
        <item x="488"/>
        <item x="275"/>
        <item x="109"/>
        <item x="127"/>
        <item x="206"/>
        <item x="290"/>
        <item x="276"/>
        <item x="113"/>
        <item x="72"/>
        <item x="741"/>
        <item x="364"/>
        <item x="289"/>
        <item x="489"/>
        <item x="178"/>
        <item x="151"/>
        <item x="226"/>
        <item x="199"/>
        <item x="392"/>
        <item x="220"/>
        <item x="370"/>
        <item x="442"/>
        <item x="393"/>
        <item x="274"/>
        <item x="285"/>
        <item x="510"/>
        <item x="314"/>
        <item x="423"/>
        <item x="337"/>
        <item x="344"/>
        <item x="367"/>
        <item x="192"/>
        <item x="413"/>
        <item x="64"/>
        <item x="473"/>
        <item x="76"/>
        <item x="324"/>
        <item x="591"/>
        <item x="379"/>
        <item x="87"/>
        <item x="92"/>
        <item x="213"/>
        <item x="185"/>
        <item x="78"/>
        <item x="70"/>
        <item x="80"/>
        <item x="135"/>
        <item x="51"/>
        <item x="237"/>
        <item x="427"/>
        <item x="110"/>
        <item x="526"/>
        <item x="31"/>
        <item x="261"/>
        <item x="54"/>
        <item x="474"/>
        <item x="558"/>
        <item x="149"/>
        <item x="164"/>
        <item x="412"/>
        <item x="319"/>
        <item x="125"/>
        <item x="296"/>
        <item x="36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8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 t="grand">
      <x/>
    </i>
  </rowItems>
  <colItems count="1">
    <i/>
  </colItems>
  <dataFields count="1">
    <dataField name="Count of CPF RANK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B0D033-0DE3-334C-BF2B-963530934835}" name="Table1" displayName="Table1" ref="A1:AE1504" totalsRowShown="0" headerRowDxfId="29">
  <autoFilter ref="A1:AE1504" xr:uid="{3BB0D033-0DE3-334C-BF2B-963530934835}"/>
  <tableColumns count="31">
    <tableColumn id="1" xr3:uid="{6D8571D7-5D90-2844-8631-0FFC79C5A267}" name="Index" dataDxfId="28">
      <calculatedColumnFormula>ROW(A1)</calculatedColumnFormula>
    </tableColumn>
    <tableColumn id="4" xr3:uid="{67641339-F020-0B4D-8CE8-AD554C19C1A9}" name="Rank" dataDxfId="27"/>
    <tableColumn id="5" xr3:uid="{4A132C69-B1CD-4D4D-9474-E9A94F82E3A5}" name="Previous Rank" dataDxfId="26"/>
    <tableColumn id="6" xr3:uid="{8CDC93D4-4731-8843-87BF-3B37A4A952DC}" name="Name" dataDxfId="25"/>
    <tableColumn id="8" xr3:uid="{B03D8E77-C49C-1141-9F93-C78C2FA20235}" name="Country/Territory"/>
    <tableColumn id="9" xr3:uid="{FF74B813-04EC-9045-B5B4-21508AF1FF4A}" name="Region"/>
    <tableColumn id="10" xr3:uid="{13CFBFD3-A3D6-7044-A4A1-6518C5CDF08A}" name="Size" dataDxfId="24"/>
    <tableColumn id="11" xr3:uid="{B57F2166-B13E-D341-9AE2-360CE9F79C41}" name="Focus" dataDxfId="23"/>
    <tableColumn id="12" xr3:uid="{1D6CF7F2-ADBE-C649-A577-B7A61596D8D9}" name="Research" dataDxfId="22"/>
    <tableColumn id="13" xr3:uid="{87D25DDF-EEDA-A645-93A1-DBE7F366AEA8}" name="Status" dataDxfId="21"/>
    <tableColumn id="14" xr3:uid="{5FC901CF-2021-AD4B-9551-6BA5AD3844EC}" name="AR SCORE" dataDxfId="20"/>
    <tableColumn id="15" xr3:uid="{E2281E2F-CE0B-7741-9300-D734901EFBA6}" name="AR RANK" dataDxfId="19"/>
    <tableColumn id="16" xr3:uid="{4A067ABB-F782-444D-932A-D206AD6399B4}" name="ER SCORE" dataDxfId="18"/>
    <tableColumn id="17" xr3:uid="{AA55F868-F721-1548-940A-D873FD9E4F43}" name="ER RANK" dataDxfId="17"/>
    <tableColumn id="18" xr3:uid="{BB5E5597-A6AE-3B4F-9DB7-11E4238DFE6D}" name="FSR SCORE" dataDxfId="16"/>
    <tableColumn id="19" xr3:uid="{E0720859-F119-1A45-BEE7-637BD00F4FE5}" name="FSR RANK" dataDxfId="15"/>
    <tableColumn id="20" xr3:uid="{848F964B-FB14-1C42-8707-2282432BBCC6}" name="CPF SCORE" dataDxfId="14"/>
    <tableColumn id="21" xr3:uid="{4D889886-5E38-C843-BA10-0200EEADCAEE}" name="CPF RANK" dataDxfId="13"/>
    <tableColumn id="22" xr3:uid="{FB2CE9F2-B79B-3D4D-A121-9195684BF4B9}" name="IFR SCORE" dataDxfId="12"/>
    <tableColumn id="23" xr3:uid="{5F97BE1D-F62A-3246-BE6C-8E0D3DB6C30A}" name="IFR RANK" dataDxfId="11"/>
    <tableColumn id="24" xr3:uid="{AC2D04DE-7380-AC45-A064-F3AE164CBA0B}" name="ISR SCORE" dataDxfId="10"/>
    <tableColumn id="25" xr3:uid="{83850900-A29D-964C-A434-90985E36B048}" name="ISR RANK" dataDxfId="9"/>
    <tableColumn id="33" xr3:uid="{472ECE01-506A-9D42-842C-4AAB99EB44AF}" name="ISD SCORE" dataDxfId="8"/>
    <tableColumn id="34" xr3:uid="{CB5043B7-A6E4-7E4F-B396-D39BBC17EE11}" name="ISD RANK" dataDxfId="7"/>
    <tableColumn id="26" xr3:uid="{77D69820-C67E-3349-AEC4-FF57CFC76365}" name="IRN SCORE" dataDxfId="6"/>
    <tableColumn id="27" xr3:uid="{912F7AB6-B62F-4D4E-A2D5-5F02AD411977}" name="IRN RANK" dataDxfId="5"/>
    <tableColumn id="28" xr3:uid="{CEB0A678-3401-4A48-9A31-A2AA8ED5D878}" name="EO SCORE" dataDxfId="4"/>
    <tableColumn id="29" xr3:uid="{293A9560-BFC2-104D-8380-C63E9AB245AF}" name="EO RANK" dataDxfId="3"/>
    <tableColumn id="30" xr3:uid="{F532A276-228D-7A41-A8BB-0A52B31F2941}" name="SUS SCORE" dataDxfId="2"/>
    <tableColumn id="31" xr3:uid="{4112CC13-1629-BD4F-94F9-C2E745A9B850}" name="SUS RANK" dataDxfId="1"/>
    <tableColumn id="32" xr3:uid="{DE215D44-CF6C-6043-8D78-A9D60B745DAA}" name="Overall 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10284A"/>
      </a:accent4>
      <a:accent5>
        <a:srgbClr val="54D0C6"/>
      </a:accent5>
      <a:accent6>
        <a:srgbClr val="FFCD4E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48135"/>
  </sheetPr>
  <dimension ref="A1:AE1504"/>
  <sheetViews>
    <sheetView zoomScale="67" workbookViewId="0">
      <selection activeCell="C1" sqref="C1"/>
    </sheetView>
  </sheetViews>
  <sheetFormatPr baseColWidth="10" defaultColWidth="8.83203125" defaultRowHeight="16" x14ac:dyDescent="0.2"/>
  <cols>
    <col min="1" max="1" width="9" bestFit="1" customWidth="1"/>
    <col min="2" max="2" width="10.6640625" bestFit="1" customWidth="1"/>
    <col min="3" max="3" width="11.6640625" bestFit="1" customWidth="1"/>
    <col min="4" max="4" width="66.5" customWidth="1"/>
    <col min="5" max="5" width="21.5" bestFit="1" customWidth="1"/>
    <col min="6" max="6" width="12.5" bestFit="1" customWidth="1"/>
    <col min="7" max="7" width="9.83203125" bestFit="1" customWidth="1"/>
    <col min="8" max="8" width="11.6640625" bestFit="1" customWidth="1"/>
    <col min="9" max="9" width="13.1640625" bestFit="1" customWidth="1"/>
    <col min="10" max="10" width="16.5" customWidth="1"/>
    <col min="11" max="30" width="11.5" bestFit="1" customWidth="1"/>
    <col min="31" max="31" width="12.33203125" bestFit="1" customWidth="1"/>
  </cols>
  <sheetData>
    <row r="1" spans="1:31" ht="34" x14ac:dyDescent="0.2">
      <c r="A1" s="40" t="s">
        <v>12</v>
      </c>
      <c r="B1" s="41" t="s">
        <v>13</v>
      </c>
      <c r="C1" s="40" t="s">
        <v>14</v>
      </c>
      <c r="D1" s="42" t="s">
        <v>15</v>
      </c>
      <c r="E1" s="83" t="s">
        <v>16</v>
      </c>
      <c r="F1" s="40" t="s">
        <v>17</v>
      </c>
      <c r="G1" s="41" t="s">
        <v>18</v>
      </c>
      <c r="H1" s="40" t="s">
        <v>19</v>
      </c>
      <c r="I1" s="40" t="s">
        <v>20</v>
      </c>
      <c r="J1" s="40" t="s">
        <v>21</v>
      </c>
      <c r="K1" s="41" t="s">
        <v>22</v>
      </c>
      <c r="L1" s="40" t="s">
        <v>23</v>
      </c>
      <c r="M1" s="52" t="s">
        <v>24</v>
      </c>
      <c r="N1" s="40" t="s">
        <v>25</v>
      </c>
      <c r="O1" s="43" t="s">
        <v>26</v>
      </c>
      <c r="P1" s="40" t="s">
        <v>27</v>
      </c>
      <c r="Q1" s="43" t="s">
        <v>28</v>
      </c>
      <c r="R1" s="40" t="s">
        <v>29</v>
      </c>
      <c r="S1" s="43" t="s">
        <v>30</v>
      </c>
      <c r="T1" s="40" t="s">
        <v>31</v>
      </c>
      <c r="U1" s="43" t="s">
        <v>32</v>
      </c>
      <c r="V1" s="40" t="s">
        <v>33</v>
      </c>
      <c r="W1" s="43" t="s">
        <v>34</v>
      </c>
      <c r="X1" s="40" t="s">
        <v>35</v>
      </c>
      <c r="Y1" s="43" t="s">
        <v>36</v>
      </c>
      <c r="Z1" s="40" t="s">
        <v>37</v>
      </c>
      <c r="AA1" s="43" t="s">
        <v>38</v>
      </c>
      <c r="AB1" s="40" t="s">
        <v>39</v>
      </c>
      <c r="AC1" s="43" t="s">
        <v>40</v>
      </c>
      <c r="AD1" s="40" t="s">
        <v>41</v>
      </c>
      <c r="AE1" s="41" t="s">
        <v>42</v>
      </c>
    </row>
    <row r="2" spans="1:31" x14ac:dyDescent="0.2">
      <c r="A2" s="44">
        <f>ROW(A1)</f>
        <v>1</v>
      </c>
      <c r="B2" s="45" t="s">
        <v>43</v>
      </c>
      <c r="C2" s="44" t="s">
        <v>44</v>
      </c>
      <c r="D2" s="58" t="s">
        <v>45</v>
      </c>
      <c r="E2" t="s">
        <v>46</v>
      </c>
      <c r="F2" t="s">
        <v>47</v>
      </c>
      <c r="G2" s="45" t="s">
        <v>48</v>
      </c>
      <c r="H2" s="44" t="s">
        <v>49</v>
      </c>
      <c r="I2" s="44" t="s">
        <v>50</v>
      </c>
      <c r="J2" s="44" t="s">
        <v>51</v>
      </c>
      <c r="K2" s="46">
        <v>1</v>
      </c>
      <c r="L2" s="47" t="s">
        <v>52</v>
      </c>
      <c r="M2" s="48">
        <v>4</v>
      </c>
      <c r="N2" s="47" t="s">
        <v>52</v>
      </c>
      <c r="O2" s="48">
        <v>19</v>
      </c>
      <c r="P2" s="47" t="s">
        <v>53</v>
      </c>
      <c r="Q2" s="48">
        <v>47.3</v>
      </c>
      <c r="R2" s="47">
        <v>400</v>
      </c>
      <c r="S2" s="48">
        <v>42.9</v>
      </c>
      <c r="T2" s="47">
        <v>478</v>
      </c>
      <c r="U2" s="48">
        <v>38</v>
      </c>
      <c r="V2" s="47">
        <v>515</v>
      </c>
      <c r="W2" s="48">
        <v>42.1</v>
      </c>
      <c r="X2" s="47">
        <v>493</v>
      </c>
      <c r="Y2" s="48">
        <v>31</v>
      </c>
      <c r="Z2" s="47" t="s">
        <v>53</v>
      </c>
      <c r="AA2" s="48">
        <v>12.2</v>
      </c>
      <c r="AB2" s="47" t="s">
        <v>53</v>
      </c>
      <c r="AC2" s="48">
        <v>26.9</v>
      </c>
      <c r="AD2" s="47" t="s">
        <v>53</v>
      </c>
      <c r="AE2" s="46" t="s">
        <v>54</v>
      </c>
    </row>
    <row r="3" spans="1:31" x14ac:dyDescent="0.2">
      <c r="A3" s="44">
        <f t="shared" ref="A3:A66" si="0">ROW(A2)</f>
        <v>2</v>
      </c>
      <c r="B3" s="45" t="s">
        <v>55</v>
      </c>
      <c r="C3" s="44" t="s">
        <v>56</v>
      </c>
      <c r="D3" s="58" t="s">
        <v>57</v>
      </c>
      <c r="E3" t="s">
        <v>46</v>
      </c>
      <c r="F3" t="s">
        <v>47</v>
      </c>
      <c r="G3" s="45" t="s">
        <v>58</v>
      </c>
      <c r="H3" s="44" t="s">
        <v>49</v>
      </c>
      <c r="I3" s="44" t="s">
        <v>59</v>
      </c>
      <c r="J3" s="44" t="s">
        <v>51</v>
      </c>
      <c r="K3" s="46">
        <v>1.8</v>
      </c>
      <c r="L3" s="47" t="s">
        <v>52</v>
      </c>
      <c r="M3" s="48">
        <v>7.2</v>
      </c>
      <c r="N3" s="47" t="s">
        <v>52</v>
      </c>
      <c r="O3" s="48">
        <v>40.1</v>
      </c>
      <c r="P3" s="47">
        <v>503</v>
      </c>
      <c r="Q3" s="48">
        <v>4.8</v>
      </c>
      <c r="R3" s="47" t="s">
        <v>53</v>
      </c>
      <c r="S3" s="48">
        <v>3.5</v>
      </c>
      <c r="T3" s="47" t="s">
        <v>53</v>
      </c>
      <c r="U3" s="48">
        <v>21</v>
      </c>
      <c r="V3" s="47">
        <v>711</v>
      </c>
      <c r="W3" s="48">
        <v>15.8</v>
      </c>
      <c r="X3" s="47" t="s">
        <v>53</v>
      </c>
      <c r="Y3" s="48">
        <v>9.6</v>
      </c>
      <c r="Z3" s="47" t="s">
        <v>53</v>
      </c>
      <c r="AA3" s="48">
        <v>13</v>
      </c>
      <c r="AB3" s="47" t="s">
        <v>53</v>
      </c>
      <c r="AC3" s="48">
        <v>9.9</v>
      </c>
      <c r="AD3" s="47" t="s">
        <v>53</v>
      </c>
      <c r="AE3" s="46" t="s">
        <v>54</v>
      </c>
    </row>
    <row r="4" spans="1:31" x14ac:dyDescent="0.2">
      <c r="A4" s="44">
        <f t="shared" si="0"/>
        <v>3</v>
      </c>
      <c r="B4" s="45" t="s">
        <v>56</v>
      </c>
      <c r="C4" s="44" t="s">
        <v>56</v>
      </c>
      <c r="D4" s="58" t="s">
        <v>60</v>
      </c>
      <c r="E4" t="s">
        <v>61</v>
      </c>
      <c r="F4" t="s">
        <v>47</v>
      </c>
      <c r="G4" s="45" t="s">
        <v>58</v>
      </c>
      <c r="H4" s="44" t="s">
        <v>62</v>
      </c>
      <c r="I4" s="44" t="s">
        <v>63</v>
      </c>
      <c r="J4" s="44" t="s">
        <v>64</v>
      </c>
      <c r="K4" s="46">
        <v>1.9</v>
      </c>
      <c r="L4" s="47" t="s">
        <v>52</v>
      </c>
      <c r="M4" s="48">
        <v>6.3</v>
      </c>
      <c r="N4" s="47" t="s">
        <v>52</v>
      </c>
      <c r="O4" s="48">
        <v>36.200000000000003</v>
      </c>
      <c r="P4" s="47">
        <v>554</v>
      </c>
      <c r="Q4" s="48">
        <v>2</v>
      </c>
      <c r="R4" s="47" t="s">
        <v>53</v>
      </c>
      <c r="S4" s="48">
        <v>22.9</v>
      </c>
      <c r="T4" s="47">
        <v>674</v>
      </c>
      <c r="U4" s="48">
        <v>5.2</v>
      </c>
      <c r="V4" s="47" t="s">
        <v>53</v>
      </c>
      <c r="W4" s="48">
        <v>9.1999999999999993</v>
      </c>
      <c r="X4" s="47" t="s">
        <v>53</v>
      </c>
      <c r="Y4" s="48">
        <v>7.3</v>
      </c>
      <c r="Z4" s="47" t="s">
        <v>53</v>
      </c>
      <c r="AA4" s="48">
        <v>49.7</v>
      </c>
      <c r="AB4" s="47">
        <v>348</v>
      </c>
      <c r="AC4" s="48">
        <v>17.600000000000001</v>
      </c>
      <c r="AD4" s="47" t="s">
        <v>53</v>
      </c>
      <c r="AE4" s="46" t="s">
        <v>54</v>
      </c>
    </row>
    <row r="5" spans="1:31" x14ac:dyDescent="0.2">
      <c r="A5" s="44">
        <f t="shared" si="0"/>
        <v>4</v>
      </c>
      <c r="B5" s="45" t="s">
        <v>65</v>
      </c>
      <c r="C5" s="44" t="s">
        <v>43</v>
      </c>
      <c r="D5" s="58" t="s">
        <v>66</v>
      </c>
      <c r="E5" t="s">
        <v>46</v>
      </c>
      <c r="F5" t="s">
        <v>47</v>
      </c>
      <c r="G5" s="45" t="s">
        <v>48</v>
      </c>
      <c r="H5" s="44" t="s">
        <v>49</v>
      </c>
      <c r="I5" s="44" t="s">
        <v>50</v>
      </c>
      <c r="J5" s="44" t="s">
        <v>51</v>
      </c>
      <c r="K5" s="46">
        <v>2.5</v>
      </c>
      <c r="L5" s="47" t="s">
        <v>52</v>
      </c>
      <c r="M5" s="48">
        <v>3.6</v>
      </c>
      <c r="N5" s="47" t="s">
        <v>52</v>
      </c>
      <c r="O5" s="48">
        <v>25.6</v>
      </c>
      <c r="P5" s="47">
        <v>724</v>
      </c>
      <c r="Q5" s="48">
        <v>23.5</v>
      </c>
      <c r="R5" s="47">
        <v>666</v>
      </c>
      <c r="S5" s="48">
        <v>15.2</v>
      </c>
      <c r="T5" s="47" t="s">
        <v>53</v>
      </c>
      <c r="U5" s="48">
        <v>94.6</v>
      </c>
      <c r="V5" s="47">
        <v>133</v>
      </c>
      <c r="W5" s="48">
        <v>93.8</v>
      </c>
      <c r="X5" s="47">
        <v>119</v>
      </c>
      <c r="Y5" s="48">
        <v>29.1</v>
      </c>
      <c r="Z5" s="47" t="s">
        <v>53</v>
      </c>
      <c r="AA5" s="48">
        <v>19.3</v>
      </c>
      <c r="AB5" s="47">
        <v>739</v>
      </c>
      <c r="AC5" s="48">
        <v>42.4</v>
      </c>
      <c r="AD5" s="47" t="s">
        <v>53</v>
      </c>
      <c r="AE5" s="46" t="s">
        <v>54</v>
      </c>
    </row>
    <row r="6" spans="1:31" x14ac:dyDescent="0.2">
      <c r="A6" s="44">
        <f t="shared" si="0"/>
        <v>5</v>
      </c>
      <c r="B6" s="45" t="s">
        <v>56</v>
      </c>
      <c r="C6" s="44" t="s">
        <v>56</v>
      </c>
      <c r="D6" s="58" t="s">
        <v>67</v>
      </c>
      <c r="E6" t="s">
        <v>68</v>
      </c>
      <c r="F6" t="s">
        <v>69</v>
      </c>
      <c r="G6" s="45" t="s">
        <v>58</v>
      </c>
      <c r="H6" s="44" t="s">
        <v>49</v>
      </c>
      <c r="I6" s="44" t="s">
        <v>50</v>
      </c>
      <c r="J6" s="44" t="s">
        <v>64</v>
      </c>
      <c r="K6" s="46">
        <v>2.7</v>
      </c>
      <c r="L6" s="47" t="s">
        <v>52</v>
      </c>
      <c r="M6" s="48">
        <v>3.4</v>
      </c>
      <c r="N6" s="47" t="s">
        <v>52</v>
      </c>
      <c r="O6" s="48">
        <v>44</v>
      </c>
      <c r="P6" s="47">
        <v>451</v>
      </c>
      <c r="Q6" s="48">
        <v>2.6</v>
      </c>
      <c r="R6" s="47" t="s">
        <v>53</v>
      </c>
      <c r="S6" s="48">
        <v>6</v>
      </c>
      <c r="T6" s="47" t="s">
        <v>53</v>
      </c>
      <c r="U6" s="48">
        <v>23.2</v>
      </c>
      <c r="V6" s="47">
        <v>687</v>
      </c>
      <c r="W6" s="48">
        <v>25</v>
      </c>
      <c r="X6" s="47">
        <v>685</v>
      </c>
      <c r="Y6" s="48">
        <v>25.1</v>
      </c>
      <c r="Z6" s="47" t="s">
        <v>53</v>
      </c>
      <c r="AA6" s="48">
        <v>5.7</v>
      </c>
      <c r="AB6" s="47" t="s">
        <v>53</v>
      </c>
      <c r="AC6" s="48">
        <v>30.3</v>
      </c>
      <c r="AD6" s="47" t="s">
        <v>53</v>
      </c>
      <c r="AE6" s="46" t="s">
        <v>54</v>
      </c>
    </row>
    <row r="7" spans="1:31" x14ac:dyDescent="0.2">
      <c r="A7" s="44">
        <f t="shared" si="0"/>
        <v>6</v>
      </c>
      <c r="B7" s="45" t="s">
        <v>65</v>
      </c>
      <c r="C7" s="44" t="s">
        <v>65</v>
      </c>
      <c r="D7" s="58" t="s">
        <v>70</v>
      </c>
      <c r="E7" t="s">
        <v>46</v>
      </c>
      <c r="F7" t="s">
        <v>47</v>
      </c>
      <c r="G7" s="45" t="s">
        <v>48</v>
      </c>
      <c r="H7" s="44" t="s">
        <v>49</v>
      </c>
      <c r="I7" s="44" t="s">
        <v>50</v>
      </c>
      <c r="J7" s="44" t="s">
        <v>51</v>
      </c>
      <c r="K7" s="46">
        <v>2.8</v>
      </c>
      <c r="L7" s="47" t="s">
        <v>52</v>
      </c>
      <c r="M7" s="48">
        <v>5.3</v>
      </c>
      <c r="N7" s="47" t="s">
        <v>52</v>
      </c>
      <c r="O7" s="48">
        <v>49.8</v>
      </c>
      <c r="P7" s="47">
        <v>387</v>
      </c>
      <c r="Q7" s="48">
        <v>15.1</v>
      </c>
      <c r="R7" s="47" t="s">
        <v>53</v>
      </c>
      <c r="S7" s="48">
        <v>20.7</v>
      </c>
      <c r="T7" s="47">
        <v>699</v>
      </c>
      <c r="U7" s="48">
        <v>39.700000000000003</v>
      </c>
      <c r="V7" s="47">
        <v>493</v>
      </c>
      <c r="W7" s="48">
        <v>45.2</v>
      </c>
      <c r="X7" s="47">
        <v>461</v>
      </c>
      <c r="Y7" s="48">
        <v>22.2</v>
      </c>
      <c r="Z7" s="47" t="s">
        <v>53</v>
      </c>
      <c r="AA7" s="48">
        <v>22.5</v>
      </c>
      <c r="AB7" s="47">
        <v>682</v>
      </c>
      <c r="AC7" s="48">
        <v>46.7</v>
      </c>
      <c r="AD7" s="47" t="s">
        <v>71</v>
      </c>
      <c r="AE7" s="46" t="s">
        <v>54</v>
      </c>
    </row>
    <row r="8" spans="1:31" x14ac:dyDescent="0.2">
      <c r="A8" s="44">
        <f t="shared" si="0"/>
        <v>7</v>
      </c>
      <c r="B8" s="45" t="s">
        <v>55</v>
      </c>
      <c r="C8" s="44"/>
      <c r="D8" s="58" t="s">
        <v>72</v>
      </c>
      <c r="E8" t="s">
        <v>46</v>
      </c>
      <c r="F8" t="s">
        <v>47</v>
      </c>
      <c r="G8" s="45" t="s">
        <v>48</v>
      </c>
      <c r="H8" s="44" t="s">
        <v>49</v>
      </c>
      <c r="I8" s="44" t="s">
        <v>59</v>
      </c>
      <c r="J8" s="44"/>
      <c r="K8" s="46">
        <v>2.8</v>
      </c>
      <c r="L8" s="47" t="s">
        <v>52</v>
      </c>
      <c r="M8" s="48">
        <v>3.8</v>
      </c>
      <c r="N8" s="47" t="s">
        <v>52</v>
      </c>
      <c r="O8" s="48">
        <v>32.4</v>
      </c>
      <c r="P8" s="47">
        <v>598</v>
      </c>
      <c r="Q8" s="48">
        <v>13.5</v>
      </c>
      <c r="R8" s="47" t="s">
        <v>53</v>
      </c>
      <c r="S8" s="48">
        <v>3.3</v>
      </c>
      <c r="T8" s="47" t="s">
        <v>53</v>
      </c>
      <c r="U8" s="48">
        <v>7.8</v>
      </c>
      <c r="V8" s="47" t="s">
        <v>53</v>
      </c>
      <c r="W8" s="48">
        <v>6</v>
      </c>
      <c r="X8" s="47" t="s">
        <v>53</v>
      </c>
      <c r="Y8" s="48">
        <v>17.2</v>
      </c>
      <c r="Z8" s="47" t="s">
        <v>53</v>
      </c>
      <c r="AA8" s="48">
        <v>5.5</v>
      </c>
      <c r="AB8" s="47" t="s">
        <v>53</v>
      </c>
      <c r="AC8" s="48">
        <v>19.600000000000001</v>
      </c>
      <c r="AD8" s="47" t="s">
        <v>53</v>
      </c>
      <c r="AE8" s="46" t="s">
        <v>54</v>
      </c>
    </row>
    <row r="9" spans="1:31" x14ac:dyDescent="0.2">
      <c r="A9" s="44">
        <f t="shared" si="0"/>
        <v>8</v>
      </c>
      <c r="B9" s="45">
        <f>686</f>
        <v>686</v>
      </c>
      <c r="C9" s="44" t="s">
        <v>73</v>
      </c>
      <c r="D9" s="58" t="s">
        <v>74</v>
      </c>
      <c r="E9" t="s">
        <v>75</v>
      </c>
      <c r="F9" t="s">
        <v>76</v>
      </c>
      <c r="G9" s="45" t="s">
        <v>77</v>
      </c>
      <c r="H9" s="44" t="s">
        <v>49</v>
      </c>
      <c r="I9" s="44" t="s">
        <v>50</v>
      </c>
      <c r="J9" s="44" t="s">
        <v>64</v>
      </c>
      <c r="K9" s="46">
        <v>3.1</v>
      </c>
      <c r="L9" s="47" t="s">
        <v>52</v>
      </c>
      <c r="M9" s="48">
        <v>6.8</v>
      </c>
      <c r="N9" s="47" t="s">
        <v>52</v>
      </c>
      <c r="O9" s="48">
        <v>10.7</v>
      </c>
      <c r="P9" s="47" t="s">
        <v>53</v>
      </c>
      <c r="Q9" s="48">
        <v>94.5</v>
      </c>
      <c r="R9" s="47">
        <v>77</v>
      </c>
      <c r="S9" s="48">
        <v>7.2</v>
      </c>
      <c r="T9" s="47" t="s">
        <v>53</v>
      </c>
      <c r="U9" s="48">
        <v>5.2</v>
      </c>
      <c r="V9" s="47" t="s">
        <v>53</v>
      </c>
      <c r="W9" s="48">
        <v>4.0999999999999996</v>
      </c>
      <c r="X9" s="47" t="s">
        <v>53</v>
      </c>
      <c r="Y9" s="48">
        <v>26.4</v>
      </c>
      <c r="Z9" s="47" t="s">
        <v>53</v>
      </c>
      <c r="AA9" s="48">
        <v>26.2</v>
      </c>
      <c r="AB9" s="47">
        <v>621</v>
      </c>
      <c r="AC9" s="48">
        <v>35.299999999999997</v>
      </c>
      <c r="AD9" s="47" t="s">
        <v>53</v>
      </c>
      <c r="AE9" s="46">
        <v>25.7</v>
      </c>
    </row>
    <row r="10" spans="1:31" x14ac:dyDescent="0.2">
      <c r="A10" s="44">
        <f t="shared" si="0"/>
        <v>9</v>
      </c>
      <c r="B10" s="45" t="s">
        <v>65</v>
      </c>
      <c r="C10" s="44" t="s">
        <v>65</v>
      </c>
      <c r="D10" s="58" t="s">
        <v>78</v>
      </c>
      <c r="E10" t="s">
        <v>68</v>
      </c>
      <c r="F10" t="s">
        <v>69</v>
      </c>
      <c r="G10" s="45" t="s">
        <v>58</v>
      </c>
      <c r="H10" s="44" t="s">
        <v>62</v>
      </c>
      <c r="I10" s="44" t="s">
        <v>50</v>
      </c>
      <c r="J10" s="44" t="s">
        <v>64</v>
      </c>
      <c r="K10" s="46">
        <v>3.1</v>
      </c>
      <c r="L10" s="47" t="s">
        <v>52</v>
      </c>
      <c r="M10" s="48">
        <v>5.9</v>
      </c>
      <c r="N10" s="47" t="s">
        <v>52</v>
      </c>
      <c r="O10" s="48">
        <v>79.099999999999994</v>
      </c>
      <c r="P10" s="47">
        <v>173</v>
      </c>
      <c r="Q10" s="48">
        <v>3.7</v>
      </c>
      <c r="R10" s="47" t="s">
        <v>53</v>
      </c>
      <c r="S10" s="48">
        <v>28.1</v>
      </c>
      <c r="T10" s="47">
        <v>606</v>
      </c>
      <c r="U10" s="48">
        <v>44.4</v>
      </c>
      <c r="V10" s="47">
        <v>454</v>
      </c>
      <c r="W10" s="48">
        <v>49.6</v>
      </c>
      <c r="X10" s="47">
        <v>419</v>
      </c>
      <c r="Y10" s="48">
        <v>9.6</v>
      </c>
      <c r="Z10" s="47" t="s">
        <v>53</v>
      </c>
      <c r="AA10" s="48">
        <v>13.2</v>
      </c>
      <c r="AB10" s="47" t="s">
        <v>53</v>
      </c>
      <c r="AC10" s="48">
        <v>28.3</v>
      </c>
      <c r="AD10" s="47" t="s">
        <v>53</v>
      </c>
      <c r="AE10" s="46" t="s">
        <v>54</v>
      </c>
    </row>
    <row r="11" spans="1:31" x14ac:dyDescent="0.2">
      <c r="A11" s="44">
        <f t="shared" si="0"/>
        <v>10</v>
      </c>
      <c r="B11" s="45" t="s">
        <v>65</v>
      </c>
      <c r="C11" s="44" t="s">
        <v>65</v>
      </c>
      <c r="D11" s="58" t="s">
        <v>79</v>
      </c>
      <c r="E11" t="s">
        <v>80</v>
      </c>
      <c r="F11" t="s">
        <v>69</v>
      </c>
      <c r="G11" s="45" t="s">
        <v>77</v>
      </c>
      <c r="H11" s="44" t="s">
        <v>49</v>
      </c>
      <c r="I11" s="44" t="s">
        <v>59</v>
      </c>
      <c r="J11" s="44" t="s">
        <v>64</v>
      </c>
      <c r="K11" s="46">
        <v>3.1</v>
      </c>
      <c r="L11" s="47" t="s">
        <v>52</v>
      </c>
      <c r="M11" s="48">
        <v>3.7</v>
      </c>
      <c r="N11" s="47" t="s">
        <v>52</v>
      </c>
      <c r="O11" s="48">
        <v>14</v>
      </c>
      <c r="P11" s="47" t="s">
        <v>53</v>
      </c>
      <c r="Q11" s="48">
        <v>14.9</v>
      </c>
      <c r="R11" s="47" t="s">
        <v>53</v>
      </c>
      <c r="S11" s="48">
        <v>40.799999999999997</v>
      </c>
      <c r="T11" s="47">
        <v>493</v>
      </c>
      <c r="U11" s="48">
        <v>78.900000000000006</v>
      </c>
      <c r="V11" s="47">
        <v>228</v>
      </c>
      <c r="W11" s="48">
        <v>80.900000000000006</v>
      </c>
      <c r="X11" s="47">
        <v>198</v>
      </c>
      <c r="Y11" s="48">
        <v>55.7</v>
      </c>
      <c r="Z11" s="47">
        <v>756</v>
      </c>
      <c r="AA11" s="48">
        <v>5.9</v>
      </c>
      <c r="AB11" s="47" t="s">
        <v>53</v>
      </c>
      <c r="AC11" s="48">
        <v>31</v>
      </c>
      <c r="AD11" s="47" t="s">
        <v>53</v>
      </c>
      <c r="AE11" s="46" t="s">
        <v>54</v>
      </c>
    </row>
    <row r="12" spans="1:31" x14ac:dyDescent="0.2">
      <c r="A12" s="44">
        <f t="shared" si="0"/>
        <v>11</v>
      </c>
      <c r="B12" s="45" t="s">
        <v>55</v>
      </c>
      <c r="C12" s="44" t="s">
        <v>56</v>
      </c>
      <c r="D12" s="58" t="s">
        <v>81</v>
      </c>
      <c r="E12" t="s">
        <v>68</v>
      </c>
      <c r="F12" t="s">
        <v>69</v>
      </c>
      <c r="G12" s="45" t="s">
        <v>77</v>
      </c>
      <c r="H12" s="44" t="s">
        <v>82</v>
      </c>
      <c r="I12" s="44" t="s">
        <v>59</v>
      </c>
      <c r="J12" s="44" t="s">
        <v>64</v>
      </c>
      <c r="K12" s="46">
        <v>3.1</v>
      </c>
      <c r="L12" s="47" t="s">
        <v>52</v>
      </c>
      <c r="M12" s="48">
        <v>1.9</v>
      </c>
      <c r="N12" s="47" t="s">
        <v>52</v>
      </c>
      <c r="O12" s="48">
        <v>17.5</v>
      </c>
      <c r="P12" s="47" t="s">
        <v>53</v>
      </c>
      <c r="Q12" s="48">
        <v>2.8</v>
      </c>
      <c r="R12" s="47" t="s">
        <v>53</v>
      </c>
      <c r="S12" s="48">
        <v>1.9</v>
      </c>
      <c r="T12" s="47" t="s">
        <v>53</v>
      </c>
      <c r="U12" s="48">
        <v>70.3</v>
      </c>
      <c r="V12" s="47">
        <v>276</v>
      </c>
      <c r="W12" s="48">
        <v>73.2</v>
      </c>
      <c r="X12" s="47">
        <v>247</v>
      </c>
      <c r="Y12" s="48">
        <v>14.1</v>
      </c>
      <c r="Z12" s="47" t="s">
        <v>53</v>
      </c>
      <c r="AA12" s="48">
        <v>2.1</v>
      </c>
      <c r="AB12" s="47" t="s">
        <v>53</v>
      </c>
      <c r="AC12" s="48">
        <v>22.7</v>
      </c>
      <c r="AD12" s="47" t="s">
        <v>53</v>
      </c>
      <c r="AE12" s="46" t="s">
        <v>54</v>
      </c>
    </row>
    <row r="13" spans="1:31" x14ac:dyDescent="0.2">
      <c r="A13" s="44">
        <f t="shared" si="0"/>
        <v>12</v>
      </c>
      <c r="B13" s="45" t="s">
        <v>65</v>
      </c>
      <c r="C13" s="44" t="s">
        <v>65</v>
      </c>
      <c r="D13" s="58" t="s">
        <v>83</v>
      </c>
      <c r="E13" t="s">
        <v>75</v>
      </c>
      <c r="F13" t="s">
        <v>76</v>
      </c>
      <c r="G13" s="45" t="s">
        <v>84</v>
      </c>
      <c r="H13" s="44" t="s">
        <v>62</v>
      </c>
      <c r="I13" s="44" t="s">
        <v>50</v>
      </c>
      <c r="J13" s="44" t="s">
        <v>64</v>
      </c>
      <c r="K13" s="46">
        <v>3.2</v>
      </c>
      <c r="L13" s="47" t="s">
        <v>52</v>
      </c>
      <c r="M13" s="48">
        <v>2.7</v>
      </c>
      <c r="N13" s="47" t="s">
        <v>52</v>
      </c>
      <c r="O13" s="48">
        <v>17.8</v>
      </c>
      <c r="P13" s="47" t="s">
        <v>53</v>
      </c>
      <c r="Q13" s="48">
        <v>33.200000000000003</v>
      </c>
      <c r="R13" s="47">
        <v>548</v>
      </c>
      <c r="S13" s="48"/>
      <c r="T13" s="47"/>
      <c r="U13" s="48"/>
      <c r="V13" s="47"/>
      <c r="W13" s="48"/>
      <c r="X13" s="47"/>
      <c r="Y13" s="48">
        <v>74.099999999999994</v>
      </c>
      <c r="Z13" s="47">
        <v>463</v>
      </c>
      <c r="AA13" s="48">
        <v>1.2</v>
      </c>
      <c r="AB13" s="47" t="s">
        <v>53</v>
      </c>
      <c r="AC13" s="48">
        <v>39.299999999999997</v>
      </c>
      <c r="AD13" s="47" t="s">
        <v>53</v>
      </c>
      <c r="AE13" s="46" t="s">
        <v>54</v>
      </c>
    </row>
    <row r="14" spans="1:31" x14ac:dyDescent="0.2">
      <c r="A14" s="44">
        <f t="shared" si="0"/>
        <v>13</v>
      </c>
      <c r="B14" s="45" t="s">
        <v>65</v>
      </c>
      <c r="C14" s="44" t="s">
        <v>65</v>
      </c>
      <c r="D14" s="58" t="s">
        <v>85</v>
      </c>
      <c r="E14" t="s">
        <v>75</v>
      </c>
      <c r="F14" t="s">
        <v>76</v>
      </c>
      <c r="G14" s="45" t="s">
        <v>84</v>
      </c>
      <c r="H14" s="44" t="s">
        <v>49</v>
      </c>
      <c r="I14" s="44" t="s">
        <v>50</v>
      </c>
      <c r="J14" s="44" t="s">
        <v>64</v>
      </c>
      <c r="K14" s="46">
        <v>3.2</v>
      </c>
      <c r="L14" s="47" t="s">
        <v>52</v>
      </c>
      <c r="M14" s="48">
        <v>3.5</v>
      </c>
      <c r="N14" s="47" t="s">
        <v>52</v>
      </c>
      <c r="O14" s="48">
        <v>12</v>
      </c>
      <c r="P14" s="47" t="s">
        <v>53</v>
      </c>
      <c r="Q14" s="48">
        <v>45.1</v>
      </c>
      <c r="R14" s="47">
        <v>414</v>
      </c>
      <c r="S14" s="48">
        <v>1.5</v>
      </c>
      <c r="T14" s="47" t="s">
        <v>53</v>
      </c>
      <c r="U14" s="48">
        <v>5.3</v>
      </c>
      <c r="V14" s="47" t="s">
        <v>53</v>
      </c>
      <c r="W14" s="48">
        <v>4.2</v>
      </c>
      <c r="X14" s="47" t="s">
        <v>53</v>
      </c>
      <c r="Y14" s="48">
        <v>51.4</v>
      </c>
      <c r="Z14" s="47" t="s">
        <v>53</v>
      </c>
      <c r="AA14" s="48">
        <v>16.5</v>
      </c>
      <c r="AB14" s="47">
        <v>798</v>
      </c>
      <c r="AC14" s="48">
        <v>37.9</v>
      </c>
      <c r="AD14" s="47" t="s">
        <v>53</v>
      </c>
      <c r="AE14" s="46" t="s">
        <v>54</v>
      </c>
    </row>
    <row r="15" spans="1:31" x14ac:dyDescent="0.2">
      <c r="A15" s="44">
        <f t="shared" si="0"/>
        <v>14</v>
      </c>
      <c r="B15" s="45" t="s">
        <v>56</v>
      </c>
      <c r="C15" s="44" t="s">
        <v>56</v>
      </c>
      <c r="D15" s="58" t="s">
        <v>86</v>
      </c>
      <c r="E15" t="s">
        <v>87</v>
      </c>
      <c r="F15" t="s">
        <v>69</v>
      </c>
      <c r="G15" s="45" t="s">
        <v>58</v>
      </c>
      <c r="H15" s="44" t="s">
        <v>88</v>
      </c>
      <c r="I15" s="44" t="s">
        <v>59</v>
      </c>
      <c r="J15" s="44" t="s">
        <v>64</v>
      </c>
      <c r="K15" s="46">
        <v>3.2</v>
      </c>
      <c r="L15" s="47" t="s">
        <v>52</v>
      </c>
      <c r="M15" s="48">
        <v>22.5</v>
      </c>
      <c r="N15" s="47">
        <v>591</v>
      </c>
      <c r="O15" s="48">
        <v>31.1</v>
      </c>
      <c r="P15" s="47">
        <v>615</v>
      </c>
      <c r="Q15" s="48">
        <v>2.2000000000000002</v>
      </c>
      <c r="R15" s="47" t="s">
        <v>53</v>
      </c>
      <c r="S15" s="48">
        <v>1.8</v>
      </c>
      <c r="T15" s="47" t="s">
        <v>53</v>
      </c>
      <c r="U15" s="48">
        <v>10.7</v>
      </c>
      <c r="V15" s="47" t="s">
        <v>53</v>
      </c>
      <c r="W15" s="48">
        <v>14.9</v>
      </c>
      <c r="X15" s="47" t="s">
        <v>53</v>
      </c>
      <c r="Y15" s="48">
        <v>12.9</v>
      </c>
      <c r="Z15" s="47" t="s">
        <v>53</v>
      </c>
      <c r="AA15" s="48">
        <v>4.7</v>
      </c>
      <c r="AB15" s="47" t="s">
        <v>53</v>
      </c>
      <c r="AC15" s="48">
        <v>33.299999999999997</v>
      </c>
      <c r="AD15" s="47" t="s">
        <v>53</v>
      </c>
      <c r="AE15" s="46" t="s">
        <v>54</v>
      </c>
    </row>
    <row r="16" spans="1:31" x14ac:dyDescent="0.2">
      <c r="A16" s="44">
        <f t="shared" si="0"/>
        <v>15</v>
      </c>
      <c r="B16" s="45" t="s">
        <v>65</v>
      </c>
      <c r="C16" s="44" t="s">
        <v>89</v>
      </c>
      <c r="D16" s="58" t="s">
        <v>90</v>
      </c>
      <c r="E16" t="s">
        <v>91</v>
      </c>
      <c r="F16" t="s">
        <v>76</v>
      </c>
      <c r="G16" s="45" t="s">
        <v>58</v>
      </c>
      <c r="H16" s="44" t="s">
        <v>62</v>
      </c>
      <c r="I16" s="44" t="s">
        <v>50</v>
      </c>
      <c r="J16" s="44" t="s">
        <v>64</v>
      </c>
      <c r="K16" s="46">
        <v>3.3</v>
      </c>
      <c r="L16" s="47" t="s">
        <v>52</v>
      </c>
      <c r="M16" s="48">
        <v>3.7</v>
      </c>
      <c r="N16" s="47" t="s">
        <v>52</v>
      </c>
      <c r="O16" s="48">
        <v>96.7</v>
      </c>
      <c r="P16" s="47">
        <v>64</v>
      </c>
      <c r="Q16" s="48">
        <v>19</v>
      </c>
      <c r="R16" s="47">
        <v>730</v>
      </c>
      <c r="S16" s="48">
        <v>7.2</v>
      </c>
      <c r="T16" s="47" t="s">
        <v>53</v>
      </c>
      <c r="U16" s="48">
        <v>6</v>
      </c>
      <c r="V16" s="47" t="s">
        <v>53</v>
      </c>
      <c r="W16" s="48">
        <v>10</v>
      </c>
      <c r="X16" s="47" t="s">
        <v>53</v>
      </c>
      <c r="Y16" s="48">
        <v>15</v>
      </c>
      <c r="Z16" s="47" t="s">
        <v>53</v>
      </c>
      <c r="AA16" s="48">
        <v>3.5</v>
      </c>
      <c r="AB16" s="47" t="s">
        <v>53</v>
      </c>
      <c r="AC16" s="48">
        <v>14.5</v>
      </c>
      <c r="AD16" s="47" t="s">
        <v>53</v>
      </c>
      <c r="AE16" s="46" t="s">
        <v>54</v>
      </c>
    </row>
    <row r="17" spans="1:31" x14ac:dyDescent="0.2">
      <c r="A17" s="44">
        <f t="shared" si="0"/>
        <v>16</v>
      </c>
      <c r="B17" s="45" t="s">
        <v>56</v>
      </c>
      <c r="C17" s="44" t="s">
        <v>56</v>
      </c>
      <c r="D17" s="58" t="s">
        <v>92</v>
      </c>
      <c r="E17" t="s">
        <v>75</v>
      </c>
      <c r="F17" t="s">
        <v>76</v>
      </c>
      <c r="G17" s="45" t="s">
        <v>77</v>
      </c>
      <c r="H17" s="44" t="s">
        <v>88</v>
      </c>
      <c r="I17" s="44" t="s">
        <v>50</v>
      </c>
      <c r="J17" s="44" t="s">
        <v>64</v>
      </c>
      <c r="K17" s="46">
        <v>3.3</v>
      </c>
      <c r="L17" s="47" t="s">
        <v>52</v>
      </c>
      <c r="M17" s="48">
        <v>5.0999999999999996</v>
      </c>
      <c r="N17" s="47" t="s">
        <v>52</v>
      </c>
      <c r="O17" s="48">
        <v>16.5</v>
      </c>
      <c r="P17" s="47" t="s">
        <v>53</v>
      </c>
      <c r="Q17" s="48">
        <v>8.4</v>
      </c>
      <c r="R17" s="47" t="s">
        <v>53</v>
      </c>
      <c r="S17" s="48">
        <v>8.6</v>
      </c>
      <c r="T17" s="47" t="s">
        <v>53</v>
      </c>
      <c r="U17" s="48">
        <v>43.3</v>
      </c>
      <c r="V17" s="47">
        <v>465</v>
      </c>
      <c r="W17" s="48">
        <v>32.4</v>
      </c>
      <c r="X17" s="47">
        <v>586</v>
      </c>
      <c r="Y17" s="48">
        <v>8.1999999999999993</v>
      </c>
      <c r="Z17" s="47" t="s">
        <v>53</v>
      </c>
      <c r="AA17" s="48">
        <v>21.2</v>
      </c>
      <c r="AB17" s="47">
        <v>704</v>
      </c>
      <c r="AC17" s="48">
        <v>29.8</v>
      </c>
      <c r="AD17" s="47" t="s">
        <v>53</v>
      </c>
      <c r="AE17" s="46" t="s">
        <v>54</v>
      </c>
    </row>
    <row r="18" spans="1:31" x14ac:dyDescent="0.2">
      <c r="A18" s="44">
        <f t="shared" si="0"/>
        <v>17</v>
      </c>
      <c r="B18" s="45" t="s">
        <v>89</v>
      </c>
      <c r="C18" s="44" t="s">
        <v>93</v>
      </c>
      <c r="D18" s="58" t="s">
        <v>94</v>
      </c>
      <c r="E18" t="s">
        <v>46</v>
      </c>
      <c r="F18" t="s">
        <v>47</v>
      </c>
      <c r="G18" s="45" t="s">
        <v>48</v>
      </c>
      <c r="H18" s="44" t="s">
        <v>49</v>
      </c>
      <c r="I18" s="44" t="s">
        <v>50</v>
      </c>
      <c r="J18" s="44" t="s">
        <v>64</v>
      </c>
      <c r="K18" s="46">
        <v>3.4</v>
      </c>
      <c r="L18" s="47" t="s">
        <v>52</v>
      </c>
      <c r="M18" s="48">
        <v>3.5</v>
      </c>
      <c r="N18" s="47" t="s">
        <v>52</v>
      </c>
      <c r="O18" s="48">
        <v>99.7</v>
      </c>
      <c r="P18" s="47">
        <v>33</v>
      </c>
      <c r="Q18" s="48">
        <v>19.899999999999999</v>
      </c>
      <c r="R18" s="47">
        <v>713</v>
      </c>
      <c r="S18" s="48">
        <v>6.3</v>
      </c>
      <c r="T18" s="47" t="s">
        <v>53</v>
      </c>
      <c r="U18" s="48">
        <v>5.5</v>
      </c>
      <c r="V18" s="47" t="s">
        <v>53</v>
      </c>
      <c r="W18" s="48">
        <v>4.3</v>
      </c>
      <c r="X18" s="47" t="s">
        <v>53</v>
      </c>
      <c r="Y18" s="48">
        <v>40.4</v>
      </c>
      <c r="Z18" s="47" t="s">
        <v>53</v>
      </c>
      <c r="AA18" s="48">
        <v>5.9</v>
      </c>
      <c r="AB18" s="47" t="s">
        <v>53</v>
      </c>
      <c r="AC18" s="48">
        <v>37.9</v>
      </c>
      <c r="AD18" s="47" t="s">
        <v>53</v>
      </c>
      <c r="AE18" s="46" t="s">
        <v>54</v>
      </c>
    </row>
    <row r="19" spans="1:31" x14ac:dyDescent="0.2">
      <c r="A19" s="44">
        <f t="shared" si="0"/>
        <v>18</v>
      </c>
      <c r="B19" s="45" t="s">
        <v>65</v>
      </c>
      <c r="C19" s="44" t="s">
        <v>43</v>
      </c>
      <c r="D19" s="58" t="s">
        <v>95</v>
      </c>
      <c r="E19" t="s">
        <v>96</v>
      </c>
      <c r="F19" t="s">
        <v>76</v>
      </c>
      <c r="G19" s="45" t="s">
        <v>58</v>
      </c>
      <c r="H19" s="44" t="s">
        <v>82</v>
      </c>
      <c r="I19" s="44" t="s">
        <v>50</v>
      </c>
      <c r="J19" s="44" t="s">
        <v>51</v>
      </c>
      <c r="K19" s="46">
        <v>3.4</v>
      </c>
      <c r="L19" s="47" t="s">
        <v>52</v>
      </c>
      <c r="M19" s="48">
        <v>2.7</v>
      </c>
      <c r="N19" s="47" t="s">
        <v>52</v>
      </c>
      <c r="O19" s="48">
        <v>95.6</v>
      </c>
      <c r="P19" s="47">
        <v>70</v>
      </c>
      <c r="Q19" s="48">
        <v>13.1</v>
      </c>
      <c r="R19" s="47" t="s">
        <v>53</v>
      </c>
      <c r="S19" s="48">
        <v>4.3</v>
      </c>
      <c r="T19" s="47" t="s">
        <v>53</v>
      </c>
      <c r="U19" s="48">
        <v>3.5</v>
      </c>
      <c r="V19" s="47" t="s">
        <v>53</v>
      </c>
      <c r="W19" s="48">
        <v>7.6</v>
      </c>
      <c r="X19" s="47" t="s">
        <v>53</v>
      </c>
      <c r="Y19" s="48">
        <v>9.1</v>
      </c>
      <c r="Z19" s="47" t="s">
        <v>53</v>
      </c>
      <c r="AA19" s="48">
        <v>1.8</v>
      </c>
      <c r="AB19" s="47" t="s">
        <v>53</v>
      </c>
      <c r="AC19" s="48">
        <v>41.4</v>
      </c>
      <c r="AD19" s="47" t="s">
        <v>53</v>
      </c>
      <c r="AE19" s="46" t="s">
        <v>54</v>
      </c>
    </row>
    <row r="20" spans="1:31" x14ac:dyDescent="0.2">
      <c r="A20" s="44">
        <f t="shared" si="0"/>
        <v>19</v>
      </c>
      <c r="B20" s="45" t="s">
        <v>56</v>
      </c>
      <c r="C20" s="44" t="s">
        <v>56</v>
      </c>
      <c r="D20" s="58" t="s">
        <v>97</v>
      </c>
      <c r="E20" t="s">
        <v>46</v>
      </c>
      <c r="F20" t="s">
        <v>47</v>
      </c>
      <c r="G20" s="45" t="s">
        <v>77</v>
      </c>
      <c r="H20" s="44" t="s">
        <v>49</v>
      </c>
      <c r="I20" s="44" t="s">
        <v>59</v>
      </c>
      <c r="J20" s="44" t="s">
        <v>64</v>
      </c>
      <c r="K20" s="46">
        <v>3.4</v>
      </c>
      <c r="L20" s="47" t="s">
        <v>52</v>
      </c>
      <c r="M20" s="48">
        <v>11.8</v>
      </c>
      <c r="N20" s="47" t="s">
        <v>52</v>
      </c>
      <c r="O20" s="48">
        <v>8.9</v>
      </c>
      <c r="P20" s="47" t="s">
        <v>53</v>
      </c>
      <c r="Q20" s="48">
        <v>14</v>
      </c>
      <c r="R20" s="47" t="s">
        <v>53</v>
      </c>
      <c r="S20" s="48">
        <v>7</v>
      </c>
      <c r="T20" s="47" t="s">
        <v>53</v>
      </c>
      <c r="U20" s="48">
        <v>11.1</v>
      </c>
      <c r="V20" s="47" t="s">
        <v>53</v>
      </c>
      <c r="W20" s="48">
        <v>8.5</v>
      </c>
      <c r="X20" s="47" t="s">
        <v>53</v>
      </c>
      <c r="Y20" s="48">
        <v>44.4</v>
      </c>
      <c r="Z20" s="47" t="s">
        <v>53</v>
      </c>
      <c r="AA20" s="48">
        <v>42.5</v>
      </c>
      <c r="AB20" s="47">
        <v>412</v>
      </c>
      <c r="AC20" s="48">
        <v>37.9</v>
      </c>
      <c r="AD20" s="47" t="s">
        <v>53</v>
      </c>
      <c r="AE20" s="46" t="s">
        <v>54</v>
      </c>
    </row>
    <row r="21" spans="1:31" x14ac:dyDescent="0.2">
      <c r="A21" s="44">
        <f t="shared" si="0"/>
        <v>20</v>
      </c>
      <c r="B21" s="45" t="s">
        <v>56</v>
      </c>
      <c r="C21" s="44" t="s">
        <v>65</v>
      </c>
      <c r="D21" s="58" t="s">
        <v>98</v>
      </c>
      <c r="E21" t="s">
        <v>80</v>
      </c>
      <c r="F21" t="s">
        <v>69</v>
      </c>
      <c r="G21" s="45" t="s">
        <v>77</v>
      </c>
      <c r="H21" s="44" t="s">
        <v>49</v>
      </c>
      <c r="I21" s="44" t="s">
        <v>63</v>
      </c>
      <c r="J21" s="44" t="s">
        <v>64</v>
      </c>
      <c r="K21" s="46">
        <v>3.4</v>
      </c>
      <c r="L21" s="47" t="s">
        <v>52</v>
      </c>
      <c r="M21" s="48">
        <v>3.9</v>
      </c>
      <c r="N21" s="47" t="s">
        <v>52</v>
      </c>
      <c r="O21" s="48">
        <v>6.4</v>
      </c>
      <c r="P21" s="47" t="s">
        <v>53</v>
      </c>
      <c r="Q21" s="48">
        <v>4.4000000000000004</v>
      </c>
      <c r="R21" s="47" t="s">
        <v>53</v>
      </c>
      <c r="S21" s="48">
        <v>51.5</v>
      </c>
      <c r="T21" s="47">
        <v>431</v>
      </c>
      <c r="U21" s="48">
        <v>93.4</v>
      </c>
      <c r="V21" s="47">
        <v>140</v>
      </c>
      <c r="W21" s="48">
        <v>93.9</v>
      </c>
      <c r="X21" s="47">
        <v>116</v>
      </c>
      <c r="Y21" s="48">
        <v>16.8</v>
      </c>
      <c r="Z21" s="47" t="s">
        <v>53</v>
      </c>
      <c r="AA21" s="48">
        <v>5.9</v>
      </c>
      <c r="AB21" s="47" t="s">
        <v>53</v>
      </c>
      <c r="AC21" s="48">
        <v>19</v>
      </c>
      <c r="AD21" s="47" t="s">
        <v>53</v>
      </c>
      <c r="AE21" s="46" t="s">
        <v>54</v>
      </c>
    </row>
    <row r="22" spans="1:31" x14ac:dyDescent="0.2">
      <c r="A22" s="44">
        <f t="shared" si="0"/>
        <v>21</v>
      </c>
      <c r="B22" s="45" t="s">
        <v>56</v>
      </c>
      <c r="C22" s="44" t="s">
        <v>55</v>
      </c>
      <c r="D22" s="58" t="s">
        <v>99</v>
      </c>
      <c r="E22" t="s">
        <v>100</v>
      </c>
      <c r="F22" t="s">
        <v>101</v>
      </c>
      <c r="G22" s="45" t="s">
        <v>58</v>
      </c>
      <c r="H22" s="44" t="s">
        <v>82</v>
      </c>
      <c r="I22" s="44" t="s">
        <v>59</v>
      </c>
      <c r="J22" s="44" t="s">
        <v>51</v>
      </c>
      <c r="K22" s="46">
        <v>3.4</v>
      </c>
      <c r="L22" s="47" t="s">
        <v>52</v>
      </c>
      <c r="M22" s="48">
        <v>5.9</v>
      </c>
      <c r="N22" s="47" t="s">
        <v>52</v>
      </c>
      <c r="O22" s="48">
        <v>6.3</v>
      </c>
      <c r="P22" s="47" t="s">
        <v>53</v>
      </c>
      <c r="Q22" s="48">
        <v>10.199999999999999</v>
      </c>
      <c r="R22" s="47" t="s">
        <v>53</v>
      </c>
      <c r="S22" s="48">
        <v>53.7</v>
      </c>
      <c r="T22" s="47">
        <v>421</v>
      </c>
      <c r="U22" s="48">
        <v>21.9</v>
      </c>
      <c r="V22" s="47">
        <v>700</v>
      </c>
      <c r="W22" s="48">
        <v>28</v>
      </c>
      <c r="X22" s="47">
        <v>637</v>
      </c>
      <c r="Y22" s="48">
        <v>11.5</v>
      </c>
      <c r="Z22" s="47" t="s">
        <v>53</v>
      </c>
      <c r="AA22" s="48">
        <v>1.7</v>
      </c>
      <c r="AB22" s="47" t="s">
        <v>53</v>
      </c>
      <c r="AC22" s="48">
        <v>34.1</v>
      </c>
      <c r="AD22" s="47" t="s">
        <v>53</v>
      </c>
      <c r="AE22" s="46" t="s">
        <v>54</v>
      </c>
    </row>
    <row r="23" spans="1:31" x14ac:dyDescent="0.2">
      <c r="A23" s="44">
        <f t="shared" si="0"/>
        <v>22</v>
      </c>
      <c r="B23" s="45" t="s">
        <v>55</v>
      </c>
      <c r="C23" s="44" t="s">
        <v>55</v>
      </c>
      <c r="D23" s="58" t="s">
        <v>102</v>
      </c>
      <c r="E23" t="s">
        <v>96</v>
      </c>
      <c r="F23" t="s">
        <v>76</v>
      </c>
      <c r="G23" s="45" t="s">
        <v>77</v>
      </c>
      <c r="H23" s="44" t="s">
        <v>62</v>
      </c>
      <c r="I23" s="44" t="s">
        <v>50</v>
      </c>
      <c r="J23" s="44" t="s">
        <v>103</v>
      </c>
      <c r="K23" s="46">
        <v>3.4</v>
      </c>
      <c r="L23" s="47" t="s">
        <v>52</v>
      </c>
      <c r="M23" s="48">
        <v>6.9</v>
      </c>
      <c r="N23" s="47" t="s">
        <v>52</v>
      </c>
      <c r="O23" s="48">
        <v>12</v>
      </c>
      <c r="P23" s="47" t="s">
        <v>53</v>
      </c>
      <c r="Q23" s="48">
        <v>9.1999999999999993</v>
      </c>
      <c r="R23" s="47" t="s">
        <v>53</v>
      </c>
      <c r="S23" s="48">
        <v>5.7</v>
      </c>
      <c r="T23" s="47" t="s">
        <v>53</v>
      </c>
      <c r="U23" s="48">
        <v>24</v>
      </c>
      <c r="V23" s="47">
        <v>674</v>
      </c>
      <c r="W23" s="48">
        <v>18</v>
      </c>
      <c r="X23" s="47">
        <v>796</v>
      </c>
      <c r="Y23" s="48">
        <v>22.3</v>
      </c>
      <c r="Z23" s="47" t="s">
        <v>53</v>
      </c>
      <c r="AA23" s="48">
        <v>3.5</v>
      </c>
      <c r="AB23" s="47" t="s">
        <v>53</v>
      </c>
      <c r="AC23" s="48">
        <v>20.3</v>
      </c>
      <c r="AD23" s="47" t="s">
        <v>53</v>
      </c>
      <c r="AE23" s="46" t="s">
        <v>54</v>
      </c>
    </row>
    <row r="24" spans="1:31" x14ac:dyDescent="0.2">
      <c r="A24" s="44">
        <f t="shared" si="0"/>
        <v>23</v>
      </c>
      <c r="B24" s="45" t="s">
        <v>65</v>
      </c>
      <c r="C24" s="44" t="s">
        <v>65</v>
      </c>
      <c r="D24" s="58" t="s">
        <v>104</v>
      </c>
      <c r="E24" t="s">
        <v>46</v>
      </c>
      <c r="F24" t="s">
        <v>47</v>
      </c>
      <c r="G24" s="45" t="s">
        <v>58</v>
      </c>
      <c r="H24" s="44" t="s">
        <v>49</v>
      </c>
      <c r="I24" s="44" t="s">
        <v>50</v>
      </c>
      <c r="J24" s="44" t="s">
        <v>64</v>
      </c>
      <c r="K24" s="46">
        <v>3.5</v>
      </c>
      <c r="L24" s="47" t="s">
        <v>52</v>
      </c>
      <c r="M24" s="48">
        <v>1.6</v>
      </c>
      <c r="N24" s="47" t="s">
        <v>52</v>
      </c>
      <c r="O24" s="48">
        <v>15.4</v>
      </c>
      <c r="P24" s="47" t="s">
        <v>53</v>
      </c>
      <c r="Q24" s="48">
        <v>36.9</v>
      </c>
      <c r="R24" s="47">
        <v>504</v>
      </c>
      <c r="S24" s="48">
        <v>8.6</v>
      </c>
      <c r="T24" s="47" t="s">
        <v>53</v>
      </c>
      <c r="U24" s="48">
        <v>12.2</v>
      </c>
      <c r="V24" s="47" t="s">
        <v>53</v>
      </c>
      <c r="W24" s="48">
        <v>9.3000000000000007</v>
      </c>
      <c r="X24" s="47" t="s">
        <v>53</v>
      </c>
      <c r="Y24" s="48">
        <v>32</v>
      </c>
      <c r="Z24" s="47" t="s">
        <v>53</v>
      </c>
      <c r="AA24" s="48">
        <v>7.5</v>
      </c>
      <c r="AB24" s="47" t="s">
        <v>53</v>
      </c>
      <c r="AC24" s="48">
        <v>41.7</v>
      </c>
      <c r="AD24" s="47" t="s">
        <v>53</v>
      </c>
      <c r="AE24" s="46" t="s">
        <v>54</v>
      </c>
    </row>
    <row r="25" spans="1:31" x14ac:dyDescent="0.2">
      <c r="A25" s="44">
        <f t="shared" si="0"/>
        <v>24</v>
      </c>
      <c r="B25" s="45" t="s">
        <v>56</v>
      </c>
      <c r="C25" s="44" t="s">
        <v>56</v>
      </c>
      <c r="D25" s="58" t="s">
        <v>105</v>
      </c>
      <c r="E25" t="s">
        <v>75</v>
      </c>
      <c r="F25" t="s">
        <v>76</v>
      </c>
      <c r="G25" s="45" t="s">
        <v>77</v>
      </c>
      <c r="H25" s="44" t="s">
        <v>62</v>
      </c>
      <c r="I25" s="44" t="s">
        <v>63</v>
      </c>
      <c r="J25" s="44" t="s">
        <v>64</v>
      </c>
      <c r="K25" s="46">
        <v>3.5</v>
      </c>
      <c r="L25" s="47" t="s">
        <v>52</v>
      </c>
      <c r="M25" s="48">
        <v>62.2</v>
      </c>
      <c r="N25" s="47">
        <v>181</v>
      </c>
      <c r="O25" s="48">
        <v>11.1</v>
      </c>
      <c r="P25" s="47" t="s">
        <v>53</v>
      </c>
      <c r="Q25" s="48">
        <v>1.5</v>
      </c>
      <c r="R25" s="47" t="s">
        <v>53</v>
      </c>
      <c r="S25" s="48">
        <v>5</v>
      </c>
      <c r="T25" s="47" t="s">
        <v>53</v>
      </c>
      <c r="U25" s="48">
        <v>2.2000000000000002</v>
      </c>
      <c r="V25" s="47" t="s">
        <v>53</v>
      </c>
      <c r="W25" s="48">
        <v>6.8</v>
      </c>
      <c r="X25" s="47" t="s">
        <v>53</v>
      </c>
      <c r="Y25" s="48">
        <v>7.9</v>
      </c>
      <c r="Z25" s="47" t="s">
        <v>53</v>
      </c>
      <c r="AA25" s="48">
        <v>9.6</v>
      </c>
      <c r="AB25" s="47" t="s">
        <v>53</v>
      </c>
      <c r="AC25" s="48">
        <v>10.199999999999999</v>
      </c>
      <c r="AD25" s="47" t="s">
        <v>53</v>
      </c>
      <c r="AE25" s="46" t="s">
        <v>54</v>
      </c>
    </row>
    <row r="26" spans="1:31" x14ac:dyDescent="0.2">
      <c r="A26" s="44">
        <f t="shared" si="0"/>
        <v>25</v>
      </c>
      <c r="B26" s="45" t="s">
        <v>65</v>
      </c>
      <c r="C26" s="44" t="s">
        <v>65</v>
      </c>
      <c r="D26" s="58" t="s">
        <v>106</v>
      </c>
      <c r="E26" t="s">
        <v>46</v>
      </c>
      <c r="F26" t="s">
        <v>47</v>
      </c>
      <c r="G26" s="45" t="s">
        <v>58</v>
      </c>
      <c r="H26" s="44" t="s">
        <v>49</v>
      </c>
      <c r="I26" s="44" t="s">
        <v>50</v>
      </c>
      <c r="J26" s="44" t="s">
        <v>64</v>
      </c>
      <c r="K26" s="46">
        <v>3.6</v>
      </c>
      <c r="L26" s="47" t="s">
        <v>52</v>
      </c>
      <c r="M26" s="48">
        <v>2.2999999999999998</v>
      </c>
      <c r="N26" s="47" t="s">
        <v>52</v>
      </c>
      <c r="O26" s="48">
        <v>39.4</v>
      </c>
      <c r="P26" s="47">
        <v>515</v>
      </c>
      <c r="Q26" s="48">
        <v>29.6</v>
      </c>
      <c r="R26" s="47">
        <v>592</v>
      </c>
      <c r="S26" s="48">
        <v>12.6</v>
      </c>
      <c r="T26" s="47" t="s">
        <v>53</v>
      </c>
      <c r="U26" s="48">
        <v>8.1</v>
      </c>
      <c r="V26" s="47" t="s">
        <v>53</v>
      </c>
      <c r="W26" s="48">
        <v>13.5</v>
      </c>
      <c r="X26" s="47" t="s">
        <v>53</v>
      </c>
      <c r="Y26" s="48">
        <v>52</v>
      </c>
      <c r="Z26" s="47" t="s">
        <v>53</v>
      </c>
      <c r="AA26" s="48">
        <v>10.6</v>
      </c>
      <c r="AB26" s="47" t="s">
        <v>53</v>
      </c>
      <c r="AC26" s="48">
        <v>43.4</v>
      </c>
      <c r="AD26" s="47" t="s">
        <v>53</v>
      </c>
      <c r="AE26" s="46" t="s">
        <v>54</v>
      </c>
    </row>
    <row r="27" spans="1:31" x14ac:dyDescent="0.2">
      <c r="A27" s="44">
        <f t="shared" si="0"/>
        <v>26</v>
      </c>
      <c r="B27" s="45" t="s">
        <v>56</v>
      </c>
      <c r="C27" s="44" t="s">
        <v>56</v>
      </c>
      <c r="D27" s="58" t="s">
        <v>107</v>
      </c>
      <c r="E27" t="s">
        <v>46</v>
      </c>
      <c r="F27" t="s">
        <v>47</v>
      </c>
      <c r="G27" s="45" t="s">
        <v>58</v>
      </c>
      <c r="H27" s="44" t="s">
        <v>49</v>
      </c>
      <c r="I27" s="44" t="s">
        <v>50</v>
      </c>
      <c r="J27" s="44" t="s">
        <v>51</v>
      </c>
      <c r="K27" s="46">
        <v>3.6</v>
      </c>
      <c r="L27" s="47" t="s">
        <v>52</v>
      </c>
      <c r="M27" s="48">
        <v>3.2</v>
      </c>
      <c r="N27" s="47" t="s">
        <v>52</v>
      </c>
      <c r="O27" s="48">
        <v>28.5</v>
      </c>
      <c r="P27" s="47">
        <v>669</v>
      </c>
      <c r="Q27" s="48">
        <v>15.2</v>
      </c>
      <c r="R27" s="47" t="s">
        <v>53</v>
      </c>
      <c r="S27" s="48">
        <v>8.6</v>
      </c>
      <c r="T27" s="47" t="s">
        <v>53</v>
      </c>
      <c r="U27" s="48">
        <v>5</v>
      </c>
      <c r="V27" s="47" t="s">
        <v>53</v>
      </c>
      <c r="W27" s="48">
        <v>10</v>
      </c>
      <c r="X27" s="47" t="s">
        <v>53</v>
      </c>
      <c r="Y27" s="48">
        <v>31.7</v>
      </c>
      <c r="Z27" s="47" t="s">
        <v>53</v>
      </c>
      <c r="AA27" s="48">
        <v>27.3</v>
      </c>
      <c r="AB27" s="47">
        <v>605</v>
      </c>
      <c r="AC27" s="48">
        <v>30</v>
      </c>
      <c r="AD27" s="47" t="s">
        <v>53</v>
      </c>
      <c r="AE27" s="46" t="s">
        <v>54</v>
      </c>
    </row>
    <row r="28" spans="1:31" x14ac:dyDescent="0.2">
      <c r="A28" s="44">
        <f t="shared" si="0"/>
        <v>27</v>
      </c>
      <c r="B28" s="45" t="s">
        <v>56</v>
      </c>
      <c r="C28" s="44" t="s">
        <v>56</v>
      </c>
      <c r="D28" s="58" t="s">
        <v>108</v>
      </c>
      <c r="E28" t="s">
        <v>109</v>
      </c>
      <c r="F28" t="s">
        <v>47</v>
      </c>
      <c r="G28" s="45" t="s">
        <v>84</v>
      </c>
      <c r="H28" s="44" t="s">
        <v>82</v>
      </c>
      <c r="I28" s="44" t="s">
        <v>63</v>
      </c>
      <c r="J28" s="44" t="s">
        <v>64</v>
      </c>
      <c r="K28" s="46">
        <v>3.6</v>
      </c>
      <c r="L28" s="47" t="s">
        <v>52</v>
      </c>
      <c r="M28" s="48">
        <v>8.3000000000000007</v>
      </c>
      <c r="N28" s="47" t="s">
        <v>52</v>
      </c>
      <c r="O28" s="48">
        <v>51.7</v>
      </c>
      <c r="P28" s="47">
        <v>366</v>
      </c>
      <c r="Q28" s="48">
        <v>1.9</v>
      </c>
      <c r="R28" s="47" t="s">
        <v>53</v>
      </c>
      <c r="S28" s="48">
        <v>2.6</v>
      </c>
      <c r="T28" s="47" t="s">
        <v>53</v>
      </c>
      <c r="U28" s="48">
        <v>2.9</v>
      </c>
      <c r="V28" s="47" t="s">
        <v>53</v>
      </c>
      <c r="W28" s="48">
        <v>7.2</v>
      </c>
      <c r="X28" s="47" t="s">
        <v>53</v>
      </c>
      <c r="Y28" s="48">
        <v>13.3</v>
      </c>
      <c r="Z28" s="47" t="s">
        <v>53</v>
      </c>
      <c r="AA28" s="48">
        <v>2.2999999999999998</v>
      </c>
      <c r="AB28" s="47" t="s">
        <v>53</v>
      </c>
      <c r="AC28" s="48">
        <v>41.8</v>
      </c>
      <c r="AD28" s="47" t="s">
        <v>53</v>
      </c>
      <c r="AE28" s="46" t="s">
        <v>54</v>
      </c>
    </row>
    <row r="29" spans="1:31" x14ac:dyDescent="0.2">
      <c r="A29" s="44">
        <f t="shared" si="0"/>
        <v>28</v>
      </c>
      <c r="B29" s="45" t="s">
        <v>56</v>
      </c>
      <c r="C29" s="44" t="s">
        <v>56</v>
      </c>
      <c r="D29" s="58" t="s">
        <v>110</v>
      </c>
      <c r="E29" t="s">
        <v>46</v>
      </c>
      <c r="F29" t="s">
        <v>47</v>
      </c>
      <c r="G29" s="45" t="s">
        <v>77</v>
      </c>
      <c r="H29" s="44" t="s">
        <v>62</v>
      </c>
      <c r="I29" s="44" t="s">
        <v>50</v>
      </c>
      <c r="J29" s="44" t="s">
        <v>64</v>
      </c>
      <c r="K29" s="46">
        <v>3.6</v>
      </c>
      <c r="L29" s="47" t="s">
        <v>52</v>
      </c>
      <c r="M29" s="48">
        <v>4.5</v>
      </c>
      <c r="N29" s="47" t="s">
        <v>52</v>
      </c>
      <c r="O29" s="48">
        <v>12.2</v>
      </c>
      <c r="P29" s="47" t="s">
        <v>53</v>
      </c>
      <c r="Q29" s="48">
        <v>15.1</v>
      </c>
      <c r="R29" s="47" t="s">
        <v>53</v>
      </c>
      <c r="S29" s="48">
        <v>10.3</v>
      </c>
      <c r="T29" s="47" t="s">
        <v>53</v>
      </c>
      <c r="U29" s="48">
        <v>4.3</v>
      </c>
      <c r="V29" s="47" t="s">
        <v>53</v>
      </c>
      <c r="W29" s="48">
        <v>3.4</v>
      </c>
      <c r="X29" s="47" t="s">
        <v>53</v>
      </c>
      <c r="Y29" s="48">
        <v>49.6</v>
      </c>
      <c r="Z29" s="47" t="s">
        <v>53</v>
      </c>
      <c r="AA29" s="48">
        <v>5</v>
      </c>
      <c r="AB29" s="47" t="s">
        <v>53</v>
      </c>
      <c r="AC29" s="48">
        <v>32.799999999999997</v>
      </c>
      <c r="AD29" s="47" t="s">
        <v>53</v>
      </c>
      <c r="AE29" s="46" t="s">
        <v>54</v>
      </c>
    </row>
    <row r="30" spans="1:31" x14ac:dyDescent="0.2">
      <c r="A30" s="44">
        <f t="shared" si="0"/>
        <v>29</v>
      </c>
      <c r="B30" s="45" t="s">
        <v>56</v>
      </c>
      <c r="C30" s="44" t="s">
        <v>56</v>
      </c>
      <c r="D30" s="58" t="s">
        <v>111</v>
      </c>
      <c r="E30" t="s">
        <v>112</v>
      </c>
      <c r="F30" t="s">
        <v>69</v>
      </c>
      <c r="G30" s="45" t="s">
        <v>58</v>
      </c>
      <c r="H30" s="44" t="s">
        <v>49</v>
      </c>
      <c r="I30" s="44" t="s">
        <v>59</v>
      </c>
      <c r="J30" s="44" t="s">
        <v>64</v>
      </c>
      <c r="K30" s="46">
        <v>3.6</v>
      </c>
      <c r="L30" s="47" t="s">
        <v>52</v>
      </c>
      <c r="M30" s="48">
        <v>5.7</v>
      </c>
      <c r="N30" s="47" t="s">
        <v>52</v>
      </c>
      <c r="O30" s="48">
        <v>12.3</v>
      </c>
      <c r="P30" s="47" t="s">
        <v>53</v>
      </c>
      <c r="Q30" s="48">
        <v>8.3000000000000007</v>
      </c>
      <c r="R30" s="47" t="s">
        <v>53</v>
      </c>
      <c r="S30" s="48">
        <v>31.6</v>
      </c>
      <c r="T30" s="47">
        <v>567</v>
      </c>
      <c r="U30" s="48">
        <v>38.9</v>
      </c>
      <c r="V30" s="47">
        <v>506</v>
      </c>
      <c r="W30" s="48">
        <v>37.4</v>
      </c>
      <c r="X30" s="47">
        <v>523</v>
      </c>
      <c r="Y30" s="48">
        <v>45.4</v>
      </c>
      <c r="Z30" s="47" t="s">
        <v>53</v>
      </c>
      <c r="AA30" s="48">
        <v>13.2</v>
      </c>
      <c r="AB30" s="47" t="s">
        <v>53</v>
      </c>
      <c r="AC30" s="48">
        <v>21.8</v>
      </c>
      <c r="AD30" s="47" t="s">
        <v>53</v>
      </c>
      <c r="AE30" s="46" t="s">
        <v>54</v>
      </c>
    </row>
    <row r="31" spans="1:31" x14ac:dyDescent="0.2">
      <c r="A31" s="44">
        <f t="shared" si="0"/>
        <v>30</v>
      </c>
      <c r="B31" s="45" t="s">
        <v>55</v>
      </c>
      <c r="C31" s="44" t="s">
        <v>56</v>
      </c>
      <c r="D31" s="58" t="s">
        <v>113</v>
      </c>
      <c r="E31" t="s">
        <v>46</v>
      </c>
      <c r="F31" t="s">
        <v>47</v>
      </c>
      <c r="G31" s="45" t="s">
        <v>77</v>
      </c>
      <c r="H31" s="44" t="s">
        <v>82</v>
      </c>
      <c r="I31" s="44" t="s">
        <v>59</v>
      </c>
      <c r="J31" s="44" t="s">
        <v>64</v>
      </c>
      <c r="K31" s="46">
        <v>3.6</v>
      </c>
      <c r="L31" s="47" t="s">
        <v>52</v>
      </c>
      <c r="M31" s="48">
        <v>5</v>
      </c>
      <c r="N31" s="47" t="s">
        <v>52</v>
      </c>
      <c r="O31" s="48">
        <v>11.5</v>
      </c>
      <c r="P31" s="47" t="s">
        <v>53</v>
      </c>
      <c r="Q31" s="48">
        <v>11.2</v>
      </c>
      <c r="R31" s="47" t="s">
        <v>53</v>
      </c>
      <c r="S31" s="48">
        <v>4.8</v>
      </c>
      <c r="T31" s="47" t="s">
        <v>53</v>
      </c>
      <c r="U31" s="48">
        <v>23.4</v>
      </c>
      <c r="V31" s="47">
        <v>684</v>
      </c>
      <c r="W31" s="48">
        <v>17.600000000000001</v>
      </c>
      <c r="X31" s="47" t="s">
        <v>53</v>
      </c>
      <c r="Y31" s="48">
        <v>26.2</v>
      </c>
      <c r="Z31" s="47" t="s">
        <v>53</v>
      </c>
      <c r="AA31" s="48">
        <v>15</v>
      </c>
      <c r="AB31" s="47" t="s">
        <v>53</v>
      </c>
      <c r="AC31" s="48">
        <v>29.2</v>
      </c>
      <c r="AD31" s="47" t="s">
        <v>53</v>
      </c>
      <c r="AE31" s="46" t="s">
        <v>54</v>
      </c>
    </row>
    <row r="32" spans="1:31" x14ac:dyDescent="0.2">
      <c r="A32" s="44">
        <f t="shared" si="0"/>
        <v>31</v>
      </c>
      <c r="B32" s="45" t="s">
        <v>44</v>
      </c>
      <c r="C32" s="44" t="s">
        <v>89</v>
      </c>
      <c r="D32" s="58" t="s">
        <v>114</v>
      </c>
      <c r="E32" t="s">
        <v>46</v>
      </c>
      <c r="F32" t="s">
        <v>47</v>
      </c>
      <c r="G32" s="45" t="s">
        <v>58</v>
      </c>
      <c r="H32" s="44" t="s">
        <v>62</v>
      </c>
      <c r="I32" s="44" t="s">
        <v>50</v>
      </c>
      <c r="J32" s="44" t="s">
        <v>51</v>
      </c>
      <c r="K32" s="46">
        <v>3.7</v>
      </c>
      <c r="L32" s="47" t="s">
        <v>52</v>
      </c>
      <c r="M32" s="48">
        <v>15.3</v>
      </c>
      <c r="N32" s="47" t="s">
        <v>52</v>
      </c>
      <c r="O32" s="48">
        <v>20.5</v>
      </c>
      <c r="P32" s="47" t="s">
        <v>53</v>
      </c>
      <c r="Q32" s="48">
        <v>40.700000000000003</v>
      </c>
      <c r="R32" s="47">
        <v>461</v>
      </c>
      <c r="S32" s="48">
        <v>36.9</v>
      </c>
      <c r="T32" s="47">
        <v>522</v>
      </c>
      <c r="U32" s="48">
        <v>36.6</v>
      </c>
      <c r="V32" s="47">
        <v>530</v>
      </c>
      <c r="W32" s="48">
        <v>27.4</v>
      </c>
      <c r="X32" s="47">
        <v>647</v>
      </c>
      <c r="Y32" s="48">
        <v>29.4</v>
      </c>
      <c r="Z32" s="47" t="s">
        <v>53</v>
      </c>
      <c r="AA32" s="48">
        <v>16.7</v>
      </c>
      <c r="AB32" s="47">
        <v>791</v>
      </c>
      <c r="AC32" s="48">
        <v>47.3</v>
      </c>
      <c r="AD32" s="47" t="s">
        <v>115</v>
      </c>
      <c r="AE32" s="46" t="s">
        <v>54</v>
      </c>
    </row>
    <row r="33" spans="1:31" x14ac:dyDescent="0.2">
      <c r="A33" s="44">
        <f t="shared" si="0"/>
        <v>32</v>
      </c>
      <c r="B33" s="45" t="s">
        <v>65</v>
      </c>
      <c r="C33" s="44" t="s">
        <v>65</v>
      </c>
      <c r="D33" s="58" t="s">
        <v>116</v>
      </c>
      <c r="E33" t="s">
        <v>46</v>
      </c>
      <c r="F33" t="s">
        <v>47</v>
      </c>
      <c r="G33" s="45" t="s">
        <v>77</v>
      </c>
      <c r="H33" s="44" t="s">
        <v>82</v>
      </c>
      <c r="I33" s="44" t="s">
        <v>59</v>
      </c>
      <c r="J33" s="44" t="s">
        <v>64</v>
      </c>
      <c r="K33" s="46">
        <v>3.7</v>
      </c>
      <c r="L33" s="47" t="s">
        <v>52</v>
      </c>
      <c r="M33" s="48">
        <v>6.8</v>
      </c>
      <c r="N33" s="47" t="s">
        <v>52</v>
      </c>
      <c r="O33" s="48">
        <v>39.799999999999997</v>
      </c>
      <c r="P33" s="47">
        <v>509</v>
      </c>
      <c r="Q33" s="48">
        <v>23</v>
      </c>
      <c r="R33" s="47">
        <v>669</v>
      </c>
      <c r="S33" s="48">
        <v>8.8000000000000007</v>
      </c>
      <c r="T33" s="47" t="s">
        <v>53</v>
      </c>
      <c r="U33" s="48">
        <v>3.8</v>
      </c>
      <c r="V33" s="47" t="s">
        <v>53</v>
      </c>
      <c r="W33" s="48">
        <v>8.8000000000000007</v>
      </c>
      <c r="X33" s="47" t="s">
        <v>53</v>
      </c>
      <c r="Y33" s="48">
        <v>66.2</v>
      </c>
      <c r="Z33" s="47">
        <v>607</v>
      </c>
      <c r="AA33" s="48">
        <v>22.3</v>
      </c>
      <c r="AB33" s="47">
        <v>690</v>
      </c>
      <c r="AC33" s="48">
        <v>52</v>
      </c>
      <c r="AD33" s="47" t="s">
        <v>117</v>
      </c>
      <c r="AE33" s="46" t="s">
        <v>54</v>
      </c>
    </row>
    <row r="34" spans="1:31" x14ac:dyDescent="0.2">
      <c r="A34" s="44">
        <f t="shared" si="0"/>
        <v>33</v>
      </c>
      <c r="B34" s="45">
        <f>624</f>
        <v>624</v>
      </c>
      <c r="C34" s="44">
        <f>413</f>
        <v>413</v>
      </c>
      <c r="D34" s="58" t="s">
        <v>118</v>
      </c>
      <c r="E34" t="s">
        <v>46</v>
      </c>
      <c r="F34" t="s">
        <v>47</v>
      </c>
      <c r="G34" s="45" t="s">
        <v>58</v>
      </c>
      <c r="H34" s="44" t="s">
        <v>82</v>
      </c>
      <c r="I34" s="44" t="s">
        <v>63</v>
      </c>
      <c r="J34" s="44" t="s">
        <v>51</v>
      </c>
      <c r="K34" s="46">
        <v>3.8</v>
      </c>
      <c r="L34" s="47" t="s">
        <v>52</v>
      </c>
      <c r="M34" s="48">
        <v>4.5999999999999996</v>
      </c>
      <c r="N34" s="47" t="s">
        <v>52</v>
      </c>
      <c r="O34" s="48">
        <v>62.7</v>
      </c>
      <c r="P34" s="47">
        <v>282</v>
      </c>
      <c r="Q34" s="48">
        <v>72.8</v>
      </c>
      <c r="R34" s="47">
        <v>191</v>
      </c>
      <c r="S34" s="48">
        <v>36.4</v>
      </c>
      <c r="T34" s="47">
        <v>527</v>
      </c>
      <c r="U34" s="48">
        <v>27.7</v>
      </c>
      <c r="V34" s="47">
        <v>618</v>
      </c>
      <c r="W34" s="48">
        <v>30</v>
      </c>
      <c r="X34" s="47">
        <v>615</v>
      </c>
      <c r="Y34" s="48">
        <v>15.3</v>
      </c>
      <c r="Z34" s="47" t="s">
        <v>53</v>
      </c>
      <c r="AA34" s="48">
        <v>4.9000000000000004</v>
      </c>
      <c r="AB34" s="47" t="s">
        <v>53</v>
      </c>
      <c r="AC34" s="48">
        <v>36.4</v>
      </c>
      <c r="AD34" s="47" t="s">
        <v>53</v>
      </c>
      <c r="AE34" s="46">
        <v>27.5</v>
      </c>
    </row>
    <row r="35" spans="1:31" x14ac:dyDescent="0.2">
      <c r="A35" s="44">
        <f t="shared" si="0"/>
        <v>34</v>
      </c>
      <c r="B35" s="45" t="s">
        <v>56</v>
      </c>
      <c r="C35" s="44" t="s">
        <v>65</v>
      </c>
      <c r="D35" s="58" t="s">
        <v>119</v>
      </c>
      <c r="E35" t="s">
        <v>91</v>
      </c>
      <c r="F35" t="s">
        <v>76</v>
      </c>
      <c r="G35" s="45" t="s">
        <v>58</v>
      </c>
      <c r="H35" s="44" t="s">
        <v>62</v>
      </c>
      <c r="I35" s="44" t="s">
        <v>50</v>
      </c>
      <c r="J35" s="44" t="s">
        <v>64</v>
      </c>
      <c r="K35" s="46">
        <v>3.8</v>
      </c>
      <c r="L35" s="47" t="s">
        <v>52</v>
      </c>
      <c r="M35" s="48">
        <v>2.8</v>
      </c>
      <c r="N35" s="47" t="s">
        <v>52</v>
      </c>
      <c r="O35" s="48">
        <v>89.8</v>
      </c>
      <c r="P35" s="47">
        <v>104</v>
      </c>
      <c r="Q35" s="48">
        <v>9</v>
      </c>
      <c r="R35" s="47" t="s">
        <v>53</v>
      </c>
      <c r="S35" s="48">
        <v>5.5</v>
      </c>
      <c r="T35" s="47" t="s">
        <v>53</v>
      </c>
      <c r="U35" s="48">
        <v>5.2</v>
      </c>
      <c r="V35" s="47" t="s">
        <v>53</v>
      </c>
      <c r="W35" s="48">
        <v>8.6</v>
      </c>
      <c r="X35" s="47" t="s">
        <v>53</v>
      </c>
      <c r="Y35" s="48">
        <v>10.5</v>
      </c>
      <c r="Z35" s="47" t="s">
        <v>53</v>
      </c>
      <c r="AA35" s="48">
        <v>1.8</v>
      </c>
      <c r="AB35" s="47" t="s">
        <v>53</v>
      </c>
      <c r="AC35" s="48">
        <v>15.4</v>
      </c>
      <c r="AD35" s="47" t="s">
        <v>53</v>
      </c>
      <c r="AE35" s="46" t="s">
        <v>54</v>
      </c>
    </row>
    <row r="36" spans="1:31" x14ac:dyDescent="0.2">
      <c r="A36" s="44">
        <f t="shared" si="0"/>
        <v>35</v>
      </c>
      <c r="B36" s="45" t="s">
        <v>55</v>
      </c>
      <c r="C36" s="44" t="s">
        <v>56</v>
      </c>
      <c r="D36" s="58" t="s">
        <v>120</v>
      </c>
      <c r="E36" t="s">
        <v>68</v>
      </c>
      <c r="F36" t="s">
        <v>69</v>
      </c>
      <c r="G36" s="45" t="s">
        <v>77</v>
      </c>
      <c r="H36" s="44" t="s">
        <v>62</v>
      </c>
      <c r="I36" s="44" t="s">
        <v>59</v>
      </c>
      <c r="J36" s="44" t="s">
        <v>64</v>
      </c>
      <c r="K36" s="46">
        <v>3.8</v>
      </c>
      <c r="L36" s="47" t="s">
        <v>52</v>
      </c>
      <c r="M36" s="48">
        <v>4.2</v>
      </c>
      <c r="N36" s="47" t="s">
        <v>52</v>
      </c>
      <c r="O36" s="48">
        <v>22.2</v>
      </c>
      <c r="P36" s="47">
        <v>785</v>
      </c>
      <c r="Q36" s="48">
        <v>1.5</v>
      </c>
      <c r="R36" s="47" t="s">
        <v>53</v>
      </c>
      <c r="S36" s="48">
        <v>1.7</v>
      </c>
      <c r="T36" s="47" t="s">
        <v>53</v>
      </c>
      <c r="U36" s="48">
        <v>59.8</v>
      </c>
      <c r="V36" s="47">
        <v>344</v>
      </c>
      <c r="W36" s="48">
        <v>56.4</v>
      </c>
      <c r="X36" s="47">
        <v>364</v>
      </c>
      <c r="Y36" s="48">
        <v>11.4</v>
      </c>
      <c r="Z36" s="47" t="s">
        <v>53</v>
      </c>
      <c r="AA36" s="48">
        <v>7.2</v>
      </c>
      <c r="AB36" s="47" t="s">
        <v>53</v>
      </c>
      <c r="AC36" s="48">
        <v>25.4</v>
      </c>
      <c r="AD36" s="47" t="s">
        <v>53</v>
      </c>
      <c r="AE36" s="46" t="s">
        <v>54</v>
      </c>
    </row>
    <row r="37" spans="1:31" x14ac:dyDescent="0.2">
      <c r="A37" s="44">
        <f t="shared" si="0"/>
        <v>36</v>
      </c>
      <c r="B37" s="45" t="s">
        <v>65</v>
      </c>
      <c r="C37" s="44" t="s">
        <v>89</v>
      </c>
      <c r="D37" s="58" t="s">
        <v>121</v>
      </c>
      <c r="E37" t="s">
        <v>80</v>
      </c>
      <c r="F37" t="s">
        <v>69</v>
      </c>
      <c r="G37" s="45" t="s">
        <v>77</v>
      </c>
      <c r="H37" s="44" t="s">
        <v>62</v>
      </c>
      <c r="I37" s="44" t="s">
        <v>59</v>
      </c>
      <c r="J37" s="44" t="s">
        <v>64</v>
      </c>
      <c r="K37" s="46">
        <v>3.9</v>
      </c>
      <c r="L37" s="47" t="s">
        <v>52</v>
      </c>
      <c r="M37" s="48">
        <v>6.5</v>
      </c>
      <c r="N37" s="47" t="s">
        <v>52</v>
      </c>
      <c r="O37" s="48">
        <v>2.6</v>
      </c>
      <c r="P37" s="47" t="s">
        <v>53</v>
      </c>
      <c r="Q37" s="48">
        <v>9.5</v>
      </c>
      <c r="R37" s="47" t="s">
        <v>53</v>
      </c>
      <c r="S37" s="48">
        <v>83.3</v>
      </c>
      <c r="T37" s="47">
        <v>268</v>
      </c>
      <c r="U37" s="48">
        <v>99.8</v>
      </c>
      <c r="V37" s="47">
        <v>46</v>
      </c>
      <c r="W37" s="48">
        <v>99.8</v>
      </c>
      <c r="X37" s="47">
        <v>35</v>
      </c>
      <c r="Y37" s="48">
        <v>34.5</v>
      </c>
      <c r="Z37" s="47" t="s">
        <v>53</v>
      </c>
      <c r="AA37" s="48">
        <v>14.1</v>
      </c>
      <c r="AB37" s="47" t="s">
        <v>53</v>
      </c>
      <c r="AC37" s="48">
        <v>29.5</v>
      </c>
      <c r="AD37" s="47" t="s">
        <v>53</v>
      </c>
      <c r="AE37" s="46" t="s">
        <v>54</v>
      </c>
    </row>
    <row r="38" spans="1:31" x14ac:dyDescent="0.2">
      <c r="A38" s="44">
        <f t="shared" si="0"/>
        <v>37</v>
      </c>
      <c r="B38" s="45" t="s">
        <v>65</v>
      </c>
      <c r="C38" s="44" t="s">
        <v>65</v>
      </c>
      <c r="D38" s="58" t="s">
        <v>122</v>
      </c>
      <c r="E38" t="s">
        <v>46</v>
      </c>
      <c r="F38" t="s">
        <v>47</v>
      </c>
      <c r="G38" s="45" t="s">
        <v>77</v>
      </c>
      <c r="H38" s="44" t="s">
        <v>82</v>
      </c>
      <c r="I38" s="44" t="s">
        <v>59</v>
      </c>
      <c r="J38" s="44" t="s">
        <v>64</v>
      </c>
      <c r="K38" s="46">
        <v>3.9</v>
      </c>
      <c r="L38" s="47" t="s">
        <v>52</v>
      </c>
      <c r="M38" s="48">
        <v>4.2</v>
      </c>
      <c r="N38" s="47" t="s">
        <v>52</v>
      </c>
      <c r="O38" s="48">
        <v>43.8</v>
      </c>
      <c r="P38" s="47">
        <v>454</v>
      </c>
      <c r="Q38" s="48">
        <v>13.3</v>
      </c>
      <c r="R38" s="47" t="s">
        <v>53</v>
      </c>
      <c r="S38" s="48">
        <v>21.8</v>
      </c>
      <c r="T38" s="47">
        <v>691</v>
      </c>
      <c r="U38" s="48">
        <v>5.9</v>
      </c>
      <c r="V38" s="47" t="s">
        <v>53</v>
      </c>
      <c r="W38" s="48">
        <v>11.3</v>
      </c>
      <c r="X38" s="47" t="s">
        <v>53</v>
      </c>
      <c r="Y38" s="48">
        <v>59.6</v>
      </c>
      <c r="Z38" s="47">
        <v>700</v>
      </c>
      <c r="AA38" s="48">
        <v>9.8000000000000007</v>
      </c>
      <c r="AB38" s="47" t="s">
        <v>53</v>
      </c>
      <c r="AC38" s="48">
        <v>39.5</v>
      </c>
      <c r="AD38" s="47" t="s">
        <v>53</v>
      </c>
      <c r="AE38" s="46" t="s">
        <v>54</v>
      </c>
    </row>
    <row r="39" spans="1:31" x14ac:dyDescent="0.2">
      <c r="A39" s="44">
        <f t="shared" si="0"/>
        <v>38</v>
      </c>
      <c r="B39" s="45" t="s">
        <v>56</v>
      </c>
      <c r="C39" s="44" t="s">
        <v>56</v>
      </c>
      <c r="D39" s="58" t="s">
        <v>123</v>
      </c>
      <c r="E39" t="s">
        <v>87</v>
      </c>
      <c r="F39" t="s">
        <v>69</v>
      </c>
      <c r="G39" s="45" t="s">
        <v>58</v>
      </c>
      <c r="H39" s="44" t="s">
        <v>62</v>
      </c>
      <c r="I39" s="44" t="s">
        <v>59</v>
      </c>
      <c r="J39" s="44" t="s">
        <v>64</v>
      </c>
      <c r="K39" s="46">
        <v>3.9</v>
      </c>
      <c r="L39" s="47" t="s">
        <v>52</v>
      </c>
      <c r="M39" s="48">
        <v>6.3</v>
      </c>
      <c r="N39" s="47" t="s">
        <v>52</v>
      </c>
      <c r="O39" s="48">
        <v>70.5</v>
      </c>
      <c r="P39" s="47">
        <v>224</v>
      </c>
      <c r="Q39" s="48">
        <v>1.6</v>
      </c>
      <c r="R39" s="47" t="s">
        <v>53</v>
      </c>
      <c r="S39" s="48">
        <v>2.2000000000000002</v>
      </c>
      <c r="T39" s="47" t="s">
        <v>53</v>
      </c>
      <c r="U39" s="48">
        <v>6.1</v>
      </c>
      <c r="V39" s="47" t="s">
        <v>53</v>
      </c>
      <c r="W39" s="48">
        <v>10.1</v>
      </c>
      <c r="X39" s="47" t="s">
        <v>53</v>
      </c>
      <c r="Y39" s="48">
        <v>12.9</v>
      </c>
      <c r="Z39" s="47" t="s">
        <v>53</v>
      </c>
      <c r="AA39" s="48">
        <v>16.8</v>
      </c>
      <c r="AB39" s="47">
        <v>790</v>
      </c>
      <c r="AC39" s="48">
        <v>15.5</v>
      </c>
      <c r="AD39" s="47" t="s">
        <v>53</v>
      </c>
      <c r="AE39" s="46" t="s">
        <v>54</v>
      </c>
    </row>
    <row r="40" spans="1:31" x14ac:dyDescent="0.2">
      <c r="A40" s="44">
        <f t="shared" si="0"/>
        <v>39</v>
      </c>
      <c r="B40" s="45" t="s">
        <v>56</v>
      </c>
      <c r="C40" s="44" t="s">
        <v>65</v>
      </c>
      <c r="D40" s="58" t="s">
        <v>124</v>
      </c>
      <c r="E40" t="s">
        <v>125</v>
      </c>
      <c r="F40" t="s">
        <v>47</v>
      </c>
      <c r="G40" s="45" t="s">
        <v>77</v>
      </c>
      <c r="H40" s="44" t="s">
        <v>62</v>
      </c>
      <c r="I40" s="44" t="s">
        <v>59</v>
      </c>
      <c r="J40" s="44" t="s">
        <v>64</v>
      </c>
      <c r="K40" s="46">
        <v>3.9</v>
      </c>
      <c r="L40" s="47" t="s">
        <v>52</v>
      </c>
      <c r="M40" s="48">
        <v>2</v>
      </c>
      <c r="N40" s="47" t="s">
        <v>52</v>
      </c>
      <c r="O40" s="48">
        <v>84.8</v>
      </c>
      <c r="P40" s="47">
        <v>136</v>
      </c>
      <c r="Q40" s="48">
        <v>1.4</v>
      </c>
      <c r="R40" s="47" t="s">
        <v>53</v>
      </c>
      <c r="S40" s="48"/>
      <c r="T40" s="47"/>
      <c r="U40" s="48"/>
      <c r="V40" s="47"/>
      <c r="W40" s="48"/>
      <c r="X40" s="47"/>
      <c r="Y40" s="48">
        <v>10.1</v>
      </c>
      <c r="Z40" s="47" t="s">
        <v>53</v>
      </c>
      <c r="AA40" s="48">
        <v>1.5</v>
      </c>
      <c r="AB40" s="47" t="s">
        <v>53</v>
      </c>
      <c r="AC40" s="48">
        <v>18</v>
      </c>
      <c r="AD40" s="47" t="s">
        <v>53</v>
      </c>
      <c r="AE40" s="46" t="s">
        <v>54</v>
      </c>
    </row>
    <row r="41" spans="1:31" x14ac:dyDescent="0.2">
      <c r="A41" s="44">
        <f t="shared" si="0"/>
        <v>40</v>
      </c>
      <c r="B41" s="45">
        <f>673</f>
        <v>673</v>
      </c>
      <c r="C41" s="44" t="s">
        <v>126</v>
      </c>
      <c r="D41" s="58" t="s">
        <v>127</v>
      </c>
      <c r="E41" t="s">
        <v>46</v>
      </c>
      <c r="F41" t="s">
        <v>47</v>
      </c>
      <c r="G41" s="45" t="s">
        <v>58</v>
      </c>
      <c r="H41" s="44" t="s">
        <v>62</v>
      </c>
      <c r="I41" s="44" t="s">
        <v>50</v>
      </c>
      <c r="J41" s="44" t="s">
        <v>51</v>
      </c>
      <c r="K41" s="46">
        <v>4</v>
      </c>
      <c r="L41" s="47" t="s">
        <v>52</v>
      </c>
      <c r="M41" s="48">
        <v>10</v>
      </c>
      <c r="N41" s="47" t="s">
        <v>52</v>
      </c>
      <c r="O41" s="48">
        <v>8.4</v>
      </c>
      <c r="P41" s="47" t="s">
        <v>53</v>
      </c>
      <c r="Q41" s="48">
        <v>60.9</v>
      </c>
      <c r="R41" s="47">
        <v>282</v>
      </c>
      <c r="S41" s="48">
        <v>54.1</v>
      </c>
      <c r="T41" s="47">
        <v>418</v>
      </c>
      <c r="U41" s="48">
        <v>98.7</v>
      </c>
      <c r="V41" s="47">
        <v>79</v>
      </c>
      <c r="W41" s="48">
        <v>98.2</v>
      </c>
      <c r="X41" s="47">
        <v>73</v>
      </c>
      <c r="Y41" s="48">
        <v>21.7</v>
      </c>
      <c r="Z41" s="47" t="s">
        <v>53</v>
      </c>
      <c r="AA41" s="48">
        <v>13.5</v>
      </c>
      <c r="AB41" s="47" t="s">
        <v>53</v>
      </c>
      <c r="AC41" s="48">
        <v>46.7</v>
      </c>
      <c r="AD41" s="47" t="s">
        <v>71</v>
      </c>
      <c r="AE41" s="46">
        <v>26.2</v>
      </c>
    </row>
    <row r="42" spans="1:31" x14ac:dyDescent="0.2">
      <c r="A42" s="44">
        <f t="shared" si="0"/>
        <v>41</v>
      </c>
      <c r="B42" s="45" t="s">
        <v>128</v>
      </c>
      <c r="C42" s="44" t="s">
        <v>44</v>
      </c>
      <c r="D42" s="58" t="s">
        <v>129</v>
      </c>
      <c r="E42" t="s">
        <v>130</v>
      </c>
      <c r="F42" t="s">
        <v>76</v>
      </c>
      <c r="G42" s="45" t="s">
        <v>58</v>
      </c>
      <c r="H42" s="44" t="s">
        <v>62</v>
      </c>
      <c r="I42" s="44" t="s">
        <v>50</v>
      </c>
      <c r="J42" s="44" t="s">
        <v>64</v>
      </c>
      <c r="K42" s="46">
        <v>4</v>
      </c>
      <c r="L42" s="47" t="s">
        <v>52</v>
      </c>
      <c r="M42" s="48">
        <v>9.3000000000000007</v>
      </c>
      <c r="N42" s="47" t="s">
        <v>52</v>
      </c>
      <c r="O42" s="48">
        <v>14.3</v>
      </c>
      <c r="P42" s="47" t="s">
        <v>53</v>
      </c>
      <c r="Q42" s="48">
        <v>71.2</v>
      </c>
      <c r="R42" s="47">
        <v>206</v>
      </c>
      <c r="S42" s="48">
        <v>17.100000000000001</v>
      </c>
      <c r="T42" s="47">
        <v>763</v>
      </c>
      <c r="U42" s="48">
        <v>4.7</v>
      </c>
      <c r="V42" s="47" t="s">
        <v>53</v>
      </c>
      <c r="W42" s="48">
        <v>8.6999999999999993</v>
      </c>
      <c r="X42" s="47" t="s">
        <v>53</v>
      </c>
      <c r="Y42" s="48">
        <v>33.700000000000003</v>
      </c>
      <c r="Z42" s="47" t="s">
        <v>53</v>
      </c>
      <c r="AA42" s="48">
        <v>11.6</v>
      </c>
      <c r="AB42" s="47" t="s">
        <v>53</v>
      </c>
      <c r="AC42" s="48">
        <v>58.5</v>
      </c>
      <c r="AD42" s="47" t="s">
        <v>131</v>
      </c>
      <c r="AE42" s="46" t="s">
        <v>54</v>
      </c>
    </row>
    <row r="43" spans="1:31" x14ac:dyDescent="0.2">
      <c r="A43" s="44">
        <f t="shared" si="0"/>
        <v>42</v>
      </c>
      <c r="B43" s="45" t="s">
        <v>44</v>
      </c>
      <c r="C43" s="44" t="s">
        <v>89</v>
      </c>
      <c r="D43" s="58" t="s">
        <v>132</v>
      </c>
      <c r="E43" t="s">
        <v>133</v>
      </c>
      <c r="F43" t="s">
        <v>69</v>
      </c>
      <c r="G43" s="45" t="s">
        <v>58</v>
      </c>
      <c r="H43" s="44" t="s">
        <v>62</v>
      </c>
      <c r="I43" s="44" t="s">
        <v>50</v>
      </c>
      <c r="J43" s="44" t="s">
        <v>64</v>
      </c>
      <c r="K43" s="46">
        <v>4</v>
      </c>
      <c r="L43" s="47" t="s">
        <v>52</v>
      </c>
      <c r="M43" s="48">
        <v>1.8</v>
      </c>
      <c r="N43" s="47" t="s">
        <v>52</v>
      </c>
      <c r="O43" s="48">
        <v>8.4</v>
      </c>
      <c r="P43" s="47" t="s">
        <v>53</v>
      </c>
      <c r="Q43" s="48">
        <v>67.2</v>
      </c>
      <c r="R43" s="47">
        <v>234</v>
      </c>
      <c r="S43" s="48">
        <v>19.3</v>
      </c>
      <c r="T43" s="47">
        <v>722</v>
      </c>
      <c r="U43" s="48">
        <v>28.5</v>
      </c>
      <c r="V43" s="47">
        <v>607</v>
      </c>
      <c r="W43" s="48">
        <v>32.799999999999997</v>
      </c>
      <c r="X43" s="47">
        <v>580</v>
      </c>
      <c r="Y43" s="48">
        <v>40.5</v>
      </c>
      <c r="Z43" s="47" t="s">
        <v>53</v>
      </c>
      <c r="AA43" s="48">
        <v>2</v>
      </c>
      <c r="AB43" s="47" t="s">
        <v>53</v>
      </c>
      <c r="AC43" s="48">
        <v>36.700000000000003</v>
      </c>
      <c r="AD43" s="47" t="s">
        <v>53</v>
      </c>
      <c r="AE43" s="46" t="s">
        <v>54</v>
      </c>
    </row>
    <row r="44" spans="1:31" x14ac:dyDescent="0.2">
      <c r="A44" s="44">
        <f t="shared" si="0"/>
        <v>43</v>
      </c>
      <c r="B44" s="45" t="s">
        <v>43</v>
      </c>
      <c r="C44" s="44" t="s">
        <v>89</v>
      </c>
      <c r="D44" s="58" t="s">
        <v>134</v>
      </c>
      <c r="E44" t="s">
        <v>80</v>
      </c>
      <c r="F44" t="s">
        <v>69</v>
      </c>
      <c r="G44" s="45" t="s">
        <v>77</v>
      </c>
      <c r="H44" s="44" t="s">
        <v>49</v>
      </c>
      <c r="I44" s="44" t="s">
        <v>59</v>
      </c>
      <c r="J44" s="44" t="s">
        <v>64</v>
      </c>
      <c r="K44" s="46">
        <v>4</v>
      </c>
      <c r="L44" s="47" t="s">
        <v>52</v>
      </c>
      <c r="M44" s="48">
        <v>19.399999999999999</v>
      </c>
      <c r="N44" s="47">
        <v>671</v>
      </c>
      <c r="O44" s="48">
        <v>6.7</v>
      </c>
      <c r="P44" s="47" t="s">
        <v>53</v>
      </c>
      <c r="Q44" s="48">
        <v>11.4</v>
      </c>
      <c r="R44" s="47" t="s">
        <v>53</v>
      </c>
      <c r="S44" s="48">
        <v>78.5</v>
      </c>
      <c r="T44" s="47">
        <v>303</v>
      </c>
      <c r="U44" s="48">
        <v>84.4</v>
      </c>
      <c r="V44" s="47">
        <v>199</v>
      </c>
      <c r="W44" s="48">
        <v>85.8</v>
      </c>
      <c r="X44" s="47">
        <v>170</v>
      </c>
      <c r="Y44" s="48">
        <v>34.200000000000003</v>
      </c>
      <c r="Z44" s="47" t="s">
        <v>53</v>
      </c>
      <c r="AA44" s="48">
        <v>9.4</v>
      </c>
      <c r="AB44" s="47" t="s">
        <v>53</v>
      </c>
      <c r="AC44" s="48">
        <v>46.9</v>
      </c>
      <c r="AD44" s="47" t="s">
        <v>135</v>
      </c>
      <c r="AE44" s="46" t="s">
        <v>54</v>
      </c>
    </row>
    <row r="45" spans="1:31" x14ac:dyDescent="0.2">
      <c r="A45" s="44">
        <f t="shared" si="0"/>
        <v>44</v>
      </c>
      <c r="B45" s="45" t="s">
        <v>56</v>
      </c>
      <c r="C45" s="44" t="s">
        <v>65</v>
      </c>
      <c r="D45" s="58" t="s">
        <v>136</v>
      </c>
      <c r="E45" t="s">
        <v>68</v>
      </c>
      <c r="F45" t="s">
        <v>69</v>
      </c>
      <c r="G45" s="45" t="s">
        <v>58</v>
      </c>
      <c r="H45" s="44" t="s">
        <v>49</v>
      </c>
      <c r="I45" s="44" t="s">
        <v>50</v>
      </c>
      <c r="J45" s="44" t="s">
        <v>64</v>
      </c>
      <c r="K45" s="46">
        <v>4</v>
      </c>
      <c r="L45" s="47" t="s">
        <v>52</v>
      </c>
      <c r="M45" s="48">
        <v>3.7</v>
      </c>
      <c r="N45" s="47" t="s">
        <v>52</v>
      </c>
      <c r="O45" s="48">
        <v>74.599999999999994</v>
      </c>
      <c r="P45" s="47">
        <v>199</v>
      </c>
      <c r="Q45" s="48">
        <v>3.2</v>
      </c>
      <c r="R45" s="47" t="s">
        <v>53</v>
      </c>
      <c r="S45" s="48">
        <v>2.9</v>
      </c>
      <c r="T45" s="47" t="s">
        <v>53</v>
      </c>
      <c r="U45" s="48">
        <v>22.3</v>
      </c>
      <c r="V45" s="47">
        <v>696</v>
      </c>
      <c r="W45" s="48">
        <v>27.1</v>
      </c>
      <c r="X45" s="47">
        <v>652</v>
      </c>
      <c r="Y45" s="48">
        <v>19.5</v>
      </c>
      <c r="Z45" s="47" t="s">
        <v>53</v>
      </c>
      <c r="AA45" s="48">
        <v>13.2</v>
      </c>
      <c r="AB45" s="47" t="s">
        <v>53</v>
      </c>
      <c r="AC45" s="48">
        <v>30.6</v>
      </c>
      <c r="AD45" s="47" t="s">
        <v>53</v>
      </c>
      <c r="AE45" s="46" t="s">
        <v>54</v>
      </c>
    </row>
    <row r="46" spans="1:31" x14ac:dyDescent="0.2">
      <c r="A46" s="44">
        <f t="shared" si="0"/>
        <v>45</v>
      </c>
      <c r="B46" s="45" t="s">
        <v>55</v>
      </c>
      <c r="C46" s="44" t="s">
        <v>56</v>
      </c>
      <c r="D46" s="58" t="s">
        <v>137</v>
      </c>
      <c r="E46" t="s">
        <v>80</v>
      </c>
      <c r="F46" t="s">
        <v>69</v>
      </c>
      <c r="G46" s="45" t="s">
        <v>58</v>
      </c>
      <c r="H46" s="44" t="s">
        <v>62</v>
      </c>
      <c r="I46" s="44" t="s">
        <v>59</v>
      </c>
      <c r="J46" s="44" t="s">
        <v>64</v>
      </c>
      <c r="K46" s="46">
        <v>4</v>
      </c>
      <c r="L46" s="47" t="s">
        <v>52</v>
      </c>
      <c r="M46" s="48">
        <v>15.7</v>
      </c>
      <c r="N46" s="47" t="s">
        <v>52</v>
      </c>
      <c r="O46" s="48">
        <v>7.1</v>
      </c>
      <c r="P46" s="47" t="s">
        <v>53</v>
      </c>
      <c r="Q46" s="48">
        <v>12.4</v>
      </c>
      <c r="R46" s="47" t="s">
        <v>53</v>
      </c>
      <c r="S46" s="48">
        <v>21.8</v>
      </c>
      <c r="T46" s="47">
        <v>690</v>
      </c>
      <c r="U46" s="48">
        <v>5.9</v>
      </c>
      <c r="V46" s="47" t="s">
        <v>53</v>
      </c>
      <c r="W46" s="48">
        <v>9.8000000000000007</v>
      </c>
      <c r="X46" s="47" t="s">
        <v>53</v>
      </c>
      <c r="Y46" s="48">
        <v>14.1</v>
      </c>
      <c r="Z46" s="47" t="s">
        <v>53</v>
      </c>
      <c r="AA46" s="48">
        <v>1</v>
      </c>
      <c r="AB46" s="47" t="s">
        <v>53</v>
      </c>
      <c r="AC46" s="48">
        <v>18.600000000000001</v>
      </c>
      <c r="AD46" s="47" t="s">
        <v>53</v>
      </c>
      <c r="AE46" s="46" t="s">
        <v>54</v>
      </c>
    </row>
    <row r="47" spans="1:31" x14ac:dyDescent="0.2">
      <c r="A47" s="44">
        <f t="shared" si="0"/>
        <v>46</v>
      </c>
      <c r="B47" s="45" t="s">
        <v>55</v>
      </c>
      <c r="C47" s="44" t="s">
        <v>56</v>
      </c>
      <c r="D47" s="58" t="s">
        <v>138</v>
      </c>
      <c r="E47" t="s">
        <v>68</v>
      </c>
      <c r="F47" t="s">
        <v>69</v>
      </c>
      <c r="G47" s="45" t="s">
        <v>58</v>
      </c>
      <c r="H47" s="44" t="s">
        <v>49</v>
      </c>
      <c r="I47" s="44" t="s">
        <v>50</v>
      </c>
      <c r="J47" s="44" t="s">
        <v>64</v>
      </c>
      <c r="K47" s="46">
        <v>4</v>
      </c>
      <c r="L47" s="47" t="s">
        <v>52</v>
      </c>
      <c r="M47" s="48">
        <v>3.3</v>
      </c>
      <c r="N47" s="47" t="s">
        <v>52</v>
      </c>
      <c r="O47" s="48">
        <v>35.4</v>
      </c>
      <c r="P47" s="47">
        <v>559</v>
      </c>
      <c r="Q47" s="48">
        <v>2.1</v>
      </c>
      <c r="R47" s="47" t="s">
        <v>53</v>
      </c>
      <c r="S47" s="48">
        <v>1.8</v>
      </c>
      <c r="T47" s="47" t="s">
        <v>53</v>
      </c>
      <c r="U47" s="48">
        <v>20.399999999999999</v>
      </c>
      <c r="V47" s="47">
        <v>725</v>
      </c>
      <c r="W47" s="48">
        <v>22.2</v>
      </c>
      <c r="X47" s="47">
        <v>727</v>
      </c>
      <c r="Y47" s="48">
        <v>6</v>
      </c>
      <c r="Z47" s="47" t="s">
        <v>53</v>
      </c>
      <c r="AA47" s="48">
        <v>4</v>
      </c>
      <c r="AB47" s="47" t="s">
        <v>53</v>
      </c>
      <c r="AC47" s="48">
        <v>29.7</v>
      </c>
      <c r="AD47" s="47" t="s">
        <v>53</v>
      </c>
      <c r="AE47" s="46" t="s">
        <v>54</v>
      </c>
    </row>
    <row r="48" spans="1:31" x14ac:dyDescent="0.2">
      <c r="A48" s="44">
        <f t="shared" si="0"/>
        <v>47</v>
      </c>
      <c r="B48" s="45" t="s">
        <v>139</v>
      </c>
      <c r="C48" s="44" t="s">
        <v>126</v>
      </c>
      <c r="D48" s="58" t="s">
        <v>140</v>
      </c>
      <c r="E48" t="s">
        <v>130</v>
      </c>
      <c r="F48" t="s">
        <v>76</v>
      </c>
      <c r="G48" s="45" t="s">
        <v>58</v>
      </c>
      <c r="H48" s="44" t="s">
        <v>62</v>
      </c>
      <c r="I48" s="44" t="s">
        <v>50</v>
      </c>
      <c r="J48" s="44" t="s">
        <v>64</v>
      </c>
      <c r="K48" s="46">
        <v>4.0999999999999996</v>
      </c>
      <c r="L48" s="47" t="s">
        <v>52</v>
      </c>
      <c r="M48" s="48">
        <v>5.3</v>
      </c>
      <c r="N48" s="47" t="s">
        <v>52</v>
      </c>
      <c r="O48" s="48">
        <v>10.6</v>
      </c>
      <c r="P48" s="47" t="s">
        <v>53</v>
      </c>
      <c r="Q48" s="48">
        <v>89.5</v>
      </c>
      <c r="R48" s="47">
        <v>105</v>
      </c>
      <c r="S48" s="48"/>
      <c r="T48" s="47"/>
      <c r="U48" s="48">
        <v>3.5</v>
      </c>
      <c r="V48" s="47" t="s">
        <v>53</v>
      </c>
      <c r="W48" s="48">
        <v>7.5</v>
      </c>
      <c r="X48" s="47" t="s">
        <v>53</v>
      </c>
      <c r="Y48" s="48">
        <v>38.200000000000003</v>
      </c>
      <c r="Z48" s="47" t="s">
        <v>53</v>
      </c>
      <c r="AA48" s="48">
        <v>8.8000000000000007</v>
      </c>
      <c r="AB48" s="47" t="s">
        <v>53</v>
      </c>
      <c r="AC48" s="48">
        <v>37.4</v>
      </c>
      <c r="AD48" s="47" t="s">
        <v>53</v>
      </c>
      <c r="AE48" s="46" t="s">
        <v>54</v>
      </c>
    </row>
    <row r="49" spans="1:31" x14ac:dyDescent="0.2">
      <c r="A49" s="44">
        <f t="shared" si="0"/>
        <v>48</v>
      </c>
      <c r="B49" s="45" t="s">
        <v>56</v>
      </c>
      <c r="C49" s="44" t="s">
        <v>65</v>
      </c>
      <c r="D49" s="58" t="s">
        <v>141</v>
      </c>
      <c r="E49" t="s">
        <v>109</v>
      </c>
      <c r="F49" t="s">
        <v>47</v>
      </c>
      <c r="G49" s="45" t="s">
        <v>58</v>
      </c>
      <c r="H49" s="44" t="s">
        <v>62</v>
      </c>
      <c r="I49" s="44" t="s">
        <v>50</v>
      </c>
      <c r="J49" s="44" t="s">
        <v>64</v>
      </c>
      <c r="K49" s="46">
        <v>4.0999999999999996</v>
      </c>
      <c r="L49" s="47" t="s">
        <v>52</v>
      </c>
      <c r="M49" s="48">
        <v>4.2</v>
      </c>
      <c r="N49" s="47" t="s">
        <v>52</v>
      </c>
      <c r="O49" s="48">
        <v>77.599999999999994</v>
      </c>
      <c r="P49" s="47">
        <v>178</v>
      </c>
      <c r="Q49" s="48">
        <v>2.1</v>
      </c>
      <c r="R49" s="47" t="s">
        <v>53</v>
      </c>
      <c r="S49" s="48">
        <v>8.6999999999999993</v>
      </c>
      <c r="T49" s="47" t="s">
        <v>53</v>
      </c>
      <c r="U49" s="48">
        <v>1.3</v>
      </c>
      <c r="V49" s="47" t="s">
        <v>53</v>
      </c>
      <c r="W49" s="48">
        <v>1.2</v>
      </c>
      <c r="X49" s="47" t="s">
        <v>53</v>
      </c>
      <c r="Y49" s="48">
        <v>6.4</v>
      </c>
      <c r="Z49" s="47" t="s">
        <v>53</v>
      </c>
      <c r="AA49" s="48">
        <v>13</v>
      </c>
      <c r="AB49" s="47" t="s">
        <v>53</v>
      </c>
      <c r="AC49" s="48">
        <v>16.8</v>
      </c>
      <c r="AD49" s="47" t="s">
        <v>53</v>
      </c>
      <c r="AE49" s="46" t="s">
        <v>54</v>
      </c>
    </row>
    <row r="50" spans="1:31" x14ac:dyDescent="0.2">
      <c r="A50" s="44">
        <f t="shared" si="0"/>
        <v>49</v>
      </c>
      <c r="B50" s="45" t="s">
        <v>56</v>
      </c>
      <c r="C50" s="44" t="s">
        <v>56</v>
      </c>
      <c r="D50" s="58" t="s">
        <v>142</v>
      </c>
      <c r="E50" t="s">
        <v>46</v>
      </c>
      <c r="F50" t="s">
        <v>47</v>
      </c>
      <c r="G50" s="45" t="s">
        <v>77</v>
      </c>
      <c r="H50" s="44" t="s">
        <v>49</v>
      </c>
      <c r="I50" s="44" t="s">
        <v>50</v>
      </c>
      <c r="J50" s="44" t="s">
        <v>64</v>
      </c>
      <c r="K50" s="46">
        <v>4.0999999999999996</v>
      </c>
      <c r="L50" s="47" t="s">
        <v>52</v>
      </c>
      <c r="M50" s="48">
        <v>4.0999999999999996</v>
      </c>
      <c r="N50" s="47" t="s">
        <v>52</v>
      </c>
      <c r="O50" s="48">
        <v>18.600000000000001</v>
      </c>
      <c r="P50" s="47" t="s">
        <v>53</v>
      </c>
      <c r="Q50" s="48">
        <v>13.9</v>
      </c>
      <c r="R50" s="47" t="s">
        <v>53</v>
      </c>
      <c r="S50" s="48">
        <v>2.5</v>
      </c>
      <c r="T50" s="47" t="s">
        <v>53</v>
      </c>
      <c r="U50" s="48">
        <v>19.399999999999999</v>
      </c>
      <c r="V50" s="47">
        <v>737</v>
      </c>
      <c r="W50" s="48">
        <v>14.7</v>
      </c>
      <c r="X50" s="47" t="s">
        <v>53</v>
      </c>
      <c r="Y50" s="48">
        <v>41.9</v>
      </c>
      <c r="Z50" s="47" t="s">
        <v>53</v>
      </c>
      <c r="AA50" s="48">
        <v>15</v>
      </c>
      <c r="AB50" s="47" t="s">
        <v>53</v>
      </c>
      <c r="AC50" s="48">
        <v>35.1</v>
      </c>
      <c r="AD50" s="47" t="s">
        <v>53</v>
      </c>
      <c r="AE50" s="46" t="s">
        <v>54</v>
      </c>
    </row>
    <row r="51" spans="1:31" x14ac:dyDescent="0.2">
      <c r="A51" s="44">
        <f t="shared" si="0"/>
        <v>50</v>
      </c>
      <c r="B51" s="45" t="s">
        <v>55</v>
      </c>
      <c r="C51" s="44" t="s">
        <v>56</v>
      </c>
      <c r="D51" s="58" t="s">
        <v>143</v>
      </c>
      <c r="E51" t="s">
        <v>144</v>
      </c>
      <c r="F51" t="s">
        <v>47</v>
      </c>
      <c r="G51" s="45" t="s">
        <v>58</v>
      </c>
      <c r="H51" s="44" t="s">
        <v>49</v>
      </c>
      <c r="I51" s="44" t="s">
        <v>50</v>
      </c>
      <c r="J51" s="44" t="s">
        <v>64</v>
      </c>
      <c r="K51" s="46">
        <v>4.0999999999999996</v>
      </c>
      <c r="L51" s="47" t="s">
        <v>52</v>
      </c>
      <c r="M51" s="48">
        <v>2.1</v>
      </c>
      <c r="N51" s="47" t="s">
        <v>52</v>
      </c>
      <c r="O51" s="48">
        <v>4.4000000000000004</v>
      </c>
      <c r="P51" s="47" t="s">
        <v>53</v>
      </c>
      <c r="Q51" s="48">
        <v>20.399999999999999</v>
      </c>
      <c r="R51" s="47">
        <v>706</v>
      </c>
      <c r="S51" s="48">
        <v>17.7</v>
      </c>
      <c r="T51" s="47">
        <v>755</v>
      </c>
      <c r="U51" s="48"/>
      <c r="V51" s="47"/>
      <c r="W51" s="48"/>
      <c r="X51" s="47"/>
      <c r="Y51" s="48">
        <v>49.6</v>
      </c>
      <c r="Z51" s="47" t="s">
        <v>53</v>
      </c>
      <c r="AA51" s="48">
        <v>2.5</v>
      </c>
      <c r="AB51" s="47" t="s">
        <v>53</v>
      </c>
      <c r="AC51" s="48">
        <v>21</v>
      </c>
      <c r="AD51" s="47" t="s">
        <v>53</v>
      </c>
      <c r="AE51" s="46" t="s">
        <v>54</v>
      </c>
    </row>
    <row r="52" spans="1:31" x14ac:dyDescent="0.2">
      <c r="A52" s="44">
        <f t="shared" si="0"/>
        <v>51</v>
      </c>
      <c r="B52" s="45" t="s">
        <v>145</v>
      </c>
      <c r="C52" s="44"/>
      <c r="D52" s="58" t="s">
        <v>146</v>
      </c>
      <c r="E52" t="s">
        <v>147</v>
      </c>
      <c r="F52" t="s">
        <v>76</v>
      </c>
      <c r="G52" s="45" t="s">
        <v>77</v>
      </c>
      <c r="H52" s="44" t="s">
        <v>49</v>
      </c>
      <c r="I52" s="44" t="s">
        <v>50</v>
      </c>
      <c r="J52" s="44" t="s">
        <v>64</v>
      </c>
      <c r="K52" s="46">
        <v>4.2</v>
      </c>
      <c r="L52" s="47" t="s">
        <v>52</v>
      </c>
      <c r="M52" s="48">
        <v>7.1</v>
      </c>
      <c r="N52" s="47" t="s">
        <v>52</v>
      </c>
      <c r="O52" s="48">
        <v>7.6</v>
      </c>
      <c r="P52" s="47" t="s">
        <v>53</v>
      </c>
      <c r="Q52" s="48">
        <v>72.2</v>
      </c>
      <c r="R52" s="47">
        <v>197</v>
      </c>
      <c r="S52" s="48">
        <v>1.3</v>
      </c>
      <c r="T52" s="47" t="s">
        <v>53</v>
      </c>
      <c r="U52" s="48">
        <v>1.1000000000000001</v>
      </c>
      <c r="V52" s="47" t="s">
        <v>53</v>
      </c>
      <c r="W52" s="48">
        <v>5.5</v>
      </c>
      <c r="X52" s="47" t="s">
        <v>53</v>
      </c>
      <c r="Y52" s="48">
        <v>77.599999999999994</v>
      </c>
      <c r="Z52" s="47">
        <v>392</v>
      </c>
      <c r="AA52" s="48">
        <v>33.5</v>
      </c>
      <c r="AB52" s="47">
        <v>503</v>
      </c>
      <c r="AC52" s="48">
        <v>32.200000000000003</v>
      </c>
      <c r="AD52" s="47" t="s">
        <v>53</v>
      </c>
      <c r="AE52" s="46" t="s">
        <v>54</v>
      </c>
    </row>
    <row r="53" spans="1:31" x14ac:dyDescent="0.2">
      <c r="A53" s="44">
        <f t="shared" si="0"/>
        <v>52</v>
      </c>
      <c r="B53" s="45" t="s">
        <v>65</v>
      </c>
      <c r="C53" s="44" t="s">
        <v>65</v>
      </c>
      <c r="D53" s="58" t="s">
        <v>148</v>
      </c>
      <c r="E53" t="s">
        <v>46</v>
      </c>
      <c r="F53" t="s">
        <v>47</v>
      </c>
      <c r="G53" s="45" t="s">
        <v>77</v>
      </c>
      <c r="H53" s="44" t="s">
        <v>82</v>
      </c>
      <c r="I53" s="44" t="s">
        <v>59</v>
      </c>
      <c r="J53" s="44" t="s">
        <v>64</v>
      </c>
      <c r="K53" s="46">
        <v>4.2</v>
      </c>
      <c r="L53" s="47" t="s">
        <v>52</v>
      </c>
      <c r="M53" s="48">
        <v>4.5</v>
      </c>
      <c r="N53" s="47" t="s">
        <v>52</v>
      </c>
      <c r="O53" s="48">
        <v>13.8</v>
      </c>
      <c r="P53" s="47" t="s">
        <v>53</v>
      </c>
      <c r="Q53" s="48">
        <v>28.8</v>
      </c>
      <c r="R53" s="47">
        <v>598</v>
      </c>
      <c r="S53" s="48">
        <v>7.7</v>
      </c>
      <c r="T53" s="47" t="s">
        <v>53</v>
      </c>
      <c r="U53" s="48">
        <v>21.6</v>
      </c>
      <c r="V53" s="47">
        <v>702</v>
      </c>
      <c r="W53" s="48">
        <v>16.3</v>
      </c>
      <c r="X53" s="47" t="s">
        <v>53</v>
      </c>
      <c r="Y53" s="48">
        <v>45.4</v>
      </c>
      <c r="Z53" s="47" t="s">
        <v>53</v>
      </c>
      <c r="AA53" s="48">
        <v>14.5</v>
      </c>
      <c r="AB53" s="47" t="s">
        <v>53</v>
      </c>
      <c r="AC53" s="48">
        <v>39.9</v>
      </c>
      <c r="AD53" s="47" t="s">
        <v>53</v>
      </c>
      <c r="AE53" s="46" t="s">
        <v>54</v>
      </c>
    </row>
    <row r="54" spans="1:31" x14ac:dyDescent="0.2">
      <c r="A54" s="44">
        <f t="shared" si="0"/>
        <v>53</v>
      </c>
      <c r="B54" s="45" t="s">
        <v>55</v>
      </c>
      <c r="C54" s="44" t="s">
        <v>55</v>
      </c>
      <c r="D54" s="58" t="s">
        <v>149</v>
      </c>
      <c r="E54" t="s">
        <v>130</v>
      </c>
      <c r="F54" t="s">
        <v>76</v>
      </c>
      <c r="G54" s="45" t="s">
        <v>48</v>
      </c>
      <c r="H54" s="44" t="s">
        <v>62</v>
      </c>
      <c r="I54" s="44" t="s">
        <v>50</v>
      </c>
      <c r="J54" s="44" t="s">
        <v>64</v>
      </c>
      <c r="K54" s="46">
        <v>4.2</v>
      </c>
      <c r="L54" s="47" t="s">
        <v>52</v>
      </c>
      <c r="M54" s="48">
        <v>12.7</v>
      </c>
      <c r="N54" s="47" t="s">
        <v>52</v>
      </c>
      <c r="O54" s="48">
        <v>3.2</v>
      </c>
      <c r="P54" s="47" t="s">
        <v>53</v>
      </c>
      <c r="Q54" s="48">
        <v>27.5</v>
      </c>
      <c r="R54" s="47">
        <v>613</v>
      </c>
      <c r="S54" s="48"/>
      <c r="T54" s="47"/>
      <c r="U54" s="48">
        <v>4</v>
      </c>
      <c r="V54" s="47" t="s">
        <v>53</v>
      </c>
      <c r="W54" s="48">
        <v>7.9</v>
      </c>
      <c r="X54" s="47" t="s">
        <v>53</v>
      </c>
      <c r="Y54" s="48">
        <v>8.4</v>
      </c>
      <c r="Z54" s="47" t="s">
        <v>53</v>
      </c>
      <c r="AA54" s="48">
        <v>1.9</v>
      </c>
      <c r="AB54" s="47" t="s">
        <v>53</v>
      </c>
      <c r="AC54" s="48">
        <v>6.6</v>
      </c>
      <c r="AD54" s="47" t="s">
        <v>53</v>
      </c>
      <c r="AE54" s="46" t="s">
        <v>54</v>
      </c>
    </row>
    <row r="55" spans="1:31" x14ac:dyDescent="0.2">
      <c r="A55" s="44">
        <f t="shared" si="0"/>
        <v>54</v>
      </c>
      <c r="B55" s="45">
        <f>654</f>
        <v>654</v>
      </c>
      <c r="C55" s="44" t="s">
        <v>150</v>
      </c>
      <c r="D55" s="58" t="s">
        <v>151</v>
      </c>
      <c r="E55" t="s">
        <v>75</v>
      </c>
      <c r="F55" t="s">
        <v>76</v>
      </c>
      <c r="G55" s="45" t="s">
        <v>77</v>
      </c>
      <c r="H55" s="44" t="s">
        <v>62</v>
      </c>
      <c r="I55" s="44" t="s">
        <v>50</v>
      </c>
      <c r="J55" s="44" t="s">
        <v>64</v>
      </c>
      <c r="K55" s="46">
        <v>4.3</v>
      </c>
      <c r="L55" s="47" t="s">
        <v>52</v>
      </c>
      <c r="M55" s="48">
        <v>6.4</v>
      </c>
      <c r="N55" s="47" t="s">
        <v>52</v>
      </c>
      <c r="O55" s="48">
        <v>25.5</v>
      </c>
      <c r="P55" s="47">
        <v>727</v>
      </c>
      <c r="Q55" s="48">
        <v>87.2</v>
      </c>
      <c r="R55" s="47">
        <v>114</v>
      </c>
      <c r="S55" s="48"/>
      <c r="T55" s="47"/>
      <c r="U55" s="48"/>
      <c r="V55" s="47"/>
      <c r="W55" s="48"/>
      <c r="X55" s="47"/>
      <c r="Y55" s="48">
        <v>55.5</v>
      </c>
      <c r="Z55" s="47">
        <v>761</v>
      </c>
      <c r="AA55" s="48">
        <v>16.3</v>
      </c>
      <c r="AB55" s="47" t="s">
        <v>53</v>
      </c>
      <c r="AC55" s="48">
        <v>39.200000000000003</v>
      </c>
      <c r="AD55" s="47" t="s">
        <v>53</v>
      </c>
      <c r="AE55" s="46">
        <v>26.6</v>
      </c>
    </row>
    <row r="56" spans="1:31" x14ac:dyDescent="0.2">
      <c r="A56" s="44">
        <f t="shared" si="0"/>
        <v>55</v>
      </c>
      <c r="B56" s="45" t="s">
        <v>65</v>
      </c>
      <c r="C56" s="44" t="s">
        <v>89</v>
      </c>
      <c r="D56" s="58" t="s">
        <v>152</v>
      </c>
      <c r="E56" t="s">
        <v>75</v>
      </c>
      <c r="F56" t="s">
        <v>76</v>
      </c>
      <c r="G56" s="45" t="s">
        <v>77</v>
      </c>
      <c r="H56" s="44" t="s">
        <v>62</v>
      </c>
      <c r="I56" s="44" t="s">
        <v>50</v>
      </c>
      <c r="J56" s="44" t="s">
        <v>64</v>
      </c>
      <c r="K56" s="46">
        <v>4.3</v>
      </c>
      <c r="L56" s="47" t="s">
        <v>52</v>
      </c>
      <c r="M56" s="48">
        <v>9.1999999999999993</v>
      </c>
      <c r="N56" s="47" t="s">
        <v>52</v>
      </c>
      <c r="O56" s="48">
        <v>19.8</v>
      </c>
      <c r="P56" s="47" t="s">
        <v>53</v>
      </c>
      <c r="Q56" s="48">
        <v>45.2</v>
      </c>
      <c r="R56" s="47">
        <v>411</v>
      </c>
      <c r="S56" s="48">
        <v>6.4</v>
      </c>
      <c r="T56" s="47" t="s">
        <v>53</v>
      </c>
      <c r="U56" s="48">
        <v>2.8</v>
      </c>
      <c r="V56" s="47" t="s">
        <v>53</v>
      </c>
      <c r="W56" s="48">
        <v>2.2999999999999998</v>
      </c>
      <c r="X56" s="47" t="s">
        <v>53</v>
      </c>
      <c r="Y56" s="48">
        <v>22.1</v>
      </c>
      <c r="Z56" s="47" t="s">
        <v>53</v>
      </c>
      <c r="AA56" s="48">
        <v>22.4</v>
      </c>
      <c r="AB56" s="47">
        <v>686</v>
      </c>
      <c r="AC56" s="48">
        <v>27.3</v>
      </c>
      <c r="AD56" s="47" t="s">
        <v>53</v>
      </c>
      <c r="AE56" s="46" t="s">
        <v>54</v>
      </c>
    </row>
    <row r="57" spans="1:31" x14ac:dyDescent="0.2">
      <c r="A57" s="44">
        <f t="shared" si="0"/>
        <v>56</v>
      </c>
      <c r="B57" s="45" t="s">
        <v>56</v>
      </c>
      <c r="C57" s="44" t="s">
        <v>43</v>
      </c>
      <c r="D57" s="58" t="s">
        <v>153</v>
      </c>
      <c r="E57" t="s">
        <v>80</v>
      </c>
      <c r="F57" t="s">
        <v>69</v>
      </c>
      <c r="G57" s="45" t="s">
        <v>58</v>
      </c>
      <c r="H57" s="44" t="s">
        <v>62</v>
      </c>
      <c r="I57" s="44" t="s">
        <v>59</v>
      </c>
      <c r="J57" s="44" t="s">
        <v>64</v>
      </c>
      <c r="K57" s="46">
        <v>4.3</v>
      </c>
      <c r="L57" s="47" t="s">
        <v>52</v>
      </c>
      <c r="M57" s="48">
        <v>6.5</v>
      </c>
      <c r="N57" s="47" t="s">
        <v>52</v>
      </c>
      <c r="O57" s="48">
        <v>6.3</v>
      </c>
      <c r="P57" s="47" t="s">
        <v>53</v>
      </c>
      <c r="Q57" s="48">
        <v>19.100000000000001</v>
      </c>
      <c r="R57" s="47">
        <v>729</v>
      </c>
      <c r="S57" s="48">
        <v>68.400000000000006</v>
      </c>
      <c r="T57" s="47">
        <v>341</v>
      </c>
      <c r="U57" s="48">
        <v>67.400000000000006</v>
      </c>
      <c r="V57" s="47">
        <v>293</v>
      </c>
      <c r="W57" s="48">
        <v>70.599999999999994</v>
      </c>
      <c r="X57" s="47">
        <v>265</v>
      </c>
      <c r="Y57" s="48">
        <v>3.5</v>
      </c>
      <c r="Z57" s="47" t="s">
        <v>53</v>
      </c>
      <c r="AA57" s="48">
        <v>1</v>
      </c>
      <c r="AB57" s="47" t="s">
        <v>53</v>
      </c>
      <c r="AC57" s="48">
        <v>18.600000000000001</v>
      </c>
      <c r="AD57" s="47" t="s">
        <v>53</v>
      </c>
      <c r="AE57" s="46" t="s">
        <v>54</v>
      </c>
    </row>
    <row r="58" spans="1:31" x14ac:dyDescent="0.2">
      <c r="A58" s="44">
        <f t="shared" si="0"/>
        <v>57</v>
      </c>
      <c r="B58" s="45" t="s">
        <v>55</v>
      </c>
      <c r="C58" s="44" t="s">
        <v>55</v>
      </c>
      <c r="D58" s="58" t="s">
        <v>154</v>
      </c>
      <c r="E58" t="s">
        <v>75</v>
      </c>
      <c r="F58" t="s">
        <v>76</v>
      </c>
      <c r="G58" s="45" t="s">
        <v>84</v>
      </c>
      <c r="H58" s="44" t="s">
        <v>49</v>
      </c>
      <c r="I58" s="44" t="s">
        <v>59</v>
      </c>
      <c r="J58" s="44" t="s">
        <v>64</v>
      </c>
      <c r="K58" s="46">
        <v>4.4000000000000004</v>
      </c>
      <c r="L58" s="47" t="s">
        <v>52</v>
      </c>
      <c r="M58" s="48">
        <v>3.4</v>
      </c>
      <c r="N58" s="47" t="s">
        <v>52</v>
      </c>
      <c r="O58" s="48">
        <v>17</v>
      </c>
      <c r="P58" s="47" t="s">
        <v>53</v>
      </c>
      <c r="Q58" s="48">
        <v>9.5</v>
      </c>
      <c r="R58" s="47" t="s">
        <v>53</v>
      </c>
      <c r="S58" s="48">
        <v>6.8</v>
      </c>
      <c r="T58" s="47" t="s">
        <v>53</v>
      </c>
      <c r="U58" s="48">
        <v>4.9000000000000004</v>
      </c>
      <c r="V58" s="47" t="s">
        <v>53</v>
      </c>
      <c r="W58" s="48">
        <v>10</v>
      </c>
      <c r="X58" s="47" t="s">
        <v>53</v>
      </c>
      <c r="Y58" s="48">
        <v>24.9</v>
      </c>
      <c r="Z58" s="47" t="s">
        <v>53</v>
      </c>
      <c r="AA58" s="48">
        <v>1.4</v>
      </c>
      <c r="AB58" s="47" t="s">
        <v>53</v>
      </c>
      <c r="AC58" s="48">
        <v>32.200000000000003</v>
      </c>
      <c r="AD58" s="47" t="s">
        <v>53</v>
      </c>
      <c r="AE58" s="46" t="s">
        <v>54</v>
      </c>
    </row>
    <row r="59" spans="1:31" x14ac:dyDescent="0.2">
      <c r="A59" s="44">
        <f t="shared" si="0"/>
        <v>58</v>
      </c>
      <c r="B59" s="45" t="s">
        <v>55</v>
      </c>
      <c r="C59" s="44" t="s">
        <v>56</v>
      </c>
      <c r="D59" s="58" t="s">
        <v>155</v>
      </c>
      <c r="E59" t="s">
        <v>91</v>
      </c>
      <c r="F59" t="s">
        <v>76</v>
      </c>
      <c r="G59" s="45" t="s">
        <v>58</v>
      </c>
      <c r="H59" s="44" t="s">
        <v>82</v>
      </c>
      <c r="I59" s="44" t="s">
        <v>59</v>
      </c>
      <c r="J59" s="44" t="s">
        <v>64</v>
      </c>
      <c r="K59" s="46">
        <v>4.4000000000000004</v>
      </c>
      <c r="L59" s="47" t="s">
        <v>52</v>
      </c>
      <c r="M59" s="48">
        <v>2.9</v>
      </c>
      <c r="N59" s="47" t="s">
        <v>52</v>
      </c>
      <c r="O59" s="48">
        <v>46.1</v>
      </c>
      <c r="P59" s="47">
        <v>425</v>
      </c>
      <c r="Q59" s="48">
        <v>8.1999999999999993</v>
      </c>
      <c r="R59" s="47" t="s">
        <v>53</v>
      </c>
      <c r="S59" s="48">
        <v>8</v>
      </c>
      <c r="T59" s="47" t="s">
        <v>53</v>
      </c>
      <c r="U59" s="48">
        <v>4.5</v>
      </c>
      <c r="V59" s="47" t="s">
        <v>53</v>
      </c>
      <c r="W59" s="48">
        <v>8.9</v>
      </c>
      <c r="X59" s="47" t="s">
        <v>53</v>
      </c>
      <c r="Y59" s="48">
        <v>15.4</v>
      </c>
      <c r="Z59" s="47" t="s">
        <v>53</v>
      </c>
      <c r="AA59" s="48">
        <v>1.7</v>
      </c>
      <c r="AB59" s="47" t="s">
        <v>53</v>
      </c>
      <c r="AC59" s="48">
        <v>22.5</v>
      </c>
      <c r="AD59" s="47" t="s">
        <v>53</v>
      </c>
      <c r="AE59" s="46" t="s">
        <v>54</v>
      </c>
    </row>
    <row r="60" spans="1:31" x14ac:dyDescent="0.2">
      <c r="A60" s="44">
        <f t="shared" si="0"/>
        <v>59</v>
      </c>
      <c r="B60" s="45" t="s">
        <v>93</v>
      </c>
      <c r="C60" s="44" t="s">
        <v>44</v>
      </c>
      <c r="D60" s="58" t="s">
        <v>156</v>
      </c>
      <c r="E60" t="s">
        <v>75</v>
      </c>
      <c r="F60" t="s">
        <v>76</v>
      </c>
      <c r="G60" s="45" t="s">
        <v>77</v>
      </c>
      <c r="H60" s="44" t="s">
        <v>49</v>
      </c>
      <c r="I60" s="44" t="s">
        <v>50</v>
      </c>
      <c r="J60" s="44" t="s">
        <v>64</v>
      </c>
      <c r="K60" s="46">
        <v>4.5</v>
      </c>
      <c r="L60" s="47" t="s">
        <v>52</v>
      </c>
      <c r="M60" s="48">
        <v>4.4000000000000004</v>
      </c>
      <c r="N60" s="47" t="s">
        <v>52</v>
      </c>
      <c r="O60" s="48">
        <v>32.4</v>
      </c>
      <c r="P60" s="47">
        <v>596</v>
      </c>
      <c r="Q60" s="48">
        <v>70.599999999999994</v>
      </c>
      <c r="R60" s="47">
        <v>213</v>
      </c>
      <c r="S60" s="48">
        <v>2</v>
      </c>
      <c r="T60" s="47" t="s">
        <v>53</v>
      </c>
      <c r="U60" s="48">
        <v>4.2</v>
      </c>
      <c r="V60" s="47" t="s">
        <v>53</v>
      </c>
      <c r="W60" s="48">
        <v>3.4</v>
      </c>
      <c r="X60" s="47" t="s">
        <v>53</v>
      </c>
      <c r="Y60" s="48">
        <v>32.1</v>
      </c>
      <c r="Z60" s="47" t="s">
        <v>53</v>
      </c>
      <c r="AA60" s="48">
        <v>5.0999999999999996</v>
      </c>
      <c r="AB60" s="47" t="s">
        <v>53</v>
      </c>
      <c r="AC60" s="48">
        <v>28.5</v>
      </c>
      <c r="AD60" s="47" t="s">
        <v>53</v>
      </c>
      <c r="AE60" s="46" t="s">
        <v>54</v>
      </c>
    </row>
    <row r="61" spans="1:31" x14ac:dyDescent="0.2">
      <c r="A61" s="44">
        <f t="shared" si="0"/>
        <v>60</v>
      </c>
      <c r="B61" s="45" t="s">
        <v>55</v>
      </c>
      <c r="C61" s="44" t="s">
        <v>56</v>
      </c>
      <c r="D61" s="58" t="s">
        <v>157</v>
      </c>
      <c r="E61" t="s">
        <v>46</v>
      </c>
      <c r="F61" t="s">
        <v>47</v>
      </c>
      <c r="G61" s="45" t="s">
        <v>58</v>
      </c>
      <c r="H61" s="44" t="s">
        <v>62</v>
      </c>
      <c r="I61" s="44" t="s">
        <v>50</v>
      </c>
      <c r="J61" s="44" t="s">
        <v>64</v>
      </c>
      <c r="K61" s="46">
        <v>4.5</v>
      </c>
      <c r="L61" s="47" t="s">
        <v>52</v>
      </c>
      <c r="M61" s="48">
        <v>6.2</v>
      </c>
      <c r="N61" s="47" t="s">
        <v>52</v>
      </c>
      <c r="O61" s="48">
        <v>12.3</v>
      </c>
      <c r="P61" s="47" t="s">
        <v>53</v>
      </c>
      <c r="Q61" s="48">
        <v>7.7</v>
      </c>
      <c r="R61" s="47" t="s">
        <v>53</v>
      </c>
      <c r="S61" s="48">
        <v>5.6</v>
      </c>
      <c r="T61" s="47" t="s">
        <v>53</v>
      </c>
      <c r="U61" s="48">
        <v>47.6</v>
      </c>
      <c r="V61" s="47">
        <v>423</v>
      </c>
      <c r="W61" s="48">
        <v>35.6</v>
      </c>
      <c r="X61" s="47">
        <v>540</v>
      </c>
      <c r="Y61" s="48">
        <v>17.899999999999999</v>
      </c>
      <c r="Z61" s="47" t="s">
        <v>53</v>
      </c>
      <c r="AA61" s="48">
        <v>12.4</v>
      </c>
      <c r="AB61" s="47" t="s">
        <v>53</v>
      </c>
      <c r="AC61" s="48">
        <v>25.7</v>
      </c>
      <c r="AD61" s="47" t="s">
        <v>53</v>
      </c>
      <c r="AE61" s="46" t="s">
        <v>54</v>
      </c>
    </row>
    <row r="62" spans="1:31" x14ac:dyDescent="0.2">
      <c r="A62" s="44">
        <f t="shared" si="0"/>
        <v>61</v>
      </c>
      <c r="B62" s="45" t="s">
        <v>65</v>
      </c>
      <c r="C62" s="44" t="s">
        <v>44</v>
      </c>
      <c r="D62" s="58" t="s">
        <v>158</v>
      </c>
      <c r="E62" t="s">
        <v>46</v>
      </c>
      <c r="F62" t="s">
        <v>47</v>
      </c>
      <c r="G62" s="45" t="s">
        <v>77</v>
      </c>
      <c r="H62" s="44" t="s">
        <v>49</v>
      </c>
      <c r="I62" s="44" t="s">
        <v>50</v>
      </c>
      <c r="J62" s="44" t="s">
        <v>64</v>
      </c>
      <c r="K62" s="46">
        <v>4.5999999999999996</v>
      </c>
      <c r="L62" s="47" t="s">
        <v>52</v>
      </c>
      <c r="M62" s="48">
        <v>3.2</v>
      </c>
      <c r="N62" s="47" t="s">
        <v>52</v>
      </c>
      <c r="O62" s="48">
        <v>78</v>
      </c>
      <c r="P62" s="47">
        <v>177</v>
      </c>
      <c r="Q62" s="48">
        <v>12</v>
      </c>
      <c r="R62" s="47" t="s">
        <v>53</v>
      </c>
      <c r="S62" s="48">
        <v>5.2</v>
      </c>
      <c r="T62" s="47" t="s">
        <v>53</v>
      </c>
      <c r="U62" s="48">
        <v>5.0999999999999996</v>
      </c>
      <c r="V62" s="47" t="s">
        <v>53</v>
      </c>
      <c r="W62" s="48">
        <v>10.4</v>
      </c>
      <c r="X62" s="47" t="s">
        <v>53</v>
      </c>
      <c r="Y62" s="48">
        <v>47.6</v>
      </c>
      <c r="Z62" s="47" t="s">
        <v>53</v>
      </c>
      <c r="AA62" s="48">
        <v>9.1999999999999993</v>
      </c>
      <c r="AB62" s="47" t="s">
        <v>53</v>
      </c>
      <c r="AC62" s="48">
        <v>35.9</v>
      </c>
      <c r="AD62" s="47" t="s">
        <v>53</v>
      </c>
      <c r="AE62" s="46" t="s">
        <v>54</v>
      </c>
    </row>
    <row r="63" spans="1:31" x14ac:dyDescent="0.2">
      <c r="A63" s="44">
        <f t="shared" si="0"/>
        <v>62</v>
      </c>
      <c r="B63" s="45" t="s">
        <v>65</v>
      </c>
      <c r="C63" s="44" t="s">
        <v>43</v>
      </c>
      <c r="D63" s="58" t="s">
        <v>159</v>
      </c>
      <c r="E63" t="s">
        <v>160</v>
      </c>
      <c r="F63" t="s">
        <v>47</v>
      </c>
      <c r="G63" s="45" t="s">
        <v>77</v>
      </c>
      <c r="H63" s="44" t="s">
        <v>49</v>
      </c>
      <c r="I63" s="44" t="s">
        <v>59</v>
      </c>
      <c r="J63" s="44" t="s">
        <v>64</v>
      </c>
      <c r="K63" s="46">
        <v>4.7</v>
      </c>
      <c r="L63" s="47" t="s">
        <v>52</v>
      </c>
      <c r="M63" s="48">
        <v>2.9</v>
      </c>
      <c r="N63" s="47" t="s">
        <v>52</v>
      </c>
      <c r="O63" s="48">
        <v>5.7</v>
      </c>
      <c r="P63" s="47" t="s">
        <v>53</v>
      </c>
      <c r="Q63" s="48">
        <v>34.299999999999997</v>
      </c>
      <c r="R63" s="47">
        <v>532</v>
      </c>
      <c r="S63" s="48">
        <v>4</v>
      </c>
      <c r="T63" s="47" t="s">
        <v>53</v>
      </c>
      <c r="U63" s="48">
        <v>51.2</v>
      </c>
      <c r="V63" s="47">
        <v>400</v>
      </c>
      <c r="W63" s="48">
        <v>54.5</v>
      </c>
      <c r="X63" s="47">
        <v>376</v>
      </c>
      <c r="Y63" s="48">
        <v>48.5</v>
      </c>
      <c r="Z63" s="47" t="s">
        <v>53</v>
      </c>
      <c r="AA63" s="48">
        <v>6.4</v>
      </c>
      <c r="AB63" s="47" t="s">
        <v>53</v>
      </c>
      <c r="AC63" s="48">
        <v>64.2</v>
      </c>
      <c r="AD63" s="47" t="s">
        <v>161</v>
      </c>
      <c r="AE63" s="46" t="s">
        <v>54</v>
      </c>
    </row>
    <row r="64" spans="1:31" x14ac:dyDescent="0.2">
      <c r="A64" s="44">
        <f t="shared" si="0"/>
        <v>63</v>
      </c>
      <c r="B64" s="45" t="s">
        <v>56</v>
      </c>
      <c r="C64" s="44" t="s">
        <v>65</v>
      </c>
      <c r="D64" s="58" t="s">
        <v>162</v>
      </c>
      <c r="E64" t="s">
        <v>91</v>
      </c>
      <c r="F64" t="s">
        <v>76</v>
      </c>
      <c r="G64" s="45" t="s">
        <v>58</v>
      </c>
      <c r="H64" s="44" t="s">
        <v>82</v>
      </c>
      <c r="I64" s="44" t="s">
        <v>50</v>
      </c>
      <c r="J64" s="44" t="s">
        <v>64</v>
      </c>
      <c r="K64" s="46">
        <v>4.7</v>
      </c>
      <c r="L64" s="47" t="s">
        <v>52</v>
      </c>
      <c r="M64" s="48">
        <v>4.9000000000000004</v>
      </c>
      <c r="N64" s="47" t="s">
        <v>52</v>
      </c>
      <c r="O64" s="48">
        <v>39.9</v>
      </c>
      <c r="P64" s="47">
        <v>507</v>
      </c>
      <c r="Q64" s="48">
        <v>20.2</v>
      </c>
      <c r="R64" s="47">
        <v>709</v>
      </c>
      <c r="S64" s="48">
        <v>6.8</v>
      </c>
      <c r="T64" s="47" t="s">
        <v>53</v>
      </c>
      <c r="U64" s="48">
        <v>4.7</v>
      </c>
      <c r="V64" s="47" t="s">
        <v>53</v>
      </c>
      <c r="W64" s="48">
        <v>8.8000000000000007</v>
      </c>
      <c r="X64" s="47" t="s">
        <v>53</v>
      </c>
      <c r="Y64" s="48">
        <v>25.2</v>
      </c>
      <c r="Z64" s="47" t="s">
        <v>53</v>
      </c>
      <c r="AA64" s="48">
        <v>3.4</v>
      </c>
      <c r="AB64" s="47" t="s">
        <v>53</v>
      </c>
      <c r="AC64" s="48">
        <v>24.6</v>
      </c>
      <c r="AD64" s="47" t="s">
        <v>53</v>
      </c>
      <c r="AE64" s="46" t="s">
        <v>54</v>
      </c>
    </row>
    <row r="65" spans="1:31" x14ac:dyDescent="0.2">
      <c r="A65" s="44">
        <f t="shared" si="0"/>
        <v>64</v>
      </c>
      <c r="B65" s="45" t="s">
        <v>55</v>
      </c>
      <c r="C65" s="44" t="s">
        <v>56</v>
      </c>
      <c r="D65" s="58" t="s">
        <v>163</v>
      </c>
      <c r="E65" t="s">
        <v>68</v>
      </c>
      <c r="F65" t="s">
        <v>69</v>
      </c>
      <c r="G65" s="45" t="s">
        <v>58</v>
      </c>
      <c r="H65" s="44" t="s">
        <v>62</v>
      </c>
      <c r="I65" s="44" t="s">
        <v>50</v>
      </c>
      <c r="J65" s="44" t="s">
        <v>64</v>
      </c>
      <c r="K65" s="46">
        <v>4.7</v>
      </c>
      <c r="L65" s="47" t="s">
        <v>52</v>
      </c>
      <c r="M65" s="48">
        <v>7.3</v>
      </c>
      <c r="N65" s="47" t="s">
        <v>52</v>
      </c>
      <c r="O65" s="48">
        <v>26.1</v>
      </c>
      <c r="P65" s="47">
        <v>715</v>
      </c>
      <c r="Q65" s="48">
        <v>5.6</v>
      </c>
      <c r="R65" s="47" t="s">
        <v>53</v>
      </c>
      <c r="S65" s="48">
        <v>1.1000000000000001</v>
      </c>
      <c r="T65" s="47" t="s">
        <v>53</v>
      </c>
      <c r="U65" s="48">
        <v>15.7</v>
      </c>
      <c r="V65" s="47" t="s">
        <v>53</v>
      </c>
      <c r="W65" s="48">
        <v>19.2</v>
      </c>
      <c r="X65" s="47">
        <v>775</v>
      </c>
      <c r="Y65" s="48">
        <v>15.5</v>
      </c>
      <c r="Z65" s="47" t="s">
        <v>53</v>
      </c>
      <c r="AA65" s="48">
        <v>14.2</v>
      </c>
      <c r="AB65" s="47" t="s">
        <v>53</v>
      </c>
      <c r="AC65" s="48">
        <v>10.4</v>
      </c>
      <c r="AD65" s="47" t="s">
        <v>53</v>
      </c>
      <c r="AE65" s="46" t="s">
        <v>54</v>
      </c>
    </row>
    <row r="66" spans="1:31" x14ac:dyDescent="0.2">
      <c r="A66" s="44">
        <f t="shared" si="0"/>
        <v>65</v>
      </c>
      <c r="B66" s="45">
        <f>461</f>
        <v>461</v>
      </c>
      <c r="C66" s="44">
        <f>389</f>
        <v>389</v>
      </c>
      <c r="D66" s="58" t="s">
        <v>164</v>
      </c>
      <c r="E66" t="s">
        <v>133</v>
      </c>
      <c r="F66" t="s">
        <v>69</v>
      </c>
      <c r="G66" s="45" t="s">
        <v>48</v>
      </c>
      <c r="H66" s="44" t="s">
        <v>88</v>
      </c>
      <c r="I66" s="44" t="s">
        <v>50</v>
      </c>
      <c r="J66" s="44" t="s">
        <v>51</v>
      </c>
      <c r="K66" s="46">
        <v>4.8</v>
      </c>
      <c r="L66" s="47" t="s">
        <v>52</v>
      </c>
      <c r="M66" s="48">
        <v>3.1</v>
      </c>
      <c r="N66" s="47" t="s">
        <v>52</v>
      </c>
      <c r="O66" s="48">
        <v>89.3</v>
      </c>
      <c r="P66" s="47">
        <v>108</v>
      </c>
      <c r="Q66" s="48">
        <v>99.5</v>
      </c>
      <c r="R66" s="47">
        <v>28</v>
      </c>
      <c r="S66" s="48">
        <v>6.2</v>
      </c>
      <c r="T66" s="47" t="s">
        <v>53</v>
      </c>
      <c r="U66" s="48">
        <v>11.3</v>
      </c>
      <c r="V66" s="47" t="s">
        <v>53</v>
      </c>
      <c r="W66" s="48">
        <v>16.3</v>
      </c>
      <c r="X66" s="47" t="s">
        <v>53</v>
      </c>
      <c r="Y66" s="48">
        <v>35.5</v>
      </c>
      <c r="Z66" s="47" t="s">
        <v>53</v>
      </c>
      <c r="AA66" s="48">
        <v>4.0999999999999996</v>
      </c>
      <c r="AB66" s="47" t="s">
        <v>53</v>
      </c>
      <c r="AC66" s="48">
        <v>26.1</v>
      </c>
      <c r="AD66" s="47" t="s">
        <v>53</v>
      </c>
      <c r="AE66" s="46">
        <v>33.9</v>
      </c>
    </row>
    <row r="67" spans="1:31" x14ac:dyDescent="0.2">
      <c r="A67" s="44">
        <f t="shared" ref="A67:A130" si="1">ROW(A66)</f>
        <v>66</v>
      </c>
      <c r="B67" s="45" t="s">
        <v>56</v>
      </c>
      <c r="C67" s="44" t="s">
        <v>65</v>
      </c>
      <c r="D67" s="58" t="s">
        <v>165</v>
      </c>
      <c r="E67" t="s">
        <v>68</v>
      </c>
      <c r="F67" t="s">
        <v>69</v>
      </c>
      <c r="G67" s="45" t="s">
        <v>58</v>
      </c>
      <c r="H67" s="44" t="s">
        <v>62</v>
      </c>
      <c r="I67" s="44" t="s">
        <v>50</v>
      </c>
      <c r="J67" s="44" t="s">
        <v>64</v>
      </c>
      <c r="K67" s="46">
        <v>4.8</v>
      </c>
      <c r="L67" s="47" t="s">
        <v>52</v>
      </c>
      <c r="M67" s="48">
        <v>6.3</v>
      </c>
      <c r="N67" s="47" t="s">
        <v>52</v>
      </c>
      <c r="O67" s="48">
        <v>51.9</v>
      </c>
      <c r="P67" s="47">
        <v>363</v>
      </c>
      <c r="Q67" s="48">
        <v>3</v>
      </c>
      <c r="R67" s="47" t="s">
        <v>53</v>
      </c>
      <c r="S67" s="48">
        <v>5.6</v>
      </c>
      <c r="T67" s="47" t="s">
        <v>53</v>
      </c>
      <c r="U67" s="48">
        <v>56.2</v>
      </c>
      <c r="V67" s="47">
        <v>371</v>
      </c>
      <c r="W67" s="48">
        <v>58.5</v>
      </c>
      <c r="X67" s="47">
        <v>349</v>
      </c>
      <c r="Y67" s="48">
        <v>15.9</v>
      </c>
      <c r="Z67" s="47" t="s">
        <v>53</v>
      </c>
      <c r="AA67" s="48">
        <v>7.3</v>
      </c>
      <c r="AB67" s="47" t="s">
        <v>53</v>
      </c>
      <c r="AC67" s="48">
        <v>26.4</v>
      </c>
      <c r="AD67" s="47" t="s">
        <v>53</v>
      </c>
      <c r="AE67" s="46" t="s">
        <v>54</v>
      </c>
    </row>
    <row r="68" spans="1:31" x14ac:dyDescent="0.2">
      <c r="A68" s="44">
        <f t="shared" si="1"/>
        <v>67</v>
      </c>
      <c r="B68" s="45" t="s">
        <v>56</v>
      </c>
      <c r="C68" s="44" t="s">
        <v>89</v>
      </c>
      <c r="D68" s="58" t="s">
        <v>166</v>
      </c>
      <c r="E68" t="s">
        <v>167</v>
      </c>
      <c r="F68" t="s">
        <v>47</v>
      </c>
      <c r="G68" s="45" t="s">
        <v>58</v>
      </c>
      <c r="H68" s="44" t="s">
        <v>49</v>
      </c>
      <c r="I68" s="44" t="s">
        <v>59</v>
      </c>
      <c r="J68" s="44" t="s">
        <v>64</v>
      </c>
      <c r="K68" s="46">
        <v>4.8</v>
      </c>
      <c r="L68" s="47" t="s">
        <v>52</v>
      </c>
      <c r="M68" s="48">
        <v>2</v>
      </c>
      <c r="N68" s="47" t="s">
        <v>52</v>
      </c>
      <c r="O68" s="48">
        <v>99.9</v>
      </c>
      <c r="P68" s="47">
        <v>28</v>
      </c>
      <c r="Q68" s="48">
        <v>1.6</v>
      </c>
      <c r="R68" s="47" t="s">
        <v>53</v>
      </c>
      <c r="S68" s="48">
        <v>1.1000000000000001</v>
      </c>
      <c r="T68" s="47" t="s">
        <v>53</v>
      </c>
      <c r="U68" s="48">
        <v>1.6</v>
      </c>
      <c r="V68" s="47" t="s">
        <v>53</v>
      </c>
      <c r="W68" s="48">
        <v>1.4</v>
      </c>
      <c r="X68" s="47" t="s">
        <v>53</v>
      </c>
      <c r="Y68" s="48">
        <v>9.4</v>
      </c>
      <c r="Z68" s="47" t="s">
        <v>53</v>
      </c>
      <c r="AA68" s="48">
        <v>26.5</v>
      </c>
      <c r="AB68" s="47">
        <v>616</v>
      </c>
      <c r="AC68" s="48">
        <v>10.199999999999999</v>
      </c>
      <c r="AD68" s="47" t="s">
        <v>53</v>
      </c>
      <c r="AE68" s="46" t="s">
        <v>54</v>
      </c>
    </row>
    <row r="69" spans="1:31" x14ac:dyDescent="0.2">
      <c r="A69" s="44">
        <f t="shared" si="1"/>
        <v>68</v>
      </c>
      <c r="B69" s="45" t="s">
        <v>56</v>
      </c>
      <c r="C69" s="44" t="s">
        <v>65</v>
      </c>
      <c r="D69" s="58" t="s">
        <v>168</v>
      </c>
      <c r="E69" t="s">
        <v>169</v>
      </c>
      <c r="F69" t="s">
        <v>170</v>
      </c>
      <c r="G69" s="45" t="s">
        <v>84</v>
      </c>
      <c r="H69" s="44" t="s">
        <v>49</v>
      </c>
      <c r="I69" s="44" t="s">
        <v>50</v>
      </c>
      <c r="J69" s="44" t="s">
        <v>64</v>
      </c>
      <c r="K69" s="46">
        <v>4.8</v>
      </c>
      <c r="L69" s="47" t="s">
        <v>52</v>
      </c>
      <c r="M69" s="48">
        <v>3.1</v>
      </c>
      <c r="N69" s="47" t="s">
        <v>52</v>
      </c>
      <c r="O69" s="48">
        <v>2.4</v>
      </c>
      <c r="P69" s="47" t="s">
        <v>53</v>
      </c>
      <c r="Q69" s="48">
        <v>9.5</v>
      </c>
      <c r="R69" s="47" t="s">
        <v>53</v>
      </c>
      <c r="S69" s="48">
        <v>4.7</v>
      </c>
      <c r="T69" s="47" t="s">
        <v>53</v>
      </c>
      <c r="U69" s="48">
        <v>5.7</v>
      </c>
      <c r="V69" s="47" t="s">
        <v>53</v>
      </c>
      <c r="W69" s="48">
        <v>11.1</v>
      </c>
      <c r="X69" s="47" t="s">
        <v>53</v>
      </c>
      <c r="Y69" s="48">
        <v>75.599999999999994</v>
      </c>
      <c r="Z69" s="47">
        <v>428</v>
      </c>
      <c r="AA69" s="48">
        <v>75.8</v>
      </c>
      <c r="AB69" s="47">
        <v>178</v>
      </c>
      <c r="AC69" s="48">
        <v>42.6</v>
      </c>
      <c r="AD69" s="47" t="s">
        <v>53</v>
      </c>
      <c r="AE69" s="46" t="s">
        <v>54</v>
      </c>
    </row>
    <row r="70" spans="1:31" x14ac:dyDescent="0.2">
      <c r="A70" s="44">
        <f t="shared" si="1"/>
        <v>69</v>
      </c>
      <c r="B70" s="45">
        <f>628</f>
        <v>628</v>
      </c>
      <c r="C70" s="44">
        <f>527</f>
        <v>527</v>
      </c>
      <c r="D70" s="58" t="s">
        <v>171</v>
      </c>
      <c r="E70" t="s">
        <v>46</v>
      </c>
      <c r="F70" t="s">
        <v>47</v>
      </c>
      <c r="G70" s="45" t="s">
        <v>58</v>
      </c>
      <c r="H70" s="44" t="s">
        <v>49</v>
      </c>
      <c r="I70" s="44" t="s">
        <v>50</v>
      </c>
      <c r="J70" s="44" t="s">
        <v>64</v>
      </c>
      <c r="K70" s="46">
        <v>4.9000000000000004</v>
      </c>
      <c r="L70" s="47" t="s">
        <v>52</v>
      </c>
      <c r="M70" s="48">
        <v>10.5</v>
      </c>
      <c r="N70" s="47" t="s">
        <v>52</v>
      </c>
      <c r="O70" s="48">
        <v>8.6</v>
      </c>
      <c r="P70" s="47" t="s">
        <v>53</v>
      </c>
      <c r="Q70" s="48">
        <v>87.7</v>
      </c>
      <c r="R70" s="47">
        <v>112</v>
      </c>
      <c r="S70" s="48">
        <v>26.9</v>
      </c>
      <c r="T70" s="47">
        <v>627</v>
      </c>
      <c r="U70" s="48">
        <v>32.5</v>
      </c>
      <c r="V70" s="47">
        <v>563</v>
      </c>
      <c r="W70" s="48">
        <v>35.299999999999997</v>
      </c>
      <c r="X70" s="47">
        <v>547</v>
      </c>
      <c r="Y70" s="48">
        <v>41.7</v>
      </c>
      <c r="Z70" s="47" t="s">
        <v>53</v>
      </c>
      <c r="AA70" s="48">
        <v>8.8000000000000007</v>
      </c>
      <c r="AB70" s="47" t="s">
        <v>53</v>
      </c>
      <c r="AC70" s="48">
        <v>34</v>
      </c>
      <c r="AD70" s="47" t="s">
        <v>53</v>
      </c>
      <c r="AE70" s="46">
        <v>27.4</v>
      </c>
    </row>
    <row r="71" spans="1:31" x14ac:dyDescent="0.2">
      <c r="A71" s="44">
        <f t="shared" si="1"/>
        <v>70</v>
      </c>
      <c r="B71" s="45" t="s">
        <v>44</v>
      </c>
      <c r="C71" s="44" t="s">
        <v>172</v>
      </c>
      <c r="D71" s="58" t="s">
        <v>173</v>
      </c>
      <c r="E71" t="s">
        <v>174</v>
      </c>
      <c r="F71" t="s">
        <v>76</v>
      </c>
      <c r="G71" s="45" t="s">
        <v>48</v>
      </c>
      <c r="H71" s="44" t="s">
        <v>62</v>
      </c>
      <c r="I71" s="44" t="s">
        <v>50</v>
      </c>
      <c r="J71" s="44" t="s">
        <v>51</v>
      </c>
      <c r="K71" s="46">
        <v>4.9000000000000004</v>
      </c>
      <c r="L71" s="47" t="s">
        <v>52</v>
      </c>
      <c r="M71" s="48">
        <v>5.4</v>
      </c>
      <c r="N71" s="47" t="s">
        <v>52</v>
      </c>
      <c r="O71" s="48">
        <v>25.3</v>
      </c>
      <c r="P71" s="47">
        <v>728</v>
      </c>
      <c r="Q71" s="48">
        <v>22.7</v>
      </c>
      <c r="R71" s="47">
        <v>674</v>
      </c>
      <c r="S71" s="48">
        <v>100</v>
      </c>
      <c r="T71" s="47">
        <v>20</v>
      </c>
      <c r="U71" s="48">
        <v>98.9</v>
      </c>
      <c r="V71" s="47">
        <v>73</v>
      </c>
      <c r="W71" s="48">
        <v>91.3</v>
      </c>
      <c r="X71" s="47">
        <v>138</v>
      </c>
      <c r="Y71" s="48">
        <v>18.8</v>
      </c>
      <c r="Z71" s="47" t="s">
        <v>53</v>
      </c>
      <c r="AA71" s="48">
        <v>3.4</v>
      </c>
      <c r="AB71" s="47" t="s">
        <v>53</v>
      </c>
      <c r="AC71" s="48">
        <v>26.1</v>
      </c>
      <c r="AD71" s="47" t="s">
        <v>53</v>
      </c>
      <c r="AE71" s="46" t="s">
        <v>54</v>
      </c>
    </row>
    <row r="72" spans="1:31" x14ac:dyDescent="0.2">
      <c r="A72" s="44">
        <f t="shared" si="1"/>
        <v>71</v>
      </c>
      <c r="B72" s="45" t="s">
        <v>89</v>
      </c>
      <c r="C72" s="44" t="s">
        <v>93</v>
      </c>
      <c r="D72" s="58" t="s">
        <v>175</v>
      </c>
      <c r="E72" t="s">
        <v>80</v>
      </c>
      <c r="F72" t="s">
        <v>69</v>
      </c>
      <c r="G72" s="45" t="s">
        <v>77</v>
      </c>
      <c r="H72" s="44" t="s">
        <v>62</v>
      </c>
      <c r="I72" s="44" t="s">
        <v>50</v>
      </c>
      <c r="J72" s="44" t="s">
        <v>64</v>
      </c>
      <c r="K72" s="46">
        <v>4.9000000000000004</v>
      </c>
      <c r="L72" s="47" t="s">
        <v>52</v>
      </c>
      <c r="M72" s="48">
        <v>6.3</v>
      </c>
      <c r="N72" s="47" t="s">
        <v>52</v>
      </c>
      <c r="O72" s="48">
        <v>13.6</v>
      </c>
      <c r="P72" s="47" t="s">
        <v>53</v>
      </c>
      <c r="Q72" s="48">
        <v>8.5</v>
      </c>
      <c r="R72" s="47" t="s">
        <v>53</v>
      </c>
      <c r="S72" s="48">
        <v>94.1</v>
      </c>
      <c r="T72" s="47">
        <v>192</v>
      </c>
      <c r="U72" s="48">
        <v>98.1</v>
      </c>
      <c r="V72" s="47">
        <v>87</v>
      </c>
      <c r="W72" s="48">
        <v>98.2</v>
      </c>
      <c r="X72" s="47">
        <v>75</v>
      </c>
      <c r="Y72" s="48">
        <v>47.7</v>
      </c>
      <c r="Z72" s="47" t="s">
        <v>53</v>
      </c>
      <c r="AA72" s="48">
        <v>15.2</v>
      </c>
      <c r="AB72" s="47" t="s">
        <v>53</v>
      </c>
      <c r="AC72" s="48">
        <v>50.8</v>
      </c>
      <c r="AD72" s="47" t="s">
        <v>176</v>
      </c>
      <c r="AE72" s="46" t="s">
        <v>54</v>
      </c>
    </row>
    <row r="73" spans="1:31" x14ac:dyDescent="0.2">
      <c r="A73" s="44">
        <f t="shared" si="1"/>
        <v>72</v>
      </c>
      <c r="B73" s="45" t="s">
        <v>65</v>
      </c>
      <c r="C73" s="44" t="s">
        <v>43</v>
      </c>
      <c r="D73" s="58" t="s">
        <v>177</v>
      </c>
      <c r="E73" t="s">
        <v>68</v>
      </c>
      <c r="F73" t="s">
        <v>69</v>
      </c>
      <c r="G73" s="45" t="s">
        <v>77</v>
      </c>
      <c r="H73" s="44" t="s">
        <v>62</v>
      </c>
      <c r="I73" s="44" t="s">
        <v>50</v>
      </c>
      <c r="J73" s="44" t="s">
        <v>64</v>
      </c>
      <c r="K73" s="46">
        <v>4.9000000000000004</v>
      </c>
      <c r="L73" s="47" t="s">
        <v>52</v>
      </c>
      <c r="M73" s="48">
        <v>17.399999999999999</v>
      </c>
      <c r="N73" s="47" t="s">
        <v>52</v>
      </c>
      <c r="O73" s="48">
        <v>44.1</v>
      </c>
      <c r="P73" s="47">
        <v>450</v>
      </c>
      <c r="Q73" s="48">
        <v>2.7</v>
      </c>
      <c r="R73" s="47" t="s">
        <v>53</v>
      </c>
      <c r="S73" s="48">
        <v>6.7</v>
      </c>
      <c r="T73" s="47" t="s">
        <v>53</v>
      </c>
      <c r="U73" s="48">
        <v>39.200000000000003</v>
      </c>
      <c r="V73" s="47">
        <v>500</v>
      </c>
      <c r="W73" s="48">
        <v>44.7</v>
      </c>
      <c r="X73" s="47">
        <v>467</v>
      </c>
      <c r="Y73" s="48">
        <v>37.6</v>
      </c>
      <c r="Z73" s="47" t="s">
        <v>53</v>
      </c>
      <c r="AA73" s="48">
        <v>57.5</v>
      </c>
      <c r="AB73" s="47">
        <v>291</v>
      </c>
      <c r="AC73" s="48">
        <v>43.8</v>
      </c>
      <c r="AD73" s="47" t="s">
        <v>53</v>
      </c>
      <c r="AE73" s="46" t="s">
        <v>54</v>
      </c>
    </row>
    <row r="74" spans="1:31" x14ac:dyDescent="0.2">
      <c r="A74" s="44">
        <f t="shared" si="1"/>
        <v>73</v>
      </c>
      <c r="B74" s="45" t="s">
        <v>65</v>
      </c>
      <c r="C74" s="44" t="s">
        <v>65</v>
      </c>
      <c r="D74" s="58" t="s">
        <v>178</v>
      </c>
      <c r="E74" t="s">
        <v>133</v>
      </c>
      <c r="F74" t="s">
        <v>69</v>
      </c>
      <c r="G74" s="45" t="s">
        <v>77</v>
      </c>
      <c r="H74" s="44" t="s">
        <v>62</v>
      </c>
      <c r="I74" s="44" t="s">
        <v>50</v>
      </c>
      <c r="J74" s="44" t="s">
        <v>64</v>
      </c>
      <c r="K74" s="46">
        <v>4.9000000000000004</v>
      </c>
      <c r="L74" s="47" t="s">
        <v>52</v>
      </c>
      <c r="M74" s="48">
        <v>3</v>
      </c>
      <c r="N74" s="47" t="s">
        <v>52</v>
      </c>
      <c r="O74" s="48">
        <v>4.5999999999999996</v>
      </c>
      <c r="P74" s="47" t="s">
        <v>53</v>
      </c>
      <c r="Q74" s="48">
        <v>45.9</v>
      </c>
      <c r="R74" s="47">
        <v>407</v>
      </c>
      <c r="S74" s="48">
        <v>5.0999999999999996</v>
      </c>
      <c r="T74" s="47" t="s">
        <v>53</v>
      </c>
      <c r="U74" s="48">
        <v>5.0999999999999996</v>
      </c>
      <c r="V74" s="47" t="s">
        <v>53</v>
      </c>
      <c r="W74" s="48">
        <v>4</v>
      </c>
      <c r="X74" s="47" t="s">
        <v>53</v>
      </c>
      <c r="Y74" s="48">
        <v>60.3</v>
      </c>
      <c r="Z74" s="47">
        <v>688</v>
      </c>
      <c r="AA74" s="48">
        <v>3.2</v>
      </c>
      <c r="AB74" s="47" t="s">
        <v>53</v>
      </c>
      <c r="AC74" s="48">
        <v>29.6</v>
      </c>
      <c r="AD74" s="47" t="s">
        <v>53</v>
      </c>
      <c r="AE74" s="46" t="s">
        <v>54</v>
      </c>
    </row>
    <row r="75" spans="1:31" x14ac:dyDescent="0.2">
      <c r="A75" s="44">
        <f t="shared" si="1"/>
        <v>74</v>
      </c>
      <c r="B75" s="45" t="s">
        <v>56</v>
      </c>
      <c r="C75" s="44" t="s">
        <v>56</v>
      </c>
      <c r="D75" s="58" t="s">
        <v>179</v>
      </c>
      <c r="E75" t="s">
        <v>46</v>
      </c>
      <c r="F75" t="s">
        <v>47</v>
      </c>
      <c r="G75" s="45" t="s">
        <v>77</v>
      </c>
      <c r="H75" s="44" t="s">
        <v>49</v>
      </c>
      <c r="I75" s="44" t="s">
        <v>50</v>
      </c>
      <c r="J75" s="44" t="s">
        <v>64</v>
      </c>
      <c r="K75" s="46">
        <v>4.9000000000000004</v>
      </c>
      <c r="L75" s="47" t="s">
        <v>52</v>
      </c>
      <c r="M75" s="48">
        <v>2.6</v>
      </c>
      <c r="N75" s="47" t="s">
        <v>52</v>
      </c>
      <c r="O75" s="48">
        <v>14.8</v>
      </c>
      <c r="P75" s="47" t="s">
        <v>53</v>
      </c>
      <c r="Q75" s="48">
        <v>15.7</v>
      </c>
      <c r="R75" s="47">
        <v>789</v>
      </c>
      <c r="S75" s="48">
        <v>2.1</v>
      </c>
      <c r="T75" s="47" t="s">
        <v>53</v>
      </c>
      <c r="U75" s="48">
        <v>10.8</v>
      </c>
      <c r="V75" s="47" t="s">
        <v>53</v>
      </c>
      <c r="W75" s="48">
        <v>8.3000000000000007</v>
      </c>
      <c r="X75" s="47" t="s">
        <v>53</v>
      </c>
      <c r="Y75" s="48">
        <v>42.3</v>
      </c>
      <c r="Z75" s="47" t="s">
        <v>53</v>
      </c>
      <c r="AA75" s="48">
        <v>16.5</v>
      </c>
      <c r="AB75" s="47">
        <v>796</v>
      </c>
      <c r="AC75" s="48">
        <v>47</v>
      </c>
      <c r="AD75" s="47" t="s">
        <v>180</v>
      </c>
      <c r="AE75" s="46" t="s">
        <v>54</v>
      </c>
    </row>
    <row r="76" spans="1:31" x14ac:dyDescent="0.2">
      <c r="A76" s="44">
        <f t="shared" si="1"/>
        <v>75</v>
      </c>
      <c r="B76" s="45" t="s">
        <v>44</v>
      </c>
      <c r="C76" s="44" t="s">
        <v>181</v>
      </c>
      <c r="D76" s="58" t="s">
        <v>182</v>
      </c>
      <c r="E76" t="s">
        <v>68</v>
      </c>
      <c r="F76" t="s">
        <v>69</v>
      </c>
      <c r="G76" s="45" t="s">
        <v>77</v>
      </c>
      <c r="H76" s="44" t="s">
        <v>88</v>
      </c>
      <c r="I76" s="44" t="s">
        <v>50</v>
      </c>
      <c r="J76" s="44" t="s">
        <v>64</v>
      </c>
      <c r="K76" s="46">
        <v>5</v>
      </c>
      <c r="L76" s="47" t="s">
        <v>52</v>
      </c>
      <c r="M76" s="48">
        <v>10.3</v>
      </c>
      <c r="N76" s="47" t="s">
        <v>52</v>
      </c>
      <c r="O76" s="48">
        <v>63.9</v>
      </c>
      <c r="P76" s="47">
        <v>277</v>
      </c>
      <c r="Q76" s="48">
        <v>10.4</v>
      </c>
      <c r="R76" s="47" t="s">
        <v>53</v>
      </c>
      <c r="S76" s="48">
        <v>12.2</v>
      </c>
      <c r="T76" s="47" t="s">
        <v>53</v>
      </c>
      <c r="U76" s="48">
        <v>74</v>
      </c>
      <c r="V76" s="47">
        <v>259</v>
      </c>
      <c r="W76" s="48">
        <v>75.8</v>
      </c>
      <c r="X76" s="47">
        <v>231</v>
      </c>
      <c r="Y76" s="48">
        <v>84.3</v>
      </c>
      <c r="Z76" s="47">
        <v>268</v>
      </c>
      <c r="AA76" s="48">
        <v>2</v>
      </c>
      <c r="AB76" s="47" t="s">
        <v>53</v>
      </c>
      <c r="AC76" s="48">
        <v>24.3</v>
      </c>
      <c r="AD76" s="47" t="s">
        <v>53</v>
      </c>
      <c r="AE76" s="46" t="s">
        <v>54</v>
      </c>
    </row>
    <row r="77" spans="1:31" x14ac:dyDescent="0.2">
      <c r="A77" s="44">
        <f t="shared" si="1"/>
        <v>76</v>
      </c>
      <c r="B77" s="45" t="s">
        <v>43</v>
      </c>
      <c r="C77" s="44" t="s">
        <v>43</v>
      </c>
      <c r="D77" s="58" t="s">
        <v>183</v>
      </c>
      <c r="E77" t="s">
        <v>130</v>
      </c>
      <c r="F77" t="s">
        <v>76</v>
      </c>
      <c r="G77" s="45" t="s">
        <v>48</v>
      </c>
      <c r="H77" s="44" t="s">
        <v>62</v>
      </c>
      <c r="I77" s="44" t="s">
        <v>50</v>
      </c>
      <c r="J77" s="44" t="s">
        <v>64</v>
      </c>
      <c r="K77" s="46">
        <v>5</v>
      </c>
      <c r="L77" s="47" t="s">
        <v>52</v>
      </c>
      <c r="M77" s="48">
        <v>12.4</v>
      </c>
      <c r="N77" s="47" t="s">
        <v>52</v>
      </c>
      <c r="O77" s="48">
        <v>15.9</v>
      </c>
      <c r="P77" s="47" t="s">
        <v>53</v>
      </c>
      <c r="Q77" s="48">
        <v>55.6</v>
      </c>
      <c r="R77" s="47">
        <v>321</v>
      </c>
      <c r="S77" s="48"/>
      <c r="T77" s="47"/>
      <c r="U77" s="48">
        <v>1.1000000000000001</v>
      </c>
      <c r="V77" s="47" t="s">
        <v>53</v>
      </c>
      <c r="W77" s="48">
        <v>5.5</v>
      </c>
      <c r="X77" s="47" t="s">
        <v>53</v>
      </c>
      <c r="Y77" s="48">
        <v>10.8</v>
      </c>
      <c r="Z77" s="47" t="s">
        <v>53</v>
      </c>
      <c r="AA77" s="48">
        <v>1.8</v>
      </c>
      <c r="AB77" s="47" t="s">
        <v>53</v>
      </c>
      <c r="AC77" s="48">
        <v>42.4</v>
      </c>
      <c r="AD77" s="47" t="s">
        <v>53</v>
      </c>
      <c r="AE77" s="46" t="s">
        <v>54</v>
      </c>
    </row>
    <row r="78" spans="1:31" x14ac:dyDescent="0.2">
      <c r="A78" s="44">
        <f t="shared" si="1"/>
        <v>77</v>
      </c>
      <c r="B78" s="45" t="s">
        <v>65</v>
      </c>
      <c r="C78" s="44" t="s">
        <v>65</v>
      </c>
      <c r="D78" s="58" t="s">
        <v>184</v>
      </c>
      <c r="E78" t="s">
        <v>91</v>
      </c>
      <c r="F78" t="s">
        <v>76</v>
      </c>
      <c r="G78" s="45" t="s">
        <v>58</v>
      </c>
      <c r="H78" s="44" t="s">
        <v>88</v>
      </c>
      <c r="I78" s="44" t="s">
        <v>50</v>
      </c>
      <c r="J78" s="44" t="s">
        <v>64</v>
      </c>
      <c r="K78" s="46">
        <v>5</v>
      </c>
      <c r="L78" s="47" t="s">
        <v>52</v>
      </c>
      <c r="M78" s="48">
        <v>9</v>
      </c>
      <c r="N78" s="47" t="s">
        <v>52</v>
      </c>
      <c r="O78" s="48">
        <v>12.9</v>
      </c>
      <c r="P78" s="47" t="s">
        <v>53</v>
      </c>
      <c r="Q78" s="48">
        <v>37.5</v>
      </c>
      <c r="R78" s="47">
        <v>499</v>
      </c>
      <c r="S78" s="48">
        <v>10.4</v>
      </c>
      <c r="T78" s="47" t="s">
        <v>53</v>
      </c>
      <c r="U78" s="48">
        <v>5.9</v>
      </c>
      <c r="V78" s="47" t="s">
        <v>53</v>
      </c>
      <c r="W78" s="48">
        <v>10.1</v>
      </c>
      <c r="X78" s="47" t="s">
        <v>53</v>
      </c>
      <c r="Y78" s="48">
        <v>21.6</v>
      </c>
      <c r="Z78" s="47" t="s">
        <v>53</v>
      </c>
      <c r="AA78" s="48">
        <v>1.8</v>
      </c>
      <c r="AB78" s="47" t="s">
        <v>53</v>
      </c>
      <c r="AC78" s="48">
        <v>34.9</v>
      </c>
      <c r="AD78" s="47" t="s">
        <v>53</v>
      </c>
      <c r="AE78" s="46" t="s">
        <v>54</v>
      </c>
    </row>
    <row r="79" spans="1:31" x14ac:dyDescent="0.2">
      <c r="A79" s="44">
        <f t="shared" si="1"/>
        <v>78</v>
      </c>
      <c r="B79" s="45" t="s">
        <v>65</v>
      </c>
      <c r="C79" s="44" t="s">
        <v>89</v>
      </c>
      <c r="D79" s="58" t="s">
        <v>185</v>
      </c>
      <c r="E79" t="s">
        <v>68</v>
      </c>
      <c r="F79" t="s">
        <v>69</v>
      </c>
      <c r="G79" s="45" t="s">
        <v>58</v>
      </c>
      <c r="H79" s="44" t="s">
        <v>62</v>
      </c>
      <c r="I79" s="44" t="s">
        <v>50</v>
      </c>
      <c r="J79" s="44" t="s">
        <v>64</v>
      </c>
      <c r="K79" s="46">
        <v>5</v>
      </c>
      <c r="L79" s="47" t="s">
        <v>52</v>
      </c>
      <c r="M79" s="48">
        <v>5.3</v>
      </c>
      <c r="N79" s="47" t="s">
        <v>52</v>
      </c>
      <c r="O79" s="48">
        <v>97.6</v>
      </c>
      <c r="P79" s="47">
        <v>60</v>
      </c>
      <c r="Q79" s="48">
        <v>2.4</v>
      </c>
      <c r="R79" s="47" t="s">
        <v>53</v>
      </c>
      <c r="S79" s="48">
        <v>4</v>
      </c>
      <c r="T79" s="47" t="s">
        <v>53</v>
      </c>
      <c r="U79" s="48">
        <v>26.9</v>
      </c>
      <c r="V79" s="47">
        <v>632</v>
      </c>
      <c r="W79" s="48">
        <v>20.2</v>
      </c>
      <c r="X79" s="47">
        <v>761</v>
      </c>
      <c r="Y79" s="48">
        <v>14.4</v>
      </c>
      <c r="Z79" s="47" t="s">
        <v>53</v>
      </c>
      <c r="AA79" s="48">
        <v>1.8</v>
      </c>
      <c r="AB79" s="47" t="s">
        <v>53</v>
      </c>
      <c r="AC79" s="48">
        <v>10.199999999999999</v>
      </c>
      <c r="AD79" s="47" t="s">
        <v>53</v>
      </c>
      <c r="AE79" s="46" t="s">
        <v>54</v>
      </c>
    </row>
    <row r="80" spans="1:31" x14ac:dyDescent="0.2">
      <c r="A80" s="44">
        <f t="shared" si="1"/>
        <v>79</v>
      </c>
      <c r="B80" s="45" t="s">
        <v>56</v>
      </c>
      <c r="C80" s="44" t="s">
        <v>65</v>
      </c>
      <c r="D80" s="58" t="s">
        <v>186</v>
      </c>
      <c r="E80" t="s">
        <v>187</v>
      </c>
      <c r="F80" t="s">
        <v>69</v>
      </c>
      <c r="G80" s="45" t="s">
        <v>77</v>
      </c>
      <c r="H80" s="44" t="s">
        <v>49</v>
      </c>
      <c r="I80" s="44" t="s">
        <v>59</v>
      </c>
      <c r="J80" s="44" t="s">
        <v>64</v>
      </c>
      <c r="K80" s="46">
        <v>5</v>
      </c>
      <c r="L80" s="47" t="s">
        <v>52</v>
      </c>
      <c r="M80" s="48">
        <v>1</v>
      </c>
      <c r="N80" s="47" t="s">
        <v>52</v>
      </c>
      <c r="O80" s="48">
        <v>6.5</v>
      </c>
      <c r="P80" s="47" t="s">
        <v>53</v>
      </c>
      <c r="Q80" s="48">
        <v>2.9</v>
      </c>
      <c r="R80" s="47" t="s">
        <v>53</v>
      </c>
      <c r="S80" s="48"/>
      <c r="T80" s="47"/>
      <c r="U80" s="48">
        <v>5.2</v>
      </c>
      <c r="V80" s="47" t="s">
        <v>53</v>
      </c>
      <c r="W80" s="48">
        <v>4.0999999999999996</v>
      </c>
      <c r="X80" s="47" t="s">
        <v>53</v>
      </c>
      <c r="Y80" s="48">
        <v>41.3</v>
      </c>
      <c r="Z80" s="47" t="s">
        <v>53</v>
      </c>
      <c r="AA80" s="48">
        <v>89.1</v>
      </c>
      <c r="AB80" s="47">
        <v>113</v>
      </c>
      <c r="AC80" s="48">
        <v>20.5</v>
      </c>
      <c r="AD80" s="47" t="s">
        <v>53</v>
      </c>
      <c r="AE80" s="46" t="s">
        <v>54</v>
      </c>
    </row>
    <row r="81" spans="1:31" x14ac:dyDescent="0.2">
      <c r="A81" s="44">
        <f t="shared" si="1"/>
        <v>80</v>
      </c>
      <c r="B81" s="45" t="s">
        <v>56</v>
      </c>
      <c r="C81" s="44" t="s">
        <v>56</v>
      </c>
      <c r="D81" s="58" t="s">
        <v>188</v>
      </c>
      <c r="E81" t="s">
        <v>46</v>
      </c>
      <c r="F81" t="s">
        <v>47</v>
      </c>
      <c r="G81" s="45" t="s">
        <v>77</v>
      </c>
      <c r="H81" s="44" t="s">
        <v>82</v>
      </c>
      <c r="I81" s="44" t="s">
        <v>59</v>
      </c>
      <c r="J81" s="44" t="s">
        <v>64</v>
      </c>
      <c r="K81" s="46">
        <v>5</v>
      </c>
      <c r="L81" s="47" t="s">
        <v>52</v>
      </c>
      <c r="M81" s="48">
        <v>9.5</v>
      </c>
      <c r="N81" s="47" t="s">
        <v>52</v>
      </c>
      <c r="O81" s="48">
        <v>15.7</v>
      </c>
      <c r="P81" s="47" t="s">
        <v>53</v>
      </c>
      <c r="Q81" s="48">
        <v>10.7</v>
      </c>
      <c r="R81" s="47" t="s">
        <v>53</v>
      </c>
      <c r="S81" s="48">
        <v>37.6</v>
      </c>
      <c r="T81" s="47">
        <v>517</v>
      </c>
      <c r="U81" s="48">
        <v>17.5</v>
      </c>
      <c r="V81" s="47">
        <v>774</v>
      </c>
      <c r="W81" s="48">
        <v>23.6</v>
      </c>
      <c r="X81" s="47">
        <v>712</v>
      </c>
      <c r="Y81" s="48">
        <v>33</v>
      </c>
      <c r="Z81" s="47" t="s">
        <v>53</v>
      </c>
      <c r="AA81" s="48">
        <v>26.3</v>
      </c>
      <c r="AB81" s="47">
        <v>619</v>
      </c>
      <c r="AC81" s="48">
        <v>37.6</v>
      </c>
      <c r="AD81" s="47" t="s">
        <v>53</v>
      </c>
      <c r="AE81" s="46" t="s">
        <v>54</v>
      </c>
    </row>
    <row r="82" spans="1:31" x14ac:dyDescent="0.2">
      <c r="A82" s="44">
        <f t="shared" si="1"/>
        <v>81</v>
      </c>
      <c r="B82" s="45" t="s">
        <v>55</v>
      </c>
      <c r="C82" s="44" t="s">
        <v>56</v>
      </c>
      <c r="D82" s="58" t="s">
        <v>189</v>
      </c>
      <c r="E82" t="s">
        <v>190</v>
      </c>
      <c r="F82" t="s">
        <v>76</v>
      </c>
      <c r="G82" s="45" t="s">
        <v>77</v>
      </c>
      <c r="H82" s="44" t="s">
        <v>62</v>
      </c>
      <c r="I82" s="44" t="s">
        <v>50</v>
      </c>
      <c r="J82" s="44" t="s">
        <v>103</v>
      </c>
      <c r="K82" s="46">
        <v>5</v>
      </c>
      <c r="L82" s="47" t="s">
        <v>52</v>
      </c>
      <c r="M82" s="48">
        <v>6.7</v>
      </c>
      <c r="N82" s="47" t="s">
        <v>52</v>
      </c>
      <c r="O82" s="48">
        <v>6.4</v>
      </c>
      <c r="P82" s="47" t="s">
        <v>53</v>
      </c>
      <c r="Q82" s="48">
        <v>8.4</v>
      </c>
      <c r="R82" s="47" t="s">
        <v>53</v>
      </c>
      <c r="S82" s="48">
        <v>7.4</v>
      </c>
      <c r="T82" s="47" t="s">
        <v>53</v>
      </c>
      <c r="U82" s="48">
        <v>13.2</v>
      </c>
      <c r="V82" s="47" t="s">
        <v>53</v>
      </c>
      <c r="W82" s="48">
        <v>15.9</v>
      </c>
      <c r="X82" s="47" t="s">
        <v>53</v>
      </c>
      <c r="Y82" s="48">
        <v>22.2</v>
      </c>
      <c r="Z82" s="47" t="s">
        <v>53</v>
      </c>
      <c r="AA82" s="48">
        <v>2.1</v>
      </c>
      <c r="AB82" s="47" t="s">
        <v>53</v>
      </c>
      <c r="AC82" s="48">
        <v>40.6</v>
      </c>
      <c r="AD82" s="47" t="s">
        <v>53</v>
      </c>
      <c r="AE82" s="46" t="s">
        <v>54</v>
      </c>
    </row>
    <row r="83" spans="1:31" x14ac:dyDescent="0.2">
      <c r="A83" s="44">
        <f t="shared" si="1"/>
        <v>82</v>
      </c>
      <c r="B83" s="45">
        <f>546</f>
        <v>546</v>
      </c>
      <c r="C83" s="44">
        <f>547</f>
        <v>547</v>
      </c>
      <c r="D83" s="58" t="s">
        <v>191</v>
      </c>
      <c r="E83" t="s">
        <v>160</v>
      </c>
      <c r="F83" t="s">
        <v>47</v>
      </c>
      <c r="G83" s="45" t="s">
        <v>77</v>
      </c>
      <c r="H83" s="44" t="s">
        <v>49</v>
      </c>
      <c r="I83" s="44" t="s">
        <v>50</v>
      </c>
      <c r="J83" s="44" t="s">
        <v>64</v>
      </c>
      <c r="K83" s="46">
        <v>5.0999999999999996</v>
      </c>
      <c r="L83" s="47" t="s">
        <v>52</v>
      </c>
      <c r="M83" s="48">
        <v>7.1</v>
      </c>
      <c r="N83" s="47" t="s">
        <v>52</v>
      </c>
      <c r="O83" s="48">
        <v>2.7</v>
      </c>
      <c r="P83" s="47" t="s">
        <v>53</v>
      </c>
      <c r="Q83" s="48">
        <v>58.2</v>
      </c>
      <c r="R83" s="47">
        <v>299</v>
      </c>
      <c r="S83" s="48">
        <v>89.4</v>
      </c>
      <c r="T83" s="47">
        <v>228</v>
      </c>
      <c r="U83" s="48">
        <v>94.6</v>
      </c>
      <c r="V83" s="47">
        <v>132</v>
      </c>
      <c r="W83" s="48">
        <v>95</v>
      </c>
      <c r="X83" s="47">
        <v>110</v>
      </c>
      <c r="Y83" s="48">
        <v>49.5</v>
      </c>
      <c r="Z83" s="47" t="s">
        <v>53</v>
      </c>
      <c r="AA83" s="48">
        <v>34.4</v>
      </c>
      <c r="AB83" s="47">
        <v>497</v>
      </c>
      <c r="AC83" s="48">
        <v>68.7</v>
      </c>
      <c r="AD83" s="47" t="s">
        <v>192</v>
      </c>
      <c r="AE83" s="46">
        <v>30.2</v>
      </c>
    </row>
    <row r="84" spans="1:31" x14ac:dyDescent="0.2">
      <c r="A84" s="44">
        <f t="shared" si="1"/>
        <v>83</v>
      </c>
      <c r="B84" s="45" t="s">
        <v>89</v>
      </c>
      <c r="C84" s="44" t="s">
        <v>43</v>
      </c>
      <c r="D84" s="58" t="s">
        <v>193</v>
      </c>
      <c r="E84" t="s">
        <v>96</v>
      </c>
      <c r="F84" t="s">
        <v>76</v>
      </c>
      <c r="G84" s="45" t="s">
        <v>77</v>
      </c>
      <c r="H84" s="44" t="s">
        <v>82</v>
      </c>
      <c r="I84" s="44" t="s">
        <v>50</v>
      </c>
      <c r="J84" s="44" t="s">
        <v>103</v>
      </c>
      <c r="K84" s="46">
        <v>5.0999999999999996</v>
      </c>
      <c r="L84" s="47" t="s">
        <v>52</v>
      </c>
      <c r="M84" s="48">
        <v>4.7</v>
      </c>
      <c r="N84" s="47" t="s">
        <v>52</v>
      </c>
      <c r="O84" s="48">
        <v>18.899999999999999</v>
      </c>
      <c r="P84" s="47" t="s">
        <v>53</v>
      </c>
      <c r="Q84" s="48">
        <v>47.5</v>
      </c>
      <c r="R84" s="47">
        <v>395</v>
      </c>
      <c r="S84" s="48">
        <v>38.6</v>
      </c>
      <c r="T84" s="47">
        <v>511</v>
      </c>
      <c r="U84" s="48">
        <v>17.8</v>
      </c>
      <c r="V84" s="47">
        <v>763</v>
      </c>
      <c r="W84" s="48">
        <v>23.3</v>
      </c>
      <c r="X84" s="47">
        <v>716</v>
      </c>
      <c r="Y84" s="48">
        <v>46.7</v>
      </c>
      <c r="Z84" s="47" t="s">
        <v>53</v>
      </c>
      <c r="AA84" s="48">
        <v>4.9000000000000004</v>
      </c>
      <c r="AB84" s="47" t="s">
        <v>53</v>
      </c>
      <c r="AC84" s="48">
        <v>33.5</v>
      </c>
      <c r="AD84" s="47" t="s">
        <v>53</v>
      </c>
      <c r="AE84" s="46" t="s">
        <v>54</v>
      </c>
    </row>
    <row r="85" spans="1:31" x14ac:dyDescent="0.2">
      <c r="A85" s="44">
        <f t="shared" si="1"/>
        <v>84</v>
      </c>
      <c r="B85" s="45" t="s">
        <v>65</v>
      </c>
      <c r="C85" s="44" t="s">
        <v>65</v>
      </c>
      <c r="D85" s="58" t="s">
        <v>194</v>
      </c>
      <c r="E85" t="s">
        <v>80</v>
      </c>
      <c r="F85" t="s">
        <v>69</v>
      </c>
      <c r="G85" s="45" t="s">
        <v>77</v>
      </c>
      <c r="H85" s="44" t="s">
        <v>49</v>
      </c>
      <c r="I85" s="44" t="s">
        <v>59</v>
      </c>
      <c r="J85" s="44" t="s">
        <v>64</v>
      </c>
      <c r="K85" s="46">
        <v>5.0999999999999996</v>
      </c>
      <c r="L85" s="47" t="s">
        <v>52</v>
      </c>
      <c r="M85" s="48">
        <v>10.3</v>
      </c>
      <c r="N85" s="47" t="s">
        <v>52</v>
      </c>
      <c r="O85" s="48">
        <v>5.2</v>
      </c>
      <c r="P85" s="47" t="s">
        <v>53</v>
      </c>
      <c r="Q85" s="48">
        <v>13.5</v>
      </c>
      <c r="R85" s="47" t="s">
        <v>53</v>
      </c>
      <c r="S85" s="48">
        <v>46.9</v>
      </c>
      <c r="T85" s="47">
        <v>453</v>
      </c>
      <c r="U85" s="48">
        <v>45.2</v>
      </c>
      <c r="V85" s="47">
        <v>447</v>
      </c>
      <c r="W85" s="48">
        <v>50.3</v>
      </c>
      <c r="X85" s="47">
        <v>412</v>
      </c>
      <c r="Y85" s="48">
        <v>36.6</v>
      </c>
      <c r="Z85" s="47" t="s">
        <v>53</v>
      </c>
      <c r="AA85" s="48">
        <v>10.8</v>
      </c>
      <c r="AB85" s="47" t="s">
        <v>53</v>
      </c>
      <c r="AC85" s="48">
        <v>61.7</v>
      </c>
      <c r="AD85" s="47" t="s">
        <v>195</v>
      </c>
      <c r="AE85" s="46" t="s">
        <v>54</v>
      </c>
    </row>
    <row r="86" spans="1:31" x14ac:dyDescent="0.2">
      <c r="A86" s="44">
        <f t="shared" si="1"/>
        <v>85</v>
      </c>
      <c r="B86" s="45" t="s">
        <v>65</v>
      </c>
      <c r="C86" s="44" t="s">
        <v>65</v>
      </c>
      <c r="D86" s="58" t="s">
        <v>196</v>
      </c>
      <c r="E86" t="s">
        <v>46</v>
      </c>
      <c r="F86" t="s">
        <v>47</v>
      </c>
      <c r="G86" s="45" t="s">
        <v>58</v>
      </c>
      <c r="H86" s="44" t="s">
        <v>49</v>
      </c>
      <c r="I86" s="44" t="s">
        <v>50</v>
      </c>
      <c r="J86" s="44" t="s">
        <v>64</v>
      </c>
      <c r="K86" s="46">
        <v>5.0999999999999996</v>
      </c>
      <c r="L86" s="47" t="s">
        <v>52</v>
      </c>
      <c r="M86" s="48">
        <v>9.5</v>
      </c>
      <c r="N86" s="47" t="s">
        <v>52</v>
      </c>
      <c r="O86" s="48">
        <v>21.9</v>
      </c>
      <c r="P86" s="47">
        <v>795</v>
      </c>
      <c r="Q86" s="48">
        <v>25.7</v>
      </c>
      <c r="R86" s="47">
        <v>627</v>
      </c>
      <c r="S86" s="48">
        <v>6.9</v>
      </c>
      <c r="T86" s="47" t="s">
        <v>53</v>
      </c>
      <c r="U86" s="48">
        <v>31.3</v>
      </c>
      <c r="V86" s="47">
        <v>574</v>
      </c>
      <c r="W86" s="48">
        <v>23.5</v>
      </c>
      <c r="X86" s="47">
        <v>715</v>
      </c>
      <c r="Y86" s="48">
        <v>26.4</v>
      </c>
      <c r="Z86" s="47" t="s">
        <v>53</v>
      </c>
      <c r="AA86" s="48">
        <v>13.4</v>
      </c>
      <c r="AB86" s="47" t="s">
        <v>53</v>
      </c>
      <c r="AC86" s="48">
        <v>30.8</v>
      </c>
      <c r="AD86" s="47" t="s">
        <v>53</v>
      </c>
      <c r="AE86" s="46" t="s">
        <v>54</v>
      </c>
    </row>
    <row r="87" spans="1:31" x14ac:dyDescent="0.2">
      <c r="A87" s="44">
        <f t="shared" si="1"/>
        <v>86</v>
      </c>
      <c r="B87" s="45" t="s">
        <v>56</v>
      </c>
      <c r="C87" s="44" t="s">
        <v>56</v>
      </c>
      <c r="D87" s="58" t="s">
        <v>197</v>
      </c>
      <c r="E87" t="s">
        <v>96</v>
      </c>
      <c r="F87" t="s">
        <v>76</v>
      </c>
      <c r="G87" s="45" t="s">
        <v>58</v>
      </c>
      <c r="H87" s="44" t="s">
        <v>82</v>
      </c>
      <c r="I87" s="44" t="s">
        <v>50</v>
      </c>
      <c r="J87" s="44" t="s">
        <v>64</v>
      </c>
      <c r="K87" s="46">
        <v>5.0999999999999996</v>
      </c>
      <c r="L87" s="47" t="s">
        <v>52</v>
      </c>
      <c r="M87" s="48">
        <v>3.4</v>
      </c>
      <c r="N87" s="47" t="s">
        <v>52</v>
      </c>
      <c r="O87" s="48">
        <v>44.3</v>
      </c>
      <c r="P87" s="47">
        <v>446</v>
      </c>
      <c r="Q87" s="48">
        <v>13.5</v>
      </c>
      <c r="R87" s="47" t="s">
        <v>53</v>
      </c>
      <c r="S87" s="48">
        <v>9.4</v>
      </c>
      <c r="T87" s="47" t="s">
        <v>53</v>
      </c>
      <c r="U87" s="48">
        <v>9.3000000000000007</v>
      </c>
      <c r="V87" s="47" t="s">
        <v>53</v>
      </c>
      <c r="W87" s="48">
        <v>13.1</v>
      </c>
      <c r="X87" s="47" t="s">
        <v>53</v>
      </c>
      <c r="Y87" s="48">
        <v>23.4</v>
      </c>
      <c r="Z87" s="47" t="s">
        <v>53</v>
      </c>
      <c r="AA87" s="48">
        <v>1.8</v>
      </c>
      <c r="AB87" s="47" t="s">
        <v>53</v>
      </c>
      <c r="AC87" s="48">
        <v>53.4</v>
      </c>
      <c r="AD87" s="47" t="s">
        <v>198</v>
      </c>
      <c r="AE87" s="46" t="s">
        <v>54</v>
      </c>
    </row>
    <row r="88" spans="1:31" x14ac:dyDescent="0.2">
      <c r="A88" s="44">
        <f t="shared" si="1"/>
        <v>87</v>
      </c>
      <c r="B88" s="45" t="s">
        <v>56</v>
      </c>
      <c r="C88" s="44" t="s">
        <v>56</v>
      </c>
      <c r="D88" s="58" t="s">
        <v>199</v>
      </c>
      <c r="E88" t="s">
        <v>130</v>
      </c>
      <c r="F88" t="s">
        <v>76</v>
      </c>
      <c r="G88" s="45" t="s">
        <v>58</v>
      </c>
      <c r="H88" s="44" t="s">
        <v>49</v>
      </c>
      <c r="I88" s="44" t="s">
        <v>50</v>
      </c>
      <c r="J88" s="44" t="s">
        <v>64</v>
      </c>
      <c r="K88" s="46">
        <v>5.0999999999999996</v>
      </c>
      <c r="L88" s="47" t="s">
        <v>52</v>
      </c>
      <c r="M88" s="48">
        <v>3.4</v>
      </c>
      <c r="N88" s="47" t="s">
        <v>52</v>
      </c>
      <c r="O88" s="48">
        <v>7.4</v>
      </c>
      <c r="P88" s="47" t="s">
        <v>53</v>
      </c>
      <c r="Q88" s="48">
        <v>33.4</v>
      </c>
      <c r="R88" s="47">
        <v>545</v>
      </c>
      <c r="S88" s="48">
        <v>2.2999999999999998</v>
      </c>
      <c r="T88" s="47" t="s">
        <v>53</v>
      </c>
      <c r="U88" s="48">
        <v>1.6</v>
      </c>
      <c r="V88" s="47" t="s">
        <v>53</v>
      </c>
      <c r="W88" s="48">
        <v>6</v>
      </c>
      <c r="X88" s="47" t="s">
        <v>53</v>
      </c>
      <c r="Y88" s="48">
        <v>34.700000000000003</v>
      </c>
      <c r="Z88" s="47" t="s">
        <v>53</v>
      </c>
      <c r="AA88" s="48">
        <v>3.2</v>
      </c>
      <c r="AB88" s="47" t="s">
        <v>53</v>
      </c>
      <c r="AC88" s="48">
        <v>47.1</v>
      </c>
      <c r="AD88" s="47" t="s">
        <v>200</v>
      </c>
      <c r="AE88" s="46" t="s">
        <v>54</v>
      </c>
    </row>
    <row r="89" spans="1:31" x14ac:dyDescent="0.2">
      <c r="A89" s="44">
        <f t="shared" si="1"/>
        <v>88</v>
      </c>
      <c r="B89" s="45" t="s">
        <v>55</v>
      </c>
      <c r="C89" s="44" t="s">
        <v>56</v>
      </c>
      <c r="D89" s="58" t="s">
        <v>201</v>
      </c>
      <c r="E89" t="s">
        <v>46</v>
      </c>
      <c r="F89" t="s">
        <v>47</v>
      </c>
      <c r="G89" s="45" t="s">
        <v>58</v>
      </c>
      <c r="H89" s="44" t="s">
        <v>49</v>
      </c>
      <c r="I89" s="44" t="s">
        <v>59</v>
      </c>
      <c r="J89" s="44" t="s">
        <v>64</v>
      </c>
      <c r="K89" s="46">
        <v>5.0999999999999996</v>
      </c>
      <c r="L89" s="47" t="s">
        <v>52</v>
      </c>
      <c r="M89" s="48">
        <v>6.5</v>
      </c>
      <c r="N89" s="47" t="s">
        <v>52</v>
      </c>
      <c r="O89" s="48">
        <v>19.5</v>
      </c>
      <c r="P89" s="47" t="s">
        <v>53</v>
      </c>
      <c r="Q89" s="48">
        <v>13</v>
      </c>
      <c r="R89" s="47" t="s">
        <v>53</v>
      </c>
      <c r="S89" s="48">
        <v>5.8</v>
      </c>
      <c r="T89" s="47" t="s">
        <v>53</v>
      </c>
      <c r="U89" s="48">
        <v>7.9</v>
      </c>
      <c r="V89" s="47" t="s">
        <v>53</v>
      </c>
      <c r="W89" s="48">
        <v>6.1</v>
      </c>
      <c r="X89" s="47" t="s">
        <v>53</v>
      </c>
      <c r="Y89" s="48">
        <v>10.1</v>
      </c>
      <c r="Z89" s="47" t="s">
        <v>53</v>
      </c>
      <c r="AA89" s="48">
        <v>12.7</v>
      </c>
      <c r="AB89" s="47" t="s">
        <v>53</v>
      </c>
      <c r="AC89" s="48">
        <v>21.9</v>
      </c>
      <c r="AD89" s="47" t="s">
        <v>53</v>
      </c>
      <c r="AE89" s="46" t="s">
        <v>54</v>
      </c>
    </row>
    <row r="90" spans="1:31" x14ac:dyDescent="0.2">
      <c r="A90" s="44">
        <f t="shared" si="1"/>
        <v>89</v>
      </c>
      <c r="B90" s="45" t="s">
        <v>93</v>
      </c>
      <c r="C90" s="44" t="s">
        <v>44</v>
      </c>
      <c r="D90" s="58" t="s">
        <v>202</v>
      </c>
      <c r="E90" t="s">
        <v>75</v>
      </c>
      <c r="F90" t="s">
        <v>76</v>
      </c>
      <c r="G90" s="45" t="s">
        <v>84</v>
      </c>
      <c r="H90" s="44" t="s">
        <v>49</v>
      </c>
      <c r="I90" s="44" t="s">
        <v>50</v>
      </c>
      <c r="J90" s="44" t="s">
        <v>64</v>
      </c>
      <c r="K90" s="46">
        <v>5.2</v>
      </c>
      <c r="L90" s="47" t="s">
        <v>52</v>
      </c>
      <c r="M90" s="48">
        <v>2.9</v>
      </c>
      <c r="N90" s="47" t="s">
        <v>52</v>
      </c>
      <c r="O90" s="48">
        <v>35</v>
      </c>
      <c r="P90" s="47">
        <v>565</v>
      </c>
      <c r="Q90" s="48">
        <v>61.5</v>
      </c>
      <c r="R90" s="47">
        <v>278</v>
      </c>
      <c r="S90" s="48"/>
      <c r="T90" s="47"/>
      <c r="U90" s="48">
        <v>2</v>
      </c>
      <c r="V90" s="47" t="s">
        <v>53</v>
      </c>
      <c r="W90" s="48">
        <v>1.7</v>
      </c>
      <c r="X90" s="47" t="s">
        <v>53</v>
      </c>
      <c r="Y90" s="48">
        <v>70.599999999999994</v>
      </c>
      <c r="Z90" s="47">
        <v>516</v>
      </c>
      <c r="AA90" s="48">
        <v>5.0999999999999996</v>
      </c>
      <c r="AB90" s="47" t="s">
        <v>53</v>
      </c>
      <c r="AC90" s="48">
        <v>39</v>
      </c>
      <c r="AD90" s="47" t="s">
        <v>53</v>
      </c>
      <c r="AE90" s="46" t="s">
        <v>54</v>
      </c>
    </row>
    <row r="91" spans="1:31" x14ac:dyDescent="0.2">
      <c r="A91" s="44">
        <f t="shared" si="1"/>
        <v>90</v>
      </c>
      <c r="B91" s="45" t="s">
        <v>89</v>
      </c>
      <c r="C91" s="44" t="s">
        <v>93</v>
      </c>
      <c r="D91" s="58" t="s">
        <v>203</v>
      </c>
      <c r="E91" t="s">
        <v>75</v>
      </c>
      <c r="F91" t="s">
        <v>76</v>
      </c>
      <c r="G91" s="45" t="s">
        <v>84</v>
      </c>
      <c r="H91" s="44" t="s">
        <v>49</v>
      </c>
      <c r="I91" s="44" t="s">
        <v>50</v>
      </c>
      <c r="J91" s="44" t="s">
        <v>64</v>
      </c>
      <c r="K91" s="46">
        <v>5.2</v>
      </c>
      <c r="L91" s="47" t="s">
        <v>52</v>
      </c>
      <c r="M91" s="48">
        <v>2.1</v>
      </c>
      <c r="N91" s="47" t="s">
        <v>52</v>
      </c>
      <c r="O91" s="48">
        <v>8.5</v>
      </c>
      <c r="P91" s="47" t="s">
        <v>53</v>
      </c>
      <c r="Q91" s="48">
        <v>65.599999999999994</v>
      </c>
      <c r="R91" s="47">
        <v>245</v>
      </c>
      <c r="S91" s="48">
        <v>5</v>
      </c>
      <c r="T91" s="47" t="s">
        <v>53</v>
      </c>
      <c r="U91" s="48">
        <v>2.4</v>
      </c>
      <c r="V91" s="47" t="s">
        <v>53</v>
      </c>
      <c r="W91" s="48">
        <v>2</v>
      </c>
      <c r="X91" s="47" t="s">
        <v>53</v>
      </c>
      <c r="Y91" s="48">
        <v>41.4</v>
      </c>
      <c r="Z91" s="47" t="s">
        <v>53</v>
      </c>
      <c r="AA91" s="48">
        <v>5.0999999999999996</v>
      </c>
      <c r="AB91" s="47" t="s">
        <v>53</v>
      </c>
      <c r="AC91" s="48">
        <v>38.799999999999997</v>
      </c>
      <c r="AD91" s="47" t="s">
        <v>53</v>
      </c>
      <c r="AE91" s="46" t="s">
        <v>54</v>
      </c>
    </row>
    <row r="92" spans="1:31" x14ac:dyDescent="0.2">
      <c r="A92" s="44">
        <f t="shared" si="1"/>
        <v>91</v>
      </c>
      <c r="B92" s="45" t="s">
        <v>43</v>
      </c>
      <c r="C92" s="44" t="s">
        <v>44</v>
      </c>
      <c r="D92" s="58" t="s">
        <v>204</v>
      </c>
      <c r="E92" t="s">
        <v>205</v>
      </c>
      <c r="F92" t="s">
        <v>69</v>
      </c>
      <c r="G92" s="45" t="s">
        <v>58</v>
      </c>
      <c r="H92" s="44" t="s">
        <v>62</v>
      </c>
      <c r="I92" s="44" t="s">
        <v>50</v>
      </c>
      <c r="J92" s="44" t="s">
        <v>64</v>
      </c>
      <c r="K92" s="46">
        <v>5.2</v>
      </c>
      <c r="L92" s="47" t="s">
        <v>52</v>
      </c>
      <c r="M92" s="48">
        <v>5.2</v>
      </c>
      <c r="N92" s="47" t="s">
        <v>52</v>
      </c>
      <c r="O92" s="48">
        <v>64.900000000000006</v>
      </c>
      <c r="P92" s="47">
        <v>270</v>
      </c>
      <c r="Q92" s="48">
        <v>7.4</v>
      </c>
      <c r="R92" s="47" t="s">
        <v>53</v>
      </c>
      <c r="S92" s="48">
        <v>55.1</v>
      </c>
      <c r="T92" s="47">
        <v>410</v>
      </c>
      <c r="U92" s="48">
        <v>59</v>
      </c>
      <c r="V92" s="47">
        <v>347</v>
      </c>
      <c r="W92" s="48">
        <v>62.9</v>
      </c>
      <c r="X92" s="47">
        <v>314</v>
      </c>
      <c r="Y92" s="48">
        <v>47.9</v>
      </c>
      <c r="Z92" s="47" t="s">
        <v>53</v>
      </c>
      <c r="AA92" s="48">
        <v>1.3</v>
      </c>
      <c r="AB92" s="47" t="s">
        <v>53</v>
      </c>
      <c r="AC92" s="48">
        <v>31.4</v>
      </c>
      <c r="AD92" s="47" t="s">
        <v>53</v>
      </c>
      <c r="AE92" s="46" t="s">
        <v>54</v>
      </c>
    </row>
    <row r="93" spans="1:31" x14ac:dyDescent="0.2">
      <c r="A93" s="44">
        <f t="shared" si="1"/>
        <v>92</v>
      </c>
      <c r="B93" s="45" t="s">
        <v>65</v>
      </c>
      <c r="C93" s="44" t="s">
        <v>65</v>
      </c>
      <c r="D93" s="58" t="s">
        <v>206</v>
      </c>
      <c r="E93" t="s">
        <v>75</v>
      </c>
      <c r="F93" t="s">
        <v>76</v>
      </c>
      <c r="G93" s="45" t="s">
        <v>77</v>
      </c>
      <c r="H93" s="44" t="s">
        <v>62</v>
      </c>
      <c r="I93" s="44" t="s">
        <v>50</v>
      </c>
      <c r="J93" s="44" t="s">
        <v>64</v>
      </c>
      <c r="K93" s="46">
        <v>5.2</v>
      </c>
      <c r="L93" s="47" t="s">
        <v>52</v>
      </c>
      <c r="M93" s="48">
        <v>6.5</v>
      </c>
      <c r="N93" s="47" t="s">
        <v>52</v>
      </c>
      <c r="O93" s="48">
        <v>24</v>
      </c>
      <c r="P93" s="47">
        <v>752</v>
      </c>
      <c r="Q93" s="48">
        <v>46.8</v>
      </c>
      <c r="R93" s="47">
        <v>406</v>
      </c>
      <c r="S93" s="48">
        <v>3</v>
      </c>
      <c r="T93" s="47" t="s">
        <v>53</v>
      </c>
      <c r="U93" s="48">
        <v>3.6</v>
      </c>
      <c r="V93" s="47" t="s">
        <v>53</v>
      </c>
      <c r="W93" s="48">
        <v>8.6</v>
      </c>
      <c r="X93" s="47" t="s">
        <v>53</v>
      </c>
      <c r="Y93" s="48">
        <v>40</v>
      </c>
      <c r="Z93" s="47" t="s">
        <v>53</v>
      </c>
      <c r="AA93" s="48">
        <v>7.2</v>
      </c>
      <c r="AB93" s="47" t="s">
        <v>53</v>
      </c>
      <c r="AC93" s="48">
        <v>24.3</v>
      </c>
      <c r="AD93" s="47" t="s">
        <v>53</v>
      </c>
      <c r="AE93" s="46" t="s">
        <v>54</v>
      </c>
    </row>
    <row r="94" spans="1:31" x14ac:dyDescent="0.2">
      <c r="A94" s="44">
        <f t="shared" si="1"/>
        <v>93</v>
      </c>
      <c r="B94" s="45" t="s">
        <v>56</v>
      </c>
      <c r="C94" s="44" t="s">
        <v>65</v>
      </c>
      <c r="D94" s="58" t="s">
        <v>207</v>
      </c>
      <c r="E94" t="s">
        <v>125</v>
      </c>
      <c r="F94" t="s">
        <v>47</v>
      </c>
      <c r="G94" s="45" t="s">
        <v>84</v>
      </c>
      <c r="H94" s="44" t="s">
        <v>88</v>
      </c>
      <c r="I94" s="44" t="s">
        <v>59</v>
      </c>
      <c r="J94" s="44" t="s">
        <v>64</v>
      </c>
      <c r="K94" s="46">
        <v>5.2</v>
      </c>
      <c r="L94" s="47" t="s">
        <v>52</v>
      </c>
      <c r="M94" s="48">
        <v>19.2</v>
      </c>
      <c r="N94" s="47">
        <v>678</v>
      </c>
      <c r="O94" s="48">
        <v>56.6</v>
      </c>
      <c r="P94" s="47">
        <v>327</v>
      </c>
      <c r="Q94" s="48">
        <v>1.2</v>
      </c>
      <c r="R94" s="47" t="s">
        <v>53</v>
      </c>
      <c r="S94" s="48"/>
      <c r="T94" s="47"/>
      <c r="U94" s="48">
        <v>3.8</v>
      </c>
      <c r="V94" s="47" t="s">
        <v>53</v>
      </c>
      <c r="W94" s="48">
        <v>3.1</v>
      </c>
      <c r="X94" s="47" t="s">
        <v>53</v>
      </c>
      <c r="Y94" s="48">
        <v>10.9</v>
      </c>
      <c r="Z94" s="47" t="s">
        <v>53</v>
      </c>
      <c r="AA94" s="48">
        <v>9.1999999999999993</v>
      </c>
      <c r="AB94" s="47" t="s">
        <v>53</v>
      </c>
      <c r="AC94" s="48">
        <v>19.100000000000001</v>
      </c>
      <c r="AD94" s="47" t="s">
        <v>53</v>
      </c>
      <c r="AE94" s="46" t="s">
        <v>54</v>
      </c>
    </row>
    <row r="95" spans="1:31" x14ac:dyDescent="0.2">
      <c r="A95" s="44">
        <f t="shared" si="1"/>
        <v>94</v>
      </c>
      <c r="B95" s="45" t="s">
        <v>56</v>
      </c>
      <c r="C95" s="44" t="s">
        <v>56</v>
      </c>
      <c r="D95" s="58" t="s">
        <v>208</v>
      </c>
      <c r="E95" t="s">
        <v>209</v>
      </c>
      <c r="F95" t="s">
        <v>69</v>
      </c>
      <c r="G95" s="45" t="s">
        <v>58</v>
      </c>
      <c r="H95" s="44" t="s">
        <v>49</v>
      </c>
      <c r="I95" s="44" t="s">
        <v>50</v>
      </c>
      <c r="J95" s="44" t="s">
        <v>64</v>
      </c>
      <c r="K95" s="46">
        <v>5.2</v>
      </c>
      <c r="L95" s="47" t="s">
        <v>52</v>
      </c>
      <c r="M95" s="48">
        <v>5.2</v>
      </c>
      <c r="N95" s="47" t="s">
        <v>52</v>
      </c>
      <c r="O95" s="48">
        <v>47.8</v>
      </c>
      <c r="P95" s="47">
        <v>407</v>
      </c>
      <c r="Q95" s="48">
        <v>5.8</v>
      </c>
      <c r="R95" s="47" t="s">
        <v>53</v>
      </c>
      <c r="S95" s="48">
        <v>12.3</v>
      </c>
      <c r="T95" s="47" t="s">
        <v>53</v>
      </c>
      <c r="U95" s="48">
        <v>15.5</v>
      </c>
      <c r="V95" s="47" t="s">
        <v>53</v>
      </c>
      <c r="W95" s="48">
        <v>19.7</v>
      </c>
      <c r="X95" s="47">
        <v>768</v>
      </c>
      <c r="Y95" s="48">
        <v>36.200000000000003</v>
      </c>
      <c r="Z95" s="47" t="s">
        <v>53</v>
      </c>
      <c r="AA95" s="48">
        <v>2.5</v>
      </c>
      <c r="AB95" s="47" t="s">
        <v>53</v>
      </c>
      <c r="AC95" s="48">
        <v>15.8</v>
      </c>
      <c r="AD95" s="47" t="s">
        <v>53</v>
      </c>
      <c r="AE95" s="46" t="s">
        <v>54</v>
      </c>
    </row>
    <row r="96" spans="1:31" x14ac:dyDescent="0.2">
      <c r="A96" s="44">
        <f t="shared" si="1"/>
        <v>95</v>
      </c>
      <c r="B96" s="45" t="s">
        <v>55</v>
      </c>
      <c r="C96" s="44" t="s">
        <v>56</v>
      </c>
      <c r="D96" s="58" t="s">
        <v>210</v>
      </c>
      <c r="E96" t="s">
        <v>46</v>
      </c>
      <c r="F96" t="s">
        <v>47</v>
      </c>
      <c r="G96" s="45" t="s">
        <v>77</v>
      </c>
      <c r="H96" s="44" t="s">
        <v>49</v>
      </c>
      <c r="I96" s="44" t="s">
        <v>59</v>
      </c>
      <c r="J96" s="44"/>
      <c r="K96" s="46">
        <v>5.2</v>
      </c>
      <c r="L96" s="47" t="s">
        <v>52</v>
      </c>
      <c r="M96" s="48">
        <v>7.1</v>
      </c>
      <c r="N96" s="47" t="s">
        <v>52</v>
      </c>
      <c r="O96" s="48">
        <v>8.3000000000000007</v>
      </c>
      <c r="P96" s="47" t="s">
        <v>53</v>
      </c>
      <c r="Q96" s="48">
        <v>6.7</v>
      </c>
      <c r="R96" s="47" t="s">
        <v>53</v>
      </c>
      <c r="S96" s="48">
        <v>4.9000000000000004</v>
      </c>
      <c r="T96" s="47" t="s">
        <v>53</v>
      </c>
      <c r="U96" s="48">
        <v>7.7</v>
      </c>
      <c r="V96" s="47" t="s">
        <v>53</v>
      </c>
      <c r="W96" s="48">
        <v>6</v>
      </c>
      <c r="X96" s="47" t="s">
        <v>53</v>
      </c>
      <c r="Y96" s="48">
        <v>32.4</v>
      </c>
      <c r="Z96" s="47" t="s">
        <v>53</v>
      </c>
      <c r="AA96" s="48">
        <v>16.399999999999999</v>
      </c>
      <c r="AB96" s="47">
        <v>800</v>
      </c>
      <c r="AC96" s="48">
        <v>36.1</v>
      </c>
      <c r="AD96" s="47" t="s">
        <v>53</v>
      </c>
      <c r="AE96" s="46" t="s">
        <v>54</v>
      </c>
    </row>
    <row r="97" spans="1:31" x14ac:dyDescent="0.2">
      <c r="A97" s="44">
        <f t="shared" si="1"/>
        <v>96</v>
      </c>
      <c r="B97" s="45" t="s">
        <v>65</v>
      </c>
      <c r="C97" s="44" t="s">
        <v>56</v>
      </c>
      <c r="D97" s="58" t="s">
        <v>211</v>
      </c>
      <c r="E97" t="s">
        <v>96</v>
      </c>
      <c r="F97" t="s">
        <v>76</v>
      </c>
      <c r="G97" s="45" t="s">
        <v>77</v>
      </c>
      <c r="H97" s="44" t="s">
        <v>49</v>
      </c>
      <c r="I97" s="44" t="s">
        <v>59</v>
      </c>
      <c r="J97" s="44" t="s">
        <v>103</v>
      </c>
      <c r="K97" s="46">
        <v>5.3</v>
      </c>
      <c r="L97" s="47" t="s">
        <v>52</v>
      </c>
      <c r="M97" s="48">
        <v>6.2</v>
      </c>
      <c r="N97" s="47" t="s">
        <v>52</v>
      </c>
      <c r="O97" s="48">
        <v>51</v>
      </c>
      <c r="P97" s="47">
        <v>371</v>
      </c>
      <c r="Q97" s="48">
        <v>5.3</v>
      </c>
      <c r="R97" s="47" t="s">
        <v>53</v>
      </c>
      <c r="S97" s="48">
        <v>7</v>
      </c>
      <c r="T97" s="47" t="s">
        <v>53</v>
      </c>
      <c r="U97" s="48">
        <v>63.5</v>
      </c>
      <c r="V97" s="47">
        <v>316</v>
      </c>
      <c r="W97" s="48">
        <v>63.9</v>
      </c>
      <c r="X97" s="47">
        <v>311</v>
      </c>
      <c r="Y97" s="48">
        <v>9.9</v>
      </c>
      <c r="Z97" s="47" t="s">
        <v>53</v>
      </c>
      <c r="AA97" s="48">
        <v>5.2</v>
      </c>
      <c r="AB97" s="47" t="s">
        <v>53</v>
      </c>
      <c r="AC97" s="48">
        <v>43.7</v>
      </c>
      <c r="AD97" s="47" t="s">
        <v>53</v>
      </c>
      <c r="AE97" s="46" t="s">
        <v>54</v>
      </c>
    </row>
    <row r="98" spans="1:31" x14ac:dyDescent="0.2">
      <c r="A98" s="44">
        <f t="shared" si="1"/>
        <v>97</v>
      </c>
      <c r="B98" s="45" t="s">
        <v>55</v>
      </c>
      <c r="C98" s="44" t="s">
        <v>56</v>
      </c>
      <c r="D98" s="58" t="s">
        <v>212</v>
      </c>
      <c r="E98" t="s">
        <v>68</v>
      </c>
      <c r="F98" t="s">
        <v>69</v>
      </c>
      <c r="G98" s="45" t="s">
        <v>77</v>
      </c>
      <c r="H98" s="44" t="s">
        <v>49</v>
      </c>
      <c r="I98" s="44" t="s">
        <v>59</v>
      </c>
      <c r="J98" s="44" t="s">
        <v>64</v>
      </c>
      <c r="K98" s="46">
        <v>5.3</v>
      </c>
      <c r="L98" s="47" t="s">
        <v>52</v>
      </c>
      <c r="M98" s="48">
        <v>7.8</v>
      </c>
      <c r="N98" s="47" t="s">
        <v>52</v>
      </c>
      <c r="O98" s="48">
        <v>27.9</v>
      </c>
      <c r="P98" s="47">
        <v>682</v>
      </c>
      <c r="Q98" s="48">
        <v>2</v>
      </c>
      <c r="R98" s="47" t="s">
        <v>53</v>
      </c>
      <c r="S98" s="48">
        <v>1.9</v>
      </c>
      <c r="T98" s="47" t="s">
        <v>53</v>
      </c>
      <c r="U98" s="48">
        <v>30.9</v>
      </c>
      <c r="V98" s="47">
        <v>581</v>
      </c>
      <c r="W98" s="48">
        <v>32.4</v>
      </c>
      <c r="X98" s="47">
        <v>585</v>
      </c>
      <c r="Y98" s="48">
        <v>10.3</v>
      </c>
      <c r="Z98" s="47" t="s">
        <v>53</v>
      </c>
      <c r="AA98" s="48">
        <v>5.5</v>
      </c>
      <c r="AB98" s="47" t="s">
        <v>53</v>
      </c>
      <c r="AC98" s="48">
        <v>13.7</v>
      </c>
      <c r="AD98" s="47" t="s">
        <v>53</v>
      </c>
      <c r="AE98" s="46" t="s">
        <v>54</v>
      </c>
    </row>
    <row r="99" spans="1:31" x14ac:dyDescent="0.2">
      <c r="A99" s="44">
        <f t="shared" si="1"/>
        <v>98</v>
      </c>
      <c r="B99" s="45" t="s">
        <v>55</v>
      </c>
      <c r="C99" s="44" t="s">
        <v>56</v>
      </c>
      <c r="D99" s="58" t="s">
        <v>213</v>
      </c>
      <c r="E99" t="s">
        <v>91</v>
      </c>
      <c r="F99" t="s">
        <v>76</v>
      </c>
      <c r="G99" s="45" t="s">
        <v>84</v>
      </c>
      <c r="H99" s="44" t="s">
        <v>82</v>
      </c>
      <c r="I99" s="44" t="s">
        <v>59</v>
      </c>
      <c r="J99" s="44" t="s">
        <v>103</v>
      </c>
      <c r="K99" s="46">
        <v>5.3</v>
      </c>
      <c r="L99" s="47" t="s">
        <v>52</v>
      </c>
      <c r="M99" s="48">
        <v>6.4</v>
      </c>
      <c r="N99" s="47" t="s">
        <v>52</v>
      </c>
      <c r="O99" s="48">
        <v>10.199999999999999</v>
      </c>
      <c r="P99" s="47" t="s">
        <v>53</v>
      </c>
      <c r="Q99" s="48">
        <v>8.6</v>
      </c>
      <c r="R99" s="47" t="s">
        <v>53</v>
      </c>
      <c r="S99" s="48">
        <v>25.7</v>
      </c>
      <c r="T99" s="47">
        <v>637</v>
      </c>
      <c r="U99" s="48">
        <v>3.2</v>
      </c>
      <c r="V99" s="47" t="s">
        <v>53</v>
      </c>
      <c r="W99" s="48">
        <v>7.4</v>
      </c>
      <c r="X99" s="47" t="s">
        <v>53</v>
      </c>
      <c r="Y99" s="48">
        <v>30.4</v>
      </c>
      <c r="Z99" s="47" t="s">
        <v>53</v>
      </c>
      <c r="AA99" s="48">
        <v>1.7</v>
      </c>
      <c r="AB99" s="47" t="s">
        <v>53</v>
      </c>
      <c r="AC99" s="48">
        <v>41.2</v>
      </c>
      <c r="AD99" s="47" t="s">
        <v>53</v>
      </c>
      <c r="AE99" s="46" t="s">
        <v>54</v>
      </c>
    </row>
    <row r="100" spans="1:31" x14ac:dyDescent="0.2">
      <c r="A100" s="44">
        <f t="shared" si="1"/>
        <v>99</v>
      </c>
      <c r="B100" s="45" t="s">
        <v>56</v>
      </c>
      <c r="C100" s="44" t="s">
        <v>65</v>
      </c>
      <c r="D100" s="58" t="s">
        <v>214</v>
      </c>
      <c r="E100" t="s">
        <v>91</v>
      </c>
      <c r="F100" t="s">
        <v>76</v>
      </c>
      <c r="G100" s="45" t="s">
        <v>58</v>
      </c>
      <c r="H100" s="44" t="s">
        <v>88</v>
      </c>
      <c r="I100" s="44" t="s">
        <v>50</v>
      </c>
      <c r="J100" s="44" t="s">
        <v>64</v>
      </c>
      <c r="K100" s="46">
        <v>5.4</v>
      </c>
      <c r="L100" s="47" t="s">
        <v>52</v>
      </c>
      <c r="M100" s="48">
        <v>3.2</v>
      </c>
      <c r="N100" s="47" t="s">
        <v>52</v>
      </c>
      <c r="O100" s="48">
        <v>70.099999999999994</v>
      </c>
      <c r="P100" s="47">
        <v>231</v>
      </c>
      <c r="Q100" s="48">
        <v>10.199999999999999</v>
      </c>
      <c r="R100" s="47" t="s">
        <v>53</v>
      </c>
      <c r="S100" s="48">
        <v>3.3</v>
      </c>
      <c r="T100" s="47" t="s">
        <v>53</v>
      </c>
      <c r="U100" s="48">
        <v>3.8</v>
      </c>
      <c r="V100" s="47" t="s">
        <v>53</v>
      </c>
      <c r="W100" s="48">
        <v>7.8</v>
      </c>
      <c r="X100" s="47" t="s">
        <v>53</v>
      </c>
      <c r="Y100" s="48">
        <v>18.2</v>
      </c>
      <c r="Z100" s="47" t="s">
        <v>53</v>
      </c>
      <c r="AA100" s="48">
        <v>6.4</v>
      </c>
      <c r="AB100" s="47" t="s">
        <v>53</v>
      </c>
      <c r="AC100" s="48">
        <v>23.3</v>
      </c>
      <c r="AD100" s="47" t="s">
        <v>53</v>
      </c>
      <c r="AE100" s="46" t="s">
        <v>54</v>
      </c>
    </row>
    <row r="101" spans="1:31" x14ac:dyDescent="0.2">
      <c r="A101" s="44">
        <f t="shared" si="1"/>
        <v>100</v>
      </c>
      <c r="B101" s="45" t="s">
        <v>56</v>
      </c>
      <c r="C101" s="44" t="s">
        <v>65</v>
      </c>
      <c r="D101" s="58" t="s">
        <v>215</v>
      </c>
      <c r="E101" t="s">
        <v>216</v>
      </c>
      <c r="F101" t="s">
        <v>69</v>
      </c>
      <c r="G101" s="45" t="s">
        <v>77</v>
      </c>
      <c r="H101" s="44" t="s">
        <v>49</v>
      </c>
      <c r="I101" s="44" t="s">
        <v>59</v>
      </c>
      <c r="J101" s="44" t="s">
        <v>64</v>
      </c>
      <c r="K101" s="46">
        <v>5.4</v>
      </c>
      <c r="L101" s="47" t="s">
        <v>52</v>
      </c>
      <c r="M101" s="48">
        <v>1.2</v>
      </c>
      <c r="N101" s="47" t="s">
        <v>52</v>
      </c>
      <c r="O101" s="48">
        <v>15.4</v>
      </c>
      <c r="P101" s="47" t="s">
        <v>53</v>
      </c>
      <c r="Q101" s="48">
        <v>10.199999999999999</v>
      </c>
      <c r="R101" s="47" t="s">
        <v>53</v>
      </c>
      <c r="S101" s="48">
        <v>53.9</v>
      </c>
      <c r="T101" s="47">
        <v>419</v>
      </c>
      <c r="U101" s="48">
        <v>37.299999999999997</v>
      </c>
      <c r="V101" s="47">
        <v>524</v>
      </c>
      <c r="W101" s="48">
        <v>42.9</v>
      </c>
      <c r="X101" s="47">
        <v>485</v>
      </c>
      <c r="Y101" s="48">
        <v>42</v>
      </c>
      <c r="Z101" s="47" t="s">
        <v>53</v>
      </c>
      <c r="AA101" s="48">
        <v>4.9000000000000004</v>
      </c>
      <c r="AB101" s="47" t="s">
        <v>53</v>
      </c>
      <c r="AC101" s="48">
        <v>29.2</v>
      </c>
      <c r="AD101" s="47" t="s">
        <v>53</v>
      </c>
      <c r="AE101" s="46" t="s">
        <v>54</v>
      </c>
    </row>
    <row r="102" spans="1:31" x14ac:dyDescent="0.2">
      <c r="A102" s="44">
        <f t="shared" si="1"/>
        <v>101</v>
      </c>
      <c r="B102" s="45" t="s">
        <v>56</v>
      </c>
      <c r="C102" s="44" t="s">
        <v>65</v>
      </c>
      <c r="D102" s="58" t="s">
        <v>217</v>
      </c>
      <c r="E102" t="s">
        <v>80</v>
      </c>
      <c r="F102" t="s">
        <v>69</v>
      </c>
      <c r="G102" s="45" t="s">
        <v>77</v>
      </c>
      <c r="H102" s="44" t="s">
        <v>49</v>
      </c>
      <c r="I102" s="44" t="s">
        <v>59</v>
      </c>
      <c r="J102" s="44" t="s">
        <v>64</v>
      </c>
      <c r="K102" s="46">
        <v>5.4</v>
      </c>
      <c r="L102" s="47" t="s">
        <v>52</v>
      </c>
      <c r="M102" s="48">
        <v>7.5</v>
      </c>
      <c r="N102" s="47" t="s">
        <v>52</v>
      </c>
      <c r="O102" s="48">
        <v>12</v>
      </c>
      <c r="P102" s="47" t="s">
        <v>53</v>
      </c>
      <c r="Q102" s="48">
        <v>10.9</v>
      </c>
      <c r="R102" s="47" t="s">
        <v>53</v>
      </c>
      <c r="S102" s="48">
        <v>40.799999999999997</v>
      </c>
      <c r="T102" s="47">
        <v>492</v>
      </c>
      <c r="U102" s="48">
        <v>49.9</v>
      </c>
      <c r="V102" s="47">
        <v>409</v>
      </c>
      <c r="W102" s="48">
        <v>54.6</v>
      </c>
      <c r="X102" s="47">
        <v>375</v>
      </c>
      <c r="Y102" s="48">
        <v>42.8</v>
      </c>
      <c r="Z102" s="47" t="s">
        <v>53</v>
      </c>
      <c r="AA102" s="48">
        <v>2.2000000000000002</v>
      </c>
      <c r="AB102" s="47" t="s">
        <v>53</v>
      </c>
      <c r="AC102" s="48">
        <v>34</v>
      </c>
      <c r="AD102" s="47" t="s">
        <v>53</v>
      </c>
      <c r="AE102" s="46" t="s">
        <v>54</v>
      </c>
    </row>
    <row r="103" spans="1:31" x14ac:dyDescent="0.2">
      <c r="A103" s="44">
        <f t="shared" si="1"/>
        <v>102</v>
      </c>
      <c r="B103" s="45" t="s">
        <v>55</v>
      </c>
      <c r="C103" s="44" t="s">
        <v>55</v>
      </c>
      <c r="D103" s="58" t="s">
        <v>218</v>
      </c>
      <c r="E103" t="s">
        <v>144</v>
      </c>
      <c r="F103" t="s">
        <v>47</v>
      </c>
      <c r="G103" s="45" t="s">
        <v>58</v>
      </c>
      <c r="H103" s="44" t="s">
        <v>49</v>
      </c>
      <c r="I103" s="44" t="s">
        <v>59</v>
      </c>
      <c r="J103" s="44" t="s">
        <v>51</v>
      </c>
      <c r="K103" s="46">
        <v>5.4</v>
      </c>
      <c r="L103" s="47" t="s">
        <v>52</v>
      </c>
      <c r="M103" s="48">
        <v>2.5</v>
      </c>
      <c r="N103" s="47" t="s">
        <v>52</v>
      </c>
      <c r="O103" s="48">
        <v>2.7</v>
      </c>
      <c r="P103" s="47" t="s">
        <v>53</v>
      </c>
      <c r="Q103" s="48">
        <v>9.6999999999999993</v>
      </c>
      <c r="R103" s="47" t="s">
        <v>53</v>
      </c>
      <c r="S103" s="48">
        <v>49.7</v>
      </c>
      <c r="T103" s="47">
        <v>442</v>
      </c>
      <c r="U103" s="48">
        <v>1.4</v>
      </c>
      <c r="V103" s="47" t="s">
        <v>53</v>
      </c>
      <c r="W103" s="48">
        <v>1.3</v>
      </c>
      <c r="X103" s="47" t="s">
        <v>53</v>
      </c>
      <c r="Y103" s="48">
        <v>21.9</v>
      </c>
      <c r="Z103" s="47" t="s">
        <v>53</v>
      </c>
      <c r="AA103" s="48">
        <v>2.5</v>
      </c>
      <c r="AB103" s="47" t="s">
        <v>53</v>
      </c>
      <c r="AC103" s="48">
        <v>26.7</v>
      </c>
      <c r="AD103" s="47" t="s">
        <v>53</v>
      </c>
      <c r="AE103" s="46" t="s">
        <v>54</v>
      </c>
    </row>
    <row r="104" spans="1:31" x14ac:dyDescent="0.2">
      <c r="A104" s="44">
        <f t="shared" si="1"/>
        <v>103</v>
      </c>
      <c r="B104" s="45" t="s">
        <v>55</v>
      </c>
      <c r="C104" s="44" t="s">
        <v>55</v>
      </c>
      <c r="D104" s="58" t="s">
        <v>219</v>
      </c>
      <c r="E104" t="s">
        <v>220</v>
      </c>
      <c r="F104" t="s">
        <v>47</v>
      </c>
      <c r="G104" s="45" t="s">
        <v>77</v>
      </c>
      <c r="H104" s="44" t="s">
        <v>82</v>
      </c>
      <c r="I104" s="44" t="s">
        <v>59</v>
      </c>
      <c r="J104" s="44" t="s">
        <v>64</v>
      </c>
      <c r="K104" s="46">
        <v>5.4</v>
      </c>
      <c r="L104" s="47" t="s">
        <v>52</v>
      </c>
      <c r="M104" s="48">
        <v>2.6</v>
      </c>
      <c r="N104" s="47" t="s">
        <v>52</v>
      </c>
      <c r="O104" s="48">
        <v>21</v>
      </c>
      <c r="P104" s="47" t="s">
        <v>53</v>
      </c>
      <c r="Q104" s="48">
        <v>6</v>
      </c>
      <c r="R104" s="47" t="s">
        <v>53</v>
      </c>
      <c r="S104" s="48">
        <v>2.4</v>
      </c>
      <c r="T104" s="47" t="s">
        <v>53</v>
      </c>
      <c r="U104" s="48">
        <v>1.8</v>
      </c>
      <c r="V104" s="47" t="s">
        <v>53</v>
      </c>
      <c r="W104" s="48">
        <v>6.2</v>
      </c>
      <c r="X104" s="47" t="s">
        <v>53</v>
      </c>
      <c r="Y104" s="48">
        <v>32.799999999999997</v>
      </c>
      <c r="Z104" s="47" t="s">
        <v>53</v>
      </c>
      <c r="AA104" s="48">
        <v>3</v>
      </c>
      <c r="AB104" s="47" t="s">
        <v>53</v>
      </c>
      <c r="AC104" s="48">
        <v>42.5</v>
      </c>
      <c r="AD104" s="47" t="s">
        <v>53</v>
      </c>
      <c r="AE104" s="46" t="s">
        <v>54</v>
      </c>
    </row>
    <row r="105" spans="1:31" x14ac:dyDescent="0.2">
      <c r="A105" s="44">
        <f t="shared" si="1"/>
        <v>104</v>
      </c>
      <c r="B105" s="45" t="s">
        <v>55</v>
      </c>
      <c r="C105" s="44" t="s">
        <v>56</v>
      </c>
      <c r="D105" s="58" t="s">
        <v>221</v>
      </c>
      <c r="E105" t="s">
        <v>91</v>
      </c>
      <c r="F105" t="s">
        <v>76</v>
      </c>
      <c r="G105" s="45" t="s">
        <v>77</v>
      </c>
      <c r="H105" s="44" t="s">
        <v>62</v>
      </c>
      <c r="I105" s="44" t="s">
        <v>59</v>
      </c>
      <c r="J105" s="44" t="s">
        <v>103</v>
      </c>
      <c r="K105" s="46">
        <v>5.5</v>
      </c>
      <c r="L105" s="47" t="s">
        <v>52</v>
      </c>
      <c r="M105" s="48">
        <v>14.3</v>
      </c>
      <c r="N105" s="47" t="s">
        <v>52</v>
      </c>
      <c r="O105" s="48">
        <v>9.9</v>
      </c>
      <c r="P105" s="47" t="s">
        <v>53</v>
      </c>
      <c r="Q105" s="48">
        <v>3</v>
      </c>
      <c r="R105" s="47" t="s">
        <v>53</v>
      </c>
      <c r="S105" s="48">
        <v>32.799999999999997</v>
      </c>
      <c r="T105" s="47">
        <v>556</v>
      </c>
      <c r="U105" s="48">
        <v>10.6</v>
      </c>
      <c r="V105" s="47" t="s">
        <v>53</v>
      </c>
      <c r="W105" s="48">
        <v>14.2</v>
      </c>
      <c r="X105" s="47" t="s">
        <v>53</v>
      </c>
      <c r="Y105" s="48">
        <v>12.3</v>
      </c>
      <c r="Z105" s="47" t="s">
        <v>53</v>
      </c>
      <c r="AA105" s="48">
        <v>10</v>
      </c>
      <c r="AB105" s="47" t="s">
        <v>53</v>
      </c>
      <c r="AC105" s="48">
        <v>30</v>
      </c>
      <c r="AD105" s="47" t="s">
        <v>53</v>
      </c>
      <c r="AE105" s="46" t="s">
        <v>54</v>
      </c>
    </row>
    <row r="106" spans="1:31" x14ac:dyDescent="0.2">
      <c r="A106" s="44">
        <f t="shared" si="1"/>
        <v>105</v>
      </c>
      <c r="B106" s="45" t="s">
        <v>55</v>
      </c>
      <c r="C106" s="44" t="s">
        <v>55</v>
      </c>
      <c r="D106" s="58" t="s">
        <v>222</v>
      </c>
      <c r="E106" t="s">
        <v>223</v>
      </c>
      <c r="F106" t="s">
        <v>69</v>
      </c>
      <c r="G106" s="45" t="s">
        <v>58</v>
      </c>
      <c r="H106" s="44" t="s">
        <v>49</v>
      </c>
      <c r="I106" s="44" t="s">
        <v>59</v>
      </c>
      <c r="J106" s="44" t="s">
        <v>64</v>
      </c>
      <c r="K106" s="46">
        <v>5.5</v>
      </c>
      <c r="L106" s="47" t="s">
        <v>52</v>
      </c>
      <c r="M106" s="48">
        <v>5.3</v>
      </c>
      <c r="N106" s="47" t="s">
        <v>52</v>
      </c>
      <c r="O106" s="48">
        <v>7.1</v>
      </c>
      <c r="P106" s="47" t="s">
        <v>53</v>
      </c>
      <c r="Q106" s="48">
        <v>8.9</v>
      </c>
      <c r="R106" s="47" t="s">
        <v>53</v>
      </c>
      <c r="S106" s="48">
        <v>3.3</v>
      </c>
      <c r="T106" s="47" t="s">
        <v>53</v>
      </c>
      <c r="U106" s="48">
        <v>38.700000000000003</v>
      </c>
      <c r="V106" s="47">
        <v>509</v>
      </c>
      <c r="W106" s="48">
        <v>35.4</v>
      </c>
      <c r="X106" s="47">
        <v>545</v>
      </c>
      <c r="Y106" s="48">
        <v>25.2</v>
      </c>
      <c r="Z106" s="47" t="s">
        <v>53</v>
      </c>
      <c r="AA106" s="48">
        <v>5.3</v>
      </c>
      <c r="AB106" s="47" t="s">
        <v>53</v>
      </c>
      <c r="AC106" s="48">
        <v>34.299999999999997</v>
      </c>
      <c r="AD106" s="47" t="s">
        <v>53</v>
      </c>
      <c r="AE106" s="46" t="s">
        <v>54</v>
      </c>
    </row>
    <row r="107" spans="1:31" x14ac:dyDescent="0.2">
      <c r="A107" s="44">
        <f t="shared" si="1"/>
        <v>106</v>
      </c>
      <c r="B107" s="45" t="s">
        <v>89</v>
      </c>
      <c r="C107" s="44"/>
      <c r="D107" s="58" t="s">
        <v>224</v>
      </c>
      <c r="E107" t="s">
        <v>225</v>
      </c>
      <c r="F107" t="s">
        <v>76</v>
      </c>
      <c r="G107" s="45" t="s">
        <v>58</v>
      </c>
      <c r="H107" s="44" t="s">
        <v>62</v>
      </c>
      <c r="I107" s="44" t="s">
        <v>59</v>
      </c>
      <c r="J107" s="44"/>
      <c r="K107" s="46">
        <v>5.6</v>
      </c>
      <c r="L107" s="47" t="s">
        <v>52</v>
      </c>
      <c r="M107" s="48">
        <v>10</v>
      </c>
      <c r="N107" s="47" t="s">
        <v>52</v>
      </c>
      <c r="O107" s="48">
        <v>34.299999999999997</v>
      </c>
      <c r="P107" s="47">
        <v>571</v>
      </c>
      <c r="Q107" s="48">
        <v>3</v>
      </c>
      <c r="R107" s="47" t="s">
        <v>53</v>
      </c>
      <c r="S107" s="48">
        <v>100</v>
      </c>
      <c r="T107" s="47">
        <v>40</v>
      </c>
      <c r="U107" s="48">
        <v>96.4</v>
      </c>
      <c r="V107" s="47">
        <v>106</v>
      </c>
      <c r="W107" s="48">
        <v>81.5</v>
      </c>
      <c r="X107" s="47">
        <v>194</v>
      </c>
      <c r="Y107" s="48">
        <v>5.6</v>
      </c>
      <c r="Z107" s="47" t="s">
        <v>53</v>
      </c>
      <c r="AA107" s="48">
        <v>38.1</v>
      </c>
      <c r="AB107" s="47">
        <v>454</v>
      </c>
      <c r="AC107" s="48">
        <v>22.6</v>
      </c>
      <c r="AD107" s="47" t="s">
        <v>53</v>
      </c>
      <c r="AE107" s="46" t="s">
        <v>54</v>
      </c>
    </row>
    <row r="108" spans="1:31" x14ac:dyDescent="0.2">
      <c r="A108" s="44">
        <f t="shared" si="1"/>
        <v>107</v>
      </c>
      <c r="B108" s="45" t="s">
        <v>65</v>
      </c>
      <c r="C108" s="44" t="s">
        <v>65</v>
      </c>
      <c r="D108" s="58" t="s">
        <v>226</v>
      </c>
      <c r="E108" t="s">
        <v>133</v>
      </c>
      <c r="F108" t="s">
        <v>69</v>
      </c>
      <c r="G108" s="45" t="s">
        <v>58</v>
      </c>
      <c r="H108" s="44" t="s">
        <v>62</v>
      </c>
      <c r="I108" s="44" t="s">
        <v>50</v>
      </c>
      <c r="J108" s="44" t="s">
        <v>64</v>
      </c>
      <c r="K108" s="46">
        <v>5.6</v>
      </c>
      <c r="L108" s="47" t="s">
        <v>52</v>
      </c>
      <c r="M108" s="48">
        <v>3.4</v>
      </c>
      <c r="N108" s="47" t="s">
        <v>52</v>
      </c>
      <c r="O108" s="48">
        <v>4.2</v>
      </c>
      <c r="P108" s="47" t="s">
        <v>53</v>
      </c>
      <c r="Q108" s="48">
        <v>47.2</v>
      </c>
      <c r="R108" s="47">
        <v>401</v>
      </c>
      <c r="S108" s="48">
        <v>2</v>
      </c>
      <c r="T108" s="47" t="s">
        <v>53</v>
      </c>
      <c r="U108" s="48">
        <v>4.2</v>
      </c>
      <c r="V108" s="47" t="s">
        <v>53</v>
      </c>
      <c r="W108" s="48">
        <v>8.6999999999999993</v>
      </c>
      <c r="X108" s="47" t="s">
        <v>53</v>
      </c>
      <c r="Y108" s="48">
        <v>33.299999999999997</v>
      </c>
      <c r="Z108" s="47" t="s">
        <v>53</v>
      </c>
      <c r="AA108" s="48">
        <v>1.8</v>
      </c>
      <c r="AB108" s="47" t="s">
        <v>53</v>
      </c>
      <c r="AC108" s="48">
        <v>41.2</v>
      </c>
      <c r="AD108" s="47" t="s">
        <v>53</v>
      </c>
      <c r="AE108" s="46" t="s">
        <v>54</v>
      </c>
    </row>
    <row r="109" spans="1:31" x14ac:dyDescent="0.2">
      <c r="A109" s="44">
        <f t="shared" si="1"/>
        <v>108</v>
      </c>
      <c r="B109" s="45" t="s">
        <v>56</v>
      </c>
      <c r="C109" s="44" t="s">
        <v>55</v>
      </c>
      <c r="D109" s="58" t="s">
        <v>227</v>
      </c>
      <c r="E109" t="s">
        <v>46</v>
      </c>
      <c r="F109" t="s">
        <v>47</v>
      </c>
      <c r="G109" s="45" t="s">
        <v>77</v>
      </c>
      <c r="H109" s="44" t="s">
        <v>49</v>
      </c>
      <c r="I109" s="44" t="s">
        <v>59</v>
      </c>
      <c r="J109" s="44" t="s">
        <v>64</v>
      </c>
      <c r="K109" s="46">
        <v>5.6</v>
      </c>
      <c r="L109" s="47" t="s">
        <v>52</v>
      </c>
      <c r="M109" s="48">
        <v>20</v>
      </c>
      <c r="N109" s="47">
        <v>655</v>
      </c>
      <c r="O109" s="48">
        <v>9.4</v>
      </c>
      <c r="P109" s="47" t="s">
        <v>53</v>
      </c>
      <c r="Q109" s="48">
        <v>4.9000000000000004</v>
      </c>
      <c r="R109" s="47" t="s">
        <v>53</v>
      </c>
      <c r="S109" s="48"/>
      <c r="T109" s="47"/>
      <c r="U109" s="48"/>
      <c r="V109" s="47"/>
      <c r="W109" s="48"/>
      <c r="X109" s="47"/>
      <c r="Y109" s="48">
        <v>43.6</v>
      </c>
      <c r="Z109" s="47" t="s">
        <v>53</v>
      </c>
      <c r="AA109" s="48">
        <v>19.399999999999999</v>
      </c>
      <c r="AB109" s="47">
        <v>736</v>
      </c>
      <c r="AC109" s="48">
        <v>32.799999999999997</v>
      </c>
      <c r="AD109" s="47" t="s">
        <v>53</v>
      </c>
      <c r="AE109" s="46" t="s">
        <v>54</v>
      </c>
    </row>
    <row r="110" spans="1:31" x14ac:dyDescent="0.2">
      <c r="A110" s="44">
        <f t="shared" si="1"/>
        <v>109</v>
      </c>
      <c r="B110" s="45" t="s">
        <v>56</v>
      </c>
      <c r="C110" s="44" t="s">
        <v>65</v>
      </c>
      <c r="D110" s="58" t="s">
        <v>228</v>
      </c>
      <c r="E110" t="s">
        <v>87</v>
      </c>
      <c r="F110" t="s">
        <v>69</v>
      </c>
      <c r="G110" s="45" t="s">
        <v>48</v>
      </c>
      <c r="H110" s="44" t="s">
        <v>62</v>
      </c>
      <c r="I110" s="44" t="s">
        <v>50</v>
      </c>
      <c r="J110" s="44" t="s">
        <v>64</v>
      </c>
      <c r="K110" s="46">
        <v>5.6</v>
      </c>
      <c r="L110" s="47" t="s">
        <v>52</v>
      </c>
      <c r="M110" s="48">
        <v>26.8</v>
      </c>
      <c r="N110" s="47">
        <v>512</v>
      </c>
      <c r="O110" s="48">
        <v>57.1</v>
      </c>
      <c r="P110" s="47">
        <v>322</v>
      </c>
      <c r="Q110" s="48">
        <v>1.5</v>
      </c>
      <c r="R110" s="47" t="s">
        <v>53</v>
      </c>
      <c r="S110" s="48">
        <v>2.6</v>
      </c>
      <c r="T110" s="47" t="s">
        <v>53</v>
      </c>
      <c r="U110" s="48">
        <v>1.3</v>
      </c>
      <c r="V110" s="47" t="s">
        <v>53</v>
      </c>
      <c r="W110" s="48">
        <v>5.7</v>
      </c>
      <c r="X110" s="47" t="s">
        <v>53</v>
      </c>
      <c r="Y110" s="48">
        <v>6.1</v>
      </c>
      <c r="Z110" s="47" t="s">
        <v>53</v>
      </c>
      <c r="AA110" s="48">
        <v>29.9</v>
      </c>
      <c r="AB110" s="47">
        <v>550</v>
      </c>
      <c r="AC110" s="48">
        <v>16.5</v>
      </c>
      <c r="AD110" s="47" t="s">
        <v>53</v>
      </c>
      <c r="AE110" s="46" t="s">
        <v>54</v>
      </c>
    </row>
    <row r="111" spans="1:31" x14ac:dyDescent="0.2">
      <c r="A111" s="44">
        <f t="shared" si="1"/>
        <v>110</v>
      </c>
      <c r="B111" s="45" t="s">
        <v>56</v>
      </c>
      <c r="C111" s="44" t="s">
        <v>56</v>
      </c>
      <c r="D111" s="58" t="s">
        <v>229</v>
      </c>
      <c r="E111" t="s">
        <v>209</v>
      </c>
      <c r="F111" t="s">
        <v>69</v>
      </c>
      <c r="G111" s="45" t="s">
        <v>58</v>
      </c>
      <c r="H111" s="44" t="s">
        <v>49</v>
      </c>
      <c r="I111" s="44" t="s">
        <v>50</v>
      </c>
      <c r="J111" s="44" t="s">
        <v>64</v>
      </c>
      <c r="K111" s="46">
        <v>5.6</v>
      </c>
      <c r="L111" s="47" t="s">
        <v>52</v>
      </c>
      <c r="M111" s="48">
        <v>5</v>
      </c>
      <c r="N111" s="47" t="s">
        <v>52</v>
      </c>
      <c r="O111" s="48">
        <v>43.9</v>
      </c>
      <c r="P111" s="47">
        <v>452</v>
      </c>
      <c r="Q111" s="48">
        <v>9.3000000000000007</v>
      </c>
      <c r="R111" s="47" t="s">
        <v>53</v>
      </c>
      <c r="S111" s="48">
        <v>15.6</v>
      </c>
      <c r="T111" s="47">
        <v>789</v>
      </c>
      <c r="U111" s="48">
        <v>14.9</v>
      </c>
      <c r="V111" s="47" t="s">
        <v>53</v>
      </c>
      <c r="W111" s="48">
        <v>18.7</v>
      </c>
      <c r="X111" s="47">
        <v>785</v>
      </c>
      <c r="Y111" s="48">
        <v>28.5</v>
      </c>
      <c r="Z111" s="47" t="s">
        <v>53</v>
      </c>
      <c r="AA111" s="48">
        <v>2.5</v>
      </c>
      <c r="AB111" s="47" t="s">
        <v>53</v>
      </c>
      <c r="AC111" s="48">
        <v>15.7</v>
      </c>
      <c r="AD111" s="47" t="s">
        <v>53</v>
      </c>
      <c r="AE111" s="46" t="s">
        <v>54</v>
      </c>
    </row>
    <row r="112" spans="1:31" x14ac:dyDescent="0.2">
      <c r="A112" s="44">
        <f t="shared" si="1"/>
        <v>111</v>
      </c>
      <c r="B112" s="45" t="s">
        <v>56</v>
      </c>
      <c r="C112" s="44" t="s">
        <v>65</v>
      </c>
      <c r="D112" s="58" t="s">
        <v>230</v>
      </c>
      <c r="E112" t="s">
        <v>68</v>
      </c>
      <c r="F112" t="s">
        <v>69</v>
      </c>
      <c r="G112" s="45" t="s">
        <v>84</v>
      </c>
      <c r="H112" s="44" t="s">
        <v>62</v>
      </c>
      <c r="I112" s="44" t="s">
        <v>50</v>
      </c>
      <c r="J112" s="44" t="s">
        <v>64</v>
      </c>
      <c r="K112" s="46">
        <v>5.6</v>
      </c>
      <c r="L112" s="47" t="s">
        <v>52</v>
      </c>
      <c r="M112" s="48">
        <v>14.9</v>
      </c>
      <c r="N112" s="47" t="s">
        <v>52</v>
      </c>
      <c r="O112" s="48">
        <v>48.4</v>
      </c>
      <c r="P112" s="47">
        <v>401</v>
      </c>
      <c r="Q112" s="48">
        <v>1.2</v>
      </c>
      <c r="R112" s="47" t="s">
        <v>53</v>
      </c>
      <c r="S112" s="48">
        <v>2.1</v>
      </c>
      <c r="T112" s="47" t="s">
        <v>53</v>
      </c>
      <c r="U112" s="48">
        <v>4.5999999999999996</v>
      </c>
      <c r="V112" s="47" t="s">
        <v>53</v>
      </c>
      <c r="W112" s="48">
        <v>9.3000000000000007</v>
      </c>
      <c r="X112" s="47" t="s">
        <v>53</v>
      </c>
      <c r="Y112" s="48">
        <v>21.8</v>
      </c>
      <c r="Z112" s="47" t="s">
        <v>53</v>
      </c>
      <c r="AA112" s="48">
        <v>53.7</v>
      </c>
      <c r="AB112" s="47">
        <v>312</v>
      </c>
      <c r="AC112" s="48">
        <v>14.3</v>
      </c>
      <c r="AD112" s="47" t="s">
        <v>53</v>
      </c>
      <c r="AE112" s="46" t="s">
        <v>54</v>
      </c>
    </row>
    <row r="113" spans="1:31" x14ac:dyDescent="0.2">
      <c r="A113" s="44">
        <f t="shared" si="1"/>
        <v>112</v>
      </c>
      <c r="B113" s="45" t="s">
        <v>56</v>
      </c>
      <c r="C113" s="44" t="s">
        <v>56</v>
      </c>
      <c r="D113" s="58" t="s">
        <v>231</v>
      </c>
      <c r="E113" t="s">
        <v>46</v>
      </c>
      <c r="F113" t="s">
        <v>47</v>
      </c>
      <c r="G113" s="45" t="s">
        <v>77</v>
      </c>
      <c r="H113" s="44" t="s">
        <v>49</v>
      </c>
      <c r="I113" s="44" t="s">
        <v>59</v>
      </c>
      <c r="J113" s="44" t="s">
        <v>64</v>
      </c>
      <c r="K113" s="46">
        <v>5.6</v>
      </c>
      <c r="L113" s="47" t="s">
        <v>52</v>
      </c>
      <c r="M113" s="48">
        <v>11.1</v>
      </c>
      <c r="N113" s="47" t="s">
        <v>52</v>
      </c>
      <c r="O113" s="48">
        <v>23.1</v>
      </c>
      <c r="P113" s="47">
        <v>772</v>
      </c>
      <c r="Q113" s="48">
        <v>13.1</v>
      </c>
      <c r="R113" s="47" t="s">
        <v>53</v>
      </c>
      <c r="S113" s="48"/>
      <c r="T113" s="47"/>
      <c r="U113" s="48">
        <v>2.7</v>
      </c>
      <c r="V113" s="47" t="s">
        <v>53</v>
      </c>
      <c r="W113" s="48">
        <v>2.2999999999999998</v>
      </c>
      <c r="X113" s="47" t="s">
        <v>53</v>
      </c>
      <c r="Y113" s="48">
        <v>13.7</v>
      </c>
      <c r="Z113" s="47" t="s">
        <v>53</v>
      </c>
      <c r="AA113" s="48">
        <v>3.2</v>
      </c>
      <c r="AB113" s="47" t="s">
        <v>53</v>
      </c>
      <c r="AC113" s="48">
        <v>28.9</v>
      </c>
      <c r="AD113" s="47" t="s">
        <v>53</v>
      </c>
      <c r="AE113" s="46" t="s">
        <v>54</v>
      </c>
    </row>
    <row r="114" spans="1:31" x14ac:dyDescent="0.2">
      <c r="A114" s="44">
        <f t="shared" si="1"/>
        <v>113</v>
      </c>
      <c r="B114" s="45" t="s">
        <v>55</v>
      </c>
      <c r="C114" s="44" t="s">
        <v>56</v>
      </c>
      <c r="D114" s="58" t="s">
        <v>232</v>
      </c>
      <c r="E114" t="s">
        <v>233</v>
      </c>
      <c r="F114" t="s">
        <v>76</v>
      </c>
      <c r="G114" s="45" t="s">
        <v>58</v>
      </c>
      <c r="H114" s="44" t="s">
        <v>62</v>
      </c>
      <c r="I114" s="44" t="s">
        <v>59</v>
      </c>
      <c r="J114" s="44" t="s">
        <v>51</v>
      </c>
      <c r="K114" s="46">
        <v>5.6</v>
      </c>
      <c r="L114" s="47" t="s">
        <v>52</v>
      </c>
      <c r="M114" s="48">
        <v>9.6</v>
      </c>
      <c r="N114" s="47" t="s">
        <v>52</v>
      </c>
      <c r="O114" s="48">
        <v>15.2</v>
      </c>
      <c r="P114" s="47" t="s">
        <v>53</v>
      </c>
      <c r="Q114" s="48">
        <v>2.7</v>
      </c>
      <c r="R114" s="47" t="s">
        <v>53</v>
      </c>
      <c r="S114" s="48">
        <v>4.0999999999999996</v>
      </c>
      <c r="T114" s="47" t="s">
        <v>53</v>
      </c>
      <c r="U114" s="48">
        <v>25.4</v>
      </c>
      <c r="V114" s="47">
        <v>656</v>
      </c>
      <c r="W114" s="48">
        <v>30.9</v>
      </c>
      <c r="X114" s="47">
        <v>604</v>
      </c>
      <c r="Y114" s="48">
        <v>6.6</v>
      </c>
      <c r="Z114" s="47" t="s">
        <v>53</v>
      </c>
      <c r="AA114" s="48">
        <v>24.2</v>
      </c>
      <c r="AB114" s="47">
        <v>653</v>
      </c>
      <c r="AC114" s="48">
        <v>38.799999999999997</v>
      </c>
      <c r="AD114" s="47" t="s">
        <v>53</v>
      </c>
      <c r="AE114" s="46" t="s">
        <v>54</v>
      </c>
    </row>
    <row r="115" spans="1:31" x14ac:dyDescent="0.2">
      <c r="A115" s="44">
        <f t="shared" si="1"/>
        <v>114</v>
      </c>
      <c r="B115" s="45" t="s">
        <v>43</v>
      </c>
      <c r="C115" s="44" t="s">
        <v>43</v>
      </c>
      <c r="D115" s="58" t="s">
        <v>234</v>
      </c>
      <c r="E115" t="s">
        <v>46</v>
      </c>
      <c r="F115" t="s">
        <v>47</v>
      </c>
      <c r="G115" s="45" t="s">
        <v>77</v>
      </c>
      <c r="H115" s="44" t="s">
        <v>49</v>
      </c>
      <c r="I115" s="44" t="s">
        <v>50</v>
      </c>
      <c r="J115" s="44" t="s">
        <v>51</v>
      </c>
      <c r="K115" s="46">
        <v>5.7</v>
      </c>
      <c r="L115" s="47" t="s">
        <v>52</v>
      </c>
      <c r="M115" s="48">
        <v>4.2</v>
      </c>
      <c r="N115" s="47" t="s">
        <v>52</v>
      </c>
      <c r="O115" s="48">
        <v>50.8</v>
      </c>
      <c r="P115" s="47">
        <v>373</v>
      </c>
      <c r="Q115" s="48">
        <v>23.8</v>
      </c>
      <c r="R115" s="47">
        <v>660</v>
      </c>
      <c r="S115" s="48">
        <v>20.6</v>
      </c>
      <c r="T115" s="47">
        <v>701</v>
      </c>
      <c r="U115" s="48">
        <v>42.2</v>
      </c>
      <c r="V115" s="47">
        <v>473</v>
      </c>
      <c r="W115" s="48">
        <v>31.5</v>
      </c>
      <c r="X115" s="47">
        <v>596</v>
      </c>
      <c r="Y115" s="48">
        <v>23.5</v>
      </c>
      <c r="Z115" s="47" t="s">
        <v>53</v>
      </c>
      <c r="AA115" s="48">
        <v>18.5</v>
      </c>
      <c r="AB115" s="47">
        <v>748</v>
      </c>
      <c r="AC115" s="48">
        <v>35.9</v>
      </c>
      <c r="AD115" s="47" t="s">
        <v>53</v>
      </c>
      <c r="AE115" s="46" t="s">
        <v>54</v>
      </c>
    </row>
    <row r="116" spans="1:31" x14ac:dyDescent="0.2">
      <c r="A116" s="44">
        <f t="shared" si="1"/>
        <v>115</v>
      </c>
      <c r="B116" s="45" t="s">
        <v>56</v>
      </c>
      <c r="C116" s="44" t="s">
        <v>56</v>
      </c>
      <c r="D116" s="58" t="s">
        <v>235</v>
      </c>
      <c r="E116" t="s">
        <v>75</v>
      </c>
      <c r="F116" t="s">
        <v>76</v>
      </c>
      <c r="G116" s="45" t="s">
        <v>77</v>
      </c>
      <c r="H116" s="44" t="s">
        <v>62</v>
      </c>
      <c r="I116" s="44" t="s">
        <v>50</v>
      </c>
      <c r="J116" s="44" t="s">
        <v>64</v>
      </c>
      <c r="K116" s="46">
        <v>5.7</v>
      </c>
      <c r="L116" s="47" t="s">
        <v>52</v>
      </c>
      <c r="M116" s="48">
        <v>6.4</v>
      </c>
      <c r="N116" s="47" t="s">
        <v>52</v>
      </c>
      <c r="O116" s="48">
        <v>44.2</v>
      </c>
      <c r="P116" s="47">
        <v>448</v>
      </c>
      <c r="Q116" s="48">
        <v>14.7</v>
      </c>
      <c r="R116" s="47" t="s">
        <v>53</v>
      </c>
      <c r="S116" s="48"/>
      <c r="T116" s="47"/>
      <c r="U116" s="48">
        <v>13.3</v>
      </c>
      <c r="V116" s="47" t="s">
        <v>53</v>
      </c>
      <c r="W116" s="48">
        <v>10.1</v>
      </c>
      <c r="X116" s="47" t="s">
        <v>53</v>
      </c>
      <c r="Y116" s="48">
        <v>7.6</v>
      </c>
      <c r="Z116" s="47" t="s">
        <v>53</v>
      </c>
      <c r="AA116" s="48">
        <v>4.0999999999999996</v>
      </c>
      <c r="AB116" s="47" t="s">
        <v>53</v>
      </c>
      <c r="AC116" s="48">
        <v>8.4</v>
      </c>
      <c r="AD116" s="47" t="s">
        <v>53</v>
      </c>
      <c r="AE116" s="46" t="s">
        <v>54</v>
      </c>
    </row>
    <row r="117" spans="1:31" x14ac:dyDescent="0.2">
      <c r="A117" s="44">
        <f t="shared" si="1"/>
        <v>116</v>
      </c>
      <c r="B117" s="45" t="s">
        <v>56</v>
      </c>
      <c r="C117" s="44" t="s">
        <v>56</v>
      </c>
      <c r="D117" s="58" t="s">
        <v>236</v>
      </c>
      <c r="E117" t="s">
        <v>68</v>
      </c>
      <c r="F117" t="s">
        <v>69</v>
      </c>
      <c r="G117" s="45" t="s">
        <v>77</v>
      </c>
      <c r="H117" s="44" t="s">
        <v>62</v>
      </c>
      <c r="I117" s="44" t="s">
        <v>50</v>
      </c>
      <c r="J117" s="44" t="s">
        <v>64</v>
      </c>
      <c r="K117" s="46">
        <v>5.7</v>
      </c>
      <c r="L117" s="47" t="s">
        <v>52</v>
      </c>
      <c r="M117" s="48">
        <v>11.1</v>
      </c>
      <c r="N117" s="47" t="s">
        <v>52</v>
      </c>
      <c r="O117" s="48">
        <v>27.7</v>
      </c>
      <c r="P117" s="47">
        <v>686</v>
      </c>
      <c r="Q117" s="48">
        <v>2.8</v>
      </c>
      <c r="R117" s="47" t="s">
        <v>53</v>
      </c>
      <c r="S117" s="48">
        <v>2</v>
      </c>
      <c r="T117" s="47" t="s">
        <v>53</v>
      </c>
      <c r="U117" s="48">
        <v>56.7</v>
      </c>
      <c r="V117" s="47">
        <v>366</v>
      </c>
      <c r="W117" s="48">
        <v>55.2</v>
      </c>
      <c r="X117" s="47">
        <v>372</v>
      </c>
      <c r="Y117" s="48">
        <v>11.6</v>
      </c>
      <c r="Z117" s="47" t="s">
        <v>53</v>
      </c>
      <c r="AA117" s="48">
        <v>7.3</v>
      </c>
      <c r="AB117" s="47" t="s">
        <v>53</v>
      </c>
      <c r="AC117" s="48">
        <v>15.2</v>
      </c>
      <c r="AD117" s="47" t="s">
        <v>53</v>
      </c>
      <c r="AE117" s="46" t="s">
        <v>54</v>
      </c>
    </row>
    <row r="118" spans="1:31" x14ac:dyDescent="0.2">
      <c r="A118" s="44">
        <f t="shared" si="1"/>
        <v>117</v>
      </c>
      <c r="B118" s="45" t="s">
        <v>56</v>
      </c>
      <c r="C118" s="44" t="s">
        <v>56</v>
      </c>
      <c r="D118" s="58" t="s">
        <v>237</v>
      </c>
      <c r="E118" t="s">
        <v>144</v>
      </c>
      <c r="F118" t="s">
        <v>47</v>
      </c>
      <c r="G118" s="45" t="s">
        <v>58</v>
      </c>
      <c r="H118" s="44" t="s">
        <v>82</v>
      </c>
      <c r="I118" s="44" t="s">
        <v>59</v>
      </c>
      <c r="J118" s="44" t="s">
        <v>51</v>
      </c>
      <c r="K118" s="46">
        <v>5.7</v>
      </c>
      <c r="L118" s="47" t="s">
        <v>52</v>
      </c>
      <c r="M118" s="48">
        <v>5</v>
      </c>
      <c r="N118" s="47" t="s">
        <v>52</v>
      </c>
      <c r="O118" s="48">
        <v>10.9</v>
      </c>
      <c r="P118" s="47" t="s">
        <v>53</v>
      </c>
      <c r="Q118" s="48">
        <v>9.3000000000000007</v>
      </c>
      <c r="R118" s="47" t="s">
        <v>53</v>
      </c>
      <c r="S118" s="48">
        <v>21.9</v>
      </c>
      <c r="T118" s="47">
        <v>688</v>
      </c>
      <c r="U118" s="48">
        <v>8.5</v>
      </c>
      <c r="V118" s="47" t="s">
        <v>53</v>
      </c>
      <c r="W118" s="48">
        <v>6.5</v>
      </c>
      <c r="X118" s="47" t="s">
        <v>53</v>
      </c>
      <c r="Y118" s="48">
        <v>45</v>
      </c>
      <c r="Z118" s="47" t="s">
        <v>53</v>
      </c>
      <c r="AA118" s="48">
        <v>2.5</v>
      </c>
      <c r="AB118" s="47" t="s">
        <v>53</v>
      </c>
      <c r="AC118" s="48">
        <v>53</v>
      </c>
      <c r="AD118" s="47" t="s">
        <v>238</v>
      </c>
      <c r="AE118" s="46" t="s">
        <v>54</v>
      </c>
    </row>
    <row r="119" spans="1:31" x14ac:dyDescent="0.2">
      <c r="A119" s="44">
        <f t="shared" si="1"/>
        <v>118</v>
      </c>
      <c r="B119" s="45" t="s">
        <v>55</v>
      </c>
      <c r="C119" s="44" t="s">
        <v>56</v>
      </c>
      <c r="D119" s="58" t="s">
        <v>239</v>
      </c>
      <c r="E119" t="s">
        <v>68</v>
      </c>
      <c r="F119" t="s">
        <v>69</v>
      </c>
      <c r="G119" s="45" t="s">
        <v>77</v>
      </c>
      <c r="H119" s="44" t="s">
        <v>49</v>
      </c>
      <c r="I119" s="44" t="s">
        <v>59</v>
      </c>
      <c r="J119" s="44" t="s">
        <v>64</v>
      </c>
      <c r="K119" s="46">
        <v>5.7</v>
      </c>
      <c r="L119" s="47" t="s">
        <v>52</v>
      </c>
      <c r="M119" s="48">
        <v>4.7</v>
      </c>
      <c r="N119" s="47" t="s">
        <v>52</v>
      </c>
      <c r="O119" s="48">
        <v>31.3</v>
      </c>
      <c r="P119" s="47">
        <v>610</v>
      </c>
      <c r="Q119" s="48">
        <v>1.6</v>
      </c>
      <c r="R119" s="47" t="s">
        <v>53</v>
      </c>
      <c r="S119" s="48">
        <v>3.7</v>
      </c>
      <c r="T119" s="47" t="s">
        <v>53</v>
      </c>
      <c r="U119" s="48">
        <v>34.5</v>
      </c>
      <c r="V119" s="47">
        <v>546</v>
      </c>
      <c r="W119" s="48">
        <v>40.200000000000003</v>
      </c>
      <c r="X119" s="47">
        <v>502</v>
      </c>
      <c r="Y119" s="48">
        <v>12.2</v>
      </c>
      <c r="Z119" s="47" t="s">
        <v>53</v>
      </c>
      <c r="AA119" s="48">
        <v>3.5</v>
      </c>
      <c r="AB119" s="47" t="s">
        <v>53</v>
      </c>
      <c r="AC119" s="48">
        <v>20.399999999999999</v>
      </c>
      <c r="AD119" s="47" t="s">
        <v>53</v>
      </c>
      <c r="AE119" s="46" t="s">
        <v>54</v>
      </c>
    </row>
    <row r="120" spans="1:31" x14ac:dyDescent="0.2">
      <c r="A120" s="44">
        <f t="shared" si="1"/>
        <v>119</v>
      </c>
      <c r="B120" s="45">
        <f>519</f>
        <v>519</v>
      </c>
      <c r="C120" s="44">
        <v>451</v>
      </c>
      <c r="D120" s="58" t="s">
        <v>240</v>
      </c>
      <c r="E120" t="s">
        <v>75</v>
      </c>
      <c r="F120" t="s">
        <v>76</v>
      </c>
      <c r="G120" s="45" t="s">
        <v>84</v>
      </c>
      <c r="H120" s="44" t="s">
        <v>62</v>
      </c>
      <c r="I120" s="44" t="s">
        <v>50</v>
      </c>
      <c r="J120" s="44" t="s">
        <v>64</v>
      </c>
      <c r="K120" s="46">
        <v>5.8</v>
      </c>
      <c r="L120" s="47" t="s">
        <v>52</v>
      </c>
      <c r="M120" s="48">
        <v>16.3</v>
      </c>
      <c r="N120" s="47" t="s">
        <v>52</v>
      </c>
      <c r="O120" s="48">
        <v>11.3</v>
      </c>
      <c r="P120" s="47" t="s">
        <v>53</v>
      </c>
      <c r="Q120" s="48">
        <v>99.9</v>
      </c>
      <c r="R120" s="47">
        <v>17</v>
      </c>
      <c r="S120" s="48">
        <v>4.2</v>
      </c>
      <c r="T120" s="47" t="s">
        <v>53</v>
      </c>
      <c r="U120" s="48">
        <v>4.4000000000000004</v>
      </c>
      <c r="V120" s="47" t="s">
        <v>53</v>
      </c>
      <c r="W120" s="48">
        <v>3.5</v>
      </c>
      <c r="X120" s="47" t="s">
        <v>53</v>
      </c>
      <c r="Y120" s="48">
        <v>83.2</v>
      </c>
      <c r="Z120" s="47">
        <v>289</v>
      </c>
      <c r="AA120" s="48">
        <v>11.5</v>
      </c>
      <c r="AB120" s="47" t="s">
        <v>53</v>
      </c>
      <c r="AC120" s="48">
        <v>37.6</v>
      </c>
      <c r="AD120" s="47" t="s">
        <v>53</v>
      </c>
      <c r="AE120" s="46">
        <v>31.3</v>
      </c>
    </row>
    <row r="121" spans="1:31" x14ac:dyDescent="0.2">
      <c r="A121" s="44">
        <f t="shared" si="1"/>
        <v>120</v>
      </c>
      <c r="B121" s="45" t="s">
        <v>44</v>
      </c>
      <c r="C121" s="44" t="s">
        <v>65</v>
      </c>
      <c r="D121" s="58" t="s">
        <v>241</v>
      </c>
      <c r="E121" t="s">
        <v>75</v>
      </c>
      <c r="F121" t="s">
        <v>76</v>
      </c>
      <c r="G121" s="45" t="s">
        <v>77</v>
      </c>
      <c r="H121" s="44" t="s">
        <v>82</v>
      </c>
      <c r="I121" s="44" t="s">
        <v>50</v>
      </c>
      <c r="J121" s="44" t="s">
        <v>64</v>
      </c>
      <c r="K121" s="46">
        <v>5.8</v>
      </c>
      <c r="L121" s="47" t="s">
        <v>52</v>
      </c>
      <c r="M121" s="48">
        <v>4.7</v>
      </c>
      <c r="N121" s="47" t="s">
        <v>52</v>
      </c>
      <c r="O121" s="48">
        <v>15.6</v>
      </c>
      <c r="P121" s="47" t="s">
        <v>53</v>
      </c>
      <c r="Q121" s="48">
        <v>65</v>
      </c>
      <c r="R121" s="47">
        <v>248</v>
      </c>
      <c r="S121" s="48"/>
      <c r="T121" s="47"/>
      <c r="U121" s="48"/>
      <c r="V121" s="47"/>
      <c r="W121" s="48"/>
      <c r="X121" s="47"/>
      <c r="Y121" s="48">
        <v>58.3</v>
      </c>
      <c r="Z121" s="47">
        <v>716</v>
      </c>
      <c r="AA121" s="48">
        <v>1.2</v>
      </c>
      <c r="AB121" s="47" t="s">
        <v>53</v>
      </c>
      <c r="AC121" s="48">
        <v>30</v>
      </c>
      <c r="AD121" s="47" t="s">
        <v>53</v>
      </c>
      <c r="AE121" s="46" t="s">
        <v>54</v>
      </c>
    </row>
    <row r="122" spans="1:31" x14ac:dyDescent="0.2">
      <c r="A122" s="44">
        <f t="shared" si="1"/>
        <v>121</v>
      </c>
      <c r="B122" s="45" t="s">
        <v>89</v>
      </c>
      <c r="C122" s="44" t="s">
        <v>44</v>
      </c>
      <c r="D122" s="58" t="s">
        <v>242</v>
      </c>
      <c r="E122" t="s">
        <v>80</v>
      </c>
      <c r="F122" t="s">
        <v>69</v>
      </c>
      <c r="G122" s="45" t="s">
        <v>77</v>
      </c>
      <c r="H122" s="44" t="s">
        <v>49</v>
      </c>
      <c r="I122" s="44" t="s">
        <v>59</v>
      </c>
      <c r="J122" s="44" t="s">
        <v>64</v>
      </c>
      <c r="K122" s="46">
        <v>5.8</v>
      </c>
      <c r="L122" s="47" t="s">
        <v>52</v>
      </c>
      <c r="M122" s="48">
        <v>6.7</v>
      </c>
      <c r="N122" s="47" t="s">
        <v>52</v>
      </c>
      <c r="O122" s="48">
        <v>6.8</v>
      </c>
      <c r="P122" s="47" t="s">
        <v>53</v>
      </c>
      <c r="Q122" s="48">
        <v>12.1</v>
      </c>
      <c r="R122" s="47" t="s">
        <v>53</v>
      </c>
      <c r="S122" s="48">
        <v>81.400000000000006</v>
      </c>
      <c r="T122" s="47">
        <v>285</v>
      </c>
      <c r="U122" s="48">
        <v>100</v>
      </c>
      <c r="V122" s="47">
        <v>12</v>
      </c>
      <c r="W122" s="48">
        <v>100</v>
      </c>
      <c r="X122" s="47">
        <v>7</v>
      </c>
      <c r="Y122" s="48">
        <v>57.7</v>
      </c>
      <c r="Z122" s="47">
        <v>723</v>
      </c>
      <c r="AA122" s="48">
        <v>17</v>
      </c>
      <c r="AB122" s="47">
        <v>780</v>
      </c>
      <c r="AC122" s="48">
        <v>39</v>
      </c>
      <c r="AD122" s="47" t="s">
        <v>53</v>
      </c>
      <c r="AE122" s="46" t="s">
        <v>54</v>
      </c>
    </row>
    <row r="123" spans="1:31" x14ac:dyDescent="0.2">
      <c r="A123" s="44">
        <f t="shared" si="1"/>
        <v>122</v>
      </c>
      <c r="B123" s="45" t="s">
        <v>43</v>
      </c>
      <c r="C123" s="44" t="s">
        <v>65</v>
      </c>
      <c r="D123" s="58" t="s">
        <v>243</v>
      </c>
      <c r="E123" t="s">
        <v>130</v>
      </c>
      <c r="F123" t="s">
        <v>76</v>
      </c>
      <c r="G123" s="45" t="s">
        <v>48</v>
      </c>
      <c r="H123" s="44" t="s">
        <v>49</v>
      </c>
      <c r="I123" s="44" t="s">
        <v>50</v>
      </c>
      <c r="J123" s="44" t="s">
        <v>64</v>
      </c>
      <c r="K123" s="46">
        <v>5.8</v>
      </c>
      <c r="L123" s="47" t="s">
        <v>52</v>
      </c>
      <c r="M123" s="48">
        <v>14.6</v>
      </c>
      <c r="N123" s="47" t="s">
        <v>52</v>
      </c>
      <c r="O123" s="48">
        <v>12.5</v>
      </c>
      <c r="P123" s="47" t="s">
        <v>53</v>
      </c>
      <c r="Q123" s="48">
        <v>48.5</v>
      </c>
      <c r="R123" s="47">
        <v>384</v>
      </c>
      <c r="S123" s="48">
        <v>5</v>
      </c>
      <c r="T123" s="47" t="s">
        <v>53</v>
      </c>
      <c r="U123" s="48">
        <v>9.4</v>
      </c>
      <c r="V123" s="47" t="s">
        <v>53</v>
      </c>
      <c r="W123" s="48">
        <v>12.6</v>
      </c>
      <c r="X123" s="47" t="s">
        <v>53</v>
      </c>
      <c r="Y123" s="48">
        <v>26.9</v>
      </c>
      <c r="Z123" s="47" t="s">
        <v>53</v>
      </c>
      <c r="AA123" s="48">
        <v>12.8</v>
      </c>
      <c r="AB123" s="47" t="s">
        <v>53</v>
      </c>
      <c r="AC123" s="48">
        <v>43</v>
      </c>
      <c r="AD123" s="47" t="s">
        <v>53</v>
      </c>
      <c r="AE123" s="46" t="s">
        <v>54</v>
      </c>
    </row>
    <row r="124" spans="1:31" x14ac:dyDescent="0.2">
      <c r="A124" s="44">
        <f t="shared" si="1"/>
        <v>123</v>
      </c>
      <c r="B124" s="45" t="s">
        <v>65</v>
      </c>
      <c r="C124" s="44" t="s">
        <v>65</v>
      </c>
      <c r="D124" s="58" t="s">
        <v>244</v>
      </c>
      <c r="E124" t="s">
        <v>75</v>
      </c>
      <c r="F124" t="s">
        <v>76</v>
      </c>
      <c r="G124" s="45" t="s">
        <v>77</v>
      </c>
      <c r="H124" s="44" t="s">
        <v>49</v>
      </c>
      <c r="I124" s="44" t="s">
        <v>50</v>
      </c>
      <c r="J124" s="44" t="s">
        <v>64</v>
      </c>
      <c r="K124" s="46">
        <v>5.8</v>
      </c>
      <c r="L124" s="47" t="s">
        <v>52</v>
      </c>
      <c r="M124" s="48">
        <v>3.2</v>
      </c>
      <c r="N124" s="47" t="s">
        <v>52</v>
      </c>
      <c r="O124" s="48">
        <v>55.7</v>
      </c>
      <c r="P124" s="47">
        <v>338</v>
      </c>
      <c r="Q124" s="48">
        <v>31.8</v>
      </c>
      <c r="R124" s="47">
        <v>566</v>
      </c>
      <c r="S124" s="48">
        <v>4.8</v>
      </c>
      <c r="T124" s="47" t="s">
        <v>53</v>
      </c>
      <c r="U124" s="48">
        <v>4.7</v>
      </c>
      <c r="V124" s="47" t="s">
        <v>53</v>
      </c>
      <c r="W124" s="48">
        <v>9.3000000000000007</v>
      </c>
      <c r="X124" s="47" t="s">
        <v>53</v>
      </c>
      <c r="Y124" s="48">
        <v>37.6</v>
      </c>
      <c r="Z124" s="47" t="s">
        <v>53</v>
      </c>
      <c r="AA124" s="48">
        <v>5.0999999999999996</v>
      </c>
      <c r="AB124" s="47" t="s">
        <v>53</v>
      </c>
      <c r="AC124" s="48">
        <v>33.1</v>
      </c>
      <c r="AD124" s="47" t="s">
        <v>53</v>
      </c>
      <c r="AE124" s="46" t="s">
        <v>54</v>
      </c>
    </row>
    <row r="125" spans="1:31" x14ac:dyDescent="0.2">
      <c r="A125" s="44">
        <f t="shared" si="1"/>
        <v>124</v>
      </c>
      <c r="B125" s="45" t="s">
        <v>65</v>
      </c>
      <c r="C125" s="44" t="s">
        <v>65</v>
      </c>
      <c r="D125" s="58" t="s">
        <v>245</v>
      </c>
      <c r="E125" t="s">
        <v>209</v>
      </c>
      <c r="F125" t="s">
        <v>69</v>
      </c>
      <c r="G125" s="45" t="s">
        <v>58</v>
      </c>
      <c r="H125" s="44" t="s">
        <v>62</v>
      </c>
      <c r="I125" s="44" t="s">
        <v>50</v>
      </c>
      <c r="J125" s="44" t="s">
        <v>64</v>
      </c>
      <c r="K125" s="46">
        <v>5.8</v>
      </c>
      <c r="L125" s="47" t="s">
        <v>52</v>
      </c>
      <c r="M125" s="48">
        <v>6.9</v>
      </c>
      <c r="N125" s="47" t="s">
        <v>52</v>
      </c>
      <c r="O125" s="48">
        <v>24.8</v>
      </c>
      <c r="P125" s="47">
        <v>739</v>
      </c>
      <c r="Q125" s="48">
        <v>13.3</v>
      </c>
      <c r="R125" s="47" t="s">
        <v>53</v>
      </c>
      <c r="S125" s="48">
        <v>60.2</v>
      </c>
      <c r="T125" s="47">
        <v>388</v>
      </c>
      <c r="U125" s="48">
        <v>6.2</v>
      </c>
      <c r="V125" s="47" t="s">
        <v>53</v>
      </c>
      <c r="W125" s="48">
        <v>10.5</v>
      </c>
      <c r="X125" s="47" t="s">
        <v>53</v>
      </c>
      <c r="Y125" s="48">
        <v>49.4</v>
      </c>
      <c r="Z125" s="47" t="s">
        <v>53</v>
      </c>
      <c r="AA125" s="48">
        <v>5.2</v>
      </c>
      <c r="AB125" s="47" t="s">
        <v>53</v>
      </c>
      <c r="AC125" s="48">
        <v>23</v>
      </c>
      <c r="AD125" s="47" t="s">
        <v>53</v>
      </c>
      <c r="AE125" s="46" t="s">
        <v>54</v>
      </c>
    </row>
    <row r="126" spans="1:31" x14ac:dyDescent="0.2">
      <c r="A126" s="44">
        <f t="shared" si="1"/>
        <v>125</v>
      </c>
      <c r="B126" s="45" t="s">
        <v>56</v>
      </c>
      <c r="C126" s="44" t="s">
        <v>56</v>
      </c>
      <c r="D126" s="58" t="s">
        <v>246</v>
      </c>
      <c r="E126" t="s">
        <v>75</v>
      </c>
      <c r="F126" t="s">
        <v>76</v>
      </c>
      <c r="G126" s="45" t="s">
        <v>77</v>
      </c>
      <c r="H126" s="44" t="s">
        <v>88</v>
      </c>
      <c r="I126" s="44" t="s">
        <v>50</v>
      </c>
      <c r="J126" s="44" t="s">
        <v>64</v>
      </c>
      <c r="K126" s="46">
        <v>5.8</v>
      </c>
      <c r="L126" s="47" t="s">
        <v>52</v>
      </c>
      <c r="M126" s="48">
        <v>15.1</v>
      </c>
      <c r="N126" s="47" t="s">
        <v>52</v>
      </c>
      <c r="O126" s="48">
        <v>12.2</v>
      </c>
      <c r="P126" s="47" t="s">
        <v>53</v>
      </c>
      <c r="Q126" s="48">
        <v>9.9</v>
      </c>
      <c r="R126" s="47" t="s">
        <v>53</v>
      </c>
      <c r="S126" s="48">
        <v>20.399999999999999</v>
      </c>
      <c r="T126" s="47">
        <v>706</v>
      </c>
      <c r="U126" s="48">
        <v>3.6</v>
      </c>
      <c r="V126" s="47" t="s">
        <v>53</v>
      </c>
      <c r="W126" s="48">
        <v>8.6999999999999993</v>
      </c>
      <c r="X126" s="47" t="s">
        <v>53</v>
      </c>
      <c r="Y126" s="48">
        <v>14.1</v>
      </c>
      <c r="Z126" s="47" t="s">
        <v>53</v>
      </c>
      <c r="AA126" s="48">
        <v>48</v>
      </c>
      <c r="AB126" s="47">
        <v>360</v>
      </c>
      <c r="AC126" s="48">
        <v>32</v>
      </c>
      <c r="AD126" s="47" t="s">
        <v>53</v>
      </c>
      <c r="AE126" s="46" t="s">
        <v>54</v>
      </c>
    </row>
    <row r="127" spans="1:31" x14ac:dyDescent="0.2">
      <c r="A127" s="44">
        <f t="shared" si="1"/>
        <v>126</v>
      </c>
      <c r="B127" s="45" t="s">
        <v>56</v>
      </c>
      <c r="C127" s="44" t="s">
        <v>56</v>
      </c>
      <c r="D127" s="58" t="s">
        <v>247</v>
      </c>
      <c r="E127" t="s">
        <v>223</v>
      </c>
      <c r="F127" t="s">
        <v>69</v>
      </c>
      <c r="G127" s="45" t="s">
        <v>77</v>
      </c>
      <c r="H127" s="44" t="s">
        <v>88</v>
      </c>
      <c r="I127" s="44" t="s">
        <v>50</v>
      </c>
      <c r="J127" s="44" t="s">
        <v>64</v>
      </c>
      <c r="K127" s="46">
        <v>5.8</v>
      </c>
      <c r="L127" s="47" t="s">
        <v>52</v>
      </c>
      <c r="M127" s="48">
        <v>10.7</v>
      </c>
      <c r="N127" s="47" t="s">
        <v>52</v>
      </c>
      <c r="O127" s="48">
        <v>10.5</v>
      </c>
      <c r="P127" s="47" t="s">
        <v>53</v>
      </c>
      <c r="Q127" s="48">
        <v>8.1999999999999993</v>
      </c>
      <c r="R127" s="47" t="s">
        <v>53</v>
      </c>
      <c r="S127" s="48">
        <v>4</v>
      </c>
      <c r="T127" s="47" t="s">
        <v>53</v>
      </c>
      <c r="U127" s="48">
        <v>5.6</v>
      </c>
      <c r="V127" s="47" t="s">
        <v>53</v>
      </c>
      <c r="W127" s="48">
        <v>10.1</v>
      </c>
      <c r="X127" s="47" t="s">
        <v>53</v>
      </c>
      <c r="Y127" s="48">
        <v>46.5</v>
      </c>
      <c r="Z127" s="47" t="s">
        <v>53</v>
      </c>
      <c r="AA127" s="48">
        <v>5.0999999999999996</v>
      </c>
      <c r="AB127" s="47" t="s">
        <v>53</v>
      </c>
      <c r="AC127" s="48">
        <v>42.1</v>
      </c>
      <c r="AD127" s="47" t="s">
        <v>53</v>
      </c>
      <c r="AE127" s="46" t="s">
        <v>54</v>
      </c>
    </row>
    <row r="128" spans="1:31" x14ac:dyDescent="0.2">
      <c r="A128" s="44">
        <f t="shared" si="1"/>
        <v>127</v>
      </c>
      <c r="B128" s="45" t="s">
        <v>56</v>
      </c>
      <c r="C128" s="44" t="s">
        <v>56</v>
      </c>
      <c r="D128" s="58" t="s">
        <v>248</v>
      </c>
      <c r="E128" t="s">
        <v>220</v>
      </c>
      <c r="F128" t="s">
        <v>47</v>
      </c>
      <c r="G128" s="45" t="s">
        <v>58</v>
      </c>
      <c r="H128" s="44" t="s">
        <v>49</v>
      </c>
      <c r="I128" s="44" t="s">
        <v>59</v>
      </c>
      <c r="J128" s="44" t="s">
        <v>51</v>
      </c>
      <c r="K128" s="46">
        <v>5.8</v>
      </c>
      <c r="L128" s="47" t="s">
        <v>52</v>
      </c>
      <c r="M128" s="48">
        <v>12.6</v>
      </c>
      <c r="N128" s="47" t="s">
        <v>52</v>
      </c>
      <c r="O128" s="48">
        <v>19.5</v>
      </c>
      <c r="P128" s="47" t="s">
        <v>53</v>
      </c>
      <c r="Q128" s="48">
        <v>3.8</v>
      </c>
      <c r="R128" s="47" t="s">
        <v>53</v>
      </c>
      <c r="S128" s="48">
        <v>2.2999999999999998</v>
      </c>
      <c r="T128" s="47" t="s">
        <v>53</v>
      </c>
      <c r="U128" s="48">
        <v>1.1000000000000001</v>
      </c>
      <c r="V128" s="47" t="s">
        <v>53</v>
      </c>
      <c r="W128" s="48">
        <v>5.6</v>
      </c>
      <c r="X128" s="47" t="s">
        <v>53</v>
      </c>
      <c r="Y128" s="48">
        <v>13.8</v>
      </c>
      <c r="Z128" s="47" t="s">
        <v>53</v>
      </c>
      <c r="AA128" s="48">
        <v>56.4</v>
      </c>
      <c r="AB128" s="47">
        <v>295</v>
      </c>
      <c r="AC128" s="48">
        <v>18.100000000000001</v>
      </c>
      <c r="AD128" s="47" t="s">
        <v>53</v>
      </c>
      <c r="AE128" s="46" t="s">
        <v>54</v>
      </c>
    </row>
    <row r="129" spans="1:31" x14ac:dyDescent="0.2">
      <c r="A129" s="44">
        <f t="shared" si="1"/>
        <v>128</v>
      </c>
      <c r="B129" s="45">
        <f>591</f>
        <v>591</v>
      </c>
      <c r="C129" s="44">
        <f>587</f>
        <v>587</v>
      </c>
      <c r="D129" s="58" t="s">
        <v>249</v>
      </c>
      <c r="E129" t="s">
        <v>100</v>
      </c>
      <c r="F129" t="s">
        <v>101</v>
      </c>
      <c r="G129" s="45" t="s">
        <v>48</v>
      </c>
      <c r="H129" s="44" t="s">
        <v>62</v>
      </c>
      <c r="I129" s="44" t="s">
        <v>50</v>
      </c>
      <c r="J129" s="44" t="s">
        <v>51</v>
      </c>
      <c r="K129" s="46">
        <v>5.9</v>
      </c>
      <c r="L129" s="47" t="s">
        <v>52</v>
      </c>
      <c r="M129" s="48">
        <v>8.3000000000000007</v>
      </c>
      <c r="N129" s="47" t="s">
        <v>52</v>
      </c>
      <c r="O129" s="48">
        <v>52.1</v>
      </c>
      <c r="P129" s="47">
        <v>362</v>
      </c>
      <c r="Q129" s="48">
        <v>53.8</v>
      </c>
      <c r="R129" s="47">
        <v>346</v>
      </c>
      <c r="S129" s="48">
        <v>63.5</v>
      </c>
      <c r="T129" s="47">
        <v>366</v>
      </c>
      <c r="U129" s="48">
        <v>90.4</v>
      </c>
      <c r="V129" s="47">
        <v>164</v>
      </c>
      <c r="W129" s="48">
        <v>91.2</v>
      </c>
      <c r="X129" s="47">
        <v>139</v>
      </c>
      <c r="Y129" s="48">
        <v>24.6</v>
      </c>
      <c r="Z129" s="47" t="s">
        <v>53</v>
      </c>
      <c r="AA129" s="48">
        <v>11.6</v>
      </c>
      <c r="AB129" s="47" t="s">
        <v>53</v>
      </c>
      <c r="AC129" s="48">
        <v>23.5</v>
      </c>
      <c r="AD129" s="47" t="s">
        <v>53</v>
      </c>
      <c r="AE129" s="46">
        <v>28.5</v>
      </c>
    </row>
    <row r="130" spans="1:31" x14ac:dyDescent="0.2">
      <c r="A130" s="44">
        <f t="shared" si="1"/>
        <v>129</v>
      </c>
      <c r="B130" s="45" t="s">
        <v>65</v>
      </c>
      <c r="C130" s="44" t="s">
        <v>43</v>
      </c>
      <c r="D130" s="58" t="s">
        <v>250</v>
      </c>
      <c r="E130" t="s">
        <v>251</v>
      </c>
      <c r="F130" t="s">
        <v>76</v>
      </c>
      <c r="G130" s="45" t="s">
        <v>58</v>
      </c>
      <c r="H130" s="44" t="s">
        <v>49</v>
      </c>
      <c r="I130" s="44" t="s">
        <v>63</v>
      </c>
      <c r="J130" s="44" t="s">
        <v>64</v>
      </c>
      <c r="K130" s="46">
        <v>5.9</v>
      </c>
      <c r="L130" s="47" t="s">
        <v>52</v>
      </c>
      <c r="M130" s="48">
        <v>8.9</v>
      </c>
      <c r="N130" s="47" t="s">
        <v>52</v>
      </c>
      <c r="O130" s="48">
        <v>93.9</v>
      </c>
      <c r="P130" s="47">
        <v>86</v>
      </c>
      <c r="Q130" s="48">
        <v>1.1000000000000001</v>
      </c>
      <c r="R130" s="47" t="s">
        <v>53</v>
      </c>
      <c r="S130" s="48">
        <v>27.8</v>
      </c>
      <c r="T130" s="47">
        <v>613</v>
      </c>
      <c r="U130" s="48">
        <v>14.4</v>
      </c>
      <c r="V130" s="47" t="s">
        <v>53</v>
      </c>
      <c r="W130" s="48">
        <v>17.399999999999999</v>
      </c>
      <c r="X130" s="47" t="s">
        <v>53</v>
      </c>
      <c r="Y130" s="48">
        <v>4.4000000000000004</v>
      </c>
      <c r="Z130" s="47" t="s">
        <v>53</v>
      </c>
      <c r="AA130" s="48">
        <v>4.2</v>
      </c>
      <c r="AB130" s="47" t="s">
        <v>53</v>
      </c>
      <c r="AC130" s="48">
        <v>26.6</v>
      </c>
      <c r="AD130" s="47" t="s">
        <v>53</v>
      </c>
      <c r="AE130" s="46" t="s">
        <v>54</v>
      </c>
    </row>
    <row r="131" spans="1:31" x14ac:dyDescent="0.2">
      <c r="A131" s="44">
        <f t="shared" ref="A131:A194" si="2">ROW(A130)</f>
        <v>130</v>
      </c>
      <c r="B131" s="45" t="s">
        <v>65</v>
      </c>
      <c r="C131" s="44" t="s">
        <v>65</v>
      </c>
      <c r="D131" s="58" t="s">
        <v>252</v>
      </c>
      <c r="E131" t="s">
        <v>80</v>
      </c>
      <c r="F131" t="s">
        <v>69</v>
      </c>
      <c r="G131" s="45" t="s">
        <v>77</v>
      </c>
      <c r="H131" s="44" t="s">
        <v>49</v>
      </c>
      <c r="I131" s="44" t="s">
        <v>63</v>
      </c>
      <c r="J131" s="44" t="s">
        <v>64</v>
      </c>
      <c r="K131" s="46">
        <v>5.9</v>
      </c>
      <c r="L131" s="47" t="s">
        <v>52</v>
      </c>
      <c r="M131" s="48">
        <v>7.3</v>
      </c>
      <c r="N131" s="47" t="s">
        <v>52</v>
      </c>
      <c r="O131" s="48">
        <v>4.7</v>
      </c>
      <c r="P131" s="47" t="s">
        <v>53</v>
      </c>
      <c r="Q131" s="48">
        <v>7</v>
      </c>
      <c r="R131" s="47" t="s">
        <v>53</v>
      </c>
      <c r="S131" s="48">
        <v>68.5</v>
      </c>
      <c r="T131" s="47">
        <v>340</v>
      </c>
      <c r="U131" s="48">
        <v>97.6</v>
      </c>
      <c r="V131" s="47">
        <v>95</v>
      </c>
      <c r="W131" s="48">
        <v>97.7</v>
      </c>
      <c r="X131" s="47">
        <v>84</v>
      </c>
      <c r="Y131" s="48">
        <v>22.4</v>
      </c>
      <c r="Z131" s="47" t="s">
        <v>53</v>
      </c>
      <c r="AA131" s="48">
        <v>20.8</v>
      </c>
      <c r="AB131" s="47">
        <v>713</v>
      </c>
      <c r="AC131" s="48">
        <v>20.9</v>
      </c>
      <c r="AD131" s="47" t="s">
        <v>53</v>
      </c>
      <c r="AE131" s="46" t="s">
        <v>54</v>
      </c>
    </row>
    <row r="132" spans="1:31" x14ac:dyDescent="0.2">
      <c r="A132" s="44">
        <f t="shared" si="2"/>
        <v>131</v>
      </c>
      <c r="B132" s="45" t="s">
        <v>65</v>
      </c>
      <c r="C132" s="44" t="s">
        <v>65</v>
      </c>
      <c r="D132" s="58" t="s">
        <v>253</v>
      </c>
      <c r="E132" t="s">
        <v>75</v>
      </c>
      <c r="F132" t="s">
        <v>76</v>
      </c>
      <c r="G132" s="45" t="s">
        <v>77</v>
      </c>
      <c r="H132" s="44" t="s">
        <v>49</v>
      </c>
      <c r="I132" s="44" t="s">
        <v>59</v>
      </c>
      <c r="J132" s="44" t="s">
        <v>51</v>
      </c>
      <c r="K132" s="46">
        <v>5.9</v>
      </c>
      <c r="L132" s="47" t="s">
        <v>52</v>
      </c>
      <c r="M132" s="48">
        <v>5.4</v>
      </c>
      <c r="N132" s="47" t="s">
        <v>52</v>
      </c>
      <c r="O132" s="48">
        <v>8.1</v>
      </c>
      <c r="P132" s="47" t="s">
        <v>53</v>
      </c>
      <c r="Q132" s="48">
        <v>12</v>
      </c>
      <c r="R132" s="47" t="s">
        <v>53</v>
      </c>
      <c r="S132" s="48">
        <v>95.2</v>
      </c>
      <c r="T132" s="47">
        <v>177</v>
      </c>
      <c r="U132" s="48">
        <v>5.2</v>
      </c>
      <c r="V132" s="47" t="s">
        <v>53</v>
      </c>
      <c r="W132" s="48">
        <v>10.199999999999999</v>
      </c>
      <c r="X132" s="47" t="s">
        <v>53</v>
      </c>
      <c r="Y132" s="48">
        <v>45.9</v>
      </c>
      <c r="Z132" s="47" t="s">
        <v>53</v>
      </c>
      <c r="AA132" s="48">
        <v>1.3</v>
      </c>
      <c r="AB132" s="47" t="s">
        <v>53</v>
      </c>
      <c r="AC132" s="48">
        <v>44</v>
      </c>
      <c r="AD132" s="47" t="s">
        <v>53</v>
      </c>
      <c r="AE132" s="46" t="s">
        <v>54</v>
      </c>
    </row>
    <row r="133" spans="1:31" x14ac:dyDescent="0.2">
      <c r="A133" s="44">
        <f t="shared" si="2"/>
        <v>132</v>
      </c>
      <c r="B133" s="45" t="s">
        <v>56</v>
      </c>
      <c r="C133" s="44"/>
      <c r="D133" s="58" t="s">
        <v>254</v>
      </c>
      <c r="E133" t="s">
        <v>255</v>
      </c>
      <c r="F133" t="s">
        <v>76</v>
      </c>
      <c r="G133" s="45" t="s">
        <v>58</v>
      </c>
      <c r="H133" s="44" t="s">
        <v>49</v>
      </c>
      <c r="I133" s="44" t="s">
        <v>59</v>
      </c>
      <c r="J133" s="44" t="s">
        <v>51</v>
      </c>
      <c r="K133" s="46">
        <v>5.9</v>
      </c>
      <c r="L133" s="47" t="s">
        <v>52</v>
      </c>
      <c r="M133" s="48">
        <v>7.7</v>
      </c>
      <c r="N133" s="47" t="s">
        <v>52</v>
      </c>
      <c r="O133" s="48">
        <v>4.9000000000000004</v>
      </c>
      <c r="P133" s="47" t="s">
        <v>53</v>
      </c>
      <c r="Q133" s="48">
        <v>8.1</v>
      </c>
      <c r="R133" s="47" t="s">
        <v>53</v>
      </c>
      <c r="S133" s="48">
        <v>26.9</v>
      </c>
      <c r="T133" s="47">
        <v>628</v>
      </c>
      <c r="U133" s="48">
        <v>52.4</v>
      </c>
      <c r="V133" s="47">
        <v>394</v>
      </c>
      <c r="W133" s="48">
        <v>48.3</v>
      </c>
      <c r="X133" s="47">
        <v>432</v>
      </c>
      <c r="Y133" s="48">
        <v>16.8</v>
      </c>
      <c r="Z133" s="47" t="s">
        <v>53</v>
      </c>
      <c r="AA133" s="48">
        <v>5.3</v>
      </c>
      <c r="AB133" s="47" t="s">
        <v>53</v>
      </c>
      <c r="AC133" s="48">
        <v>14.1</v>
      </c>
      <c r="AD133" s="47" t="s">
        <v>53</v>
      </c>
      <c r="AE133" s="46" t="s">
        <v>54</v>
      </c>
    </row>
    <row r="134" spans="1:31" x14ac:dyDescent="0.2">
      <c r="A134" s="44">
        <f t="shared" si="2"/>
        <v>133</v>
      </c>
      <c r="B134" s="45" t="s">
        <v>55</v>
      </c>
      <c r="C134" s="44"/>
      <c r="D134" s="58" t="s">
        <v>256</v>
      </c>
      <c r="E134" t="s">
        <v>130</v>
      </c>
      <c r="F134" t="s">
        <v>76</v>
      </c>
      <c r="G134" s="45" t="s">
        <v>58</v>
      </c>
      <c r="H134" s="44" t="s">
        <v>49</v>
      </c>
      <c r="I134" s="44" t="s">
        <v>59</v>
      </c>
      <c r="J134" s="44" t="s">
        <v>103</v>
      </c>
      <c r="K134" s="46">
        <v>5.9</v>
      </c>
      <c r="L134" s="47" t="s">
        <v>52</v>
      </c>
      <c r="M134" s="48">
        <v>2.5</v>
      </c>
      <c r="N134" s="47" t="s">
        <v>52</v>
      </c>
      <c r="O134" s="48">
        <v>43.9</v>
      </c>
      <c r="P134" s="47">
        <v>453</v>
      </c>
      <c r="Q134" s="48">
        <v>3.7</v>
      </c>
      <c r="R134" s="47" t="s">
        <v>53</v>
      </c>
      <c r="S134" s="48">
        <v>7.4</v>
      </c>
      <c r="T134" s="47" t="s">
        <v>53</v>
      </c>
      <c r="U134" s="48">
        <v>3.4</v>
      </c>
      <c r="V134" s="47" t="s">
        <v>53</v>
      </c>
      <c r="W134" s="48">
        <v>7.6</v>
      </c>
      <c r="X134" s="47" t="s">
        <v>53</v>
      </c>
      <c r="Y134" s="48">
        <v>3.3</v>
      </c>
      <c r="Z134" s="47" t="s">
        <v>53</v>
      </c>
      <c r="AA134" s="48">
        <v>1.8</v>
      </c>
      <c r="AB134" s="47" t="s">
        <v>53</v>
      </c>
      <c r="AC134" s="48">
        <v>23.6</v>
      </c>
      <c r="AD134" s="47" t="s">
        <v>53</v>
      </c>
      <c r="AE134" s="46" t="s">
        <v>54</v>
      </c>
    </row>
    <row r="135" spans="1:31" x14ac:dyDescent="0.2">
      <c r="A135" s="44">
        <f t="shared" si="2"/>
        <v>134</v>
      </c>
      <c r="B135" s="45" t="s">
        <v>55</v>
      </c>
      <c r="C135" s="44" t="s">
        <v>55</v>
      </c>
      <c r="D135" s="58" t="s">
        <v>257</v>
      </c>
      <c r="E135" t="s">
        <v>233</v>
      </c>
      <c r="F135" t="s">
        <v>76</v>
      </c>
      <c r="G135" s="45" t="s">
        <v>84</v>
      </c>
      <c r="H135" s="44" t="s">
        <v>82</v>
      </c>
      <c r="I135" s="44" t="s">
        <v>59</v>
      </c>
      <c r="J135" s="44" t="s">
        <v>64</v>
      </c>
      <c r="K135" s="46">
        <v>5.9</v>
      </c>
      <c r="L135" s="47" t="s">
        <v>52</v>
      </c>
      <c r="M135" s="48">
        <v>7.6</v>
      </c>
      <c r="N135" s="47" t="s">
        <v>52</v>
      </c>
      <c r="O135" s="48">
        <v>4.9000000000000004</v>
      </c>
      <c r="P135" s="47" t="s">
        <v>53</v>
      </c>
      <c r="Q135" s="48">
        <v>6.6</v>
      </c>
      <c r="R135" s="47" t="s">
        <v>53</v>
      </c>
      <c r="S135" s="48">
        <v>2.6</v>
      </c>
      <c r="T135" s="47" t="s">
        <v>53</v>
      </c>
      <c r="U135" s="48">
        <v>21.8</v>
      </c>
      <c r="V135" s="47">
        <v>701</v>
      </c>
      <c r="W135" s="48">
        <v>27.9</v>
      </c>
      <c r="X135" s="47">
        <v>639</v>
      </c>
      <c r="Y135" s="48">
        <v>26.1</v>
      </c>
      <c r="Z135" s="47" t="s">
        <v>53</v>
      </c>
      <c r="AA135" s="48">
        <v>2.2999999999999998</v>
      </c>
      <c r="AB135" s="47" t="s">
        <v>53</v>
      </c>
      <c r="AC135" s="48">
        <v>49.5</v>
      </c>
      <c r="AD135" s="47" t="s">
        <v>258</v>
      </c>
      <c r="AE135" s="46" t="s">
        <v>54</v>
      </c>
    </row>
    <row r="136" spans="1:31" x14ac:dyDescent="0.2">
      <c r="A136" s="44">
        <f t="shared" si="2"/>
        <v>135</v>
      </c>
      <c r="B136" s="45" t="s">
        <v>55</v>
      </c>
      <c r="C136" s="44"/>
      <c r="D136" s="58" t="s">
        <v>259</v>
      </c>
      <c r="E136" t="s">
        <v>91</v>
      </c>
      <c r="F136" t="s">
        <v>76</v>
      </c>
      <c r="G136" s="45" t="s">
        <v>58</v>
      </c>
      <c r="H136" s="44" t="s">
        <v>49</v>
      </c>
      <c r="I136" s="44" t="s">
        <v>63</v>
      </c>
      <c r="J136" s="44" t="s">
        <v>51</v>
      </c>
      <c r="K136" s="46">
        <v>5.9</v>
      </c>
      <c r="L136" s="47" t="s">
        <v>52</v>
      </c>
      <c r="M136" s="48">
        <v>8.1999999999999993</v>
      </c>
      <c r="N136" s="47" t="s">
        <v>52</v>
      </c>
      <c r="O136" s="48">
        <v>10.7</v>
      </c>
      <c r="P136" s="47" t="s">
        <v>53</v>
      </c>
      <c r="Q136" s="48">
        <v>3.1</v>
      </c>
      <c r="R136" s="47" t="s">
        <v>53</v>
      </c>
      <c r="S136" s="48">
        <v>67.7</v>
      </c>
      <c r="T136" s="47">
        <v>345</v>
      </c>
      <c r="U136" s="48">
        <v>13.3</v>
      </c>
      <c r="V136" s="47" t="s">
        <v>53</v>
      </c>
      <c r="W136" s="48">
        <v>16.100000000000001</v>
      </c>
      <c r="X136" s="47" t="s">
        <v>53</v>
      </c>
      <c r="Y136" s="48">
        <v>11.9</v>
      </c>
      <c r="Z136" s="47" t="s">
        <v>53</v>
      </c>
      <c r="AA136" s="48">
        <v>1.6</v>
      </c>
      <c r="AB136" s="47" t="s">
        <v>53</v>
      </c>
      <c r="AC136" s="48">
        <v>11.8</v>
      </c>
      <c r="AD136" s="47" t="s">
        <v>53</v>
      </c>
      <c r="AE136" s="46" t="s">
        <v>54</v>
      </c>
    </row>
    <row r="137" spans="1:31" x14ac:dyDescent="0.2">
      <c r="A137" s="44">
        <f t="shared" si="2"/>
        <v>136</v>
      </c>
      <c r="B137" s="45">
        <f>638</f>
        <v>638</v>
      </c>
      <c r="C137" s="44">
        <f>576</f>
        <v>576</v>
      </c>
      <c r="D137" s="58" t="s">
        <v>260</v>
      </c>
      <c r="E137" t="s">
        <v>100</v>
      </c>
      <c r="F137" t="s">
        <v>101</v>
      </c>
      <c r="G137" s="45" t="s">
        <v>58</v>
      </c>
      <c r="H137" s="44" t="s">
        <v>49</v>
      </c>
      <c r="I137" s="44" t="s">
        <v>50</v>
      </c>
      <c r="J137" s="44" t="s">
        <v>64</v>
      </c>
      <c r="K137" s="46">
        <v>6</v>
      </c>
      <c r="L137" s="47" t="s">
        <v>52</v>
      </c>
      <c r="M137" s="48">
        <v>4.3</v>
      </c>
      <c r="N137" s="47" t="s">
        <v>52</v>
      </c>
      <c r="O137" s="48">
        <v>3.9</v>
      </c>
      <c r="P137" s="47" t="s">
        <v>53</v>
      </c>
      <c r="Q137" s="48">
        <v>55.5</v>
      </c>
      <c r="R137" s="47">
        <v>322</v>
      </c>
      <c r="S137" s="48">
        <v>92.7</v>
      </c>
      <c r="T137" s="47">
        <v>203</v>
      </c>
      <c r="U137" s="48">
        <v>62.6</v>
      </c>
      <c r="V137" s="47">
        <v>322</v>
      </c>
      <c r="W137" s="48">
        <v>66.2</v>
      </c>
      <c r="X137" s="47">
        <v>296</v>
      </c>
      <c r="Y137" s="48">
        <v>61.1</v>
      </c>
      <c r="Z137" s="47">
        <v>677</v>
      </c>
      <c r="AA137" s="48">
        <v>6.2</v>
      </c>
      <c r="AB137" s="47" t="s">
        <v>53</v>
      </c>
      <c r="AC137" s="48">
        <v>65.900000000000006</v>
      </c>
      <c r="AD137" s="47" t="s">
        <v>261</v>
      </c>
      <c r="AE137" s="46">
        <v>27.1</v>
      </c>
    </row>
    <row r="138" spans="1:31" x14ac:dyDescent="0.2">
      <c r="A138" s="44">
        <f t="shared" si="2"/>
        <v>137</v>
      </c>
      <c r="B138" s="45" t="s">
        <v>93</v>
      </c>
      <c r="C138" s="44" t="s">
        <v>93</v>
      </c>
      <c r="D138" s="58" t="s">
        <v>262</v>
      </c>
      <c r="E138" t="s">
        <v>96</v>
      </c>
      <c r="F138" t="s">
        <v>76</v>
      </c>
      <c r="G138" s="45" t="s">
        <v>77</v>
      </c>
      <c r="H138" s="44" t="s">
        <v>82</v>
      </c>
      <c r="I138" s="44" t="s">
        <v>50</v>
      </c>
      <c r="J138" s="44" t="s">
        <v>51</v>
      </c>
      <c r="K138" s="46">
        <v>6</v>
      </c>
      <c r="L138" s="47" t="s">
        <v>52</v>
      </c>
      <c r="M138" s="48">
        <v>3.8</v>
      </c>
      <c r="N138" s="47" t="s">
        <v>52</v>
      </c>
      <c r="O138" s="48">
        <v>60.2</v>
      </c>
      <c r="P138" s="47">
        <v>300</v>
      </c>
      <c r="Q138" s="48">
        <v>50.1</v>
      </c>
      <c r="R138" s="47">
        <v>374</v>
      </c>
      <c r="S138" s="48">
        <v>2.7</v>
      </c>
      <c r="T138" s="47" t="s">
        <v>53</v>
      </c>
      <c r="U138" s="48">
        <v>3.6</v>
      </c>
      <c r="V138" s="47" t="s">
        <v>53</v>
      </c>
      <c r="W138" s="48">
        <v>7.9</v>
      </c>
      <c r="X138" s="47" t="s">
        <v>53</v>
      </c>
      <c r="Y138" s="48">
        <v>29.1</v>
      </c>
      <c r="Z138" s="47" t="s">
        <v>53</v>
      </c>
      <c r="AA138" s="48">
        <v>6.4</v>
      </c>
      <c r="AB138" s="47" t="s">
        <v>53</v>
      </c>
      <c r="AC138" s="48">
        <v>44.2</v>
      </c>
      <c r="AD138" s="47" t="s">
        <v>53</v>
      </c>
      <c r="AE138" s="46" t="s">
        <v>54</v>
      </c>
    </row>
    <row r="139" spans="1:31" x14ac:dyDescent="0.2">
      <c r="A139" s="44">
        <f t="shared" si="2"/>
        <v>138</v>
      </c>
      <c r="B139" s="45" t="s">
        <v>44</v>
      </c>
      <c r="C139" s="44" t="s">
        <v>44</v>
      </c>
      <c r="D139" s="58" t="s">
        <v>263</v>
      </c>
      <c r="E139" t="s">
        <v>264</v>
      </c>
      <c r="F139" t="s">
        <v>76</v>
      </c>
      <c r="G139" s="45" t="s">
        <v>48</v>
      </c>
      <c r="H139" s="44" t="s">
        <v>88</v>
      </c>
      <c r="I139" s="44" t="s">
        <v>63</v>
      </c>
      <c r="J139" s="44" t="s">
        <v>51</v>
      </c>
      <c r="K139" s="46">
        <v>6</v>
      </c>
      <c r="L139" s="47" t="s">
        <v>52</v>
      </c>
      <c r="M139" s="48">
        <v>11.5</v>
      </c>
      <c r="N139" s="47" t="s">
        <v>52</v>
      </c>
      <c r="O139" s="48">
        <v>12.6</v>
      </c>
      <c r="P139" s="47" t="s">
        <v>53</v>
      </c>
      <c r="Q139" s="48">
        <v>24.2</v>
      </c>
      <c r="R139" s="47">
        <v>652</v>
      </c>
      <c r="S139" s="48">
        <v>100</v>
      </c>
      <c r="T139" s="47">
        <v>6</v>
      </c>
      <c r="U139" s="48">
        <v>88.7</v>
      </c>
      <c r="V139" s="47">
        <v>180</v>
      </c>
      <c r="W139" s="48">
        <v>82.2</v>
      </c>
      <c r="X139" s="47">
        <v>188</v>
      </c>
      <c r="Y139" s="48">
        <v>14.4</v>
      </c>
      <c r="Z139" s="47" t="s">
        <v>53</v>
      </c>
      <c r="AA139" s="48">
        <v>11.2</v>
      </c>
      <c r="AB139" s="47" t="s">
        <v>53</v>
      </c>
      <c r="AC139" s="48">
        <v>19.100000000000001</v>
      </c>
      <c r="AD139" s="47" t="s">
        <v>53</v>
      </c>
      <c r="AE139" s="46" t="s">
        <v>54</v>
      </c>
    </row>
    <row r="140" spans="1:31" x14ac:dyDescent="0.2">
      <c r="A140" s="44">
        <f t="shared" si="2"/>
        <v>139</v>
      </c>
      <c r="B140" s="45" t="s">
        <v>65</v>
      </c>
      <c r="C140" s="44" t="s">
        <v>65</v>
      </c>
      <c r="D140" s="58" t="s">
        <v>265</v>
      </c>
      <c r="E140" t="s">
        <v>266</v>
      </c>
      <c r="F140" t="s">
        <v>69</v>
      </c>
      <c r="G140" s="45" t="s">
        <v>58</v>
      </c>
      <c r="H140" s="44" t="s">
        <v>88</v>
      </c>
      <c r="I140" s="44" t="s">
        <v>50</v>
      </c>
      <c r="J140" s="44" t="s">
        <v>64</v>
      </c>
      <c r="K140" s="46">
        <v>6</v>
      </c>
      <c r="L140" s="47" t="s">
        <v>52</v>
      </c>
      <c r="M140" s="48">
        <v>7.3</v>
      </c>
      <c r="N140" s="47" t="s">
        <v>52</v>
      </c>
      <c r="O140" s="48">
        <v>59</v>
      </c>
      <c r="P140" s="47">
        <v>306</v>
      </c>
      <c r="Q140" s="48">
        <v>16</v>
      </c>
      <c r="R140" s="47">
        <v>784</v>
      </c>
      <c r="S140" s="48">
        <v>4.0999999999999996</v>
      </c>
      <c r="T140" s="47" t="s">
        <v>53</v>
      </c>
      <c r="U140" s="48">
        <v>8.3000000000000007</v>
      </c>
      <c r="V140" s="47" t="s">
        <v>53</v>
      </c>
      <c r="W140" s="48">
        <v>12.4</v>
      </c>
      <c r="X140" s="47" t="s">
        <v>53</v>
      </c>
      <c r="Y140" s="48">
        <v>49.2</v>
      </c>
      <c r="Z140" s="47" t="s">
        <v>53</v>
      </c>
      <c r="AA140" s="48">
        <v>4.0999999999999996</v>
      </c>
      <c r="AB140" s="47" t="s">
        <v>53</v>
      </c>
      <c r="AC140" s="48">
        <v>40.299999999999997</v>
      </c>
      <c r="AD140" s="47" t="s">
        <v>53</v>
      </c>
      <c r="AE140" s="46" t="s">
        <v>54</v>
      </c>
    </row>
    <row r="141" spans="1:31" x14ac:dyDescent="0.2">
      <c r="A141" s="44">
        <f t="shared" si="2"/>
        <v>140</v>
      </c>
      <c r="B141" s="45" t="s">
        <v>65</v>
      </c>
      <c r="C141" s="44" t="s">
        <v>65</v>
      </c>
      <c r="D141" s="58" t="s">
        <v>267</v>
      </c>
      <c r="E141" t="s">
        <v>268</v>
      </c>
      <c r="F141" t="s">
        <v>69</v>
      </c>
      <c r="G141" s="45" t="s">
        <v>48</v>
      </c>
      <c r="H141" s="44" t="s">
        <v>62</v>
      </c>
      <c r="I141" s="44" t="s">
        <v>50</v>
      </c>
      <c r="J141" s="44" t="s">
        <v>64</v>
      </c>
      <c r="K141" s="46">
        <v>6</v>
      </c>
      <c r="L141" s="47" t="s">
        <v>52</v>
      </c>
      <c r="M141" s="48">
        <v>12.9</v>
      </c>
      <c r="N141" s="47" t="s">
        <v>52</v>
      </c>
      <c r="O141" s="48">
        <v>22.7</v>
      </c>
      <c r="P141" s="47">
        <v>778</v>
      </c>
      <c r="Q141" s="48">
        <v>7.1</v>
      </c>
      <c r="R141" s="47" t="s">
        <v>53</v>
      </c>
      <c r="S141" s="48">
        <v>12.1</v>
      </c>
      <c r="T141" s="47" t="s">
        <v>53</v>
      </c>
      <c r="U141" s="48">
        <v>51.6</v>
      </c>
      <c r="V141" s="47">
        <v>398</v>
      </c>
      <c r="W141" s="48">
        <v>55</v>
      </c>
      <c r="X141" s="47">
        <v>374</v>
      </c>
      <c r="Y141" s="48">
        <v>23.6</v>
      </c>
      <c r="Z141" s="47" t="s">
        <v>53</v>
      </c>
      <c r="AA141" s="48">
        <v>53.2</v>
      </c>
      <c r="AB141" s="47">
        <v>320</v>
      </c>
      <c r="AC141" s="48">
        <v>50.4</v>
      </c>
      <c r="AD141" s="47" t="s">
        <v>269</v>
      </c>
      <c r="AE141" s="46" t="s">
        <v>54</v>
      </c>
    </row>
    <row r="142" spans="1:31" x14ac:dyDescent="0.2">
      <c r="A142" s="44">
        <f t="shared" si="2"/>
        <v>141</v>
      </c>
      <c r="B142" s="45" t="s">
        <v>65</v>
      </c>
      <c r="C142" s="44" t="s">
        <v>65</v>
      </c>
      <c r="D142" s="58" t="s">
        <v>270</v>
      </c>
      <c r="E142" t="s">
        <v>46</v>
      </c>
      <c r="F142" t="s">
        <v>47</v>
      </c>
      <c r="G142" s="45" t="s">
        <v>77</v>
      </c>
      <c r="H142" s="44" t="s">
        <v>49</v>
      </c>
      <c r="I142" s="44" t="s">
        <v>50</v>
      </c>
      <c r="J142" s="44" t="s">
        <v>64</v>
      </c>
      <c r="K142" s="46">
        <v>6</v>
      </c>
      <c r="L142" s="47" t="s">
        <v>52</v>
      </c>
      <c r="M142" s="48">
        <v>9.1</v>
      </c>
      <c r="N142" s="47" t="s">
        <v>52</v>
      </c>
      <c r="O142" s="48">
        <v>17.7</v>
      </c>
      <c r="P142" s="47" t="s">
        <v>53</v>
      </c>
      <c r="Q142" s="48">
        <v>24.8</v>
      </c>
      <c r="R142" s="47">
        <v>644</v>
      </c>
      <c r="S142" s="48">
        <v>11.7</v>
      </c>
      <c r="T142" s="47" t="s">
        <v>53</v>
      </c>
      <c r="U142" s="48">
        <v>4.9000000000000004</v>
      </c>
      <c r="V142" s="47" t="s">
        <v>53</v>
      </c>
      <c r="W142" s="48">
        <v>3.9</v>
      </c>
      <c r="X142" s="47" t="s">
        <v>53</v>
      </c>
      <c r="Y142" s="48">
        <v>32.4</v>
      </c>
      <c r="Z142" s="47" t="s">
        <v>53</v>
      </c>
      <c r="AA142" s="48">
        <v>13.3</v>
      </c>
      <c r="AB142" s="47" t="s">
        <v>53</v>
      </c>
      <c r="AC142" s="48">
        <v>47.1</v>
      </c>
      <c r="AD142" s="47" t="s">
        <v>200</v>
      </c>
      <c r="AE142" s="46" t="s">
        <v>54</v>
      </c>
    </row>
    <row r="143" spans="1:31" x14ac:dyDescent="0.2">
      <c r="A143" s="44">
        <f t="shared" si="2"/>
        <v>142</v>
      </c>
      <c r="B143" s="45" t="s">
        <v>56</v>
      </c>
      <c r="C143" s="44" t="s">
        <v>56</v>
      </c>
      <c r="D143" s="58" t="s">
        <v>271</v>
      </c>
      <c r="E143" t="s">
        <v>130</v>
      </c>
      <c r="F143" t="s">
        <v>76</v>
      </c>
      <c r="G143" s="45" t="s">
        <v>58</v>
      </c>
      <c r="H143" s="44" t="s">
        <v>49</v>
      </c>
      <c r="I143" s="44" t="s">
        <v>50</v>
      </c>
      <c r="J143" s="44" t="s">
        <v>64</v>
      </c>
      <c r="K143" s="46">
        <v>6</v>
      </c>
      <c r="L143" s="47" t="s">
        <v>52</v>
      </c>
      <c r="M143" s="48">
        <v>6.2</v>
      </c>
      <c r="N143" s="47" t="s">
        <v>52</v>
      </c>
      <c r="O143" s="48">
        <v>5</v>
      </c>
      <c r="P143" s="47" t="s">
        <v>53</v>
      </c>
      <c r="Q143" s="48">
        <v>35.1</v>
      </c>
      <c r="R143" s="47">
        <v>523</v>
      </c>
      <c r="S143" s="48"/>
      <c r="T143" s="47"/>
      <c r="U143" s="48">
        <v>9.3000000000000007</v>
      </c>
      <c r="V143" s="47" t="s">
        <v>53</v>
      </c>
      <c r="W143" s="48">
        <v>7.1</v>
      </c>
      <c r="X143" s="47" t="s">
        <v>53</v>
      </c>
      <c r="Y143" s="48">
        <v>25.2</v>
      </c>
      <c r="Z143" s="47" t="s">
        <v>53</v>
      </c>
      <c r="AA143" s="48">
        <v>16.3</v>
      </c>
      <c r="AB143" s="47" t="s">
        <v>53</v>
      </c>
      <c r="AC143" s="48">
        <v>20.5</v>
      </c>
      <c r="AD143" s="47" t="s">
        <v>53</v>
      </c>
      <c r="AE143" s="46" t="s">
        <v>54</v>
      </c>
    </row>
    <row r="144" spans="1:31" x14ac:dyDescent="0.2">
      <c r="A144" s="44">
        <f t="shared" si="2"/>
        <v>143</v>
      </c>
      <c r="B144" s="45" t="s">
        <v>55</v>
      </c>
      <c r="C144" s="44" t="s">
        <v>56</v>
      </c>
      <c r="D144" s="58" t="s">
        <v>272</v>
      </c>
      <c r="E144" t="s">
        <v>61</v>
      </c>
      <c r="F144" t="s">
        <v>47</v>
      </c>
      <c r="G144" s="45" t="s">
        <v>77</v>
      </c>
      <c r="H144" s="44" t="s">
        <v>82</v>
      </c>
      <c r="I144" s="44" t="s">
        <v>273</v>
      </c>
      <c r="J144" s="44" t="s">
        <v>51</v>
      </c>
      <c r="K144" s="46">
        <v>6</v>
      </c>
      <c r="L144" s="47" t="s">
        <v>52</v>
      </c>
      <c r="M144" s="48">
        <v>7.5</v>
      </c>
      <c r="N144" s="47" t="s">
        <v>52</v>
      </c>
      <c r="O144" s="48">
        <v>14.8</v>
      </c>
      <c r="P144" s="47" t="s">
        <v>53</v>
      </c>
      <c r="Q144" s="48">
        <v>1.6</v>
      </c>
      <c r="R144" s="47" t="s">
        <v>53</v>
      </c>
      <c r="S144" s="48">
        <v>12</v>
      </c>
      <c r="T144" s="47" t="s">
        <v>53</v>
      </c>
      <c r="U144" s="48">
        <v>14.2</v>
      </c>
      <c r="V144" s="47" t="s">
        <v>53</v>
      </c>
      <c r="W144" s="48">
        <v>17.2</v>
      </c>
      <c r="X144" s="47" t="s">
        <v>53</v>
      </c>
      <c r="Y144" s="48">
        <v>9.4</v>
      </c>
      <c r="Z144" s="47" t="s">
        <v>53</v>
      </c>
      <c r="AA144" s="48">
        <v>51.8</v>
      </c>
      <c r="AB144" s="47">
        <v>325</v>
      </c>
      <c r="AC144" s="48">
        <v>24.8</v>
      </c>
      <c r="AD144" s="47" t="s">
        <v>53</v>
      </c>
      <c r="AE144" s="46" t="s">
        <v>54</v>
      </c>
    </row>
    <row r="145" spans="1:31" x14ac:dyDescent="0.2">
      <c r="A145" s="44">
        <f t="shared" si="2"/>
        <v>144</v>
      </c>
      <c r="B145" s="45" t="s">
        <v>55</v>
      </c>
      <c r="C145" s="44"/>
      <c r="D145" s="58" t="s">
        <v>274</v>
      </c>
      <c r="E145" t="s">
        <v>275</v>
      </c>
      <c r="F145" t="s">
        <v>76</v>
      </c>
      <c r="G145" s="45" t="s">
        <v>58</v>
      </c>
      <c r="H145" s="44" t="s">
        <v>88</v>
      </c>
      <c r="I145" s="44" t="s">
        <v>50</v>
      </c>
      <c r="J145" s="44" t="s">
        <v>64</v>
      </c>
      <c r="K145" s="46">
        <v>6</v>
      </c>
      <c r="L145" s="47" t="s">
        <v>52</v>
      </c>
      <c r="M145" s="48">
        <v>8</v>
      </c>
      <c r="N145" s="47" t="s">
        <v>52</v>
      </c>
      <c r="O145" s="48">
        <v>5.3</v>
      </c>
      <c r="P145" s="47" t="s">
        <v>53</v>
      </c>
      <c r="Q145" s="48">
        <v>15.6</v>
      </c>
      <c r="R145" s="47">
        <v>791</v>
      </c>
      <c r="S145" s="48"/>
      <c r="T145" s="47"/>
      <c r="U145" s="48">
        <v>1</v>
      </c>
      <c r="V145" s="47" t="s">
        <v>53</v>
      </c>
      <c r="W145" s="48">
        <v>1</v>
      </c>
      <c r="X145" s="47" t="s">
        <v>53</v>
      </c>
      <c r="Y145" s="48">
        <v>13.2</v>
      </c>
      <c r="Z145" s="47" t="s">
        <v>53</v>
      </c>
      <c r="AA145" s="48">
        <v>13.1</v>
      </c>
      <c r="AB145" s="47" t="s">
        <v>53</v>
      </c>
      <c r="AC145" s="48">
        <v>24.9</v>
      </c>
      <c r="AD145" s="47" t="s">
        <v>53</v>
      </c>
      <c r="AE145" s="46" t="s">
        <v>54</v>
      </c>
    </row>
    <row r="146" spans="1:31" x14ac:dyDescent="0.2">
      <c r="A146" s="44">
        <f t="shared" si="2"/>
        <v>145</v>
      </c>
      <c r="B146" s="45">
        <f>684</f>
        <v>684</v>
      </c>
      <c r="C146" s="44" t="s">
        <v>276</v>
      </c>
      <c r="D146" s="58" t="s">
        <v>277</v>
      </c>
      <c r="E146" t="s">
        <v>278</v>
      </c>
      <c r="F146" t="s">
        <v>76</v>
      </c>
      <c r="G146" s="45" t="s">
        <v>77</v>
      </c>
      <c r="H146" s="44" t="s">
        <v>49</v>
      </c>
      <c r="I146" s="44" t="s">
        <v>50</v>
      </c>
      <c r="J146" s="44" t="s">
        <v>64</v>
      </c>
      <c r="K146" s="46">
        <v>6.1</v>
      </c>
      <c r="L146" s="47" t="s">
        <v>52</v>
      </c>
      <c r="M146" s="48">
        <v>13.3</v>
      </c>
      <c r="N146" s="47" t="s">
        <v>52</v>
      </c>
      <c r="O146" s="48">
        <v>8.6</v>
      </c>
      <c r="P146" s="47" t="s">
        <v>53</v>
      </c>
      <c r="Q146" s="48">
        <v>74.8</v>
      </c>
      <c r="R146" s="47">
        <v>180</v>
      </c>
      <c r="S146" s="48">
        <v>7.7</v>
      </c>
      <c r="T146" s="47" t="s">
        <v>53</v>
      </c>
      <c r="U146" s="48">
        <v>2</v>
      </c>
      <c r="V146" s="47" t="s">
        <v>53</v>
      </c>
      <c r="W146" s="48">
        <v>6.3</v>
      </c>
      <c r="X146" s="47" t="s">
        <v>53</v>
      </c>
      <c r="Y146" s="48">
        <v>88.1</v>
      </c>
      <c r="Z146" s="47">
        <v>200</v>
      </c>
      <c r="AA146" s="48">
        <v>6.8</v>
      </c>
      <c r="AB146" s="47" t="s">
        <v>53</v>
      </c>
      <c r="AC146" s="48">
        <v>43.9</v>
      </c>
      <c r="AD146" s="47" t="s">
        <v>53</v>
      </c>
      <c r="AE146" s="46">
        <v>25.8</v>
      </c>
    </row>
    <row r="147" spans="1:31" x14ac:dyDescent="0.2">
      <c r="A147" s="44">
        <f t="shared" si="2"/>
        <v>146</v>
      </c>
      <c r="B147" s="45">
        <f>697</f>
        <v>697</v>
      </c>
      <c r="C147" s="44" t="s">
        <v>126</v>
      </c>
      <c r="D147" s="58" t="s">
        <v>279</v>
      </c>
      <c r="E147" t="s">
        <v>75</v>
      </c>
      <c r="F147" t="s">
        <v>76</v>
      </c>
      <c r="G147" s="45" t="s">
        <v>77</v>
      </c>
      <c r="H147" s="44" t="s">
        <v>49</v>
      </c>
      <c r="I147" s="44" t="s">
        <v>50</v>
      </c>
      <c r="J147" s="44" t="s">
        <v>64</v>
      </c>
      <c r="K147" s="46">
        <v>6.1</v>
      </c>
      <c r="L147" s="47" t="s">
        <v>52</v>
      </c>
      <c r="M147" s="48">
        <v>7.2</v>
      </c>
      <c r="N147" s="47" t="s">
        <v>52</v>
      </c>
      <c r="O147" s="48">
        <v>28.6</v>
      </c>
      <c r="P147" s="47">
        <v>668</v>
      </c>
      <c r="Q147" s="48">
        <v>81.5</v>
      </c>
      <c r="R147" s="47">
        <v>149</v>
      </c>
      <c r="S147" s="48">
        <v>3.2</v>
      </c>
      <c r="T147" s="47" t="s">
        <v>53</v>
      </c>
      <c r="U147" s="48">
        <v>2.5</v>
      </c>
      <c r="V147" s="47" t="s">
        <v>53</v>
      </c>
      <c r="W147" s="48">
        <v>7.1</v>
      </c>
      <c r="X147" s="47" t="s">
        <v>53</v>
      </c>
      <c r="Y147" s="48">
        <v>36.6</v>
      </c>
      <c r="Z147" s="47" t="s">
        <v>53</v>
      </c>
      <c r="AA147" s="48">
        <v>2.8</v>
      </c>
      <c r="AB147" s="47" t="s">
        <v>53</v>
      </c>
      <c r="AC147" s="48">
        <v>40.5</v>
      </c>
      <c r="AD147" s="47" t="s">
        <v>53</v>
      </c>
      <c r="AE147" s="46">
        <v>25.1</v>
      </c>
    </row>
    <row r="148" spans="1:31" x14ac:dyDescent="0.2">
      <c r="A148" s="44">
        <f t="shared" si="2"/>
        <v>147</v>
      </c>
      <c r="B148" s="45" t="s">
        <v>43</v>
      </c>
      <c r="C148" s="44" t="s">
        <v>276</v>
      </c>
      <c r="D148" s="58" t="s">
        <v>280</v>
      </c>
      <c r="E148" t="s">
        <v>75</v>
      </c>
      <c r="F148" t="s">
        <v>76</v>
      </c>
      <c r="G148" s="45" t="s">
        <v>77</v>
      </c>
      <c r="H148" s="44" t="s">
        <v>49</v>
      </c>
      <c r="I148" s="44" t="s">
        <v>50</v>
      </c>
      <c r="J148" s="44" t="s">
        <v>64</v>
      </c>
      <c r="K148" s="46">
        <v>6.1</v>
      </c>
      <c r="L148" s="47" t="s">
        <v>52</v>
      </c>
      <c r="M148" s="48">
        <v>2.2999999999999998</v>
      </c>
      <c r="N148" s="47" t="s">
        <v>52</v>
      </c>
      <c r="O148" s="48">
        <v>17.8</v>
      </c>
      <c r="P148" s="47" t="s">
        <v>53</v>
      </c>
      <c r="Q148" s="48">
        <v>53</v>
      </c>
      <c r="R148" s="47">
        <v>352</v>
      </c>
      <c r="S148" s="48"/>
      <c r="T148" s="47"/>
      <c r="U148" s="48">
        <v>2.2000000000000002</v>
      </c>
      <c r="V148" s="47" t="s">
        <v>53</v>
      </c>
      <c r="W148" s="48">
        <v>1.9</v>
      </c>
      <c r="X148" s="47" t="s">
        <v>53</v>
      </c>
      <c r="Y148" s="48">
        <v>54.8</v>
      </c>
      <c r="Z148" s="47">
        <v>772</v>
      </c>
      <c r="AA148" s="48">
        <v>1.2</v>
      </c>
      <c r="AB148" s="47" t="s">
        <v>53</v>
      </c>
      <c r="AC148" s="48">
        <v>39.1</v>
      </c>
      <c r="AD148" s="47" t="s">
        <v>53</v>
      </c>
      <c r="AE148" s="46" t="s">
        <v>54</v>
      </c>
    </row>
    <row r="149" spans="1:31" x14ac:dyDescent="0.2">
      <c r="A149" s="44">
        <f t="shared" si="2"/>
        <v>148</v>
      </c>
      <c r="B149" s="45" t="s">
        <v>43</v>
      </c>
      <c r="C149" s="44"/>
      <c r="D149" s="58" t="s">
        <v>281</v>
      </c>
      <c r="E149" t="s">
        <v>282</v>
      </c>
      <c r="F149" t="s">
        <v>47</v>
      </c>
      <c r="G149" s="45" t="s">
        <v>48</v>
      </c>
      <c r="H149" s="44" t="s">
        <v>62</v>
      </c>
      <c r="I149" s="44" t="s">
        <v>50</v>
      </c>
      <c r="J149" s="44" t="s">
        <v>51</v>
      </c>
      <c r="K149" s="46">
        <v>6.1</v>
      </c>
      <c r="L149" s="47" t="s">
        <v>52</v>
      </c>
      <c r="M149" s="48">
        <v>8.9</v>
      </c>
      <c r="N149" s="47" t="s">
        <v>52</v>
      </c>
      <c r="O149" s="48">
        <v>33.700000000000003</v>
      </c>
      <c r="P149" s="47">
        <v>580</v>
      </c>
      <c r="Q149" s="48">
        <v>11.2</v>
      </c>
      <c r="R149" s="47" t="s">
        <v>53</v>
      </c>
      <c r="S149" s="48">
        <v>62.5</v>
      </c>
      <c r="T149" s="47">
        <v>373</v>
      </c>
      <c r="U149" s="48">
        <v>63.5</v>
      </c>
      <c r="V149" s="47">
        <v>315</v>
      </c>
      <c r="W149" s="48">
        <v>47.3</v>
      </c>
      <c r="X149" s="47">
        <v>438</v>
      </c>
      <c r="Y149" s="48">
        <v>25.3</v>
      </c>
      <c r="Z149" s="47" t="s">
        <v>53</v>
      </c>
      <c r="AA149" s="48">
        <v>13.1</v>
      </c>
      <c r="AB149" s="47" t="s">
        <v>53</v>
      </c>
      <c r="AC149" s="48">
        <v>42.8</v>
      </c>
      <c r="AD149" s="47" t="s">
        <v>53</v>
      </c>
      <c r="AE149" s="46" t="s">
        <v>54</v>
      </c>
    </row>
    <row r="150" spans="1:31" x14ac:dyDescent="0.2">
      <c r="A150" s="44">
        <f t="shared" si="2"/>
        <v>149</v>
      </c>
      <c r="B150" s="45" t="s">
        <v>56</v>
      </c>
      <c r="C150" s="44"/>
      <c r="D150" s="58" t="s">
        <v>283</v>
      </c>
      <c r="E150" t="s">
        <v>284</v>
      </c>
      <c r="F150" t="s">
        <v>76</v>
      </c>
      <c r="G150" s="45"/>
      <c r="H150" s="44" t="s">
        <v>49</v>
      </c>
      <c r="I150" s="44"/>
      <c r="J150" s="44"/>
      <c r="K150" s="46">
        <v>6.1</v>
      </c>
      <c r="L150" s="47" t="s">
        <v>52</v>
      </c>
      <c r="M150" s="48">
        <v>5</v>
      </c>
      <c r="N150" s="47" t="s">
        <v>52</v>
      </c>
      <c r="O150" s="48">
        <v>1.7</v>
      </c>
      <c r="P150" s="47" t="s">
        <v>53</v>
      </c>
      <c r="Q150" s="48">
        <v>8.5</v>
      </c>
      <c r="R150" s="47" t="s">
        <v>53</v>
      </c>
      <c r="S150" s="48"/>
      <c r="T150" s="47"/>
      <c r="U150" s="48">
        <v>1.1000000000000001</v>
      </c>
      <c r="V150" s="47" t="s">
        <v>53</v>
      </c>
      <c r="W150" s="48">
        <v>1.1000000000000001</v>
      </c>
      <c r="X150" s="47" t="s">
        <v>53</v>
      </c>
      <c r="Y150" s="48">
        <v>96.3</v>
      </c>
      <c r="Z150" s="47">
        <v>55</v>
      </c>
      <c r="AA150" s="48">
        <v>35.700000000000003</v>
      </c>
      <c r="AB150" s="47">
        <v>482</v>
      </c>
      <c r="AC150" s="48">
        <v>29.4</v>
      </c>
      <c r="AD150" s="47" t="s">
        <v>53</v>
      </c>
      <c r="AE150" s="46" t="s">
        <v>54</v>
      </c>
    </row>
    <row r="151" spans="1:31" x14ac:dyDescent="0.2">
      <c r="A151" s="44">
        <f t="shared" si="2"/>
        <v>150</v>
      </c>
      <c r="B151" s="45" t="s">
        <v>56</v>
      </c>
      <c r="C151" s="44" t="s">
        <v>56</v>
      </c>
      <c r="D151" s="58" t="s">
        <v>285</v>
      </c>
      <c r="E151" t="s">
        <v>209</v>
      </c>
      <c r="F151" t="s">
        <v>69</v>
      </c>
      <c r="G151" s="45" t="s">
        <v>58</v>
      </c>
      <c r="H151" s="44" t="s">
        <v>49</v>
      </c>
      <c r="I151" s="44" t="s">
        <v>59</v>
      </c>
      <c r="J151" s="44" t="s">
        <v>64</v>
      </c>
      <c r="K151" s="46">
        <v>6.1</v>
      </c>
      <c r="L151" s="47" t="s">
        <v>52</v>
      </c>
      <c r="M151" s="48">
        <v>10.3</v>
      </c>
      <c r="N151" s="47" t="s">
        <v>52</v>
      </c>
      <c r="O151" s="48">
        <v>13.6</v>
      </c>
      <c r="P151" s="47" t="s">
        <v>53</v>
      </c>
      <c r="Q151" s="48">
        <v>11.1</v>
      </c>
      <c r="R151" s="47" t="s">
        <v>53</v>
      </c>
      <c r="S151" s="48">
        <v>33.1</v>
      </c>
      <c r="T151" s="47">
        <v>552</v>
      </c>
      <c r="U151" s="48">
        <v>30.7</v>
      </c>
      <c r="V151" s="47">
        <v>583</v>
      </c>
      <c r="W151" s="48">
        <v>35.5</v>
      </c>
      <c r="X151" s="47">
        <v>542</v>
      </c>
      <c r="Y151" s="48">
        <v>31.2</v>
      </c>
      <c r="Z151" s="47" t="s">
        <v>53</v>
      </c>
      <c r="AA151" s="48">
        <v>5.0999999999999996</v>
      </c>
      <c r="AB151" s="47" t="s">
        <v>53</v>
      </c>
      <c r="AC151" s="48">
        <v>26.2</v>
      </c>
      <c r="AD151" s="47" t="s">
        <v>53</v>
      </c>
      <c r="AE151" s="46" t="s">
        <v>54</v>
      </c>
    </row>
    <row r="152" spans="1:31" x14ac:dyDescent="0.2">
      <c r="A152" s="44">
        <f t="shared" si="2"/>
        <v>151</v>
      </c>
      <c r="B152" s="45" t="s">
        <v>56</v>
      </c>
      <c r="C152" s="44"/>
      <c r="D152" s="58" t="s">
        <v>286</v>
      </c>
      <c r="E152" t="s">
        <v>287</v>
      </c>
      <c r="F152" t="s">
        <v>47</v>
      </c>
      <c r="G152" s="45" t="s">
        <v>77</v>
      </c>
      <c r="H152" s="44" t="s">
        <v>82</v>
      </c>
      <c r="I152" s="44" t="s">
        <v>63</v>
      </c>
      <c r="J152" s="44" t="s">
        <v>103</v>
      </c>
      <c r="K152" s="46">
        <v>6.1</v>
      </c>
      <c r="L152" s="47" t="s">
        <v>52</v>
      </c>
      <c r="M152" s="48">
        <v>6.8</v>
      </c>
      <c r="N152" s="47" t="s">
        <v>52</v>
      </c>
      <c r="O152" s="48">
        <v>68.3</v>
      </c>
      <c r="P152" s="47">
        <v>244</v>
      </c>
      <c r="Q152" s="48">
        <v>1.7</v>
      </c>
      <c r="R152" s="47" t="s">
        <v>53</v>
      </c>
      <c r="S152" s="48">
        <v>4.2</v>
      </c>
      <c r="T152" s="47" t="s">
        <v>53</v>
      </c>
      <c r="U152" s="48">
        <v>1.3</v>
      </c>
      <c r="V152" s="47" t="s">
        <v>53</v>
      </c>
      <c r="W152" s="48">
        <v>5.7</v>
      </c>
      <c r="X152" s="47" t="s">
        <v>53</v>
      </c>
      <c r="Y152" s="48">
        <v>14.8</v>
      </c>
      <c r="Z152" s="47" t="s">
        <v>53</v>
      </c>
      <c r="AA152" s="48">
        <v>4.8</v>
      </c>
      <c r="AB152" s="47" t="s">
        <v>53</v>
      </c>
      <c r="AC152" s="48">
        <v>30.1</v>
      </c>
      <c r="AD152" s="47" t="s">
        <v>53</v>
      </c>
      <c r="AE152" s="46" t="s">
        <v>54</v>
      </c>
    </row>
    <row r="153" spans="1:31" x14ac:dyDescent="0.2">
      <c r="A153" s="44">
        <f t="shared" si="2"/>
        <v>152</v>
      </c>
      <c r="B153" s="45" t="s">
        <v>56</v>
      </c>
      <c r="C153" s="44" t="s">
        <v>56</v>
      </c>
      <c r="D153" s="58" t="s">
        <v>288</v>
      </c>
      <c r="E153" t="s">
        <v>289</v>
      </c>
      <c r="F153" t="s">
        <v>69</v>
      </c>
      <c r="G153" s="45" t="s">
        <v>48</v>
      </c>
      <c r="H153" s="44" t="s">
        <v>62</v>
      </c>
      <c r="I153" s="44" t="s">
        <v>50</v>
      </c>
      <c r="J153" s="44" t="s">
        <v>64</v>
      </c>
      <c r="K153" s="46">
        <v>6.1</v>
      </c>
      <c r="L153" s="47" t="s">
        <v>52</v>
      </c>
      <c r="M153" s="48">
        <v>7.3</v>
      </c>
      <c r="N153" s="47" t="s">
        <v>52</v>
      </c>
      <c r="O153" s="48">
        <v>33.299999999999997</v>
      </c>
      <c r="P153" s="47">
        <v>584</v>
      </c>
      <c r="Q153" s="48">
        <v>14.9</v>
      </c>
      <c r="R153" s="47" t="s">
        <v>53</v>
      </c>
      <c r="S153" s="48">
        <v>5.8</v>
      </c>
      <c r="T153" s="47" t="s">
        <v>53</v>
      </c>
      <c r="U153" s="48">
        <v>7.2</v>
      </c>
      <c r="V153" s="47" t="s">
        <v>53</v>
      </c>
      <c r="W153" s="48">
        <v>5.6</v>
      </c>
      <c r="X153" s="47" t="s">
        <v>53</v>
      </c>
      <c r="Y153" s="48">
        <v>55.5</v>
      </c>
      <c r="Z153" s="47">
        <v>760</v>
      </c>
      <c r="AA153" s="48">
        <v>5</v>
      </c>
      <c r="AB153" s="47" t="s">
        <v>53</v>
      </c>
      <c r="AC153" s="48">
        <v>23.4</v>
      </c>
      <c r="AD153" s="47" t="s">
        <v>53</v>
      </c>
      <c r="AE153" s="46" t="s">
        <v>54</v>
      </c>
    </row>
    <row r="154" spans="1:31" x14ac:dyDescent="0.2">
      <c r="A154" s="44">
        <f t="shared" si="2"/>
        <v>153</v>
      </c>
      <c r="B154" s="45" t="s">
        <v>55</v>
      </c>
      <c r="C154" s="44" t="s">
        <v>56</v>
      </c>
      <c r="D154" s="58" t="s">
        <v>290</v>
      </c>
      <c r="E154" t="s">
        <v>291</v>
      </c>
      <c r="F154" t="s">
        <v>170</v>
      </c>
      <c r="G154" s="45" t="s">
        <v>84</v>
      </c>
      <c r="H154" s="44" t="s">
        <v>82</v>
      </c>
      <c r="I154" s="44" t="s">
        <v>59</v>
      </c>
      <c r="J154" s="44" t="s">
        <v>64</v>
      </c>
      <c r="K154" s="46">
        <v>6.1</v>
      </c>
      <c r="L154" s="47" t="s">
        <v>52</v>
      </c>
      <c r="M154" s="48">
        <v>3.9</v>
      </c>
      <c r="N154" s="47" t="s">
        <v>52</v>
      </c>
      <c r="O154" s="48">
        <v>17.399999999999999</v>
      </c>
      <c r="P154" s="47" t="s">
        <v>53</v>
      </c>
      <c r="Q154" s="48">
        <v>4.4000000000000004</v>
      </c>
      <c r="R154" s="47" t="s">
        <v>53</v>
      </c>
      <c r="S154" s="48">
        <v>2.5</v>
      </c>
      <c r="T154" s="47" t="s">
        <v>53</v>
      </c>
      <c r="U154" s="48">
        <v>3</v>
      </c>
      <c r="V154" s="47" t="s">
        <v>53</v>
      </c>
      <c r="W154" s="48">
        <v>7.3</v>
      </c>
      <c r="X154" s="47" t="s">
        <v>53</v>
      </c>
      <c r="Y154" s="48">
        <v>52.2</v>
      </c>
      <c r="Z154" s="47" t="s">
        <v>53</v>
      </c>
      <c r="AA154" s="48">
        <v>2.9</v>
      </c>
      <c r="AB154" s="47" t="s">
        <v>53</v>
      </c>
      <c r="AC154" s="48">
        <v>48</v>
      </c>
      <c r="AD154" s="47">
        <v>762</v>
      </c>
      <c r="AE154" s="46" t="s">
        <v>54</v>
      </c>
    </row>
    <row r="155" spans="1:31" x14ac:dyDescent="0.2">
      <c r="A155" s="44">
        <f t="shared" si="2"/>
        <v>154</v>
      </c>
      <c r="B155" s="45" t="s">
        <v>93</v>
      </c>
      <c r="C155" s="44" t="s">
        <v>292</v>
      </c>
      <c r="D155" s="58" t="s">
        <v>293</v>
      </c>
      <c r="E155" t="s">
        <v>80</v>
      </c>
      <c r="F155" t="s">
        <v>69</v>
      </c>
      <c r="G155" s="45" t="s">
        <v>77</v>
      </c>
      <c r="H155" s="44" t="s">
        <v>49</v>
      </c>
      <c r="I155" s="44" t="s">
        <v>59</v>
      </c>
      <c r="J155" s="44" t="s">
        <v>64</v>
      </c>
      <c r="K155" s="46">
        <v>6.2</v>
      </c>
      <c r="L155" s="47" t="s">
        <v>52</v>
      </c>
      <c r="M155" s="48">
        <v>7</v>
      </c>
      <c r="N155" s="47" t="s">
        <v>52</v>
      </c>
      <c r="O155" s="48">
        <v>5.2</v>
      </c>
      <c r="P155" s="47" t="s">
        <v>53</v>
      </c>
      <c r="Q155" s="48">
        <v>15.2</v>
      </c>
      <c r="R155" s="47" t="s">
        <v>53</v>
      </c>
      <c r="S155" s="48">
        <v>94</v>
      </c>
      <c r="T155" s="47">
        <v>193</v>
      </c>
      <c r="U155" s="48">
        <v>99.6</v>
      </c>
      <c r="V155" s="47">
        <v>54</v>
      </c>
      <c r="W155" s="48">
        <v>99.6</v>
      </c>
      <c r="X155" s="47">
        <v>43</v>
      </c>
      <c r="Y155" s="48">
        <v>75.8</v>
      </c>
      <c r="Z155" s="47">
        <v>421</v>
      </c>
      <c r="AA155" s="48">
        <v>19.7</v>
      </c>
      <c r="AB155" s="47">
        <v>731</v>
      </c>
      <c r="AC155" s="48">
        <v>44.9</v>
      </c>
      <c r="AD155" s="47" t="s">
        <v>53</v>
      </c>
      <c r="AE155" s="46" t="s">
        <v>54</v>
      </c>
    </row>
    <row r="156" spans="1:31" x14ac:dyDescent="0.2">
      <c r="A156" s="44">
        <f t="shared" si="2"/>
        <v>155</v>
      </c>
      <c r="B156" s="45" t="s">
        <v>89</v>
      </c>
      <c r="C156" s="44" t="s">
        <v>89</v>
      </c>
      <c r="D156" s="58" t="s">
        <v>294</v>
      </c>
      <c r="E156" t="s">
        <v>46</v>
      </c>
      <c r="F156" t="s">
        <v>47</v>
      </c>
      <c r="G156" s="45" t="s">
        <v>58</v>
      </c>
      <c r="H156" s="44" t="s">
        <v>49</v>
      </c>
      <c r="I156" s="44" t="s">
        <v>50</v>
      </c>
      <c r="J156" s="44" t="s">
        <v>64</v>
      </c>
      <c r="K156" s="46">
        <v>6.2</v>
      </c>
      <c r="L156" s="47" t="s">
        <v>52</v>
      </c>
      <c r="M156" s="48">
        <v>10.199999999999999</v>
      </c>
      <c r="N156" s="47" t="s">
        <v>52</v>
      </c>
      <c r="O156" s="48">
        <v>32.200000000000003</v>
      </c>
      <c r="P156" s="47">
        <v>599</v>
      </c>
      <c r="Q156" s="48">
        <v>38.200000000000003</v>
      </c>
      <c r="R156" s="47">
        <v>490</v>
      </c>
      <c r="S156" s="48">
        <v>18.2</v>
      </c>
      <c r="T156" s="47">
        <v>740</v>
      </c>
      <c r="U156" s="48">
        <v>20.100000000000001</v>
      </c>
      <c r="V156" s="47">
        <v>728</v>
      </c>
      <c r="W156" s="48">
        <v>15.2</v>
      </c>
      <c r="X156" s="47" t="s">
        <v>53</v>
      </c>
      <c r="Y156" s="48">
        <v>55.2</v>
      </c>
      <c r="Z156" s="47">
        <v>766</v>
      </c>
      <c r="AA156" s="48">
        <v>4.5999999999999996</v>
      </c>
      <c r="AB156" s="47" t="s">
        <v>53</v>
      </c>
      <c r="AC156" s="48">
        <v>37.9</v>
      </c>
      <c r="AD156" s="47" t="s">
        <v>53</v>
      </c>
      <c r="AE156" s="46" t="s">
        <v>54</v>
      </c>
    </row>
    <row r="157" spans="1:31" x14ac:dyDescent="0.2">
      <c r="A157" s="44">
        <f t="shared" si="2"/>
        <v>156</v>
      </c>
      <c r="B157" s="45" t="s">
        <v>65</v>
      </c>
      <c r="C157" s="44"/>
      <c r="D157" s="58" t="s">
        <v>295</v>
      </c>
      <c r="E157" t="s">
        <v>205</v>
      </c>
      <c r="F157" t="s">
        <v>69</v>
      </c>
      <c r="G157" s="45" t="s">
        <v>77</v>
      </c>
      <c r="H157" s="44" t="s">
        <v>62</v>
      </c>
      <c r="I157" s="44" t="s">
        <v>50</v>
      </c>
      <c r="J157" s="44"/>
      <c r="K157" s="46">
        <v>6.2</v>
      </c>
      <c r="L157" s="47" t="s">
        <v>52</v>
      </c>
      <c r="M157" s="48">
        <v>5.4</v>
      </c>
      <c r="N157" s="47" t="s">
        <v>52</v>
      </c>
      <c r="O157" s="48">
        <v>32.1</v>
      </c>
      <c r="P157" s="47">
        <v>600</v>
      </c>
      <c r="Q157" s="48">
        <v>25.2</v>
      </c>
      <c r="R157" s="47">
        <v>634</v>
      </c>
      <c r="S157" s="48"/>
      <c r="T157" s="47"/>
      <c r="U157" s="48"/>
      <c r="V157" s="47"/>
      <c r="W157" s="48"/>
      <c r="X157" s="47"/>
      <c r="Y157" s="48">
        <v>82.7</v>
      </c>
      <c r="Z157" s="47">
        <v>297</v>
      </c>
      <c r="AA157" s="48">
        <v>3.6</v>
      </c>
      <c r="AB157" s="47" t="s">
        <v>53</v>
      </c>
      <c r="AC157" s="48">
        <v>47.2</v>
      </c>
      <c r="AD157" s="47" t="s">
        <v>296</v>
      </c>
      <c r="AE157" s="46" t="s">
        <v>54</v>
      </c>
    </row>
    <row r="158" spans="1:31" x14ac:dyDescent="0.2">
      <c r="A158" s="44">
        <f t="shared" si="2"/>
        <v>157</v>
      </c>
      <c r="B158" s="45" t="s">
        <v>55</v>
      </c>
      <c r="C158" s="44" t="s">
        <v>56</v>
      </c>
      <c r="D158" s="58" t="s">
        <v>297</v>
      </c>
      <c r="E158" t="s">
        <v>233</v>
      </c>
      <c r="F158" t="s">
        <v>76</v>
      </c>
      <c r="G158" s="45" t="s">
        <v>77</v>
      </c>
      <c r="H158" s="44" t="s">
        <v>88</v>
      </c>
      <c r="I158" s="44" t="s">
        <v>50</v>
      </c>
      <c r="J158" s="44" t="s">
        <v>64</v>
      </c>
      <c r="K158" s="46">
        <v>6.2</v>
      </c>
      <c r="L158" s="47" t="s">
        <v>52</v>
      </c>
      <c r="M158" s="48">
        <v>8.4</v>
      </c>
      <c r="N158" s="47" t="s">
        <v>52</v>
      </c>
      <c r="O158" s="48">
        <v>17.5</v>
      </c>
      <c r="P158" s="47" t="s">
        <v>53</v>
      </c>
      <c r="Q158" s="48">
        <v>5.0999999999999996</v>
      </c>
      <c r="R158" s="47" t="s">
        <v>53</v>
      </c>
      <c r="S158" s="48">
        <v>2.2000000000000002</v>
      </c>
      <c r="T158" s="47" t="s">
        <v>53</v>
      </c>
      <c r="U158" s="48">
        <v>5.3</v>
      </c>
      <c r="V158" s="47" t="s">
        <v>53</v>
      </c>
      <c r="W158" s="48">
        <v>4.2</v>
      </c>
      <c r="X158" s="47" t="s">
        <v>53</v>
      </c>
      <c r="Y158" s="48">
        <v>24.9</v>
      </c>
      <c r="Z158" s="47" t="s">
        <v>53</v>
      </c>
      <c r="AA158" s="48">
        <v>22.3</v>
      </c>
      <c r="AB158" s="47">
        <v>691</v>
      </c>
      <c r="AC158" s="48">
        <v>22.3</v>
      </c>
      <c r="AD158" s="47" t="s">
        <v>53</v>
      </c>
      <c r="AE158" s="46" t="s">
        <v>54</v>
      </c>
    </row>
    <row r="159" spans="1:31" x14ac:dyDescent="0.2">
      <c r="A159" s="44">
        <f t="shared" si="2"/>
        <v>158</v>
      </c>
      <c r="B159" s="45" t="s">
        <v>55</v>
      </c>
      <c r="C159" s="44"/>
      <c r="D159" s="58" t="s">
        <v>298</v>
      </c>
      <c r="E159" t="s">
        <v>291</v>
      </c>
      <c r="F159" t="s">
        <v>170</v>
      </c>
      <c r="G159" s="45" t="s">
        <v>84</v>
      </c>
      <c r="H159" s="44" t="s">
        <v>82</v>
      </c>
      <c r="I159" s="44" t="s">
        <v>59</v>
      </c>
      <c r="J159" s="44" t="s">
        <v>64</v>
      </c>
      <c r="K159" s="46">
        <v>6.2</v>
      </c>
      <c r="L159" s="47" t="s">
        <v>52</v>
      </c>
      <c r="M159" s="48">
        <v>4.4000000000000004</v>
      </c>
      <c r="N159" s="47" t="s">
        <v>52</v>
      </c>
      <c r="O159" s="48">
        <v>8.1999999999999993</v>
      </c>
      <c r="P159" s="47" t="s">
        <v>53</v>
      </c>
      <c r="Q159" s="48">
        <v>4.2</v>
      </c>
      <c r="R159" s="47" t="s">
        <v>53</v>
      </c>
      <c r="S159" s="48">
        <v>1</v>
      </c>
      <c r="T159" s="47" t="s">
        <v>53</v>
      </c>
      <c r="U159" s="48">
        <v>2.4</v>
      </c>
      <c r="V159" s="47" t="s">
        <v>53</v>
      </c>
      <c r="W159" s="48">
        <v>6.7</v>
      </c>
      <c r="X159" s="47" t="s">
        <v>53</v>
      </c>
      <c r="Y159" s="48">
        <v>59.7</v>
      </c>
      <c r="Z159" s="47">
        <v>699</v>
      </c>
      <c r="AA159" s="48">
        <v>2.9</v>
      </c>
      <c r="AB159" s="47" t="s">
        <v>53</v>
      </c>
      <c r="AC159" s="48">
        <v>36.1</v>
      </c>
      <c r="AD159" s="47" t="s">
        <v>53</v>
      </c>
      <c r="AE159" s="46" t="s">
        <v>54</v>
      </c>
    </row>
    <row r="160" spans="1:31" x14ac:dyDescent="0.2">
      <c r="A160" s="44">
        <f t="shared" si="2"/>
        <v>159</v>
      </c>
      <c r="B160" s="45" t="s">
        <v>55</v>
      </c>
      <c r="C160" s="44"/>
      <c r="D160" s="58" t="s">
        <v>299</v>
      </c>
      <c r="E160" t="s">
        <v>147</v>
      </c>
      <c r="F160" t="s">
        <v>76</v>
      </c>
      <c r="G160" s="45" t="s">
        <v>84</v>
      </c>
      <c r="H160" s="44" t="s">
        <v>49</v>
      </c>
      <c r="I160" s="44" t="s">
        <v>59</v>
      </c>
      <c r="J160" s="44" t="s">
        <v>64</v>
      </c>
      <c r="K160" s="46">
        <v>6.2</v>
      </c>
      <c r="L160" s="47" t="s">
        <v>52</v>
      </c>
      <c r="M160" s="48">
        <v>7</v>
      </c>
      <c r="N160" s="47" t="s">
        <v>52</v>
      </c>
      <c r="O160" s="48">
        <v>4.7</v>
      </c>
      <c r="P160" s="47" t="s">
        <v>53</v>
      </c>
      <c r="Q160" s="48">
        <v>9.1</v>
      </c>
      <c r="R160" s="47" t="s">
        <v>53</v>
      </c>
      <c r="S160" s="48"/>
      <c r="T160" s="47"/>
      <c r="U160" s="48"/>
      <c r="V160" s="47"/>
      <c r="W160" s="48"/>
      <c r="X160" s="47"/>
      <c r="Y160" s="48">
        <v>55.8</v>
      </c>
      <c r="Z160" s="47">
        <v>751</v>
      </c>
      <c r="AA160" s="48">
        <v>3.1</v>
      </c>
      <c r="AB160" s="47" t="s">
        <v>53</v>
      </c>
      <c r="AC160" s="48">
        <v>36.200000000000003</v>
      </c>
      <c r="AD160" s="47" t="s">
        <v>53</v>
      </c>
      <c r="AE160" s="46" t="s">
        <v>54</v>
      </c>
    </row>
    <row r="161" spans="1:31" x14ac:dyDescent="0.2">
      <c r="A161" s="44">
        <f t="shared" si="2"/>
        <v>160</v>
      </c>
      <c r="B161" s="45" t="s">
        <v>55</v>
      </c>
      <c r="C161" s="44" t="s">
        <v>56</v>
      </c>
      <c r="D161" s="58" t="s">
        <v>300</v>
      </c>
      <c r="E161" t="s">
        <v>109</v>
      </c>
      <c r="F161" t="s">
        <v>47</v>
      </c>
      <c r="G161" s="45" t="s">
        <v>58</v>
      </c>
      <c r="H161" s="44" t="s">
        <v>62</v>
      </c>
      <c r="I161" s="44" t="s">
        <v>63</v>
      </c>
      <c r="J161" s="44" t="s">
        <v>103</v>
      </c>
      <c r="K161" s="46">
        <v>6.2</v>
      </c>
      <c r="L161" s="47" t="s">
        <v>52</v>
      </c>
      <c r="M161" s="48">
        <v>17.399999999999999</v>
      </c>
      <c r="N161" s="47" t="s">
        <v>52</v>
      </c>
      <c r="O161" s="48">
        <v>28.9</v>
      </c>
      <c r="P161" s="47">
        <v>651</v>
      </c>
      <c r="Q161" s="48">
        <v>1.4</v>
      </c>
      <c r="R161" s="47" t="s">
        <v>53</v>
      </c>
      <c r="S161" s="48">
        <v>3.4</v>
      </c>
      <c r="T161" s="47" t="s">
        <v>53</v>
      </c>
      <c r="U161" s="48">
        <v>2.4</v>
      </c>
      <c r="V161" s="47" t="s">
        <v>53</v>
      </c>
      <c r="W161" s="48">
        <v>2</v>
      </c>
      <c r="X161" s="47" t="s">
        <v>53</v>
      </c>
      <c r="Y161" s="48">
        <v>1.8</v>
      </c>
      <c r="Z161" s="47" t="s">
        <v>53</v>
      </c>
      <c r="AA161" s="48">
        <v>6.4</v>
      </c>
      <c r="AB161" s="47" t="s">
        <v>53</v>
      </c>
      <c r="AC161" s="48">
        <v>10.1</v>
      </c>
      <c r="AD161" s="47" t="s">
        <v>53</v>
      </c>
      <c r="AE161" s="46" t="s">
        <v>54</v>
      </c>
    </row>
    <row r="162" spans="1:31" x14ac:dyDescent="0.2">
      <c r="A162" s="44">
        <f t="shared" si="2"/>
        <v>161</v>
      </c>
      <c r="B162" s="45">
        <f>680</f>
        <v>680</v>
      </c>
      <c r="C162" s="44" t="s">
        <v>145</v>
      </c>
      <c r="D162" s="58" t="s">
        <v>301</v>
      </c>
      <c r="E162" t="s">
        <v>75</v>
      </c>
      <c r="F162" t="s">
        <v>76</v>
      </c>
      <c r="G162" s="45" t="s">
        <v>77</v>
      </c>
      <c r="H162" s="44" t="s">
        <v>62</v>
      </c>
      <c r="I162" s="44" t="s">
        <v>50</v>
      </c>
      <c r="J162" s="44" t="s">
        <v>64</v>
      </c>
      <c r="K162" s="46">
        <v>6.3</v>
      </c>
      <c r="L162" s="47" t="s">
        <v>52</v>
      </c>
      <c r="M162" s="48">
        <v>10.9</v>
      </c>
      <c r="N162" s="47" t="s">
        <v>52</v>
      </c>
      <c r="O162" s="48">
        <v>26.4</v>
      </c>
      <c r="P162" s="47">
        <v>707</v>
      </c>
      <c r="Q162" s="48">
        <v>79.7</v>
      </c>
      <c r="R162" s="47">
        <v>158</v>
      </c>
      <c r="S162" s="48">
        <v>7.2</v>
      </c>
      <c r="T162" s="47" t="s">
        <v>53</v>
      </c>
      <c r="U162" s="48">
        <v>8.8000000000000007</v>
      </c>
      <c r="V162" s="47" t="s">
        <v>53</v>
      </c>
      <c r="W162" s="48">
        <v>6.8</v>
      </c>
      <c r="X162" s="47" t="s">
        <v>53</v>
      </c>
      <c r="Y162" s="48">
        <v>46.2</v>
      </c>
      <c r="Z162" s="47" t="s">
        <v>53</v>
      </c>
      <c r="AA162" s="48">
        <v>1.3</v>
      </c>
      <c r="AB162" s="47" t="s">
        <v>53</v>
      </c>
      <c r="AC162" s="48">
        <v>37</v>
      </c>
      <c r="AD162" s="47" t="s">
        <v>53</v>
      </c>
      <c r="AE162" s="46">
        <v>25.9</v>
      </c>
    </row>
    <row r="163" spans="1:31" x14ac:dyDescent="0.2">
      <c r="A163" s="44">
        <f t="shared" si="2"/>
        <v>162</v>
      </c>
      <c r="B163" s="45" t="s">
        <v>93</v>
      </c>
      <c r="C163" s="44" t="s">
        <v>93</v>
      </c>
      <c r="D163" s="58" t="s">
        <v>302</v>
      </c>
      <c r="E163" t="s">
        <v>75</v>
      </c>
      <c r="F163" t="s">
        <v>76</v>
      </c>
      <c r="G163" s="45" t="s">
        <v>84</v>
      </c>
      <c r="H163" s="44" t="s">
        <v>82</v>
      </c>
      <c r="I163" s="44" t="s">
        <v>50</v>
      </c>
      <c r="J163" s="44" t="s">
        <v>64</v>
      </c>
      <c r="K163" s="46">
        <v>6.3</v>
      </c>
      <c r="L163" s="47" t="s">
        <v>52</v>
      </c>
      <c r="M163" s="48">
        <v>5.8</v>
      </c>
      <c r="N163" s="47" t="s">
        <v>52</v>
      </c>
      <c r="O163" s="48">
        <v>9.6</v>
      </c>
      <c r="P163" s="47" t="s">
        <v>53</v>
      </c>
      <c r="Q163" s="48">
        <v>72.099999999999994</v>
      </c>
      <c r="R163" s="47">
        <v>198</v>
      </c>
      <c r="S163" s="48">
        <v>4</v>
      </c>
      <c r="T163" s="47" t="s">
        <v>53</v>
      </c>
      <c r="U163" s="48">
        <v>2.6</v>
      </c>
      <c r="V163" s="47" t="s">
        <v>53</v>
      </c>
      <c r="W163" s="48">
        <v>2.2000000000000002</v>
      </c>
      <c r="X163" s="47" t="s">
        <v>53</v>
      </c>
      <c r="Y163" s="48">
        <v>49.8</v>
      </c>
      <c r="Z163" s="47" t="s">
        <v>53</v>
      </c>
      <c r="AA163" s="48">
        <v>3.9</v>
      </c>
      <c r="AB163" s="47" t="s">
        <v>53</v>
      </c>
      <c r="AC163" s="48">
        <v>41.5</v>
      </c>
      <c r="AD163" s="47" t="s">
        <v>53</v>
      </c>
      <c r="AE163" s="46" t="s">
        <v>54</v>
      </c>
    </row>
    <row r="164" spans="1:31" x14ac:dyDescent="0.2">
      <c r="A164" s="44">
        <f t="shared" si="2"/>
        <v>163</v>
      </c>
      <c r="B164" s="45" t="s">
        <v>65</v>
      </c>
      <c r="C164" s="44" t="s">
        <v>65</v>
      </c>
      <c r="D164" s="58" t="s">
        <v>303</v>
      </c>
      <c r="E164" t="s">
        <v>87</v>
      </c>
      <c r="F164" t="s">
        <v>69</v>
      </c>
      <c r="G164" s="45" t="s">
        <v>58</v>
      </c>
      <c r="H164" s="44" t="s">
        <v>82</v>
      </c>
      <c r="I164" s="44" t="s">
        <v>59</v>
      </c>
      <c r="J164" s="44" t="s">
        <v>64</v>
      </c>
      <c r="K164" s="46">
        <v>6.3</v>
      </c>
      <c r="L164" s="47" t="s">
        <v>52</v>
      </c>
      <c r="M164" s="48">
        <v>11</v>
      </c>
      <c r="N164" s="47" t="s">
        <v>52</v>
      </c>
      <c r="O164" s="48">
        <v>47.1</v>
      </c>
      <c r="P164" s="47">
        <v>418</v>
      </c>
      <c r="Q164" s="48">
        <v>5.2</v>
      </c>
      <c r="R164" s="47" t="s">
        <v>53</v>
      </c>
      <c r="S164" s="48">
        <v>3.9</v>
      </c>
      <c r="T164" s="47" t="s">
        <v>53</v>
      </c>
      <c r="U164" s="48">
        <v>29.1</v>
      </c>
      <c r="V164" s="47">
        <v>603</v>
      </c>
      <c r="W164" s="48">
        <v>29.5</v>
      </c>
      <c r="X164" s="47">
        <v>620</v>
      </c>
      <c r="Y164" s="48">
        <v>35.5</v>
      </c>
      <c r="Z164" s="47" t="s">
        <v>53</v>
      </c>
      <c r="AA164" s="48">
        <v>4.5</v>
      </c>
      <c r="AB164" s="47" t="s">
        <v>53</v>
      </c>
      <c r="AC164" s="48">
        <v>48.2</v>
      </c>
      <c r="AD164" s="47" t="s">
        <v>304</v>
      </c>
      <c r="AE164" s="46" t="s">
        <v>54</v>
      </c>
    </row>
    <row r="165" spans="1:31" x14ac:dyDescent="0.2">
      <c r="A165" s="44">
        <f t="shared" si="2"/>
        <v>164</v>
      </c>
      <c r="B165" s="45" t="s">
        <v>65</v>
      </c>
      <c r="C165" s="44" t="s">
        <v>65</v>
      </c>
      <c r="D165" s="58" t="s">
        <v>305</v>
      </c>
      <c r="E165" t="s">
        <v>306</v>
      </c>
      <c r="F165" t="s">
        <v>69</v>
      </c>
      <c r="G165" s="45" t="s">
        <v>58</v>
      </c>
      <c r="H165" s="44" t="s">
        <v>62</v>
      </c>
      <c r="I165" s="44" t="s">
        <v>50</v>
      </c>
      <c r="J165" s="44" t="s">
        <v>64</v>
      </c>
      <c r="K165" s="46">
        <v>6.3</v>
      </c>
      <c r="L165" s="47" t="s">
        <v>52</v>
      </c>
      <c r="M165" s="48">
        <v>7.3</v>
      </c>
      <c r="N165" s="47" t="s">
        <v>52</v>
      </c>
      <c r="O165" s="48">
        <v>59.5</v>
      </c>
      <c r="P165" s="47">
        <v>302</v>
      </c>
      <c r="Q165" s="48">
        <v>13.9</v>
      </c>
      <c r="R165" s="47" t="s">
        <v>53</v>
      </c>
      <c r="S165" s="48">
        <v>5.5</v>
      </c>
      <c r="T165" s="47" t="s">
        <v>53</v>
      </c>
      <c r="U165" s="48">
        <v>12.3</v>
      </c>
      <c r="V165" s="47" t="s">
        <v>53</v>
      </c>
      <c r="W165" s="48">
        <v>14.7</v>
      </c>
      <c r="X165" s="47" t="s">
        <v>53</v>
      </c>
      <c r="Y165" s="48">
        <v>25.6</v>
      </c>
      <c r="Z165" s="47" t="s">
        <v>53</v>
      </c>
      <c r="AA165" s="48">
        <v>5.6</v>
      </c>
      <c r="AB165" s="47" t="s">
        <v>53</v>
      </c>
      <c r="AC165" s="48">
        <v>36.5</v>
      </c>
      <c r="AD165" s="47" t="s">
        <v>53</v>
      </c>
      <c r="AE165" s="46" t="s">
        <v>54</v>
      </c>
    </row>
    <row r="166" spans="1:31" x14ac:dyDescent="0.2">
      <c r="A166" s="44">
        <f t="shared" si="2"/>
        <v>165</v>
      </c>
      <c r="B166" s="45" t="s">
        <v>56</v>
      </c>
      <c r="C166" s="44"/>
      <c r="D166" s="58" t="s">
        <v>307</v>
      </c>
      <c r="E166" t="s">
        <v>308</v>
      </c>
      <c r="F166" t="s">
        <v>170</v>
      </c>
      <c r="G166" s="45" t="s">
        <v>84</v>
      </c>
      <c r="H166" s="44" t="s">
        <v>49</v>
      </c>
      <c r="I166" s="44" t="s">
        <v>59</v>
      </c>
      <c r="J166" s="44"/>
      <c r="K166" s="46">
        <v>6.3</v>
      </c>
      <c r="L166" s="47" t="s">
        <v>52</v>
      </c>
      <c r="M166" s="48">
        <v>9.4</v>
      </c>
      <c r="N166" s="47" t="s">
        <v>52</v>
      </c>
      <c r="O166" s="48">
        <v>10</v>
      </c>
      <c r="P166" s="47" t="s">
        <v>53</v>
      </c>
      <c r="Q166" s="48">
        <v>2.2000000000000002</v>
      </c>
      <c r="R166" s="47" t="s">
        <v>53</v>
      </c>
      <c r="S166" s="48">
        <v>2</v>
      </c>
      <c r="T166" s="47" t="s">
        <v>53</v>
      </c>
      <c r="U166" s="48">
        <v>1.4</v>
      </c>
      <c r="V166" s="47" t="s">
        <v>53</v>
      </c>
      <c r="W166" s="48">
        <v>5.8</v>
      </c>
      <c r="X166" s="47" t="s">
        <v>53</v>
      </c>
      <c r="Y166" s="48">
        <v>44.1</v>
      </c>
      <c r="Z166" s="47" t="s">
        <v>53</v>
      </c>
      <c r="AA166" s="48">
        <v>80.8</v>
      </c>
      <c r="AB166" s="47">
        <v>154</v>
      </c>
      <c r="AC166" s="48">
        <v>28</v>
      </c>
      <c r="AD166" s="47" t="s">
        <v>53</v>
      </c>
      <c r="AE166" s="46" t="s">
        <v>54</v>
      </c>
    </row>
    <row r="167" spans="1:31" x14ac:dyDescent="0.2">
      <c r="A167" s="44">
        <f t="shared" si="2"/>
        <v>166</v>
      </c>
      <c r="B167" s="45" t="s">
        <v>56</v>
      </c>
      <c r="C167" s="44" t="s">
        <v>65</v>
      </c>
      <c r="D167" s="58" t="s">
        <v>309</v>
      </c>
      <c r="E167" t="s">
        <v>91</v>
      </c>
      <c r="F167" t="s">
        <v>76</v>
      </c>
      <c r="G167" s="45" t="s">
        <v>48</v>
      </c>
      <c r="H167" s="44" t="s">
        <v>62</v>
      </c>
      <c r="I167" s="44" t="s">
        <v>59</v>
      </c>
      <c r="J167" s="44" t="s">
        <v>103</v>
      </c>
      <c r="K167" s="46">
        <v>6.3</v>
      </c>
      <c r="L167" s="47" t="s">
        <v>52</v>
      </c>
      <c r="M167" s="48">
        <v>14.8</v>
      </c>
      <c r="N167" s="47" t="s">
        <v>52</v>
      </c>
      <c r="O167" s="48">
        <v>21.5</v>
      </c>
      <c r="P167" s="47" t="s">
        <v>53</v>
      </c>
      <c r="Q167" s="48">
        <v>1.9</v>
      </c>
      <c r="R167" s="47" t="s">
        <v>53</v>
      </c>
      <c r="S167" s="48">
        <v>83.2</v>
      </c>
      <c r="T167" s="47">
        <v>269</v>
      </c>
      <c r="U167" s="48">
        <v>15.8</v>
      </c>
      <c r="V167" s="47">
        <v>800</v>
      </c>
      <c r="W167" s="48">
        <v>12</v>
      </c>
      <c r="X167" s="47" t="s">
        <v>53</v>
      </c>
      <c r="Y167" s="48">
        <v>6</v>
      </c>
      <c r="Z167" s="47" t="s">
        <v>53</v>
      </c>
      <c r="AA167" s="48">
        <v>14.9</v>
      </c>
      <c r="AB167" s="47" t="s">
        <v>53</v>
      </c>
      <c r="AC167" s="48">
        <v>15.5</v>
      </c>
      <c r="AD167" s="47" t="s">
        <v>53</v>
      </c>
      <c r="AE167" s="46" t="s">
        <v>54</v>
      </c>
    </row>
    <row r="168" spans="1:31" x14ac:dyDescent="0.2">
      <c r="A168" s="44">
        <f t="shared" si="2"/>
        <v>167</v>
      </c>
      <c r="B168" s="45" t="s">
        <v>56</v>
      </c>
      <c r="C168" s="44" t="s">
        <v>65</v>
      </c>
      <c r="D168" s="58" t="s">
        <v>310</v>
      </c>
      <c r="E168" t="s">
        <v>125</v>
      </c>
      <c r="F168" t="s">
        <v>47</v>
      </c>
      <c r="G168" s="45" t="s">
        <v>77</v>
      </c>
      <c r="H168" s="44" t="s">
        <v>82</v>
      </c>
      <c r="I168" s="44" t="s">
        <v>63</v>
      </c>
      <c r="J168" s="44" t="s">
        <v>64</v>
      </c>
      <c r="K168" s="46">
        <v>6.3</v>
      </c>
      <c r="L168" s="47" t="s">
        <v>52</v>
      </c>
      <c r="M168" s="48">
        <v>6.3</v>
      </c>
      <c r="N168" s="47" t="s">
        <v>52</v>
      </c>
      <c r="O168" s="48">
        <v>81.400000000000006</v>
      </c>
      <c r="P168" s="47">
        <v>160</v>
      </c>
      <c r="Q168" s="48">
        <v>1.8</v>
      </c>
      <c r="R168" s="47" t="s">
        <v>53</v>
      </c>
      <c r="S168" s="48"/>
      <c r="T168" s="47"/>
      <c r="U168" s="48"/>
      <c r="V168" s="47"/>
      <c r="W168" s="48"/>
      <c r="X168" s="47"/>
      <c r="Y168" s="48">
        <v>7.7</v>
      </c>
      <c r="Z168" s="47" t="s">
        <v>53</v>
      </c>
      <c r="AA168" s="48">
        <v>1.5</v>
      </c>
      <c r="AB168" s="47" t="s">
        <v>53</v>
      </c>
      <c r="AC168" s="48">
        <v>20.5</v>
      </c>
      <c r="AD168" s="47" t="s">
        <v>53</v>
      </c>
      <c r="AE168" s="46" t="s">
        <v>54</v>
      </c>
    </row>
    <row r="169" spans="1:31" x14ac:dyDescent="0.2">
      <c r="A169" s="44">
        <f t="shared" si="2"/>
        <v>168</v>
      </c>
      <c r="B169" s="45" t="s">
        <v>56</v>
      </c>
      <c r="C169" s="44" t="s">
        <v>56</v>
      </c>
      <c r="D169" s="58" t="s">
        <v>311</v>
      </c>
      <c r="E169" t="s">
        <v>223</v>
      </c>
      <c r="F169" t="s">
        <v>69</v>
      </c>
      <c r="G169" s="45" t="s">
        <v>77</v>
      </c>
      <c r="H169" s="44" t="s">
        <v>62</v>
      </c>
      <c r="I169" s="44" t="s">
        <v>50</v>
      </c>
      <c r="J169" s="44" t="s">
        <v>64</v>
      </c>
      <c r="K169" s="46">
        <v>6.3</v>
      </c>
      <c r="L169" s="47" t="s">
        <v>52</v>
      </c>
      <c r="M169" s="48">
        <v>20.8</v>
      </c>
      <c r="N169" s="47">
        <v>630</v>
      </c>
      <c r="O169" s="48">
        <v>4.9000000000000004</v>
      </c>
      <c r="P169" s="47" t="s">
        <v>53</v>
      </c>
      <c r="Q169" s="48">
        <v>14.6</v>
      </c>
      <c r="R169" s="47" t="s">
        <v>53</v>
      </c>
      <c r="S169" s="48">
        <v>1.7</v>
      </c>
      <c r="T169" s="47" t="s">
        <v>53</v>
      </c>
      <c r="U169" s="48">
        <v>4.7</v>
      </c>
      <c r="V169" s="47" t="s">
        <v>53</v>
      </c>
      <c r="W169" s="48">
        <v>3.7</v>
      </c>
      <c r="X169" s="47" t="s">
        <v>53</v>
      </c>
      <c r="Y169" s="48">
        <v>61.4</v>
      </c>
      <c r="Z169" s="47">
        <v>672</v>
      </c>
      <c r="AA169" s="48">
        <v>9.4</v>
      </c>
      <c r="AB169" s="47" t="s">
        <v>53</v>
      </c>
      <c r="AC169" s="48">
        <v>22.8</v>
      </c>
      <c r="AD169" s="47" t="s">
        <v>53</v>
      </c>
      <c r="AE169" s="46" t="s">
        <v>54</v>
      </c>
    </row>
    <row r="170" spans="1:31" x14ac:dyDescent="0.2">
      <c r="A170" s="44">
        <f t="shared" si="2"/>
        <v>169</v>
      </c>
      <c r="B170" s="45" t="s">
        <v>55</v>
      </c>
      <c r="C170" s="44" t="s">
        <v>56</v>
      </c>
      <c r="D170" s="58" t="s">
        <v>312</v>
      </c>
      <c r="E170" t="s">
        <v>96</v>
      </c>
      <c r="F170" t="s">
        <v>76</v>
      </c>
      <c r="G170" s="45" t="s">
        <v>77</v>
      </c>
      <c r="H170" s="44" t="s">
        <v>62</v>
      </c>
      <c r="I170" s="44" t="s">
        <v>50</v>
      </c>
      <c r="J170" s="44" t="s">
        <v>103</v>
      </c>
      <c r="K170" s="46">
        <v>6.3</v>
      </c>
      <c r="L170" s="47" t="s">
        <v>52</v>
      </c>
      <c r="M170" s="48">
        <v>8.6999999999999993</v>
      </c>
      <c r="N170" s="47" t="s">
        <v>52</v>
      </c>
      <c r="O170" s="48">
        <v>13.8</v>
      </c>
      <c r="P170" s="47" t="s">
        <v>53</v>
      </c>
      <c r="Q170" s="48">
        <v>5.3</v>
      </c>
      <c r="R170" s="47" t="s">
        <v>53</v>
      </c>
      <c r="S170" s="48">
        <v>18.899999999999999</v>
      </c>
      <c r="T170" s="47">
        <v>731</v>
      </c>
      <c r="U170" s="48">
        <v>14.8</v>
      </c>
      <c r="V170" s="47" t="s">
        <v>53</v>
      </c>
      <c r="W170" s="48">
        <v>18.2</v>
      </c>
      <c r="X170" s="47">
        <v>791</v>
      </c>
      <c r="Y170" s="48">
        <v>14.6</v>
      </c>
      <c r="Z170" s="47" t="s">
        <v>53</v>
      </c>
      <c r="AA170" s="48">
        <v>6.4</v>
      </c>
      <c r="AB170" s="47" t="s">
        <v>53</v>
      </c>
      <c r="AC170" s="48">
        <v>26.9</v>
      </c>
      <c r="AD170" s="47" t="s">
        <v>53</v>
      </c>
      <c r="AE170" s="46" t="s">
        <v>54</v>
      </c>
    </row>
    <row r="171" spans="1:31" x14ac:dyDescent="0.2">
      <c r="A171" s="44">
        <f t="shared" si="2"/>
        <v>170</v>
      </c>
      <c r="B171" s="45" t="s">
        <v>55</v>
      </c>
      <c r="C171" s="44" t="s">
        <v>56</v>
      </c>
      <c r="D171" s="58" t="s">
        <v>313</v>
      </c>
      <c r="E171" t="s">
        <v>130</v>
      </c>
      <c r="F171" t="s">
        <v>76</v>
      </c>
      <c r="G171" s="45" t="s">
        <v>58</v>
      </c>
      <c r="H171" s="44" t="s">
        <v>62</v>
      </c>
      <c r="I171" s="44" t="s">
        <v>50</v>
      </c>
      <c r="J171" s="44" t="s">
        <v>64</v>
      </c>
      <c r="K171" s="46">
        <v>6.3</v>
      </c>
      <c r="L171" s="47" t="s">
        <v>52</v>
      </c>
      <c r="M171" s="48">
        <v>2.8</v>
      </c>
      <c r="N171" s="47" t="s">
        <v>52</v>
      </c>
      <c r="O171" s="48">
        <v>13.5</v>
      </c>
      <c r="P171" s="47" t="s">
        <v>53</v>
      </c>
      <c r="Q171" s="48">
        <v>25.5</v>
      </c>
      <c r="R171" s="47">
        <v>629</v>
      </c>
      <c r="S171" s="48"/>
      <c r="T171" s="47"/>
      <c r="U171" s="48">
        <v>3.8</v>
      </c>
      <c r="V171" s="47" t="s">
        <v>53</v>
      </c>
      <c r="W171" s="48">
        <v>7.8</v>
      </c>
      <c r="X171" s="47" t="s">
        <v>53</v>
      </c>
      <c r="Y171" s="48">
        <v>13.7</v>
      </c>
      <c r="Z171" s="47" t="s">
        <v>53</v>
      </c>
      <c r="AA171" s="48">
        <v>1.8</v>
      </c>
      <c r="AB171" s="47" t="s">
        <v>53</v>
      </c>
      <c r="AC171" s="48">
        <v>14.4</v>
      </c>
      <c r="AD171" s="47" t="s">
        <v>53</v>
      </c>
      <c r="AE171" s="46" t="s">
        <v>54</v>
      </c>
    </row>
    <row r="172" spans="1:31" x14ac:dyDescent="0.2">
      <c r="A172" s="44">
        <f t="shared" si="2"/>
        <v>171</v>
      </c>
      <c r="B172" s="45" t="s">
        <v>55</v>
      </c>
      <c r="C172" s="44"/>
      <c r="D172" s="58" t="s">
        <v>314</v>
      </c>
      <c r="E172" t="s">
        <v>96</v>
      </c>
      <c r="F172" t="s">
        <v>76</v>
      </c>
      <c r="G172" s="45" t="s">
        <v>58</v>
      </c>
      <c r="H172" s="44" t="s">
        <v>62</v>
      </c>
      <c r="I172" s="44" t="s">
        <v>59</v>
      </c>
      <c r="J172" s="44"/>
      <c r="K172" s="46">
        <v>6.3</v>
      </c>
      <c r="L172" s="47" t="s">
        <v>52</v>
      </c>
      <c r="M172" s="48">
        <v>3.6</v>
      </c>
      <c r="N172" s="47" t="s">
        <v>52</v>
      </c>
      <c r="O172" s="48">
        <v>38.799999999999997</v>
      </c>
      <c r="P172" s="47">
        <v>523</v>
      </c>
      <c r="Q172" s="48">
        <v>2</v>
      </c>
      <c r="R172" s="47" t="s">
        <v>53</v>
      </c>
      <c r="S172" s="48">
        <v>8.5</v>
      </c>
      <c r="T172" s="47" t="s">
        <v>53</v>
      </c>
      <c r="U172" s="48">
        <v>60.2</v>
      </c>
      <c r="V172" s="47">
        <v>341</v>
      </c>
      <c r="W172" s="48">
        <v>53.2</v>
      </c>
      <c r="X172" s="47">
        <v>386</v>
      </c>
      <c r="Y172" s="48">
        <v>1.9</v>
      </c>
      <c r="Z172" s="47" t="s">
        <v>53</v>
      </c>
      <c r="AA172" s="48">
        <v>1.9</v>
      </c>
      <c r="AB172" s="47" t="s">
        <v>53</v>
      </c>
      <c r="AC172" s="48">
        <v>5.3</v>
      </c>
      <c r="AD172" s="47" t="s">
        <v>53</v>
      </c>
      <c r="AE172" s="46" t="s">
        <v>54</v>
      </c>
    </row>
    <row r="173" spans="1:31" x14ac:dyDescent="0.2">
      <c r="A173" s="44">
        <f t="shared" si="2"/>
        <v>172</v>
      </c>
      <c r="B173" s="45" t="s">
        <v>172</v>
      </c>
      <c r="C173" s="44"/>
      <c r="D173" s="58" t="s">
        <v>315</v>
      </c>
      <c r="E173" t="s">
        <v>174</v>
      </c>
      <c r="F173" t="s">
        <v>76</v>
      </c>
      <c r="G173" s="45" t="s">
        <v>77</v>
      </c>
      <c r="H173" s="44" t="s">
        <v>62</v>
      </c>
      <c r="I173" s="44" t="s">
        <v>50</v>
      </c>
      <c r="J173" s="44" t="s">
        <v>64</v>
      </c>
      <c r="K173" s="46">
        <v>6.4</v>
      </c>
      <c r="L173" s="47" t="s">
        <v>52</v>
      </c>
      <c r="M173" s="48">
        <v>3.1</v>
      </c>
      <c r="N173" s="47" t="s">
        <v>52</v>
      </c>
      <c r="O173" s="48">
        <v>69.3</v>
      </c>
      <c r="P173" s="47">
        <v>237</v>
      </c>
      <c r="Q173" s="48">
        <v>19.600000000000001</v>
      </c>
      <c r="R173" s="47">
        <v>720</v>
      </c>
      <c r="S173" s="48">
        <v>99.6</v>
      </c>
      <c r="T173" s="47">
        <v>109</v>
      </c>
      <c r="U173" s="48">
        <v>15.5</v>
      </c>
      <c r="V173" s="47" t="s">
        <v>53</v>
      </c>
      <c r="W173" s="48">
        <v>18.399999999999999</v>
      </c>
      <c r="X173" s="47">
        <v>789</v>
      </c>
      <c r="Y173" s="48">
        <v>93.6</v>
      </c>
      <c r="Z173" s="47">
        <v>109</v>
      </c>
      <c r="AA173" s="48">
        <v>3</v>
      </c>
      <c r="AB173" s="47" t="s">
        <v>53</v>
      </c>
      <c r="AC173" s="48">
        <v>36.299999999999997</v>
      </c>
      <c r="AD173" s="47" t="s">
        <v>53</v>
      </c>
      <c r="AE173" s="46" t="s">
        <v>54</v>
      </c>
    </row>
    <row r="174" spans="1:31" x14ac:dyDescent="0.2">
      <c r="A174" s="44">
        <f t="shared" si="2"/>
        <v>173</v>
      </c>
      <c r="B174" s="45" t="s">
        <v>93</v>
      </c>
      <c r="C174" s="44" t="s">
        <v>276</v>
      </c>
      <c r="D174" s="58" t="s">
        <v>316</v>
      </c>
      <c r="E174" t="s">
        <v>80</v>
      </c>
      <c r="F174" t="s">
        <v>69</v>
      </c>
      <c r="G174" s="45" t="s">
        <v>77</v>
      </c>
      <c r="H174" s="44" t="s">
        <v>62</v>
      </c>
      <c r="I174" s="44" t="s">
        <v>50</v>
      </c>
      <c r="J174" s="44" t="s">
        <v>64</v>
      </c>
      <c r="K174" s="46">
        <v>6.4</v>
      </c>
      <c r="L174" s="47" t="s">
        <v>52</v>
      </c>
      <c r="M174" s="48">
        <v>9.5</v>
      </c>
      <c r="N174" s="47" t="s">
        <v>52</v>
      </c>
      <c r="O174" s="48">
        <v>6.8</v>
      </c>
      <c r="P174" s="47" t="s">
        <v>53</v>
      </c>
      <c r="Q174" s="48">
        <v>16.7</v>
      </c>
      <c r="R174" s="47">
        <v>770</v>
      </c>
      <c r="S174" s="48">
        <v>81.400000000000006</v>
      </c>
      <c r="T174" s="47">
        <v>284</v>
      </c>
      <c r="U174" s="48">
        <v>96.4</v>
      </c>
      <c r="V174" s="47">
        <v>107</v>
      </c>
      <c r="W174" s="48">
        <v>96.6</v>
      </c>
      <c r="X174" s="47">
        <v>92</v>
      </c>
      <c r="Y174" s="48">
        <v>57.1</v>
      </c>
      <c r="Z174" s="47">
        <v>734</v>
      </c>
      <c r="AA174" s="48">
        <v>10.5</v>
      </c>
      <c r="AB174" s="47" t="s">
        <v>53</v>
      </c>
      <c r="AC174" s="48">
        <v>64.5</v>
      </c>
      <c r="AD174" s="47" t="s">
        <v>317</v>
      </c>
      <c r="AE174" s="46" t="s">
        <v>54</v>
      </c>
    </row>
    <row r="175" spans="1:31" x14ac:dyDescent="0.2">
      <c r="A175" s="44">
        <f t="shared" si="2"/>
        <v>174</v>
      </c>
      <c r="B175" s="45" t="s">
        <v>93</v>
      </c>
      <c r="C175" s="44"/>
      <c r="D175" s="58" t="s">
        <v>318</v>
      </c>
      <c r="E175" t="s">
        <v>319</v>
      </c>
      <c r="F175" t="s">
        <v>69</v>
      </c>
      <c r="G175" s="45" t="s">
        <v>58</v>
      </c>
      <c r="H175" s="44" t="s">
        <v>62</v>
      </c>
      <c r="I175" s="44" t="s">
        <v>50</v>
      </c>
      <c r="J175" s="44"/>
      <c r="K175" s="46">
        <v>6.4</v>
      </c>
      <c r="L175" s="47" t="s">
        <v>52</v>
      </c>
      <c r="M175" s="48">
        <v>8.8000000000000007</v>
      </c>
      <c r="N175" s="47" t="s">
        <v>52</v>
      </c>
      <c r="O175" s="48">
        <v>5.8</v>
      </c>
      <c r="P175" s="47" t="s">
        <v>53</v>
      </c>
      <c r="Q175" s="48">
        <v>44.4</v>
      </c>
      <c r="R175" s="47">
        <v>421</v>
      </c>
      <c r="S175" s="48">
        <v>37.200000000000003</v>
      </c>
      <c r="T175" s="47">
        <v>521</v>
      </c>
      <c r="U175" s="48">
        <v>59.3</v>
      </c>
      <c r="V175" s="47">
        <v>345</v>
      </c>
      <c r="W175" s="48">
        <v>62.7</v>
      </c>
      <c r="X175" s="47">
        <v>316</v>
      </c>
      <c r="Y175" s="48">
        <v>47.5</v>
      </c>
      <c r="Z175" s="47" t="s">
        <v>53</v>
      </c>
      <c r="AA175" s="48">
        <v>10.3</v>
      </c>
      <c r="AB175" s="47" t="s">
        <v>53</v>
      </c>
      <c r="AC175" s="48">
        <v>53.4</v>
      </c>
      <c r="AD175" s="47" t="s">
        <v>198</v>
      </c>
      <c r="AE175" s="46" t="s">
        <v>54</v>
      </c>
    </row>
    <row r="176" spans="1:31" x14ac:dyDescent="0.2">
      <c r="A176" s="44">
        <f t="shared" si="2"/>
        <v>175</v>
      </c>
      <c r="B176" s="45" t="s">
        <v>43</v>
      </c>
      <c r="C176" s="44" t="s">
        <v>44</v>
      </c>
      <c r="D176" s="58" t="s">
        <v>320</v>
      </c>
      <c r="E176" t="s">
        <v>100</v>
      </c>
      <c r="F176" t="s">
        <v>101</v>
      </c>
      <c r="G176" s="45" t="s">
        <v>77</v>
      </c>
      <c r="H176" s="44" t="s">
        <v>49</v>
      </c>
      <c r="I176" s="44" t="s">
        <v>50</v>
      </c>
      <c r="J176" s="44" t="s">
        <v>64</v>
      </c>
      <c r="K176" s="46">
        <v>6.4</v>
      </c>
      <c r="L176" s="47" t="s">
        <v>52</v>
      </c>
      <c r="M176" s="48">
        <v>9.4</v>
      </c>
      <c r="N176" s="47" t="s">
        <v>52</v>
      </c>
      <c r="O176" s="48">
        <v>14.1</v>
      </c>
      <c r="P176" s="47" t="s">
        <v>53</v>
      </c>
      <c r="Q176" s="48">
        <v>13.9</v>
      </c>
      <c r="R176" s="47" t="s">
        <v>53</v>
      </c>
      <c r="S176" s="48">
        <v>66</v>
      </c>
      <c r="T176" s="47">
        <v>356</v>
      </c>
      <c r="U176" s="48">
        <v>47.2</v>
      </c>
      <c r="V176" s="47">
        <v>427</v>
      </c>
      <c r="W176" s="48">
        <v>52.2</v>
      </c>
      <c r="X176" s="47">
        <v>396</v>
      </c>
      <c r="Y176" s="48">
        <v>60.4</v>
      </c>
      <c r="Z176" s="47">
        <v>684</v>
      </c>
      <c r="AA176" s="48">
        <v>13.4</v>
      </c>
      <c r="AB176" s="47" t="s">
        <v>53</v>
      </c>
      <c r="AC176" s="48">
        <v>64.900000000000006</v>
      </c>
      <c r="AD176" s="47" t="s">
        <v>321</v>
      </c>
      <c r="AE176" s="46" t="s">
        <v>54</v>
      </c>
    </row>
    <row r="177" spans="1:31" x14ac:dyDescent="0.2">
      <c r="A177" s="44">
        <f t="shared" si="2"/>
        <v>176</v>
      </c>
      <c r="B177" s="45" t="s">
        <v>43</v>
      </c>
      <c r="C177" s="44" t="s">
        <v>65</v>
      </c>
      <c r="D177" s="58" t="s">
        <v>322</v>
      </c>
      <c r="E177" t="s">
        <v>75</v>
      </c>
      <c r="F177" t="s">
        <v>76</v>
      </c>
      <c r="G177" s="45" t="s">
        <v>84</v>
      </c>
      <c r="H177" s="44" t="s">
        <v>88</v>
      </c>
      <c r="I177" s="44" t="s">
        <v>50</v>
      </c>
      <c r="J177" s="44" t="s">
        <v>64</v>
      </c>
      <c r="K177" s="46">
        <v>6.4</v>
      </c>
      <c r="L177" s="47" t="s">
        <v>52</v>
      </c>
      <c r="M177" s="48">
        <v>4.5999999999999996</v>
      </c>
      <c r="N177" s="47" t="s">
        <v>52</v>
      </c>
      <c r="O177" s="48">
        <v>20.7</v>
      </c>
      <c r="P177" s="47" t="s">
        <v>53</v>
      </c>
      <c r="Q177" s="48">
        <v>42.8</v>
      </c>
      <c r="R177" s="47">
        <v>443</v>
      </c>
      <c r="S177" s="48"/>
      <c r="T177" s="47"/>
      <c r="U177" s="48">
        <v>7.8</v>
      </c>
      <c r="V177" s="47" t="s">
        <v>53</v>
      </c>
      <c r="W177" s="48">
        <v>6</v>
      </c>
      <c r="X177" s="47" t="s">
        <v>53</v>
      </c>
      <c r="Y177" s="48">
        <v>57.2</v>
      </c>
      <c r="Z177" s="47">
        <v>730</v>
      </c>
      <c r="AA177" s="48">
        <v>8.1999999999999993</v>
      </c>
      <c r="AB177" s="47" t="s">
        <v>53</v>
      </c>
      <c r="AC177" s="48">
        <v>40.200000000000003</v>
      </c>
      <c r="AD177" s="47" t="s">
        <v>53</v>
      </c>
      <c r="AE177" s="46" t="s">
        <v>54</v>
      </c>
    </row>
    <row r="178" spans="1:31" x14ac:dyDescent="0.2">
      <c r="A178" s="44">
        <f t="shared" si="2"/>
        <v>177</v>
      </c>
      <c r="B178" s="45" t="s">
        <v>65</v>
      </c>
      <c r="C178" s="44"/>
      <c r="D178" s="58" t="s">
        <v>323</v>
      </c>
      <c r="E178" t="s">
        <v>147</v>
      </c>
      <c r="F178" t="s">
        <v>76</v>
      </c>
      <c r="G178" s="45" t="s">
        <v>48</v>
      </c>
      <c r="H178" s="44" t="s">
        <v>62</v>
      </c>
      <c r="I178" s="44" t="s">
        <v>50</v>
      </c>
      <c r="J178" s="44" t="s">
        <v>51</v>
      </c>
      <c r="K178" s="46">
        <v>6.4</v>
      </c>
      <c r="L178" s="47" t="s">
        <v>52</v>
      </c>
      <c r="M178" s="48">
        <v>10</v>
      </c>
      <c r="N178" s="47" t="s">
        <v>52</v>
      </c>
      <c r="O178" s="48">
        <v>100</v>
      </c>
      <c r="P178" s="47">
        <v>2</v>
      </c>
      <c r="Q178" s="48">
        <v>11.4</v>
      </c>
      <c r="R178" s="47" t="s">
        <v>53</v>
      </c>
      <c r="S178" s="48">
        <v>1.5</v>
      </c>
      <c r="T178" s="47" t="s">
        <v>53</v>
      </c>
      <c r="U178" s="48">
        <v>2</v>
      </c>
      <c r="V178" s="47" t="s">
        <v>53</v>
      </c>
      <c r="W178" s="48">
        <v>1.7</v>
      </c>
      <c r="X178" s="47" t="s">
        <v>53</v>
      </c>
      <c r="Y178" s="48">
        <v>18.2</v>
      </c>
      <c r="Z178" s="47" t="s">
        <v>53</v>
      </c>
      <c r="AA178" s="48">
        <v>8.3000000000000007</v>
      </c>
      <c r="AB178" s="47" t="s">
        <v>53</v>
      </c>
      <c r="AC178" s="48">
        <v>22.6</v>
      </c>
      <c r="AD178" s="47" t="s">
        <v>53</v>
      </c>
      <c r="AE178" s="46" t="s">
        <v>54</v>
      </c>
    </row>
    <row r="179" spans="1:31" x14ac:dyDescent="0.2">
      <c r="A179" s="44">
        <f t="shared" si="2"/>
        <v>178</v>
      </c>
      <c r="B179" s="45" t="s">
        <v>65</v>
      </c>
      <c r="C179" s="44" t="s">
        <v>65</v>
      </c>
      <c r="D179" s="58" t="s">
        <v>324</v>
      </c>
      <c r="E179" t="s">
        <v>91</v>
      </c>
      <c r="F179" t="s">
        <v>76</v>
      </c>
      <c r="G179" s="45" t="s">
        <v>58</v>
      </c>
      <c r="H179" s="44" t="s">
        <v>62</v>
      </c>
      <c r="I179" s="44" t="s">
        <v>50</v>
      </c>
      <c r="J179" s="44" t="s">
        <v>64</v>
      </c>
      <c r="K179" s="46">
        <v>6.4</v>
      </c>
      <c r="L179" s="47" t="s">
        <v>52</v>
      </c>
      <c r="M179" s="48">
        <v>4.5</v>
      </c>
      <c r="N179" s="47" t="s">
        <v>52</v>
      </c>
      <c r="O179" s="48">
        <v>58.9</v>
      </c>
      <c r="P179" s="47">
        <v>308</v>
      </c>
      <c r="Q179" s="48">
        <v>14.3</v>
      </c>
      <c r="R179" s="47" t="s">
        <v>53</v>
      </c>
      <c r="S179" s="48">
        <v>7.1</v>
      </c>
      <c r="T179" s="47" t="s">
        <v>53</v>
      </c>
      <c r="U179" s="48">
        <v>6.2</v>
      </c>
      <c r="V179" s="47" t="s">
        <v>53</v>
      </c>
      <c r="W179" s="48">
        <v>10.199999999999999</v>
      </c>
      <c r="X179" s="47" t="s">
        <v>53</v>
      </c>
      <c r="Y179" s="48">
        <v>23.4</v>
      </c>
      <c r="Z179" s="47" t="s">
        <v>53</v>
      </c>
      <c r="AA179" s="48">
        <v>1.8</v>
      </c>
      <c r="AB179" s="47" t="s">
        <v>53</v>
      </c>
      <c r="AC179" s="48">
        <v>44.1</v>
      </c>
      <c r="AD179" s="47" t="s">
        <v>53</v>
      </c>
      <c r="AE179" s="46" t="s">
        <v>54</v>
      </c>
    </row>
    <row r="180" spans="1:31" x14ac:dyDescent="0.2">
      <c r="A180" s="44">
        <f t="shared" si="2"/>
        <v>179</v>
      </c>
      <c r="B180" s="45" t="s">
        <v>65</v>
      </c>
      <c r="C180" s="44"/>
      <c r="D180" s="58" t="s">
        <v>325</v>
      </c>
      <c r="E180" t="s">
        <v>130</v>
      </c>
      <c r="F180" t="s">
        <v>76</v>
      </c>
      <c r="G180" s="45" t="s">
        <v>77</v>
      </c>
      <c r="H180" s="44" t="s">
        <v>49</v>
      </c>
      <c r="I180" s="44" t="s">
        <v>50</v>
      </c>
      <c r="J180" s="44" t="s">
        <v>51</v>
      </c>
      <c r="K180" s="46">
        <v>6.4</v>
      </c>
      <c r="L180" s="47" t="s">
        <v>52</v>
      </c>
      <c r="M180" s="48">
        <v>5.2</v>
      </c>
      <c r="N180" s="47" t="s">
        <v>52</v>
      </c>
      <c r="O180" s="48">
        <v>52.1</v>
      </c>
      <c r="P180" s="47">
        <v>360</v>
      </c>
      <c r="Q180" s="48">
        <v>5.3</v>
      </c>
      <c r="R180" s="47" t="s">
        <v>53</v>
      </c>
      <c r="S180" s="48">
        <v>18</v>
      </c>
      <c r="T180" s="47">
        <v>744</v>
      </c>
      <c r="U180" s="48">
        <v>25</v>
      </c>
      <c r="V180" s="47">
        <v>664</v>
      </c>
      <c r="W180" s="48">
        <v>29.4</v>
      </c>
      <c r="X180" s="47">
        <v>623</v>
      </c>
      <c r="Y180" s="48">
        <v>53.3</v>
      </c>
      <c r="Z180" s="47">
        <v>790</v>
      </c>
      <c r="AA180" s="48">
        <v>1.7</v>
      </c>
      <c r="AB180" s="47" t="s">
        <v>53</v>
      </c>
      <c r="AC180" s="48">
        <v>50.7</v>
      </c>
      <c r="AD180" s="47">
        <v>692</v>
      </c>
      <c r="AE180" s="46" t="s">
        <v>54</v>
      </c>
    </row>
    <row r="181" spans="1:31" x14ac:dyDescent="0.2">
      <c r="A181" s="44">
        <f t="shared" si="2"/>
        <v>180</v>
      </c>
      <c r="B181" s="45" t="s">
        <v>65</v>
      </c>
      <c r="C181" s="44" t="s">
        <v>44</v>
      </c>
      <c r="D181" s="58" t="s">
        <v>326</v>
      </c>
      <c r="E181" t="s">
        <v>306</v>
      </c>
      <c r="F181" t="s">
        <v>69</v>
      </c>
      <c r="G181" s="45" t="s">
        <v>58</v>
      </c>
      <c r="H181" s="44" t="s">
        <v>82</v>
      </c>
      <c r="I181" s="44" t="s">
        <v>59</v>
      </c>
      <c r="J181" s="44" t="s">
        <v>64</v>
      </c>
      <c r="K181" s="46">
        <v>6.4</v>
      </c>
      <c r="L181" s="47" t="s">
        <v>52</v>
      </c>
      <c r="M181" s="48">
        <v>5.6</v>
      </c>
      <c r="N181" s="47" t="s">
        <v>52</v>
      </c>
      <c r="O181" s="48">
        <v>69.2</v>
      </c>
      <c r="P181" s="47">
        <v>238</v>
      </c>
      <c r="Q181" s="48">
        <v>5.5</v>
      </c>
      <c r="R181" s="47" t="s">
        <v>53</v>
      </c>
      <c r="S181" s="48">
        <v>7</v>
      </c>
      <c r="T181" s="47" t="s">
        <v>53</v>
      </c>
      <c r="U181" s="48">
        <v>78.5</v>
      </c>
      <c r="V181" s="47">
        <v>232</v>
      </c>
      <c r="W181" s="48">
        <v>74.5</v>
      </c>
      <c r="X181" s="47">
        <v>236</v>
      </c>
      <c r="Y181" s="48">
        <v>41.6</v>
      </c>
      <c r="Z181" s="47" t="s">
        <v>53</v>
      </c>
      <c r="AA181" s="48">
        <v>5.5</v>
      </c>
      <c r="AB181" s="47" t="s">
        <v>53</v>
      </c>
      <c r="AC181" s="48">
        <v>22.2</v>
      </c>
      <c r="AD181" s="47" t="s">
        <v>53</v>
      </c>
      <c r="AE181" s="46" t="s">
        <v>54</v>
      </c>
    </row>
    <row r="182" spans="1:31" x14ac:dyDescent="0.2">
      <c r="A182" s="44">
        <f t="shared" si="2"/>
        <v>181</v>
      </c>
      <c r="B182" s="45" t="s">
        <v>65</v>
      </c>
      <c r="C182" s="44" t="s">
        <v>65</v>
      </c>
      <c r="D182" s="58" t="s">
        <v>327</v>
      </c>
      <c r="E182" t="s">
        <v>46</v>
      </c>
      <c r="F182" t="s">
        <v>47</v>
      </c>
      <c r="G182" s="45" t="s">
        <v>58</v>
      </c>
      <c r="H182" s="44" t="s">
        <v>49</v>
      </c>
      <c r="I182" s="44" t="s">
        <v>50</v>
      </c>
      <c r="J182" s="44" t="s">
        <v>51</v>
      </c>
      <c r="K182" s="46">
        <v>6.4</v>
      </c>
      <c r="L182" s="47" t="s">
        <v>52</v>
      </c>
      <c r="M182" s="48">
        <v>10.9</v>
      </c>
      <c r="N182" s="47" t="s">
        <v>52</v>
      </c>
      <c r="O182" s="48">
        <v>37.6</v>
      </c>
      <c r="P182" s="47">
        <v>537</v>
      </c>
      <c r="Q182" s="48">
        <v>11.9</v>
      </c>
      <c r="R182" s="47" t="s">
        <v>53</v>
      </c>
      <c r="S182" s="48">
        <v>15.8</v>
      </c>
      <c r="T182" s="47">
        <v>782</v>
      </c>
      <c r="U182" s="48">
        <v>16.3</v>
      </c>
      <c r="V182" s="47">
        <v>792</v>
      </c>
      <c r="W182" s="48">
        <v>12.4</v>
      </c>
      <c r="X182" s="47" t="s">
        <v>53</v>
      </c>
      <c r="Y182" s="48">
        <v>28.8</v>
      </c>
      <c r="Z182" s="47" t="s">
        <v>53</v>
      </c>
      <c r="AA182" s="48">
        <v>62.4</v>
      </c>
      <c r="AB182" s="47">
        <v>251</v>
      </c>
      <c r="AC182" s="48">
        <v>41.9</v>
      </c>
      <c r="AD182" s="47" t="s">
        <v>53</v>
      </c>
      <c r="AE182" s="46" t="s">
        <v>54</v>
      </c>
    </row>
    <row r="183" spans="1:31" x14ac:dyDescent="0.2">
      <c r="A183" s="44">
        <f t="shared" si="2"/>
        <v>182</v>
      </c>
      <c r="B183" s="45" t="s">
        <v>65</v>
      </c>
      <c r="C183" s="44"/>
      <c r="D183" s="58" t="s">
        <v>328</v>
      </c>
      <c r="E183" t="s">
        <v>125</v>
      </c>
      <c r="F183" t="s">
        <v>47</v>
      </c>
      <c r="G183" s="45" t="s">
        <v>77</v>
      </c>
      <c r="H183" s="44" t="s">
        <v>62</v>
      </c>
      <c r="I183" s="44" t="s">
        <v>63</v>
      </c>
      <c r="J183" s="44" t="s">
        <v>51</v>
      </c>
      <c r="K183" s="46">
        <v>6.4</v>
      </c>
      <c r="L183" s="47" t="s">
        <v>52</v>
      </c>
      <c r="M183" s="48">
        <v>17.3</v>
      </c>
      <c r="N183" s="47" t="s">
        <v>52</v>
      </c>
      <c r="O183" s="48">
        <v>98.1</v>
      </c>
      <c r="P183" s="47">
        <v>55</v>
      </c>
      <c r="Q183" s="48">
        <v>1</v>
      </c>
      <c r="R183" s="47" t="s">
        <v>53</v>
      </c>
      <c r="S183" s="48">
        <v>2.7</v>
      </c>
      <c r="T183" s="47" t="s">
        <v>53</v>
      </c>
      <c r="U183" s="48">
        <v>9.9</v>
      </c>
      <c r="V183" s="47" t="s">
        <v>53</v>
      </c>
      <c r="W183" s="48">
        <v>14.2</v>
      </c>
      <c r="X183" s="47" t="s">
        <v>53</v>
      </c>
      <c r="Y183" s="48">
        <v>1.3</v>
      </c>
      <c r="Z183" s="47" t="s">
        <v>53</v>
      </c>
      <c r="AA183" s="48">
        <v>29.2</v>
      </c>
      <c r="AB183" s="47">
        <v>566</v>
      </c>
      <c r="AC183" s="48"/>
      <c r="AD183" s="47"/>
      <c r="AE183" s="46" t="s">
        <v>54</v>
      </c>
    </row>
    <row r="184" spans="1:31" x14ac:dyDescent="0.2">
      <c r="A184" s="44">
        <f t="shared" si="2"/>
        <v>183</v>
      </c>
      <c r="B184" s="45" t="s">
        <v>65</v>
      </c>
      <c r="C184" s="44"/>
      <c r="D184" s="58" t="s">
        <v>329</v>
      </c>
      <c r="E184" t="s">
        <v>46</v>
      </c>
      <c r="F184" t="s">
        <v>47</v>
      </c>
      <c r="G184" s="45" t="s">
        <v>77</v>
      </c>
      <c r="H184" s="44" t="s">
        <v>82</v>
      </c>
      <c r="I184" s="44" t="s">
        <v>59</v>
      </c>
      <c r="J184" s="44" t="s">
        <v>64</v>
      </c>
      <c r="K184" s="46">
        <v>6.4</v>
      </c>
      <c r="L184" s="47" t="s">
        <v>52</v>
      </c>
      <c r="M184" s="48">
        <v>6.5</v>
      </c>
      <c r="N184" s="47" t="s">
        <v>52</v>
      </c>
      <c r="O184" s="48">
        <v>24.2</v>
      </c>
      <c r="P184" s="47">
        <v>748</v>
      </c>
      <c r="Q184" s="48">
        <v>24.4</v>
      </c>
      <c r="R184" s="47">
        <v>648</v>
      </c>
      <c r="S184" s="48">
        <v>23.4</v>
      </c>
      <c r="T184" s="47">
        <v>672</v>
      </c>
      <c r="U184" s="48">
        <v>4.0999999999999996</v>
      </c>
      <c r="V184" s="47" t="s">
        <v>53</v>
      </c>
      <c r="W184" s="48">
        <v>3.3</v>
      </c>
      <c r="X184" s="47" t="s">
        <v>53</v>
      </c>
      <c r="Y184" s="48">
        <v>62.9</v>
      </c>
      <c r="Z184" s="47">
        <v>652</v>
      </c>
      <c r="AA184" s="48">
        <v>13.9</v>
      </c>
      <c r="AB184" s="47" t="s">
        <v>53</v>
      </c>
      <c r="AC184" s="48">
        <v>48.1</v>
      </c>
      <c r="AD184" s="47" t="s">
        <v>330</v>
      </c>
      <c r="AE184" s="46" t="s">
        <v>54</v>
      </c>
    </row>
    <row r="185" spans="1:31" x14ac:dyDescent="0.2">
      <c r="A185" s="44">
        <f t="shared" si="2"/>
        <v>184</v>
      </c>
      <c r="B185" s="45" t="s">
        <v>65</v>
      </c>
      <c r="C185" s="44" t="s">
        <v>65</v>
      </c>
      <c r="D185" s="58" t="s">
        <v>331</v>
      </c>
      <c r="E185" t="s">
        <v>46</v>
      </c>
      <c r="F185" t="s">
        <v>47</v>
      </c>
      <c r="G185" s="45" t="s">
        <v>77</v>
      </c>
      <c r="H185" s="44" t="s">
        <v>82</v>
      </c>
      <c r="I185" s="44" t="s">
        <v>50</v>
      </c>
      <c r="J185" s="44" t="s">
        <v>64</v>
      </c>
      <c r="K185" s="46">
        <v>6.4</v>
      </c>
      <c r="L185" s="47" t="s">
        <v>52</v>
      </c>
      <c r="M185" s="48">
        <v>7.5</v>
      </c>
      <c r="N185" s="47" t="s">
        <v>52</v>
      </c>
      <c r="O185" s="48">
        <v>15</v>
      </c>
      <c r="P185" s="47" t="s">
        <v>53</v>
      </c>
      <c r="Q185" s="48">
        <v>28.4</v>
      </c>
      <c r="R185" s="47">
        <v>603</v>
      </c>
      <c r="S185" s="48">
        <v>8.3000000000000007</v>
      </c>
      <c r="T185" s="47" t="s">
        <v>53</v>
      </c>
      <c r="U185" s="48">
        <v>8.8000000000000007</v>
      </c>
      <c r="V185" s="47" t="s">
        <v>53</v>
      </c>
      <c r="W185" s="48">
        <v>6.8</v>
      </c>
      <c r="X185" s="47" t="s">
        <v>53</v>
      </c>
      <c r="Y185" s="48">
        <v>66.900000000000006</v>
      </c>
      <c r="Z185" s="47">
        <v>591</v>
      </c>
      <c r="AA185" s="48">
        <v>21.4</v>
      </c>
      <c r="AB185" s="47">
        <v>700</v>
      </c>
      <c r="AC185" s="48">
        <v>44.6</v>
      </c>
      <c r="AD185" s="47" t="s">
        <v>53</v>
      </c>
      <c r="AE185" s="46" t="s">
        <v>54</v>
      </c>
    </row>
    <row r="186" spans="1:31" x14ac:dyDescent="0.2">
      <c r="A186" s="44">
        <f t="shared" si="2"/>
        <v>185</v>
      </c>
      <c r="B186" s="45" t="s">
        <v>56</v>
      </c>
      <c r="C186" s="44" t="s">
        <v>65</v>
      </c>
      <c r="D186" s="58" t="s">
        <v>332</v>
      </c>
      <c r="E186" t="s">
        <v>333</v>
      </c>
      <c r="F186" t="s">
        <v>170</v>
      </c>
      <c r="G186" s="45" t="s">
        <v>77</v>
      </c>
      <c r="H186" s="44" t="s">
        <v>82</v>
      </c>
      <c r="I186" s="44" t="s">
        <v>59</v>
      </c>
      <c r="J186" s="44" t="s">
        <v>64</v>
      </c>
      <c r="K186" s="46">
        <v>6.4</v>
      </c>
      <c r="L186" s="47" t="s">
        <v>52</v>
      </c>
      <c r="M186" s="48">
        <v>3.9</v>
      </c>
      <c r="N186" s="47" t="s">
        <v>52</v>
      </c>
      <c r="O186" s="48">
        <v>51.8</v>
      </c>
      <c r="P186" s="47">
        <v>365</v>
      </c>
      <c r="Q186" s="48">
        <v>2.9</v>
      </c>
      <c r="R186" s="47" t="s">
        <v>53</v>
      </c>
      <c r="S186" s="48">
        <v>1.2</v>
      </c>
      <c r="T186" s="47" t="s">
        <v>53</v>
      </c>
      <c r="U186" s="48">
        <v>3.7</v>
      </c>
      <c r="V186" s="47" t="s">
        <v>53</v>
      </c>
      <c r="W186" s="48">
        <v>7.9</v>
      </c>
      <c r="X186" s="47" t="s">
        <v>53</v>
      </c>
      <c r="Y186" s="48">
        <v>36.6</v>
      </c>
      <c r="Z186" s="47" t="s">
        <v>53</v>
      </c>
      <c r="AA186" s="48">
        <v>9.4</v>
      </c>
      <c r="AB186" s="47" t="s">
        <v>53</v>
      </c>
      <c r="AC186" s="48">
        <v>44.1</v>
      </c>
      <c r="AD186" s="47" t="s">
        <v>53</v>
      </c>
      <c r="AE186" s="46" t="s">
        <v>54</v>
      </c>
    </row>
    <row r="187" spans="1:31" x14ac:dyDescent="0.2">
      <c r="A187" s="44">
        <f t="shared" si="2"/>
        <v>186</v>
      </c>
      <c r="B187" s="45" t="s">
        <v>65</v>
      </c>
      <c r="C187" s="44" t="s">
        <v>65</v>
      </c>
      <c r="D187" s="58" t="s">
        <v>334</v>
      </c>
      <c r="E187" t="s">
        <v>96</v>
      </c>
      <c r="F187" t="s">
        <v>76</v>
      </c>
      <c r="G187" s="45" t="s">
        <v>58</v>
      </c>
      <c r="H187" s="44" t="s">
        <v>82</v>
      </c>
      <c r="I187" s="44" t="s">
        <v>50</v>
      </c>
      <c r="J187" s="44" t="s">
        <v>64</v>
      </c>
      <c r="K187" s="46">
        <v>6.5</v>
      </c>
      <c r="L187" s="47" t="s">
        <v>52</v>
      </c>
      <c r="M187" s="48">
        <v>4.5999999999999996</v>
      </c>
      <c r="N187" s="47" t="s">
        <v>52</v>
      </c>
      <c r="O187" s="48">
        <v>47.9</v>
      </c>
      <c r="P187" s="47">
        <v>405</v>
      </c>
      <c r="Q187" s="48">
        <v>19.600000000000001</v>
      </c>
      <c r="R187" s="47">
        <v>717</v>
      </c>
      <c r="S187" s="48">
        <v>10.7</v>
      </c>
      <c r="T187" s="47" t="s">
        <v>53</v>
      </c>
      <c r="U187" s="48">
        <v>21.5</v>
      </c>
      <c r="V187" s="47">
        <v>703</v>
      </c>
      <c r="W187" s="48">
        <v>21.6</v>
      </c>
      <c r="X187" s="47">
        <v>740</v>
      </c>
      <c r="Y187" s="48">
        <v>33.4</v>
      </c>
      <c r="Z187" s="47" t="s">
        <v>53</v>
      </c>
      <c r="AA187" s="48">
        <v>1.8</v>
      </c>
      <c r="AB187" s="47" t="s">
        <v>53</v>
      </c>
      <c r="AC187" s="48">
        <v>50.9</v>
      </c>
      <c r="AD187" s="47" t="s">
        <v>335</v>
      </c>
      <c r="AE187" s="46" t="s">
        <v>54</v>
      </c>
    </row>
    <row r="188" spans="1:31" x14ac:dyDescent="0.2">
      <c r="A188" s="44">
        <f t="shared" si="2"/>
        <v>187</v>
      </c>
      <c r="B188" s="45" t="s">
        <v>65</v>
      </c>
      <c r="C188" s="44"/>
      <c r="D188" s="58" t="s">
        <v>336</v>
      </c>
      <c r="E188" t="s">
        <v>337</v>
      </c>
      <c r="F188" t="s">
        <v>76</v>
      </c>
      <c r="G188" s="45" t="s">
        <v>48</v>
      </c>
      <c r="H188" s="44" t="s">
        <v>49</v>
      </c>
      <c r="I188" s="44" t="s">
        <v>59</v>
      </c>
      <c r="J188" s="44" t="s">
        <v>51</v>
      </c>
      <c r="K188" s="46">
        <v>6.5</v>
      </c>
      <c r="L188" s="47" t="s">
        <v>52</v>
      </c>
      <c r="M188" s="48">
        <v>19.8</v>
      </c>
      <c r="N188" s="47">
        <v>662</v>
      </c>
      <c r="O188" s="48">
        <v>25.1</v>
      </c>
      <c r="P188" s="47">
        <v>732</v>
      </c>
      <c r="Q188" s="48">
        <v>3.8</v>
      </c>
      <c r="R188" s="47" t="s">
        <v>53</v>
      </c>
      <c r="S188" s="48">
        <v>87.9</v>
      </c>
      <c r="T188" s="47">
        <v>236</v>
      </c>
      <c r="U188" s="48">
        <v>27.1</v>
      </c>
      <c r="V188" s="47">
        <v>628</v>
      </c>
      <c r="W188" s="48">
        <v>30.5</v>
      </c>
      <c r="X188" s="47">
        <v>609</v>
      </c>
      <c r="Y188" s="48">
        <v>7.3</v>
      </c>
      <c r="Z188" s="47" t="s">
        <v>53</v>
      </c>
      <c r="AA188" s="48">
        <v>3.9</v>
      </c>
      <c r="AB188" s="47" t="s">
        <v>53</v>
      </c>
      <c r="AC188" s="48">
        <v>17.5</v>
      </c>
      <c r="AD188" s="47" t="s">
        <v>53</v>
      </c>
      <c r="AE188" s="46" t="s">
        <v>54</v>
      </c>
    </row>
    <row r="189" spans="1:31" x14ac:dyDescent="0.2">
      <c r="A189" s="44">
        <f t="shared" si="2"/>
        <v>188</v>
      </c>
      <c r="B189" s="45" t="s">
        <v>65</v>
      </c>
      <c r="C189" s="44" t="s">
        <v>43</v>
      </c>
      <c r="D189" s="58" t="s">
        <v>338</v>
      </c>
      <c r="E189" t="s">
        <v>80</v>
      </c>
      <c r="F189" t="s">
        <v>69</v>
      </c>
      <c r="G189" s="45" t="s">
        <v>77</v>
      </c>
      <c r="H189" s="44" t="s">
        <v>49</v>
      </c>
      <c r="I189" s="44" t="s">
        <v>59</v>
      </c>
      <c r="J189" s="44" t="s">
        <v>64</v>
      </c>
      <c r="K189" s="46">
        <v>6.5</v>
      </c>
      <c r="L189" s="47" t="s">
        <v>52</v>
      </c>
      <c r="M189" s="48">
        <v>9.3000000000000007</v>
      </c>
      <c r="N189" s="47" t="s">
        <v>52</v>
      </c>
      <c r="O189" s="48">
        <v>12.4</v>
      </c>
      <c r="P189" s="47" t="s">
        <v>53</v>
      </c>
      <c r="Q189" s="48">
        <v>7.1</v>
      </c>
      <c r="R189" s="47" t="s">
        <v>53</v>
      </c>
      <c r="S189" s="48">
        <v>43.2</v>
      </c>
      <c r="T189" s="47">
        <v>476</v>
      </c>
      <c r="U189" s="48">
        <v>78.400000000000006</v>
      </c>
      <c r="V189" s="47">
        <v>234</v>
      </c>
      <c r="W189" s="48">
        <v>80.5</v>
      </c>
      <c r="X189" s="47">
        <v>203</v>
      </c>
      <c r="Y189" s="48">
        <v>56.9</v>
      </c>
      <c r="Z189" s="47">
        <v>739</v>
      </c>
      <c r="AA189" s="48">
        <v>3.3</v>
      </c>
      <c r="AB189" s="47" t="s">
        <v>53</v>
      </c>
      <c r="AC189" s="48">
        <v>35.5</v>
      </c>
      <c r="AD189" s="47" t="s">
        <v>53</v>
      </c>
      <c r="AE189" s="46" t="s">
        <v>54</v>
      </c>
    </row>
    <row r="190" spans="1:31" x14ac:dyDescent="0.2">
      <c r="A190" s="44">
        <f t="shared" si="2"/>
        <v>189</v>
      </c>
      <c r="B190" s="45" t="s">
        <v>56</v>
      </c>
      <c r="C190" s="44"/>
      <c r="D190" s="58" t="s">
        <v>339</v>
      </c>
      <c r="E190" t="s">
        <v>340</v>
      </c>
      <c r="F190" t="s">
        <v>76</v>
      </c>
      <c r="G190" s="45" t="s">
        <v>48</v>
      </c>
      <c r="H190" s="44" t="s">
        <v>62</v>
      </c>
      <c r="I190" s="44" t="s">
        <v>50</v>
      </c>
      <c r="J190" s="44" t="s">
        <v>64</v>
      </c>
      <c r="K190" s="46">
        <v>6.5</v>
      </c>
      <c r="L190" s="47" t="s">
        <v>52</v>
      </c>
      <c r="M190" s="48">
        <v>15.2</v>
      </c>
      <c r="N190" s="47" t="s">
        <v>52</v>
      </c>
      <c r="O190" s="48">
        <v>13.9</v>
      </c>
      <c r="P190" s="47" t="s">
        <v>53</v>
      </c>
      <c r="Q190" s="48">
        <v>16.2</v>
      </c>
      <c r="R190" s="47">
        <v>781</v>
      </c>
      <c r="S190" s="48">
        <v>5.6</v>
      </c>
      <c r="T190" s="47" t="s">
        <v>53</v>
      </c>
      <c r="U190" s="48">
        <v>25.5</v>
      </c>
      <c r="V190" s="47">
        <v>653</v>
      </c>
      <c r="W190" s="48">
        <v>25.5</v>
      </c>
      <c r="X190" s="47">
        <v>680</v>
      </c>
      <c r="Y190" s="48">
        <v>6</v>
      </c>
      <c r="Z190" s="47" t="s">
        <v>53</v>
      </c>
      <c r="AA190" s="48">
        <v>5</v>
      </c>
      <c r="AB190" s="47" t="s">
        <v>53</v>
      </c>
      <c r="AC190" s="48">
        <v>15.2</v>
      </c>
      <c r="AD190" s="47" t="s">
        <v>53</v>
      </c>
      <c r="AE190" s="46" t="s">
        <v>54</v>
      </c>
    </row>
    <row r="191" spans="1:31" x14ac:dyDescent="0.2">
      <c r="A191" s="44">
        <f t="shared" si="2"/>
        <v>190</v>
      </c>
      <c r="B191" s="45" t="s">
        <v>56</v>
      </c>
      <c r="C191" s="44" t="s">
        <v>56</v>
      </c>
      <c r="D191" s="58" t="s">
        <v>341</v>
      </c>
      <c r="E191" t="s">
        <v>223</v>
      </c>
      <c r="F191" t="s">
        <v>69</v>
      </c>
      <c r="G191" s="45" t="s">
        <v>77</v>
      </c>
      <c r="H191" s="44" t="s">
        <v>88</v>
      </c>
      <c r="I191" s="44" t="s">
        <v>50</v>
      </c>
      <c r="J191" s="44" t="s">
        <v>64</v>
      </c>
      <c r="K191" s="46">
        <v>6.5</v>
      </c>
      <c r="L191" s="47" t="s">
        <v>52</v>
      </c>
      <c r="M191" s="48">
        <v>14.5</v>
      </c>
      <c r="N191" s="47" t="s">
        <v>52</v>
      </c>
      <c r="O191" s="48">
        <v>3.8</v>
      </c>
      <c r="P191" s="47" t="s">
        <v>53</v>
      </c>
      <c r="Q191" s="48">
        <v>10</v>
      </c>
      <c r="R191" s="47" t="s">
        <v>53</v>
      </c>
      <c r="S191" s="48"/>
      <c r="T191" s="47"/>
      <c r="U191" s="48">
        <v>8.6</v>
      </c>
      <c r="V191" s="47" t="s">
        <v>53</v>
      </c>
      <c r="W191" s="48">
        <v>6.6</v>
      </c>
      <c r="X191" s="47" t="s">
        <v>53</v>
      </c>
      <c r="Y191" s="48">
        <v>49.3</v>
      </c>
      <c r="Z191" s="47" t="s">
        <v>53</v>
      </c>
      <c r="AA191" s="48">
        <v>5.3</v>
      </c>
      <c r="AB191" s="47" t="s">
        <v>53</v>
      </c>
      <c r="AC191" s="48">
        <v>22.7</v>
      </c>
      <c r="AD191" s="47" t="s">
        <v>53</v>
      </c>
      <c r="AE191" s="46" t="s">
        <v>54</v>
      </c>
    </row>
    <row r="192" spans="1:31" x14ac:dyDescent="0.2">
      <c r="A192" s="44">
        <f t="shared" si="2"/>
        <v>191</v>
      </c>
      <c r="B192" s="45" t="s">
        <v>56</v>
      </c>
      <c r="C192" s="44"/>
      <c r="D192" s="58" t="s">
        <v>342</v>
      </c>
      <c r="E192" t="s">
        <v>343</v>
      </c>
      <c r="F192" t="s">
        <v>47</v>
      </c>
      <c r="G192" s="45" t="s">
        <v>58</v>
      </c>
      <c r="H192" s="44" t="s">
        <v>49</v>
      </c>
      <c r="I192" s="44" t="s">
        <v>63</v>
      </c>
      <c r="J192" s="44" t="s">
        <v>51</v>
      </c>
      <c r="K192" s="46">
        <v>6.5</v>
      </c>
      <c r="L192" s="47" t="s">
        <v>52</v>
      </c>
      <c r="M192" s="48">
        <v>11</v>
      </c>
      <c r="N192" s="47" t="s">
        <v>52</v>
      </c>
      <c r="O192" s="48">
        <v>61.9</v>
      </c>
      <c r="P192" s="47">
        <v>288</v>
      </c>
      <c r="Q192" s="48">
        <v>1.4</v>
      </c>
      <c r="R192" s="47" t="s">
        <v>53</v>
      </c>
      <c r="S192" s="48">
        <v>9.4</v>
      </c>
      <c r="T192" s="47" t="s">
        <v>53</v>
      </c>
      <c r="U192" s="48">
        <v>3.2</v>
      </c>
      <c r="V192" s="47" t="s">
        <v>53</v>
      </c>
      <c r="W192" s="48">
        <v>7.4</v>
      </c>
      <c r="X192" s="47" t="s">
        <v>53</v>
      </c>
      <c r="Y192" s="48">
        <v>5.6</v>
      </c>
      <c r="Z192" s="47" t="s">
        <v>53</v>
      </c>
      <c r="AA192" s="48">
        <v>15.3</v>
      </c>
      <c r="AB192" s="47" t="s">
        <v>53</v>
      </c>
      <c r="AC192" s="48">
        <v>11</v>
      </c>
      <c r="AD192" s="47" t="s">
        <v>53</v>
      </c>
      <c r="AE192" s="46" t="s">
        <v>54</v>
      </c>
    </row>
    <row r="193" spans="1:31" x14ac:dyDescent="0.2">
      <c r="A193" s="44">
        <f t="shared" si="2"/>
        <v>192</v>
      </c>
      <c r="B193" s="45" t="s">
        <v>55</v>
      </c>
      <c r="C193" s="44" t="s">
        <v>56</v>
      </c>
      <c r="D193" s="58" t="s">
        <v>344</v>
      </c>
      <c r="E193" t="s">
        <v>96</v>
      </c>
      <c r="F193" t="s">
        <v>76</v>
      </c>
      <c r="G193" s="45" t="s">
        <v>58</v>
      </c>
      <c r="H193" s="44" t="s">
        <v>88</v>
      </c>
      <c r="I193" s="44" t="s">
        <v>63</v>
      </c>
      <c r="J193" s="44" t="s">
        <v>103</v>
      </c>
      <c r="K193" s="46">
        <v>6.5</v>
      </c>
      <c r="L193" s="47" t="s">
        <v>52</v>
      </c>
      <c r="M193" s="48">
        <v>11.9</v>
      </c>
      <c r="N193" s="47" t="s">
        <v>52</v>
      </c>
      <c r="O193" s="48">
        <v>25.6</v>
      </c>
      <c r="P193" s="47">
        <v>726</v>
      </c>
      <c r="Q193" s="48">
        <v>2</v>
      </c>
      <c r="R193" s="47" t="s">
        <v>53</v>
      </c>
      <c r="S193" s="48">
        <v>3.5</v>
      </c>
      <c r="T193" s="47" t="s">
        <v>53</v>
      </c>
      <c r="U193" s="48">
        <v>25.3</v>
      </c>
      <c r="V193" s="47">
        <v>658</v>
      </c>
      <c r="W193" s="48">
        <v>24.7</v>
      </c>
      <c r="X193" s="47">
        <v>689</v>
      </c>
      <c r="Y193" s="48">
        <v>2.5</v>
      </c>
      <c r="Z193" s="47" t="s">
        <v>53</v>
      </c>
      <c r="AA193" s="48">
        <v>1.9</v>
      </c>
      <c r="AB193" s="47" t="s">
        <v>53</v>
      </c>
      <c r="AC193" s="48">
        <v>11.5</v>
      </c>
      <c r="AD193" s="47" t="s">
        <v>53</v>
      </c>
      <c r="AE193" s="46" t="s">
        <v>54</v>
      </c>
    </row>
    <row r="194" spans="1:31" x14ac:dyDescent="0.2">
      <c r="A194" s="44">
        <f t="shared" si="2"/>
        <v>193</v>
      </c>
      <c r="B194" s="45" t="s">
        <v>44</v>
      </c>
      <c r="C194" s="44" t="s">
        <v>128</v>
      </c>
      <c r="D194" s="58" t="s">
        <v>345</v>
      </c>
      <c r="E194" t="s">
        <v>75</v>
      </c>
      <c r="F194" t="s">
        <v>76</v>
      </c>
      <c r="G194" s="45" t="s">
        <v>77</v>
      </c>
      <c r="H194" s="44" t="s">
        <v>62</v>
      </c>
      <c r="I194" s="44" t="s">
        <v>50</v>
      </c>
      <c r="J194" s="44" t="s">
        <v>64</v>
      </c>
      <c r="K194" s="46">
        <v>6.6</v>
      </c>
      <c r="L194" s="47" t="s">
        <v>52</v>
      </c>
      <c r="M194" s="48">
        <v>5.6</v>
      </c>
      <c r="N194" s="47" t="s">
        <v>52</v>
      </c>
      <c r="O194" s="48">
        <v>60.4</v>
      </c>
      <c r="P194" s="47">
        <v>299</v>
      </c>
      <c r="Q194" s="48">
        <v>40.1</v>
      </c>
      <c r="R194" s="47">
        <v>469</v>
      </c>
      <c r="S194" s="48">
        <v>1.8</v>
      </c>
      <c r="T194" s="47" t="s">
        <v>53</v>
      </c>
      <c r="U194" s="48">
        <v>4.5</v>
      </c>
      <c r="V194" s="47" t="s">
        <v>53</v>
      </c>
      <c r="W194" s="48">
        <v>3.6</v>
      </c>
      <c r="X194" s="47" t="s">
        <v>53</v>
      </c>
      <c r="Y194" s="48">
        <v>60</v>
      </c>
      <c r="Z194" s="47">
        <v>693</v>
      </c>
      <c r="AA194" s="48">
        <v>1.3</v>
      </c>
      <c r="AB194" s="47" t="s">
        <v>53</v>
      </c>
      <c r="AC194" s="48">
        <v>43.3</v>
      </c>
      <c r="AD194" s="47" t="s">
        <v>53</v>
      </c>
      <c r="AE194" s="46" t="s">
        <v>54</v>
      </c>
    </row>
    <row r="195" spans="1:31" x14ac:dyDescent="0.2">
      <c r="A195" s="44">
        <f t="shared" ref="A195:A258" si="3">ROW(A194)</f>
        <v>194</v>
      </c>
      <c r="B195" s="45" t="s">
        <v>65</v>
      </c>
      <c r="C195" s="44" t="s">
        <v>56</v>
      </c>
      <c r="D195" s="58" t="s">
        <v>346</v>
      </c>
      <c r="E195" t="s">
        <v>46</v>
      </c>
      <c r="F195" t="s">
        <v>47</v>
      </c>
      <c r="G195" s="45" t="s">
        <v>77</v>
      </c>
      <c r="H195" s="44" t="s">
        <v>82</v>
      </c>
      <c r="I195" s="44" t="s">
        <v>59</v>
      </c>
      <c r="J195" s="44" t="s">
        <v>64</v>
      </c>
      <c r="K195" s="46">
        <v>6.6</v>
      </c>
      <c r="L195" s="47" t="s">
        <v>52</v>
      </c>
      <c r="M195" s="48">
        <v>15.2</v>
      </c>
      <c r="N195" s="47" t="s">
        <v>52</v>
      </c>
      <c r="O195" s="48">
        <v>6.2</v>
      </c>
      <c r="P195" s="47" t="s">
        <v>53</v>
      </c>
      <c r="Q195" s="48">
        <v>18.2</v>
      </c>
      <c r="R195" s="47">
        <v>746</v>
      </c>
      <c r="S195" s="48">
        <v>8.4</v>
      </c>
      <c r="T195" s="47" t="s">
        <v>53</v>
      </c>
      <c r="U195" s="48">
        <v>13.1</v>
      </c>
      <c r="V195" s="47" t="s">
        <v>53</v>
      </c>
      <c r="W195" s="48">
        <v>9.9</v>
      </c>
      <c r="X195" s="47" t="s">
        <v>53</v>
      </c>
      <c r="Y195" s="48">
        <v>65.3</v>
      </c>
      <c r="Z195" s="47">
        <v>618</v>
      </c>
      <c r="AA195" s="48">
        <v>13</v>
      </c>
      <c r="AB195" s="47" t="s">
        <v>53</v>
      </c>
      <c r="AC195" s="48">
        <v>48.4</v>
      </c>
      <c r="AD195" s="47" t="s">
        <v>347</v>
      </c>
      <c r="AE195" s="46" t="s">
        <v>54</v>
      </c>
    </row>
    <row r="196" spans="1:31" x14ac:dyDescent="0.2">
      <c r="A196" s="44">
        <f t="shared" si="3"/>
        <v>195</v>
      </c>
      <c r="B196" s="45" t="s">
        <v>65</v>
      </c>
      <c r="C196" s="44" t="s">
        <v>43</v>
      </c>
      <c r="D196" s="58" t="s">
        <v>348</v>
      </c>
      <c r="E196" t="s">
        <v>91</v>
      </c>
      <c r="F196" t="s">
        <v>76</v>
      </c>
      <c r="G196" s="45" t="s">
        <v>77</v>
      </c>
      <c r="H196" s="44" t="s">
        <v>82</v>
      </c>
      <c r="I196" s="44" t="s">
        <v>59</v>
      </c>
      <c r="J196" s="44" t="s">
        <v>64</v>
      </c>
      <c r="K196" s="46">
        <v>6.6</v>
      </c>
      <c r="L196" s="47" t="s">
        <v>52</v>
      </c>
      <c r="M196" s="48">
        <v>5.0999999999999996</v>
      </c>
      <c r="N196" s="47" t="s">
        <v>52</v>
      </c>
      <c r="O196" s="48">
        <v>88.7</v>
      </c>
      <c r="P196" s="47">
        <v>110</v>
      </c>
      <c r="Q196" s="48">
        <v>6.7</v>
      </c>
      <c r="R196" s="47" t="s">
        <v>53</v>
      </c>
      <c r="S196" s="48">
        <v>6.6</v>
      </c>
      <c r="T196" s="47" t="s">
        <v>53</v>
      </c>
      <c r="U196" s="48">
        <v>6.1</v>
      </c>
      <c r="V196" s="47" t="s">
        <v>53</v>
      </c>
      <c r="W196" s="48">
        <v>10.6</v>
      </c>
      <c r="X196" s="47" t="s">
        <v>53</v>
      </c>
      <c r="Y196" s="48">
        <v>23.1</v>
      </c>
      <c r="Z196" s="47" t="s">
        <v>53</v>
      </c>
      <c r="AA196" s="48">
        <v>7.2</v>
      </c>
      <c r="AB196" s="47" t="s">
        <v>53</v>
      </c>
      <c r="AC196" s="48">
        <v>43</v>
      </c>
      <c r="AD196" s="47" t="s">
        <v>53</v>
      </c>
      <c r="AE196" s="46" t="s">
        <v>54</v>
      </c>
    </row>
    <row r="197" spans="1:31" x14ac:dyDescent="0.2">
      <c r="A197" s="44">
        <f t="shared" si="3"/>
        <v>196</v>
      </c>
      <c r="B197" s="45" t="s">
        <v>65</v>
      </c>
      <c r="C197" s="44" t="s">
        <v>44</v>
      </c>
      <c r="D197" s="58" t="s">
        <v>349</v>
      </c>
      <c r="E197" t="s">
        <v>266</v>
      </c>
      <c r="F197" t="s">
        <v>69</v>
      </c>
      <c r="G197" s="45" t="s">
        <v>58</v>
      </c>
      <c r="H197" s="44" t="s">
        <v>62</v>
      </c>
      <c r="I197" s="44" t="s">
        <v>50</v>
      </c>
      <c r="J197" s="44" t="s">
        <v>64</v>
      </c>
      <c r="K197" s="46">
        <v>6.6</v>
      </c>
      <c r="L197" s="47" t="s">
        <v>52</v>
      </c>
      <c r="M197" s="48">
        <v>4.0999999999999996</v>
      </c>
      <c r="N197" s="47" t="s">
        <v>52</v>
      </c>
      <c r="O197" s="48">
        <v>92.2</v>
      </c>
      <c r="P197" s="47">
        <v>95</v>
      </c>
      <c r="Q197" s="48">
        <v>14.8</v>
      </c>
      <c r="R197" s="47" t="s">
        <v>53</v>
      </c>
      <c r="S197" s="48">
        <v>1.7</v>
      </c>
      <c r="T197" s="47" t="s">
        <v>53</v>
      </c>
      <c r="U197" s="48">
        <v>11.1</v>
      </c>
      <c r="V197" s="47" t="s">
        <v>53</v>
      </c>
      <c r="W197" s="48">
        <v>14.5</v>
      </c>
      <c r="X197" s="47" t="s">
        <v>53</v>
      </c>
      <c r="Y197" s="48">
        <v>37.5</v>
      </c>
      <c r="Z197" s="47" t="s">
        <v>53</v>
      </c>
      <c r="AA197" s="48">
        <v>4.0999999999999996</v>
      </c>
      <c r="AB197" s="47" t="s">
        <v>53</v>
      </c>
      <c r="AC197" s="48">
        <v>26.6</v>
      </c>
      <c r="AD197" s="47" t="s">
        <v>53</v>
      </c>
      <c r="AE197" s="46" t="s">
        <v>54</v>
      </c>
    </row>
    <row r="198" spans="1:31" x14ac:dyDescent="0.2">
      <c r="A198" s="44">
        <f t="shared" si="3"/>
        <v>197</v>
      </c>
      <c r="B198" s="45" t="s">
        <v>56</v>
      </c>
      <c r="C198" s="44" t="s">
        <v>56</v>
      </c>
      <c r="D198" s="58" t="s">
        <v>350</v>
      </c>
      <c r="E198" t="s">
        <v>68</v>
      </c>
      <c r="F198" t="s">
        <v>69</v>
      </c>
      <c r="G198" s="45" t="s">
        <v>58</v>
      </c>
      <c r="H198" s="44" t="s">
        <v>62</v>
      </c>
      <c r="I198" s="44" t="s">
        <v>50</v>
      </c>
      <c r="J198" s="44" t="s">
        <v>64</v>
      </c>
      <c r="K198" s="46">
        <v>6.6</v>
      </c>
      <c r="L198" s="47" t="s">
        <v>52</v>
      </c>
      <c r="M198" s="48">
        <v>8.4</v>
      </c>
      <c r="N198" s="47" t="s">
        <v>52</v>
      </c>
      <c r="O198" s="48">
        <v>21.9</v>
      </c>
      <c r="P198" s="47">
        <v>797</v>
      </c>
      <c r="Q198" s="48">
        <v>2.5</v>
      </c>
      <c r="R198" s="47" t="s">
        <v>53</v>
      </c>
      <c r="S198" s="48">
        <v>6</v>
      </c>
      <c r="T198" s="47" t="s">
        <v>53</v>
      </c>
      <c r="U198" s="48">
        <v>54.9</v>
      </c>
      <c r="V198" s="47">
        <v>379</v>
      </c>
      <c r="W198" s="48">
        <v>55.1</v>
      </c>
      <c r="X198" s="47">
        <v>373</v>
      </c>
      <c r="Y198" s="48">
        <v>15.8</v>
      </c>
      <c r="Z198" s="47" t="s">
        <v>53</v>
      </c>
      <c r="AA198" s="48">
        <v>17.2</v>
      </c>
      <c r="AB198" s="47">
        <v>778</v>
      </c>
      <c r="AC198" s="48">
        <v>16.8</v>
      </c>
      <c r="AD198" s="47" t="s">
        <v>53</v>
      </c>
      <c r="AE198" s="46" t="s">
        <v>54</v>
      </c>
    </row>
    <row r="199" spans="1:31" x14ac:dyDescent="0.2">
      <c r="A199" s="44">
        <f t="shared" si="3"/>
        <v>198</v>
      </c>
      <c r="B199" s="45" t="s">
        <v>56</v>
      </c>
      <c r="C199" s="44"/>
      <c r="D199" s="58" t="s">
        <v>351</v>
      </c>
      <c r="E199" t="s">
        <v>46</v>
      </c>
      <c r="F199" t="s">
        <v>47</v>
      </c>
      <c r="G199" s="45" t="s">
        <v>77</v>
      </c>
      <c r="H199" s="44" t="s">
        <v>49</v>
      </c>
      <c r="I199" s="44" t="s">
        <v>50</v>
      </c>
      <c r="J199" s="44"/>
      <c r="K199" s="46">
        <v>6.6</v>
      </c>
      <c r="L199" s="47" t="s">
        <v>52</v>
      </c>
      <c r="M199" s="48">
        <v>6.8</v>
      </c>
      <c r="N199" s="47" t="s">
        <v>52</v>
      </c>
      <c r="O199" s="48">
        <v>13</v>
      </c>
      <c r="P199" s="47" t="s">
        <v>53</v>
      </c>
      <c r="Q199" s="48">
        <v>21.3</v>
      </c>
      <c r="R199" s="47">
        <v>695</v>
      </c>
      <c r="S199" s="48">
        <v>10.4</v>
      </c>
      <c r="T199" s="47" t="s">
        <v>53</v>
      </c>
      <c r="U199" s="48">
        <v>10</v>
      </c>
      <c r="V199" s="47" t="s">
        <v>53</v>
      </c>
      <c r="W199" s="48">
        <v>7.7</v>
      </c>
      <c r="X199" s="47" t="s">
        <v>53</v>
      </c>
      <c r="Y199" s="48">
        <v>38.6</v>
      </c>
      <c r="Z199" s="47" t="s">
        <v>53</v>
      </c>
      <c r="AA199" s="48">
        <v>10.8</v>
      </c>
      <c r="AB199" s="47" t="s">
        <v>53</v>
      </c>
      <c r="AC199" s="48">
        <v>43</v>
      </c>
      <c r="AD199" s="47" t="s">
        <v>53</v>
      </c>
      <c r="AE199" s="46" t="s">
        <v>54</v>
      </c>
    </row>
    <row r="200" spans="1:31" x14ac:dyDescent="0.2">
      <c r="A200" s="44">
        <f t="shared" si="3"/>
        <v>199</v>
      </c>
      <c r="B200" s="45" t="s">
        <v>56</v>
      </c>
      <c r="C200" s="44"/>
      <c r="D200" s="58" t="s">
        <v>352</v>
      </c>
      <c r="E200" t="s">
        <v>233</v>
      </c>
      <c r="F200" t="s">
        <v>76</v>
      </c>
      <c r="G200" s="45" t="s">
        <v>58</v>
      </c>
      <c r="H200" s="44" t="s">
        <v>62</v>
      </c>
      <c r="I200" s="44" t="s">
        <v>50</v>
      </c>
      <c r="J200" s="44" t="s">
        <v>51</v>
      </c>
      <c r="K200" s="46">
        <v>6.6</v>
      </c>
      <c r="L200" s="47" t="s">
        <v>52</v>
      </c>
      <c r="M200" s="48">
        <v>16.100000000000001</v>
      </c>
      <c r="N200" s="47" t="s">
        <v>52</v>
      </c>
      <c r="O200" s="48">
        <v>10.199999999999999</v>
      </c>
      <c r="P200" s="47" t="s">
        <v>53</v>
      </c>
      <c r="Q200" s="48">
        <v>10.1</v>
      </c>
      <c r="R200" s="47" t="s">
        <v>53</v>
      </c>
      <c r="S200" s="48">
        <v>14.7</v>
      </c>
      <c r="T200" s="47" t="s">
        <v>53</v>
      </c>
      <c r="U200" s="48">
        <v>33.5</v>
      </c>
      <c r="V200" s="47">
        <v>552</v>
      </c>
      <c r="W200" s="48">
        <v>38.700000000000003</v>
      </c>
      <c r="X200" s="47">
        <v>510</v>
      </c>
      <c r="Y200" s="48">
        <v>18.399999999999999</v>
      </c>
      <c r="Z200" s="47" t="s">
        <v>53</v>
      </c>
      <c r="AA200" s="48">
        <v>2.6</v>
      </c>
      <c r="AB200" s="47" t="s">
        <v>53</v>
      </c>
      <c r="AC200" s="48">
        <v>45.1</v>
      </c>
      <c r="AD200" s="47" t="s">
        <v>53</v>
      </c>
      <c r="AE200" s="46" t="s">
        <v>54</v>
      </c>
    </row>
    <row r="201" spans="1:31" x14ac:dyDescent="0.2">
      <c r="A201" s="44">
        <f t="shared" si="3"/>
        <v>200</v>
      </c>
      <c r="B201" s="45" t="s">
        <v>56</v>
      </c>
      <c r="C201" s="44" t="s">
        <v>56</v>
      </c>
      <c r="D201" s="58" t="s">
        <v>353</v>
      </c>
      <c r="E201" t="s">
        <v>46</v>
      </c>
      <c r="F201" t="s">
        <v>47</v>
      </c>
      <c r="G201" s="45" t="s">
        <v>58</v>
      </c>
      <c r="H201" s="44" t="s">
        <v>49</v>
      </c>
      <c r="I201" s="44" t="s">
        <v>59</v>
      </c>
      <c r="J201" s="44" t="s">
        <v>51</v>
      </c>
      <c r="K201" s="46">
        <v>6.6</v>
      </c>
      <c r="L201" s="47" t="s">
        <v>52</v>
      </c>
      <c r="M201" s="48">
        <v>14</v>
      </c>
      <c r="N201" s="47" t="s">
        <v>52</v>
      </c>
      <c r="O201" s="48">
        <v>40.5</v>
      </c>
      <c r="P201" s="47">
        <v>498</v>
      </c>
      <c r="Q201" s="48">
        <v>3.2</v>
      </c>
      <c r="R201" s="47" t="s">
        <v>53</v>
      </c>
      <c r="S201" s="48">
        <v>1.7</v>
      </c>
      <c r="T201" s="47" t="s">
        <v>53</v>
      </c>
      <c r="U201" s="48">
        <v>22.1</v>
      </c>
      <c r="V201" s="47">
        <v>698</v>
      </c>
      <c r="W201" s="48">
        <v>28.3</v>
      </c>
      <c r="X201" s="47">
        <v>636</v>
      </c>
      <c r="Y201" s="48">
        <v>6</v>
      </c>
      <c r="Z201" s="47" t="s">
        <v>53</v>
      </c>
      <c r="AA201" s="48">
        <v>15.3</v>
      </c>
      <c r="AB201" s="47" t="s">
        <v>53</v>
      </c>
      <c r="AC201" s="48">
        <v>42.5</v>
      </c>
      <c r="AD201" s="47" t="s">
        <v>53</v>
      </c>
      <c r="AE201" s="46" t="s">
        <v>54</v>
      </c>
    </row>
    <row r="202" spans="1:31" x14ac:dyDescent="0.2">
      <c r="A202" s="44">
        <f t="shared" si="3"/>
        <v>201</v>
      </c>
      <c r="B202" s="45" t="s">
        <v>139</v>
      </c>
      <c r="C202" s="44"/>
      <c r="D202" s="58" t="s">
        <v>354</v>
      </c>
      <c r="E202" t="s">
        <v>355</v>
      </c>
      <c r="F202" t="s">
        <v>76</v>
      </c>
      <c r="G202" s="45" t="s">
        <v>58</v>
      </c>
      <c r="H202" s="44" t="s">
        <v>62</v>
      </c>
      <c r="I202" s="44" t="s">
        <v>59</v>
      </c>
      <c r="J202" s="44" t="s">
        <v>103</v>
      </c>
      <c r="K202" s="46">
        <v>6.7</v>
      </c>
      <c r="L202" s="47" t="s">
        <v>52</v>
      </c>
      <c r="M202" s="48">
        <v>12.6</v>
      </c>
      <c r="N202" s="47" t="s">
        <v>52</v>
      </c>
      <c r="O202" s="48">
        <v>91.2</v>
      </c>
      <c r="P202" s="47">
        <v>100</v>
      </c>
      <c r="Q202" s="48">
        <v>2.1</v>
      </c>
      <c r="R202" s="47" t="s">
        <v>53</v>
      </c>
      <c r="S202" s="48">
        <v>94.9</v>
      </c>
      <c r="T202" s="47">
        <v>179</v>
      </c>
      <c r="U202" s="48">
        <v>100</v>
      </c>
      <c r="V202" s="47">
        <v>13</v>
      </c>
      <c r="W202" s="48">
        <v>100</v>
      </c>
      <c r="X202" s="47">
        <v>8</v>
      </c>
      <c r="Y202" s="48">
        <v>6.6</v>
      </c>
      <c r="Z202" s="47" t="s">
        <v>53</v>
      </c>
      <c r="AA202" s="48">
        <v>9.4</v>
      </c>
      <c r="AB202" s="47" t="s">
        <v>53</v>
      </c>
      <c r="AC202" s="48">
        <v>30.7</v>
      </c>
      <c r="AD202" s="47" t="s">
        <v>53</v>
      </c>
      <c r="AE202" s="46" t="s">
        <v>54</v>
      </c>
    </row>
    <row r="203" spans="1:31" x14ac:dyDescent="0.2">
      <c r="A203" s="44">
        <f t="shared" si="3"/>
        <v>202</v>
      </c>
      <c r="B203" s="45" t="s">
        <v>44</v>
      </c>
      <c r="C203" s="44"/>
      <c r="D203" s="58" t="s">
        <v>356</v>
      </c>
      <c r="E203" t="s">
        <v>357</v>
      </c>
      <c r="F203" t="s">
        <v>76</v>
      </c>
      <c r="G203" s="45" t="s">
        <v>58</v>
      </c>
      <c r="H203" s="44" t="s">
        <v>62</v>
      </c>
      <c r="I203" s="44" t="s">
        <v>59</v>
      </c>
      <c r="J203" s="44" t="s">
        <v>64</v>
      </c>
      <c r="K203" s="46">
        <v>6.7</v>
      </c>
      <c r="L203" s="47" t="s">
        <v>52</v>
      </c>
      <c r="M203" s="48">
        <v>14.4</v>
      </c>
      <c r="N203" s="47" t="s">
        <v>52</v>
      </c>
      <c r="O203" s="48">
        <v>10</v>
      </c>
      <c r="P203" s="47" t="s">
        <v>53</v>
      </c>
      <c r="Q203" s="48">
        <v>11.5</v>
      </c>
      <c r="R203" s="47" t="s">
        <v>53</v>
      </c>
      <c r="S203" s="48">
        <v>100</v>
      </c>
      <c r="T203" s="47">
        <v>66</v>
      </c>
      <c r="U203" s="48">
        <v>100</v>
      </c>
      <c r="V203" s="47">
        <v>2</v>
      </c>
      <c r="W203" s="48">
        <v>100</v>
      </c>
      <c r="X203" s="47">
        <v>26</v>
      </c>
      <c r="Y203" s="48">
        <v>13.7</v>
      </c>
      <c r="Z203" s="47" t="s">
        <v>53</v>
      </c>
      <c r="AA203" s="48">
        <v>55</v>
      </c>
      <c r="AB203" s="47">
        <v>303</v>
      </c>
      <c r="AC203" s="48">
        <v>18.7</v>
      </c>
      <c r="AD203" s="47" t="s">
        <v>53</v>
      </c>
      <c r="AE203" s="46" t="s">
        <v>54</v>
      </c>
    </row>
    <row r="204" spans="1:31" x14ac:dyDescent="0.2">
      <c r="A204" s="44">
        <f t="shared" si="3"/>
        <v>203</v>
      </c>
      <c r="B204" s="45" t="s">
        <v>65</v>
      </c>
      <c r="C204" s="44" t="s">
        <v>65</v>
      </c>
      <c r="D204" s="58" t="s">
        <v>358</v>
      </c>
      <c r="E204" t="s">
        <v>46</v>
      </c>
      <c r="F204" t="s">
        <v>47</v>
      </c>
      <c r="G204" s="45" t="s">
        <v>77</v>
      </c>
      <c r="H204" s="44" t="s">
        <v>49</v>
      </c>
      <c r="I204" s="44" t="s">
        <v>50</v>
      </c>
      <c r="J204" s="44" t="s">
        <v>64</v>
      </c>
      <c r="K204" s="46">
        <v>6.7</v>
      </c>
      <c r="L204" s="47" t="s">
        <v>52</v>
      </c>
      <c r="M204" s="48">
        <v>7</v>
      </c>
      <c r="N204" s="47" t="s">
        <v>52</v>
      </c>
      <c r="O204" s="48">
        <v>7.7</v>
      </c>
      <c r="P204" s="47" t="s">
        <v>53</v>
      </c>
      <c r="Q204" s="48">
        <v>19.600000000000001</v>
      </c>
      <c r="R204" s="47">
        <v>718</v>
      </c>
      <c r="S204" s="48">
        <v>15.5</v>
      </c>
      <c r="T204" s="47">
        <v>795</v>
      </c>
      <c r="U204" s="48">
        <v>13.7</v>
      </c>
      <c r="V204" s="47" t="s">
        <v>53</v>
      </c>
      <c r="W204" s="48">
        <v>19.7</v>
      </c>
      <c r="X204" s="47">
        <v>767</v>
      </c>
      <c r="Y204" s="48">
        <v>66.400000000000006</v>
      </c>
      <c r="Z204" s="47">
        <v>598</v>
      </c>
      <c r="AA204" s="48">
        <v>15.3</v>
      </c>
      <c r="AB204" s="47" t="s">
        <v>53</v>
      </c>
      <c r="AC204" s="48">
        <v>43.9</v>
      </c>
      <c r="AD204" s="47" t="s">
        <v>53</v>
      </c>
      <c r="AE204" s="46" t="s">
        <v>54</v>
      </c>
    </row>
    <row r="205" spans="1:31" x14ac:dyDescent="0.2">
      <c r="A205" s="44">
        <f t="shared" si="3"/>
        <v>204</v>
      </c>
      <c r="B205" s="45" t="s">
        <v>65</v>
      </c>
      <c r="C205" s="44" t="s">
        <v>65</v>
      </c>
      <c r="D205" s="58" t="s">
        <v>359</v>
      </c>
      <c r="E205" t="s">
        <v>46</v>
      </c>
      <c r="F205" t="s">
        <v>47</v>
      </c>
      <c r="G205" s="45" t="s">
        <v>77</v>
      </c>
      <c r="H205" s="44" t="s">
        <v>82</v>
      </c>
      <c r="I205" s="44" t="s">
        <v>59</v>
      </c>
      <c r="J205" s="44" t="s">
        <v>64</v>
      </c>
      <c r="K205" s="46">
        <v>6.7</v>
      </c>
      <c r="L205" s="47" t="s">
        <v>52</v>
      </c>
      <c r="M205" s="48">
        <v>6</v>
      </c>
      <c r="N205" s="47" t="s">
        <v>52</v>
      </c>
      <c r="O205" s="48">
        <v>5.8</v>
      </c>
      <c r="P205" s="47" t="s">
        <v>53</v>
      </c>
      <c r="Q205" s="48">
        <v>30.6</v>
      </c>
      <c r="R205" s="47">
        <v>581</v>
      </c>
      <c r="S205" s="48">
        <v>14.1</v>
      </c>
      <c r="T205" s="47" t="s">
        <v>53</v>
      </c>
      <c r="U205" s="48">
        <v>4.5999999999999996</v>
      </c>
      <c r="V205" s="47" t="s">
        <v>53</v>
      </c>
      <c r="W205" s="48">
        <v>3.7</v>
      </c>
      <c r="X205" s="47" t="s">
        <v>53</v>
      </c>
      <c r="Y205" s="48">
        <v>59.9</v>
      </c>
      <c r="Z205" s="47">
        <v>694</v>
      </c>
      <c r="AA205" s="48">
        <v>8</v>
      </c>
      <c r="AB205" s="47" t="s">
        <v>53</v>
      </c>
      <c r="AC205" s="48">
        <v>44.5</v>
      </c>
      <c r="AD205" s="47" t="s">
        <v>53</v>
      </c>
      <c r="AE205" s="46" t="s">
        <v>54</v>
      </c>
    </row>
    <row r="206" spans="1:31" x14ac:dyDescent="0.2">
      <c r="A206" s="44">
        <f t="shared" si="3"/>
        <v>205</v>
      </c>
      <c r="B206" s="45" t="s">
        <v>56</v>
      </c>
      <c r="C206" s="44" t="s">
        <v>56</v>
      </c>
      <c r="D206" s="58" t="s">
        <v>360</v>
      </c>
      <c r="E206" t="s">
        <v>160</v>
      </c>
      <c r="F206" t="s">
        <v>47</v>
      </c>
      <c r="G206" s="45" t="s">
        <v>77</v>
      </c>
      <c r="H206" s="44" t="s">
        <v>49</v>
      </c>
      <c r="I206" s="44" t="s">
        <v>59</v>
      </c>
      <c r="J206" s="44" t="s">
        <v>64</v>
      </c>
      <c r="K206" s="46">
        <v>6.7</v>
      </c>
      <c r="L206" s="47" t="s">
        <v>52</v>
      </c>
      <c r="M206" s="48">
        <v>10.9</v>
      </c>
      <c r="N206" s="47" t="s">
        <v>52</v>
      </c>
      <c r="O206" s="48">
        <v>4.7</v>
      </c>
      <c r="P206" s="47" t="s">
        <v>53</v>
      </c>
      <c r="Q206" s="48">
        <v>16.600000000000001</v>
      </c>
      <c r="R206" s="47">
        <v>772</v>
      </c>
      <c r="S206" s="48">
        <v>4.2</v>
      </c>
      <c r="T206" s="47" t="s">
        <v>53</v>
      </c>
      <c r="U206" s="48">
        <v>27.5</v>
      </c>
      <c r="V206" s="47">
        <v>621</v>
      </c>
      <c r="W206" s="48">
        <v>33.5</v>
      </c>
      <c r="X206" s="47">
        <v>570</v>
      </c>
      <c r="Y206" s="48">
        <v>29.2</v>
      </c>
      <c r="Z206" s="47" t="s">
        <v>53</v>
      </c>
      <c r="AA206" s="48">
        <v>6.7</v>
      </c>
      <c r="AB206" s="47" t="s">
        <v>53</v>
      </c>
      <c r="AC206" s="48">
        <v>41.5</v>
      </c>
      <c r="AD206" s="47" t="s">
        <v>53</v>
      </c>
      <c r="AE206" s="46" t="s">
        <v>54</v>
      </c>
    </row>
    <row r="207" spans="1:31" x14ac:dyDescent="0.2">
      <c r="A207" s="44">
        <f t="shared" si="3"/>
        <v>206</v>
      </c>
      <c r="B207" s="45" t="s">
        <v>56</v>
      </c>
      <c r="C207" s="44" t="s">
        <v>56</v>
      </c>
      <c r="D207" s="58" t="s">
        <v>361</v>
      </c>
      <c r="E207" t="s">
        <v>233</v>
      </c>
      <c r="F207" t="s">
        <v>76</v>
      </c>
      <c r="G207" s="45" t="s">
        <v>84</v>
      </c>
      <c r="H207" s="44" t="s">
        <v>82</v>
      </c>
      <c r="I207" s="44" t="s">
        <v>59</v>
      </c>
      <c r="J207" s="44" t="s">
        <v>64</v>
      </c>
      <c r="K207" s="46">
        <v>6.7</v>
      </c>
      <c r="L207" s="47" t="s">
        <v>52</v>
      </c>
      <c r="M207" s="48">
        <v>6.1</v>
      </c>
      <c r="N207" s="47" t="s">
        <v>52</v>
      </c>
      <c r="O207" s="48">
        <v>8.6</v>
      </c>
      <c r="P207" s="47" t="s">
        <v>53</v>
      </c>
      <c r="Q207" s="48">
        <v>4.9000000000000004</v>
      </c>
      <c r="R207" s="47" t="s">
        <v>53</v>
      </c>
      <c r="S207" s="48">
        <v>2.5</v>
      </c>
      <c r="T207" s="47" t="s">
        <v>53</v>
      </c>
      <c r="U207" s="48">
        <v>6.5</v>
      </c>
      <c r="V207" s="47" t="s">
        <v>53</v>
      </c>
      <c r="W207" s="48">
        <v>12</v>
      </c>
      <c r="X207" s="47" t="s">
        <v>53</v>
      </c>
      <c r="Y207" s="48">
        <v>56</v>
      </c>
      <c r="Z207" s="47">
        <v>749</v>
      </c>
      <c r="AA207" s="48">
        <v>14.1</v>
      </c>
      <c r="AB207" s="47" t="s">
        <v>53</v>
      </c>
      <c r="AC207" s="48">
        <v>42.3</v>
      </c>
      <c r="AD207" s="47" t="s">
        <v>53</v>
      </c>
      <c r="AE207" s="46" t="s">
        <v>54</v>
      </c>
    </row>
    <row r="208" spans="1:31" x14ac:dyDescent="0.2">
      <c r="A208" s="44">
        <f t="shared" si="3"/>
        <v>207</v>
      </c>
      <c r="B208" s="45" t="s">
        <v>55</v>
      </c>
      <c r="C208" s="44" t="s">
        <v>56</v>
      </c>
      <c r="D208" s="58" t="s">
        <v>362</v>
      </c>
      <c r="E208" t="s">
        <v>363</v>
      </c>
      <c r="F208" t="s">
        <v>69</v>
      </c>
      <c r="G208" s="45" t="s">
        <v>58</v>
      </c>
      <c r="H208" s="44" t="s">
        <v>49</v>
      </c>
      <c r="I208" s="44" t="s">
        <v>59</v>
      </c>
      <c r="J208" s="44" t="s">
        <v>64</v>
      </c>
      <c r="K208" s="46">
        <v>6.7</v>
      </c>
      <c r="L208" s="47" t="s">
        <v>52</v>
      </c>
      <c r="M208" s="48">
        <v>23.4</v>
      </c>
      <c r="N208" s="47">
        <v>573</v>
      </c>
      <c r="O208" s="48">
        <v>26.1</v>
      </c>
      <c r="P208" s="47">
        <v>716</v>
      </c>
      <c r="Q208" s="48">
        <v>1.4</v>
      </c>
      <c r="R208" s="47" t="s">
        <v>53</v>
      </c>
      <c r="S208" s="48">
        <v>2.6</v>
      </c>
      <c r="T208" s="47" t="s">
        <v>53</v>
      </c>
      <c r="U208" s="48">
        <v>17.600000000000001</v>
      </c>
      <c r="V208" s="47">
        <v>772</v>
      </c>
      <c r="W208" s="48">
        <v>20.399999999999999</v>
      </c>
      <c r="X208" s="47">
        <v>754</v>
      </c>
      <c r="Y208" s="48">
        <v>7.2</v>
      </c>
      <c r="Z208" s="47" t="s">
        <v>53</v>
      </c>
      <c r="AA208" s="48">
        <v>7.5</v>
      </c>
      <c r="AB208" s="47" t="s">
        <v>53</v>
      </c>
      <c r="AC208" s="48"/>
      <c r="AD208" s="47"/>
      <c r="AE208" s="46" t="s">
        <v>54</v>
      </c>
    </row>
    <row r="209" spans="1:31" x14ac:dyDescent="0.2">
      <c r="A209" s="44">
        <f t="shared" si="3"/>
        <v>208</v>
      </c>
      <c r="B209" s="45" t="s">
        <v>55</v>
      </c>
      <c r="C209" s="44" t="s">
        <v>56</v>
      </c>
      <c r="D209" s="58" t="s">
        <v>364</v>
      </c>
      <c r="E209" t="s">
        <v>220</v>
      </c>
      <c r="F209" t="s">
        <v>47</v>
      </c>
      <c r="G209" s="45" t="s">
        <v>84</v>
      </c>
      <c r="H209" s="44" t="s">
        <v>82</v>
      </c>
      <c r="I209" s="44" t="s">
        <v>59</v>
      </c>
      <c r="J209" s="44" t="s">
        <v>64</v>
      </c>
      <c r="K209" s="46">
        <v>6.7</v>
      </c>
      <c r="L209" s="47" t="s">
        <v>52</v>
      </c>
      <c r="M209" s="48">
        <v>1.6</v>
      </c>
      <c r="N209" s="47" t="s">
        <v>52</v>
      </c>
      <c r="O209" s="48">
        <v>10.8</v>
      </c>
      <c r="P209" s="47" t="s">
        <v>53</v>
      </c>
      <c r="Q209" s="48">
        <v>7</v>
      </c>
      <c r="R209" s="47" t="s">
        <v>53</v>
      </c>
      <c r="S209" s="48"/>
      <c r="T209" s="47"/>
      <c r="U209" s="48">
        <v>1.3</v>
      </c>
      <c r="V209" s="47" t="s">
        <v>53</v>
      </c>
      <c r="W209" s="48">
        <v>5.8</v>
      </c>
      <c r="X209" s="47" t="s">
        <v>53</v>
      </c>
      <c r="Y209" s="48">
        <v>50.1</v>
      </c>
      <c r="Z209" s="47" t="s">
        <v>53</v>
      </c>
      <c r="AA209" s="48">
        <v>1.4</v>
      </c>
      <c r="AB209" s="47" t="s">
        <v>53</v>
      </c>
      <c r="AC209" s="48">
        <v>31.3</v>
      </c>
      <c r="AD209" s="47" t="s">
        <v>53</v>
      </c>
      <c r="AE209" s="46" t="s">
        <v>54</v>
      </c>
    </row>
    <row r="210" spans="1:31" x14ac:dyDescent="0.2">
      <c r="A210" s="44">
        <f t="shared" si="3"/>
        <v>209</v>
      </c>
      <c r="B210" s="45" t="s">
        <v>65</v>
      </c>
      <c r="C210" s="44" t="s">
        <v>65</v>
      </c>
      <c r="D210" s="58" t="s">
        <v>365</v>
      </c>
      <c r="E210" t="s">
        <v>133</v>
      </c>
      <c r="F210" t="s">
        <v>69</v>
      </c>
      <c r="G210" s="45" t="s">
        <v>77</v>
      </c>
      <c r="H210" s="44" t="s">
        <v>49</v>
      </c>
      <c r="I210" s="44" t="s">
        <v>50</v>
      </c>
      <c r="J210" s="44" t="s">
        <v>64</v>
      </c>
      <c r="K210" s="46">
        <v>6.8</v>
      </c>
      <c r="L210" s="47" t="s">
        <v>52</v>
      </c>
      <c r="M210" s="48">
        <v>1.9</v>
      </c>
      <c r="N210" s="47" t="s">
        <v>52</v>
      </c>
      <c r="O210" s="48">
        <v>8.1999999999999993</v>
      </c>
      <c r="P210" s="47" t="s">
        <v>53</v>
      </c>
      <c r="Q210" s="48">
        <v>41.5</v>
      </c>
      <c r="R210" s="47">
        <v>454</v>
      </c>
      <c r="S210" s="48">
        <v>1.5</v>
      </c>
      <c r="T210" s="47" t="s">
        <v>53</v>
      </c>
      <c r="U210" s="48">
        <v>4.5</v>
      </c>
      <c r="V210" s="47" t="s">
        <v>53</v>
      </c>
      <c r="W210" s="48">
        <v>9.5</v>
      </c>
      <c r="X210" s="47" t="s">
        <v>53</v>
      </c>
      <c r="Y210" s="48">
        <v>71.900000000000006</v>
      </c>
      <c r="Z210" s="47">
        <v>501</v>
      </c>
      <c r="AA210" s="48">
        <v>3.4</v>
      </c>
      <c r="AB210" s="47" t="s">
        <v>53</v>
      </c>
      <c r="AC210" s="48">
        <v>31.9</v>
      </c>
      <c r="AD210" s="47" t="s">
        <v>53</v>
      </c>
      <c r="AE210" s="46" t="s">
        <v>54</v>
      </c>
    </row>
    <row r="211" spans="1:31" x14ac:dyDescent="0.2">
      <c r="A211" s="44">
        <f t="shared" si="3"/>
        <v>210</v>
      </c>
      <c r="B211" s="45" t="s">
        <v>56</v>
      </c>
      <c r="C211" s="44" t="s">
        <v>65</v>
      </c>
      <c r="D211" s="58" t="s">
        <v>366</v>
      </c>
      <c r="E211" t="s">
        <v>80</v>
      </c>
      <c r="F211" t="s">
        <v>69</v>
      </c>
      <c r="G211" s="45" t="s">
        <v>84</v>
      </c>
      <c r="H211" s="44" t="s">
        <v>49</v>
      </c>
      <c r="I211" s="44" t="s">
        <v>63</v>
      </c>
      <c r="J211" s="44" t="s">
        <v>64</v>
      </c>
      <c r="K211" s="46">
        <v>6.8</v>
      </c>
      <c r="L211" s="47" t="s">
        <v>52</v>
      </c>
      <c r="M211" s="48">
        <v>4.7</v>
      </c>
      <c r="N211" s="47" t="s">
        <v>52</v>
      </c>
      <c r="O211" s="48">
        <v>5.3</v>
      </c>
      <c r="P211" s="47" t="s">
        <v>53</v>
      </c>
      <c r="Q211" s="48">
        <v>6.8</v>
      </c>
      <c r="R211" s="47" t="s">
        <v>53</v>
      </c>
      <c r="S211" s="48">
        <v>41.5</v>
      </c>
      <c r="T211" s="47">
        <v>487</v>
      </c>
      <c r="U211" s="48">
        <v>60.4</v>
      </c>
      <c r="V211" s="47">
        <v>340</v>
      </c>
      <c r="W211" s="48">
        <v>64.2</v>
      </c>
      <c r="X211" s="47">
        <v>309</v>
      </c>
      <c r="Y211" s="48">
        <v>21.9</v>
      </c>
      <c r="Z211" s="47" t="s">
        <v>53</v>
      </c>
      <c r="AA211" s="48">
        <v>2.2000000000000002</v>
      </c>
      <c r="AB211" s="47" t="s">
        <v>53</v>
      </c>
      <c r="AC211" s="48">
        <v>21.7</v>
      </c>
      <c r="AD211" s="47" t="s">
        <v>53</v>
      </c>
      <c r="AE211" s="46" t="s">
        <v>54</v>
      </c>
    </row>
    <row r="212" spans="1:31" x14ac:dyDescent="0.2">
      <c r="A212" s="44">
        <f t="shared" si="3"/>
        <v>211</v>
      </c>
      <c r="B212" s="45" t="s">
        <v>56</v>
      </c>
      <c r="C212" s="44" t="s">
        <v>56</v>
      </c>
      <c r="D212" s="58" t="s">
        <v>367</v>
      </c>
      <c r="E212" t="s">
        <v>233</v>
      </c>
      <c r="F212" t="s">
        <v>76</v>
      </c>
      <c r="G212" s="45" t="s">
        <v>84</v>
      </c>
      <c r="H212" s="44" t="s">
        <v>82</v>
      </c>
      <c r="I212" s="44" t="s">
        <v>59</v>
      </c>
      <c r="J212" s="44" t="s">
        <v>64</v>
      </c>
      <c r="K212" s="46">
        <v>6.8</v>
      </c>
      <c r="L212" s="47" t="s">
        <v>52</v>
      </c>
      <c r="M212" s="48">
        <v>4.5</v>
      </c>
      <c r="N212" s="47" t="s">
        <v>52</v>
      </c>
      <c r="O212" s="48">
        <v>3.7</v>
      </c>
      <c r="P212" s="47" t="s">
        <v>53</v>
      </c>
      <c r="Q212" s="48">
        <v>11.5</v>
      </c>
      <c r="R212" s="47" t="s">
        <v>53</v>
      </c>
      <c r="S212" s="48">
        <v>9.9</v>
      </c>
      <c r="T212" s="47" t="s">
        <v>53</v>
      </c>
      <c r="U212" s="48">
        <v>14.7</v>
      </c>
      <c r="V212" s="47" t="s">
        <v>53</v>
      </c>
      <c r="W212" s="48">
        <v>20.8</v>
      </c>
      <c r="X212" s="47">
        <v>751</v>
      </c>
      <c r="Y212" s="48">
        <v>53.1</v>
      </c>
      <c r="Z212" s="47">
        <v>794</v>
      </c>
      <c r="AA212" s="48">
        <v>2.1</v>
      </c>
      <c r="AB212" s="47" t="s">
        <v>53</v>
      </c>
      <c r="AC212" s="48">
        <v>52.3</v>
      </c>
      <c r="AD212" s="47" t="s">
        <v>368</v>
      </c>
      <c r="AE212" s="46" t="s">
        <v>54</v>
      </c>
    </row>
    <row r="213" spans="1:31" x14ac:dyDescent="0.2">
      <c r="A213" s="44">
        <f t="shared" si="3"/>
        <v>212</v>
      </c>
      <c r="B213" s="45" t="s">
        <v>56</v>
      </c>
      <c r="C213" s="44" t="s">
        <v>56</v>
      </c>
      <c r="D213" s="58" t="s">
        <v>369</v>
      </c>
      <c r="E213" t="s">
        <v>220</v>
      </c>
      <c r="F213" t="s">
        <v>47</v>
      </c>
      <c r="G213" s="45" t="s">
        <v>77</v>
      </c>
      <c r="H213" s="44" t="s">
        <v>82</v>
      </c>
      <c r="I213" s="44" t="s">
        <v>59</v>
      </c>
      <c r="J213" s="44" t="s">
        <v>64</v>
      </c>
      <c r="K213" s="46">
        <v>6.8</v>
      </c>
      <c r="L213" s="47" t="s">
        <v>52</v>
      </c>
      <c r="M213" s="48">
        <v>4.3</v>
      </c>
      <c r="N213" s="47" t="s">
        <v>52</v>
      </c>
      <c r="O213" s="48">
        <v>17.399999999999999</v>
      </c>
      <c r="P213" s="47" t="s">
        <v>53</v>
      </c>
      <c r="Q213" s="48">
        <v>16.2</v>
      </c>
      <c r="R213" s="47">
        <v>780</v>
      </c>
      <c r="S213" s="48">
        <v>3.4</v>
      </c>
      <c r="T213" s="47" t="s">
        <v>53</v>
      </c>
      <c r="U213" s="48">
        <v>3.7</v>
      </c>
      <c r="V213" s="47" t="s">
        <v>53</v>
      </c>
      <c r="W213" s="48">
        <v>8.1</v>
      </c>
      <c r="X213" s="47" t="s">
        <v>53</v>
      </c>
      <c r="Y213" s="48">
        <v>26.5</v>
      </c>
      <c r="Z213" s="47" t="s">
        <v>53</v>
      </c>
      <c r="AA213" s="48">
        <v>5.7</v>
      </c>
      <c r="AB213" s="47" t="s">
        <v>53</v>
      </c>
      <c r="AC213" s="48">
        <v>49.6</v>
      </c>
      <c r="AD213" s="47" t="s">
        <v>370</v>
      </c>
      <c r="AE213" s="46" t="s">
        <v>54</v>
      </c>
    </row>
    <row r="214" spans="1:31" x14ac:dyDescent="0.2">
      <c r="A214" s="44">
        <f t="shared" si="3"/>
        <v>213</v>
      </c>
      <c r="B214" s="45" t="s">
        <v>56</v>
      </c>
      <c r="C214" s="44"/>
      <c r="D214" s="58" t="s">
        <v>371</v>
      </c>
      <c r="E214" t="s">
        <v>133</v>
      </c>
      <c r="F214" t="s">
        <v>69</v>
      </c>
      <c r="G214" s="45" t="s">
        <v>77</v>
      </c>
      <c r="H214" s="44" t="s">
        <v>62</v>
      </c>
      <c r="I214" s="44" t="s">
        <v>50</v>
      </c>
      <c r="J214" s="44" t="s">
        <v>64</v>
      </c>
      <c r="K214" s="46">
        <v>6.8</v>
      </c>
      <c r="L214" s="47" t="s">
        <v>52</v>
      </c>
      <c r="M214" s="48">
        <v>2.8</v>
      </c>
      <c r="N214" s="47" t="s">
        <v>52</v>
      </c>
      <c r="O214" s="48">
        <v>3</v>
      </c>
      <c r="P214" s="47" t="s">
        <v>53</v>
      </c>
      <c r="Q214" s="48">
        <v>14.5</v>
      </c>
      <c r="R214" s="47" t="s">
        <v>53</v>
      </c>
      <c r="S214" s="48">
        <v>22.6</v>
      </c>
      <c r="T214" s="47">
        <v>680</v>
      </c>
      <c r="U214" s="48">
        <v>9.1</v>
      </c>
      <c r="V214" s="47" t="s">
        <v>53</v>
      </c>
      <c r="W214" s="48">
        <v>14.2</v>
      </c>
      <c r="X214" s="47" t="s">
        <v>53</v>
      </c>
      <c r="Y214" s="48">
        <v>28.5</v>
      </c>
      <c r="Z214" s="47" t="s">
        <v>53</v>
      </c>
      <c r="AA214" s="48">
        <v>13.8</v>
      </c>
      <c r="AB214" s="47" t="s">
        <v>53</v>
      </c>
      <c r="AC214" s="48">
        <v>27.3</v>
      </c>
      <c r="AD214" s="47" t="s">
        <v>53</v>
      </c>
      <c r="AE214" s="46" t="s">
        <v>54</v>
      </c>
    </row>
    <row r="215" spans="1:31" x14ac:dyDescent="0.2">
      <c r="A215" s="44">
        <f t="shared" si="3"/>
        <v>214</v>
      </c>
      <c r="B215" s="45" t="s">
        <v>56</v>
      </c>
      <c r="C215" s="44" t="s">
        <v>65</v>
      </c>
      <c r="D215" s="58" t="s">
        <v>372</v>
      </c>
      <c r="E215" t="s">
        <v>46</v>
      </c>
      <c r="F215" t="s">
        <v>47</v>
      </c>
      <c r="G215" s="45" t="s">
        <v>77</v>
      </c>
      <c r="H215" s="44" t="s">
        <v>49</v>
      </c>
      <c r="I215" s="44" t="s">
        <v>50</v>
      </c>
      <c r="J215" s="44" t="s">
        <v>64</v>
      </c>
      <c r="K215" s="46">
        <v>6.8</v>
      </c>
      <c r="L215" s="47" t="s">
        <v>52</v>
      </c>
      <c r="M215" s="48">
        <v>3.7</v>
      </c>
      <c r="N215" s="47" t="s">
        <v>52</v>
      </c>
      <c r="O215" s="48">
        <v>7.6</v>
      </c>
      <c r="P215" s="47" t="s">
        <v>53</v>
      </c>
      <c r="Q215" s="48">
        <v>21.5</v>
      </c>
      <c r="R215" s="47">
        <v>690</v>
      </c>
      <c r="S215" s="48">
        <v>13.9</v>
      </c>
      <c r="T215" s="47" t="s">
        <v>53</v>
      </c>
      <c r="U215" s="48">
        <v>10.1</v>
      </c>
      <c r="V215" s="47" t="s">
        <v>53</v>
      </c>
      <c r="W215" s="48">
        <v>7.8</v>
      </c>
      <c r="X215" s="47" t="s">
        <v>53</v>
      </c>
      <c r="Y215" s="48">
        <v>61.6</v>
      </c>
      <c r="Z215" s="47">
        <v>669</v>
      </c>
      <c r="AA215" s="48">
        <v>9.1</v>
      </c>
      <c r="AB215" s="47" t="s">
        <v>53</v>
      </c>
      <c r="AC215" s="48">
        <v>41.5</v>
      </c>
      <c r="AD215" s="47" t="s">
        <v>53</v>
      </c>
      <c r="AE215" s="46" t="s">
        <v>54</v>
      </c>
    </row>
    <row r="216" spans="1:31" x14ac:dyDescent="0.2">
      <c r="A216" s="44">
        <f t="shared" si="3"/>
        <v>215</v>
      </c>
      <c r="B216" s="45" t="s">
        <v>55</v>
      </c>
      <c r="C216" s="44"/>
      <c r="D216" s="58" t="s">
        <v>373</v>
      </c>
      <c r="E216" t="s">
        <v>251</v>
      </c>
      <c r="F216" t="s">
        <v>76</v>
      </c>
      <c r="G216" s="45" t="s">
        <v>58</v>
      </c>
      <c r="H216" s="44" t="s">
        <v>49</v>
      </c>
      <c r="I216" s="44" t="s">
        <v>63</v>
      </c>
      <c r="J216" s="44" t="s">
        <v>64</v>
      </c>
      <c r="K216" s="46">
        <v>6.8</v>
      </c>
      <c r="L216" s="47" t="s">
        <v>52</v>
      </c>
      <c r="M216" s="48">
        <v>12.5</v>
      </c>
      <c r="N216" s="47" t="s">
        <v>52</v>
      </c>
      <c r="O216" s="48">
        <v>33.4</v>
      </c>
      <c r="P216" s="47">
        <v>582</v>
      </c>
      <c r="Q216" s="48">
        <v>1.3</v>
      </c>
      <c r="R216" s="47" t="s">
        <v>53</v>
      </c>
      <c r="S216" s="48">
        <v>5.4</v>
      </c>
      <c r="T216" s="47" t="s">
        <v>53</v>
      </c>
      <c r="U216" s="48">
        <v>8</v>
      </c>
      <c r="V216" s="47" t="s">
        <v>53</v>
      </c>
      <c r="W216" s="48">
        <v>11.2</v>
      </c>
      <c r="X216" s="47" t="s">
        <v>53</v>
      </c>
      <c r="Y216" s="48">
        <v>3.8</v>
      </c>
      <c r="Z216" s="47" t="s">
        <v>53</v>
      </c>
      <c r="AA216" s="48">
        <v>4.0999999999999996</v>
      </c>
      <c r="AB216" s="47" t="s">
        <v>53</v>
      </c>
      <c r="AC216" s="48">
        <v>24.1</v>
      </c>
      <c r="AD216" s="47" t="s">
        <v>53</v>
      </c>
      <c r="AE216" s="46" t="s">
        <v>54</v>
      </c>
    </row>
    <row r="217" spans="1:31" x14ac:dyDescent="0.2">
      <c r="A217" s="44">
        <f t="shared" si="3"/>
        <v>216</v>
      </c>
      <c r="B217" s="45" t="s">
        <v>55</v>
      </c>
      <c r="C217" s="44"/>
      <c r="D217" s="58" t="s">
        <v>374</v>
      </c>
      <c r="E217" t="s">
        <v>375</v>
      </c>
      <c r="F217" t="s">
        <v>170</v>
      </c>
      <c r="G217" s="45" t="s">
        <v>84</v>
      </c>
      <c r="H217" s="44" t="s">
        <v>82</v>
      </c>
      <c r="I217" s="44" t="s">
        <v>63</v>
      </c>
      <c r="J217" s="44" t="s">
        <v>64</v>
      </c>
      <c r="K217" s="46">
        <v>6.8</v>
      </c>
      <c r="L217" s="47" t="s">
        <v>52</v>
      </c>
      <c r="M217" s="48">
        <v>12.8</v>
      </c>
      <c r="N217" s="47" t="s">
        <v>52</v>
      </c>
      <c r="O217" s="48">
        <v>8.6</v>
      </c>
      <c r="P217" s="47" t="s">
        <v>53</v>
      </c>
      <c r="Q217" s="48">
        <v>1.3</v>
      </c>
      <c r="R217" s="47" t="s">
        <v>53</v>
      </c>
      <c r="S217" s="48">
        <v>1.2</v>
      </c>
      <c r="T217" s="47" t="s">
        <v>53</v>
      </c>
      <c r="U217" s="48">
        <v>3.4</v>
      </c>
      <c r="V217" s="47" t="s">
        <v>53</v>
      </c>
      <c r="W217" s="48">
        <v>7.6</v>
      </c>
      <c r="X217" s="47" t="s">
        <v>53</v>
      </c>
      <c r="Y217" s="48">
        <v>30.6</v>
      </c>
      <c r="Z217" s="47" t="s">
        <v>53</v>
      </c>
      <c r="AA217" s="48">
        <v>28.7</v>
      </c>
      <c r="AB217" s="47">
        <v>582</v>
      </c>
      <c r="AC217" s="48">
        <v>11.2</v>
      </c>
      <c r="AD217" s="47" t="s">
        <v>53</v>
      </c>
      <c r="AE217" s="46" t="s">
        <v>54</v>
      </c>
    </row>
    <row r="218" spans="1:31" x14ac:dyDescent="0.2">
      <c r="A218" s="44">
        <f t="shared" si="3"/>
        <v>217</v>
      </c>
      <c r="B218" s="45" t="s">
        <v>65</v>
      </c>
      <c r="C218" s="44" t="s">
        <v>65</v>
      </c>
      <c r="D218" s="58" t="s">
        <v>376</v>
      </c>
      <c r="E218" t="s">
        <v>130</v>
      </c>
      <c r="F218" t="s">
        <v>76</v>
      </c>
      <c r="G218" s="45" t="s">
        <v>77</v>
      </c>
      <c r="H218" s="44" t="s">
        <v>82</v>
      </c>
      <c r="I218" s="44" t="s">
        <v>50</v>
      </c>
      <c r="J218" s="44" t="s">
        <v>51</v>
      </c>
      <c r="K218" s="46">
        <v>6.9</v>
      </c>
      <c r="L218" s="47" t="s">
        <v>52</v>
      </c>
      <c r="M218" s="48">
        <v>6.6</v>
      </c>
      <c r="N218" s="47" t="s">
        <v>52</v>
      </c>
      <c r="O218" s="48">
        <v>39.200000000000003</v>
      </c>
      <c r="P218" s="47">
        <v>518</v>
      </c>
      <c r="Q218" s="48">
        <v>10.7</v>
      </c>
      <c r="R218" s="47" t="s">
        <v>53</v>
      </c>
      <c r="S218" s="48">
        <v>36.700000000000003</v>
      </c>
      <c r="T218" s="47">
        <v>524</v>
      </c>
      <c r="U218" s="48">
        <v>2.5</v>
      </c>
      <c r="V218" s="47" t="s">
        <v>53</v>
      </c>
      <c r="W218" s="48">
        <v>2.1</v>
      </c>
      <c r="X218" s="47" t="s">
        <v>53</v>
      </c>
      <c r="Y218" s="48">
        <v>67.400000000000006</v>
      </c>
      <c r="Z218" s="47">
        <v>579</v>
      </c>
      <c r="AA218" s="48">
        <v>1.2</v>
      </c>
      <c r="AB218" s="47" t="s">
        <v>53</v>
      </c>
      <c r="AC218" s="48">
        <v>26.8</v>
      </c>
      <c r="AD218" s="47" t="s">
        <v>53</v>
      </c>
      <c r="AE218" s="46" t="s">
        <v>54</v>
      </c>
    </row>
    <row r="219" spans="1:31" x14ac:dyDescent="0.2">
      <c r="A219" s="44">
        <f t="shared" si="3"/>
        <v>218</v>
      </c>
      <c r="B219" s="45" t="s">
        <v>56</v>
      </c>
      <c r="C219" s="44"/>
      <c r="D219" s="58" t="s">
        <v>377</v>
      </c>
      <c r="E219" t="s">
        <v>46</v>
      </c>
      <c r="F219" t="s">
        <v>47</v>
      </c>
      <c r="G219" s="45" t="s">
        <v>58</v>
      </c>
      <c r="H219" s="44" t="s">
        <v>62</v>
      </c>
      <c r="I219" s="44" t="s">
        <v>59</v>
      </c>
      <c r="J219" s="44" t="s">
        <v>51</v>
      </c>
      <c r="K219" s="46">
        <v>6.9</v>
      </c>
      <c r="L219" s="47" t="s">
        <v>52</v>
      </c>
      <c r="M219" s="48">
        <v>7</v>
      </c>
      <c r="N219" s="47" t="s">
        <v>52</v>
      </c>
      <c r="O219" s="48">
        <v>47.5</v>
      </c>
      <c r="P219" s="47">
        <v>413</v>
      </c>
      <c r="Q219" s="48">
        <v>1.7</v>
      </c>
      <c r="R219" s="47" t="s">
        <v>53</v>
      </c>
      <c r="S219" s="48">
        <v>7.5</v>
      </c>
      <c r="T219" s="47" t="s">
        <v>53</v>
      </c>
      <c r="U219" s="48">
        <v>95.6</v>
      </c>
      <c r="V219" s="47">
        <v>120</v>
      </c>
      <c r="W219" s="48">
        <v>71.099999999999994</v>
      </c>
      <c r="X219" s="47">
        <v>262</v>
      </c>
      <c r="Y219" s="48">
        <v>2.1</v>
      </c>
      <c r="Z219" s="47" t="s">
        <v>53</v>
      </c>
      <c r="AA219" s="48">
        <v>7.1</v>
      </c>
      <c r="AB219" s="47" t="s">
        <v>53</v>
      </c>
      <c r="AC219" s="48">
        <v>10.1</v>
      </c>
      <c r="AD219" s="47" t="s">
        <v>53</v>
      </c>
      <c r="AE219" s="46" t="s">
        <v>54</v>
      </c>
    </row>
    <row r="220" spans="1:31" x14ac:dyDescent="0.2">
      <c r="A220" s="44">
        <f t="shared" si="3"/>
        <v>219</v>
      </c>
      <c r="B220" s="45" t="s">
        <v>56</v>
      </c>
      <c r="C220" s="44" t="s">
        <v>56</v>
      </c>
      <c r="D220" s="58" t="s">
        <v>378</v>
      </c>
      <c r="E220" t="s">
        <v>96</v>
      </c>
      <c r="F220" t="s">
        <v>76</v>
      </c>
      <c r="G220" s="45" t="s">
        <v>58</v>
      </c>
      <c r="H220" s="44" t="s">
        <v>49</v>
      </c>
      <c r="I220" s="44" t="s">
        <v>59</v>
      </c>
      <c r="J220" s="44" t="s">
        <v>103</v>
      </c>
      <c r="K220" s="46">
        <v>6.9</v>
      </c>
      <c r="L220" s="47" t="s">
        <v>52</v>
      </c>
      <c r="M220" s="48">
        <v>9.6999999999999993</v>
      </c>
      <c r="N220" s="47" t="s">
        <v>52</v>
      </c>
      <c r="O220" s="48">
        <v>46.8</v>
      </c>
      <c r="P220" s="47">
        <v>422</v>
      </c>
      <c r="Q220" s="48">
        <v>4.9000000000000004</v>
      </c>
      <c r="R220" s="47" t="s">
        <v>53</v>
      </c>
      <c r="S220" s="48">
        <v>4.8</v>
      </c>
      <c r="T220" s="47" t="s">
        <v>53</v>
      </c>
      <c r="U220" s="48">
        <v>5</v>
      </c>
      <c r="V220" s="47" t="s">
        <v>53</v>
      </c>
      <c r="W220" s="48">
        <v>9.3000000000000007</v>
      </c>
      <c r="X220" s="47" t="s">
        <v>53</v>
      </c>
      <c r="Y220" s="48">
        <v>6.1</v>
      </c>
      <c r="Z220" s="47" t="s">
        <v>53</v>
      </c>
      <c r="AA220" s="48">
        <v>1.9</v>
      </c>
      <c r="AB220" s="47" t="s">
        <v>53</v>
      </c>
      <c r="AC220" s="48">
        <v>39.799999999999997</v>
      </c>
      <c r="AD220" s="47" t="s">
        <v>53</v>
      </c>
      <c r="AE220" s="46" t="s">
        <v>54</v>
      </c>
    </row>
    <row r="221" spans="1:31" x14ac:dyDescent="0.2">
      <c r="A221" s="44">
        <f t="shared" si="3"/>
        <v>220</v>
      </c>
      <c r="B221" s="45" t="s">
        <v>56</v>
      </c>
      <c r="C221" s="44" t="s">
        <v>56</v>
      </c>
      <c r="D221" s="58" t="s">
        <v>379</v>
      </c>
      <c r="E221" t="s">
        <v>46</v>
      </c>
      <c r="F221" t="s">
        <v>47</v>
      </c>
      <c r="G221" s="45" t="s">
        <v>58</v>
      </c>
      <c r="H221" s="44" t="s">
        <v>49</v>
      </c>
      <c r="I221" s="44" t="s">
        <v>59</v>
      </c>
      <c r="J221" s="44" t="s">
        <v>51</v>
      </c>
      <c r="K221" s="46">
        <v>6.9</v>
      </c>
      <c r="L221" s="47" t="s">
        <v>52</v>
      </c>
      <c r="M221" s="48">
        <v>12.1</v>
      </c>
      <c r="N221" s="47" t="s">
        <v>52</v>
      </c>
      <c r="O221" s="48">
        <v>27.5</v>
      </c>
      <c r="P221" s="47">
        <v>691</v>
      </c>
      <c r="Q221" s="48">
        <v>5.7</v>
      </c>
      <c r="R221" s="47" t="s">
        <v>53</v>
      </c>
      <c r="S221" s="48">
        <v>3.9</v>
      </c>
      <c r="T221" s="47" t="s">
        <v>53</v>
      </c>
      <c r="U221" s="48">
        <v>27.1</v>
      </c>
      <c r="V221" s="47">
        <v>627</v>
      </c>
      <c r="W221" s="48">
        <v>20.3</v>
      </c>
      <c r="X221" s="47">
        <v>758</v>
      </c>
      <c r="Y221" s="48">
        <v>9.3000000000000007</v>
      </c>
      <c r="Z221" s="47" t="s">
        <v>53</v>
      </c>
      <c r="AA221" s="48">
        <v>39</v>
      </c>
      <c r="AB221" s="47">
        <v>444</v>
      </c>
      <c r="AC221" s="48">
        <v>31.8</v>
      </c>
      <c r="AD221" s="47" t="s">
        <v>53</v>
      </c>
      <c r="AE221" s="46" t="s">
        <v>54</v>
      </c>
    </row>
    <row r="222" spans="1:31" x14ac:dyDescent="0.2">
      <c r="A222" s="44">
        <f t="shared" si="3"/>
        <v>221</v>
      </c>
      <c r="B222" s="45" t="s">
        <v>55</v>
      </c>
      <c r="C222" s="44" t="s">
        <v>56</v>
      </c>
      <c r="D222" s="58" t="s">
        <v>380</v>
      </c>
      <c r="E222" t="s">
        <v>266</v>
      </c>
      <c r="F222" t="s">
        <v>69</v>
      </c>
      <c r="G222" s="45" t="s">
        <v>58</v>
      </c>
      <c r="H222" s="44" t="s">
        <v>62</v>
      </c>
      <c r="I222" s="44" t="s">
        <v>50</v>
      </c>
      <c r="J222" s="44" t="s">
        <v>64</v>
      </c>
      <c r="K222" s="46">
        <v>6.9</v>
      </c>
      <c r="L222" s="47" t="s">
        <v>52</v>
      </c>
      <c r="M222" s="48">
        <v>3</v>
      </c>
      <c r="N222" s="47" t="s">
        <v>52</v>
      </c>
      <c r="O222" s="48">
        <v>28.1</v>
      </c>
      <c r="P222" s="47">
        <v>680</v>
      </c>
      <c r="Q222" s="48">
        <v>8.9</v>
      </c>
      <c r="R222" s="47" t="s">
        <v>53</v>
      </c>
      <c r="S222" s="48">
        <v>2.5</v>
      </c>
      <c r="T222" s="47" t="s">
        <v>53</v>
      </c>
      <c r="U222" s="48">
        <v>29.5</v>
      </c>
      <c r="V222" s="47">
        <v>595</v>
      </c>
      <c r="W222" s="48">
        <v>27.5</v>
      </c>
      <c r="X222" s="47">
        <v>645</v>
      </c>
      <c r="Y222" s="48">
        <v>14.4</v>
      </c>
      <c r="Z222" s="47" t="s">
        <v>53</v>
      </c>
      <c r="AA222" s="48">
        <v>3.9</v>
      </c>
      <c r="AB222" s="47" t="s">
        <v>53</v>
      </c>
      <c r="AC222" s="48">
        <v>17.7</v>
      </c>
      <c r="AD222" s="47" t="s">
        <v>53</v>
      </c>
      <c r="AE222" s="46" t="s">
        <v>54</v>
      </c>
    </row>
    <row r="223" spans="1:31" x14ac:dyDescent="0.2">
      <c r="A223" s="44">
        <f t="shared" si="3"/>
        <v>222</v>
      </c>
      <c r="B223" s="45" t="s">
        <v>55</v>
      </c>
      <c r="C223" s="44"/>
      <c r="D223" s="58" t="s">
        <v>381</v>
      </c>
      <c r="E223" t="s">
        <v>340</v>
      </c>
      <c r="F223" t="s">
        <v>76</v>
      </c>
      <c r="G223" s="45" t="s">
        <v>58</v>
      </c>
      <c r="H223" s="44" t="s">
        <v>88</v>
      </c>
      <c r="I223" s="44" t="s">
        <v>59</v>
      </c>
      <c r="J223" s="44"/>
      <c r="K223" s="46">
        <v>6.9</v>
      </c>
      <c r="L223" s="47" t="s">
        <v>52</v>
      </c>
      <c r="M223" s="48">
        <v>13.3</v>
      </c>
      <c r="N223" s="47" t="s">
        <v>52</v>
      </c>
      <c r="O223" s="48">
        <v>9.9</v>
      </c>
      <c r="P223" s="47" t="s">
        <v>53</v>
      </c>
      <c r="Q223" s="48">
        <v>16</v>
      </c>
      <c r="R223" s="47">
        <v>782</v>
      </c>
      <c r="S223" s="48"/>
      <c r="T223" s="47"/>
      <c r="U223" s="48"/>
      <c r="V223" s="47"/>
      <c r="W223" s="48"/>
      <c r="X223" s="47"/>
      <c r="Y223" s="48">
        <v>9.8000000000000007</v>
      </c>
      <c r="Z223" s="47" t="s">
        <v>53</v>
      </c>
      <c r="AA223" s="48">
        <v>4.0999999999999996</v>
      </c>
      <c r="AB223" s="47" t="s">
        <v>53</v>
      </c>
      <c r="AC223" s="48">
        <v>18</v>
      </c>
      <c r="AD223" s="47" t="s">
        <v>53</v>
      </c>
      <c r="AE223" s="46" t="s">
        <v>54</v>
      </c>
    </row>
    <row r="224" spans="1:31" x14ac:dyDescent="0.2">
      <c r="A224" s="44">
        <f t="shared" si="3"/>
        <v>223</v>
      </c>
      <c r="B224" s="45" t="s">
        <v>126</v>
      </c>
      <c r="C224" s="44">
        <f>565</f>
        <v>565</v>
      </c>
      <c r="D224" s="58" t="s">
        <v>382</v>
      </c>
      <c r="E224" t="s">
        <v>75</v>
      </c>
      <c r="F224" t="s">
        <v>76</v>
      </c>
      <c r="G224" s="45" t="s">
        <v>77</v>
      </c>
      <c r="H224" s="44" t="s">
        <v>62</v>
      </c>
      <c r="I224" s="44" t="s">
        <v>50</v>
      </c>
      <c r="J224" s="44" t="s">
        <v>64</v>
      </c>
      <c r="K224" s="46">
        <v>7</v>
      </c>
      <c r="L224" s="47" t="s">
        <v>52</v>
      </c>
      <c r="M224" s="48">
        <v>8.5</v>
      </c>
      <c r="N224" s="47" t="s">
        <v>52</v>
      </c>
      <c r="O224" s="48">
        <v>14.6</v>
      </c>
      <c r="P224" s="47" t="s">
        <v>53</v>
      </c>
      <c r="Q224" s="48">
        <v>86.1</v>
      </c>
      <c r="R224" s="47">
        <v>117</v>
      </c>
      <c r="S224" s="48"/>
      <c r="T224" s="47"/>
      <c r="U224" s="48"/>
      <c r="V224" s="47"/>
      <c r="W224" s="48"/>
      <c r="X224" s="47"/>
      <c r="Y224" s="48">
        <v>38.200000000000003</v>
      </c>
      <c r="Z224" s="47" t="s">
        <v>53</v>
      </c>
      <c r="AA224" s="48">
        <v>6.4</v>
      </c>
      <c r="AB224" s="47" t="s">
        <v>53</v>
      </c>
      <c r="AC224" s="48">
        <v>39.4</v>
      </c>
      <c r="AD224" s="47" t="s">
        <v>53</v>
      </c>
      <c r="AE224" s="46" t="s">
        <v>54</v>
      </c>
    </row>
    <row r="225" spans="1:31" x14ac:dyDescent="0.2">
      <c r="A225" s="44">
        <f t="shared" si="3"/>
        <v>224</v>
      </c>
      <c r="B225" s="45" t="s">
        <v>383</v>
      </c>
      <c r="C225" s="44" t="s">
        <v>383</v>
      </c>
      <c r="D225" s="58" t="s">
        <v>384</v>
      </c>
      <c r="E225" t="s">
        <v>319</v>
      </c>
      <c r="F225" t="s">
        <v>69</v>
      </c>
      <c r="G225" s="45" t="s">
        <v>58</v>
      </c>
      <c r="H225" s="44" t="s">
        <v>49</v>
      </c>
      <c r="I225" s="44" t="s">
        <v>50</v>
      </c>
      <c r="J225" s="44" t="s">
        <v>64</v>
      </c>
      <c r="K225" s="46">
        <v>7</v>
      </c>
      <c r="L225" s="47" t="s">
        <v>52</v>
      </c>
      <c r="M225" s="48">
        <v>8.1</v>
      </c>
      <c r="N225" s="47" t="s">
        <v>52</v>
      </c>
      <c r="O225" s="48">
        <v>5.2</v>
      </c>
      <c r="P225" s="47" t="s">
        <v>53</v>
      </c>
      <c r="Q225" s="48">
        <v>53.2</v>
      </c>
      <c r="R225" s="47">
        <v>349</v>
      </c>
      <c r="S225" s="48">
        <v>40.9</v>
      </c>
      <c r="T225" s="47">
        <v>491</v>
      </c>
      <c r="U225" s="48">
        <v>47</v>
      </c>
      <c r="V225" s="47">
        <v>432</v>
      </c>
      <c r="W225" s="48">
        <v>50.6</v>
      </c>
      <c r="X225" s="47">
        <v>409</v>
      </c>
      <c r="Y225" s="48">
        <v>43.6</v>
      </c>
      <c r="Z225" s="47" t="s">
        <v>53</v>
      </c>
      <c r="AA225" s="48">
        <v>7.3</v>
      </c>
      <c r="AB225" s="47" t="s">
        <v>53</v>
      </c>
      <c r="AC225" s="48">
        <v>54.4</v>
      </c>
      <c r="AD225" s="47" t="s">
        <v>385</v>
      </c>
      <c r="AE225" s="46" t="s">
        <v>54</v>
      </c>
    </row>
    <row r="226" spans="1:31" x14ac:dyDescent="0.2">
      <c r="A226" s="44">
        <f t="shared" si="3"/>
        <v>225</v>
      </c>
      <c r="B226" s="45" t="s">
        <v>93</v>
      </c>
      <c r="C226" s="44"/>
      <c r="D226" s="58" t="s">
        <v>386</v>
      </c>
      <c r="E226" t="s">
        <v>130</v>
      </c>
      <c r="F226" t="s">
        <v>76</v>
      </c>
      <c r="G226" s="45" t="s">
        <v>48</v>
      </c>
      <c r="H226" s="44" t="s">
        <v>62</v>
      </c>
      <c r="I226" s="44" t="s">
        <v>50</v>
      </c>
      <c r="J226" s="44" t="s">
        <v>64</v>
      </c>
      <c r="K226" s="46">
        <v>7</v>
      </c>
      <c r="L226" s="47" t="s">
        <v>52</v>
      </c>
      <c r="M226" s="48">
        <v>9.1</v>
      </c>
      <c r="N226" s="47" t="s">
        <v>52</v>
      </c>
      <c r="O226" s="48">
        <v>51.9</v>
      </c>
      <c r="P226" s="47">
        <v>364</v>
      </c>
      <c r="Q226" s="48">
        <v>53.2</v>
      </c>
      <c r="R226" s="47">
        <v>350</v>
      </c>
      <c r="S226" s="48">
        <v>2.7</v>
      </c>
      <c r="T226" s="47" t="s">
        <v>53</v>
      </c>
      <c r="U226" s="48">
        <v>2.2000000000000002</v>
      </c>
      <c r="V226" s="47" t="s">
        <v>53</v>
      </c>
      <c r="W226" s="48">
        <v>6.4</v>
      </c>
      <c r="X226" s="47" t="s">
        <v>53</v>
      </c>
      <c r="Y226" s="48">
        <v>20.100000000000001</v>
      </c>
      <c r="Z226" s="47" t="s">
        <v>53</v>
      </c>
      <c r="AA226" s="48">
        <v>1.9</v>
      </c>
      <c r="AB226" s="47" t="s">
        <v>53</v>
      </c>
      <c r="AC226" s="48">
        <v>42.3</v>
      </c>
      <c r="AD226" s="47" t="s">
        <v>53</v>
      </c>
      <c r="AE226" s="46" t="s">
        <v>54</v>
      </c>
    </row>
    <row r="227" spans="1:31" x14ac:dyDescent="0.2">
      <c r="A227" s="44">
        <f t="shared" si="3"/>
        <v>226</v>
      </c>
      <c r="B227" s="45" t="s">
        <v>89</v>
      </c>
      <c r="C227" s="44"/>
      <c r="D227" s="58" t="s">
        <v>387</v>
      </c>
      <c r="E227" t="s">
        <v>174</v>
      </c>
      <c r="F227" t="s">
        <v>76</v>
      </c>
      <c r="G227" s="45" t="s">
        <v>84</v>
      </c>
      <c r="H227" s="44" t="s">
        <v>82</v>
      </c>
      <c r="I227" s="44" t="s">
        <v>50</v>
      </c>
      <c r="J227" s="44" t="s">
        <v>64</v>
      </c>
      <c r="K227" s="46">
        <v>7</v>
      </c>
      <c r="L227" s="47" t="s">
        <v>52</v>
      </c>
      <c r="M227" s="48">
        <v>2.7</v>
      </c>
      <c r="N227" s="47" t="s">
        <v>52</v>
      </c>
      <c r="O227" s="48">
        <v>9.1999999999999993</v>
      </c>
      <c r="P227" s="47" t="s">
        <v>53</v>
      </c>
      <c r="Q227" s="48">
        <v>30.2</v>
      </c>
      <c r="R227" s="47">
        <v>586</v>
      </c>
      <c r="S227" s="48">
        <v>100</v>
      </c>
      <c r="T227" s="47">
        <v>44</v>
      </c>
      <c r="U227" s="48">
        <v>4.7</v>
      </c>
      <c r="V227" s="47" t="s">
        <v>53</v>
      </c>
      <c r="W227" s="48">
        <v>9.1999999999999993</v>
      </c>
      <c r="X227" s="47" t="s">
        <v>53</v>
      </c>
      <c r="Y227" s="48">
        <v>80.5</v>
      </c>
      <c r="Z227" s="47">
        <v>343</v>
      </c>
      <c r="AA227" s="48">
        <v>2.9</v>
      </c>
      <c r="AB227" s="47" t="s">
        <v>53</v>
      </c>
      <c r="AC227" s="48">
        <v>46</v>
      </c>
      <c r="AD227" s="47" t="s">
        <v>53</v>
      </c>
      <c r="AE227" s="46" t="s">
        <v>54</v>
      </c>
    </row>
    <row r="228" spans="1:31" x14ac:dyDescent="0.2">
      <c r="A228" s="44">
        <f t="shared" si="3"/>
        <v>227</v>
      </c>
      <c r="B228" s="45" t="s">
        <v>65</v>
      </c>
      <c r="C228" s="44" t="s">
        <v>65</v>
      </c>
      <c r="D228" s="58" t="s">
        <v>388</v>
      </c>
      <c r="E228" t="s">
        <v>233</v>
      </c>
      <c r="F228" t="s">
        <v>76</v>
      </c>
      <c r="G228" s="45" t="s">
        <v>58</v>
      </c>
      <c r="H228" s="44" t="s">
        <v>49</v>
      </c>
      <c r="I228" s="44" t="s">
        <v>50</v>
      </c>
      <c r="J228" s="44" t="s">
        <v>64</v>
      </c>
      <c r="K228" s="46">
        <v>7</v>
      </c>
      <c r="L228" s="47" t="s">
        <v>52</v>
      </c>
      <c r="M228" s="48">
        <v>9.5</v>
      </c>
      <c r="N228" s="47" t="s">
        <v>52</v>
      </c>
      <c r="O228" s="48">
        <v>9.1</v>
      </c>
      <c r="P228" s="47" t="s">
        <v>53</v>
      </c>
      <c r="Q228" s="48">
        <v>40.299999999999997</v>
      </c>
      <c r="R228" s="47">
        <v>463</v>
      </c>
      <c r="S228" s="48">
        <v>19.7</v>
      </c>
      <c r="T228" s="47">
        <v>718</v>
      </c>
      <c r="U228" s="48">
        <v>10.6</v>
      </c>
      <c r="V228" s="47" t="s">
        <v>53</v>
      </c>
      <c r="W228" s="48">
        <v>15.3</v>
      </c>
      <c r="X228" s="47" t="s">
        <v>53</v>
      </c>
      <c r="Y228" s="48">
        <v>41.4</v>
      </c>
      <c r="Z228" s="47" t="s">
        <v>53</v>
      </c>
      <c r="AA228" s="48">
        <v>2.5</v>
      </c>
      <c r="AB228" s="47" t="s">
        <v>53</v>
      </c>
      <c r="AC228" s="48">
        <v>42.2</v>
      </c>
      <c r="AD228" s="47" t="s">
        <v>53</v>
      </c>
      <c r="AE228" s="46" t="s">
        <v>54</v>
      </c>
    </row>
    <row r="229" spans="1:31" x14ac:dyDescent="0.2">
      <c r="A229" s="44">
        <f t="shared" si="3"/>
        <v>228</v>
      </c>
      <c r="B229" s="45" t="s">
        <v>65</v>
      </c>
      <c r="C229" s="44" t="s">
        <v>65</v>
      </c>
      <c r="D229" s="58" t="s">
        <v>389</v>
      </c>
      <c r="E229" t="s">
        <v>46</v>
      </c>
      <c r="F229" t="s">
        <v>47</v>
      </c>
      <c r="G229" s="45" t="s">
        <v>77</v>
      </c>
      <c r="H229" s="44" t="s">
        <v>62</v>
      </c>
      <c r="I229" s="44" t="s">
        <v>50</v>
      </c>
      <c r="J229" s="44" t="s">
        <v>64</v>
      </c>
      <c r="K229" s="46">
        <v>7</v>
      </c>
      <c r="L229" s="47" t="s">
        <v>52</v>
      </c>
      <c r="M229" s="48">
        <v>4.8</v>
      </c>
      <c r="N229" s="47" t="s">
        <v>52</v>
      </c>
      <c r="O229" s="48">
        <v>9</v>
      </c>
      <c r="P229" s="47" t="s">
        <v>53</v>
      </c>
      <c r="Q229" s="48">
        <v>20</v>
      </c>
      <c r="R229" s="47">
        <v>711</v>
      </c>
      <c r="S229" s="48">
        <v>25.4</v>
      </c>
      <c r="T229" s="47">
        <v>645</v>
      </c>
      <c r="U229" s="48">
        <v>15.7</v>
      </c>
      <c r="V229" s="47" t="s">
        <v>53</v>
      </c>
      <c r="W229" s="48">
        <v>11.9</v>
      </c>
      <c r="X229" s="47" t="s">
        <v>53</v>
      </c>
      <c r="Y229" s="48">
        <v>62.5</v>
      </c>
      <c r="Z229" s="47">
        <v>659</v>
      </c>
      <c r="AA229" s="48">
        <v>11.3</v>
      </c>
      <c r="AB229" s="47" t="s">
        <v>53</v>
      </c>
      <c r="AC229" s="48">
        <v>40.799999999999997</v>
      </c>
      <c r="AD229" s="47" t="s">
        <v>53</v>
      </c>
      <c r="AE229" s="46" t="s">
        <v>54</v>
      </c>
    </row>
    <row r="230" spans="1:31" x14ac:dyDescent="0.2">
      <c r="A230" s="44">
        <f t="shared" si="3"/>
        <v>229</v>
      </c>
      <c r="B230" s="45" t="s">
        <v>65</v>
      </c>
      <c r="C230" s="44" t="s">
        <v>43</v>
      </c>
      <c r="D230" s="58" t="s">
        <v>390</v>
      </c>
      <c r="E230" t="s">
        <v>68</v>
      </c>
      <c r="F230" t="s">
        <v>69</v>
      </c>
      <c r="G230" s="45" t="s">
        <v>77</v>
      </c>
      <c r="H230" s="44" t="s">
        <v>49</v>
      </c>
      <c r="I230" s="44" t="s">
        <v>50</v>
      </c>
      <c r="J230" s="44" t="s">
        <v>64</v>
      </c>
      <c r="K230" s="46">
        <v>7</v>
      </c>
      <c r="L230" s="47" t="s">
        <v>52</v>
      </c>
      <c r="M230" s="48">
        <v>7.5</v>
      </c>
      <c r="N230" s="47" t="s">
        <v>52</v>
      </c>
      <c r="O230" s="48">
        <v>65.400000000000006</v>
      </c>
      <c r="P230" s="47">
        <v>266</v>
      </c>
      <c r="Q230" s="48">
        <v>3.5</v>
      </c>
      <c r="R230" s="47" t="s">
        <v>53</v>
      </c>
      <c r="S230" s="48">
        <v>4.9000000000000004</v>
      </c>
      <c r="T230" s="47" t="s">
        <v>53</v>
      </c>
      <c r="U230" s="48">
        <v>42.3</v>
      </c>
      <c r="V230" s="47">
        <v>470</v>
      </c>
      <c r="W230" s="48">
        <v>47.6</v>
      </c>
      <c r="X230" s="47">
        <v>435</v>
      </c>
      <c r="Y230" s="48">
        <v>43.6</v>
      </c>
      <c r="Z230" s="47" t="s">
        <v>53</v>
      </c>
      <c r="AA230" s="48">
        <v>3.7</v>
      </c>
      <c r="AB230" s="47" t="s">
        <v>53</v>
      </c>
      <c r="AC230" s="48">
        <v>31.4</v>
      </c>
      <c r="AD230" s="47" t="s">
        <v>53</v>
      </c>
      <c r="AE230" s="46" t="s">
        <v>54</v>
      </c>
    </row>
    <row r="231" spans="1:31" x14ac:dyDescent="0.2">
      <c r="A231" s="44">
        <f t="shared" si="3"/>
        <v>230</v>
      </c>
      <c r="B231" s="45" t="s">
        <v>65</v>
      </c>
      <c r="C231" s="44" t="s">
        <v>65</v>
      </c>
      <c r="D231" s="58" t="s">
        <v>391</v>
      </c>
      <c r="E231" t="s">
        <v>46</v>
      </c>
      <c r="F231" t="s">
        <v>47</v>
      </c>
      <c r="G231" s="45" t="s">
        <v>84</v>
      </c>
      <c r="H231" s="44" t="s">
        <v>49</v>
      </c>
      <c r="I231" s="44" t="s">
        <v>50</v>
      </c>
      <c r="J231" s="44" t="s">
        <v>64</v>
      </c>
      <c r="K231" s="46">
        <v>7</v>
      </c>
      <c r="L231" s="47" t="s">
        <v>52</v>
      </c>
      <c r="M231" s="48">
        <v>9.1999999999999993</v>
      </c>
      <c r="N231" s="47" t="s">
        <v>52</v>
      </c>
      <c r="O231" s="48">
        <v>6.6</v>
      </c>
      <c r="P231" s="47" t="s">
        <v>53</v>
      </c>
      <c r="Q231" s="48">
        <v>16.399999999999999</v>
      </c>
      <c r="R231" s="47">
        <v>776</v>
      </c>
      <c r="S231" s="48">
        <v>12.7</v>
      </c>
      <c r="T231" s="47" t="s">
        <v>53</v>
      </c>
      <c r="U231" s="48">
        <v>39.700000000000003</v>
      </c>
      <c r="V231" s="47">
        <v>492</v>
      </c>
      <c r="W231" s="48">
        <v>45.2</v>
      </c>
      <c r="X231" s="47">
        <v>460</v>
      </c>
      <c r="Y231" s="48">
        <v>57.7</v>
      </c>
      <c r="Z231" s="47">
        <v>722</v>
      </c>
      <c r="AA231" s="48">
        <v>14.9</v>
      </c>
      <c r="AB231" s="47" t="s">
        <v>53</v>
      </c>
      <c r="AC231" s="48">
        <v>64.5</v>
      </c>
      <c r="AD231" s="47" t="s">
        <v>317</v>
      </c>
      <c r="AE231" s="46" t="s">
        <v>54</v>
      </c>
    </row>
    <row r="232" spans="1:31" x14ac:dyDescent="0.2">
      <c r="A232" s="44">
        <f t="shared" si="3"/>
        <v>231</v>
      </c>
      <c r="B232" s="45" t="s">
        <v>56</v>
      </c>
      <c r="C232" s="44" t="s">
        <v>56</v>
      </c>
      <c r="D232" s="58" t="s">
        <v>392</v>
      </c>
      <c r="E232" t="s">
        <v>220</v>
      </c>
      <c r="F232" t="s">
        <v>47</v>
      </c>
      <c r="G232" s="45" t="s">
        <v>77</v>
      </c>
      <c r="H232" s="44" t="s">
        <v>82</v>
      </c>
      <c r="I232" s="44" t="s">
        <v>59</v>
      </c>
      <c r="J232" s="44" t="s">
        <v>64</v>
      </c>
      <c r="K232" s="46">
        <v>7</v>
      </c>
      <c r="L232" s="47" t="s">
        <v>52</v>
      </c>
      <c r="M232" s="48">
        <v>2.2000000000000002</v>
      </c>
      <c r="N232" s="47" t="s">
        <v>52</v>
      </c>
      <c r="O232" s="48">
        <v>25</v>
      </c>
      <c r="P232" s="47">
        <v>734</v>
      </c>
      <c r="Q232" s="48">
        <v>9.9</v>
      </c>
      <c r="R232" s="47" t="s">
        <v>53</v>
      </c>
      <c r="S232" s="48">
        <v>2.9</v>
      </c>
      <c r="T232" s="47" t="s">
        <v>53</v>
      </c>
      <c r="U232" s="48">
        <v>2.1</v>
      </c>
      <c r="V232" s="47" t="s">
        <v>53</v>
      </c>
      <c r="W232" s="48">
        <v>6.5</v>
      </c>
      <c r="X232" s="47" t="s">
        <v>53</v>
      </c>
      <c r="Y232" s="48">
        <v>52.5</v>
      </c>
      <c r="Z232" s="47">
        <v>800</v>
      </c>
      <c r="AA232" s="48">
        <v>8.4</v>
      </c>
      <c r="AB232" s="47" t="s">
        <v>53</v>
      </c>
      <c r="AC232" s="48">
        <v>55.7</v>
      </c>
      <c r="AD232" s="47" t="s">
        <v>393</v>
      </c>
      <c r="AE232" s="46" t="s">
        <v>54</v>
      </c>
    </row>
    <row r="233" spans="1:31" x14ac:dyDescent="0.2">
      <c r="A233" s="44">
        <f t="shared" si="3"/>
        <v>232</v>
      </c>
      <c r="B233" s="45" t="s">
        <v>55</v>
      </c>
      <c r="C233" s="44"/>
      <c r="D233" s="58" t="s">
        <v>394</v>
      </c>
      <c r="E233" t="s">
        <v>130</v>
      </c>
      <c r="F233" t="s">
        <v>76</v>
      </c>
      <c r="G233" s="45" t="s">
        <v>84</v>
      </c>
      <c r="H233" s="44" t="s">
        <v>49</v>
      </c>
      <c r="I233" s="44" t="s">
        <v>59</v>
      </c>
      <c r="J233" s="44" t="s">
        <v>51</v>
      </c>
      <c r="K233" s="46">
        <v>7</v>
      </c>
      <c r="L233" s="47" t="s">
        <v>52</v>
      </c>
      <c r="M233" s="48">
        <v>5.6</v>
      </c>
      <c r="N233" s="47" t="s">
        <v>52</v>
      </c>
      <c r="O233" s="48">
        <v>8</v>
      </c>
      <c r="P233" s="47" t="s">
        <v>53</v>
      </c>
      <c r="Q233" s="48">
        <v>4.7</v>
      </c>
      <c r="R233" s="47" t="s">
        <v>53</v>
      </c>
      <c r="S233" s="48">
        <v>4.7</v>
      </c>
      <c r="T233" s="47" t="s">
        <v>53</v>
      </c>
      <c r="U233" s="48">
        <v>2.4</v>
      </c>
      <c r="V233" s="47" t="s">
        <v>53</v>
      </c>
      <c r="W233" s="48">
        <v>6.8</v>
      </c>
      <c r="X233" s="47" t="s">
        <v>53</v>
      </c>
      <c r="Y233" s="48">
        <v>34</v>
      </c>
      <c r="Z233" s="47" t="s">
        <v>53</v>
      </c>
      <c r="AA233" s="48">
        <v>6.3</v>
      </c>
      <c r="AB233" s="47" t="s">
        <v>53</v>
      </c>
      <c r="AC233" s="48">
        <v>33.200000000000003</v>
      </c>
      <c r="AD233" s="47" t="s">
        <v>53</v>
      </c>
      <c r="AE233" s="46" t="s">
        <v>54</v>
      </c>
    </row>
    <row r="234" spans="1:31" x14ac:dyDescent="0.2">
      <c r="A234" s="44">
        <f t="shared" si="3"/>
        <v>233</v>
      </c>
      <c r="B234" s="45">
        <f>618</f>
        <v>618</v>
      </c>
      <c r="C234" s="44">
        <f>511</f>
        <v>511</v>
      </c>
      <c r="D234" s="58" t="s">
        <v>395</v>
      </c>
      <c r="E234" t="s">
        <v>75</v>
      </c>
      <c r="F234" t="s">
        <v>76</v>
      </c>
      <c r="G234" s="45" t="s">
        <v>84</v>
      </c>
      <c r="H234" s="44" t="s">
        <v>82</v>
      </c>
      <c r="I234" s="44" t="s">
        <v>50</v>
      </c>
      <c r="J234" s="44" t="s">
        <v>64</v>
      </c>
      <c r="K234" s="46">
        <v>7.1</v>
      </c>
      <c r="L234" s="47" t="s">
        <v>52</v>
      </c>
      <c r="M234" s="48">
        <v>23.8</v>
      </c>
      <c r="N234" s="47">
        <v>564</v>
      </c>
      <c r="O234" s="48">
        <v>7</v>
      </c>
      <c r="P234" s="47" t="s">
        <v>53</v>
      </c>
      <c r="Q234" s="48">
        <v>82.7</v>
      </c>
      <c r="R234" s="47">
        <v>137</v>
      </c>
      <c r="S234" s="48"/>
      <c r="T234" s="47"/>
      <c r="U234" s="48">
        <v>4.0999999999999996</v>
      </c>
      <c r="V234" s="47" t="s">
        <v>53</v>
      </c>
      <c r="W234" s="48">
        <v>3.3</v>
      </c>
      <c r="X234" s="47" t="s">
        <v>53</v>
      </c>
      <c r="Y234" s="48">
        <v>62.3</v>
      </c>
      <c r="Z234" s="47">
        <v>661</v>
      </c>
      <c r="AA234" s="48">
        <v>11.4</v>
      </c>
      <c r="AB234" s="47" t="s">
        <v>53</v>
      </c>
      <c r="AC234" s="48">
        <v>42.3</v>
      </c>
      <c r="AD234" s="47" t="s">
        <v>53</v>
      </c>
      <c r="AE234" s="46">
        <v>27.7</v>
      </c>
    </row>
    <row r="235" spans="1:31" x14ac:dyDescent="0.2">
      <c r="A235" s="44">
        <f t="shared" si="3"/>
        <v>234</v>
      </c>
      <c r="B235" s="45">
        <f>622</f>
        <v>622</v>
      </c>
      <c r="C235" s="44" t="s">
        <v>150</v>
      </c>
      <c r="D235" s="58" t="s">
        <v>396</v>
      </c>
      <c r="E235" t="s">
        <v>160</v>
      </c>
      <c r="F235" t="s">
        <v>47</v>
      </c>
      <c r="G235" s="45" t="s">
        <v>58</v>
      </c>
      <c r="H235" s="44" t="s">
        <v>49</v>
      </c>
      <c r="I235" s="44" t="s">
        <v>50</v>
      </c>
      <c r="J235" s="44" t="s">
        <v>64</v>
      </c>
      <c r="K235" s="46">
        <v>7.1</v>
      </c>
      <c r="L235" s="47" t="s">
        <v>52</v>
      </c>
      <c r="M235" s="48">
        <v>17.899999999999999</v>
      </c>
      <c r="N235" s="47" t="s">
        <v>52</v>
      </c>
      <c r="O235" s="48">
        <v>22.2</v>
      </c>
      <c r="P235" s="47">
        <v>786</v>
      </c>
      <c r="Q235" s="48">
        <v>41.1</v>
      </c>
      <c r="R235" s="47">
        <v>458</v>
      </c>
      <c r="S235" s="48">
        <v>67.5</v>
      </c>
      <c r="T235" s="47">
        <v>346</v>
      </c>
      <c r="U235" s="48">
        <v>65.099999999999994</v>
      </c>
      <c r="V235" s="47">
        <v>308</v>
      </c>
      <c r="W235" s="48">
        <v>68.5</v>
      </c>
      <c r="X235" s="47">
        <v>282</v>
      </c>
      <c r="Y235" s="48">
        <v>51.1</v>
      </c>
      <c r="Z235" s="47" t="s">
        <v>53</v>
      </c>
      <c r="AA235" s="48">
        <v>24.7</v>
      </c>
      <c r="AB235" s="47">
        <v>646</v>
      </c>
      <c r="AC235" s="48">
        <v>62.7</v>
      </c>
      <c r="AD235" s="47" t="s">
        <v>397</v>
      </c>
      <c r="AE235" s="46">
        <v>27.6</v>
      </c>
    </row>
    <row r="236" spans="1:31" x14ac:dyDescent="0.2">
      <c r="A236" s="44">
        <f t="shared" si="3"/>
        <v>235</v>
      </c>
      <c r="B236" s="45" t="s">
        <v>89</v>
      </c>
      <c r="C236" s="44" t="s">
        <v>89</v>
      </c>
      <c r="D236" s="58" t="s">
        <v>398</v>
      </c>
      <c r="E236" t="s">
        <v>291</v>
      </c>
      <c r="F236" t="s">
        <v>170</v>
      </c>
      <c r="G236" s="45" t="s">
        <v>58</v>
      </c>
      <c r="H236" s="44" t="s">
        <v>62</v>
      </c>
      <c r="I236" s="44" t="s">
        <v>50</v>
      </c>
      <c r="J236" s="44" t="s">
        <v>51</v>
      </c>
      <c r="K236" s="46">
        <v>7.1</v>
      </c>
      <c r="L236" s="47" t="s">
        <v>52</v>
      </c>
      <c r="M236" s="48">
        <v>40.5</v>
      </c>
      <c r="N236" s="47">
        <v>334</v>
      </c>
      <c r="O236" s="48">
        <v>47.2</v>
      </c>
      <c r="P236" s="47">
        <v>416</v>
      </c>
      <c r="Q236" s="48">
        <v>5.3</v>
      </c>
      <c r="R236" s="47" t="s">
        <v>53</v>
      </c>
      <c r="S236" s="48">
        <v>18.2</v>
      </c>
      <c r="T236" s="47">
        <v>738</v>
      </c>
      <c r="U236" s="48">
        <v>33</v>
      </c>
      <c r="V236" s="47">
        <v>558</v>
      </c>
      <c r="W236" s="48">
        <v>34.5</v>
      </c>
      <c r="X236" s="47">
        <v>558</v>
      </c>
      <c r="Y236" s="48">
        <v>50.4</v>
      </c>
      <c r="Z236" s="47" t="s">
        <v>53</v>
      </c>
      <c r="AA236" s="48">
        <v>3.3</v>
      </c>
      <c r="AB236" s="47" t="s">
        <v>53</v>
      </c>
      <c r="AC236" s="48">
        <v>35.700000000000003</v>
      </c>
      <c r="AD236" s="47" t="s">
        <v>53</v>
      </c>
      <c r="AE236" s="46" t="s">
        <v>54</v>
      </c>
    </row>
    <row r="237" spans="1:31" x14ac:dyDescent="0.2">
      <c r="A237" s="44">
        <f t="shared" si="3"/>
        <v>236</v>
      </c>
      <c r="B237" s="45" t="s">
        <v>65</v>
      </c>
      <c r="C237" s="44" t="s">
        <v>89</v>
      </c>
      <c r="D237" s="58" t="s">
        <v>399</v>
      </c>
      <c r="E237" t="s">
        <v>400</v>
      </c>
      <c r="F237" t="s">
        <v>76</v>
      </c>
      <c r="G237" s="45" t="s">
        <v>77</v>
      </c>
      <c r="H237" s="44" t="s">
        <v>62</v>
      </c>
      <c r="I237" s="44" t="s">
        <v>59</v>
      </c>
      <c r="J237" s="44" t="s">
        <v>64</v>
      </c>
      <c r="K237" s="46">
        <v>7.1</v>
      </c>
      <c r="L237" s="47" t="s">
        <v>52</v>
      </c>
      <c r="M237" s="48">
        <v>7.1</v>
      </c>
      <c r="N237" s="47" t="s">
        <v>52</v>
      </c>
      <c r="O237" s="48">
        <v>1</v>
      </c>
      <c r="P237" s="47" t="s">
        <v>53</v>
      </c>
      <c r="Q237" s="48">
        <v>54.4</v>
      </c>
      <c r="R237" s="47">
        <v>336</v>
      </c>
      <c r="S237" s="48"/>
      <c r="T237" s="47"/>
      <c r="U237" s="48"/>
      <c r="V237" s="47"/>
      <c r="W237" s="48"/>
      <c r="X237" s="47"/>
      <c r="Y237" s="48">
        <v>7.8</v>
      </c>
      <c r="Z237" s="47" t="s">
        <v>53</v>
      </c>
      <c r="AA237" s="48">
        <v>29.3</v>
      </c>
      <c r="AB237" s="47">
        <v>562</v>
      </c>
      <c r="AC237" s="48">
        <v>3</v>
      </c>
      <c r="AD237" s="47" t="s">
        <v>53</v>
      </c>
      <c r="AE237" s="46" t="s">
        <v>54</v>
      </c>
    </row>
    <row r="238" spans="1:31" x14ac:dyDescent="0.2">
      <c r="A238" s="44">
        <f t="shared" si="3"/>
        <v>237</v>
      </c>
      <c r="B238" s="45" t="s">
        <v>65</v>
      </c>
      <c r="C238" s="44" t="s">
        <v>65</v>
      </c>
      <c r="D238" s="58" t="s">
        <v>401</v>
      </c>
      <c r="E238" t="s">
        <v>289</v>
      </c>
      <c r="F238" t="s">
        <v>69</v>
      </c>
      <c r="G238" s="45" t="s">
        <v>58</v>
      </c>
      <c r="H238" s="44" t="s">
        <v>62</v>
      </c>
      <c r="I238" s="44" t="s">
        <v>50</v>
      </c>
      <c r="J238" s="44" t="s">
        <v>51</v>
      </c>
      <c r="K238" s="46">
        <v>7.1</v>
      </c>
      <c r="L238" s="47" t="s">
        <v>52</v>
      </c>
      <c r="M238" s="48">
        <v>8</v>
      </c>
      <c r="N238" s="47" t="s">
        <v>52</v>
      </c>
      <c r="O238" s="48">
        <v>34.1</v>
      </c>
      <c r="P238" s="47">
        <v>577</v>
      </c>
      <c r="Q238" s="48">
        <v>7.2</v>
      </c>
      <c r="R238" s="47" t="s">
        <v>53</v>
      </c>
      <c r="S238" s="48">
        <v>4.0999999999999996</v>
      </c>
      <c r="T238" s="47" t="s">
        <v>53</v>
      </c>
      <c r="U238" s="48">
        <v>43.1</v>
      </c>
      <c r="V238" s="47">
        <v>467</v>
      </c>
      <c r="W238" s="48">
        <v>48.3</v>
      </c>
      <c r="X238" s="47">
        <v>431</v>
      </c>
      <c r="Y238" s="48">
        <v>59</v>
      </c>
      <c r="Z238" s="47">
        <v>707</v>
      </c>
      <c r="AA238" s="48">
        <v>4.8</v>
      </c>
      <c r="AB238" s="47" t="s">
        <v>53</v>
      </c>
      <c r="AC238" s="48">
        <v>55.4</v>
      </c>
      <c r="AD238" s="47" t="s">
        <v>402</v>
      </c>
      <c r="AE238" s="46" t="s">
        <v>54</v>
      </c>
    </row>
    <row r="239" spans="1:31" x14ac:dyDescent="0.2">
      <c r="A239" s="44">
        <f t="shared" si="3"/>
        <v>238</v>
      </c>
      <c r="B239" s="45" t="s">
        <v>65</v>
      </c>
      <c r="C239" s="44" t="s">
        <v>43</v>
      </c>
      <c r="D239" s="58" t="s">
        <v>403</v>
      </c>
      <c r="E239" t="s">
        <v>209</v>
      </c>
      <c r="F239" t="s">
        <v>69</v>
      </c>
      <c r="G239" s="45" t="s">
        <v>58</v>
      </c>
      <c r="H239" s="44" t="s">
        <v>49</v>
      </c>
      <c r="I239" s="44" t="s">
        <v>50</v>
      </c>
      <c r="J239" s="44" t="s">
        <v>64</v>
      </c>
      <c r="K239" s="46">
        <v>7.1</v>
      </c>
      <c r="L239" s="47" t="s">
        <v>52</v>
      </c>
      <c r="M239" s="48">
        <v>5.8</v>
      </c>
      <c r="N239" s="47" t="s">
        <v>52</v>
      </c>
      <c r="O239" s="48">
        <v>53.7</v>
      </c>
      <c r="P239" s="47">
        <v>350</v>
      </c>
      <c r="Q239" s="48">
        <v>12.5</v>
      </c>
      <c r="R239" s="47" t="s">
        <v>53</v>
      </c>
      <c r="S239" s="48">
        <v>27.7</v>
      </c>
      <c r="T239" s="47">
        <v>618</v>
      </c>
      <c r="U239" s="48">
        <v>19.8</v>
      </c>
      <c r="V239" s="47">
        <v>730</v>
      </c>
      <c r="W239" s="48">
        <v>26</v>
      </c>
      <c r="X239" s="47">
        <v>670</v>
      </c>
      <c r="Y239" s="48">
        <v>57.2</v>
      </c>
      <c r="Z239" s="47">
        <v>731</v>
      </c>
      <c r="AA239" s="48">
        <v>2.5</v>
      </c>
      <c r="AB239" s="47" t="s">
        <v>53</v>
      </c>
      <c r="AC239" s="48">
        <v>47</v>
      </c>
      <c r="AD239" s="47" t="s">
        <v>180</v>
      </c>
      <c r="AE239" s="46" t="s">
        <v>54</v>
      </c>
    </row>
    <row r="240" spans="1:31" x14ac:dyDescent="0.2">
      <c r="A240" s="44">
        <f t="shared" si="3"/>
        <v>239</v>
      </c>
      <c r="B240" s="45" t="s">
        <v>55</v>
      </c>
      <c r="C240" s="44" t="s">
        <v>56</v>
      </c>
      <c r="D240" s="58" t="s">
        <v>404</v>
      </c>
      <c r="E240" t="s">
        <v>91</v>
      </c>
      <c r="F240" t="s">
        <v>76</v>
      </c>
      <c r="G240" s="45" t="s">
        <v>77</v>
      </c>
      <c r="H240" s="44" t="s">
        <v>62</v>
      </c>
      <c r="I240" s="44" t="s">
        <v>59</v>
      </c>
      <c r="J240" s="44" t="s">
        <v>51</v>
      </c>
      <c r="K240" s="46">
        <v>7.1</v>
      </c>
      <c r="L240" s="47" t="s">
        <v>52</v>
      </c>
      <c r="M240" s="48">
        <v>16.8</v>
      </c>
      <c r="N240" s="47" t="s">
        <v>52</v>
      </c>
      <c r="O240" s="48">
        <v>7.4</v>
      </c>
      <c r="P240" s="47" t="s">
        <v>53</v>
      </c>
      <c r="Q240" s="48">
        <v>2.5</v>
      </c>
      <c r="R240" s="47" t="s">
        <v>53</v>
      </c>
      <c r="S240" s="48">
        <v>20.3</v>
      </c>
      <c r="T240" s="47">
        <v>707</v>
      </c>
      <c r="U240" s="48">
        <v>4.5</v>
      </c>
      <c r="V240" s="47" t="s">
        <v>53</v>
      </c>
      <c r="W240" s="48">
        <v>3.6</v>
      </c>
      <c r="X240" s="47" t="s">
        <v>53</v>
      </c>
      <c r="Y240" s="48">
        <v>9.5</v>
      </c>
      <c r="Z240" s="47" t="s">
        <v>53</v>
      </c>
      <c r="AA240" s="48">
        <v>14.5</v>
      </c>
      <c r="AB240" s="47" t="s">
        <v>53</v>
      </c>
      <c r="AC240" s="48">
        <v>9.6</v>
      </c>
      <c r="AD240" s="47" t="s">
        <v>53</v>
      </c>
      <c r="AE240" s="46" t="s">
        <v>54</v>
      </c>
    </row>
    <row r="241" spans="1:31" x14ac:dyDescent="0.2">
      <c r="A241" s="44">
        <f t="shared" si="3"/>
        <v>240</v>
      </c>
      <c r="B241" s="45" t="s">
        <v>55</v>
      </c>
      <c r="C241" s="44"/>
      <c r="D241" s="58" t="s">
        <v>405</v>
      </c>
      <c r="E241" t="s">
        <v>291</v>
      </c>
      <c r="F241" t="s">
        <v>170</v>
      </c>
      <c r="G241" s="45" t="s">
        <v>77</v>
      </c>
      <c r="H241" s="44" t="s">
        <v>82</v>
      </c>
      <c r="I241" s="44" t="s">
        <v>59</v>
      </c>
      <c r="J241" s="44" t="s">
        <v>64</v>
      </c>
      <c r="K241" s="46">
        <v>7.1</v>
      </c>
      <c r="L241" s="47" t="s">
        <v>52</v>
      </c>
      <c r="M241" s="48">
        <v>2.2000000000000002</v>
      </c>
      <c r="N241" s="47" t="s">
        <v>52</v>
      </c>
      <c r="O241" s="48">
        <v>11.8</v>
      </c>
      <c r="P241" s="47" t="s">
        <v>53</v>
      </c>
      <c r="Q241" s="48">
        <v>6.4</v>
      </c>
      <c r="R241" s="47" t="s">
        <v>53</v>
      </c>
      <c r="S241" s="48">
        <v>1.1000000000000001</v>
      </c>
      <c r="T241" s="47" t="s">
        <v>53</v>
      </c>
      <c r="U241" s="48">
        <v>1.8</v>
      </c>
      <c r="V241" s="47" t="s">
        <v>53</v>
      </c>
      <c r="W241" s="48">
        <v>6.1</v>
      </c>
      <c r="X241" s="47" t="s">
        <v>53</v>
      </c>
      <c r="Y241" s="48">
        <v>53.9</v>
      </c>
      <c r="Z241" s="47">
        <v>784</v>
      </c>
      <c r="AA241" s="48">
        <v>2.9</v>
      </c>
      <c r="AB241" s="47" t="s">
        <v>53</v>
      </c>
      <c r="AC241" s="48">
        <v>40</v>
      </c>
      <c r="AD241" s="47" t="s">
        <v>53</v>
      </c>
      <c r="AE241" s="46" t="s">
        <v>54</v>
      </c>
    </row>
    <row r="242" spans="1:31" x14ac:dyDescent="0.2">
      <c r="A242" s="44">
        <f t="shared" si="3"/>
        <v>241</v>
      </c>
      <c r="B242" s="45">
        <f>668</f>
        <v>668</v>
      </c>
      <c r="C242" s="44" t="s">
        <v>406</v>
      </c>
      <c r="D242" s="58" t="s">
        <v>407</v>
      </c>
      <c r="E242" t="s">
        <v>46</v>
      </c>
      <c r="F242" t="s">
        <v>47</v>
      </c>
      <c r="G242" s="45" t="s">
        <v>58</v>
      </c>
      <c r="H242" s="44" t="s">
        <v>49</v>
      </c>
      <c r="I242" s="44" t="s">
        <v>50</v>
      </c>
      <c r="J242" s="44" t="s">
        <v>51</v>
      </c>
      <c r="K242" s="46">
        <v>7.2</v>
      </c>
      <c r="L242" s="47" t="s">
        <v>52</v>
      </c>
      <c r="M242" s="48">
        <v>12.4</v>
      </c>
      <c r="N242" s="47" t="s">
        <v>52</v>
      </c>
      <c r="O242" s="48">
        <v>30.5</v>
      </c>
      <c r="P242" s="47">
        <v>625</v>
      </c>
      <c r="Q242" s="48">
        <v>37.1</v>
      </c>
      <c r="R242" s="47">
        <v>501</v>
      </c>
      <c r="S242" s="48">
        <v>68.900000000000006</v>
      </c>
      <c r="T242" s="47">
        <v>339</v>
      </c>
      <c r="U242" s="48">
        <v>40</v>
      </c>
      <c r="V242" s="47">
        <v>490</v>
      </c>
      <c r="W242" s="48">
        <v>45.4</v>
      </c>
      <c r="X242" s="47">
        <v>459</v>
      </c>
      <c r="Y242" s="48">
        <v>44.9</v>
      </c>
      <c r="Z242" s="47" t="s">
        <v>53</v>
      </c>
      <c r="AA242" s="48">
        <v>45.4</v>
      </c>
      <c r="AB242" s="47">
        <v>385</v>
      </c>
      <c r="AC242" s="48">
        <v>61.5</v>
      </c>
      <c r="AD242" s="47" t="s">
        <v>408</v>
      </c>
      <c r="AE242" s="46">
        <v>26.3</v>
      </c>
    </row>
    <row r="243" spans="1:31" x14ac:dyDescent="0.2">
      <c r="A243" s="44">
        <f t="shared" si="3"/>
        <v>242</v>
      </c>
      <c r="B243" s="45">
        <f>697</f>
        <v>697</v>
      </c>
      <c r="C243" s="44" t="s">
        <v>409</v>
      </c>
      <c r="D243" s="58" t="s">
        <v>410</v>
      </c>
      <c r="E243" t="s">
        <v>411</v>
      </c>
      <c r="F243" t="s">
        <v>69</v>
      </c>
      <c r="G243" s="45" t="s">
        <v>48</v>
      </c>
      <c r="H243" s="44" t="s">
        <v>49</v>
      </c>
      <c r="I243" s="44" t="s">
        <v>50</v>
      </c>
      <c r="J243" s="44" t="s">
        <v>64</v>
      </c>
      <c r="K243" s="46">
        <v>7.2</v>
      </c>
      <c r="L243" s="47" t="s">
        <v>52</v>
      </c>
      <c r="M243" s="48">
        <v>5.8</v>
      </c>
      <c r="N243" s="47" t="s">
        <v>52</v>
      </c>
      <c r="O243" s="48">
        <v>57.4</v>
      </c>
      <c r="P243" s="47">
        <v>318</v>
      </c>
      <c r="Q243" s="48">
        <v>16.399999999999999</v>
      </c>
      <c r="R243" s="47">
        <v>777</v>
      </c>
      <c r="S243" s="48">
        <v>98.2</v>
      </c>
      <c r="T243" s="47">
        <v>138</v>
      </c>
      <c r="U243" s="48">
        <v>94.8</v>
      </c>
      <c r="V243" s="47">
        <v>127</v>
      </c>
      <c r="W243" s="48">
        <v>95.2</v>
      </c>
      <c r="X243" s="47">
        <v>108</v>
      </c>
      <c r="Y243" s="48">
        <v>43.9</v>
      </c>
      <c r="Z243" s="47" t="s">
        <v>53</v>
      </c>
      <c r="AA243" s="48">
        <v>13.6</v>
      </c>
      <c r="AB243" s="47" t="s">
        <v>53</v>
      </c>
      <c r="AC243" s="48">
        <v>36.299999999999997</v>
      </c>
      <c r="AD243" s="47" t="s">
        <v>53</v>
      </c>
      <c r="AE243" s="46">
        <v>25.1</v>
      </c>
    </row>
    <row r="244" spans="1:31" x14ac:dyDescent="0.2">
      <c r="A244" s="44">
        <f t="shared" si="3"/>
        <v>243</v>
      </c>
      <c r="B244" s="45" t="s">
        <v>172</v>
      </c>
      <c r="C244" s="44" t="s">
        <v>276</v>
      </c>
      <c r="D244" s="58" t="s">
        <v>412</v>
      </c>
      <c r="E244" t="s">
        <v>68</v>
      </c>
      <c r="F244" t="s">
        <v>69</v>
      </c>
      <c r="G244" s="45" t="s">
        <v>58</v>
      </c>
      <c r="H244" s="44" t="s">
        <v>62</v>
      </c>
      <c r="I244" s="44" t="s">
        <v>50</v>
      </c>
      <c r="J244" s="44" t="s">
        <v>64</v>
      </c>
      <c r="K244" s="46">
        <v>7.2</v>
      </c>
      <c r="L244" s="47" t="s">
        <v>52</v>
      </c>
      <c r="M244" s="48">
        <v>15.5</v>
      </c>
      <c r="N244" s="47" t="s">
        <v>52</v>
      </c>
      <c r="O244" s="48">
        <v>76.8</v>
      </c>
      <c r="P244" s="47">
        <v>186</v>
      </c>
      <c r="Q244" s="48">
        <v>21</v>
      </c>
      <c r="R244" s="47">
        <v>698</v>
      </c>
      <c r="S244" s="48">
        <v>10.7</v>
      </c>
      <c r="T244" s="47" t="s">
        <v>53</v>
      </c>
      <c r="U244" s="48">
        <v>67.400000000000006</v>
      </c>
      <c r="V244" s="47">
        <v>294</v>
      </c>
      <c r="W244" s="48">
        <v>70.2</v>
      </c>
      <c r="X244" s="47">
        <v>268</v>
      </c>
      <c r="Y244" s="48">
        <v>43.7</v>
      </c>
      <c r="Z244" s="47" t="s">
        <v>53</v>
      </c>
      <c r="AA244" s="48">
        <v>25.1</v>
      </c>
      <c r="AB244" s="47">
        <v>638</v>
      </c>
      <c r="AC244" s="48">
        <v>37.5</v>
      </c>
      <c r="AD244" s="47" t="s">
        <v>53</v>
      </c>
      <c r="AE244" s="46" t="s">
        <v>54</v>
      </c>
    </row>
    <row r="245" spans="1:31" x14ac:dyDescent="0.2">
      <c r="A245" s="44">
        <f t="shared" si="3"/>
        <v>244</v>
      </c>
      <c r="B245" s="45" t="s">
        <v>93</v>
      </c>
      <c r="C245" s="44" t="s">
        <v>383</v>
      </c>
      <c r="D245" s="58" t="s">
        <v>413</v>
      </c>
      <c r="E245" t="s">
        <v>414</v>
      </c>
      <c r="F245" t="s">
        <v>69</v>
      </c>
      <c r="G245" s="45" t="s">
        <v>58</v>
      </c>
      <c r="H245" s="44" t="s">
        <v>49</v>
      </c>
      <c r="I245" s="44" t="s">
        <v>50</v>
      </c>
      <c r="J245" s="44"/>
      <c r="K245" s="46">
        <v>7.2</v>
      </c>
      <c r="L245" s="47" t="s">
        <v>52</v>
      </c>
      <c r="M245" s="48">
        <v>12.5</v>
      </c>
      <c r="N245" s="47" t="s">
        <v>52</v>
      </c>
      <c r="O245" s="48">
        <v>81.099999999999994</v>
      </c>
      <c r="P245" s="47">
        <v>164</v>
      </c>
      <c r="Q245" s="48">
        <v>5</v>
      </c>
      <c r="R245" s="47" t="s">
        <v>53</v>
      </c>
      <c r="S245" s="48">
        <v>73.900000000000006</v>
      </c>
      <c r="T245" s="47">
        <v>319</v>
      </c>
      <c r="U245" s="48">
        <v>25.1</v>
      </c>
      <c r="V245" s="47">
        <v>659</v>
      </c>
      <c r="W245" s="48">
        <v>31.2</v>
      </c>
      <c r="X245" s="47">
        <v>597</v>
      </c>
      <c r="Y245" s="48">
        <v>43.1</v>
      </c>
      <c r="Z245" s="47" t="s">
        <v>53</v>
      </c>
      <c r="AA245" s="48">
        <v>7.4</v>
      </c>
      <c r="AB245" s="47" t="s">
        <v>53</v>
      </c>
      <c r="AC245" s="48">
        <v>55.1</v>
      </c>
      <c r="AD245" s="47" t="s">
        <v>415</v>
      </c>
      <c r="AE245" s="46" t="s">
        <v>54</v>
      </c>
    </row>
    <row r="246" spans="1:31" x14ac:dyDescent="0.2">
      <c r="A246" s="44">
        <f t="shared" si="3"/>
        <v>245</v>
      </c>
      <c r="B246" s="45" t="s">
        <v>43</v>
      </c>
      <c r="C246" s="44" t="s">
        <v>93</v>
      </c>
      <c r="D246" s="58" t="s">
        <v>416</v>
      </c>
      <c r="E246" t="s">
        <v>75</v>
      </c>
      <c r="F246" t="s">
        <v>76</v>
      </c>
      <c r="G246" s="45" t="s">
        <v>84</v>
      </c>
      <c r="H246" s="44" t="s">
        <v>49</v>
      </c>
      <c r="I246" s="44" t="s">
        <v>50</v>
      </c>
      <c r="J246" s="44" t="s">
        <v>64</v>
      </c>
      <c r="K246" s="46">
        <v>7.2</v>
      </c>
      <c r="L246" s="47" t="s">
        <v>52</v>
      </c>
      <c r="M246" s="48">
        <v>4.5999999999999996</v>
      </c>
      <c r="N246" s="47" t="s">
        <v>52</v>
      </c>
      <c r="O246" s="48">
        <v>24.1</v>
      </c>
      <c r="P246" s="47">
        <v>751</v>
      </c>
      <c r="Q246" s="48">
        <v>41.2</v>
      </c>
      <c r="R246" s="47">
        <v>457</v>
      </c>
      <c r="S246" s="48"/>
      <c r="T246" s="47"/>
      <c r="U246" s="48">
        <v>4.4000000000000004</v>
      </c>
      <c r="V246" s="47" t="s">
        <v>53</v>
      </c>
      <c r="W246" s="48">
        <v>3.5</v>
      </c>
      <c r="X246" s="47" t="s">
        <v>53</v>
      </c>
      <c r="Y246" s="48">
        <v>64.2</v>
      </c>
      <c r="Z246" s="47">
        <v>632</v>
      </c>
      <c r="AA246" s="48">
        <v>10.1</v>
      </c>
      <c r="AB246" s="47" t="s">
        <v>53</v>
      </c>
      <c r="AC246" s="48">
        <v>34.9</v>
      </c>
      <c r="AD246" s="47" t="s">
        <v>53</v>
      </c>
      <c r="AE246" s="46" t="s">
        <v>54</v>
      </c>
    </row>
    <row r="247" spans="1:31" x14ac:dyDescent="0.2">
      <c r="A247" s="44">
        <f t="shared" si="3"/>
        <v>246</v>
      </c>
      <c r="B247" s="45" t="s">
        <v>65</v>
      </c>
      <c r="C247" s="44" t="s">
        <v>65</v>
      </c>
      <c r="D247" s="58" t="s">
        <v>417</v>
      </c>
      <c r="E247" t="s">
        <v>80</v>
      </c>
      <c r="F247" t="s">
        <v>69</v>
      </c>
      <c r="G247" s="45" t="s">
        <v>77</v>
      </c>
      <c r="H247" s="44" t="s">
        <v>62</v>
      </c>
      <c r="I247" s="44" t="s">
        <v>50</v>
      </c>
      <c r="J247" s="44" t="s">
        <v>64</v>
      </c>
      <c r="K247" s="46">
        <v>7.2</v>
      </c>
      <c r="L247" s="47" t="s">
        <v>52</v>
      </c>
      <c r="M247" s="48">
        <v>9.5</v>
      </c>
      <c r="N247" s="47" t="s">
        <v>52</v>
      </c>
      <c r="O247" s="48">
        <v>6.3</v>
      </c>
      <c r="P247" s="47" t="s">
        <v>53</v>
      </c>
      <c r="Q247" s="48">
        <v>11.2</v>
      </c>
      <c r="R247" s="47" t="s">
        <v>53</v>
      </c>
      <c r="S247" s="48">
        <v>45.5</v>
      </c>
      <c r="T247" s="47">
        <v>465</v>
      </c>
      <c r="U247" s="48">
        <v>77.3</v>
      </c>
      <c r="V247" s="47">
        <v>242</v>
      </c>
      <c r="W247" s="48">
        <v>79.400000000000006</v>
      </c>
      <c r="X247" s="47">
        <v>212</v>
      </c>
      <c r="Y247" s="48">
        <v>40.299999999999997</v>
      </c>
      <c r="Z247" s="47" t="s">
        <v>53</v>
      </c>
      <c r="AA247" s="48">
        <v>8.5</v>
      </c>
      <c r="AB247" s="47" t="s">
        <v>53</v>
      </c>
      <c r="AC247" s="48">
        <v>56.7</v>
      </c>
      <c r="AD247" s="47" t="s">
        <v>418</v>
      </c>
      <c r="AE247" s="46" t="s">
        <v>54</v>
      </c>
    </row>
    <row r="248" spans="1:31" x14ac:dyDescent="0.2">
      <c r="A248" s="44">
        <f t="shared" si="3"/>
        <v>247</v>
      </c>
      <c r="B248" s="45" t="s">
        <v>65</v>
      </c>
      <c r="C248" s="44" t="s">
        <v>65</v>
      </c>
      <c r="D248" s="58" t="s">
        <v>419</v>
      </c>
      <c r="E248" t="s">
        <v>46</v>
      </c>
      <c r="F248" t="s">
        <v>47</v>
      </c>
      <c r="G248" s="45" t="s">
        <v>77</v>
      </c>
      <c r="H248" s="44" t="s">
        <v>49</v>
      </c>
      <c r="I248" s="44" t="s">
        <v>50</v>
      </c>
      <c r="J248" s="44" t="s">
        <v>64</v>
      </c>
      <c r="K248" s="46">
        <v>7.2</v>
      </c>
      <c r="L248" s="47" t="s">
        <v>52</v>
      </c>
      <c r="M248" s="48">
        <v>8.6999999999999993</v>
      </c>
      <c r="N248" s="47" t="s">
        <v>52</v>
      </c>
      <c r="O248" s="48">
        <v>9.1</v>
      </c>
      <c r="P248" s="47" t="s">
        <v>53</v>
      </c>
      <c r="Q248" s="48">
        <v>33.5</v>
      </c>
      <c r="R248" s="47">
        <v>542</v>
      </c>
      <c r="S248" s="48">
        <v>19.7</v>
      </c>
      <c r="T248" s="47">
        <v>720</v>
      </c>
      <c r="U248" s="48">
        <v>5.5</v>
      </c>
      <c r="V248" s="47" t="s">
        <v>53</v>
      </c>
      <c r="W248" s="48">
        <v>4.3</v>
      </c>
      <c r="X248" s="47" t="s">
        <v>53</v>
      </c>
      <c r="Y248" s="48">
        <v>70.2</v>
      </c>
      <c r="Z248" s="47">
        <v>527</v>
      </c>
      <c r="AA248" s="48">
        <v>12.8</v>
      </c>
      <c r="AB248" s="47" t="s">
        <v>53</v>
      </c>
      <c r="AC248" s="48">
        <v>38.5</v>
      </c>
      <c r="AD248" s="47" t="s">
        <v>53</v>
      </c>
      <c r="AE248" s="46" t="s">
        <v>54</v>
      </c>
    </row>
    <row r="249" spans="1:31" x14ac:dyDescent="0.2">
      <c r="A249" s="44">
        <f t="shared" si="3"/>
        <v>248</v>
      </c>
      <c r="B249" s="45" t="s">
        <v>65</v>
      </c>
      <c r="C249" s="44" t="s">
        <v>65</v>
      </c>
      <c r="D249" s="58" t="s">
        <v>420</v>
      </c>
      <c r="E249" t="s">
        <v>46</v>
      </c>
      <c r="F249" t="s">
        <v>47</v>
      </c>
      <c r="G249" s="45" t="s">
        <v>77</v>
      </c>
      <c r="H249" s="44" t="s">
        <v>49</v>
      </c>
      <c r="I249" s="44" t="s">
        <v>50</v>
      </c>
      <c r="J249" s="44" t="s">
        <v>64</v>
      </c>
      <c r="K249" s="46">
        <v>7.2</v>
      </c>
      <c r="L249" s="47" t="s">
        <v>52</v>
      </c>
      <c r="M249" s="48">
        <v>5.7</v>
      </c>
      <c r="N249" s="47" t="s">
        <v>52</v>
      </c>
      <c r="O249" s="48">
        <v>8.6999999999999993</v>
      </c>
      <c r="P249" s="47" t="s">
        <v>53</v>
      </c>
      <c r="Q249" s="48">
        <v>26.5</v>
      </c>
      <c r="R249" s="47">
        <v>619</v>
      </c>
      <c r="S249" s="48">
        <v>7.8</v>
      </c>
      <c r="T249" s="47" t="s">
        <v>53</v>
      </c>
      <c r="U249" s="48">
        <v>4.3</v>
      </c>
      <c r="V249" s="47" t="s">
        <v>53</v>
      </c>
      <c r="W249" s="48">
        <v>9.1999999999999993</v>
      </c>
      <c r="X249" s="47" t="s">
        <v>53</v>
      </c>
      <c r="Y249" s="48">
        <v>53.2</v>
      </c>
      <c r="Z249" s="47">
        <v>793</v>
      </c>
      <c r="AA249" s="48">
        <v>15.8</v>
      </c>
      <c r="AB249" s="47" t="s">
        <v>53</v>
      </c>
      <c r="AC249" s="48">
        <v>68</v>
      </c>
      <c r="AD249" s="47" t="s">
        <v>421</v>
      </c>
      <c r="AE249" s="46" t="s">
        <v>54</v>
      </c>
    </row>
    <row r="250" spans="1:31" x14ac:dyDescent="0.2">
      <c r="A250" s="44">
        <f t="shared" si="3"/>
        <v>249</v>
      </c>
      <c r="B250" s="45" t="s">
        <v>65</v>
      </c>
      <c r="C250" s="44"/>
      <c r="D250" s="58" t="s">
        <v>422</v>
      </c>
      <c r="E250" t="s">
        <v>423</v>
      </c>
      <c r="F250" t="s">
        <v>69</v>
      </c>
      <c r="G250" s="45" t="s">
        <v>58</v>
      </c>
      <c r="H250" s="44" t="s">
        <v>49</v>
      </c>
      <c r="I250" s="44" t="s">
        <v>50</v>
      </c>
      <c r="J250" s="44"/>
      <c r="K250" s="46">
        <v>7.2</v>
      </c>
      <c r="L250" s="47" t="s">
        <v>52</v>
      </c>
      <c r="M250" s="48">
        <v>3.2</v>
      </c>
      <c r="N250" s="47" t="s">
        <v>52</v>
      </c>
      <c r="O250" s="48">
        <v>13.6</v>
      </c>
      <c r="P250" s="47" t="s">
        <v>53</v>
      </c>
      <c r="Q250" s="48">
        <v>28.3</v>
      </c>
      <c r="R250" s="47">
        <v>604</v>
      </c>
      <c r="S250" s="48">
        <v>6.6</v>
      </c>
      <c r="T250" s="47" t="s">
        <v>53</v>
      </c>
      <c r="U250" s="48">
        <v>53</v>
      </c>
      <c r="V250" s="47">
        <v>388</v>
      </c>
      <c r="W250" s="48">
        <v>57.4</v>
      </c>
      <c r="X250" s="47">
        <v>355</v>
      </c>
      <c r="Y250" s="48">
        <v>66.3</v>
      </c>
      <c r="Z250" s="47">
        <v>604</v>
      </c>
      <c r="AA250" s="48">
        <v>3</v>
      </c>
      <c r="AB250" s="47" t="s">
        <v>53</v>
      </c>
      <c r="AC250" s="48">
        <v>45</v>
      </c>
      <c r="AD250" s="47" t="s">
        <v>53</v>
      </c>
      <c r="AE250" s="46" t="s">
        <v>54</v>
      </c>
    </row>
    <row r="251" spans="1:31" x14ac:dyDescent="0.2">
      <c r="A251" s="44">
        <f t="shared" si="3"/>
        <v>250</v>
      </c>
      <c r="B251" s="45" t="s">
        <v>65</v>
      </c>
      <c r="C251" s="44" t="s">
        <v>65</v>
      </c>
      <c r="D251" s="58" t="s">
        <v>424</v>
      </c>
      <c r="E251" t="s">
        <v>425</v>
      </c>
      <c r="F251" t="s">
        <v>170</v>
      </c>
      <c r="G251" s="45" t="s">
        <v>77</v>
      </c>
      <c r="H251" s="44" t="s">
        <v>62</v>
      </c>
      <c r="I251" s="44" t="s">
        <v>50</v>
      </c>
      <c r="J251" s="44" t="s">
        <v>64</v>
      </c>
      <c r="K251" s="46">
        <v>7.2</v>
      </c>
      <c r="L251" s="47" t="s">
        <v>52</v>
      </c>
      <c r="M251" s="48">
        <v>12.1</v>
      </c>
      <c r="N251" s="47" t="s">
        <v>52</v>
      </c>
      <c r="O251" s="48">
        <v>4.9000000000000004</v>
      </c>
      <c r="P251" s="47" t="s">
        <v>53</v>
      </c>
      <c r="Q251" s="48">
        <v>13.8</v>
      </c>
      <c r="R251" s="47" t="s">
        <v>53</v>
      </c>
      <c r="S251" s="48"/>
      <c r="T251" s="47"/>
      <c r="U251" s="48">
        <v>8.3000000000000007</v>
      </c>
      <c r="V251" s="47" t="s">
        <v>53</v>
      </c>
      <c r="W251" s="48">
        <v>6.4</v>
      </c>
      <c r="X251" s="47" t="s">
        <v>53</v>
      </c>
      <c r="Y251" s="48">
        <v>93.7</v>
      </c>
      <c r="Z251" s="47">
        <v>107</v>
      </c>
      <c r="AA251" s="48">
        <v>18.399999999999999</v>
      </c>
      <c r="AB251" s="47">
        <v>751</v>
      </c>
      <c r="AC251" s="48">
        <v>41.7</v>
      </c>
      <c r="AD251" s="47" t="s">
        <v>53</v>
      </c>
      <c r="AE251" s="46" t="s">
        <v>54</v>
      </c>
    </row>
    <row r="252" spans="1:31" x14ac:dyDescent="0.2">
      <c r="A252" s="44">
        <f t="shared" si="3"/>
        <v>251</v>
      </c>
      <c r="B252" s="45" t="s">
        <v>56</v>
      </c>
      <c r="C252" s="44" t="s">
        <v>56</v>
      </c>
      <c r="D252" s="58" t="s">
        <v>426</v>
      </c>
      <c r="E252" t="s">
        <v>75</v>
      </c>
      <c r="F252" t="s">
        <v>76</v>
      </c>
      <c r="G252" s="45" t="s">
        <v>77</v>
      </c>
      <c r="H252" s="44" t="s">
        <v>88</v>
      </c>
      <c r="I252" s="44" t="s">
        <v>50</v>
      </c>
      <c r="J252" s="44" t="s">
        <v>64</v>
      </c>
      <c r="K252" s="46">
        <v>7.2</v>
      </c>
      <c r="L252" s="47" t="s">
        <v>52</v>
      </c>
      <c r="M252" s="48">
        <v>6.4</v>
      </c>
      <c r="N252" s="47" t="s">
        <v>52</v>
      </c>
      <c r="O252" s="48">
        <v>21.7</v>
      </c>
      <c r="P252" s="47" t="s">
        <v>53</v>
      </c>
      <c r="Q252" s="48">
        <v>3.3</v>
      </c>
      <c r="R252" s="47" t="s">
        <v>53</v>
      </c>
      <c r="S252" s="48">
        <v>33.799999999999997</v>
      </c>
      <c r="T252" s="47">
        <v>546</v>
      </c>
      <c r="U252" s="48">
        <v>40</v>
      </c>
      <c r="V252" s="47">
        <v>491</v>
      </c>
      <c r="W252" s="48">
        <v>29.9</v>
      </c>
      <c r="X252" s="47">
        <v>618</v>
      </c>
      <c r="Y252" s="48">
        <v>10.8</v>
      </c>
      <c r="Z252" s="47" t="s">
        <v>53</v>
      </c>
      <c r="AA252" s="48">
        <v>9.3000000000000007</v>
      </c>
      <c r="AB252" s="47" t="s">
        <v>53</v>
      </c>
      <c r="AC252" s="48">
        <v>9.4</v>
      </c>
      <c r="AD252" s="47" t="s">
        <v>53</v>
      </c>
      <c r="AE252" s="46" t="s">
        <v>54</v>
      </c>
    </row>
    <row r="253" spans="1:31" x14ac:dyDescent="0.2">
      <c r="A253" s="44">
        <f t="shared" si="3"/>
        <v>252</v>
      </c>
      <c r="B253" s="45" t="s">
        <v>56</v>
      </c>
      <c r="C253" s="44"/>
      <c r="D253" s="58" t="s">
        <v>427</v>
      </c>
      <c r="E253" t="s">
        <v>147</v>
      </c>
      <c r="F253" t="s">
        <v>76</v>
      </c>
      <c r="G253" s="45" t="s">
        <v>77</v>
      </c>
      <c r="H253" s="44" t="s">
        <v>49</v>
      </c>
      <c r="I253" s="44" t="s">
        <v>59</v>
      </c>
      <c r="J253" s="44" t="s">
        <v>51</v>
      </c>
      <c r="K253" s="46">
        <v>7.2</v>
      </c>
      <c r="L253" s="47" t="s">
        <v>52</v>
      </c>
      <c r="M253" s="48">
        <v>10.9</v>
      </c>
      <c r="N253" s="47" t="s">
        <v>52</v>
      </c>
      <c r="O253" s="48">
        <v>17.600000000000001</v>
      </c>
      <c r="P253" s="47" t="s">
        <v>53</v>
      </c>
      <c r="Q253" s="48">
        <v>9.4</v>
      </c>
      <c r="R253" s="47" t="s">
        <v>53</v>
      </c>
      <c r="S253" s="48">
        <v>1.9</v>
      </c>
      <c r="T253" s="47" t="s">
        <v>53</v>
      </c>
      <c r="U253" s="48">
        <v>1.7</v>
      </c>
      <c r="V253" s="47" t="s">
        <v>53</v>
      </c>
      <c r="W253" s="48">
        <v>6</v>
      </c>
      <c r="X253" s="47" t="s">
        <v>53</v>
      </c>
      <c r="Y253" s="48">
        <v>54.4</v>
      </c>
      <c r="Z253" s="47">
        <v>777</v>
      </c>
      <c r="AA253" s="48">
        <v>3.3</v>
      </c>
      <c r="AB253" s="47" t="s">
        <v>53</v>
      </c>
      <c r="AC253" s="48">
        <v>46.6</v>
      </c>
      <c r="AD253" s="47" t="s">
        <v>53</v>
      </c>
      <c r="AE253" s="46" t="s">
        <v>54</v>
      </c>
    </row>
    <row r="254" spans="1:31" x14ac:dyDescent="0.2">
      <c r="A254" s="44">
        <f t="shared" si="3"/>
        <v>253</v>
      </c>
      <c r="B254" s="45" t="s">
        <v>55</v>
      </c>
      <c r="C254" s="44" t="s">
        <v>56</v>
      </c>
      <c r="D254" s="58" t="s">
        <v>428</v>
      </c>
      <c r="E254" t="s">
        <v>133</v>
      </c>
      <c r="F254" t="s">
        <v>69</v>
      </c>
      <c r="G254" s="45" t="s">
        <v>77</v>
      </c>
      <c r="H254" s="44" t="s">
        <v>62</v>
      </c>
      <c r="I254" s="44" t="s">
        <v>50</v>
      </c>
      <c r="J254" s="44" t="s">
        <v>64</v>
      </c>
      <c r="K254" s="46">
        <v>7.2</v>
      </c>
      <c r="L254" s="47" t="s">
        <v>52</v>
      </c>
      <c r="M254" s="48">
        <v>4.2</v>
      </c>
      <c r="N254" s="47" t="s">
        <v>52</v>
      </c>
      <c r="O254" s="48">
        <v>2.5</v>
      </c>
      <c r="P254" s="47" t="s">
        <v>53</v>
      </c>
      <c r="Q254" s="48">
        <v>11.9</v>
      </c>
      <c r="R254" s="47" t="s">
        <v>53</v>
      </c>
      <c r="S254" s="48">
        <v>5.8</v>
      </c>
      <c r="T254" s="47" t="s">
        <v>53</v>
      </c>
      <c r="U254" s="48">
        <v>12.3</v>
      </c>
      <c r="V254" s="47" t="s">
        <v>53</v>
      </c>
      <c r="W254" s="48">
        <v>18.2</v>
      </c>
      <c r="X254" s="47">
        <v>790</v>
      </c>
      <c r="Y254" s="48">
        <v>39.1</v>
      </c>
      <c r="Z254" s="47" t="s">
        <v>53</v>
      </c>
      <c r="AA254" s="48">
        <v>5.5</v>
      </c>
      <c r="AB254" s="47" t="s">
        <v>53</v>
      </c>
      <c r="AC254" s="48">
        <v>31.4</v>
      </c>
      <c r="AD254" s="47" t="s">
        <v>53</v>
      </c>
      <c r="AE254" s="46" t="s">
        <v>54</v>
      </c>
    </row>
    <row r="255" spans="1:31" x14ac:dyDescent="0.2">
      <c r="A255" s="44">
        <f t="shared" si="3"/>
        <v>254</v>
      </c>
      <c r="B255" s="45" t="s">
        <v>55</v>
      </c>
      <c r="C255" s="44" t="s">
        <v>56</v>
      </c>
      <c r="D255" s="58" t="s">
        <v>429</v>
      </c>
      <c r="E255" t="s">
        <v>209</v>
      </c>
      <c r="F255" t="s">
        <v>69</v>
      </c>
      <c r="G255" s="45" t="s">
        <v>58</v>
      </c>
      <c r="H255" s="44" t="s">
        <v>49</v>
      </c>
      <c r="I255" s="44" t="s">
        <v>50</v>
      </c>
      <c r="J255" s="44" t="s">
        <v>64</v>
      </c>
      <c r="K255" s="46">
        <v>7.2</v>
      </c>
      <c r="L255" s="47" t="s">
        <v>52</v>
      </c>
      <c r="M255" s="48">
        <v>5.3</v>
      </c>
      <c r="N255" s="47" t="s">
        <v>52</v>
      </c>
      <c r="O255" s="48">
        <v>12.5</v>
      </c>
      <c r="P255" s="47" t="s">
        <v>53</v>
      </c>
      <c r="Q255" s="48">
        <v>7.9</v>
      </c>
      <c r="R255" s="47" t="s">
        <v>53</v>
      </c>
      <c r="S255" s="48"/>
      <c r="T255" s="47"/>
      <c r="U255" s="48">
        <v>6.2</v>
      </c>
      <c r="V255" s="47" t="s">
        <v>53</v>
      </c>
      <c r="W255" s="48">
        <v>4.8</v>
      </c>
      <c r="X255" s="47" t="s">
        <v>53</v>
      </c>
      <c r="Y255" s="48">
        <v>40.9</v>
      </c>
      <c r="Z255" s="47" t="s">
        <v>53</v>
      </c>
      <c r="AA255" s="48">
        <v>15.5</v>
      </c>
      <c r="AB255" s="47" t="s">
        <v>53</v>
      </c>
      <c r="AC255" s="48">
        <v>19.5</v>
      </c>
      <c r="AD255" s="47" t="s">
        <v>53</v>
      </c>
      <c r="AE255" s="46" t="s">
        <v>54</v>
      </c>
    </row>
    <row r="256" spans="1:31" x14ac:dyDescent="0.2">
      <c r="A256" s="44">
        <f t="shared" si="3"/>
        <v>255</v>
      </c>
      <c r="B256" s="45">
        <f>650</f>
        <v>650</v>
      </c>
      <c r="C256" s="44" t="s">
        <v>292</v>
      </c>
      <c r="D256" s="58" t="s">
        <v>430</v>
      </c>
      <c r="E256" t="s">
        <v>133</v>
      </c>
      <c r="F256" t="s">
        <v>69</v>
      </c>
      <c r="G256" s="45" t="s">
        <v>58</v>
      </c>
      <c r="H256" s="44" t="s">
        <v>62</v>
      </c>
      <c r="I256" s="44" t="s">
        <v>50</v>
      </c>
      <c r="J256" s="44" t="s">
        <v>64</v>
      </c>
      <c r="K256" s="46">
        <v>7.3</v>
      </c>
      <c r="L256" s="47" t="s">
        <v>52</v>
      </c>
      <c r="M256" s="48">
        <v>4.0999999999999996</v>
      </c>
      <c r="N256" s="47" t="s">
        <v>52</v>
      </c>
      <c r="O256" s="48">
        <v>8.6999999999999993</v>
      </c>
      <c r="P256" s="47" t="s">
        <v>53</v>
      </c>
      <c r="Q256" s="48">
        <v>85</v>
      </c>
      <c r="R256" s="47">
        <v>124</v>
      </c>
      <c r="S256" s="48">
        <v>2</v>
      </c>
      <c r="T256" s="47" t="s">
        <v>53</v>
      </c>
      <c r="U256" s="48">
        <v>8.5</v>
      </c>
      <c r="V256" s="47" t="s">
        <v>53</v>
      </c>
      <c r="W256" s="48">
        <v>14.2</v>
      </c>
      <c r="X256" s="47" t="s">
        <v>53</v>
      </c>
      <c r="Y256" s="48">
        <v>58.8</v>
      </c>
      <c r="Z256" s="47">
        <v>710</v>
      </c>
      <c r="AA256" s="48">
        <v>11.6</v>
      </c>
      <c r="AB256" s="47" t="s">
        <v>53</v>
      </c>
      <c r="AC256" s="48">
        <v>63.9</v>
      </c>
      <c r="AD256" s="47" t="s">
        <v>431</v>
      </c>
      <c r="AE256" s="46">
        <v>26.7</v>
      </c>
    </row>
    <row r="257" spans="1:31" x14ac:dyDescent="0.2">
      <c r="A257" s="44">
        <f t="shared" si="3"/>
        <v>256</v>
      </c>
      <c r="B257" s="45">
        <f>654</f>
        <v>654</v>
      </c>
      <c r="C257" s="44" t="s">
        <v>150</v>
      </c>
      <c r="D257" s="58" t="s">
        <v>432</v>
      </c>
      <c r="E257" t="s">
        <v>147</v>
      </c>
      <c r="F257" t="s">
        <v>76</v>
      </c>
      <c r="G257" s="45" t="s">
        <v>84</v>
      </c>
      <c r="H257" s="44" t="s">
        <v>49</v>
      </c>
      <c r="I257" s="44" t="s">
        <v>50</v>
      </c>
      <c r="J257" s="44" t="s">
        <v>64</v>
      </c>
      <c r="K257" s="46">
        <v>7.3</v>
      </c>
      <c r="L257" s="47" t="s">
        <v>52</v>
      </c>
      <c r="M257" s="48">
        <v>14.6</v>
      </c>
      <c r="N257" s="47" t="s">
        <v>52</v>
      </c>
      <c r="O257" s="48">
        <v>2.2000000000000002</v>
      </c>
      <c r="P257" s="47" t="s">
        <v>53</v>
      </c>
      <c r="Q257" s="48">
        <v>83.4</v>
      </c>
      <c r="R257" s="47">
        <v>133</v>
      </c>
      <c r="S257" s="48">
        <v>2.6</v>
      </c>
      <c r="T257" s="47" t="s">
        <v>53</v>
      </c>
      <c r="U257" s="48">
        <v>1.2</v>
      </c>
      <c r="V257" s="47" t="s">
        <v>53</v>
      </c>
      <c r="W257" s="48">
        <v>5.6</v>
      </c>
      <c r="X257" s="47" t="s">
        <v>53</v>
      </c>
      <c r="Y257" s="48">
        <v>75.3</v>
      </c>
      <c r="Z257" s="47">
        <v>436</v>
      </c>
      <c r="AA257" s="48">
        <v>3.1</v>
      </c>
      <c r="AB257" s="47" t="s">
        <v>53</v>
      </c>
      <c r="AC257" s="48">
        <v>48.4</v>
      </c>
      <c r="AD257" s="47" t="s">
        <v>347</v>
      </c>
      <c r="AE257" s="46">
        <v>26.6</v>
      </c>
    </row>
    <row r="258" spans="1:31" x14ac:dyDescent="0.2">
      <c r="A258" s="44">
        <f t="shared" si="3"/>
        <v>257</v>
      </c>
      <c r="B258" s="45" t="s">
        <v>65</v>
      </c>
      <c r="C258" s="44" t="s">
        <v>43</v>
      </c>
      <c r="D258" s="58" t="s">
        <v>433</v>
      </c>
      <c r="E258" t="s">
        <v>251</v>
      </c>
      <c r="F258" t="s">
        <v>76</v>
      </c>
      <c r="G258" s="45" t="s">
        <v>58</v>
      </c>
      <c r="H258" s="44" t="s">
        <v>62</v>
      </c>
      <c r="I258" s="44" t="s">
        <v>59</v>
      </c>
      <c r="J258" s="44" t="s">
        <v>64</v>
      </c>
      <c r="K258" s="46">
        <v>7.3</v>
      </c>
      <c r="L258" s="47" t="s">
        <v>52</v>
      </c>
      <c r="M258" s="48">
        <v>8.8000000000000007</v>
      </c>
      <c r="N258" s="47" t="s">
        <v>52</v>
      </c>
      <c r="O258" s="48">
        <v>67.2</v>
      </c>
      <c r="P258" s="47">
        <v>255</v>
      </c>
      <c r="Q258" s="48">
        <v>1.3</v>
      </c>
      <c r="R258" s="47" t="s">
        <v>53</v>
      </c>
      <c r="S258" s="48">
        <v>15.8</v>
      </c>
      <c r="T258" s="47">
        <v>783</v>
      </c>
      <c r="U258" s="48">
        <v>76.8</v>
      </c>
      <c r="V258" s="47">
        <v>244</v>
      </c>
      <c r="W258" s="48">
        <v>70.3</v>
      </c>
      <c r="X258" s="47">
        <v>267</v>
      </c>
      <c r="Y258" s="48">
        <v>6.4</v>
      </c>
      <c r="Z258" s="47" t="s">
        <v>53</v>
      </c>
      <c r="AA258" s="48">
        <v>7.8</v>
      </c>
      <c r="AB258" s="47" t="s">
        <v>53</v>
      </c>
      <c r="AC258" s="48"/>
      <c r="AD258" s="47"/>
      <c r="AE258" s="46" t="s">
        <v>54</v>
      </c>
    </row>
    <row r="259" spans="1:31" x14ac:dyDescent="0.2">
      <c r="A259" s="44">
        <f t="shared" ref="A259:A322" si="4">ROW(A258)</f>
        <v>258</v>
      </c>
      <c r="B259" s="45" t="s">
        <v>65</v>
      </c>
      <c r="C259" s="44" t="s">
        <v>56</v>
      </c>
      <c r="D259" s="58" t="s">
        <v>434</v>
      </c>
      <c r="E259" t="s">
        <v>435</v>
      </c>
      <c r="F259" t="s">
        <v>69</v>
      </c>
      <c r="G259" s="45" t="s">
        <v>77</v>
      </c>
      <c r="H259" s="44" t="s">
        <v>62</v>
      </c>
      <c r="I259" s="44" t="s">
        <v>50</v>
      </c>
      <c r="J259" s="44"/>
      <c r="K259" s="46">
        <v>7.3</v>
      </c>
      <c r="L259" s="47" t="s">
        <v>52</v>
      </c>
      <c r="M259" s="48">
        <v>20.8</v>
      </c>
      <c r="N259" s="47">
        <v>634</v>
      </c>
      <c r="O259" s="48">
        <v>26.5</v>
      </c>
      <c r="P259" s="47">
        <v>703</v>
      </c>
      <c r="Q259" s="48">
        <v>3.1</v>
      </c>
      <c r="R259" s="47" t="s">
        <v>53</v>
      </c>
      <c r="S259" s="48">
        <v>8.4</v>
      </c>
      <c r="T259" s="47" t="s">
        <v>53</v>
      </c>
      <c r="U259" s="48">
        <v>58.4</v>
      </c>
      <c r="V259" s="47">
        <v>352</v>
      </c>
      <c r="W259" s="48">
        <v>62.4</v>
      </c>
      <c r="X259" s="47">
        <v>319</v>
      </c>
      <c r="Y259" s="48">
        <v>18.5</v>
      </c>
      <c r="Z259" s="47" t="s">
        <v>53</v>
      </c>
      <c r="AA259" s="48">
        <v>16.600000000000001</v>
      </c>
      <c r="AB259" s="47">
        <v>793</v>
      </c>
      <c r="AC259" s="48">
        <v>35.6</v>
      </c>
      <c r="AD259" s="47" t="s">
        <v>53</v>
      </c>
      <c r="AE259" s="46" t="s">
        <v>54</v>
      </c>
    </row>
    <row r="260" spans="1:31" x14ac:dyDescent="0.2">
      <c r="A260" s="44">
        <f t="shared" si="4"/>
        <v>259</v>
      </c>
      <c r="B260" s="45" t="s">
        <v>65</v>
      </c>
      <c r="C260" s="44" t="s">
        <v>89</v>
      </c>
      <c r="D260" s="58" t="s">
        <v>436</v>
      </c>
      <c r="E260" t="s">
        <v>46</v>
      </c>
      <c r="F260" t="s">
        <v>47</v>
      </c>
      <c r="G260" s="45" t="s">
        <v>77</v>
      </c>
      <c r="H260" s="44" t="s">
        <v>82</v>
      </c>
      <c r="I260" s="44" t="s">
        <v>50</v>
      </c>
      <c r="J260" s="44" t="s">
        <v>64</v>
      </c>
      <c r="K260" s="46">
        <v>7.3</v>
      </c>
      <c r="L260" s="47" t="s">
        <v>52</v>
      </c>
      <c r="M260" s="48">
        <v>4.5999999999999996</v>
      </c>
      <c r="N260" s="47" t="s">
        <v>52</v>
      </c>
      <c r="O260" s="48">
        <v>62.6</v>
      </c>
      <c r="P260" s="47">
        <v>283</v>
      </c>
      <c r="Q260" s="48">
        <v>24.1</v>
      </c>
      <c r="R260" s="47">
        <v>653</v>
      </c>
      <c r="S260" s="48"/>
      <c r="T260" s="47"/>
      <c r="U260" s="48"/>
      <c r="V260" s="47"/>
      <c r="W260" s="48"/>
      <c r="X260" s="47"/>
      <c r="Y260" s="48">
        <v>57.2</v>
      </c>
      <c r="Z260" s="47">
        <v>732</v>
      </c>
      <c r="AA260" s="48">
        <v>5</v>
      </c>
      <c r="AB260" s="47" t="s">
        <v>53</v>
      </c>
      <c r="AC260" s="48">
        <v>35.6</v>
      </c>
      <c r="AD260" s="47" t="s">
        <v>53</v>
      </c>
      <c r="AE260" s="46" t="s">
        <v>54</v>
      </c>
    </row>
    <row r="261" spans="1:31" x14ac:dyDescent="0.2">
      <c r="A261" s="44">
        <f t="shared" si="4"/>
        <v>260</v>
      </c>
      <c r="B261" s="45" t="s">
        <v>56</v>
      </c>
      <c r="C261" s="44"/>
      <c r="D261" s="58" t="s">
        <v>437</v>
      </c>
      <c r="E261" t="s">
        <v>438</v>
      </c>
      <c r="F261" t="s">
        <v>76</v>
      </c>
      <c r="G261" s="45" t="s">
        <v>84</v>
      </c>
      <c r="H261" s="44" t="s">
        <v>82</v>
      </c>
      <c r="I261" s="44" t="s">
        <v>59</v>
      </c>
      <c r="J261" s="44" t="s">
        <v>64</v>
      </c>
      <c r="K261" s="46">
        <v>7.3</v>
      </c>
      <c r="L261" s="47" t="s">
        <v>52</v>
      </c>
      <c r="M261" s="48">
        <v>12.9</v>
      </c>
      <c r="N261" s="47" t="s">
        <v>52</v>
      </c>
      <c r="O261" s="48">
        <v>23.4</v>
      </c>
      <c r="P261" s="47">
        <v>764</v>
      </c>
      <c r="Q261" s="48">
        <v>1.7</v>
      </c>
      <c r="R261" s="47" t="s">
        <v>53</v>
      </c>
      <c r="S261" s="48">
        <v>1</v>
      </c>
      <c r="T261" s="47" t="s">
        <v>53</v>
      </c>
      <c r="U261" s="48">
        <v>1.3</v>
      </c>
      <c r="V261" s="47" t="s">
        <v>53</v>
      </c>
      <c r="W261" s="48">
        <v>5.7</v>
      </c>
      <c r="X261" s="47" t="s">
        <v>53</v>
      </c>
      <c r="Y261" s="48">
        <v>30.2</v>
      </c>
      <c r="Z261" s="47" t="s">
        <v>53</v>
      </c>
      <c r="AA261" s="48">
        <v>28.8</v>
      </c>
      <c r="AB261" s="47">
        <v>577</v>
      </c>
      <c r="AC261" s="48">
        <v>26.4</v>
      </c>
      <c r="AD261" s="47" t="s">
        <v>53</v>
      </c>
      <c r="AE261" s="46" t="s">
        <v>54</v>
      </c>
    </row>
    <row r="262" spans="1:31" x14ac:dyDescent="0.2">
      <c r="A262" s="44">
        <f t="shared" si="4"/>
        <v>261</v>
      </c>
      <c r="B262" s="45" t="s">
        <v>56</v>
      </c>
      <c r="C262" s="44" t="s">
        <v>56</v>
      </c>
      <c r="D262" s="58" t="s">
        <v>439</v>
      </c>
      <c r="E262" t="s">
        <v>440</v>
      </c>
      <c r="F262" t="s">
        <v>69</v>
      </c>
      <c r="G262" s="45" t="s">
        <v>77</v>
      </c>
      <c r="H262" s="44" t="s">
        <v>49</v>
      </c>
      <c r="I262" s="44" t="s">
        <v>50</v>
      </c>
      <c r="J262" s="44" t="s">
        <v>64</v>
      </c>
      <c r="K262" s="46">
        <v>7.3</v>
      </c>
      <c r="L262" s="47" t="s">
        <v>52</v>
      </c>
      <c r="M262" s="48">
        <v>8.4</v>
      </c>
      <c r="N262" s="47" t="s">
        <v>52</v>
      </c>
      <c r="O262" s="48">
        <v>17</v>
      </c>
      <c r="P262" s="47" t="s">
        <v>53</v>
      </c>
      <c r="Q262" s="48">
        <v>8.6999999999999993</v>
      </c>
      <c r="R262" s="47" t="s">
        <v>53</v>
      </c>
      <c r="S262" s="48">
        <v>2.8</v>
      </c>
      <c r="T262" s="47" t="s">
        <v>53</v>
      </c>
      <c r="U262" s="48">
        <v>5.8</v>
      </c>
      <c r="V262" s="47" t="s">
        <v>53</v>
      </c>
      <c r="W262" s="48">
        <v>10.1</v>
      </c>
      <c r="X262" s="47" t="s">
        <v>53</v>
      </c>
      <c r="Y262" s="48">
        <v>50.2</v>
      </c>
      <c r="Z262" s="47" t="s">
        <v>53</v>
      </c>
      <c r="AA262" s="48">
        <v>15.3</v>
      </c>
      <c r="AB262" s="47" t="s">
        <v>53</v>
      </c>
      <c r="AC262" s="48">
        <v>42.4</v>
      </c>
      <c r="AD262" s="47" t="s">
        <v>53</v>
      </c>
      <c r="AE262" s="46" t="s">
        <v>54</v>
      </c>
    </row>
    <row r="263" spans="1:31" x14ac:dyDescent="0.2">
      <c r="A263" s="44">
        <f t="shared" si="4"/>
        <v>262</v>
      </c>
      <c r="B263" s="45" t="s">
        <v>55</v>
      </c>
      <c r="C263" s="44" t="s">
        <v>56</v>
      </c>
      <c r="D263" s="58" t="s">
        <v>441</v>
      </c>
      <c r="E263" t="s">
        <v>340</v>
      </c>
      <c r="F263" t="s">
        <v>76</v>
      </c>
      <c r="G263" s="45" t="s">
        <v>58</v>
      </c>
      <c r="H263" s="44" t="s">
        <v>88</v>
      </c>
      <c r="I263" s="44" t="s">
        <v>59</v>
      </c>
      <c r="J263" s="44" t="s">
        <v>64</v>
      </c>
      <c r="K263" s="46">
        <v>7.3</v>
      </c>
      <c r="L263" s="47" t="s">
        <v>52</v>
      </c>
      <c r="M263" s="48">
        <v>16.7</v>
      </c>
      <c r="N263" s="47" t="s">
        <v>52</v>
      </c>
      <c r="O263" s="48">
        <v>10.5</v>
      </c>
      <c r="P263" s="47" t="s">
        <v>53</v>
      </c>
      <c r="Q263" s="48">
        <v>13.4</v>
      </c>
      <c r="R263" s="47" t="s">
        <v>53</v>
      </c>
      <c r="S263" s="48">
        <v>1.4</v>
      </c>
      <c r="T263" s="47" t="s">
        <v>53</v>
      </c>
      <c r="U263" s="48"/>
      <c r="V263" s="47"/>
      <c r="W263" s="48"/>
      <c r="X263" s="47"/>
      <c r="Y263" s="48">
        <v>12.6</v>
      </c>
      <c r="Z263" s="47" t="s">
        <v>53</v>
      </c>
      <c r="AA263" s="48">
        <v>4.5</v>
      </c>
      <c r="AB263" s="47" t="s">
        <v>53</v>
      </c>
      <c r="AC263" s="48">
        <v>22</v>
      </c>
      <c r="AD263" s="47" t="s">
        <v>53</v>
      </c>
      <c r="AE263" s="46" t="s">
        <v>54</v>
      </c>
    </row>
    <row r="264" spans="1:31" x14ac:dyDescent="0.2">
      <c r="A264" s="44">
        <f t="shared" si="4"/>
        <v>263</v>
      </c>
      <c r="B264" s="45">
        <f>440</f>
        <v>440</v>
      </c>
      <c r="C264" s="44">
        <v>464</v>
      </c>
      <c r="D264" s="58" t="s">
        <v>442</v>
      </c>
      <c r="E264" t="s">
        <v>225</v>
      </c>
      <c r="F264" t="s">
        <v>76</v>
      </c>
      <c r="G264" s="45" t="s">
        <v>77</v>
      </c>
      <c r="H264" s="44" t="s">
        <v>49</v>
      </c>
      <c r="I264" s="44" t="s">
        <v>50</v>
      </c>
      <c r="J264" s="44" t="s">
        <v>51</v>
      </c>
      <c r="K264" s="46">
        <v>7.4</v>
      </c>
      <c r="L264" s="47" t="s">
        <v>52</v>
      </c>
      <c r="M264" s="48">
        <v>10.9</v>
      </c>
      <c r="N264" s="47" t="s">
        <v>52</v>
      </c>
      <c r="O264" s="48">
        <v>4.8</v>
      </c>
      <c r="P264" s="47" t="s">
        <v>53</v>
      </c>
      <c r="Q264" s="48">
        <v>79.5</v>
      </c>
      <c r="R264" s="47">
        <v>161</v>
      </c>
      <c r="S264" s="48">
        <v>100</v>
      </c>
      <c r="T264" s="47">
        <v>18</v>
      </c>
      <c r="U264" s="48">
        <v>100</v>
      </c>
      <c r="V264" s="47">
        <v>1</v>
      </c>
      <c r="W264" s="48">
        <v>87.9</v>
      </c>
      <c r="X264" s="47">
        <v>157</v>
      </c>
      <c r="Y264" s="48">
        <v>23.9</v>
      </c>
      <c r="Z264" s="47" t="s">
        <v>53</v>
      </c>
      <c r="AA264" s="48">
        <v>36.799999999999997</v>
      </c>
      <c r="AB264" s="47">
        <v>472</v>
      </c>
      <c r="AC264" s="48">
        <v>52</v>
      </c>
      <c r="AD264" s="47" t="s">
        <v>117</v>
      </c>
      <c r="AE264" s="46">
        <v>34.9</v>
      </c>
    </row>
    <row r="265" spans="1:31" x14ac:dyDescent="0.2">
      <c r="A265" s="44">
        <f t="shared" si="4"/>
        <v>264</v>
      </c>
      <c r="B265" s="45">
        <f>487</f>
        <v>487</v>
      </c>
      <c r="C265" s="44">
        <f>380</f>
        <v>380</v>
      </c>
      <c r="D265" s="58" t="s">
        <v>443</v>
      </c>
      <c r="E265" t="s">
        <v>216</v>
      </c>
      <c r="F265" t="s">
        <v>69</v>
      </c>
      <c r="G265" s="45" t="s">
        <v>48</v>
      </c>
      <c r="H265" s="44" t="s">
        <v>62</v>
      </c>
      <c r="I265" s="44" t="s">
        <v>50</v>
      </c>
      <c r="J265" s="44"/>
      <c r="K265" s="46">
        <v>7.4</v>
      </c>
      <c r="L265" s="47" t="s">
        <v>52</v>
      </c>
      <c r="M265" s="48">
        <v>6.4</v>
      </c>
      <c r="N265" s="47" t="s">
        <v>52</v>
      </c>
      <c r="O265" s="48">
        <v>10.1</v>
      </c>
      <c r="P265" s="47" t="s">
        <v>53</v>
      </c>
      <c r="Q265" s="48">
        <v>90.9</v>
      </c>
      <c r="R265" s="47">
        <v>101</v>
      </c>
      <c r="S265" s="48">
        <v>59.7</v>
      </c>
      <c r="T265" s="47">
        <v>392</v>
      </c>
      <c r="U265" s="48">
        <v>100</v>
      </c>
      <c r="V265" s="47">
        <v>25</v>
      </c>
      <c r="W265" s="48">
        <v>100</v>
      </c>
      <c r="X265" s="47">
        <v>16</v>
      </c>
      <c r="Y265" s="48">
        <v>35.1</v>
      </c>
      <c r="Z265" s="47" t="s">
        <v>53</v>
      </c>
      <c r="AA265" s="48">
        <v>1.4</v>
      </c>
      <c r="AB265" s="47" t="s">
        <v>53</v>
      </c>
      <c r="AC265" s="48">
        <v>32.9</v>
      </c>
      <c r="AD265" s="47" t="s">
        <v>53</v>
      </c>
      <c r="AE265" s="46">
        <v>32.799999999999997</v>
      </c>
    </row>
    <row r="266" spans="1:31" x14ac:dyDescent="0.2">
      <c r="A266" s="44">
        <f t="shared" si="4"/>
        <v>265</v>
      </c>
      <c r="B266" s="45" t="s">
        <v>172</v>
      </c>
      <c r="C266" s="44" t="s">
        <v>292</v>
      </c>
      <c r="D266" s="58" t="s">
        <v>444</v>
      </c>
      <c r="E266" t="s">
        <v>147</v>
      </c>
      <c r="F266" t="s">
        <v>76</v>
      </c>
      <c r="G266" s="45" t="s">
        <v>48</v>
      </c>
      <c r="H266" s="44" t="s">
        <v>88</v>
      </c>
      <c r="I266" s="44" t="s">
        <v>59</v>
      </c>
      <c r="J266" s="44" t="s">
        <v>64</v>
      </c>
      <c r="K266" s="46">
        <v>7.4</v>
      </c>
      <c r="L266" s="47" t="s">
        <v>52</v>
      </c>
      <c r="M266" s="48">
        <v>15.1</v>
      </c>
      <c r="N266" s="47" t="s">
        <v>52</v>
      </c>
      <c r="O266" s="48">
        <v>62.8</v>
      </c>
      <c r="P266" s="47">
        <v>281</v>
      </c>
      <c r="Q266" s="48">
        <v>66</v>
      </c>
      <c r="R266" s="47">
        <v>241</v>
      </c>
      <c r="S266" s="48"/>
      <c r="T266" s="47"/>
      <c r="U266" s="48"/>
      <c r="V266" s="47"/>
      <c r="W266" s="48"/>
      <c r="X266" s="47"/>
      <c r="Y266" s="48">
        <v>19</v>
      </c>
      <c r="Z266" s="47" t="s">
        <v>53</v>
      </c>
      <c r="AA266" s="48">
        <v>3.8</v>
      </c>
      <c r="AB266" s="47" t="s">
        <v>53</v>
      </c>
      <c r="AC266" s="48">
        <v>10.4</v>
      </c>
      <c r="AD266" s="47" t="s">
        <v>53</v>
      </c>
      <c r="AE266" s="46" t="s">
        <v>54</v>
      </c>
    </row>
    <row r="267" spans="1:31" x14ac:dyDescent="0.2">
      <c r="A267" s="44">
        <f t="shared" si="4"/>
        <v>266</v>
      </c>
      <c r="B267" s="45" t="s">
        <v>181</v>
      </c>
      <c r="C267" s="44" t="s">
        <v>445</v>
      </c>
      <c r="D267" s="58" t="s">
        <v>446</v>
      </c>
      <c r="E267" t="s">
        <v>46</v>
      </c>
      <c r="F267" t="s">
        <v>47</v>
      </c>
      <c r="G267" s="45" t="s">
        <v>58</v>
      </c>
      <c r="H267" s="44" t="s">
        <v>82</v>
      </c>
      <c r="I267" s="44" t="s">
        <v>50</v>
      </c>
      <c r="J267" s="44" t="s">
        <v>51</v>
      </c>
      <c r="K267" s="46">
        <v>7.4</v>
      </c>
      <c r="L267" s="47" t="s">
        <v>52</v>
      </c>
      <c r="M267" s="48">
        <v>18.899999999999999</v>
      </c>
      <c r="N267" s="47">
        <v>688</v>
      </c>
      <c r="O267" s="48">
        <v>100</v>
      </c>
      <c r="P267" s="47">
        <v>6</v>
      </c>
      <c r="Q267" s="48">
        <v>11.9</v>
      </c>
      <c r="R267" s="47" t="s">
        <v>53</v>
      </c>
      <c r="S267" s="48">
        <v>6.2</v>
      </c>
      <c r="T267" s="47" t="s">
        <v>53</v>
      </c>
      <c r="U267" s="48">
        <v>16</v>
      </c>
      <c r="V267" s="47">
        <v>798</v>
      </c>
      <c r="W267" s="48">
        <v>12.1</v>
      </c>
      <c r="X267" s="47" t="s">
        <v>53</v>
      </c>
      <c r="Y267" s="48">
        <v>38.799999999999997</v>
      </c>
      <c r="Z267" s="47" t="s">
        <v>53</v>
      </c>
      <c r="AA267" s="48">
        <v>28.3</v>
      </c>
      <c r="AB267" s="47">
        <v>589</v>
      </c>
      <c r="AC267" s="48">
        <v>42.2</v>
      </c>
      <c r="AD267" s="47" t="s">
        <v>53</v>
      </c>
      <c r="AE267" s="46" t="s">
        <v>54</v>
      </c>
    </row>
    <row r="268" spans="1:31" x14ac:dyDescent="0.2">
      <c r="A268" s="44">
        <f t="shared" si="4"/>
        <v>267</v>
      </c>
      <c r="B268" s="45" t="s">
        <v>65</v>
      </c>
      <c r="C268" s="44" t="s">
        <v>43</v>
      </c>
      <c r="D268" s="58" t="s">
        <v>447</v>
      </c>
      <c r="E268" t="s">
        <v>448</v>
      </c>
      <c r="F268" t="s">
        <v>69</v>
      </c>
      <c r="G268" s="45" t="s">
        <v>58</v>
      </c>
      <c r="H268" s="44" t="s">
        <v>88</v>
      </c>
      <c r="I268" s="44" t="s">
        <v>59</v>
      </c>
      <c r="J268" s="44" t="s">
        <v>64</v>
      </c>
      <c r="K268" s="46">
        <v>7.4</v>
      </c>
      <c r="L268" s="47" t="s">
        <v>52</v>
      </c>
      <c r="M268" s="48">
        <v>16.2</v>
      </c>
      <c r="N268" s="47" t="s">
        <v>52</v>
      </c>
      <c r="O268" s="48">
        <v>16.3</v>
      </c>
      <c r="P268" s="47" t="s">
        <v>53</v>
      </c>
      <c r="Q268" s="48">
        <v>3.4</v>
      </c>
      <c r="R268" s="47" t="s">
        <v>53</v>
      </c>
      <c r="S268" s="48">
        <v>30.9</v>
      </c>
      <c r="T268" s="47">
        <v>580</v>
      </c>
      <c r="U268" s="48">
        <v>96.1</v>
      </c>
      <c r="V268" s="47">
        <v>111</v>
      </c>
      <c r="W268" s="48">
        <v>95.9</v>
      </c>
      <c r="X268" s="47">
        <v>102</v>
      </c>
      <c r="Y268" s="48">
        <v>15.9</v>
      </c>
      <c r="Z268" s="47" t="s">
        <v>53</v>
      </c>
      <c r="AA268" s="48">
        <v>14.8</v>
      </c>
      <c r="AB268" s="47" t="s">
        <v>53</v>
      </c>
      <c r="AC268" s="48">
        <v>29.5</v>
      </c>
      <c r="AD268" s="47" t="s">
        <v>53</v>
      </c>
      <c r="AE268" s="46" t="s">
        <v>54</v>
      </c>
    </row>
    <row r="269" spans="1:31" x14ac:dyDescent="0.2">
      <c r="A269" s="44">
        <f t="shared" si="4"/>
        <v>268</v>
      </c>
      <c r="B269" s="45" t="s">
        <v>65</v>
      </c>
      <c r="C269" s="44" t="s">
        <v>65</v>
      </c>
      <c r="D269" s="58" t="s">
        <v>449</v>
      </c>
      <c r="E269" t="s">
        <v>435</v>
      </c>
      <c r="F269" t="s">
        <v>69</v>
      </c>
      <c r="G269" s="45" t="s">
        <v>58</v>
      </c>
      <c r="H269" s="44" t="s">
        <v>49</v>
      </c>
      <c r="I269" s="44" t="s">
        <v>50</v>
      </c>
      <c r="J269" s="44"/>
      <c r="K269" s="46">
        <v>7.4</v>
      </c>
      <c r="L269" s="47" t="s">
        <v>52</v>
      </c>
      <c r="M269" s="48">
        <v>3.7</v>
      </c>
      <c r="N269" s="47" t="s">
        <v>52</v>
      </c>
      <c r="O269" s="48">
        <v>27.5</v>
      </c>
      <c r="P269" s="47">
        <v>690</v>
      </c>
      <c r="Q269" s="48">
        <v>21.5</v>
      </c>
      <c r="R269" s="47">
        <v>691</v>
      </c>
      <c r="S269" s="48">
        <v>7.3</v>
      </c>
      <c r="T269" s="47" t="s">
        <v>53</v>
      </c>
      <c r="U269" s="48">
        <v>16.2</v>
      </c>
      <c r="V269" s="47">
        <v>795</v>
      </c>
      <c r="W269" s="48">
        <v>22.3</v>
      </c>
      <c r="X269" s="47">
        <v>724</v>
      </c>
      <c r="Y269" s="48">
        <v>56.4</v>
      </c>
      <c r="Z269" s="47">
        <v>747</v>
      </c>
      <c r="AA269" s="48">
        <v>5.2</v>
      </c>
      <c r="AB269" s="47" t="s">
        <v>53</v>
      </c>
      <c r="AC269" s="48">
        <v>59.1</v>
      </c>
      <c r="AD269" s="47">
        <v>519</v>
      </c>
      <c r="AE269" s="46" t="s">
        <v>54</v>
      </c>
    </row>
    <row r="270" spans="1:31" x14ac:dyDescent="0.2">
      <c r="A270" s="44">
        <f t="shared" si="4"/>
        <v>269</v>
      </c>
      <c r="B270" s="45" t="s">
        <v>65</v>
      </c>
      <c r="C270" s="44" t="s">
        <v>65</v>
      </c>
      <c r="D270" s="58" t="s">
        <v>450</v>
      </c>
      <c r="E270" t="s">
        <v>46</v>
      </c>
      <c r="F270" t="s">
        <v>47</v>
      </c>
      <c r="G270" s="45" t="s">
        <v>77</v>
      </c>
      <c r="H270" s="44" t="s">
        <v>49</v>
      </c>
      <c r="I270" s="44" t="s">
        <v>50</v>
      </c>
      <c r="J270" s="44" t="s">
        <v>64</v>
      </c>
      <c r="K270" s="46">
        <v>7.4</v>
      </c>
      <c r="L270" s="47" t="s">
        <v>52</v>
      </c>
      <c r="M270" s="48">
        <v>4.2</v>
      </c>
      <c r="N270" s="47" t="s">
        <v>52</v>
      </c>
      <c r="O270" s="48">
        <v>8.6</v>
      </c>
      <c r="P270" s="47" t="s">
        <v>53</v>
      </c>
      <c r="Q270" s="48">
        <v>32.799999999999997</v>
      </c>
      <c r="R270" s="47">
        <v>554</v>
      </c>
      <c r="S270" s="48">
        <v>1.1000000000000001</v>
      </c>
      <c r="T270" s="47" t="s">
        <v>53</v>
      </c>
      <c r="U270" s="48">
        <v>2.7</v>
      </c>
      <c r="V270" s="47" t="s">
        <v>53</v>
      </c>
      <c r="W270" s="48">
        <v>2.2999999999999998</v>
      </c>
      <c r="X270" s="47" t="s">
        <v>53</v>
      </c>
      <c r="Y270" s="48">
        <v>67.2</v>
      </c>
      <c r="Z270" s="47">
        <v>584</v>
      </c>
      <c r="AA270" s="48">
        <v>11.3</v>
      </c>
      <c r="AB270" s="47" t="s">
        <v>53</v>
      </c>
      <c r="AC270" s="48">
        <v>48.2</v>
      </c>
      <c r="AD270" s="47" t="s">
        <v>304</v>
      </c>
      <c r="AE270" s="46" t="s">
        <v>54</v>
      </c>
    </row>
    <row r="271" spans="1:31" x14ac:dyDescent="0.2">
      <c r="A271" s="44">
        <f t="shared" si="4"/>
        <v>270</v>
      </c>
      <c r="B271" s="45" t="s">
        <v>56</v>
      </c>
      <c r="C271" s="44" t="s">
        <v>56</v>
      </c>
      <c r="D271" s="58" t="s">
        <v>451</v>
      </c>
      <c r="E271" t="s">
        <v>438</v>
      </c>
      <c r="F271" t="s">
        <v>76</v>
      </c>
      <c r="G271" s="45" t="s">
        <v>84</v>
      </c>
      <c r="H271" s="44" t="s">
        <v>82</v>
      </c>
      <c r="I271" s="44" t="s">
        <v>59</v>
      </c>
      <c r="J271" s="44" t="s">
        <v>64</v>
      </c>
      <c r="K271" s="46">
        <v>7.4</v>
      </c>
      <c r="L271" s="47" t="s">
        <v>52</v>
      </c>
      <c r="M271" s="48">
        <v>33.299999999999997</v>
      </c>
      <c r="N271" s="47">
        <v>433</v>
      </c>
      <c r="O271" s="48">
        <v>31.7</v>
      </c>
      <c r="P271" s="47">
        <v>607</v>
      </c>
      <c r="Q271" s="48">
        <v>2.1</v>
      </c>
      <c r="R271" s="47" t="s">
        <v>53</v>
      </c>
      <c r="S271" s="48"/>
      <c r="T271" s="47"/>
      <c r="U271" s="48">
        <v>1</v>
      </c>
      <c r="V271" s="47" t="s">
        <v>53</v>
      </c>
      <c r="W271" s="48">
        <v>1</v>
      </c>
      <c r="X271" s="47" t="s">
        <v>53</v>
      </c>
      <c r="Y271" s="48">
        <v>26.3</v>
      </c>
      <c r="Z271" s="47" t="s">
        <v>53</v>
      </c>
      <c r="AA271" s="48">
        <v>5.7</v>
      </c>
      <c r="AB271" s="47" t="s">
        <v>53</v>
      </c>
      <c r="AC271" s="48">
        <v>15.6</v>
      </c>
      <c r="AD271" s="47" t="s">
        <v>53</v>
      </c>
      <c r="AE271" s="46" t="s">
        <v>54</v>
      </c>
    </row>
    <row r="272" spans="1:31" x14ac:dyDescent="0.2">
      <c r="A272" s="44">
        <f t="shared" si="4"/>
        <v>271</v>
      </c>
      <c r="B272" s="45" t="s">
        <v>145</v>
      </c>
      <c r="C272" s="44" t="s">
        <v>181</v>
      </c>
      <c r="D272" s="58" t="s">
        <v>452</v>
      </c>
      <c r="E272" t="s">
        <v>46</v>
      </c>
      <c r="F272" t="s">
        <v>47</v>
      </c>
      <c r="G272" s="45" t="s">
        <v>58</v>
      </c>
      <c r="H272" s="44" t="s">
        <v>62</v>
      </c>
      <c r="I272" s="44" t="s">
        <v>50</v>
      </c>
      <c r="J272" s="44" t="s">
        <v>64</v>
      </c>
      <c r="K272" s="46">
        <v>7.5</v>
      </c>
      <c r="L272" s="47" t="s">
        <v>52</v>
      </c>
      <c r="M272" s="48">
        <v>19.8</v>
      </c>
      <c r="N272" s="47">
        <v>666</v>
      </c>
      <c r="O272" s="48">
        <v>13.2</v>
      </c>
      <c r="P272" s="47" t="s">
        <v>53</v>
      </c>
      <c r="Q272" s="48">
        <v>40.6</v>
      </c>
      <c r="R272" s="47">
        <v>462</v>
      </c>
      <c r="S272" s="48">
        <v>36</v>
      </c>
      <c r="T272" s="47">
        <v>529</v>
      </c>
      <c r="U272" s="48">
        <v>65.400000000000006</v>
      </c>
      <c r="V272" s="47">
        <v>306</v>
      </c>
      <c r="W272" s="48">
        <v>68.7</v>
      </c>
      <c r="X272" s="47">
        <v>281</v>
      </c>
      <c r="Y272" s="48">
        <v>37.700000000000003</v>
      </c>
      <c r="Z272" s="47" t="s">
        <v>53</v>
      </c>
      <c r="AA272" s="48">
        <v>10.4</v>
      </c>
      <c r="AB272" s="47" t="s">
        <v>53</v>
      </c>
      <c r="AC272" s="48">
        <v>54.2</v>
      </c>
      <c r="AD272" s="47" t="s">
        <v>453</v>
      </c>
      <c r="AE272" s="46" t="s">
        <v>54</v>
      </c>
    </row>
    <row r="273" spans="1:31" x14ac:dyDescent="0.2">
      <c r="A273" s="44">
        <f t="shared" si="4"/>
        <v>272</v>
      </c>
      <c r="B273" s="45" t="s">
        <v>93</v>
      </c>
      <c r="C273" s="44" t="s">
        <v>172</v>
      </c>
      <c r="D273" s="58" t="s">
        <v>454</v>
      </c>
      <c r="E273" t="s">
        <v>80</v>
      </c>
      <c r="F273" t="s">
        <v>69</v>
      </c>
      <c r="G273" s="45" t="s">
        <v>77</v>
      </c>
      <c r="H273" s="44" t="s">
        <v>49</v>
      </c>
      <c r="I273" s="44" t="s">
        <v>59</v>
      </c>
      <c r="J273" s="44" t="s">
        <v>64</v>
      </c>
      <c r="K273" s="46">
        <v>7.5</v>
      </c>
      <c r="L273" s="47" t="s">
        <v>52</v>
      </c>
      <c r="M273" s="48">
        <v>9.3000000000000007</v>
      </c>
      <c r="N273" s="47" t="s">
        <v>52</v>
      </c>
      <c r="O273" s="48">
        <v>11.3</v>
      </c>
      <c r="P273" s="47" t="s">
        <v>53</v>
      </c>
      <c r="Q273" s="48">
        <v>14.3</v>
      </c>
      <c r="R273" s="47" t="s">
        <v>53</v>
      </c>
      <c r="S273" s="48">
        <v>88.6</v>
      </c>
      <c r="T273" s="47">
        <v>233</v>
      </c>
      <c r="U273" s="48">
        <v>99.7</v>
      </c>
      <c r="V273" s="47">
        <v>49</v>
      </c>
      <c r="W273" s="48">
        <v>99.7</v>
      </c>
      <c r="X273" s="47">
        <v>39</v>
      </c>
      <c r="Y273" s="48">
        <v>56.5</v>
      </c>
      <c r="Z273" s="47">
        <v>744</v>
      </c>
      <c r="AA273" s="48">
        <v>24.6</v>
      </c>
      <c r="AB273" s="47">
        <v>647</v>
      </c>
      <c r="AC273" s="48">
        <v>40</v>
      </c>
      <c r="AD273" s="47" t="s">
        <v>53</v>
      </c>
      <c r="AE273" s="46" t="s">
        <v>54</v>
      </c>
    </row>
    <row r="274" spans="1:31" x14ac:dyDescent="0.2">
      <c r="A274" s="44">
        <f t="shared" si="4"/>
        <v>273</v>
      </c>
      <c r="B274" s="45" t="s">
        <v>65</v>
      </c>
      <c r="C274" s="44" t="s">
        <v>65</v>
      </c>
      <c r="D274" s="58" t="s">
        <v>455</v>
      </c>
      <c r="E274" t="s">
        <v>291</v>
      </c>
      <c r="F274" t="s">
        <v>170</v>
      </c>
      <c r="G274" s="45" t="s">
        <v>77</v>
      </c>
      <c r="H274" s="44" t="s">
        <v>62</v>
      </c>
      <c r="I274" s="44" t="s">
        <v>50</v>
      </c>
      <c r="J274" s="44" t="s">
        <v>64</v>
      </c>
      <c r="K274" s="46">
        <v>7.5</v>
      </c>
      <c r="L274" s="47" t="s">
        <v>52</v>
      </c>
      <c r="M274" s="48">
        <v>12.4</v>
      </c>
      <c r="N274" s="47" t="s">
        <v>52</v>
      </c>
      <c r="O274" s="48">
        <v>44.7</v>
      </c>
      <c r="P274" s="47">
        <v>441</v>
      </c>
      <c r="Q274" s="48">
        <v>2.4</v>
      </c>
      <c r="R274" s="47" t="s">
        <v>53</v>
      </c>
      <c r="S274" s="48">
        <v>9.1999999999999993</v>
      </c>
      <c r="T274" s="47" t="s">
        <v>53</v>
      </c>
      <c r="U274" s="48">
        <v>34.9</v>
      </c>
      <c r="V274" s="47">
        <v>542</v>
      </c>
      <c r="W274" s="48">
        <v>33.6</v>
      </c>
      <c r="X274" s="47">
        <v>569</v>
      </c>
      <c r="Y274" s="48">
        <v>27</v>
      </c>
      <c r="Z274" s="47" t="s">
        <v>53</v>
      </c>
      <c r="AA274" s="48">
        <v>16.8</v>
      </c>
      <c r="AB274" s="47">
        <v>789</v>
      </c>
      <c r="AC274" s="48">
        <v>29.7</v>
      </c>
      <c r="AD274" s="47" t="s">
        <v>53</v>
      </c>
      <c r="AE274" s="46" t="s">
        <v>54</v>
      </c>
    </row>
    <row r="275" spans="1:31" x14ac:dyDescent="0.2">
      <c r="A275" s="44">
        <f t="shared" si="4"/>
        <v>274</v>
      </c>
      <c r="B275" s="45" t="s">
        <v>56</v>
      </c>
      <c r="C275" s="44"/>
      <c r="D275" s="58" t="s">
        <v>456</v>
      </c>
      <c r="E275" t="s">
        <v>448</v>
      </c>
      <c r="F275" t="s">
        <v>69</v>
      </c>
      <c r="G275" s="45" t="s">
        <v>48</v>
      </c>
      <c r="H275" s="44" t="s">
        <v>62</v>
      </c>
      <c r="I275" s="44" t="s">
        <v>50</v>
      </c>
      <c r="J275" s="44" t="s">
        <v>64</v>
      </c>
      <c r="K275" s="46">
        <v>7.5</v>
      </c>
      <c r="L275" s="47" t="s">
        <v>52</v>
      </c>
      <c r="M275" s="48">
        <v>10.1</v>
      </c>
      <c r="N275" s="47" t="s">
        <v>52</v>
      </c>
      <c r="O275" s="48">
        <v>5.7</v>
      </c>
      <c r="P275" s="47" t="s">
        <v>53</v>
      </c>
      <c r="Q275" s="48">
        <v>7.9</v>
      </c>
      <c r="R275" s="47" t="s">
        <v>53</v>
      </c>
      <c r="S275" s="48">
        <v>1.8</v>
      </c>
      <c r="T275" s="47" t="s">
        <v>53</v>
      </c>
      <c r="U275" s="48">
        <v>16.5</v>
      </c>
      <c r="V275" s="47">
        <v>790</v>
      </c>
      <c r="W275" s="48">
        <v>19.100000000000001</v>
      </c>
      <c r="X275" s="47">
        <v>776</v>
      </c>
      <c r="Y275" s="48">
        <v>24.1</v>
      </c>
      <c r="Z275" s="47" t="s">
        <v>53</v>
      </c>
      <c r="AA275" s="48">
        <v>17.7</v>
      </c>
      <c r="AB275" s="47">
        <v>768</v>
      </c>
      <c r="AC275" s="48">
        <v>35.799999999999997</v>
      </c>
      <c r="AD275" s="47" t="s">
        <v>53</v>
      </c>
      <c r="AE275" s="46" t="s">
        <v>54</v>
      </c>
    </row>
    <row r="276" spans="1:31" x14ac:dyDescent="0.2">
      <c r="A276" s="44">
        <f t="shared" si="4"/>
        <v>275</v>
      </c>
      <c r="B276" s="45" t="s">
        <v>56</v>
      </c>
      <c r="C276" s="44"/>
      <c r="D276" s="58" t="s">
        <v>457</v>
      </c>
      <c r="E276" t="s">
        <v>233</v>
      </c>
      <c r="F276" t="s">
        <v>76</v>
      </c>
      <c r="G276" s="45" t="s">
        <v>77</v>
      </c>
      <c r="H276" s="44" t="s">
        <v>49</v>
      </c>
      <c r="I276" s="44" t="s">
        <v>50</v>
      </c>
      <c r="J276" s="44" t="s">
        <v>64</v>
      </c>
      <c r="K276" s="46">
        <v>7.5</v>
      </c>
      <c r="L276" s="47" t="s">
        <v>52</v>
      </c>
      <c r="M276" s="48">
        <v>3.7</v>
      </c>
      <c r="N276" s="47" t="s">
        <v>52</v>
      </c>
      <c r="O276" s="48">
        <v>23.7</v>
      </c>
      <c r="P276" s="47">
        <v>757</v>
      </c>
      <c r="Q276" s="48">
        <v>7.3</v>
      </c>
      <c r="R276" s="47" t="s">
        <v>53</v>
      </c>
      <c r="S276" s="48">
        <v>2.4</v>
      </c>
      <c r="T276" s="47" t="s">
        <v>53</v>
      </c>
      <c r="U276" s="48">
        <v>23.6</v>
      </c>
      <c r="V276" s="47">
        <v>682</v>
      </c>
      <c r="W276" s="48">
        <v>29.7</v>
      </c>
      <c r="X276" s="47">
        <v>619</v>
      </c>
      <c r="Y276" s="48">
        <v>53.8</v>
      </c>
      <c r="Z276" s="47">
        <v>786</v>
      </c>
      <c r="AA276" s="48">
        <v>13.6</v>
      </c>
      <c r="AB276" s="47" t="s">
        <v>53</v>
      </c>
      <c r="AC276" s="48">
        <v>45.7</v>
      </c>
      <c r="AD276" s="47" t="s">
        <v>53</v>
      </c>
      <c r="AE276" s="46" t="s">
        <v>54</v>
      </c>
    </row>
    <row r="277" spans="1:31" x14ac:dyDescent="0.2">
      <c r="A277" s="44">
        <f t="shared" si="4"/>
        <v>276</v>
      </c>
      <c r="B277" s="45" t="s">
        <v>56</v>
      </c>
      <c r="C277" s="44"/>
      <c r="D277" s="58" t="s">
        <v>458</v>
      </c>
      <c r="E277" t="s">
        <v>130</v>
      </c>
      <c r="F277" t="s">
        <v>76</v>
      </c>
      <c r="G277" s="45" t="s">
        <v>48</v>
      </c>
      <c r="H277" s="44" t="s">
        <v>49</v>
      </c>
      <c r="I277" s="44" t="s">
        <v>50</v>
      </c>
      <c r="J277" s="44" t="s">
        <v>103</v>
      </c>
      <c r="K277" s="46">
        <v>7.5</v>
      </c>
      <c r="L277" s="47" t="s">
        <v>52</v>
      </c>
      <c r="M277" s="48">
        <v>6.1</v>
      </c>
      <c r="N277" s="47" t="s">
        <v>52</v>
      </c>
      <c r="O277" s="48">
        <v>42.1</v>
      </c>
      <c r="P277" s="47">
        <v>476</v>
      </c>
      <c r="Q277" s="48">
        <v>20.8</v>
      </c>
      <c r="R277" s="47">
        <v>701</v>
      </c>
      <c r="S277" s="48">
        <v>17.399999999999999</v>
      </c>
      <c r="T277" s="47">
        <v>759</v>
      </c>
      <c r="U277" s="48">
        <v>3.2</v>
      </c>
      <c r="V277" s="47" t="s">
        <v>53</v>
      </c>
      <c r="W277" s="48">
        <v>7.3</v>
      </c>
      <c r="X277" s="47" t="s">
        <v>53</v>
      </c>
      <c r="Y277" s="48">
        <v>13.5</v>
      </c>
      <c r="Z277" s="47" t="s">
        <v>53</v>
      </c>
      <c r="AA277" s="48">
        <v>1.8</v>
      </c>
      <c r="AB277" s="47" t="s">
        <v>53</v>
      </c>
      <c r="AC277" s="48">
        <v>30.4</v>
      </c>
      <c r="AD277" s="47" t="s">
        <v>53</v>
      </c>
      <c r="AE277" s="46" t="s">
        <v>54</v>
      </c>
    </row>
    <row r="278" spans="1:31" x14ac:dyDescent="0.2">
      <c r="A278" s="44">
        <f t="shared" si="4"/>
        <v>277</v>
      </c>
      <c r="B278" s="45" t="s">
        <v>55</v>
      </c>
      <c r="C278" s="44" t="s">
        <v>55</v>
      </c>
      <c r="D278" s="58" t="s">
        <v>459</v>
      </c>
      <c r="E278" t="s">
        <v>223</v>
      </c>
      <c r="F278" t="s">
        <v>69</v>
      </c>
      <c r="G278" s="45" t="s">
        <v>77</v>
      </c>
      <c r="H278" s="44" t="s">
        <v>82</v>
      </c>
      <c r="I278" s="44" t="s">
        <v>63</v>
      </c>
      <c r="J278" s="44" t="s">
        <v>64</v>
      </c>
      <c r="K278" s="46">
        <v>7.5</v>
      </c>
      <c r="L278" s="47" t="s">
        <v>52</v>
      </c>
      <c r="M278" s="48">
        <v>4.2</v>
      </c>
      <c r="N278" s="47" t="s">
        <v>52</v>
      </c>
      <c r="O278" s="48">
        <v>6.5</v>
      </c>
      <c r="P278" s="47" t="s">
        <v>53</v>
      </c>
      <c r="Q278" s="48">
        <v>4</v>
      </c>
      <c r="R278" s="47" t="s">
        <v>53</v>
      </c>
      <c r="S278" s="48">
        <v>1.7</v>
      </c>
      <c r="T278" s="47" t="s">
        <v>53</v>
      </c>
      <c r="U278" s="48">
        <v>9.4</v>
      </c>
      <c r="V278" s="47" t="s">
        <v>53</v>
      </c>
      <c r="W278" s="48">
        <v>13.8</v>
      </c>
      <c r="X278" s="47" t="s">
        <v>53</v>
      </c>
      <c r="Y278" s="48">
        <v>38.799999999999997</v>
      </c>
      <c r="Z278" s="47" t="s">
        <v>53</v>
      </c>
      <c r="AA278" s="48">
        <v>9</v>
      </c>
      <c r="AB278" s="47" t="s">
        <v>53</v>
      </c>
      <c r="AC278" s="48">
        <v>41.8</v>
      </c>
      <c r="AD278" s="47" t="s">
        <v>53</v>
      </c>
      <c r="AE278" s="46" t="s">
        <v>54</v>
      </c>
    </row>
    <row r="279" spans="1:31" x14ac:dyDescent="0.2">
      <c r="A279" s="44">
        <f t="shared" si="4"/>
        <v>278</v>
      </c>
      <c r="B279" s="45" t="s">
        <v>93</v>
      </c>
      <c r="C279" s="44"/>
      <c r="D279" s="58" t="s">
        <v>460</v>
      </c>
      <c r="E279" t="s">
        <v>46</v>
      </c>
      <c r="F279" t="s">
        <v>47</v>
      </c>
      <c r="G279" s="45" t="s">
        <v>58</v>
      </c>
      <c r="H279" s="44" t="s">
        <v>82</v>
      </c>
      <c r="I279" s="44" t="s">
        <v>50</v>
      </c>
      <c r="J279" s="44" t="s">
        <v>64</v>
      </c>
      <c r="K279" s="46">
        <v>7.6</v>
      </c>
      <c r="L279" s="47" t="s">
        <v>52</v>
      </c>
      <c r="M279" s="48">
        <v>2.2999999999999998</v>
      </c>
      <c r="N279" s="47" t="s">
        <v>52</v>
      </c>
      <c r="O279" s="48">
        <v>100</v>
      </c>
      <c r="P279" s="47">
        <v>3</v>
      </c>
      <c r="Q279" s="48">
        <v>22.5</v>
      </c>
      <c r="R279" s="47">
        <v>678</v>
      </c>
      <c r="S279" s="48">
        <v>22.1</v>
      </c>
      <c r="T279" s="47">
        <v>687</v>
      </c>
      <c r="U279" s="48">
        <v>10.199999999999999</v>
      </c>
      <c r="V279" s="47" t="s">
        <v>53</v>
      </c>
      <c r="W279" s="48">
        <v>7.9</v>
      </c>
      <c r="X279" s="47" t="s">
        <v>53</v>
      </c>
      <c r="Y279" s="48">
        <v>45.7</v>
      </c>
      <c r="Z279" s="47" t="s">
        <v>53</v>
      </c>
      <c r="AA279" s="48">
        <v>2.2999999999999998</v>
      </c>
      <c r="AB279" s="47" t="s">
        <v>53</v>
      </c>
      <c r="AC279" s="48">
        <v>41.3</v>
      </c>
      <c r="AD279" s="47" t="s">
        <v>53</v>
      </c>
      <c r="AE279" s="46" t="s">
        <v>54</v>
      </c>
    </row>
    <row r="280" spans="1:31" x14ac:dyDescent="0.2">
      <c r="A280" s="44">
        <f t="shared" si="4"/>
        <v>279</v>
      </c>
      <c r="B280" s="45" t="s">
        <v>44</v>
      </c>
      <c r="C280" s="44" t="s">
        <v>276</v>
      </c>
      <c r="D280" s="58" t="s">
        <v>461</v>
      </c>
      <c r="E280" t="s">
        <v>205</v>
      </c>
      <c r="F280" t="s">
        <v>69</v>
      </c>
      <c r="G280" s="45" t="s">
        <v>48</v>
      </c>
      <c r="H280" s="44" t="s">
        <v>49</v>
      </c>
      <c r="I280" s="44" t="s">
        <v>50</v>
      </c>
      <c r="J280" s="44" t="s">
        <v>64</v>
      </c>
      <c r="K280" s="46">
        <v>7.6</v>
      </c>
      <c r="L280" s="47" t="s">
        <v>52</v>
      </c>
      <c r="M280" s="48">
        <v>3.6</v>
      </c>
      <c r="N280" s="47" t="s">
        <v>52</v>
      </c>
      <c r="O280" s="48">
        <v>100</v>
      </c>
      <c r="P280" s="47">
        <v>8</v>
      </c>
      <c r="Q280" s="48">
        <v>18.7</v>
      </c>
      <c r="R280" s="47">
        <v>740</v>
      </c>
      <c r="S280" s="48"/>
      <c r="T280" s="47"/>
      <c r="U280" s="48"/>
      <c r="V280" s="47"/>
      <c r="W280" s="48"/>
      <c r="X280" s="47"/>
      <c r="Y280" s="48">
        <v>77.400000000000006</v>
      </c>
      <c r="Z280" s="47">
        <v>395</v>
      </c>
      <c r="AA280" s="48">
        <v>3.8</v>
      </c>
      <c r="AB280" s="47" t="s">
        <v>53</v>
      </c>
      <c r="AC280" s="48">
        <v>32</v>
      </c>
      <c r="AD280" s="47" t="s">
        <v>53</v>
      </c>
      <c r="AE280" s="46" t="s">
        <v>54</v>
      </c>
    </row>
    <row r="281" spans="1:31" x14ac:dyDescent="0.2">
      <c r="A281" s="44">
        <f t="shared" si="4"/>
        <v>280</v>
      </c>
      <c r="B281" s="45" t="s">
        <v>65</v>
      </c>
      <c r="C281" s="44" t="s">
        <v>65</v>
      </c>
      <c r="D281" s="58" t="s">
        <v>462</v>
      </c>
      <c r="E281" t="s">
        <v>87</v>
      </c>
      <c r="F281" t="s">
        <v>69</v>
      </c>
      <c r="G281" s="45" t="s">
        <v>58</v>
      </c>
      <c r="H281" s="44" t="s">
        <v>49</v>
      </c>
      <c r="I281" s="44" t="s">
        <v>50</v>
      </c>
      <c r="J281" s="44" t="s">
        <v>64</v>
      </c>
      <c r="K281" s="46">
        <v>7.6</v>
      </c>
      <c r="L281" s="47" t="s">
        <v>52</v>
      </c>
      <c r="M281" s="48">
        <v>20.8</v>
      </c>
      <c r="N281" s="47">
        <v>633</v>
      </c>
      <c r="O281" s="48">
        <v>61.1</v>
      </c>
      <c r="P281" s="47">
        <v>294</v>
      </c>
      <c r="Q281" s="48">
        <v>1.8</v>
      </c>
      <c r="R281" s="47" t="s">
        <v>53</v>
      </c>
      <c r="S281" s="48">
        <v>2.2999999999999998</v>
      </c>
      <c r="T281" s="47" t="s">
        <v>53</v>
      </c>
      <c r="U281" s="48">
        <v>33.299999999999997</v>
      </c>
      <c r="V281" s="47">
        <v>555</v>
      </c>
      <c r="W281" s="48">
        <v>34.700000000000003</v>
      </c>
      <c r="X281" s="47">
        <v>553</v>
      </c>
      <c r="Y281" s="48">
        <v>17.100000000000001</v>
      </c>
      <c r="Z281" s="47" t="s">
        <v>53</v>
      </c>
      <c r="AA281" s="48">
        <v>4.5999999999999996</v>
      </c>
      <c r="AB281" s="47" t="s">
        <v>53</v>
      </c>
      <c r="AC281" s="48">
        <v>38.9</v>
      </c>
      <c r="AD281" s="47" t="s">
        <v>53</v>
      </c>
      <c r="AE281" s="46" t="s">
        <v>54</v>
      </c>
    </row>
    <row r="282" spans="1:31" x14ac:dyDescent="0.2">
      <c r="A282" s="44">
        <f t="shared" si="4"/>
        <v>281</v>
      </c>
      <c r="B282" s="45" t="s">
        <v>56</v>
      </c>
      <c r="C282" s="44" t="s">
        <v>65</v>
      </c>
      <c r="D282" s="58" t="s">
        <v>463</v>
      </c>
      <c r="E282" t="s">
        <v>464</v>
      </c>
      <c r="F282" t="s">
        <v>47</v>
      </c>
      <c r="G282" s="45" t="s">
        <v>84</v>
      </c>
      <c r="H282" s="44" t="s">
        <v>82</v>
      </c>
      <c r="I282" s="44" t="s">
        <v>63</v>
      </c>
      <c r="J282" s="44" t="s">
        <v>64</v>
      </c>
      <c r="K282" s="46">
        <v>7.6</v>
      </c>
      <c r="L282" s="47" t="s">
        <v>52</v>
      </c>
      <c r="M282" s="48">
        <v>5.5</v>
      </c>
      <c r="N282" s="47" t="s">
        <v>52</v>
      </c>
      <c r="O282" s="48">
        <v>43.1</v>
      </c>
      <c r="P282" s="47">
        <v>462</v>
      </c>
      <c r="Q282" s="48">
        <v>1.2</v>
      </c>
      <c r="R282" s="47" t="s">
        <v>53</v>
      </c>
      <c r="S282" s="48">
        <v>1.5</v>
      </c>
      <c r="T282" s="47" t="s">
        <v>53</v>
      </c>
      <c r="U282" s="48">
        <v>2.7</v>
      </c>
      <c r="V282" s="47" t="s">
        <v>53</v>
      </c>
      <c r="W282" s="48">
        <v>7</v>
      </c>
      <c r="X282" s="47" t="s">
        <v>53</v>
      </c>
      <c r="Y282" s="48">
        <v>13.1</v>
      </c>
      <c r="Z282" s="47" t="s">
        <v>53</v>
      </c>
      <c r="AA282" s="48">
        <v>73.8</v>
      </c>
      <c r="AB282" s="47">
        <v>189</v>
      </c>
      <c r="AC282" s="48">
        <v>28.8</v>
      </c>
      <c r="AD282" s="47" t="s">
        <v>53</v>
      </c>
      <c r="AE282" s="46" t="s">
        <v>54</v>
      </c>
    </row>
    <row r="283" spans="1:31" x14ac:dyDescent="0.2">
      <c r="A283" s="44">
        <f t="shared" si="4"/>
        <v>282</v>
      </c>
      <c r="B283" s="45" t="s">
        <v>56</v>
      </c>
      <c r="C283" s="44" t="s">
        <v>56</v>
      </c>
      <c r="D283" s="58" t="s">
        <v>465</v>
      </c>
      <c r="E283" t="s">
        <v>440</v>
      </c>
      <c r="F283" t="s">
        <v>69</v>
      </c>
      <c r="G283" s="45" t="s">
        <v>77</v>
      </c>
      <c r="H283" s="44" t="s">
        <v>82</v>
      </c>
      <c r="I283" s="44" t="s">
        <v>59</v>
      </c>
      <c r="J283" s="44" t="s">
        <v>64</v>
      </c>
      <c r="K283" s="46">
        <v>7.6</v>
      </c>
      <c r="L283" s="47" t="s">
        <v>52</v>
      </c>
      <c r="M283" s="48">
        <v>9.1999999999999993</v>
      </c>
      <c r="N283" s="47" t="s">
        <v>52</v>
      </c>
      <c r="O283" s="48">
        <v>8.6999999999999993</v>
      </c>
      <c r="P283" s="47" t="s">
        <v>53</v>
      </c>
      <c r="Q283" s="48">
        <v>8.8000000000000007</v>
      </c>
      <c r="R283" s="47" t="s">
        <v>53</v>
      </c>
      <c r="S283" s="48">
        <v>1.6</v>
      </c>
      <c r="T283" s="47" t="s">
        <v>53</v>
      </c>
      <c r="U283" s="48">
        <v>3.3</v>
      </c>
      <c r="V283" s="47" t="s">
        <v>53</v>
      </c>
      <c r="W283" s="48">
        <v>7.5</v>
      </c>
      <c r="X283" s="47" t="s">
        <v>53</v>
      </c>
      <c r="Y283" s="48">
        <v>52.3</v>
      </c>
      <c r="Z283" s="47" t="s">
        <v>53</v>
      </c>
      <c r="AA283" s="48">
        <v>22.4</v>
      </c>
      <c r="AB283" s="47">
        <v>687</v>
      </c>
      <c r="AC283" s="48">
        <v>44.8</v>
      </c>
      <c r="AD283" s="47" t="s">
        <v>53</v>
      </c>
      <c r="AE283" s="46" t="s">
        <v>54</v>
      </c>
    </row>
    <row r="284" spans="1:31" x14ac:dyDescent="0.2">
      <c r="A284" s="44">
        <f t="shared" si="4"/>
        <v>283</v>
      </c>
      <c r="B284" s="45" t="s">
        <v>55</v>
      </c>
      <c r="C284" s="44" t="s">
        <v>56</v>
      </c>
      <c r="D284" s="58" t="s">
        <v>466</v>
      </c>
      <c r="E284" t="s">
        <v>278</v>
      </c>
      <c r="F284" t="s">
        <v>76</v>
      </c>
      <c r="G284" s="45" t="s">
        <v>84</v>
      </c>
      <c r="H284" s="44" t="s">
        <v>49</v>
      </c>
      <c r="I284" s="44" t="s">
        <v>59</v>
      </c>
      <c r="J284" s="44" t="s">
        <v>64</v>
      </c>
      <c r="K284" s="46">
        <v>7.6</v>
      </c>
      <c r="L284" s="47" t="s">
        <v>52</v>
      </c>
      <c r="M284" s="48">
        <v>15</v>
      </c>
      <c r="N284" s="47" t="s">
        <v>52</v>
      </c>
      <c r="O284" s="48">
        <v>3.7</v>
      </c>
      <c r="P284" s="47" t="s">
        <v>53</v>
      </c>
      <c r="Q284" s="48">
        <v>2.6</v>
      </c>
      <c r="R284" s="47" t="s">
        <v>53</v>
      </c>
      <c r="S284" s="48">
        <v>1.5</v>
      </c>
      <c r="T284" s="47" t="s">
        <v>53</v>
      </c>
      <c r="U284" s="48">
        <v>2</v>
      </c>
      <c r="V284" s="47" t="s">
        <v>53</v>
      </c>
      <c r="W284" s="48">
        <v>6.2</v>
      </c>
      <c r="X284" s="47" t="s">
        <v>53</v>
      </c>
      <c r="Y284" s="48">
        <v>27.7</v>
      </c>
      <c r="Z284" s="47" t="s">
        <v>53</v>
      </c>
      <c r="AA284" s="48">
        <v>6.6</v>
      </c>
      <c r="AB284" s="47" t="s">
        <v>53</v>
      </c>
      <c r="AC284" s="48">
        <v>28.3</v>
      </c>
      <c r="AD284" s="47" t="s">
        <v>53</v>
      </c>
      <c r="AE284" s="46" t="s">
        <v>54</v>
      </c>
    </row>
    <row r="285" spans="1:31" x14ac:dyDescent="0.2">
      <c r="A285" s="44">
        <f t="shared" si="4"/>
        <v>284</v>
      </c>
      <c r="B285" s="45" t="s">
        <v>89</v>
      </c>
      <c r="C285" s="44"/>
      <c r="D285" s="58" t="s">
        <v>467</v>
      </c>
      <c r="E285" t="s">
        <v>435</v>
      </c>
      <c r="F285" t="s">
        <v>69</v>
      </c>
      <c r="G285" s="45" t="s">
        <v>77</v>
      </c>
      <c r="H285" s="44" t="s">
        <v>82</v>
      </c>
      <c r="I285" s="44" t="s">
        <v>63</v>
      </c>
      <c r="J285" s="44"/>
      <c r="K285" s="46">
        <v>7.7</v>
      </c>
      <c r="L285" s="47" t="s">
        <v>52</v>
      </c>
      <c r="M285" s="48">
        <v>19.7</v>
      </c>
      <c r="N285" s="47">
        <v>668</v>
      </c>
      <c r="O285" s="48">
        <v>56.6</v>
      </c>
      <c r="P285" s="47">
        <v>328</v>
      </c>
      <c r="Q285" s="48">
        <v>3</v>
      </c>
      <c r="R285" s="47" t="s">
        <v>53</v>
      </c>
      <c r="S285" s="48">
        <v>14.4</v>
      </c>
      <c r="T285" s="47" t="s">
        <v>53</v>
      </c>
      <c r="U285" s="48">
        <v>96.1</v>
      </c>
      <c r="V285" s="47">
        <v>110</v>
      </c>
      <c r="W285" s="48">
        <v>96.4</v>
      </c>
      <c r="X285" s="47">
        <v>95</v>
      </c>
      <c r="Y285" s="48">
        <v>11.6</v>
      </c>
      <c r="Z285" s="47" t="s">
        <v>53</v>
      </c>
      <c r="AA285" s="48">
        <v>10.7</v>
      </c>
      <c r="AB285" s="47" t="s">
        <v>53</v>
      </c>
      <c r="AC285" s="48">
        <v>45</v>
      </c>
      <c r="AD285" s="47" t="s">
        <v>53</v>
      </c>
      <c r="AE285" s="46" t="s">
        <v>54</v>
      </c>
    </row>
    <row r="286" spans="1:31" x14ac:dyDescent="0.2">
      <c r="A286" s="44">
        <f t="shared" si="4"/>
        <v>285</v>
      </c>
      <c r="B286" s="45" t="s">
        <v>43</v>
      </c>
      <c r="C286" s="44" t="s">
        <v>93</v>
      </c>
      <c r="D286" s="58" t="s">
        <v>468</v>
      </c>
      <c r="E286" t="s">
        <v>68</v>
      </c>
      <c r="F286" t="s">
        <v>69</v>
      </c>
      <c r="G286" s="45" t="s">
        <v>58</v>
      </c>
      <c r="H286" s="44" t="s">
        <v>49</v>
      </c>
      <c r="I286" s="44" t="s">
        <v>50</v>
      </c>
      <c r="J286" s="44" t="s">
        <v>64</v>
      </c>
      <c r="K286" s="46">
        <v>7.7</v>
      </c>
      <c r="L286" s="47" t="s">
        <v>52</v>
      </c>
      <c r="M286" s="48">
        <v>4.7</v>
      </c>
      <c r="N286" s="47" t="s">
        <v>52</v>
      </c>
      <c r="O286" s="48">
        <v>86.3</v>
      </c>
      <c r="P286" s="47">
        <v>124</v>
      </c>
      <c r="Q286" s="48">
        <v>3.1</v>
      </c>
      <c r="R286" s="47" t="s">
        <v>53</v>
      </c>
      <c r="S286" s="48">
        <v>28.1</v>
      </c>
      <c r="T286" s="47">
        <v>607</v>
      </c>
      <c r="U286" s="48">
        <v>53.2</v>
      </c>
      <c r="V286" s="47">
        <v>386</v>
      </c>
      <c r="W286" s="48">
        <v>51</v>
      </c>
      <c r="X286" s="47">
        <v>407</v>
      </c>
      <c r="Y286" s="48">
        <v>34.5</v>
      </c>
      <c r="Z286" s="47" t="s">
        <v>53</v>
      </c>
      <c r="AA286" s="48">
        <v>1.9</v>
      </c>
      <c r="AB286" s="47" t="s">
        <v>53</v>
      </c>
      <c r="AC286" s="48">
        <v>32.1</v>
      </c>
      <c r="AD286" s="47" t="s">
        <v>53</v>
      </c>
      <c r="AE286" s="46" t="s">
        <v>54</v>
      </c>
    </row>
    <row r="287" spans="1:31" x14ac:dyDescent="0.2">
      <c r="A287" s="44">
        <f t="shared" si="4"/>
        <v>286</v>
      </c>
      <c r="B287" s="45" t="s">
        <v>65</v>
      </c>
      <c r="C287" s="44" t="s">
        <v>65</v>
      </c>
      <c r="D287" s="58" t="s">
        <v>469</v>
      </c>
      <c r="E287" t="s">
        <v>46</v>
      </c>
      <c r="F287" t="s">
        <v>47</v>
      </c>
      <c r="G287" s="45" t="s">
        <v>84</v>
      </c>
      <c r="H287" s="44" t="s">
        <v>49</v>
      </c>
      <c r="I287" s="44" t="s">
        <v>50</v>
      </c>
      <c r="J287" s="44" t="s">
        <v>51</v>
      </c>
      <c r="K287" s="46">
        <v>7.7</v>
      </c>
      <c r="L287" s="47" t="s">
        <v>52</v>
      </c>
      <c r="M287" s="48">
        <v>13.5</v>
      </c>
      <c r="N287" s="47" t="s">
        <v>52</v>
      </c>
      <c r="O287" s="48">
        <v>6.7</v>
      </c>
      <c r="P287" s="47" t="s">
        <v>53</v>
      </c>
      <c r="Q287" s="48">
        <v>15.8</v>
      </c>
      <c r="R287" s="47">
        <v>787</v>
      </c>
      <c r="S287" s="48">
        <v>1.3</v>
      </c>
      <c r="T287" s="47" t="s">
        <v>53</v>
      </c>
      <c r="U287" s="48">
        <v>5.3</v>
      </c>
      <c r="V287" s="47" t="s">
        <v>53</v>
      </c>
      <c r="W287" s="48">
        <v>4.2</v>
      </c>
      <c r="X287" s="47" t="s">
        <v>53</v>
      </c>
      <c r="Y287" s="48">
        <v>51.9</v>
      </c>
      <c r="Z287" s="47" t="s">
        <v>53</v>
      </c>
      <c r="AA287" s="48">
        <v>36.9</v>
      </c>
      <c r="AB287" s="47">
        <v>469</v>
      </c>
      <c r="AC287" s="48">
        <v>44.6</v>
      </c>
      <c r="AD287" s="47" t="s">
        <v>53</v>
      </c>
      <c r="AE287" s="46" t="s">
        <v>54</v>
      </c>
    </row>
    <row r="288" spans="1:31" x14ac:dyDescent="0.2">
      <c r="A288" s="44">
        <f t="shared" si="4"/>
        <v>287</v>
      </c>
      <c r="B288" s="45" t="s">
        <v>65</v>
      </c>
      <c r="C288" s="44" t="s">
        <v>65</v>
      </c>
      <c r="D288" s="58" t="s">
        <v>470</v>
      </c>
      <c r="E288" t="s">
        <v>96</v>
      </c>
      <c r="F288" t="s">
        <v>76</v>
      </c>
      <c r="G288" s="45" t="s">
        <v>58</v>
      </c>
      <c r="H288" s="44" t="s">
        <v>82</v>
      </c>
      <c r="I288" s="44" t="s">
        <v>50</v>
      </c>
      <c r="J288" s="44" t="s">
        <v>51</v>
      </c>
      <c r="K288" s="46">
        <v>7.7</v>
      </c>
      <c r="L288" s="47" t="s">
        <v>52</v>
      </c>
      <c r="M288" s="48">
        <v>9.1</v>
      </c>
      <c r="N288" s="47" t="s">
        <v>52</v>
      </c>
      <c r="O288" s="48">
        <v>70.900000000000006</v>
      </c>
      <c r="P288" s="47">
        <v>219</v>
      </c>
      <c r="Q288" s="48">
        <v>10.1</v>
      </c>
      <c r="R288" s="47" t="s">
        <v>53</v>
      </c>
      <c r="S288" s="48">
        <v>7.5</v>
      </c>
      <c r="T288" s="47" t="s">
        <v>53</v>
      </c>
      <c r="U288" s="48">
        <v>7.3</v>
      </c>
      <c r="V288" s="47" t="s">
        <v>53</v>
      </c>
      <c r="W288" s="48">
        <v>11</v>
      </c>
      <c r="X288" s="47" t="s">
        <v>53</v>
      </c>
      <c r="Y288" s="48">
        <v>12.8</v>
      </c>
      <c r="Z288" s="47" t="s">
        <v>53</v>
      </c>
      <c r="AA288" s="48">
        <v>1.9</v>
      </c>
      <c r="AB288" s="47" t="s">
        <v>53</v>
      </c>
      <c r="AC288" s="48">
        <v>45.2</v>
      </c>
      <c r="AD288" s="47" t="s">
        <v>53</v>
      </c>
      <c r="AE288" s="46" t="s">
        <v>54</v>
      </c>
    </row>
    <row r="289" spans="1:31" x14ac:dyDescent="0.2">
      <c r="A289" s="44">
        <f t="shared" si="4"/>
        <v>288</v>
      </c>
      <c r="B289" s="45" t="s">
        <v>65</v>
      </c>
      <c r="C289" s="44" t="s">
        <v>65</v>
      </c>
      <c r="D289" s="58" t="s">
        <v>471</v>
      </c>
      <c r="E289" t="s">
        <v>209</v>
      </c>
      <c r="F289" t="s">
        <v>69</v>
      </c>
      <c r="G289" s="45" t="s">
        <v>58</v>
      </c>
      <c r="H289" s="44" t="s">
        <v>62</v>
      </c>
      <c r="I289" s="44" t="s">
        <v>50</v>
      </c>
      <c r="J289" s="44" t="s">
        <v>64</v>
      </c>
      <c r="K289" s="46">
        <v>7.7</v>
      </c>
      <c r="L289" s="47" t="s">
        <v>52</v>
      </c>
      <c r="M289" s="48">
        <v>21.5</v>
      </c>
      <c r="N289" s="47">
        <v>614</v>
      </c>
      <c r="O289" s="48">
        <v>28.9</v>
      </c>
      <c r="P289" s="47">
        <v>653</v>
      </c>
      <c r="Q289" s="48">
        <v>10.3</v>
      </c>
      <c r="R289" s="47" t="s">
        <v>53</v>
      </c>
      <c r="S289" s="48">
        <v>15.2</v>
      </c>
      <c r="T289" s="47" t="s">
        <v>53</v>
      </c>
      <c r="U289" s="48">
        <v>41.1</v>
      </c>
      <c r="V289" s="47">
        <v>482</v>
      </c>
      <c r="W289" s="48">
        <v>45.1</v>
      </c>
      <c r="X289" s="47">
        <v>463</v>
      </c>
      <c r="Y289" s="48">
        <v>56.9</v>
      </c>
      <c r="Z289" s="47">
        <v>738</v>
      </c>
      <c r="AA289" s="48">
        <v>5</v>
      </c>
      <c r="AB289" s="47" t="s">
        <v>53</v>
      </c>
      <c r="AC289" s="48">
        <v>46.5</v>
      </c>
      <c r="AD289" s="47" t="s">
        <v>53</v>
      </c>
      <c r="AE289" s="46" t="s">
        <v>54</v>
      </c>
    </row>
    <row r="290" spans="1:31" x14ac:dyDescent="0.2">
      <c r="A290" s="44">
        <f t="shared" si="4"/>
        <v>289</v>
      </c>
      <c r="B290" s="45" t="s">
        <v>65</v>
      </c>
      <c r="C290" s="44"/>
      <c r="D290" s="58" t="s">
        <v>472</v>
      </c>
      <c r="E290" t="s">
        <v>435</v>
      </c>
      <c r="F290" t="s">
        <v>69</v>
      </c>
      <c r="G290" s="45" t="s">
        <v>77</v>
      </c>
      <c r="H290" s="44" t="s">
        <v>49</v>
      </c>
      <c r="I290" s="44" t="s">
        <v>50</v>
      </c>
      <c r="J290" s="44" t="s">
        <v>64</v>
      </c>
      <c r="K290" s="46">
        <v>7.7</v>
      </c>
      <c r="L290" s="47" t="s">
        <v>52</v>
      </c>
      <c r="M290" s="48">
        <v>3.3</v>
      </c>
      <c r="N290" s="47" t="s">
        <v>52</v>
      </c>
      <c r="O290" s="48">
        <v>20.8</v>
      </c>
      <c r="P290" s="47" t="s">
        <v>53</v>
      </c>
      <c r="Q290" s="48">
        <v>28.4</v>
      </c>
      <c r="R290" s="47">
        <v>601</v>
      </c>
      <c r="S290" s="48">
        <v>4.8</v>
      </c>
      <c r="T290" s="47" t="s">
        <v>53</v>
      </c>
      <c r="U290" s="48">
        <v>24.1</v>
      </c>
      <c r="V290" s="47">
        <v>671</v>
      </c>
      <c r="W290" s="48">
        <v>30.2</v>
      </c>
      <c r="X290" s="47">
        <v>612</v>
      </c>
      <c r="Y290" s="48">
        <v>51.1</v>
      </c>
      <c r="Z290" s="47" t="s">
        <v>53</v>
      </c>
      <c r="AA290" s="48">
        <v>1.7</v>
      </c>
      <c r="AB290" s="47" t="s">
        <v>53</v>
      </c>
      <c r="AC290" s="48">
        <v>59.6</v>
      </c>
      <c r="AD290" s="47" t="s">
        <v>473</v>
      </c>
      <c r="AE290" s="46" t="s">
        <v>54</v>
      </c>
    </row>
    <row r="291" spans="1:31" x14ac:dyDescent="0.2">
      <c r="A291" s="44">
        <f t="shared" si="4"/>
        <v>290</v>
      </c>
      <c r="B291" s="45" t="s">
        <v>65</v>
      </c>
      <c r="C291" s="44"/>
      <c r="D291" s="58" t="s">
        <v>474</v>
      </c>
      <c r="E291" t="s">
        <v>284</v>
      </c>
      <c r="F291" t="s">
        <v>76</v>
      </c>
      <c r="G291" s="45" t="s">
        <v>77</v>
      </c>
      <c r="H291" s="44" t="s">
        <v>49</v>
      </c>
      <c r="I291" s="44" t="s">
        <v>50</v>
      </c>
      <c r="J291" s="44" t="s">
        <v>64</v>
      </c>
      <c r="K291" s="46">
        <v>7.7</v>
      </c>
      <c r="L291" s="47" t="s">
        <v>52</v>
      </c>
      <c r="M291" s="48">
        <v>10.7</v>
      </c>
      <c r="N291" s="47" t="s">
        <v>52</v>
      </c>
      <c r="O291" s="48">
        <v>4.9000000000000004</v>
      </c>
      <c r="P291" s="47" t="s">
        <v>53</v>
      </c>
      <c r="Q291" s="48">
        <v>30.7</v>
      </c>
      <c r="R291" s="47">
        <v>579</v>
      </c>
      <c r="S291" s="48"/>
      <c r="T291" s="47"/>
      <c r="U291" s="48">
        <v>2.5</v>
      </c>
      <c r="V291" s="47" t="s">
        <v>53</v>
      </c>
      <c r="W291" s="48">
        <v>2.1</v>
      </c>
      <c r="X291" s="47" t="s">
        <v>53</v>
      </c>
      <c r="Y291" s="48">
        <v>52.8</v>
      </c>
      <c r="Z291" s="47">
        <v>798</v>
      </c>
      <c r="AA291" s="48">
        <v>4.7</v>
      </c>
      <c r="AB291" s="47" t="s">
        <v>53</v>
      </c>
      <c r="AC291" s="48">
        <v>27.7</v>
      </c>
      <c r="AD291" s="47" t="s">
        <v>53</v>
      </c>
      <c r="AE291" s="46" t="s">
        <v>54</v>
      </c>
    </row>
    <row r="292" spans="1:31" x14ac:dyDescent="0.2">
      <c r="A292" s="44">
        <f t="shared" si="4"/>
        <v>291</v>
      </c>
      <c r="B292" s="45" t="s">
        <v>56</v>
      </c>
      <c r="C292" s="44" t="s">
        <v>56</v>
      </c>
      <c r="D292" s="58" t="s">
        <v>475</v>
      </c>
      <c r="E292" t="s">
        <v>190</v>
      </c>
      <c r="F292" t="s">
        <v>76</v>
      </c>
      <c r="G292" s="45" t="s">
        <v>58</v>
      </c>
      <c r="H292" s="44" t="s">
        <v>62</v>
      </c>
      <c r="I292" s="44" t="s">
        <v>50</v>
      </c>
      <c r="J292" s="44" t="s">
        <v>64</v>
      </c>
      <c r="K292" s="46">
        <v>7.7</v>
      </c>
      <c r="L292" s="47" t="s">
        <v>52</v>
      </c>
      <c r="M292" s="48">
        <v>6.3</v>
      </c>
      <c r="N292" s="47" t="s">
        <v>52</v>
      </c>
      <c r="O292" s="48">
        <v>16</v>
      </c>
      <c r="P292" s="47" t="s">
        <v>53</v>
      </c>
      <c r="Q292" s="48">
        <v>18.5</v>
      </c>
      <c r="R292" s="47">
        <v>745</v>
      </c>
      <c r="S292" s="48">
        <v>10.199999999999999</v>
      </c>
      <c r="T292" s="47" t="s">
        <v>53</v>
      </c>
      <c r="U292" s="48">
        <v>13.9</v>
      </c>
      <c r="V292" s="47" t="s">
        <v>53</v>
      </c>
      <c r="W292" s="48">
        <v>16.600000000000001</v>
      </c>
      <c r="X292" s="47" t="s">
        <v>53</v>
      </c>
      <c r="Y292" s="48">
        <v>18.600000000000001</v>
      </c>
      <c r="Z292" s="47" t="s">
        <v>53</v>
      </c>
      <c r="AA292" s="48">
        <v>4.0999999999999996</v>
      </c>
      <c r="AB292" s="47" t="s">
        <v>53</v>
      </c>
      <c r="AC292" s="48">
        <v>55.7</v>
      </c>
      <c r="AD292" s="47" t="s">
        <v>393</v>
      </c>
      <c r="AE292" s="46" t="s">
        <v>54</v>
      </c>
    </row>
    <row r="293" spans="1:31" x14ac:dyDescent="0.2">
      <c r="A293" s="44">
        <f t="shared" si="4"/>
        <v>292</v>
      </c>
      <c r="B293" s="45" t="s">
        <v>56</v>
      </c>
      <c r="C293" s="44" t="s">
        <v>56</v>
      </c>
      <c r="D293" s="58" t="s">
        <v>476</v>
      </c>
      <c r="E293" t="s">
        <v>291</v>
      </c>
      <c r="F293" t="s">
        <v>170</v>
      </c>
      <c r="G293" s="45" t="s">
        <v>84</v>
      </c>
      <c r="H293" s="44" t="s">
        <v>82</v>
      </c>
      <c r="I293" s="44" t="s">
        <v>59</v>
      </c>
      <c r="J293" s="44" t="s">
        <v>64</v>
      </c>
      <c r="K293" s="46">
        <v>7.7</v>
      </c>
      <c r="L293" s="47" t="s">
        <v>52</v>
      </c>
      <c r="M293" s="48">
        <v>9.8000000000000007</v>
      </c>
      <c r="N293" s="47" t="s">
        <v>52</v>
      </c>
      <c r="O293" s="48">
        <v>7.2</v>
      </c>
      <c r="P293" s="47" t="s">
        <v>53</v>
      </c>
      <c r="Q293" s="48">
        <v>4</v>
      </c>
      <c r="R293" s="47" t="s">
        <v>53</v>
      </c>
      <c r="S293" s="48">
        <v>1.5</v>
      </c>
      <c r="T293" s="47" t="s">
        <v>53</v>
      </c>
      <c r="U293" s="48">
        <v>3</v>
      </c>
      <c r="V293" s="47" t="s">
        <v>53</v>
      </c>
      <c r="W293" s="48">
        <v>7.3</v>
      </c>
      <c r="X293" s="47" t="s">
        <v>53</v>
      </c>
      <c r="Y293" s="48">
        <v>73.3</v>
      </c>
      <c r="Z293" s="47">
        <v>484</v>
      </c>
      <c r="AA293" s="48">
        <v>5.7</v>
      </c>
      <c r="AB293" s="47" t="s">
        <v>53</v>
      </c>
      <c r="AC293" s="48">
        <v>48.1</v>
      </c>
      <c r="AD293" s="47" t="s">
        <v>330</v>
      </c>
      <c r="AE293" s="46" t="s">
        <v>54</v>
      </c>
    </row>
    <row r="294" spans="1:31" x14ac:dyDescent="0.2">
      <c r="A294" s="44">
        <f t="shared" si="4"/>
        <v>293</v>
      </c>
      <c r="B294" s="45" t="s">
        <v>56</v>
      </c>
      <c r="C294" s="44" t="s">
        <v>56</v>
      </c>
      <c r="D294" s="58" t="s">
        <v>477</v>
      </c>
      <c r="E294" t="s">
        <v>438</v>
      </c>
      <c r="F294" t="s">
        <v>76</v>
      </c>
      <c r="G294" s="45" t="s">
        <v>77</v>
      </c>
      <c r="H294" s="44" t="s">
        <v>82</v>
      </c>
      <c r="I294" s="44" t="s">
        <v>59</v>
      </c>
      <c r="J294" s="44" t="s">
        <v>64</v>
      </c>
      <c r="K294" s="46">
        <v>7.7</v>
      </c>
      <c r="L294" s="47" t="s">
        <v>52</v>
      </c>
      <c r="M294" s="48">
        <v>25.9</v>
      </c>
      <c r="N294" s="47">
        <v>524</v>
      </c>
      <c r="O294" s="48">
        <v>19.600000000000001</v>
      </c>
      <c r="P294" s="47" t="s">
        <v>53</v>
      </c>
      <c r="Q294" s="48">
        <v>3.7</v>
      </c>
      <c r="R294" s="47" t="s">
        <v>53</v>
      </c>
      <c r="S294" s="48">
        <v>1.3</v>
      </c>
      <c r="T294" s="47" t="s">
        <v>53</v>
      </c>
      <c r="U294" s="48">
        <v>1.2</v>
      </c>
      <c r="V294" s="47" t="s">
        <v>53</v>
      </c>
      <c r="W294" s="48">
        <v>1.1000000000000001</v>
      </c>
      <c r="X294" s="47" t="s">
        <v>53</v>
      </c>
      <c r="Y294" s="48">
        <v>36.6</v>
      </c>
      <c r="Z294" s="47" t="s">
        <v>53</v>
      </c>
      <c r="AA294" s="48">
        <v>5.8</v>
      </c>
      <c r="AB294" s="47" t="s">
        <v>53</v>
      </c>
      <c r="AC294" s="48">
        <v>29.8</v>
      </c>
      <c r="AD294" s="47" t="s">
        <v>53</v>
      </c>
      <c r="AE294" s="46" t="s">
        <v>54</v>
      </c>
    </row>
    <row r="295" spans="1:31" x14ac:dyDescent="0.2">
      <c r="A295" s="44">
        <f t="shared" si="4"/>
        <v>294</v>
      </c>
      <c r="B295" s="45">
        <f>571</f>
        <v>571</v>
      </c>
      <c r="C295" s="44">
        <f>489</f>
        <v>489</v>
      </c>
      <c r="D295" s="58" t="s">
        <v>478</v>
      </c>
      <c r="E295" t="s">
        <v>284</v>
      </c>
      <c r="F295" t="s">
        <v>76</v>
      </c>
      <c r="G295" s="45" t="s">
        <v>58</v>
      </c>
      <c r="H295" s="44" t="s">
        <v>62</v>
      </c>
      <c r="I295" s="44" t="s">
        <v>50</v>
      </c>
      <c r="J295" s="44"/>
      <c r="K295" s="46">
        <v>7.8</v>
      </c>
      <c r="L295" s="47" t="s">
        <v>52</v>
      </c>
      <c r="M295" s="48">
        <v>22.6</v>
      </c>
      <c r="N295" s="47">
        <v>586</v>
      </c>
      <c r="O295" s="48">
        <v>6.4</v>
      </c>
      <c r="P295" s="47" t="s">
        <v>53</v>
      </c>
      <c r="Q295" s="48">
        <v>97.7</v>
      </c>
      <c r="R295" s="47">
        <v>50</v>
      </c>
      <c r="S295" s="48">
        <v>2.2000000000000002</v>
      </c>
      <c r="T295" s="47" t="s">
        <v>53</v>
      </c>
      <c r="U295" s="48">
        <v>3.9</v>
      </c>
      <c r="V295" s="47" t="s">
        <v>53</v>
      </c>
      <c r="W295" s="48">
        <v>7.7</v>
      </c>
      <c r="X295" s="47" t="s">
        <v>53</v>
      </c>
      <c r="Y295" s="48">
        <v>45.7</v>
      </c>
      <c r="Z295" s="47" t="s">
        <v>53</v>
      </c>
      <c r="AA295" s="48">
        <v>9.6</v>
      </c>
      <c r="AB295" s="47" t="s">
        <v>53</v>
      </c>
      <c r="AC295" s="48">
        <v>28</v>
      </c>
      <c r="AD295" s="47" t="s">
        <v>53</v>
      </c>
      <c r="AE295" s="46">
        <v>29.2</v>
      </c>
    </row>
    <row r="296" spans="1:31" x14ac:dyDescent="0.2">
      <c r="A296" s="44">
        <f t="shared" si="4"/>
        <v>295</v>
      </c>
      <c r="B296" s="45">
        <f>584</f>
        <v>584</v>
      </c>
      <c r="C296" s="44" t="s">
        <v>479</v>
      </c>
      <c r="D296" s="58" t="s">
        <v>480</v>
      </c>
      <c r="E296" t="s">
        <v>100</v>
      </c>
      <c r="F296" t="s">
        <v>101</v>
      </c>
      <c r="G296" s="45" t="s">
        <v>58</v>
      </c>
      <c r="H296" s="44" t="s">
        <v>62</v>
      </c>
      <c r="I296" s="44" t="s">
        <v>50</v>
      </c>
      <c r="J296" s="44" t="s">
        <v>64</v>
      </c>
      <c r="K296" s="46">
        <v>7.8</v>
      </c>
      <c r="L296" s="47" t="s">
        <v>52</v>
      </c>
      <c r="M296" s="48">
        <v>7.3</v>
      </c>
      <c r="N296" s="47" t="s">
        <v>52</v>
      </c>
      <c r="O296" s="48">
        <v>6.4</v>
      </c>
      <c r="P296" s="47" t="s">
        <v>53</v>
      </c>
      <c r="Q296" s="48">
        <v>65.099999999999994</v>
      </c>
      <c r="R296" s="47">
        <v>247</v>
      </c>
      <c r="S296" s="48">
        <v>41.8</v>
      </c>
      <c r="T296" s="47">
        <v>483</v>
      </c>
      <c r="U296" s="48">
        <v>88.9</v>
      </c>
      <c r="V296" s="47">
        <v>178</v>
      </c>
      <c r="W296" s="48">
        <v>88.5</v>
      </c>
      <c r="X296" s="47">
        <v>154</v>
      </c>
      <c r="Y296" s="48">
        <v>49.7</v>
      </c>
      <c r="Z296" s="47" t="s">
        <v>53</v>
      </c>
      <c r="AA296" s="48">
        <v>4.8</v>
      </c>
      <c r="AB296" s="47" t="s">
        <v>53</v>
      </c>
      <c r="AC296" s="48">
        <v>70.7</v>
      </c>
      <c r="AD296" s="47" t="s">
        <v>481</v>
      </c>
      <c r="AE296" s="46">
        <v>28.7</v>
      </c>
    </row>
    <row r="297" spans="1:31" x14ac:dyDescent="0.2">
      <c r="A297" s="44">
        <f t="shared" si="4"/>
        <v>296</v>
      </c>
      <c r="B297" s="45">
        <f>643</f>
        <v>643</v>
      </c>
      <c r="C297" s="44" t="s">
        <v>482</v>
      </c>
      <c r="D297" s="58" t="s">
        <v>483</v>
      </c>
      <c r="E297" t="s">
        <v>133</v>
      </c>
      <c r="F297" t="s">
        <v>69</v>
      </c>
      <c r="G297" s="45" t="s">
        <v>48</v>
      </c>
      <c r="H297" s="44" t="s">
        <v>62</v>
      </c>
      <c r="I297" s="44" t="s">
        <v>50</v>
      </c>
      <c r="J297" s="44" t="s">
        <v>64</v>
      </c>
      <c r="K297" s="46">
        <v>7.8</v>
      </c>
      <c r="L297" s="47" t="s">
        <v>52</v>
      </c>
      <c r="M297" s="48">
        <v>3.1</v>
      </c>
      <c r="N297" s="47" t="s">
        <v>52</v>
      </c>
      <c r="O297" s="48">
        <v>20.6</v>
      </c>
      <c r="P297" s="47" t="s">
        <v>53</v>
      </c>
      <c r="Q297" s="48">
        <v>62.4</v>
      </c>
      <c r="R297" s="47">
        <v>267</v>
      </c>
      <c r="S297" s="48">
        <v>66.099999999999994</v>
      </c>
      <c r="T297" s="47">
        <v>355</v>
      </c>
      <c r="U297" s="48">
        <v>56.3</v>
      </c>
      <c r="V297" s="47">
        <v>370</v>
      </c>
      <c r="W297" s="48">
        <v>60.5</v>
      </c>
      <c r="X297" s="47">
        <v>338</v>
      </c>
      <c r="Y297" s="48">
        <v>51.9</v>
      </c>
      <c r="Z297" s="47" t="s">
        <v>53</v>
      </c>
      <c r="AA297" s="48">
        <v>4</v>
      </c>
      <c r="AB297" s="47" t="s">
        <v>53</v>
      </c>
      <c r="AC297" s="48">
        <v>37.4</v>
      </c>
      <c r="AD297" s="47" t="s">
        <v>53</v>
      </c>
      <c r="AE297" s="46">
        <v>26.9</v>
      </c>
    </row>
    <row r="298" spans="1:31" x14ac:dyDescent="0.2">
      <c r="A298" s="44">
        <f t="shared" si="4"/>
        <v>297</v>
      </c>
      <c r="B298" s="45" t="s">
        <v>44</v>
      </c>
      <c r="C298" s="44" t="s">
        <v>128</v>
      </c>
      <c r="D298" s="58" t="s">
        <v>484</v>
      </c>
      <c r="E298" t="s">
        <v>485</v>
      </c>
      <c r="F298" t="s">
        <v>170</v>
      </c>
      <c r="G298" s="45" t="s">
        <v>84</v>
      </c>
      <c r="H298" s="44" t="s">
        <v>62</v>
      </c>
      <c r="I298" s="44" t="s">
        <v>50</v>
      </c>
      <c r="J298" s="44"/>
      <c r="K298" s="46">
        <v>7.8</v>
      </c>
      <c r="L298" s="47" t="s">
        <v>52</v>
      </c>
      <c r="M298" s="48">
        <v>12.1</v>
      </c>
      <c r="N298" s="47" t="s">
        <v>52</v>
      </c>
      <c r="O298" s="48">
        <v>65.3</v>
      </c>
      <c r="P298" s="47">
        <v>267</v>
      </c>
      <c r="Q298" s="48">
        <v>2.5</v>
      </c>
      <c r="R298" s="47" t="s">
        <v>53</v>
      </c>
      <c r="S298" s="48"/>
      <c r="T298" s="47"/>
      <c r="U298" s="48"/>
      <c r="V298" s="47"/>
      <c r="W298" s="48"/>
      <c r="X298" s="47"/>
      <c r="Y298" s="48">
        <v>63.8</v>
      </c>
      <c r="Z298" s="47">
        <v>636</v>
      </c>
      <c r="AA298" s="48">
        <v>96.9</v>
      </c>
      <c r="AB298" s="47">
        <v>62</v>
      </c>
      <c r="AC298" s="48">
        <v>41.7</v>
      </c>
      <c r="AD298" s="47" t="s">
        <v>53</v>
      </c>
      <c r="AE298" s="46" t="s">
        <v>54</v>
      </c>
    </row>
    <row r="299" spans="1:31" x14ac:dyDescent="0.2">
      <c r="A299" s="44">
        <f t="shared" si="4"/>
        <v>298</v>
      </c>
      <c r="B299" s="45" t="s">
        <v>43</v>
      </c>
      <c r="C299" s="44"/>
      <c r="D299" s="58" t="s">
        <v>486</v>
      </c>
      <c r="E299" t="s">
        <v>487</v>
      </c>
      <c r="F299" t="s">
        <v>76</v>
      </c>
      <c r="G299" s="45" t="s">
        <v>58</v>
      </c>
      <c r="H299" s="44" t="s">
        <v>49</v>
      </c>
      <c r="I299" s="44" t="s">
        <v>63</v>
      </c>
      <c r="J299" s="44" t="s">
        <v>51</v>
      </c>
      <c r="K299" s="46">
        <v>7.8</v>
      </c>
      <c r="L299" s="47" t="s">
        <v>52</v>
      </c>
      <c r="M299" s="48">
        <v>15.1</v>
      </c>
      <c r="N299" s="47" t="s">
        <v>52</v>
      </c>
      <c r="O299" s="48">
        <v>60.6</v>
      </c>
      <c r="P299" s="47">
        <v>297</v>
      </c>
      <c r="Q299" s="48">
        <v>3.3</v>
      </c>
      <c r="R299" s="47" t="s">
        <v>53</v>
      </c>
      <c r="S299" s="48">
        <v>82.3</v>
      </c>
      <c r="T299" s="47">
        <v>277</v>
      </c>
      <c r="U299" s="48">
        <v>37.1</v>
      </c>
      <c r="V299" s="47">
        <v>525</v>
      </c>
      <c r="W299" s="48">
        <v>35.799999999999997</v>
      </c>
      <c r="X299" s="47">
        <v>538</v>
      </c>
      <c r="Y299" s="48">
        <v>7.6</v>
      </c>
      <c r="Z299" s="47" t="s">
        <v>53</v>
      </c>
      <c r="AA299" s="48">
        <v>11.9</v>
      </c>
      <c r="AB299" s="47" t="s">
        <v>53</v>
      </c>
      <c r="AC299" s="48">
        <v>27.5</v>
      </c>
      <c r="AD299" s="47" t="s">
        <v>53</v>
      </c>
      <c r="AE299" s="46" t="s">
        <v>54</v>
      </c>
    </row>
    <row r="300" spans="1:31" x14ac:dyDescent="0.2">
      <c r="A300" s="44">
        <f t="shared" si="4"/>
        <v>299</v>
      </c>
      <c r="B300" s="45" t="s">
        <v>65</v>
      </c>
      <c r="C300" s="44" t="s">
        <v>65</v>
      </c>
      <c r="D300" s="58" t="s">
        <v>488</v>
      </c>
      <c r="E300" t="s">
        <v>68</v>
      </c>
      <c r="F300" t="s">
        <v>69</v>
      </c>
      <c r="G300" s="45" t="s">
        <v>58</v>
      </c>
      <c r="H300" s="44" t="s">
        <v>49</v>
      </c>
      <c r="I300" s="44" t="s">
        <v>50</v>
      </c>
      <c r="J300" s="44" t="s">
        <v>64</v>
      </c>
      <c r="K300" s="46">
        <v>7.8</v>
      </c>
      <c r="L300" s="47" t="s">
        <v>52</v>
      </c>
      <c r="M300" s="48">
        <v>9.9</v>
      </c>
      <c r="N300" s="47" t="s">
        <v>52</v>
      </c>
      <c r="O300" s="48">
        <v>29.9</v>
      </c>
      <c r="P300" s="47">
        <v>634</v>
      </c>
      <c r="Q300" s="48">
        <v>7.9</v>
      </c>
      <c r="R300" s="47" t="s">
        <v>53</v>
      </c>
      <c r="S300" s="48">
        <v>56.8</v>
      </c>
      <c r="T300" s="47">
        <v>406</v>
      </c>
      <c r="U300" s="48">
        <v>46</v>
      </c>
      <c r="V300" s="47">
        <v>438</v>
      </c>
      <c r="W300" s="48">
        <v>47.4</v>
      </c>
      <c r="X300" s="47">
        <v>437</v>
      </c>
      <c r="Y300" s="48">
        <v>37.700000000000003</v>
      </c>
      <c r="Z300" s="47" t="s">
        <v>53</v>
      </c>
      <c r="AA300" s="48">
        <v>10.3</v>
      </c>
      <c r="AB300" s="47" t="s">
        <v>53</v>
      </c>
      <c r="AC300" s="48">
        <v>44.4</v>
      </c>
      <c r="AD300" s="47" t="s">
        <v>53</v>
      </c>
      <c r="AE300" s="46" t="s">
        <v>54</v>
      </c>
    </row>
    <row r="301" spans="1:31" x14ac:dyDescent="0.2">
      <c r="A301" s="44">
        <f t="shared" si="4"/>
        <v>300</v>
      </c>
      <c r="B301" s="45" t="s">
        <v>65</v>
      </c>
      <c r="C301" s="44" t="s">
        <v>65</v>
      </c>
      <c r="D301" s="58" t="s">
        <v>489</v>
      </c>
      <c r="E301" t="s">
        <v>490</v>
      </c>
      <c r="F301" t="s">
        <v>47</v>
      </c>
      <c r="G301" s="45" t="s">
        <v>58</v>
      </c>
      <c r="H301" s="44" t="s">
        <v>62</v>
      </c>
      <c r="I301" s="44" t="s">
        <v>59</v>
      </c>
      <c r="J301" s="44" t="s">
        <v>51</v>
      </c>
      <c r="K301" s="46">
        <v>7.8</v>
      </c>
      <c r="L301" s="47" t="s">
        <v>52</v>
      </c>
      <c r="M301" s="48">
        <v>8.8000000000000007</v>
      </c>
      <c r="N301" s="47" t="s">
        <v>52</v>
      </c>
      <c r="O301" s="48">
        <v>87.6</v>
      </c>
      <c r="P301" s="47">
        <v>114</v>
      </c>
      <c r="Q301" s="48">
        <v>2.4</v>
      </c>
      <c r="R301" s="47" t="s">
        <v>53</v>
      </c>
      <c r="S301" s="48">
        <v>5.0999999999999996</v>
      </c>
      <c r="T301" s="47" t="s">
        <v>53</v>
      </c>
      <c r="U301" s="48">
        <v>5.2</v>
      </c>
      <c r="V301" s="47" t="s">
        <v>53</v>
      </c>
      <c r="W301" s="48">
        <v>9.3000000000000007</v>
      </c>
      <c r="X301" s="47" t="s">
        <v>53</v>
      </c>
      <c r="Y301" s="48">
        <v>7.4</v>
      </c>
      <c r="Z301" s="47" t="s">
        <v>53</v>
      </c>
      <c r="AA301" s="48">
        <v>12.9</v>
      </c>
      <c r="AB301" s="47" t="s">
        <v>53</v>
      </c>
      <c r="AC301" s="48">
        <v>15.9</v>
      </c>
      <c r="AD301" s="47" t="s">
        <v>53</v>
      </c>
      <c r="AE301" s="46" t="s">
        <v>54</v>
      </c>
    </row>
    <row r="302" spans="1:31" x14ac:dyDescent="0.2">
      <c r="A302" s="44">
        <f t="shared" si="4"/>
        <v>301</v>
      </c>
      <c r="B302" s="45" t="s">
        <v>65</v>
      </c>
      <c r="C302" s="44" t="s">
        <v>43</v>
      </c>
      <c r="D302" s="58" t="s">
        <v>491</v>
      </c>
      <c r="E302" t="s">
        <v>46</v>
      </c>
      <c r="F302" t="s">
        <v>47</v>
      </c>
      <c r="G302" s="45" t="s">
        <v>58</v>
      </c>
      <c r="H302" s="44" t="s">
        <v>49</v>
      </c>
      <c r="I302" s="44" t="s">
        <v>50</v>
      </c>
      <c r="J302" s="44" t="s">
        <v>51</v>
      </c>
      <c r="K302" s="46">
        <v>7.8</v>
      </c>
      <c r="L302" s="47" t="s">
        <v>52</v>
      </c>
      <c r="M302" s="48">
        <v>12.2</v>
      </c>
      <c r="N302" s="47" t="s">
        <v>52</v>
      </c>
      <c r="O302" s="48">
        <v>43.6</v>
      </c>
      <c r="P302" s="47">
        <v>458</v>
      </c>
      <c r="Q302" s="48">
        <v>12.7</v>
      </c>
      <c r="R302" s="47" t="s">
        <v>53</v>
      </c>
      <c r="S302" s="48">
        <v>6</v>
      </c>
      <c r="T302" s="47" t="s">
        <v>53</v>
      </c>
      <c r="U302" s="48">
        <v>14.2</v>
      </c>
      <c r="V302" s="47" t="s">
        <v>53</v>
      </c>
      <c r="W302" s="48">
        <v>20.2</v>
      </c>
      <c r="X302" s="47">
        <v>760</v>
      </c>
      <c r="Y302" s="48">
        <v>31.8</v>
      </c>
      <c r="Z302" s="47" t="s">
        <v>53</v>
      </c>
      <c r="AA302" s="48">
        <v>37.5</v>
      </c>
      <c r="AB302" s="47">
        <v>465</v>
      </c>
      <c r="AC302" s="48">
        <v>49.5</v>
      </c>
      <c r="AD302" s="47" t="s">
        <v>258</v>
      </c>
      <c r="AE302" s="46" t="s">
        <v>54</v>
      </c>
    </row>
    <row r="303" spans="1:31" x14ac:dyDescent="0.2">
      <c r="A303" s="44">
        <f t="shared" si="4"/>
        <v>302</v>
      </c>
      <c r="B303" s="45" t="s">
        <v>56</v>
      </c>
      <c r="C303" s="44" t="s">
        <v>65</v>
      </c>
      <c r="D303" s="58" t="s">
        <v>492</v>
      </c>
      <c r="E303" t="s">
        <v>91</v>
      </c>
      <c r="F303" t="s">
        <v>76</v>
      </c>
      <c r="G303" s="45" t="s">
        <v>58</v>
      </c>
      <c r="H303" s="44" t="s">
        <v>82</v>
      </c>
      <c r="I303" s="44" t="s">
        <v>50</v>
      </c>
      <c r="J303" s="44" t="s">
        <v>64</v>
      </c>
      <c r="K303" s="46">
        <v>7.8</v>
      </c>
      <c r="L303" s="47" t="s">
        <v>52</v>
      </c>
      <c r="M303" s="48">
        <v>4.7</v>
      </c>
      <c r="N303" s="47" t="s">
        <v>52</v>
      </c>
      <c r="O303" s="48">
        <v>69.599999999999994</v>
      </c>
      <c r="P303" s="47">
        <v>234</v>
      </c>
      <c r="Q303" s="48">
        <v>6.1</v>
      </c>
      <c r="R303" s="47" t="s">
        <v>53</v>
      </c>
      <c r="S303" s="48">
        <v>5.0999999999999996</v>
      </c>
      <c r="T303" s="47" t="s">
        <v>53</v>
      </c>
      <c r="U303" s="48">
        <v>5</v>
      </c>
      <c r="V303" s="47" t="s">
        <v>53</v>
      </c>
      <c r="W303" s="48">
        <v>4</v>
      </c>
      <c r="X303" s="47" t="s">
        <v>53</v>
      </c>
      <c r="Y303" s="48">
        <v>24</v>
      </c>
      <c r="Z303" s="47" t="s">
        <v>53</v>
      </c>
      <c r="AA303" s="48">
        <v>1.6</v>
      </c>
      <c r="AB303" s="47" t="s">
        <v>53</v>
      </c>
      <c r="AC303" s="48">
        <v>23</v>
      </c>
      <c r="AD303" s="47" t="s">
        <v>53</v>
      </c>
      <c r="AE303" s="46" t="s">
        <v>54</v>
      </c>
    </row>
    <row r="304" spans="1:31" x14ac:dyDescent="0.2">
      <c r="A304" s="44">
        <f t="shared" si="4"/>
        <v>303</v>
      </c>
      <c r="B304" s="45" t="s">
        <v>56</v>
      </c>
      <c r="C304" s="44" t="s">
        <v>56</v>
      </c>
      <c r="D304" s="58" t="s">
        <v>493</v>
      </c>
      <c r="E304" t="s">
        <v>190</v>
      </c>
      <c r="F304" t="s">
        <v>76</v>
      </c>
      <c r="G304" s="45" t="s">
        <v>77</v>
      </c>
      <c r="H304" s="44" t="s">
        <v>49</v>
      </c>
      <c r="I304" s="44" t="s">
        <v>59</v>
      </c>
      <c r="J304" s="44" t="s">
        <v>103</v>
      </c>
      <c r="K304" s="46">
        <v>7.8</v>
      </c>
      <c r="L304" s="47" t="s">
        <v>52</v>
      </c>
      <c r="M304" s="48">
        <v>9.9</v>
      </c>
      <c r="N304" s="47" t="s">
        <v>52</v>
      </c>
      <c r="O304" s="48">
        <v>5.2</v>
      </c>
      <c r="P304" s="47" t="s">
        <v>53</v>
      </c>
      <c r="Q304" s="48">
        <v>11</v>
      </c>
      <c r="R304" s="47" t="s">
        <v>53</v>
      </c>
      <c r="S304" s="48">
        <v>8</v>
      </c>
      <c r="T304" s="47" t="s">
        <v>53</v>
      </c>
      <c r="U304" s="48">
        <v>11.6</v>
      </c>
      <c r="V304" s="47" t="s">
        <v>53</v>
      </c>
      <c r="W304" s="48">
        <v>16.399999999999999</v>
      </c>
      <c r="X304" s="47" t="s">
        <v>53</v>
      </c>
      <c r="Y304" s="48">
        <v>24.6</v>
      </c>
      <c r="Z304" s="47" t="s">
        <v>53</v>
      </c>
      <c r="AA304" s="48">
        <v>35.6</v>
      </c>
      <c r="AB304" s="47">
        <v>484</v>
      </c>
      <c r="AC304" s="48">
        <v>45.7</v>
      </c>
      <c r="AD304" s="47" t="s">
        <v>53</v>
      </c>
      <c r="AE304" s="46" t="s">
        <v>54</v>
      </c>
    </row>
    <row r="305" spans="1:31" x14ac:dyDescent="0.2">
      <c r="A305" s="44">
        <f t="shared" si="4"/>
        <v>304</v>
      </c>
      <c r="B305" s="45" t="s">
        <v>55</v>
      </c>
      <c r="C305" s="44" t="s">
        <v>56</v>
      </c>
      <c r="D305" s="58" t="s">
        <v>494</v>
      </c>
      <c r="E305" t="s">
        <v>495</v>
      </c>
      <c r="F305" t="s">
        <v>47</v>
      </c>
      <c r="G305" s="45" t="s">
        <v>48</v>
      </c>
      <c r="H305" s="44" t="s">
        <v>49</v>
      </c>
      <c r="I305" s="44" t="s">
        <v>273</v>
      </c>
      <c r="J305" s="44" t="s">
        <v>51</v>
      </c>
      <c r="K305" s="46">
        <v>7.8</v>
      </c>
      <c r="L305" s="47" t="s">
        <v>52</v>
      </c>
      <c r="M305" s="48">
        <v>17.2</v>
      </c>
      <c r="N305" s="47" t="s">
        <v>52</v>
      </c>
      <c r="O305" s="48">
        <v>32.6</v>
      </c>
      <c r="P305" s="47">
        <v>592</v>
      </c>
      <c r="Q305" s="48">
        <v>1.1000000000000001</v>
      </c>
      <c r="R305" s="47" t="s">
        <v>53</v>
      </c>
      <c r="S305" s="48">
        <v>13.8</v>
      </c>
      <c r="T305" s="47" t="s">
        <v>53</v>
      </c>
      <c r="U305" s="48">
        <v>12.8</v>
      </c>
      <c r="V305" s="47" t="s">
        <v>53</v>
      </c>
      <c r="W305" s="48">
        <v>9.8000000000000007</v>
      </c>
      <c r="X305" s="47" t="s">
        <v>53</v>
      </c>
      <c r="Y305" s="48">
        <v>1.1000000000000001</v>
      </c>
      <c r="Z305" s="47" t="s">
        <v>53</v>
      </c>
      <c r="AA305" s="48">
        <v>12.3</v>
      </c>
      <c r="AB305" s="47" t="s">
        <v>53</v>
      </c>
      <c r="AC305" s="48"/>
      <c r="AD305" s="47"/>
      <c r="AE305" s="46" t="s">
        <v>54</v>
      </c>
    </row>
    <row r="306" spans="1:31" x14ac:dyDescent="0.2">
      <c r="A306" s="44">
        <f t="shared" si="4"/>
        <v>305</v>
      </c>
      <c r="B306" s="45" t="s">
        <v>445</v>
      </c>
      <c r="C306" s="44" t="s">
        <v>93</v>
      </c>
      <c r="D306" s="58" t="s">
        <v>496</v>
      </c>
      <c r="E306" t="s">
        <v>96</v>
      </c>
      <c r="F306" t="s">
        <v>76</v>
      </c>
      <c r="G306" s="45" t="s">
        <v>58</v>
      </c>
      <c r="H306" s="44" t="s">
        <v>82</v>
      </c>
      <c r="I306" s="44" t="s">
        <v>50</v>
      </c>
      <c r="J306" s="44" t="s">
        <v>51</v>
      </c>
      <c r="K306" s="46">
        <v>7.9</v>
      </c>
      <c r="L306" s="47" t="s">
        <v>52</v>
      </c>
      <c r="M306" s="48">
        <v>6</v>
      </c>
      <c r="N306" s="47" t="s">
        <v>52</v>
      </c>
      <c r="O306" s="48">
        <v>97.4</v>
      </c>
      <c r="P306" s="47">
        <v>61</v>
      </c>
      <c r="Q306" s="48">
        <v>31</v>
      </c>
      <c r="R306" s="47">
        <v>576</v>
      </c>
      <c r="S306" s="48">
        <v>4.7</v>
      </c>
      <c r="T306" s="47" t="s">
        <v>53</v>
      </c>
      <c r="U306" s="48">
        <v>52.9</v>
      </c>
      <c r="V306" s="47">
        <v>390</v>
      </c>
      <c r="W306" s="48">
        <v>47.1</v>
      </c>
      <c r="X306" s="47">
        <v>441</v>
      </c>
      <c r="Y306" s="48">
        <v>14.3</v>
      </c>
      <c r="Z306" s="47" t="s">
        <v>53</v>
      </c>
      <c r="AA306" s="48">
        <v>1.9</v>
      </c>
      <c r="AB306" s="47" t="s">
        <v>53</v>
      </c>
      <c r="AC306" s="48">
        <v>44.8</v>
      </c>
      <c r="AD306" s="47" t="s">
        <v>53</v>
      </c>
      <c r="AE306" s="46" t="s">
        <v>54</v>
      </c>
    </row>
    <row r="307" spans="1:31" x14ac:dyDescent="0.2">
      <c r="A307" s="44">
        <f t="shared" si="4"/>
        <v>306</v>
      </c>
      <c r="B307" s="45" t="s">
        <v>93</v>
      </c>
      <c r="C307" s="44" t="s">
        <v>181</v>
      </c>
      <c r="D307" s="58" t="s">
        <v>497</v>
      </c>
      <c r="E307" t="s">
        <v>174</v>
      </c>
      <c r="F307" t="s">
        <v>76</v>
      </c>
      <c r="G307" s="45" t="s">
        <v>48</v>
      </c>
      <c r="H307" s="44" t="s">
        <v>62</v>
      </c>
      <c r="I307" s="44" t="s">
        <v>50</v>
      </c>
      <c r="J307" s="44" t="s">
        <v>51</v>
      </c>
      <c r="K307" s="46">
        <v>7.9</v>
      </c>
      <c r="L307" s="47" t="s">
        <v>52</v>
      </c>
      <c r="M307" s="48">
        <v>5.9</v>
      </c>
      <c r="N307" s="47" t="s">
        <v>52</v>
      </c>
      <c r="O307" s="48">
        <v>31.7</v>
      </c>
      <c r="P307" s="47">
        <v>605</v>
      </c>
      <c r="Q307" s="48">
        <v>21.8</v>
      </c>
      <c r="R307" s="47">
        <v>687</v>
      </c>
      <c r="S307" s="48">
        <v>100</v>
      </c>
      <c r="T307" s="47">
        <v>29</v>
      </c>
      <c r="U307" s="48">
        <v>96.7</v>
      </c>
      <c r="V307" s="47">
        <v>102</v>
      </c>
      <c r="W307" s="48">
        <v>92.4</v>
      </c>
      <c r="X307" s="47">
        <v>127</v>
      </c>
      <c r="Y307" s="48">
        <v>28.1</v>
      </c>
      <c r="Z307" s="47" t="s">
        <v>53</v>
      </c>
      <c r="AA307" s="48">
        <v>5.7</v>
      </c>
      <c r="AB307" s="47" t="s">
        <v>53</v>
      </c>
      <c r="AC307" s="48">
        <v>31</v>
      </c>
      <c r="AD307" s="47" t="s">
        <v>53</v>
      </c>
      <c r="AE307" s="46" t="s">
        <v>54</v>
      </c>
    </row>
    <row r="308" spans="1:31" x14ac:dyDescent="0.2">
      <c r="A308" s="44">
        <f t="shared" si="4"/>
        <v>307</v>
      </c>
      <c r="B308" s="45" t="s">
        <v>44</v>
      </c>
      <c r="C308" s="44" t="s">
        <v>93</v>
      </c>
      <c r="D308" s="58" t="s">
        <v>498</v>
      </c>
      <c r="E308" t="s">
        <v>80</v>
      </c>
      <c r="F308" t="s">
        <v>69</v>
      </c>
      <c r="G308" s="45" t="s">
        <v>77</v>
      </c>
      <c r="H308" s="44" t="s">
        <v>49</v>
      </c>
      <c r="I308" s="44" t="s">
        <v>59</v>
      </c>
      <c r="J308" s="44" t="s">
        <v>64</v>
      </c>
      <c r="K308" s="46">
        <v>7.9</v>
      </c>
      <c r="L308" s="47" t="s">
        <v>52</v>
      </c>
      <c r="M308" s="48">
        <v>5.5</v>
      </c>
      <c r="N308" s="47" t="s">
        <v>52</v>
      </c>
      <c r="O308" s="48">
        <v>6.1</v>
      </c>
      <c r="P308" s="47" t="s">
        <v>53</v>
      </c>
      <c r="Q308" s="48">
        <v>21.9</v>
      </c>
      <c r="R308" s="47">
        <v>686</v>
      </c>
      <c r="S308" s="48">
        <v>89.5</v>
      </c>
      <c r="T308" s="47">
        <v>227</v>
      </c>
      <c r="U308" s="48">
        <v>84.7</v>
      </c>
      <c r="V308" s="47">
        <v>196</v>
      </c>
      <c r="W308" s="48">
        <v>86.1</v>
      </c>
      <c r="X308" s="47">
        <v>167</v>
      </c>
      <c r="Y308" s="48">
        <v>59.4</v>
      </c>
      <c r="Z308" s="47">
        <v>702</v>
      </c>
      <c r="AA308" s="48">
        <v>8.6</v>
      </c>
      <c r="AB308" s="47" t="s">
        <v>53</v>
      </c>
      <c r="AC308" s="48">
        <v>40.1</v>
      </c>
      <c r="AD308" s="47" t="s">
        <v>53</v>
      </c>
      <c r="AE308" s="46" t="s">
        <v>54</v>
      </c>
    </row>
    <row r="309" spans="1:31" x14ac:dyDescent="0.2">
      <c r="A309" s="44">
        <f t="shared" si="4"/>
        <v>308</v>
      </c>
      <c r="B309" s="45" t="s">
        <v>65</v>
      </c>
      <c r="C309" s="44" t="s">
        <v>56</v>
      </c>
      <c r="D309" s="58" t="s">
        <v>499</v>
      </c>
      <c r="E309" t="s">
        <v>289</v>
      </c>
      <c r="F309" t="s">
        <v>69</v>
      </c>
      <c r="G309" s="45" t="s">
        <v>58</v>
      </c>
      <c r="H309" s="44" t="s">
        <v>62</v>
      </c>
      <c r="I309" s="44" t="s">
        <v>50</v>
      </c>
      <c r="J309" s="44" t="s">
        <v>64</v>
      </c>
      <c r="K309" s="46">
        <v>7.9</v>
      </c>
      <c r="L309" s="47" t="s">
        <v>52</v>
      </c>
      <c r="M309" s="48">
        <v>8.9</v>
      </c>
      <c r="N309" s="47" t="s">
        <v>52</v>
      </c>
      <c r="O309" s="48">
        <v>3.9</v>
      </c>
      <c r="P309" s="47" t="s">
        <v>53</v>
      </c>
      <c r="Q309" s="48">
        <v>19.600000000000001</v>
      </c>
      <c r="R309" s="47">
        <v>721</v>
      </c>
      <c r="S309" s="48">
        <v>34.700000000000003</v>
      </c>
      <c r="T309" s="47">
        <v>538</v>
      </c>
      <c r="U309" s="48">
        <v>13.3</v>
      </c>
      <c r="V309" s="47" t="s">
        <v>53</v>
      </c>
      <c r="W309" s="48">
        <v>19.3</v>
      </c>
      <c r="X309" s="47">
        <v>774</v>
      </c>
      <c r="Y309" s="48">
        <v>44.5</v>
      </c>
      <c r="Z309" s="47" t="s">
        <v>53</v>
      </c>
      <c r="AA309" s="48">
        <v>5.0999999999999996</v>
      </c>
      <c r="AB309" s="47" t="s">
        <v>53</v>
      </c>
      <c r="AC309" s="48">
        <v>42.4</v>
      </c>
      <c r="AD309" s="47" t="s">
        <v>53</v>
      </c>
      <c r="AE309" s="46" t="s">
        <v>54</v>
      </c>
    </row>
    <row r="310" spans="1:31" x14ac:dyDescent="0.2">
      <c r="A310" s="44">
        <f t="shared" si="4"/>
        <v>309</v>
      </c>
      <c r="B310" s="45" t="s">
        <v>65</v>
      </c>
      <c r="C310" s="44" t="s">
        <v>65</v>
      </c>
      <c r="D310" s="58" t="s">
        <v>500</v>
      </c>
      <c r="E310" t="s">
        <v>46</v>
      </c>
      <c r="F310" t="s">
        <v>47</v>
      </c>
      <c r="G310" s="45" t="s">
        <v>84</v>
      </c>
      <c r="H310" s="44" t="s">
        <v>49</v>
      </c>
      <c r="I310" s="44" t="s">
        <v>50</v>
      </c>
      <c r="J310" s="44" t="s">
        <v>64</v>
      </c>
      <c r="K310" s="46">
        <v>7.9</v>
      </c>
      <c r="L310" s="47" t="s">
        <v>52</v>
      </c>
      <c r="M310" s="48">
        <v>8.6999999999999993</v>
      </c>
      <c r="N310" s="47" t="s">
        <v>52</v>
      </c>
      <c r="O310" s="48">
        <v>4.5</v>
      </c>
      <c r="P310" s="47" t="s">
        <v>53</v>
      </c>
      <c r="Q310" s="48">
        <v>22.8</v>
      </c>
      <c r="R310" s="47">
        <v>670</v>
      </c>
      <c r="S310" s="48">
        <v>7.9</v>
      </c>
      <c r="T310" s="47" t="s">
        <v>53</v>
      </c>
      <c r="U310" s="48">
        <v>4.5999999999999996</v>
      </c>
      <c r="V310" s="47" t="s">
        <v>53</v>
      </c>
      <c r="W310" s="48">
        <v>3.7</v>
      </c>
      <c r="X310" s="47" t="s">
        <v>53</v>
      </c>
      <c r="Y310" s="48">
        <v>70.599999999999994</v>
      </c>
      <c r="Z310" s="47">
        <v>515</v>
      </c>
      <c r="AA310" s="48">
        <v>32.1</v>
      </c>
      <c r="AB310" s="47">
        <v>526</v>
      </c>
      <c r="AC310" s="48">
        <v>46.5</v>
      </c>
      <c r="AD310" s="47" t="s">
        <v>53</v>
      </c>
      <c r="AE310" s="46" t="s">
        <v>54</v>
      </c>
    </row>
    <row r="311" spans="1:31" x14ac:dyDescent="0.2">
      <c r="A311" s="44">
        <f t="shared" si="4"/>
        <v>310</v>
      </c>
      <c r="B311" s="45" t="s">
        <v>56</v>
      </c>
      <c r="C311" s="44"/>
      <c r="D311" s="58" t="s">
        <v>501</v>
      </c>
      <c r="E311" t="s">
        <v>255</v>
      </c>
      <c r="F311" t="s">
        <v>76</v>
      </c>
      <c r="G311" s="45" t="s">
        <v>58</v>
      </c>
      <c r="H311" s="44" t="s">
        <v>82</v>
      </c>
      <c r="I311" s="44" t="s">
        <v>59</v>
      </c>
      <c r="J311" s="44" t="s">
        <v>51</v>
      </c>
      <c r="K311" s="46">
        <v>7.9</v>
      </c>
      <c r="L311" s="47" t="s">
        <v>52</v>
      </c>
      <c r="M311" s="48">
        <v>4.0999999999999996</v>
      </c>
      <c r="N311" s="47" t="s">
        <v>52</v>
      </c>
      <c r="O311" s="48">
        <v>9</v>
      </c>
      <c r="P311" s="47" t="s">
        <v>53</v>
      </c>
      <c r="Q311" s="48">
        <v>3.8</v>
      </c>
      <c r="R311" s="47" t="s">
        <v>53</v>
      </c>
      <c r="S311" s="48">
        <v>24.9</v>
      </c>
      <c r="T311" s="47">
        <v>652</v>
      </c>
      <c r="U311" s="48">
        <v>63.5</v>
      </c>
      <c r="V311" s="47">
        <v>314</v>
      </c>
      <c r="W311" s="48">
        <v>58.1</v>
      </c>
      <c r="X311" s="47">
        <v>351</v>
      </c>
      <c r="Y311" s="48">
        <v>15</v>
      </c>
      <c r="Z311" s="47" t="s">
        <v>53</v>
      </c>
      <c r="AA311" s="48">
        <v>5.4</v>
      </c>
      <c r="AB311" s="47" t="s">
        <v>53</v>
      </c>
      <c r="AC311" s="48">
        <v>12.1</v>
      </c>
      <c r="AD311" s="47" t="s">
        <v>53</v>
      </c>
      <c r="AE311" s="46" t="s">
        <v>54</v>
      </c>
    </row>
    <row r="312" spans="1:31" x14ac:dyDescent="0.2">
      <c r="A312" s="44">
        <f t="shared" si="4"/>
        <v>311</v>
      </c>
      <c r="B312" s="45" t="s">
        <v>55</v>
      </c>
      <c r="C312" s="44" t="s">
        <v>55</v>
      </c>
      <c r="D312" s="58" t="s">
        <v>502</v>
      </c>
      <c r="E312" t="s">
        <v>144</v>
      </c>
      <c r="F312" t="s">
        <v>47</v>
      </c>
      <c r="G312" s="45" t="s">
        <v>84</v>
      </c>
      <c r="H312" s="44" t="s">
        <v>62</v>
      </c>
      <c r="I312" s="44" t="s">
        <v>50</v>
      </c>
      <c r="J312" s="44" t="s">
        <v>51</v>
      </c>
      <c r="K312" s="46">
        <v>7.9</v>
      </c>
      <c r="L312" s="47" t="s">
        <v>52</v>
      </c>
      <c r="M312" s="48">
        <v>4.7</v>
      </c>
      <c r="N312" s="47" t="s">
        <v>52</v>
      </c>
      <c r="O312" s="48">
        <v>6.2</v>
      </c>
      <c r="P312" s="47" t="s">
        <v>53</v>
      </c>
      <c r="Q312" s="48">
        <v>6.2</v>
      </c>
      <c r="R312" s="47" t="s">
        <v>53</v>
      </c>
      <c r="S312" s="48">
        <v>15.6</v>
      </c>
      <c r="T312" s="47">
        <v>792</v>
      </c>
      <c r="U312" s="48">
        <v>1.7</v>
      </c>
      <c r="V312" s="47" t="s">
        <v>53</v>
      </c>
      <c r="W312" s="48">
        <v>1.5</v>
      </c>
      <c r="X312" s="47" t="s">
        <v>53</v>
      </c>
      <c r="Y312" s="48">
        <v>38.9</v>
      </c>
      <c r="Z312" s="47" t="s">
        <v>53</v>
      </c>
      <c r="AA312" s="48">
        <v>2.5</v>
      </c>
      <c r="AB312" s="47" t="s">
        <v>53</v>
      </c>
      <c r="AC312" s="48">
        <v>35.9</v>
      </c>
      <c r="AD312" s="47" t="s">
        <v>53</v>
      </c>
      <c r="AE312" s="46" t="s">
        <v>54</v>
      </c>
    </row>
    <row r="313" spans="1:31" x14ac:dyDescent="0.2">
      <c r="A313" s="44">
        <f t="shared" si="4"/>
        <v>312</v>
      </c>
      <c r="B313" s="45" t="s">
        <v>55</v>
      </c>
      <c r="C313" s="44"/>
      <c r="D313" s="58" t="s">
        <v>503</v>
      </c>
      <c r="E313" t="s">
        <v>504</v>
      </c>
      <c r="F313" t="s">
        <v>47</v>
      </c>
      <c r="G313" s="45" t="s">
        <v>58</v>
      </c>
      <c r="H313" s="44" t="s">
        <v>62</v>
      </c>
      <c r="I313" s="44" t="s">
        <v>59</v>
      </c>
      <c r="J313" s="44" t="s">
        <v>51</v>
      </c>
      <c r="K313" s="46">
        <v>7.9</v>
      </c>
      <c r="L313" s="47" t="s">
        <v>52</v>
      </c>
      <c r="M313" s="48">
        <v>7.7</v>
      </c>
      <c r="N313" s="47" t="s">
        <v>52</v>
      </c>
      <c r="O313" s="48">
        <v>29.9</v>
      </c>
      <c r="P313" s="47">
        <v>633</v>
      </c>
      <c r="Q313" s="48">
        <v>1.3</v>
      </c>
      <c r="R313" s="47" t="s">
        <v>53</v>
      </c>
      <c r="S313" s="48">
        <v>6</v>
      </c>
      <c r="T313" s="47" t="s">
        <v>53</v>
      </c>
      <c r="U313" s="48">
        <v>3.3</v>
      </c>
      <c r="V313" s="47" t="s">
        <v>53</v>
      </c>
      <c r="W313" s="48">
        <v>7.4</v>
      </c>
      <c r="X313" s="47" t="s">
        <v>53</v>
      </c>
      <c r="Y313" s="48">
        <v>10.6</v>
      </c>
      <c r="Z313" s="47" t="s">
        <v>53</v>
      </c>
      <c r="AA313" s="48">
        <v>24.4</v>
      </c>
      <c r="AB313" s="47">
        <v>652</v>
      </c>
      <c r="AC313" s="48">
        <v>24.7</v>
      </c>
      <c r="AD313" s="47" t="s">
        <v>53</v>
      </c>
      <c r="AE313" s="46" t="s">
        <v>54</v>
      </c>
    </row>
    <row r="314" spans="1:31" x14ac:dyDescent="0.2">
      <c r="A314" s="44">
        <f t="shared" si="4"/>
        <v>313</v>
      </c>
      <c r="B314" s="45">
        <f>556</f>
        <v>556</v>
      </c>
      <c r="C314" s="44">
        <f>477</f>
        <v>477</v>
      </c>
      <c r="D314" s="58" t="s">
        <v>505</v>
      </c>
      <c r="E314" t="s">
        <v>130</v>
      </c>
      <c r="F314" t="s">
        <v>76</v>
      </c>
      <c r="G314" s="45" t="s">
        <v>48</v>
      </c>
      <c r="H314" s="44" t="s">
        <v>62</v>
      </c>
      <c r="I314" s="44" t="s">
        <v>50</v>
      </c>
      <c r="J314" s="44" t="s">
        <v>64</v>
      </c>
      <c r="K314" s="46">
        <v>8</v>
      </c>
      <c r="L314" s="47" t="s">
        <v>52</v>
      </c>
      <c r="M314" s="48">
        <v>16.899999999999999</v>
      </c>
      <c r="N314" s="47" t="s">
        <v>52</v>
      </c>
      <c r="O314" s="48">
        <v>28.8</v>
      </c>
      <c r="P314" s="47">
        <v>658</v>
      </c>
      <c r="Q314" s="48">
        <v>96.9</v>
      </c>
      <c r="R314" s="47">
        <v>57</v>
      </c>
      <c r="S314" s="48">
        <v>1.8</v>
      </c>
      <c r="T314" s="47" t="s">
        <v>53</v>
      </c>
      <c r="U314" s="48">
        <v>1.3</v>
      </c>
      <c r="V314" s="47" t="s">
        <v>53</v>
      </c>
      <c r="W314" s="48">
        <v>5.7</v>
      </c>
      <c r="X314" s="47" t="s">
        <v>53</v>
      </c>
      <c r="Y314" s="48">
        <v>28.2</v>
      </c>
      <c r="Z314" s="47" t="s">
        <v>53</v>
      </c>
      <c r="AA314" s="48">
        <v>5.3</v>
      </c>
      <c r="AB314" s="47" t="s">
        <v>53</v>
      </c>
      <c r="AC314" s="48">
        <v>34.700000000000003</v>
      </c>
      <c r="AD314" s="47" t="s">
        <v>53</v>
      </c>
      <c r="AE314" s="46">
        <v>29.6</v>
      </c>
    </row>
    <row r="315" spans="1:31" x14ac:dyDescent="0.2">
      <c r="A315" s="44">
        <f t="shared" si="4"/>
        <v>314</v>
      </c>
      <c r="B315" s="45" t="s">
        <v>93</v>
      </c>
      <c r="C315" s="44" t="s">
        <v>128</v>
      </c>
      <c r="D315" s="58" t="s">
        <v>506</v>
      </c>
      <c r="E315" t="s">
        <v>80</v>
      </c>
      <c r="F315" t="s">
        <v>69</v>
      </c>
      <c r="G315" s="45" t="s">
        <v>77</v>
      </c>
      <c r="H315" s="44" t="s">
        <v>49</v>
      </c>
      <c r="I315" s="44" t="s">
        <v>50</v>
      </c>
      <c r="J315" s="44" t="s">
        <v>64</v>
      </c>
      <c r="K315" s="46">
        <v>8</v>
      </c>
      <c r="L315" s="47" t="s">
        <v>52</v>
      </c>
      <c r="M315" s="48">
        <v>11</v>
      </c>
      <c r="N315" s="47" t="s">
        <v>52</v>
      </c>
      <c r="O315" s="48">
        <v>8.1</v>
      </c>
      <c r="P315" s="47" t="s">
        <v>53</v>
      </c>
      <c r="Q315" s="48">
        <v>29.4</v>
      </c>
      <c r="R315" s="47">
        <v>594</v>
      </c>
      <c r="S315" s="48">
        <v>84.7</v>
      </c>
      <c r="T315" s="47">
        <v>261</v>
      </c>
      <c r="U315" s="48">
        <v>47.7</v>
      </c>
      <c r="V315" s="47">
        <v>422</v>
      </c>
      <c r="W315" s="48">
        <v>52.6</v>
      </c>
      <c r="X315" s="47">
        <v>391</v>
      </c>
      <c r="Y315" s="48">
        <v>76.3</v>
      </c>
      <c r="Z315" s="47">
        <v>418</v>
      </c>
      <c r="AA315" s="48">
        <v>7.7</v>
      </c>
      <c r="AB315" s="47" t="s">
        <v>53</v>
      </c>
      <c r="AC315" s="48">
        <v>43.4</v>
      </c>
      <c r="AD315" s="47" t="s">
        <v>53</v>
      </c>
      <c r="AE315" s="46" t="s">
        <v>54</v>
      </c>
    </row>
    <row r="316" spans="1:31" x14ac:dyDescent="0.2">
      <c r="A316" s="44">
        <f t="shared" si="4"/>
        <v>315</v>
      </c>
      <c r="B316" s="45" t="s">
        <v>93</v>
      </c>
      <c r="C316" s="44" t="s">
        <v>507</v>
      </c>
      <c r="D316" s="58" t="s">
        <v>508</v>
      </c>
      <c r="E316" t="s">
        <v>133</v>
      </c>
      <c r="F316" t="s">
        <v>69</v>
      </c>
      <c r="G316" s="45" t="s">
        <v>58</v>
      </c>
      <c r="H316" s="44" t="s">
        <v>62</v>
      </c>
      <c r="I316" s="44" t="s">
        <v>50</v>
      </c>
      <c r="J316" s="44" t="s">
        <v>64</v>
      </c>
      <c r="K316" s="46">
        <v>8</v>
      </c>
      <c r="L316" s="47" t="s">
        <v>52</v>
      </c>
      <c r="M316" s="48">
        <v>5.2</v>
      </c>
      <c r="N316" s="47" t="s">
        <v>52</v>
      </c>
      <c r="O316" s="48">
        <v>17.100000000000001</v>
      </c>
      <c r="P316" s="47" t="s">
        <v>53</v>
      </c>
      <c r="Q316" s="48">
        <v>55.3</v>
      </c>
      <c r="R316" s="47">
        <v>326</v>
      </c>
      <c r="S316" s="48">
        <v>8.6</v>
      </c>
      <c r="T316" s="47" t="s">
        <v>53</v>
      </c>
      <c r="U316" s="48">
        <v>11.6</v>
      </c>
      <c r="V316" s="47" t="s">
        <v>53</v>
      </c>
      <c r="W316" s="48">
        <v>17.5</v>
      </c>
      <c r="X316" s="47" t="s">
        <v>53</v>
      </c>
      <c r="Y316" s="48">
        <v>77.400000000000006</v>
      </c>
      <c r="Z316" s="47">
        <v>396</v>
      </c>
      <c r="AA316" s="48">
        <v>3.9</v>
      </c>
      <c r="AB316" s="47" t="s">
        <v>53</v>
      </c>
      <c r="AC316" s="48">
        <v>57.3</v>
      </c>
      <c r="AD316" s="47" t="s">
        <v>509</v>
      </c>
      <c r="AE316" s="46" t="s">
        <v>54</v>
      </c>
    </row>
    <row r="317" spans="1:31" x14ac:dyDescent="0.2">
      <c r="A317" s="44">
        <f t="shared" si="4"/>
        <v>316</v>
      </c>
      <c r="B317" s="45" t="s">
        <v>93</v>
      </c>
      <c r="C317" s="44" t="s">
        <v>44</v>
      </c>
      <c r="D317" s="58" t="s">
        <v>510</v>
      </c>
      <c r="E317" t="s">
        <v>80</v>
      </c>
      <c r="F317" t="s">
        <v>69</v>
      </c>
      <c r="G317" s="45" t="s">
        <v>77</v>
      </c>
      <c r="H317" s="44" t="s">
        <v>49</v>
      </c>
      <c r="I317" s="44" t="s">
        <v>50</v>
      </c>
      <c r="J317" s="44" t="s">
        <v>64</v>
      </c>
      <c r="K317" s="46">
        <v>8</v>
      </c>
      <c r="L317" s="47" t="s">
        <v>52</v>
      </c>
      <c r="M317" s="48">
        <v>9.3000000000000007</v>
      </c>
      <c r="N317" s="47" t="s">
        <v>52</v>
      </c>
      <c r="O317" s="48">
        <v>13</v>
      </c>
      <c r="P317" s="47" t="s">
        <v>53</v>
      </c>
      <c r="Q317" s="48">
        <v>14.6</v>
      </c>
      <c r="R317" s="47" t="s">
        <v>53</v>
      </c>
      <c r="S317" s="48">
        <v>84.8</v>
      </c>
      <c r="T317" s="47">
        <v>259</v>
      </c>
      <c r="U317" s="48">
        <v>73.7</v>
      </c>
      <c r="V317" s="47">
        <v>260</v>
      </c>
      <c r="W317" s="48">
        <v>75.2</v>
      </c>
      <c r="X317" s="47">
        <v>234</v>
      </c>
      <c r="Y317" s="48">
        <v>73.7</v>
      </c>
      <c r="Z317" s="47">
        <v>478</v>
      </c>
      <c r="AA317" s="48">
        <v>6</v>
      </c>
      <c r="AB317" s="47" t="s">
        <v>53</v>
      </c>
      <c r="AC317" s="48">
        <v>63.8</v>
      </c>
      <c r="AD317" s="47" t="s">
        <v>511</v>
      </c>
      <c r="AE317" s="46" t="s">
        <v>54</v>
      </c>
    </row>
    <row r="318" spans="1:31" x14ac:dyDescent="0.2">
      <c r="A318" s="44">
        <f t="shared" si="4"/>
        <v>317</v>
      </c>
      <c r="B318" s="45" t="s">
        <v>65</v>
      </c>
      <c r="C318" s="44" t="s">
        <v>65</v>
      </c>
      <c r="D318" s="58" t="s">
        <v>512</v>
      </c>
      <c r="E318" t="s">
        <v>96</v>
      </c>
      <c r="F318" t="s">
        <v>76</v>
      </c>
      <c r="G318" s="45" t="s">
        <v>77</v>
      </c>
      <c r="H318" s="44" t="s">
        <v>82</v>
      </c>
      <c r="I318" s="44" t="s">
        <v>59</v>
      </c>
      <c r="J318" s="44" t="s">
        <v>64</v>
      </c>
      <c r="K318" s="46">
        <v>8</v>
      </c>
      <c r="L318" s="47" t="s">
        <v>52</v>
      </c>
      <c r="M318" s="48">
        <v>7.1</v>
      </c>
      <c r="N318" s="47" t="s">
        <v>52</v>
      </c>
      <c r="O318" s="48">
        <v>32</v>
      </c>
      <c r="P318" s="47">
        <v>601</v>
      </c>
      <c r="Q318" s="48">
        <v>15.4</v>
      </c>
      <c r="R318" s="47">
        <v>798</v>
      </c>
      <c r="S318" s="48">
        <v>6.5</v>
      </c>
      <c r="T318" s="47" t="s">
        <v>53</v>
      </c>
      <c r="U318" s="48">
        <v>10.199999999999999</v>
      </c>
      <c r="V318" s="47" t="s">
        <v>53</v>
      </c>
      <c r="W318" s="48">
        <v>14.2</v>
      </c>
      <c r="X318" s="47" t="s">
        <v>53</v>
      </c>
      <c r="Y318" s="48">
        <v>28.6</v>
      </c>
      <c r="Z318" s="47" t="s">
        <v>53</v>
      </c>
      <c r="AA318" s="48">
        <v>3.5</v>
      </c>
      <c r="AB318" s="47" t="s">
        <v>53</v>
      </c>
      <c r="AC318" s="48">
        <v>56.6</v>
      </c>
      <c r="AD318" s="47" t="s">
        <v>513</v>
      </c>
      <c r="AE318" s="46" t="s">
        <v>54</v>
      </c>
    </row>
    <row r="319" spans="1:31" x14ac:dyDescent="0.2">
      <c r="A319" s="44">
        <f t="shared" si="4"/>
        <v>318</v>
      </c>
      <c r="B319" s="45" t="s">
        <v>65</v>
      </c>
      <c r="C319" s="44" t="s">
        <v>43</v>
      </c>
      <c r="D319" s="58" t="s">
        <v>514</v>
      </c>
      <c r="E319" t="s">
        <v>425</v>
      </c>
      <c r="F319" t="s">
        <v>170</v>
      </c>
      <c r="G319" s="45" t="s">
        <v>58</v>
      </c>
      <c r="H319" s="44" t="s">
        <v>62</v>
      </c>
      <c r="I319" s="44" t="s">
        <v>50</v>
      </c>
      <c r="J319" s="44" t="s">
        <v>64</v>
      </c>
      <c r="K319" s="46">
        <v>8</v>
      </c>
      <c r="L319" s="47" t="s">
        <v>52</v>
      </c>
      <c r="M319" s="48">
        <v>9.1</v>
      </c>
      <c r="N319" s="47" t="s">
        <v>52</v>
      </c>
      <c r="O319" s="48">
        <v>17.2</v>
      </c>
      <c r="P319" s="47" t="s">
        <v>53</v>
      </c>
      <c r="Q319" s="48">
        <v>18.899999999999999</v>
      </c>
      <c r="R319" s="47">
        <v>733</v>
      </c>
      <c r="S319" s="48"/>
      <c r="T319" s="47"/>
      <c r="U319" s="48">
        <v>46.4</v>
      </c>
      <c r="V319" s="47">
        <v>434</v>
      </c>
      <c r="W319" s="48">
        <v>34.6</v>
      </c>
      <c r="X319" s="47">
        <v>554</v>
      </c>
      <c r="Y319" s="48">
        <v>56.5</v>
      </c>
      <c r="Z319" s="47">
        <v>745</v>
      </c>
      <c r="AA319" s="48">
        <v>42.9</v>
      </c>
      <c r="AB319" s="47">
        <v>408</v>
      </c>
      <c r="AC319" s="48">
        <v>42.2</v>
      </c>
      <c r="AD319" s="47" t="s">
        <v>53</v>
      </c>
      <c r="AE319" s="46" t="s">
        <v>54</v>
      </c>
    </row>
    <row r="320" spans="1:31" x14ac:dyDescent="0.2">
      <c r="A320" s="44">
        <f t="shared" si="4"/>
        <v>319</v>
      </c>
      <c r="B320" s="45" t="s">
        <v>65</v>
      </c>
      <c r="C320" s="44"/>
      <c r="D320" s="58" t="s">
        <v>515</v>
      </c>
      <c r="E320" t="s">
        <v>337</v>
      </c>
      <c r="F320" t="s">
        <v>76</v>
      </c>
      <c r="G320" s="45" t="s">
        <v>58</v>
      </c>
      <c r="H320" s="44" t="s">
        <v>49</v>
      </c>
      <c r="I320" s="44" t="s">
        <v>59</v>
      </c>
      <c r="J320" s="44" t="s">
        <v>51</v>
      </c>
      <c r="K320" s="46">
        <v>8</v>
      </c>
      <c r="L320" s="47" t="s">
        <v>52</v>
      </c>
      <c r="M320" s="48">
        <v>21.2</v>
      </c>
      <c r="N320" s="47">
        <v>622</v>
      </c>
      <c r="O320" s="48">
        <v>49.8</v>
      </c>
      <c r="P320" s="47">
        <v>386</v>
      </c>
      <c r="Q320" s="48">
        <v>3.6</v>
      </c>
      <c r="R320" s="47" t="s">
        <v>53</v>
      </c>
      <c r="S320" s="48">
        <v>20.5</v>
      </c>
      <c r="T320" s="47">
        <v>704</v>
      </c>
      <c r="U320" s="48">
        <v>26.9</v>
      </c>
      <c r="V320" s="47">
        <v>633</v>
      </c>
      <c r="W320" s="48">
        <v>31.2</v>
      </c>
      <c r="X320" s="47">
        <v>599</v>
      </c>
      <c r="Y320" s="48">
        <v>14.4</v>
      </c>
      <c r="Z320" s="47" t="s">
        <v>53</v>
      </c>
      <c r="AA320" s="48">
        <v>3.8</v>
      </c>
      <c r="AB320" s="47" t="s">
        <v>53</v>
      </c>
      <c r="AC320" s="48">
        <v>33.6</v>
      </c>
      <c r="AD320" s="47" t="s">
        <v>53</v>
      </c>
      <c r="AE320" s="46" t="s">
        <v>54</v>
      </c>
    </row>
    <row r="321" spans="1:31" x14ac:dyDescent="0.2">
      <c r="A321" s="44">
        <f t="shared" si="4"/>
        <v>320</v>
      </c>
      <c r="B321" s="45" t="s">
        <v>65</v>
      </c>
      <c r="C321" s="44" t="s">
        <v>65</v>
      </c>
      <c r="D321" s="58" t="s">
        <v>516</v>
      </c>
      <c r="E321" t="s">
        <v>266</v>
      </c>
      <c r="F321" t="s">
        <v>69</v>
      </c>
      <c r="G321" s="45" t="s">
        <v>77</v>
      </c>
      <c r="H321" s="44" t="s">
        <v>62</v>
      </c>
      <c r="I321" s="44" t="s">
        <v>50</v>
      </c>
      <c r="J321" s="44" t="s">
        <v>64</v>
      </c>
      <c r="K321" s="46">
        <v>8</v>
      </c>
      <c r="L321" s="47" t="s">
        <v>52</v>
      </c>
      <c r="M321" s="48">
        <v>7.9</v>
      </c>
      <c r="N321" s="47" t="s">
        <v>52</v>
      </c>
      <c r="O321" s="48">
        <v>23.1</v>
      </c>
      <c r="P321" s="47">
        <v>773</v>
      </c>
      <c r="Q321" s="48">
        <v>14.6</v>
      </c>
      <c r="R321" s="47" t="s">
        <v>53</v>
      </c>
      <c r="S321" s="48">
        <v>2.4</v>
      </c>
      <c r="T321" s="47" t="s">
        <v>53</v>
      </c>
      <c r="U321" s="48">
        <v>11.9</v>
      </c>
      <c r="V321" s="47" t="s">
        <v>53</v>
      </c>
      <c r="W321" s="48">
        <v>15.8</v>
      </c>
      <c r="X321" s="47" t="s">
        <v>53</v>
      </c>
      <c r="Y321" s="48">
        <v>67.5</v>
      </c>
      <c r="Z321" s="47">
        <v>576</v>
      </c>
      <c r="AA321" s="48">
        <v>7.1</v>
      </c>
      <c r="AB321" s="47" t="s">
        <v>53</v>
      </c>
      <c r="AC321" s="48">
        <v>42.6</v>
      </c>
      <c r="AD321" s="47" t="s">
        <v>53</v>
      </c>
      <c r="AE321" s="46" t="s">
        <v>54</v>
      </c>
    </row>
    <row r="322" spans="1:31" x14ac:dyDescent="0.2">
      <c r="A322" s="44">
        <f t="shared" si="4"/>
        <v>321</v>
      </c>
      <c r="B322" s="45" t="s">
        <v>56</v>
      </c>
      <c r="C322" s="44" t="s">
        <v>56</v>
      </c>
      <c r="D322" s="58" t="s">
        <v>517</v>
      </c>
      <c r="E322" t="s">
        <v>518</v>
      </c>
      <c r="F322" t="s">
        <v>76</v>
      </c>
      <c r="G322" s="45" t="s">
        <v>84</v>
      </c>
      <c r="H322" s="44" t="s">
        <v>82</v>
      </c>
      <c r="I322" s="44" t="s">
        <v>63</v>
      </c>
      <c r="J322" s="44" t="s">
        <v>64</v>
      </c>
      <c r="K322" s="46">
        <v>8</v>
      </c>
      <c r="L322" s="47" t="s">
        <v>52</v>
      </c>
      <c r="M322" s="48">
        <v>6.4</v>
      </c>
      <c r="N322" s="47" t="s">
        <v>52</v>
      </c>
      <c r="O322" s="48">
        <v>1.7</v>
      </c>
      <c r="P322" s="47" t="s">
        <v>53</v>
      </c>
      <c r="Q322" s="48">
        <v>1.5</v>
      </c>
      <c r="R322" s="47" t="s">
        <v>53</v>
      </c>
      <c r="S322" s="48">
        <v>5.4</v>
      </c>
      <c r="T322" s="47" t="s">
        <v>53</v>
      </c>
      <c r="U322" s="48">
        <v>11.2</v>
      </c>
      <c r="V322" s="47" t="s">
        <v>53</v>
      </c>
      <c r="W322" s="48">
        <v>14.6</v>
      </c>
      <c r="X322" s="47" t="s">
        <v>53</v>
      </c>
      <c r="Y322" s="48">
        <v>23.2</v>
      </c>
      <c r="Z322" s="47" t="s">
        <v>53</v>
      </c>
      <c r="AA322" s="48">
        <v>95.8</v>
      </c>
      <c r="AB322" s="47">
        <v>69</v>
      </c>
      <c r="AC322" s="48">
        <v>32</v>
      </c>
      <c r="AD322" s="47" t="s">
        <v>53</v>
      </c>
      <c r="AE322" s="46" t="s">
        <v>54</v>
      </c>
    </row>
    <row r="323" spans="1:31" x14ac:dyDescent="0.2">
      <c r="A323" s="44">
        <f t="shared" ref="A323:A386" si="5">ROW(A322)</f>
        <v>322</v>
      </c>
      <c r="B323" s="45" t="s">
        <v>56</v>
      </c>
      <c r="C323" s="44" t="s">
        <v>56</v>
      </c>
      <c r="D323" s="58" t="s">
        <v>519</v>
      </c>
      <c r="E323" t="s">
        <v>91</v>
      </c>
      <c r="F323" t="s">
        <v>76</v>
      </c>
      <c r="G323" s="45" t="s">
        <v>48</v>
      </c>
      <c r="H323" s="44" t="s">
        <v>62</v>
      </c>
      <c r="I323" s="44" t="s">
        <v>50</v>
      </c>
      <c r="J323" s="44" t="s">
        <v>64</v>
      </c>
      <c r="K323" s="46">
        <v>8</v>
      </c>
      <c r="L323" s="47" t="s">
        <v>52</v>
      </c>
      <c r="M323" s="48">
        <v>6.3</v>
      </c>
      <c r="N323" s="47" t="s">
        <v>52</v>
      </c>
      <c r="O323" s="48">
        <v>18.600000000000001</v>
      </c>
      <c r="P323" s="47" t="s">
        <v>53</v>
      </c>
      <c r="Q323" s="48">
        <v>18.7</v>
      </c>
      <c r="R323" s="47">
        <v>741</v>
      </c>
      <c r="S323" s="48">
        <v>15.3</v>
      </c>
      <c r="T323" s="47" t="s">
        <v>53</v>
      </c>
      <c r="U323" s="48">
        <v>13.6</v>
      </c>
      <c r="V323" s="47" t="s">
        <v>53</v>
      </c>
      <c r="W323" s="48">
        <v>17.100000000000001</v>
      </c>
      <c r="X323" s="47" t="s">
        <v>53</v>
      </c>
      <c r="Y323" s="48">
        <v>13.2</v>
      </c>
      <c r="Z323" s="47" t="s">
        <v>53</v>
      </c>
      <c r="AA323" s="48">
        <v>1.8</v>
      </c>
      <c r="AB323" s="47" t="s">
        <v>53</v>
      </c>
      <c r="AC323" s="48">
        <v>24.6</v>
      </c>
      <c r="AD323" s="47" t="s">
        <v>53</v>
      </c>
      <c r="AE323" s="46" t="s">
        <v>54</v>
      </c>
    </row>
    <row r="324" spans="1:31" x14ac:dyDescent="0.2">
      <c r="A324" s="44">
        <f t="shared" si="5"/>
        <v>323</v>
      </c>
      <c r="B324" s="45" t="s">
        <v>56</v>
      </c>
      <c r="C324" s="44" t="s">
        <v>56</v>
      </c>
      <c r="D324" s="58" t="s">
        <v>520</v>
      </c>
      <c r="E324" t="s">
        <v>209</v>
      </c>
      <c r="F324" t="s">
        <v>69</v>
      </c>
      <c r="G324" s="45" t="s">
        <v>58</v>
      </c>
      <c r="H324" s="44" t="s">
        <v>82</v>
      </c>
      <c r="I324" s="44" t="s">
        <v>59</v>
      </c>
      <c r="J324" s="44" t="s">
        <v>64</v>
      </c>
      <c r="K324" s="46">
        <v>8</v>
      </c>
      <c r="L324" s="47" t="s">
        <v>52</v>
      </c>
      <c r="M324" s="48">
        <v>2.9</v>
      </c>
      <c r="N324" s="47" t="s">
        <v>52</v>
      </c>
      <c r="O324" s="48">
        <v>20.5</v>
      </c>
      <c r="P324" s="47" t="s">
        <v>53</v>
      </c>
      <c r="Q324" s="48">
        <v>5.9</v>
      </c>
      <c r="R324" s="47" t="s">
        <v>53</v>
      </c>
      <c r="S324" s="48">
        <v>34.6</v>
      </c>
      <c r="T324" s="47">
        <v>540</v>
      </c>
      <c r="U324" s="48">
        <v>32.200000000000003</v>
      </c>
      <c r="V324" s="47">
        <v>564</v>
      </c>
      <c r="W324" s="48">
        <v>24.2</v>
      </c>
      <c r="X324" s="47">
        <v>702</v>
      </c>
      <c r="Y324" s="48">
        <v>28.9</v>
      </c>
      <c r="Z324" s="47" t="s">
        <v>53</v>
      </c>
      <c r="AA324" s="48">
        <v>5</v>
      </c>
      <c r="AB324" s="47" t="s">
        <v>53</v>
      </c>
      <c r="AC324" s="48">
        <v>24.2</v>
      </c>
      <c r="AD324" s="47" t="s">
        <v>53</v>
      </c>
      <c r="AE324" s="46" t="s">
        <v>54</v>
      </c>
    </row>
    <row r="325" spans="1:31" x14ac:dyDescent="0.2">
      <c r="A325" s="44">
        <f t="shared" si="5"/>
        <v>324</v>
      </c>
      <c r="B325" s="45" t="s">
        <v>55</v>
      </c>
      <c r="C325" s="44"/>
      <c r="D325" s="58" t="s">
        <v>521</v>
      </c>
      <c r="E325" t="s">
        <v>355</v>
      </c>
      <c r="F325" t="s">
        <v>76</v>
      </c>
      <c r="G325" s="45" t="s">
        <v>58</v>
      </c>
      <c r="H325" s="44" t="s">
        <v>49</v>
      </c>
      <c r="I325" s="44" t="s">
        <v>50</v>
      </c>
      <c r="J325" s="44" t="s">
        <v>64</v>
      </c>
      <c r="K325" s="46">
        <v>8</v>
      </c>
      <c r="L325" s="47" t="s">
        <v>52</v>
      </c>
      <c r="M325" s="48">
        <v>2.8</v>
      </c>
      <c r="N325" s="47" t="s">
        <v>52</v>
      </c>
      <c r="O325" s="48">
        <v>13.8</v>
      </c>
      <c r="P325" s="47" t="s">
        <v>53</v>
      </c>
      <c r="Q325" s="48">
        <v>5.4</v>
      </c>
      <c r="R325" s="47" t="s">
        <v>53</v>
      </c>
      <c r="S325" s="48">
        <v>19.5</v>
      </c>
      <c r="T325" s="47">
        <v>721</v>
      </c>
      <c r="U325" s="48">
        <v>9.9</v>
      </c>
      <c r="V325" s="47" t="s">
        <v>53</v>
      </c>
      <c r="W325" s="48">
        <v>13.6</v>
      </c>
      <c r="X325" s="47" t="s">
        <v>53</v>
      </c>
      <c r="Y325" s="48">
        <v>28.1</v>
      </c>
      <c r="Z325" s="47" t="s">
        <v>53</v>
      </c>
      <c r="AA325" s="48">
        <v>5.0999999999999996</v>
      </c>
      <c r="AB325" s="47" t="s">
        <v>53</v>
      </c>
      <c r="AC325" s="48">
        <v>16.899999999999999</v>
      </c>
      <c r="AD325" s="47" t="s">
        <v>53</v>
      </c>
      <c r="AE325" s="46" t="s">
        <v>54</v>
      </c>
    </row>
    <row r="326" spans="1:31" x14ac:dyDescent="0.2">
      <c r="A326" s="44">
        <f t="shared" si="5"/>
        <v>325</v>
      </c>
      <c r="B326" s="45" t="s">
        <v>55</v>
      </c>
      <c r="C326" s="44" t="s">
        <v>56</v>
      </c>
      <c r="D326" s="58" t="s">
        <v>522</v>
      </c>
      <c r="E326" t="s">
        <v>275</v>
      </c>
      <c r="F326" t="s">
        <v>76</v>
      </c>
      <c r="G326" s="45" t="s">
        <v>77</v>
      </c>
      <c r="H326" s="44" t="s">
        <v>49</v>
      </c>
      <c r="I326" s="44" t="s">
        <v>59</v>
      </c>
      <c r="J326" s="44" t="s">
        <v>64</v>
      </c>
      <c r="K326" s="46">
        <v>8</v>
      </c>
      <c r="L326" s="47" t="s">
        <v>52</v>
      </c>
      <c r="M326" s="48">
        <v>12.2</v>
      </c>
      <c r="N326" s="47" t="s">
        <v>52</v>
      </c>
      <c r="O326" s="48">
        <v>5.7</v>
      </c>
      <c r="P326" s="47" t="s">
        <v>53</v>
      </c>
      <c r="Q326" s="48">
        <v>7</v>
      </c>
      <c r="R326" s="47" t="s">
        <v>53</v>
      </c>
      <c r="S326" s="48"/>
      <c r="T326" s="47"/>
      <c r="U326" s="48">
        <v>1.3</v>
      </c>
      <c r="V326" s="47" t="s">
        <v>53</v>
      </c>
      <c r="W326" s="48">
        <v>5.7</v>
      </c>
      <c r="X326" s="47" t="s">
        <v>53</v>
      </c>
      <c r="Y326" s="48">
        <v>27.8</v>
      </c>
      <c r="Z326" s="47" t="s">
        <v>53</v>
      </c>
      <c r="AA326" s="48">
        <v>22.8</v>
      </c>
      <c r="AB326" s="47">
        <v>674</v>
      </c>
      <c r="AC326" s="48">
        <v>27.4</v>
      </c>
      <c r="AD326" s="47" t="s">
        <v>53</v>
      </c>
      <c r="AE326" s="46" t="s">
        <v>54</v>
      </c>
    </row>
    <row r="327" spans="1:31" x14ac:dyDescent="0.2">
      <c r="A327" s="44">
        <f t="shared" si="5"/>
        <v>326</v>
      </c>
      <c r="B327" s="45">
        <f>686</f>
        <v>686</v>
      </c>
      <c r="C327" s="44"/>
      <c r="D327" s="58" t="s">
        <v>523</v>
      </c>
      <c r="E327" t="s">
        <v>524</v>
      </c>
      <c r="F327" t="s">
        <v>76</v>
      </c>
      <c r="G327" s="45" t="s">
        <v>48</v>
      </c>
      <c r="H327" s="44" t="s">
        <v>49</v>
      </c>
      <c r="I327" s="44" t="s">
        <v>50</v>
      </c>
      <c r="J327" s="44" t="s">
        <v>64</v>
      </c>
      <c r="K327" s="46">
        <v>8.1</v>
      </c>
      <c r="L327" s="47" t="s">
        <v>52</v>
      </c>
      <c r="M327" s="48">
        <v>4.9000000000000004</v>
      </c>
      <c r="N327" s="47" t="s">
        <v>52</v>
      </c>
      <c r="O327" s="48">
        <v>49.3</v>
      </c>
      <c r="P327" s="47">
        <v>389</v>
      </c>
      <c r="Q327" s="48">
        <v>39.799999999999997</v>
      </c>
      <c r="R327" s="47">
        <v>472</v>
      </c>
      <c r="S327" s="48">
        <v>68.099999999999994</v>
      </c>
      <c r="T327" s="47">
        <v>343</v>
      </c>
      <c r="U327" s="48">
        <v>42</v>
      </c>
      <c r="V327" s="47">
        <v>474</v>
      </c>
      <c r="W327" s="48">
        <v>43.4</v>
      </c>
      <c r="X327" s="47">
        <v>478</v>
      </c>
      <c r="Y327" s="48">
        <v>46.6</v>
      </c>
      <c r="Z327" s="47" t="s">
        <v>53</v>
      </c>
      <c r="AA327" s="48">
        <v>11.3</v>
      </c>
      <c r="AB327" s="47" t="s">
        <v>53</v>
      </c>
      <c r="AC327" s="48">
        <v>49.6</v>
      </c>
      <c r="AD327" s="47" t="s">
        <v>370</v>
      </c>
      <c r="AE327" s="46">
        <v>25.7</v>
      </c>
    </row>
    <row r="328" spans="1:31" x14ac:dyDescent="0.2">
      <c r="A328" s="44">
        <f t="shared" si="5"/>
        <v>327</v>
      </c>
      <c r="B328" s="45" t="s">
        <v>43</v>
      </c>
      <c r="C328" s="44" t="s">
        <v>65</v>
      </c>
      <c r="D328" s="58" t="s">
        <v>525</v>
      </c>
      <c r="E328" t="s">
        <v>526</v>
      </c>
      <c r="F328" t="s">
        <v>76</v>
      </c>
      <c r="G328" s="45" t="s">
        <v>48</v>
      </c>
      <c r="H328" s="44" t="s">
        <v>62</v>
      </c>
      <c r="I328" s="44" t="s">
        <v>50</v>
      </c>
      <c r="J328" s="44" t="s">
        <v>51</v>
      </c>
      <c r="K328" s="46">
        <v>8.1</v>
      </c>
      <c r="L328" s="47" t="s">
        <v>52</v>
      </c>
      <c r="M328" s="48">
        <v>10.5</v>
      </c>
      <c r="N328" s="47" t="s">
        <v>52</v>
      </c>
      <c r="O328" s="48">
        <v>3.8</v>
      </c>
      <c r="P328" s="47" t="s">
        <v>53</v>
      </c>
      <c r="Q328" s="48">
        <v>19.899999999999999</v>
      </c>
      <c r="R328" s="47">
        <v>715</v>
      </c>
      <c r="S328" s="48">
        <v>100</v>
      </c>
      <c r="T328" s="47">
        <v>27</v>
      </c>
      <c r="U328" s="48">
        <v>4.5999999999999996</v>
      </c>
      <c r="V328" s="47" t="s">
        <v>53</v>
      </c>
      <c r="W328" s="48">
        <v>8.6999999999999993</v>
      </c>
      <c r="X328" s="47" t="s">
        <v>53</v>
      </c>
      <c r="Y328" s="48">
        <v>23.6</v>
      </c>
      <c r="Z328" s="47" t="s">
        <v>53</v>
      </c>
      <c r="AA328" s="48">
        <v>71</v>
      </c>
      <c r="AB328" s="47">
        <v>204</v>
      </c>
      <c r="AC328" s="48">
        <v>34.200000000000003</v>
      </c>
      <c r="AD328" s="47" t="s">
        <v>53</v>
      </c>
      <c r="AE328" s="46" t="s">
        <v>54</v>
      </c>
    </row>
    <row r="329" spans="1:31" x14ac:dyDescent="0.2">
      <c r="A329" s="44">
        <f t="shared" si="5"/>
        <v>328</v>
      </c>
      <c r="B329" s="45" t="s">
        <v>56</v>
      </c>
      <c r="C329" s="44" t="s">
        <v>56</v>
      </c>
      <c r="D329" s="58" t="s">
        <v>527</v>
      </c>
      <c r="E329" t="s">
        <v>233</v>
      </c>
      <c r="F329" t="s">
        <v>76</v>
      </c>
      <c r="G329" s="45" t="s">
        <v>84</v>
      </c>
      <c r="H329" s="44" t="s">
        <v>49</v>
      </c>
      <c r="I329" s="44" t="s">
        <v>50</v>
      </c>
      <c r="J329" s="44" t="s">
        <v>64</v>
      </c>
      <c r="K329" s="46">
        <v>8.1</v>
      </c>
      <c r="L329" s="47" t="s">
        <v>52</v>
      </c>
      <c r="M329" s="48">
        <v>2.9</v>
      </c>
      <c r="N329" s="47" t="s">
        <v>52</v>
      </c>
      <c r="O329" s="48">
        <v>4.0999999999999996</v>
      </c>
      <c r="P329" s="47" t="s">
        <v>53</v>
      </c>
      <c r="Q329" s="48">
        <v>9.6999999999999993</v>
      </c>
      <c r="R329" s="47" t="s">
        <v>53</v>
      </c>
      <c r="S329" s="48">
        <v>4.7</v>
      </c>
      <c r="T329" s="47" t="s">
        <v>53</v>
      </c>
      <c r="U329" s="48">
        <v>20.7</v>
      </c>
      <c r="V329" s="47">
        <v>715</v>
      </c>
      <c r="W329" s="48">
        <v>26.9</v>
      </c>
      <c r="X329" s="47">
        <v>657</v>
      </c>
      <c r="Y329" s="48">
        <v>49.3</v>
      </c>
      <c r="Z329" s="47" t="s">
        <v>53</v>
      </c>
      <c r="AA329" s="48">
        <v>11.3</v>
      </c>
      <c r="AB329" s="47" t="s">
        <v>53</v>
      </c>
      <c r="AC329" s="48">
        <v>34.6</v>
      </c>
      <c r="AD329" s="47" t="s">
        <v>53</v>
      </c>
      <c r="AE329" s="46" t="s">
        <v>54</v>
      </c>
    </row>
    <row r="330" spans="1:31" x14ac:dyDescent="0.2">
      <c r="A330" s="44">
        <f t="shared" si="5"/>
        <v>329</v>
      </c>
      <c r="B330" s="45" t="s">
        <v>56</v>
      </c>
      <c r="C330" s="44" t="s">
        <v>65</v>
      </c>
      <c r="D330" s="58" t="s">
        <v>528</v>
      </c>
      <c r="E330" t="s">
        <v>174</v>
      </c>
      <c r="F330" t="s">
        <v>76</v>
      </c>
      <c r="G330" s="45" t="s">
        <v>77</v>
      </c>
      <c r="H330" s="44" t="s">
        <v>62</v>
      </c>
      <c r="I330" s="44" t="s">
        <v>59</v>
      </c>
      <c r="J330" s="44" t="s">
        <v>64</v>
      </c>
      <c r="K330" s="46">
        <v>8.1</v>
      </c>
      <c r="L330" s="47" t="s">
        <v>52</v>
      </c>
      <c r="M330" s="48">
        <v>3.5</v>
      </c>
      <c r="N330" s="47" t="s">
        <v>52</v>
      </c>
      <c r="O330" s="48">
        <v>7.8</v>
      </c>
      <c r="P330" s="47" t="s">
        <v>53</v>
      </c>
      <c r="Q330" s="48">
        <v>3</v>
      </c>
      <c r="R330" s="47" t="s">
        <v>53</v>
      </c>
      <c r="S330" s="48">
        <v>46.5</v>
      </c>
      <c r="T330" s="47">
        <v>459</v>
      </c>
      <c r="U330" s="48">
        <v>100</v>
      </c>
      <c r="V330" s="47">
        <v>8</v>
      </c>
      <c r="W330" s="48">
        <v>100</v>
      </c>
      <c r="X330" s="47">
        <v>3</v>
      </c>
      <c r="Y330" s="48">
        <v>19.100000000000001</v>
      </c>
      <c r="Z330" s="47" t="s">
        <v>53</v>
      </c>
      <c r="AA330" s="48">
        <v>2.6</v>
      </c>
      <c r="AB330" s="47" t="s">
        <v>53</v>
      </c>
      <c r="AC330" s="48">
        <v>7.6</v>
      </c>
      <c r="AD330" s="47" t="s">
        <v>53</v>
      </c>
      <c r="AE330" s="46" t="s">
        <v>54</v>
      </c>
    </row>
    <row r="331" spans="1:31" x14ac:dyDescent="0.2">
      <c r="A331" s="44">
        <f t="shared" si="5"/>
        <v>330</v>
      </c>
      <c r="B331" s="45" t="s">
        <v>55</v>
      </c>
      <c r="C331" s="44" t="s">
        <v>56</v>
      </c>
      <c r="D331" s="58" t="s">
        <v>529</v>
      </c>
      <c r="E331" t="s">
        <v>125</v>
      </c>
      <c r="F331" t="s">
        <v>47</v>
      </c>
      <c r="G331" s="45" t="s">
        <v>77</v>
      </c>
      <c r="H331" s="44" t="s">
        <v>82</v>
      </c>
      <c r="I331" s="44" t="s">
        <v>59</v>
      </c>
      <c r="J331" s="44" t="s">
        <v>64</v>
      </c>
      <c r="K331" s="46">
        <v>8.1</v>
      </c>
      <c r="L331" s="47" t="s">
        <v>52</v>
      </c>
      <c r="M331" s="48">
        <v>4.5999999999999996</v>
      </c>
      <c r="N331" s="47" t="s">
        <v>52</v>
      </c>
      <c r="O331" s="48">
        <v>23.1</v>
      </c>
      <c r="P331" s="47">
        <v>775</v>
      </c>
      <c r="Q331" s="48">
        <v>2.4</v>
      </c>
      <c r="R331" s="47" t="s">
        <v>53</v>
      </c>
      <c r="S331" s="48"/>
      <c r="T331" s="47"/>
      <c r="U331" s="48"/>
      <c r="V331" s="47"/>
      <c r="W331" s="48"/>
      <c r="X331" s="47"/>
      <c r="Y331" s="48">
        <v>30</v>
      </c>
      <c r="Z331" s="47" t="s">
        <v>53</v>
      </c>
      <c r="AA331" s="48">
        <v>4.7</v>
      </c>
      <c r="AB331" s="47" t="s">
        <v>53</v>
      </c>
      <c r="AC331" s="48">
        <v>29</v>
      </c>
      <c r="AD331" s="47" t="s">
        <v>53</v>
      </c>
      <c r="AE331" s="46" t="s">
        <v>54</v>
      </c>
    </row>
    <row r="332" spans="1:31" x14ac:dyDescent="0.2">
      <c r="A332" s="44">
        <f t="shared" si="5"/>
        <v>331</v>
      </c>
      <c r="B332" s="45" t="s">
        <v>55</v>
      </c>
      <c r="C332" s="44"/>
      <c r="D332" s="58" t="s">
        <v>530</v>
      </c>
      <c r="E332" t="s">
        <v>278</v>
      </c>
      <c r="F332" t="s">
        <v>76</v>
      </c>
      <c r="G332" s="45" t="s">
        <v>84</v>
      </c>
      <c r="H332" s="44" t="s">
        <v>49</v>
      </c>
      <c r="I332" s="44" t="s">
        <v>59</v>
      </c>
      <c r="J332" s="44" t="s">
        <v>64</v>
      </c>
      <c r="K332" s="46">
        <v>8.1</v>
      </c>
      <c r="L332" s="47" t="s">
        <v>52</v>
      </c>
      <c r="M332" s="48">
        <v>12.3</v>
      </c>
      <c r="N332" s="47" t="s">
        <v>52</v>
      </c>
      <c r="O332" s="48">
        <v>3.5</v>
      </c>
      <c r="P332" s="47" t="s">
        <v>53</v>
      </c>
      <c r="Q332" s="48">
        <v>3.8</v>
      </c>
      <c r="R332" s="47" t="s">
        <v>53</v>
      </c>
      <c r="S332" s="48">
        <v>3.6</v>
      </c>
      <c r="T332" s="47" t="s">
        <v>53</v>
      </c>
      <c r="U332" s="48">
        <v>2.2999999999999998</v>
      </c>
      <c r="V332" s="47" t="s">
        <v>53</v>
      </c>
      <c r="W332" s="48">
        <v>6.7</v>
      </c>
      <c r="X332" s="47" t="s">
        <v>53</v>
      </c>
      <c r="Y332" s="48">
        <v>44</v>
      </c>
      <c r="Z332" s="47" t="s">
        <v>53</v>
      </c>
      <c r="AA332" s="48">
        <v>6.7</v>
      </c>
      <c r="AB332" s="47" t="s">
        <v>53</v>
      </c>
      <c r="AC332" s="48">
        <v>27.6</v>
      </c>
      <c r="AD332" s="47" t="s">
        <v>53</v>
      </c>
      <c r="AE332" s="46" t="s">
        <v>54</v>
      </c>
    </row>
    <row r="333" spans="1:31" x14ac:dyDescent="0.2">
      <c r="A333" s="44">
        <f t="shared" si="5"/>
        <v>332</v>
      </c>
      <c r="B333" s="45">
        <f>638</f>
        <v>638</v>
      </c>
      <c r="C333" s="44">
        <f>570</f>
        <v>570</v>
      </c>
      <c r="D333" s="58" t="s">
        <v>531</v>
      </c>
      <c r="E333" t="s">
        <v>209</v>
      </c>
      <c r="F333" t="s">
        <v>69</v>
      </c>
      <c r="G333" s="45" t="s">
        <v>48</v>
      </c>
      <c r="H333" s="44" t="s">
        <v>62</v>
      </c>
      <c r="I333" s="44" t="s">
        <v>50</v>
      </c>
      <c r="J333" s="44" t="s">
        <v>64</v>
      </c>
      <c r="K333" s="46">
        <v>8.1999999999999993</v>
      </c>
      <c r="L333" s="47" t="s">
        <v>52</v>
      </c>
      <c r="M333" s="48">
        <v>12.2</v>
      </c>
      <c r="N333" s="47" t="s">
        <v>52</v>
      </c>
      <c r="O333" s="48">
        <v>99.5</v>
      </c>
      <c r="P333" s="47">
        <v>38</v>
      </c>
      <c r="Q333" s="48">
        <v>19.2</v>
      </c>
      <c r="R333" s="47">
        <v>727</v>
      </c>
      <c r="S333" s="48">
        <v>33.700000000000003</v>
      </c>
      <c r="T333" s="47">
        <v>547</v>
      </c>
      <c r="U333" s="48">
        <v>85.4</v>
      </c>
      <c r="V333" s="47">
        <v>194</v>
      </c>
      <c r="W333" s="48">
        <v>86.7</v>
      </c>
      <c r="X333" s="47">
        <v>164</v>
      </c>
      <c r="Y333" s="48">
        <v>32</v>
      </c>
      <c r="Z333" s="47" t="s">
        <v>53</v>
      </c>
      <c r="AA333" s="48">
        <v>9.4</v>
      </c>
      <c r="AB333" s="47" t="s">
        <v>53</v>
      </c>
      <c r="AC333" s="48">
        <v>43.4</v>
      </c>
      <c r="AD333" s="47" t="s">
        <v>53</v>
      </c>
      <c r="AE333" s="46">
        <v>27.1</v>
      </c>
    </row>
    <row r="334" spans="1:31" x14ac:dyDescent="0.2">
      <c r="A334" s="44">
        <f t="shared" si="5"/>
        <v>333</v>
      </c>
      <c r="B334" s="45" t="s">
        <v>181</v>
      </c>
      <c r="C334" s="44" t="s">
        <v>292</v>
      </c>
      <c r="D334" s="58" t="s">
        <v>532</v>
      </c>
      <c r="E334" t="s">
        <v>533</v>
      </c>
      <c r="F334" t="s">
        <v>69</v>
      </c>
      <c r="G334" s="45" t="s">
        <v>58</v>
      </c>
      <c r="H334" s="44" t="s">
        <v>62</v>
      </c>
      <c r="I334" s="44" t="s">
        <v>50</v>
      </c>
      <c r="J334" s="44"/>
      <c r="K334" s="46">
        <v>8.1999999999999993</v>
      </c>
      <c r="L334" s="47" t="s">
        <v>52</v>
      </c>
      <c r="M334" s="48">
        <v>8.1999999999999993</v>
      </c>
      <c r="N334" s="47" t="s">
        <v>52</v>
      </c>
      <c r="O334" s="48">
        <v>100</v>
      </c>
      <c r="P334" s="47">
        <v>15</v>
      </c>
      <c r="Q334" s="48">
        <v>13.4</v>
      </c>
      <c r="R334" s="47" t="s">
        <v>53</v>
      </c>
      <c r="S334" s="48"/>
      <c r="T334" s="47"/>
      <c r="U334" s="48"/>
      <c r="V334" s="47"/>
      <c r="W334" s="48"/>
      <c r="X334" s="47"/>
      <c r="Y334" s="48">
        <v>77.7</v>
      </c>
      <c r="Z334" s="47">
        <v>390</v>
      </c>
      <c r="AA334" s="48">
        <v>25.5</v>
      </c>
      <c r="AB334" s="47">
        <v>630</v>
      </c>
      <c r="AC334" s="48">
        <v>50.8</v>
      </c>
      <c r="AD334" s="47" t="s">
        <v>176</v>
      </c>
      <c r="AE334" s="46" t="s">
        <v>54</v>
      </c>
    </row>
    <row r="335" spans="1:31" x14ac:dyDescent="0.2">
      <c r="A335" s="44">
        <f t="shared" si="5"/>
        <v>334</v>
      </c>
      <c r="B335" s="45" t="s">
        <v>89</v>
      </c>
      <c r="C335" s="44" t="s">
        <v>44</v>
      </c>
      <c r="D335" s="58" t="s">
        <v>534</v>
      </c>
      <c r="E335" t="s">
        <v>160</v>
      </c>
      <c r="F335" t="s">
        <v>47</v>
      </c>
      <c r="G335" s="45" t="s">
        <v>77</v>
      </c>
      <c r="H335" s="44" t="s">
        <v>82</v>
      </c>
      <c r="I335" s="44" t="s">
        <v>59</v>
      </c>
      <c r="J335" s="44" t="s">
        <v>64</v>
      </c>
      <c r="K335" s="46">
        <v>8.1999999999999993</v>
      </c>
      <c r="L335" s="47" t="s">
        <v>52</v>
      </c>
      <c r="M335" s="48">
        <v>4.4000000000000004</v>
      </c>
      <c r="N335" s="47" t="s">
        <v>52</v>
      </c>
      <c r="O335" s="48">
        <v>24.2</v>
      </c>
      <c r="P335" s="47">
        <v>749</v>
      </c>
      <c r="Q335" s="48">
        <v>24.2</v>
      </c>
      <c r="R335" s="47">
        <v>651</v>
      </c>
      <c r="S335" s="48">
        <v>62.6</v>
      </c>
      <c r="T335" s="47">
        <v>372</v>
      </c>
      <c r="U335" s="48">
        <v>13.9</v>
      </c>
      <c r="V335" s="47" t="s">
        <v>53</v>
      </c>
      <c r="W335" s="48">
        <v>10.5</v>
      </c>
      <c r="X335" s="47" t="s">
        <v>53</v>
      </c>
      <c r="Y335" s="48">
        <v>55</v>
      </c>
      <c r="Z335" s="47">
        <v>771</v>
      </c>
      <c r="AA335" s="48">
        <v>31.8</v>
      </c>
      <c r="AB335" s="47">
        <v>530</v>
      </c>
      <c r="AC335" s="48">
        <v>48.5</v>
      </c>
      <c r="AD335" s="47" t="s">
        <v>535</v>
      </c>
      <c r="AE335" s="46" t="s">
        <v>54</v>
      </c>
    </row>
    <row r="336" spans="1:31" x14ac:dyDescent="0.2">
      <c r="A336" s="44">
        <f t="shared" si="5"/>
        <v>335</v>
      </c>
      <c r="B336" s="45" t="s">
        <v>43</v>
      </c>
      <c r="C336" s="44"/>
      <c r="D336" s="58" t="s">
        <v>536</v>
      </c>
      <c r="E336" t="s">
        <v>438</v>
      </c>
      <c r="F336" t="s">
        <v>76</v>
      </c>
      <c r="G336" s="45" t="s">
        <v>58</v>
      </c>
      <c r="H336" s="44" t="s">
        <v>62</v>
      </c>
      <c r="I336" s="44" t="s">
        <v>50</v>
      </c>
      <c r="J336" s="44" t="s">
        <v>64</v>
      </c>
      <c r="K336" s="46">
        <v>8.1999999999999993</v>
      </c>
      <c r="L336" s="47" t="s">
        <v>52</v>
      </c>
      <c r="M336" s="48">
        <v>24.1</v>
      </c>
      <c r="N336" s="47">
        <v>559</v>
      </c>
      <c r="O336" s="48">
        <v>98.9</v>
      </c>
      <c r="P336" s="47">
        <v>45</v>
      </c>
      <c r="Q336" s="48">
        <v>3.7</v>
      </c>
      <c r="R336" s="47" t="s">
        <v>53</v>
      </c>
      <c r="S336" s="48">
        <v>2.5</v>
      </c>
      <c r="T336" s="47" t="s">
        <v>53</v>
      </c>
      <c r="U336" s="48">
        <v>1</v>
      </c>
      <c r="V336" s="47" t="s">
        <v>53</v>
      </c>
      <c r="W336" s="48">
        <v>5.5</v>
      </c>
      <c r="X336" s="47" t="s">
        <v>53</v>
      </c>
      <c r="Y336" s="48">
        <v>15.6</v>
      </c>
      <c r="Z336" s="47" t="s">
        <v>53</v>
      </c>
      <c r="AA336" s="48">
        <v>10.1</v>
      </c>
      <c r="AB336" s="47" t="s">
        <v>53</v>
      </c>
      <c r="AC336" s="48">
        <v>29.4</v>
      </c>
      <c r="AD336" s="47" t="s">
        <v>53</v>
      </c>
      <c r="AE336" s="46" t="s">
        <v>54</v>
      </c>
    </row>
    <row r="337" spans="1:31" x14ac:dyDescent="0.2">
      <c r="A337" s="44">
        <f t="shared" si="5"/>
        <v>336</v>
      </c>
      <c r="B337" s="45" t="s">
        <v>65</v>
      </c>
      <c r="C337" s="44" t="s">
        <v>65</v>
      </c>
      <c r="D337" s="58" t="s">
        <v>537</v>
      </c>
      <c r="E337" t="s">
        <v>80</v>
      </c>
      <c r="F337" t="s">
        <v>69</v>
      </c>
      <c r="G337" s="45" t="s">
        <v>84</v>
      </c>
      <c r="H337" s="44" t="s">
        <v>62</v>
      </c>
      <c r="I337" s="44" t="s">
        <v>59</v>
      </c>
      <c r="J337" s="44" t="s">
        <v>64</v>
      </c>
      <c r="K337" s="46">
        <v>8.1999999999999993</v>
      </c>
      <c r="L337" s="47" t="s">
        <v>52</v>
      </c>
      <c r="M337" s="48">
        <v>8</v>
      </c>
      <c r="N337" s="47" t="s">
        <v>52</v>
      </c>
      <c r="O337" s="48">
        <v>8.6999999999999993</v>
      </c>
      <c r="P337" s="47" t="s">
        <v>53</v>
      </c>
      <c r="Q337" s="48">
        <v>6.5</v>
      </c>
      <c r="R337" s="47" t="s">
        <v>53</v>
      </c>
      <c r="S337" s="48">
        <v>54.9</v>
      </c>
      <c r="T337" s="47">
        <v>412</v>
      </c>
      <c r="U337" s="48">
        <v>65.5</v>
      </c>
      <c r="V337" s="47">
        <v>304</v>
      </c>
      <c r="W337" s="48">
        <v>68.8</v>
      </c>
      <c r="X337" s="47">
        <v>278</v>
      </c>
      <c r="Y337" s="48">
        <v>44.5</v>
      </c>
      <c r="Z337" s="47" t="s">
        <v>53</v>
      </c>
      <c r="AA337" s="48">
        <v>12.1</v>
      </c>
      <c r="AB337" s="47" t="s">
        <v>53</v>
      </c>
      <c r="AC337" s="48">
        <v>37.9</v>
      </c>
      <c r="AD337" s="47" t="s">
        <v>53</v>
      </c>
      <c r="AE337" s="46" t="s">
        <v>54</v>
      </c>
    </row>
    <row r="338" spans="1:31" x14ac:dyDescent="0.2">
      <c r="A338" s="44">
        <f t="shared" si="5"/>
        <v>337</v>
      </c>
      <c r="B338" s="45" t="s">
        <v>65</v>
      </c>
      <c r="C338" s="44" t="s">
        <v>65</v>
      </c>
      <c r="D338" s="58" t="s">
        <v>538</v>
      </c>
      <c r="E338" t="s">
        <v>306</v>
      </c>
      <c r="F338" t="s">
        <v>69</v>
      </c>
      <c r="G338" s="45" t="s">
        <v>58</v>
      </c>
      <c r="H338" s="44" t="s">
        <v>62</v>
      </c>
      <c r="I338" s="44" t="s">
        <v>50</v>
      </c>
      <c r="J338" s="44" t="s">
        <v>64</v>
      </c>
      <c r="K338" s="46">
        <v>8.1999999999999993</v>
      </c>
      <c r="L338" s="47" t="s">
        <v>52</v>
      </c>
      <c r="M338" s="48">
        <v>13.8</v>
      </c>
      <c r="N338" s="47" t="s">
        <v>52</v>
      </c>
      <c r="O338" s="48">
        <v>21.4</v>
      </c>
      <c r="P338" s="47" t="s">
        <v>53</v>
      </c>
      <c r="Q338" s="48">
        <v>10.3</v>
      </c>
      <c r="R338" s="47" t="s">
        <v>53</v>
      </c>
      <c r="S338" s="48">
        <v>1.8</v>
      </c>
      <c r="T338" s="47" t="s">
        <v>53</v>
      </c>
      <c r="U338" s="48">
        <v>89.6</v>
      </c>
      <c r="V338" s="47">
        <v>169</v>
      </c>
      <c r="W338" s="48">
        <v>66.7</v>
      </c>
      <c r="X338" s="47">
        <v>291</v>
      </c>
      <c r="Y338" s="48">
        <v>40.5</v>
      </c>
      <c r="Z338" s="47" t="s">
        <v>53</v>
      </c>
      <c r="AA338" s="48">
        <v>21.4</v>
      </c>
      <c r="AB338" s="47">
        <v>699</v>
      </c>
      <c r="AC338" s="48">
        <v>21.9</v>
      </c>
      <c r="AD338" s="47" t="s">
        <v>53</v>
      </c>
      <c r="AE338" s="46" t="s">
        <v>54</v>
      </c>
    </row>
    <row r="339" spans="1:31" x14ac:dyDescent="0.2">
      <c r="A339" s="44">
        <f t="shared" si="5"/>
        <v>338</v>
      </c>
      <c r="B339" s="45" t="s">
        <v>56</v>
      </c>
      <c r="C339" s="44" t="s">
        <v>56</v>
      </c>
      <c r="D339" s="58" t="s">
        <v>539</v>
      </c>
      <c r="E339" t="s">
        <v>130</v>
      </c>
      <c r="F339" t="s">
        <v>76</v>
      </c>
      <c r="G339" s="45" t="s">
        <v>77</v>
      </c>
      <c r="H339" s="44" t="s">
        <v>62</v>
      </c>
      <c r="I339" s="44" t="s">
        <v>50</v>
      </c>
      <c r="J339" s="44" t="s">
        <v>51</v>
      </c>
      <c r="K339" s="46">
        <v>8.1999999999999993</v>
      </c>
      <c r="L339" s="47" t="s">
        <v>52</v>
      </c>
      <c r="M339" s="48">
        <v>5.5</v>
      </c>
      <c r="N339" s="47" t="s">
        <v>52</v>
      </c>
      <c r="O339" s="48">
        <v>41.6</v>
      </c>
      <c r="P339" s="47">
        <v>485</v>
      </c>
      <c r="Q339" s="48">
        <v>11.4</v>
      </c>
      <c r="R339" s="47" t="s">
        <v>53</v>
      </c>
      <c r="S339" s="48">
        <v>3.2</v>
      </c>
      <c r="T339" s="47" t="s">
        <v>53</v>
      </c>
      <c r="U339" s="48">
        <v>4</v>
      </c>
      <c r="V339" s="47" t="s">
        <v>53</v>
      </c>
      <c r="W339" s="48">
        <v>8.1999999999999993</v>
      </c>
      <c r="X339" s="47" t="s">
        <v>53</v>
      </c>
      <c r="Y339" s="48">
        <v>28.7</v>
      </c>
      <c r="Z339" s="47" t="s">
        <v>53</v>
      </c>
      <c r="AA339" s="48">
        <v>1.7</v>
      </c>
      <c r="AB339" s="47" t="s">
        <v>53</v>
      </c>
      <c r="AC339" s="48">
        <v>35.799999999999997</v>
      </c>
      <c r="AD339" s="47" t="s">
        <v>53</v>
      </c>
      <c r="AE339" s="46" t="s">
        <v>54</v>
      </c>
    </row>
    <row r="340" spans="1:31" x14ac:dyDescent="0.2">
      <c r="A340" s="44">
        <f t="shared" si="5"/>
        <v>339</v>
      </c>
      <c r="B340" s="45" t="s">
        <v>65</v>
      </c>
      <c r="C340" s="44" t="s">
        <v>65</v>
      </c>
      <c r="D340" s="58" t="s">
        <v>540</v>
      </c>
      <c r="E340" t="s">
        <v>46</v>
      </c>
      <c r="F340" t="s">
        <v>47</v>
      </c>
      <c r="G340" s="45" t="s">
        <v>58</v>
      </c>
      <c r="H340" s="44" t="s">
        <v>82</v>
      </c>
      <c r="I340" s="44" t="s">
        <v>59</v>
      </c>
      <c r="J340" s="44" t="s">
        <v>51</v>
      </c>
      <c r="K340" s="46">
        <v>8.3000000000000007</v>
      </c>
      <c r="L340" s="47" t="s">
        <v>52</v>
      </c>
      <c r="M340" s="48">
        <v>16.100000000000001</v>
      </c>
      <c r="N340" s="47" t="s">
        <v>52</v>
      </c>
      <c r="O340" s="48">
        <v>43.6</v>
      </c>
      <c r="P340" s="47">
        <v>457</v>
      </c>
      <c r="Q340" s="48">
        <v>6</v>
      </c>
      <c r="R340" s="47" t="s">
        <v>53</v>
      </c>
      <c r="S340" s="48">
        <v>1.2</v>
      </c>
      <c r="T340" s="47" t="s">
        <v>53</v>
      </c>
      <c r="U340" s="48">
        <v>6.4</v>
      </c>
      <c r="V340" s="47" t="s">
        <v>53</v>
      </c>
      <c r="W340" s="48">
        <v>5</v>
      </c>
      <c r="X340" s="47" t="s">
        <v>53</v>
      </c>
      <c r="Y340" s="48">
        <v>35.200000000000003</v>
      </c>
      <c r="Z340" s="47" t="s">
        <v>53</v>
      </c>
      <c r="AA340" s="48">
        <v>37.799999999999997</v>
      </c>
      <c r="AB340" s="47">
        <v>461</v>
      </c>
      <c r="AC340" s="48">
        <v>37.9</v>
      </c>
      <c r="AD340" s="47" t="s">
        <v>53</v>
      </c>
      <c r="AE340" s="46" t="s">
        <v>54</v>
      </c>
    </row>
    <row r="341" spans="1:31" x14ac:dyDescent="0.2">
      <c r="A341" s="44">
        <f t="shared" si="5"/>
        <v>340</v>
      </c>
      <c r="B341" s="45" t="s">
        <v>65</v>
      </c>
      <c r="C341" s="44" t="s">
        <v>65</v>
      </c>
      <c r="D341" s="58" t="s">
        <v>541</v>
      </c>
      <c r="E341" t="s">
        <v>438</v>
      </c>
      <c r="F341" t="s">
        <v>76</v>
      </c>
      <c r="G341" s="45" t="s">
        <v>84</v>
      </c>
      <c r="H341" s="44" t="s">
        <v>82</v>
      </c>
      <c r="I341" s="44" t="s">
        <v>59</v>
      </c>
      <c r="J341" s="44" t="s">
        <v>64</v>
      </c>
      <c r="K341" s="46">
        <v>8.3000000000000007</v>
      </c>
      <c r="L341" s="47" t="s">
        <v>52</v>
      </c>
      <c r="M341" s="48">
        <v>23.5</v>
      </c>
      <c r="N341" s="47">
        <v>572</v>
      </c>
      <c r="O341" s="48">
        <v>64.900000000000006</v>
      </c>
      <c r="P341" s="47">
        <v>269</v>
      </c>
      <c r="Q341" s="48">
        <v>1.8</v>
      </c>
      <c r="R341" s="47" t="s">
        <v>53</v>
      </c>
      <c r="S341" s="48">
        <v>43.6</v>
      </c>
      <c r="T341" s="47">
        <v>474</v>
      </c>
      <c r="U341" s="48">
        <v>6.3</v>
      </c>
      <c r="V341" s="47" t="s">
        <v>53</v>
      </c>
      <c r="W341" s="48">
        <v>5</v>
      </c>
      <c r="X341" s="47" t="s">
        <v>53</v>
      </c>
      <c r="Y341" s="48">
        <v>19.2</v>
      </c>
      <c r="Z341" s="47" t="s">
        <v>53</v>
      </c>
      <c r="AA341" s="48">
        <v>10.4</v>
      </c>
      <c r="AB341" s="47" t="s">
        <v>53</v>
      </c>
      <c r="AC341" s="48">
        <v>26.5</v>
      </c>
      <c r="AD341" s="47" t="s">
        <v>53</v>
      </c>
      <c r="AE341" s="46" t="s">
        <v>54</v>
      </c>
    </row>
    <row r="342" spans="1:31" x14ac:dyDescent="0.2">
      <c r="A342" s="44">
        <f t="shared" si="5"/>
        <v>341</v>
      </c>
      <c r="B342" s="45" t="s">
        <v>65</v>
      </c>
      <c r="C342" s="44" t="s">
        <v>89</v>
      </c>
      <c r="D342" s="58" t="s">
        <v>542</v>
      </c>
      <c r="E342" t="s">
        <v>91</v>
      </c>
      <c r="F342" t="s">
        <v>76</v>
      </c>
      <c r="G342" s="45" t="s">
        <v>58</v>
      </c>
      <c r="H342" s="44" t="s">
        <v>88</v>
      </c>
      <c r="I342" s="44" t="s">
        <v>273</v>
      </c>
      <c r="J342" s="44" t="s">
        <v>103</v>
      </c>
      <c r="K342" s="46">
        <v>8.3000000000000007</v>
      </c>
      <c r="L342" s="47" t="s">
        <v>52</v>
      </c>
      <c r="M342" s="48">
        <v>11.8</v>
      </c>
      <c r="N342" s="47" t="s">
        <v>52</v>
      </c>
      <c r="O342" s="48">
        <v>4.3</v>
      </c>
      <c r="P342" s="47" t="s">
        <v>53</v>
      </c>
      <c r="Q342" s="48">
        <v>4.0999999999999996</v>
      </c>
      <c r="R342" s="47" t="s">
        <v>53</v>
      </c>
      <c r="S342" s="48">
        <v>99.5</v>
      </c>
      <c r="T342" s="47">
        <v>110</v>
      </c>
      <c r="U342" s="48">
        <v>99.7</v>
      </c>
      <c r="V342" s="47">
        <v>51</v>
      </c>
      <c r="W342" s="48">
        <v>99.7</v>
      </c>
      <c r="X342" s="47">
        <v>41</v>
      </c>
      <c r="Y342" s="48">
        <v>4.7</v>
      </c>
      <c r="Z342" s="47" t="s">
        <v>53</v>
      </c>
      <c r="AA342" s="48">
        <v>1.7</v>
      </c>
      <c r="AB342" s="47" t="s">
        <v>53</v>
      </c>
      <c r="AC342" s="48">
        <v>14.4</v>
      </c>
      <c r="AD342" s="47" t="s">
        <v>53</v>
      </c>
      <c r="AE342" s="46" t="s">
        <v>54</v>
      </c>
    </row>
    <row r="343" spans="1:31" x14ac:dyDescent="0.2">
      <c r="A343" s="44">
        <f t="shared" si="5"/>
        <v>342</v>
      </c>
      <c r="B343" s="45" t="s">
        <v>55</v>
      </c>
      <c r="C343" s="44" t="s">
        <v>55</v>
      </c>
      <c r="D343" s="58" t="s">
        <v>543</v>
      </c>
      <c r="E343" t="s">
        <v>233</v>
      </c>
      <c r="F343" t="s">
        <v>76</v>
      </c>
      <c r="G343" s="45" t="s">
        <v>84</v>
      </c>
      <c r="H343" s="44" t="s">
        <v>82</v>
      </c>
      <c r="I343" s="44" t="s">
        <v>59</v>
      </c>
      <c r="J343" s="44" t="s">
        <v>64</v>
      </c>
      <c r="K343" s="46">
        <v>8.3000000000000007</v>
      </c>
      <c r="L343" s="47" t="s">
        <v>52</v>
      </c>
      <c r="M343" s="48">
        <v>8</v>
      </c>
      <c r="N343" s="47" t="s">
        <v>52</v>
      </c>
      <c r="O343" s="48">
        <v>5.6</v>
      </c>
      <c r="P343" s="47" t="s">
        <v>53</v>
      </c>
      <c r="Q343" s="48">
        <v>6.1</v>
      </c>
      <c r="R343" s="47" t="s">
        <v>53</v>
      </c>
      <c r="S343" s="48">
        <v>2.2000000000000002</v>
      </c>
      <c r="T343" s="47" t="s">
        <v>53</v>
      </c>
      <c r="U343" s="48">
        <v>6</v>
      </c>
      <c r="V343" s="47" t="s">
        <v>53</v>
      </c>
      <c r="W343" s="48">
        <v>11.4</v>
      </c>
      <c r="X343" s="47" t="s">
        <v>53</v>
      </c>
      <c r="Y343" s="48">
        <v>47.6</v>
      </c>
      <c r="Z343" s="47" t="s">
        <v>53</v>
      </c>
      <c r="AA343" s="48">
        <v>2.4</v>
      </c>
      <c r="AB343" s="47" t="s">
        <v>53</v>
      </c>
      <c r="AC343" s="48">
        <v>22.1</v>
      </c>
      <c r="AD343" s="47" t="s">
        <v>53</v>
      </c>
      <c r="AE343" s="46" t="s">
        <v>54</v>
      </c>
    </row>
    <row r="344" spans="1:31" x14ac:dyDescent="0.2">
      <c r="A344" s="44">
        <f t="shared" si="5"/>
        <v>343</v>
      </c>
      <c r="B344" s="45" t="s">
        <v>55</v>
      </c>
      <c r="C344" s="44"/>
      <c r="D344" s="58" t="s">
        <v>544</v>
      </c>
      <c r="E344" t="s">
        <v>340</v>
      </c>
      <c r="F344" t="s">
        <v>76</v>
      </c>
      <c r="G344" s="45" t="s">
        <v>58</v>
      </c>
      <c r="H344" s="44" t="s">
        <v>62</v>
      </c>
      <c r="I344" s="44" t="s">
        <v>50</v>
      </c>
      <c r="J344" s="44" t="s">
        <v>51</v>
      </c>
      <c r="K344" s="46">
        <v>8.3000000000000007</v>
      </c>
      <c r="L344" s="47" t="s">
        <v>52</v>
      </c>
      <c r="M344" s="48">
        <v>8.5</v>
      </c>
      <c r="N344" s="47" t="s">
        <v>52</v>
      </c>
      <c r="O344" s="48">
        <v>9</v>
      </c>
      <c r="P344" s="47" t="s">
        <v>53</v>
      </c>
      <c r="Q344" s="48">
        <v>4.4000000000000004</v>
      </c>
      <c r="R344" s="47" t="s">
        <v>53</v>
      </c>
      <c r="S344" s="48">
        <v>5.4</v>
      </c>
      <c r="T344" s="47" t="s">
        <v>53</v>
      </c>
      <c r="U344" s="48">
        <v>17.7</v>
      </c>
      <c r="V344" s="47">
        <v>770</v>
      </c>
      <c r="W344" s="48">
        <v>18.5</v>
      </c>
      <c r="X344" s="47">
        <v>788</v>
      </c>
      <c r="Y344" s="48">
        <v>7.9</v>
      </c>
      <c r="Z344" s="47" t="s">
        <v>53</v>
      </c>
      <c r="AA344" s="48">
        <v>4.5999999999999996</v>
      </c>
      <c r="AB344" s="47" t="s">
        <v>53</v>
      </c>
      <c r="AC344" s="48">
        <v>30.3</v>
      </c>
      <c r="AD344" s="47" t="s">
        <v>53</v>
      </c>
      <c r="AE344" s="46" t="s">
        <v>54</v>
      </c>
    </row>
    <row r="345" spans="1:31" x14ac:dyDescent="0.2">
      <c r="A345" s="44">
        <f t="shared" si="5"/>
        <v>344</v>
      </c>
      <c r="B345" s="45" t="s">
        <v>55</v>
      </c>
      <c r="C345" s="44"/>
      <c r="D345" s="58" t="s">
        <v>545</v>
      </c>
      <c r="E345" t="s">
        <v>546</v>
      </c>
      <c r="F345" t="s">
        <v>76</v>
      </c>
      <c r="G345" s="45" t="s">
        <v>77</v>
      </c>
      <c r="H345" s="44" t="s">
        <v>82</v>
      </c>
      <c r="I345" s="44" t="s">
        <v>63</v>
      </c>
      <c r="J345" s="44" t="s">
        <v>64</v>
      </c>
      <c r="K345" s="46">
        <v>8.3000000000000007</v>
      </c>
      <c r="L345" s="47" t="s">
        <v>52</v>
      </c>
      <c r="M345" s="48">
        <v>2.7</v>
      </c>
      <c r="N345" s="47" t="s">
        <v>52</v>
      </c>
      <c r="O345" s="48">
        <v>12.5</v>
      </c>
      <c r="P345" s="47" t="s">
        <v>53</v>
      </c>
      <c r="Q345" s="48">
        <v>5.6</v>
      </c>
      <c r="R345" s="47" t="s">
        <v>53</v>
      </c>
      <c r="S345" s="48">
        <v>13.9</v>
      </c>
      <c r="T345" s="47" t="s">
        <v>53</v>
      </c>
      <c r="U345" s="48">
        <v>3</v>
      </c>
      <c r="V345" s="47" t="s">
        <v>53</v>
      </c>
      <c r="W345" s="48">
        <v>7.4</v>
      </c>
      <c r="X345" s="47" t="s">
        <v>53</v>
      </c>
      <c r="Y345" s="48">
        <v>31.5</v>
      </c>
      <c r="Z345" s="47" t="s">
        <v>53</v>
      </c>
      <c r="AA345" s="48">
        <v>3.2</v>
      </c>
      <c r="AB345" s="47" t="s">
        <v>53</v>
      </c>
      <c r="AC345" s="48">
        <v>43</v>
      </c>
      <c r="AD345" s="47" t="s">
        <v>53</v>
      </c>
      <c r="AE345" s="46" t="s">
        <v>54</v>
      </c>
    </row>
    <row r="346" spans="1:31" x14ac:dyDescent="0.2">
      <c r="A346" s="44">
        <f t="shared" si="5"/>
        <v>345</v>
      </c>
      <c r="B346" s="45">
        <f>591</f>
        <v>591</v>
      </c>
      <c r="C346" s="44">
        <f>485</f>
        <v>485</v>
      </c>
      <c r="D346" s="58" t="s">
        <v>547</v>
      </c>
      <c r="E346" t="s">
        <v>264</v>
      </c>
      <c r="F346" t="s">
        <v>76</v>
      </c>
      <c r="G346" s="45" t="s">
        <v>48</v>
      </c>
      <c r="H346" s="44" t="s">
        <v>88</v>
      </c>
      <c r="I346" s="44" t="s">
        <v>63</v>
      </c>
      <c r="J346" s="44" t="s">
        <v>64</v>
      </c>
      <c r="K346" s="46">
        <v>8.4</v>
      </c>
      <c r="L346" s="47" t="s">
        <v>52</v>
      </c>
      <c r="M346" s="48">
        <v>9.5</v>
      </c>
      <c r="N346" s="47" t="s">
        <v>52</v>
      </c>
      <c r="O346" s="48">
        <v>37.6</v>
      </c>
      <c r="P346" s="47">
        <v>536</v>
      </c>
      <c r="Q346" s="48">
        <v>48.6</v>
      </c>
      <c r="R346" s="47">
        <v>383</v>
      </c>
      <c r="S346" s="48">
        <v>100</v>
      </c>
      <c r="T346" s="47">
        <v>9</v>
      </c>
      <c r="U346" s="48">
        <v>100</v>
      </c>
      <c r="V346" s="47">
        <v>15</v>
      </c>
      <c r="W346" s="48">
        <v>97.4</v>
      </c>
      <c r="X346" s="47">
        <v>88</v>
      </c>
      <c r="Y346" s="48">
        <v>15.3</v>
      </c>
      <c r="Z346" s="47" t="s">
        <v>53</v>
      </c>
      <c r="AA346" s="48">
        <v>4.4000000000000004</v>
      </c>
      <c r="AB346" s="47" t="s">
        <v>53</v>
      </c>
      <c r="AC346" s="48">
        <v>25.3</v>
      </c>
      <c r="AD346" s="47" t="s">
        <v>53</v>
      </c>
      <c r="AE346" s="46">
        <v>28.5</v>
      </c>
    </row>
    <row r="347" spans="1:31" x14ac:dyDescent="0.2">
      <c r="A347" s="44">
        <f t="shared" si="5"/>
        <v>346</v>
      </c>
      <c r="B347" s="45" t="s">
        <v>43</v>
      </c>
      <c r="C347" s="44" t="s">
        <v>44</v>
      </c>
      <c r="D347" s="58" t="s">
        <v>548</v>
      </c>
      <c r="E347" t="s">
        <v>425</v>
      </c>
      <c r="F347" t="s">
        <v>170</v>
      </c>
      <c r="G347" s="45" t="s">
        <v>84</v>
      </c>
      <c r="H347" s="44" t="s">
        <v>49</v>
      </c>
      <c r="I347" s="44" t="s">
        <v>50</v>
      </c>
      <c r="J347" s="44" t="s">
        <v>64</v>
      </c>
      <c r="K347" s="46">
        <v>8.4</v>
      </c>
      <c r="L347" s="47" t="s">
        <v>52</v>
      </c>
      <c r="M347" s="48">
        <v>14.9</v>
      </c>
      <c r="N347" s="47" t="s">
        <v>52</v>
      </c>
      <c r="O347" s="48">
        <v>7</v>
      </c>
      <c r="P347" s="47" t="s">
        <v>53</v>
      </c>
      <c r="Q347" s="48">
        <v>24.9</v>
      </c>
      <c r="R347" s="47">
        <v>641</v>
      </c>
      <c r="S347" s="48">
        <v>9.1999999999999993</v>
      </c>
      <c r="T347" s="47" t="s">
        <v>53</v>
      </c>
      <c r="U347" s="48">
        <v>3.1</v>
      </c>
      <c r="V347" s="47" t="s">
        <v>53</v>
      </c>
      <c r="W347" s="48">
        <v>7.7</v>
      </c>
      <c r="X347" s="47" t="s">
        <v>53</v>
      </c>
      <c r="Y347" s="48">
        <v>94.6</v>
      </c>
      <c r="Z347" s="47">
        <v>89</v>
      </c>
      <c r="AA347" s="48">
        <v>24.8</v>
      </c>
      <c r="AB347" s="47">
        <v>643</v>
      </c>
      <c r="AC347" s="48">
        <v>60.4</v>
      </c>
      <c r="AD347" s="47" t="s">
        <v>549</v>
      </c>
      <c r="AE347" s="46" t="s">
        <v>54</v>
      </c>
    </row>
    <row r="348" spans="1:31" x14ac:dyDescent="0.2">
      <c r="A348" s="44">
        <f t="shared" si="5"/>
        <v>347</v>
      </c>
      <c r="B348" s="45" t="s">
        <v>65</v>
      </c>
      <c r="C348" s="44" t="s">
        <v>65</v>
      </c>
      <c r="D348" s="58" t="s">
        <v>550</v>
      </c>
      <c r="E348" t="s">
        <v>46</v>
      </c>
      <c r="F348" t="s">
        <v>47</v>
      </c>
      <c r="G348" s="45" t="s">
        <v>77</v>
      </c>
      <c r="H348" s="44" t="s">
        <v>49</v>
      </c>
      <c r="I348" s="44" t="s">
        <v>50</v>
      </c>
      <c r="J348" s="44" t="s">
        <v>64</v>
      </c>
      <c r="K348" s="46">
        <v>8.4</v>
      </c>
      <c r="L348" s="47" t="s">
        <v>52</v>
      </c>
      <c r="M348" s="48">
        <v>7.4</v>
      </c>
      <c r="N348" s="47" t="s">
        <v>52</v>
      </c>
      <c r="O348" s="48">
        <v>7.8</v>
      </c>
      <c r="P348" s="47" t="s">
        <v>53</v>
      </c>
      <c r="Q348" s="48">
        <v>19</v>
      </c>
      <c r="R348" s="47">
        <v>732</v>
      </c>
      <c r="S348" s="48">
        <v>9.1999999999999993</v>
      </c>
      <c r="T348" s="47" t="s">
        <v>53</v>
      </c>
      <c r="U348" s="48">
        <v>4.4000000000000004</v>
      </c>
      <c r="V348" s="47" t="s">
        <v>53</v>
      </c>
      <c r="W348" s="48">
        <v>3.5</v>
      </c>
      <c r="X348" s="47" t="s">
        <v>53</v>
      </c>
      <c r="Y348" s="48">
        <v>67.8</v>
      </c>
      <c r="Z348" s="47">
        <v>570</v>
      </c>
      <c r="AA348" s="48">
        <v>34.4</v>
      </c>
      <c r="AB348" s="47">
        <v>496</v>
      </c>
      <c r="AC348" s="48">
        <v>45.1</v>
      </c>
      <c r="AD348" s="47" t="s">
        <v>53</v>
      </c>
      <c r="AE348" s="46" t="s">
        <v>54</v>
      </c>
    </row>
    <row r="349" spans="1:31" x14ac:dyDescent="0.2">
      <c r="A349" s="44">
        <f t="shared" si="5"/>
        <v>348</v>
      </c>
      <c r="B349" s="45" t="s">
        <v>56</v>
      </c>
      <c r="C349" s="44"/>
      <c r="D349" s="58" t="s">
        <v>551</v>
      </c>
      <c r="E349" t="s">
        <v>487</v>
      </c>
      <c r="F349" t="s">
        <v>76</v>
      </c>
      <c r="G349" s="45" t="s">
        <v>48</v>
      </c>
      <c r="H349" s="44" t="s">
        <v>88</v>
      </c>
      <c r="I349" s="44" t="s">
        <v>273</v>
      </c>
      <c r="J349" s="44" t="s">
        <v>64</v>
      </c>
      <c r="K349" s="46">
        <v>8.4</v>
      </c>
      <c r="L349" s="47" t="s">
        <v>52</v>
      </c>
      <c r="M349" s="48">
        <v>22.4</v>
      </c>
      <c r="N349" s="47">
        <v>595</v>
      </c>
      <c r="O349" s="48">
        <v>62.3</v>
      </c>
      <c r="P349" s="47">
        <v>286</v>
      </c>
      <c r="Q349" s="48">
        <v>1.3</v>
      </c>
      <c r="R349" s="47" t="s">
        <v>53</v>
      </c>
      <c r="S349" s="48">
        <v>20.2</v>
      </c>
      <c r="T349" s="47">
        <v>710</v>
      </c>
      <c r="U349" s="48">
        <v>7.7</v>
      </c>
      <c r="V349" s="47" t="s">
        <v>53</v>
      </c>
      <c r="W349" s="48">
        <v>11.9</v>
      </c>
      <c r="X349" s="47" t="s">
        <v>53</v>
      </c>
      <c r="Y349" s="48">
        <v>5.2</v>
      </c>
      <c r="Z349" s="47" t="s">
        <v>53</v>
      </c>
      <c r="AA349" s="48">
        <v>12</v>
      </c>
      <c r="AB349" s="47" t="s">
        <v>53</v>
      </c>
      <c r="AC349" s="48"/>
      <c r="AD349" s="47"/>
      <c r="AE349" s="46" t="s">
        <v>54</v>
      </c>
    </row>
    <row r="350" spans="1:31" x14ac:dyDescent="0.2">
      <c r="A350" s="44">
        <f t="shared" si="5"/>
        <v>349</v>
      </c>
      <c r="B350" s="45" t="s">
        <v>56</v>
      </c>
      <c r="C350" s="44"/>
      <c r="D350" s="58" t="s">
        <v>552</v>
      </c>
      <c r="E350" t="s">
        <v>255</v>
      </c>
      <c r="F350" t="s">
        <v>76</v>
      </c>
      <c r="G350" s="45" t="s">
        <v>48</v>
      </c>
      <c r="H350" s="44" t="s">
        <v>62</v>
      </c>
      <c r="I350" s="44" t="s">
        <v>50</v>
      </c>
      <c r="J350" s="44" t="s">
        <v>51</v>
      </c>
      <c r="K350" s="46">
        <v>8.4</v>
      </c>
      <c r="L350" s="47" t="s">
        <v>52</v>
      </c>
      <c r="M350" s="48">
        <v>6</v>
      </c>
      <c r="N350" s="47" t="s">
        <v>52</v>
      </c>
      <c r="O350" s="48">
        <v>13</v>
      </c>
      <c r="P350" s="47" t="s">
        <v>53</v>
      </c>
      <c r="Q350" s="48">
        <v>16</v>
      </c>
      <c r="R350" s="47">
        <v>783</v>
      </c>
      <c r="S350" s="48">
        <v>10.6</v>
      </c>
      <c r="T350" s="47" t="s">
        <v>53</v>
      </c>
      <c r="U350" s="48">
        <v>58.6</v>
      </c>
      <c r="V350" s="47">
        <v>349</v>
      </c>
      <c r="W350" s="48">
        <v>53.4</v>
      </c>
      <c r="X350" s="47">
        <v>384</v>
      </c>
      <c r="Y350" s="48">
        <v>12.2</v>
      </c>
      <c r="Z350" s="47" t="s">
        <v>53</v>
      </c>
      <c r="AA350" s="48">
        <v>5.4</v>
      </c>
      <c r="AB350" s="47" t="s">
        <v>53</v>
      </c>
      <c r="AC350" s="48">
        <v>8.9</v>
      </c>
      <c r="AD350" s="47" t="s">
        <v>53</v>
      </c>
      <c r="AE350" s="46" t="s">
        <v>54</v>
      </c>
    </row>
    <row r="351" spans="1:31" x14ac:dyDescent="0.2">
      <c r="A351" s="44">
        <f t="shared" si="5"/>
        <v>350</v>
      </c>
      <c r="B351" s="45" t="s">
        <v>56</v>
      </c>
      <c r="C351" s="44" t="s">
        <v>56</v>
      </c>
      <c r="D351" s="58" t="s">
        <v>553</v>
      </c>
      <c r="E351" t="s">
        <v>75</v>
      </c>
      <c r="F351" t="s">
        <v>76</v>
      </c>
      <c r="G351" s="45" t="s">
        <v>58</v>
      </c>
      <c r="H351" s="44" t="s">
        <v>88</v>
      </c>
      <c r="I351" s="44" t="s">
        <v>50</v>
      </c>
      <c r="J351" s="44" t="s">
        <v>64</v>
      </c>
      <c r="K351" s="46">
        <v>8.4</v>
      </c>
      <c r="L351" s="47" t="s">
        <v>52</v>
      </c>
      <c r="M351" s="48">
        <v>7.8</v>
      </c>
      <c r="N351" s="47" t="s">
        <v>52</v>
      </c>
      <c r="O351" s="48">
        <v>42.6</v>
      </c>
      <c r="P351" s="47">
        <v>470</v>
      </c>
      <c r="Q351" s="48">
        <v>2.5</v>
      </c>
      <c r="R351" s="47" t="s">
        <v>53</v>
      </c>
      <c r="S351" s="48">
        <v>25.4</v>
      </c>
      <c r="T351" s="47">
        <v>646</v>
      </c>
      <c r="U351" s="48">
        <v>48.4</v>
      </c>
      <c r="V351" s="47">
        <v>418</v>
      </c>
      <c r="W351" s="48">
        <v>36.1</v>
      </c>
      <c r="X351" s="47">
        <v>532</v>
      </c>
      <c r="Y351" s="48">
        <v>4.4000000000000004</v>
      </c>
      <c r="Z351" s="47" t="s">
        <v>53</v>
      </c>
      <c r="AA351" s="48">
        <v>15.5</v>
      </c>
      <c r="AB351" s="47" t="s">
        <v>53</v>
      </c>
      <c r="AC351" s="48">
        <v>10</v>
      </c>
      <c r="AD351" s="47" t="s">
        <v>53</v>
      </c>
      <c r="AE351" s="46" t="s">
        <v>54</v>
      </c>
    </row>
    <row r="352" spans="1:31" x14ac:dyDescent="0.2">
      <c r="A352" s="44">
        <f t="shared" si="5"/>
        <v>351</v>
      </c>
      <c r="B352" s="45" t="s">
        <v>56</v>
      </c>
      <c r="C352" s="44" t="s">
        <v>56</v>
      </c>
      <c r="D352" s="58" t="s">
        <v>554</v>
      </c>
      <c r="E352" t="s">
        <v>291</v>
      </c>
      <c r="F352" t="s">
        <v>170</v>
      </c>
      <c r="G352" s="45" t="s">
        <v>58</v>
      </c>
      <c r="H352" s="44" t="s">
        <v>62</v>
      </c>
      <c r="I352" s="44" t="s">
        <v>50</v>
      </c>
      <c r="J352" s="44" t="s">
        <v>103</v>
      </c>
      <c r="K352" s="46">
        <v>8.4</v>
      </c>
      <c r="L352" s="47" t="s">
        <v>52</v>
      </c>
      <c r="M352" s="48">
        <v>10.8</v>
      </c>
      <c r="N352" s="47" t="s">
        <v>52</v>
      </c>
      <c r="O352" s="48">
        <v>36.700000000000003</v>
      </c>
      <c r="P352" s="47">
        <v>549</v>
      </c>
      <c r="Q352" s="48">
        <v>4.5999999999999996</v>
      </c>
      <c r="R352" s="47" t="s">
        <v>53</v>
      </c>
      <c r="S352" s="48">
        <v>1.8</v>
      </c>
      <c r="T352" s="47" t="s">
        <v>53</v>
      </c>
      <c r="U352" s="48">
        <v>6.1</v>
      </c>
      <c r="V352" s="47" t="s">
        <v>53</v>
      </c>
      <c r="W352" s="48">
        <v>10.1</v>
      </c>
      <c r="X352" s="47" t="s">
        <v>53</v>
      </c>
      <c r="Y352" s="48">
        <v>18.399999999999999</v>
      </c>
      <c r="Z352" s="47" t="s">
        <v>53</v>
      </c>
      <c r="AA352" s="48">
        <v>3</v>
      </c>
      <c r="AB352" s="47" t="s">
        <v>53</v>
      </c>
      <c r="AC352" s="48">
        <v>20.6</v>
      </c>
      <c r="AD352" s="47" t="s">
        <v>53</v>
      </c>
      <c r="AE352" s="46" t="s">
        <v>54</v>
      </c>
    </row>
    <row r="353" spans="1:31" x14ac:dyDescent="0.2">
      <c r="A353" s="44">
        <f t="shared" si="5"/>
        <v>352</v>
      </c>
      <c r="B353" s="45">
        <f>456</f>
        <v>456</v>
      </c>
      <c r="C353" s="44">
        <f>403</f>
        <v>403</v>
      </c>
      <c r="D353" s="58" t="s">
        <v>555</v>
      </c>
      <c r="E353" t="s">
        <v>284</v>
      </c>
      <c r="F353" t="s">
        <v>76</v>
      </c>
      <c r="G353" s="45" t="s">
        <v>58</v>
      </c>
      <c r="H353" s="44" t="s">
        <v>88</v>
      </c>
      <c r="I353" s="44" t="s">
        <v>50</v>
      </c>
      <c r="J353" s="44" t="s">
        <v>64</v>
      </c>
      <c r="K353" s="46">
        <v>8.5</v>
      </c>
      <c r="L353" s="47" t="s">
        <v>52</v>
      </c>
      <c r="M353" s="48">
        <v>26.7</v>
      </c>
      <c r="N353" s="47">
        <v>513</v>
      </c>
      <c r="O353" s="48">
        <v>7.4</v>
      </c>
      <c r="P353" s="47" t="s">
        <v>53</v>
      </c>
      <c r="Q353" s="48">
        <v>100</v>
      </c>
      <c r="R353" s="47">
        <v>9</v>
      </c>
      <c r="S353" s="48">
        <v>41.7</v>
      </c>
      <c r="T353" s="47">
        <v>485</v>
      </c>
      <c r="U353" s="48">
        <v>5.7</v>
      </c>
      <c r="V353" s="47" t="s">
        <v>53</v>
      </c>
      <c r="W353" s="48">
        <v>4.5</v>
      </c>
      <c r="X353" s="47" t="s">
        <v>53</v>
      </c>
      <c r="Y353" s="48">
        <v>67.2</v>
      </c>
      <c r="Z353" s="47">
        <v>583</v>
      </c>
      <c r="AA353" s="48">
        <v>5.4</v>
      </c>
      <c r="AB353" s="47" t="s">
        <v>53</v>
      </c>
      <c r="AC353" s="48">
        <v>35.5</v>
      </c>
      <c r="AD353" s="47" t="s">
        <v>53</v>
      </c>
      <c r="AE353" s="46">
        <v>34.1</v>
      </c>
    </row>
    <row r="354" spans="1:31" x14ac:dyDescent="0.2">
      <c r="A354" s="44">
        <f t="shared" si="5"/>
        <v>353</v>
      </c>
      <c r="B354" s="45" t="s">
        <v>93</v>
      </c>
      <c r="C354" s="44" t="s">
        <v>181</v>
      </c>
      <c r="D354" s="58" t="s">
        <v>556</v>
      </c>
      <c r="E354" t="s">
        <v>80</v>
      </c>
      <c r="F354" t="s">
        <v>69</v>
      </c>
      <c r="G354" s="45" t="s">
        <v>58</v>
      </c>
      <c r="H354" s="44" t="s">
        <v>82</v>
      </c>
      <c r="I354" s="44" t="s">
        <v>50</v>
      </c>
      <c r="J354" s="44" t="s">
        <v>64</v>
      </c>
      <c r="K354" s="46">
        <v>8.5</v>
      </c>
      <c r="L354" s="47" t="s">
        <v>52</v>
      </c>
      <c r="M354" s="48">
        <v>8</v>
      </c>
      <c r="N354" s="47" t="s">
        <v>52</v>
      </c>
      <c r="O354" s="48">
        <v>21.3</v>
      </c>
      <c r="P354" s="47" t="s">
        <v>53</v>
      </c>
      <c r="Q354" s="48">
        <v>28.5</v>
      </c>
      <c r="R354" s="47">
        <v>600</v>
      </c>
      <c r="S354" s="48">
        <v>60.9</v>
      </c>
      <c r="T354" s="47">
        <v>385</v>
      </c>
      <c r="U354" s="48">
        <v>50.7</v>
      </c>
      <c r="V354" s="47">
        <v>408</v>
      </c>
      <c r="W354" s="48">
        <v>42.3</v>
      </c>
      <c r="X354" s="47">
        <v>490</v>
      </c>
      <c r="Y354" s="48">
        <v>66.400000000000006</v>
      </c>
      <c r="Z354" s="47">
        <v>601</v>
      </c>
      <c r="AA354" s="48">
        <v>10.1</v>
      </c>
      <c r="AB354" s="47" t="s">
        <v>53</v>
      </c>
      <c r="AC354" s="48">
        <v>39.4</v>
      </c>
      <c r="AD354" s="47" t="s">
        <v>53</v>
      </c>
      <c r="AE354" s="46" t="s">
        <v>54</v>
      </c>
    </row>
    <row r="355" spans="1:31" x14ac:dyDescent="0.2">
      <c r="A355" s="44">
        <f t="shared" si="5"/>
        <v>354</v>
      </c>
      <c r="B355" s="45" t="s">
        <v>65</v>
      </c>
      <c r="C355" s="44" t="s">
        <v>65</v>
      </c>
      <c r="D355" s="58" t="s">
        <v>557</v>
      </c>
      <c r="E355" t="s">
        <v>435</v>
      </c>
      <c r="F355" t="s">
        <v>69</v>
      </c>
      <c r="G355" s="45" t="s">
        <v>77</v>
      </c>
      <c r="H355" s="44" t="s">
        <v>49</v>
      </c>
      <c r="I355" s="44" t="s">
        <v>50</v>
      </c>
      <c r="J355" s="44" t="s">
        <v>64</v>
      </c>
      <c r="K355" s="46">
        <v>8.5</v>
      </c>
      <c r="L355" s="47" t="s">
        <v>52</v>
      </c>
      <c r="M355" s="48">
        <v>7.1</v>
      </c>
      <c r="N355" s="47" t="s">
        <v>52</v>
      </c>
      <c r="O355" s="48">
        <v>29.3</v>
      </c>
      <c r="P355" s="47">
        <v>645</v>
      </c>
      <c r="Q355" s="48">
        <v>13.8</v>
      </c>
      <c r="R355" s="47" t="s">
        <v>53</v>
      </c>
      <c r="S355" s="48">
        <v>3.5</v>
      </c>
      <c r="T355" s="47" t="s">
        <v>53</v>
      </c>
      <c r="U355" s="48">
        <v>9.4</v>
      </c>
      <c r="V355" s="47" t="s">
        <v>53</v>
      </c>
      <c r="W355" s="48">
        <v>15.2</v>
      </c>
      <c r="X355" s="47" t="s">
        <v>53</v>
      </c>
      <c r="Y355" s="48">
        <v>61.7</v>
      </c>
      <c r="Z355" s="47">
        <v>667</v>
      </c>
      <c r="AA355" s="48">
        <v>3.6</v>
      </c>
      <c r="AB355" s="47" t="s">
        <v>53</v>
      </c>
      <c r="AC355" s="48">
        <v>61.1</v>
      </c>
      <c r="AD355" s="47" t="s">
        <v>558</v>
      </c>
      <c r="AE355" s="46" t="s">
        <v>54</v>
      </c>
    </row>
    <row r="356" spans="1:31" x14ac:dyDescent="0.2">
      <c r="A356" s="44">
        <f t="shared" si="5"/>
        <v>355</v>
      </c>
      <c r="B356" s="45" t="s">
        <v>65</v>
      </c>
      <c r="C356" s="44" t="s">
        <v>89</v>
      </c>
      <c r="D356" s="58" t="s">
        <v>559</v>
      </c>
      <c r="E356" t="s">
        <v>205</v>
      </c>
      <c r="F356" t="s">
        <v>69</v>
      </c>
      <c r="G356" s="45" t="s">
        <v>77</v>
      </c>
      <c r="H356" s="44" t="s">
        <v>88</v>
      </c>
      <c r="I356" s="44" t="s">
        <v>50</v>
      </c>
      <c r="J356" s="44" t="s">
        <v>64</v>
      </c>
      <c r="K356" s="46">
        <v>8.5</v>
      </c>
      <c r="L356" s="47" t="s">
        <v>52</v>
      </c>
      <c r="M356" s="48">
        <v>8.1999999999999993</v>
      </c>
      <c r="N356" s="47" t="s">
        <v>52</v>
      </c>
      <c r="O356" s="48">
        <v>63.1</v>
      </c>
      <c r="P356" s="47">
        <v>280</v>
      </c>
      <c r="Q356" s="48">
        <v>1.4</v>
      </c>
      <c r="R356" s="47" t="s">
        <v>53</v>
      </c>
      <c r="S356" s="48">
        <v>15.8</v>
      </c>
      <c r="T356" s="47">
        <v>785</v>
      </c>
      <c r="U356" s="48">
        <v>38.6</v>
      </c>
      <c r="V356" s="47">
        <v>510</v>
      </c>
      <c r="W356" s="48">
        <v>44.1</v>
      </c>
      <c r="X356" s="47">
        <v>473</v>
      </c>
      <c r="Y356" s="48">
        <v>6.1</v>
      </c>
      <c r="Z356" s="47" t="s">
        <v>53</v>
      </c>
      <c r="AA356" s="48">
        <v>64.400000000000006</v>
      </c>
      <c r="AB356" s="47">
        <v>242</v>
      </c>
      <c r="AC356" s="48">
        <v>17</v>
      </c>
      <c r="AD356" s="47" t="s">
        <v>53</v>
      </c>
      <c r="AE356" s="46" t="s">
        <v>54</v>
      </c>
    </row>
    <row r="357" spans="1:31" x14ac:dyDescent="0.2">
      <c r="A357" s="44">
        <f t="shared" si="5"/>
        <v>356</v>
      </c>
      <c r="B357" s="45" t="s">
        <v>56</v>
      </c>
      <c r="C357" s="44" t="s">
        <v>56</v>
      </c>
      <c r="D357" s="58" t="s">
        <v>560</v>
      </c>
      <c r="E357" t="s">
        <v>147</v>
      </c>
      <c r="F357" t="s">
        <v>76</v>
      </c>
      <c r="G357" s="45" t="s">
        <v>77</v>
      </c>
      <c r="H357" s="44" t="s">
        <v>49</v>
      </c>
      <c r="I357" s="44" t="s">
        <v>50</v>
      </c>
      <c r="J357" s="44" t="s">
        <v>64</v>
      </c>
      <c r="K357" s="46">
        <v>8.5</v>
      </c>
      <c r="L357" s="47" t="s">
        <v>52</v>
      </c>
      <c r="M357" s="48">
        <v>7.8</v>
      </c>
      <c r="N357" s="47" t="s">
        <v>52</v>
      </c>
      <c r="O357" s="48">
        <v>4.0999999999999996</v>
      </c>
      <c r="P357" s="47" t="s">
        <v>53</v>
      </c>
      <c r="Q357" s="48">
        <v>30.3</v>
      </c>
      <c r="R357" s="47">
        <v>584</v>
      </c>
      <c r="S357" s="48"/>
      <c r="T357" s="47"/>
      <c r="U357" s="48">
        <v>1</v>
      </c>
      <c r="V357" s="47" t="s">
        <v>53</v>
      </c>
      <c r="W357" s="48">
        <v>1</v>
      </c>
      <c r="X357" s="47" t="s">
        <v>53</v>
      </c>
      <c r="Y357" s="48">
        <v>50.8</v>
      </c>
      <c r="Z357" s="47" t="s">
        <v>53</v>
      </c>
      <c r="AA357" s="48">
        <v>8.3000000000000007</v>
      </c>
      <c r="AB357" s="47" t="s">
        <v>53</v>
      </c>
      <c r="AC357" s="48">
        <v>25.7</v>
      </c>
      <c r="AD357" s="47" t="s">
        <v>53</v>
      </c>
      <c r="AE357" s="46" t="s">
        <v>54</v>
      </c>
    </row>
    <row r="358" spans="1:31" x14ac:dyDescent="0.2">
      <c r="A358" s="44">
        <f t="shared" si="5"/>
        <v>357</v>
      </c>
      <c r="B358" s="45" t="s">
        <v>56</v>
      </c>
      <c r="C358" s="44" t="s">
        <v>65</v>
      </c>
      <c r="D358" s="58" t="s">
        <v>561</v>
      </c>
      <c r="E358" t="s">
        <v>190</v>
      </c>
      <c r="F358" t="s">
        <v>76</v>
      </c>
      <c r="G358" s="45" t="s">
        <v>58</v>
      </c>
      <c r="H358" s="44" t="s">
        <v>49</v>
      </c>
      <c r="I358" s="44" t="s">
        <v>59</v>
      </c>
      <c r="J358" s="44" t="s">
        <v>51</v>
      </c>
      <c r="K358" s="46">
        <v>8.5</v>
      </c>
      <c r="L358" s="47" t="s">
        <v>52</v>
      </c>
      <c r="M358" s="48">
        <v>4.9000000000000004</v>
      </c>
      <c r="N358" s="47" t="s">
        <v>52</v>
      </c>
      <c r="O358" s="48">
        <v>57</v>
      </c>
      <c r="P358" s="47">
        <v>323</v>
      </c>
      <c r="Q358" s="48">
        <v>2.6</v>
      </c>
      <c r="R358" s="47" t="s">
        <v>53</v>
      </c>
      <c r="S358" s="48">
        <v>8.1999999999999993</v>
      </c>
      <c r="T358" s="47" t="s">
        <v>53</v>
      </c>
      <c r="U358" s="48">
        <v>9.3000000000000007</v>
      </c>
      <c r="V358" s="47" t="s">
        <v>53</v>
      </c>
      <c r="W358" s="48">
        <v>12.6</v>
      </c>
      <c r="X358" s="47" t="s">
        <v>53</v>
      </c>
      <c r="Y358" s="48">
        <v>6</v>
      </c>
      <c r="Z358" s="47" t="s">
        <v>53</v>
      </c>
      <c r="AA358" s="48">
        <v>2.2000000000000002</v>
      </c>
      <c r="AB358" s="47" t="s">
        <v>53</v>
      </c>
      <c r="AC358" s="48">
        <v>34.9</v>
      </c>
      <c r="AD358" s="47" t="s">
        <v>53</v>
      </c>
      <c r="AE358" s="46" t="s">
        <v>54</v>
      </c>
    </row>
    <row r="359" spans="1:31" x14ac:dyDescent="0.2">
      <c r="A359" s="44">
        <f t="shared" si="5"/>
        <v>358</v>
      </c>
      <c r="B359" s="45" t="s">
        <v>55</v>
      </c>
      <c r="C359" s="44" t="s">
        <v>56</v>
      </c>
      <c r="D359" s="58" t="s">
        <v>562</v>
      </c>
      <c r="E359" t="s">
        <v>563</v>
      </c>
      <c r="F359" t="s">
        <v>47</v>
      </c>
      <c r="G359" s="45" t="s">
        <v>84</v>
      </c>
      <c r="H359" s="44" t="s">
        <v>62</v>
      </c>
      <c r="I359" s="44" t="s">
        <v>63</v>
      </c>
      <c r="J359" s="44" t="s">
        <v>64</v>
      </c>
      <c r="K359" s="46">
        <v>8.5</v>
      </c>
      <c r="L359" s="47" t="s">
        <v>52</v>
      </c>
      <c r="M359" s="48">
        <v>6.4</v>
      </c>
      <c r="N359" s="47" t="s">
        <v>52</v>
      </c>
      <c r="O359" s="48">
        <v>4.3</v>
      </c>
      <c r="P359" s="47" t="s">
        <v>53</v>
      </c>
      <c r="Q359" s="48">
        <v>1.2</v>
      </c>
      <c r="R359" s="47" t="s">
        <v>53</v>
      </c>
      <c r="S359" s="48">
        <v>4.0999999999999996</v>
      </c>
      <c r="T359" s="47" t="s">
        <v>53</v>
      </c>
      <c r="U359" s="48">
        <v>4.5999999999999996</v>
      </c>
      <c r="V359" s="47" t="s">
        <v>53</v>
      </c>
      <c r="W359" s="48">
        <v>8.9</v>
      </c>
      <c r="X359" s="47" t="s">
        <v>53</v>
      </c>
      <c r="Y359" s="48">
        <v>11.2</v>
      </c>
      <c r="Z359" s="47" t="s">
        <v>53</v>
      </c>
      <c r="AA359" s="48">
        <v>63.1</v>
      </c>
      <c r="AB359" s="47">
        <v>247</v>
      </c>
      <c r="AC359" s="48">
        <v>25.9</v>
      </c>
      <c r="AD359" s="47" t="s">
        <v>53</v>
      </c>
      <c r="AE359" s="46" t="s">
        <v>54</v>
      </c>
    </row>
    <row r="360" spans="1:31" x14ac:dyDescent="0.2">
      <c r="A360" s="44">
        <f t="shared" si="5"/>
        <v>359</v>
      </c>
      <c r="B360" s="45">
        <f>540</f>
        <v>540</v>
      </c>
      <c r="C360" s="44">
        <f>580</f>
        <v>580</v>
      </c>
      <c r="D360" s="58" t="s">
        <v>564</v>
      </c>
      <c r="E360" t="s">
        <v>75</v>
      </c>
      <c r="F360" t="s">
        <v>76</v>
      </c>
      <c r="G360" s="45" t="s">
        <v>84</v>
      </c>
      <c r="H360" s="44" t="s">
        <v>82</v>
      </c>
      <c r="I360" s="44" t="s">
        <v>50</v>
      </c>
      <c r="J360" s="44" t="s">
        <v>64</v>
      </c>
      <c r="K360" s="46">
        <v>8.6</v>
      </c>
      <c r="L360" s="47" t="s">
        <v>52</v>
      </c>
      <c r="M360" s="48">
        <v>8.6999999999999993</v>
      </c>
      <c r="N360" s="47" t="s">
        <v>52</v>
      </c>
      <c r="O360" s="48">
        <v>12.3</v>
      </c>
      <c r="P360" s="47" t="s">
        <v>53</v>
      </c>
      <c r="Q360" s="48">
        <v>75.3</v>
      </c>
      <c r="R360" s="47">
        <v>177</v>
      </c>
      <c r="S360" s="48">
        <v>41.6</v>
      </c>
      <c r="T360" s="47">
        <v>486</v>
      </c>
      <c r="U360" s="48">
        <v>89.1</v>
      </c>
      <c r="V360" s="47">
        <v>174</v>
      </c>
      <c r="W360" s="48">
        <v>66.3</v>
      </c>
      <c r="X360" s="47">
        <v>295</v>
      </c>
      <c r="Y360" s="48">
        <v>47.2</v>
      </c>
      <c r="Z360" s="47" t="s">
        <v>53</v>
      </c>
      <c r="AA360" s="48">
        <v>10.5</v>
      </c>
      <c r="AB360" s="47" t="s">
        <v>53</v>
      </c>
      <c r="AC360" s="48">
        <v>40.5</v>
      </c>
      <c r="AD360" s="47" t="s">
        <v>53</v>
      </c>
      <c r="AE360" s="46">
        <v>30.5</v>
      </c>
    </row>
    <row r="361" spans="1:31" x14ac:dyDescent="0.2">
      <c r="A361" s="44">
        <f t="shared" si="5"/>
        <v>360</v>
      </c>
      <c r="B361" s="45" t="s">
        <v>276</v>
      </c>
      <c r="C361" s="44" t="s">
        <v>482</v>
      </c>
      <c r="D361" s="58" t="s">
        <v>565</v>
      </c>
      <c r="E361" t="s">
        <v>423</v>
      </c>
      <c r="F361" t="s">
        <v>69</v>
      </c>
      <c r="G361" s="45" t="s">
        <v>77</v>
      </c>
      <c r="H361" s="44" t="s">
        <v>62</v>
      </c>
      <c r="I361" s="44" t="s">
        <v>50</v>
      </c>
      <c r="J361" s="44" t="s">
        <v>64</v>
      </c>
      <c r="K361" s="46">
        <v>8.6</v>
      </c>
      <c r="L361" s="47" t="s">
        <v>52</v>
      </c>
      <c r="M361" s="48">
        <v>19</v>
      </c>
      <c r="N361" s="47">
        <v>687</v>
      </c>
      <c r="O361" s="48">
        <v>3.2</v>
      </c>
      <c r="P361" s="47" t="s">
        <v>53</v>
      </c>
      <c r="Q361" s="48">
        <v>42.4</v>
      </c>
      <c r="R361" s="47">
        <v>448</v>
      </c>
      <c r="S361" s="48">
        <v>27.1</v>
      </c>
      <c r="T361" s="47">
        <v>623</v>
      </c>
      <c r="U361" s="48">
        <v>55.8</v>
      </c>
      <c r="V361" s="47">
        <v>375</v>
      </c>
      <c r="W361" s="48">
        <v>60</v>
      </c>
      <c r="X361" s="47">
        <v>342</v>
      </c>
      <c r="Y361" s="48">
        <v>49.8</v>
      </c>
      <c r="Z361" s="47" t="s">
        <v>53</v>
      </c>
      <c r="AA361" s="48">
        <v>40.299999999999997</v>
      </c>
      <c r="AB361" s="47">
        <v>435</v>
      </c>
      <c r="AC361" s="48">
        <v>56.7</v>
      </c>
      <c r="AD361" s="47" t="s">
        <v>418</v>
      </c>
      <c r="AE361" s="46" t="s">
        <v>54</v>
      </c>
    </row>
    <row r="362" spans="1:31" x14ac:dyDescent="0.2">
      <c r="A362" s="44">
        <f t="shared" si="5"/>
        <v>361</v>
      </c>
      <c r="B362" s="45" t="s">
        <v>43</v>
      </c>
      <c r="C362" s="44" t="s">
        <v>89</v>
      </c>
      <c r="D362" s="58" t="s">
        <v>566</v>
      </c>
      <c r="E362" t="s">
        <v>68</v>
      </c>
      <c r="F362" t="s">
        <v>69</v>
      </c>
      <c r="G362" s="45" t="s">
        <v>77</v>
      </c>
      <c r="H362" s="44" t="s">
        <v>49</v>
      </c>
      <c r="I362" s="44" t="s">
        <v>50</v>
      </c>
      <c r="J362" s="44" t="s">
        <v>64</v>
      </c>
      <c r="K362" s="46">
        <v>8.6</v>
      </c>
      <c r="L362" s="47" t="s">
        <v>52</v>
      </c>
      <c r="M362" s="48">
        <v>9.4</v>
      </c>
      <c r="N362" s="47" t="s">
        <v>52</v>
      </c>
      <c r="O362" s="48">
        <v>57.4</v>
      </c>
      <c r="P362" s="47">
        <v>317</v>
      </c>
      <c r="Q362" s="48">
        <v>8.3000000000000007</v>
      </c>
      <c r="R362" s="47" t="s">
        <v>53</v>
      </c>
      <c r="S362" s="48">
        <v>5.6</v>
      </c>
      <c r="T362" s="47" t="s">
        <v>53</v>
      </c>
      <c r="U362" s="48">
        <v>22.5</v>
      </c>
      <c r="V362" s="47">
        <v>694</v>
      </c>
      <c r="W362" s="48">
        <v>26</v>
      </c>
      <c r="X362" s="47">
        <v>669</v>
      </c>
      <c r="Y362" s="48">
        <v>84.2</v>
      </c>
      <c r="Z362" s="47">
        <v>272</v>
      </c>
      <c r="AA362" s="48">
        <v>5.5</v>
      </c>
      <c r="AB362" s="47" t="s">
        <v>53</v>
      </c>
      <c r="AC362" s="48">
        <v>33.299999999999997</v>
      </c>
      <c r="AD362" s="47" t="s">
        <v>53</v>
      </c>
      <c r="AE362" s="46" t="s">
        <v>54</v>
      </c>
    </row>
    <row r="363" spans="1:31" x14ac:dyDescent="0.2">
      <c r="A363" s="44">
        <f t="shared" si="5"/>
        <v>362</v>
      </c>
      <c r="B363" s="45" t="s">
        <v>65</v>
      </c>
      <c r="C363" s="44" t="s">
        <v>56</v>
      </c>
      <c r="D363" s="58" t="s">
        <v>567</v>
      </c>
      <c r="E363" t="s">
        <v>190</v>
      </c>
      <c r="F363" t="s">
        <v>76</v>
      </c>
      <c r="G363" s="45" t="s">
        <v>58</v>
      </c>
      <c r="H363" s="44" t="s">
        <v>49</v>
      </c>
      <c r="I363" s="44" t="s">
        <v>50</v>
      </c>
      <c r="J363" s="44" t="s">
        <v>103</v>
      </c>
      <c r="K363" s="46">
        <v>8.6</v>
      </c>
      <c r="L363" s="47" t="s">
        <v>52</v>
      </c>
      <c r="M363" s="48">
        <v>9.6999999999999993</v>
      </c>
      <c r="N363" s="47" t="s">
        <v>52</v>
      </c>
      <c r="O363" s="48">
        <v>13.7</v>
      </c>
      <c r="P363" s="47" t="s">
        <v>53</v>
      </c>
      <c r="Q363" s="48">
        <v>19.7</v>
      </c>
      <c r="R363" s="47">
        <v>716</v>
      </c>
      <c r="S363" s="48">
        <v>22.2</v>
      </c>
      <c r="T363" s="47">
        <v>684</v>
      </c>
      <c r="U363" s="48">
        <v>23</v>
      </c>
      <c r="V363" s="47">
        <v>689</v>
      </c>
      <c r="W363" s="48">
        <v>25.9</v>
      </c>
      <c r="X363" s="47">
        <v>671</v>
      </c>
      <c r="Y363" s="48">
        <v>38.9</v>
      </c>
      <c r="Z363" s="47" t="s">
        <v>53</v>
      </c>
      <c r="AA363" s="48">
        <v>2.1</v>
      </c>
      <c r="AB363" s="47" t="s">
        <v>53</v>
      </c>
      <c r="AC363" s="48">
        <v>42.9</v>
      </c>
      <c r="AD363" s="47" t="s">
        <v>53</v>
      </c>
      <c r="AE363" s="46" t="s">
        <v>54</v>
      </c>
    </row>
    <row r="364" spans="1:31" x14ac:dyDescent="0.2">
      <c r="A364" s="44">
        <f t="shared" si="5"/>
        <v>363</v>
      </c>
      <c r="B364" s="45" t="s">
        <v>56</v>
      </c>
      <c r="C364" s="44" t="s">
        <v>56</v>
      </c>
      <c r="D364" s="58" t="s">
        <v>568</v>
      </c>
      <c r="E364" t="s">
        <v>233</v>
      </c>
      <c r="F364" t="s">
        <v>76</v>
      </c>
      <c r="G364" s="45" t="s">
        <v>77</v>
      </c>
      <c r="H364" s="44" t="s">
        <v>62</v>
      </c>
      <c r="I364" s="44" t="s">
        <v>59</v>
      </c>
      <c r="J364" s="44" t="s">
        <v>51</v>
      </c>
      <c r="K364" s="46">
        <v>8.6</v>
      </c>
      <c r="L364" s="47" t="s">
        <v>52</v>
      </c>
      <c r="M364" s="48">
        <v>6.2</v>
      </c>
      <c r="N364" s="47" t="s">
        <v>52</v>
      </c>
      <c r="O364" s="48">
        <v>19.100000000000001</v>
      </c>
      <c r="P364" s="47" t="s">
        <v>53</v>
      </c>
      <c r="Q364" s="48">
        <v>2.1</v>
      </c>
      <c r="R364" s="47" t="s">
        <v>53</v>
      </c>
      <c r="S364" s="48">
        <v>13.6</v>
      </c>
      <c r="T364" s="47" t="s">
        <v>53</v>
      </c>
      <c r="U364" s="48">
        <v>68.599999999999994</v>
      </c>
      <c r="V364" s="47">
        <v>284</v>
      </c>
      <c r="W364" s="48">
        <v>71.7</v>
      </c>
      <c r="X364" s="47">
        <v>255</v>
      </c>
      <c r="Y364" s="48">
        <v>10.199999999999999</v>
      </c>
      <c r="Z364" s="47" t="s">
        <v>53</v>
      </c>
      <c r="AA364" s="48">
        <v>2.4</v>
      </c>
      <c r="AB364" s="47" t="s">
        <v>53</v>
      </c>
      <c r="AC364" s="48">
        <v>32.1</v>
      </c>
      <c r="AD364" s="47" t="s">
        <v>53</v>
      </c>
      <c r="AE364" s="46" t="s">
        <v>54</v>
      </c>
    </row>
    <row r="365" spans="1:31" x14ac:dyDescent="0.2">
      <c r="A365" s="44">
        <f t="shared" si="5"/>
        <v>364</v>
      </c>
      <c r="B365" s="45" t="s">
        <v>56</v>
      </c>
      <c r="C365" s="44" t="s">
        <v>56</v>
      </c>
      <c r="D365" s="58" t="s">
        <v>569</v>
      </c>
      <c r="E365" t="s">
        <v>216</v>
      </c>
      <c r="F365" t="s">
        <v>69</v>
      </c>
      <c r="G365" s="45" t="s">
        <v>77</v>
      </c>
      <c r="H365" s="44" t="s">
        <v>49</v>
      </c>
      <c r="I365" s="44" t="s">
        <v>50</v>
      </c>
      <c r="J365" s="44"/>
      <c r="K365" s="46">
        <v>8.6</v>
      </c>
      <c r="L365" s="47" t="s">
        <v>52</v>
      </c>
      <c r="M365" s="48">
        <v>6</v>
      </c>
      <c r="N365" s="47" t="s">
        <v>52</v>
      </c>
      <c r="O365" s="48">
        <v>22.2</v>
      </c>
      <c r="P365" s="47">
        <v>787</v>
      </c>
      <c r="Q365" s="48">
        <v>7.5</v>
      </c>
      <c r="R365" s="47" t="s">
        <v>53</v>
      </c>
      <c r="S365" s="48"/>
      <c r="T365" s="47"/>
      <c r="U365" s="48"/>
      <c r="V365" s="47"/>
      <c r="W365" s="48"/>
      <c r="X365" s="47"/>
      <c r="Y365" s="48">
        <v>63.4</v>
      </c>
      <c r="Z365" s="47">
        <v>645</v>
      </c>
      <c r="AA365" s="48">
        <v>5.4</v>
      </c>
      <c r="AB365" s="47" t="s">
        <v>53</v>
      </c>
      <c r="AC365" s="48"/>
      <c r="AD365" s="47"/>
      <c r="AE365" s="46" t="s">
        <v>54</v>
      </c>
    </row>
    <row r="366" spans="1:31" x14ac:dyDescent="0.2">
      <c r="A366" s="44">
        <f t="shared" si="5"/>
        <v>365</v>
      </c>
      <c r="B366" s="45" t="s">
        <v>56</v>
      </c>
      <c r="C366" s="44" t="s">
        <v>56</v>
      </c>
      <c r="D366" s="58" t="s">
        <v>570</v>
      </c>
      <c r="E366" t="s">
        <v>266</v>
      </c>
      <c r="F366" t="s">
        <v>69</v>
      </c>
      <c r="G366" s="45" t="s">
        <v>77</v>
      </c>
      <c r="H366" s="44" t="s">
        <v>49</v>
      </c>
      <c r="I366" s="44" t="s">
        <v>50</v>
      </c>
      <c r="J366" s="44" t="s">
        <v>64</v>
      </c>
      <c r="K366" s="46">
        <v>8.6</v>
      </c>
      <c r="L366" s="47" t="s">
        <v>52</v>
      </c>
      <c r="M366" s="48">
        <v>6.8</v>
      </c>
      <c r="N366" s="47" t="s">
        <v>52</v>
      </c>
      <c r="O366" s="48">
        <v>31.3</v>
      </c>
      <c r="P366" s="47">
        <v>611</v>
      </c>
      <c r="Q366" s="48">
        <v>5.7</v>
      </c>
      <c r="R366" s="47" t="s">
        <v>53</v>
      </c>
      <c r="S366" s="48">
        <v>5.0999999999999996</v>
      </c>
      <c r="T366" s="47" t="s">
        <v>53</v>
      </c>
      <c r="U366" s="48">
        <v>7.4</v>
      </c>
      <c r="V366" s="47" t="s">
        <v>53</v>
      </c>
      <c r="W366" s="48">
        <v>12</v>
      </c>
      <c r="X366" s="47" t="s">
        <v>53</v>
      </c>
      <c r="Y366" s="48">
        <v>59.3</v>
      </c>
      <c r="Z366" s="47">
        <v>703</v>
      </c>
      <c r="AA366" s="48">
        <v>10.1</v>
      </c>
      <c r="AB366" s="47" t="s">
        <v>53</v>
      </c>
      <c r="AC366" s="48">
        <v>44.4</v>
      </c>
      <c r="AD366" s="47" t="s">
        <v>53</v>
      </c>
      <c r="AE366" s="46" t="s">
        <v>54</v>
      </c>
    </row>
    <row r="367" spans="1:31" x14ac:dyDescent="0.2">
      <c r="A367" s="44">
        <f t="shared" si="5"/>
        <v>366</v>
      </c>
      <c r="B367" s="45" t="s">
        <v>55</v>
      </c>
      <c r="C367" s="44" t="s">
        <v>56</v>
      </c>
      <c r="D367" s="58" t="s">
        <v>571</v>
      </c>
      <c r="E367" t="s">
        <v>340</v>
      </c>
      <c r="F367" t="s">
        <v>76</v>
      </c>
      <c r="G367" s="45" t="s">
        <v>58</v>
      </c>
      <c r="H367" s="44" t="s">
        <v>49</v>
      </c>
      <c r="I367" s="44" t="s">
        <v>59</v>
      </c>
      <c r="J367" s="44"/>
      <c r="K367" s="46">
        <v>8.6</v>
      </c>
      <c r="L367" s="47" t="s">
        <v>52</v>
      </c>
      <c r="M367" s="48">
        <v>7.9</v>
      </c>
      <c r="N367" s="47" t="s">
        <v>52</v>
      </c>
      <c r="O367" s="48">
        <v>14.3</v>
      </c>
      <c r="P367" s="47" t="s">
        <v>53</v>
      </c>
      <c r="Q367" s="48">
        <v>8.6</v>
      </c>
      <c r="R367" s="47" t="s">
        <v>53</v>
      </c>
      <c r="S367" s="48"/>
      <c r="T367" s="47"/>
      <c r="U367" s="48"/>
      <c r="V367" s="47"/>
      <c r="W367" s="48"/>
      <c r="X367" s="47"/>
      <c r="Y367" s="48">
        <v>20.8</v>
      </c>
      <c r="Z367" s="47" t="s">
        <v>53</v>
      </c>
      <c r="AA367" s="48">
        <v>4.3</v>
      </c>
      <c r="AB367" s="47" t="s">
        <v>53</v>
      </c>
      <c r="AC367" s="48">
        <v>25.4</v>
      </c>
      <c r="AD367" s="47" t="s">
        <v>53</v>
      </c>
      <c r="AE367" s="46" t="s">
        <v>54</v>
      </c>
    </row>
    <row r="368" spans="1:31" x14ac:dyDescent="0.2">
      <c r="A368" s="44">
        <f t="shared" si="5"/>
        <v>367</v>
      </c>
      <c r="B368" s="45" t="s">
        <v>55</v>
      </c>
      <c r="C368" s="44"/>
      <c r="D368" s="58" t="s">
        <v>572</v>
      </c>
      <c r="E368" t="s">
        <v>291</v>
      </c>
      <c r="F368" t="s">
        <v>170</v>
      </c>
      <c r="G368" s="45" t="s">
        <v>48</v>
      </c>
      <c r="H368" s="44" t="s">
        <v>88</v>
      </c>
      <c r="I368" s="44" t="s">
        <v>59</v>
      </c>
      <c r="J368" s="44" t="s">
        <v>51</v>
      </c>
      <c r="K368" s="46">
        <v>8.6</v>
      </c>
      <c r="L368" s="47" t="s">
        <v>52</v>
      </c>
      <c r="M368" s="48">
        <v>4.5999999999999996</v>
      </c>
      <c r="N368" s="47" t="s">
        <v>52</v>
      </c>
      <c r="O368" s="48">
        <v>29.2</v>
      </c>
      <c r="P368" s="47">
        <v>646</v>
      </c>
      <c r="Q368" s="48">
        <v>7.4</v>
      </c>
      <c r="R368" s="47" t="s">
        <v>53</v>
      </c>
      <c r="S368" s="48">
        <v>5.5</v>
      </c>
      <c r="T368" s="47" t="s">
        <v>53</v>
      </c>
      <c r="U368" s="48">
        <v>2.7</v>
      </c>
      <c r="V368" s="47" t="s">
        <v>53</v>
      </c>
      <c r="W368" s="48">
        <v>6.9</v>
      </c>
      <c r="X368" s="47" t="s">
        <v>53</v>
      </c>
      <c r="Y368" s="48">
        <v>9.8000000000000007</v>
      </c>
      <c r="Z368" s="47" t="s">
        <v>53</v>
      </c>
      <c r="AA368" s="48">
        <v>3.3</v>
      </c>
      <c r="AB368" s="47" t="s">
        <v>53</v>
      </c>
      <c r="AC368" s="48">
        <v>19.8</v>
      </c>
      <c r="AD368" s="47" t="s">
        <v>53</v>
      </c>
      <c r="AE368" s="46" t="s">
        <v>54</v>
      </c>
    </row>
    <row r="369" spans="1:31" x14ac:dyDescent="0.2">
      <c r="A369" s="44">
        <f t="shared" si="5"/>
        <v>368</v>
      </c>
      <c r="B369" s="45" t="s">
        <v>55</v>
      </c>
      <c r="C369" s="44"/>
      <c r="D369" s="58" t="s">
        <v>573</v>
      </c>
      <c r="E369" t="s">
        <v>574</v>
      </c>
      <c r="F369" t="s">
        <v>76</v>
      </c>
      <c r="G369" s="45" t="s">
        <v>77</v>
      </c>
      <c r="H369" s="44" t="s">
        <v>82</v>
      </c>
      <c r="I369" s="44" t="s">
        <v>59</v>
      </c>
      <c r="J369" s="44" t="s">
        <v>64</v>
      </c>
      <c r="K369" s="46">
        <v>8.6</v>
      </c>
      <c r="L369" s="47" t="s">
        <v>52</v>
      </c>
      <c r="M369" s="48">
        <v>3</v>
      </c>
      <c r="N369" s="47" t="s">
        <v>52</v>
      </c>
      <c r="O369" s="48">
        <v>18.100000000000001</v>
      </c>
      <c r="P369" s="47" t="s">
        <v>53</v>
      </c>
      <c r="Q369" s="48">
        <v>3.6</v>
      </c>
      <c r="R369" s="47" t="s">
        <v>53</v>
      </c>
      <c r="S369" s="48">
        <v>3.1</v>
      </c>
      <c r="T369" s="47" t="s">
        <v>53</v>
      </c>
      <c r="U369" s="48">
        <v>2.5</v>
      </c>
      <c r="V369" s="47" t="s">
        <v>53</v>
      </c>
      <c r="W369" s="48">
        <v>6.8</v>
      </c>
      <c r="X369" s="47" t="s">
        <v>53</v>
      </c>
      <c r="Y369" s="48">
        <v>24.4</v>
      </c>
      <c r="Z369" s="47" t="s">
        <v>53</v>
      </c>
      <c r="AA369" s="48">
        <v>2.6</v>
      </c>
      <c r="AB369" s="47" t="s">
        <v>53</v>
      </c>
      <c r="AC369" s="48">
        <v>38.6</v>
      </c>
      <c r="AD369" s="47" t="s">
        <v>53</v>
      </c>
      <c r="AE369" s="46" t="s">
        <v>54</v>
      </c>
    </row>
    <row r="370" spans="1:31" x14ac:dyDescent="0.2">
      <c r="A370" s="44">
        <f t="shared" si="5"/>
        <v>369</v>
      </c>
      <c r="B370" s="45">
        <f>397</f>
        <v>397</v>
      </c>
      <c r="C370" s="44">
        <f>336</f>
        <v>336</v>
      </c>
      <c r="D370" s="58" t="s">
        <v>575</v>
      </c>
      <c r="E370" t="s">
        <v>576</v>
      </c>
      <c r="F370" t="s">
        <v>69</v>
      </c>
      <c r="G370" s="45" t="s">
        <v>58</v>
      </c>
      <c r="H370" s="44" t="s">
        <v>88</v>
      </c>
      <c r="I370" s="44" t="s">
        <v>50</v>
      </c>
      <c r="J370" s="44" t="s">
        <v>64</v>
      </c>
      <c r="K370" s="46">
        <v>8.6999999999999993</v>
      </c>
      <c r="L370" s="47" t="s">
        <v>52</v>
      </c>
      <c r="M370" s="48">
        <v>15.7</v>
      </c>
      <c r="N370" s="47" t="s">
        <v>52</v>
      </c>
      <c r="O370" s="48">
        <v>11.9</v>
      </c>
      <c r="P370" s="47" t="s">
        <v>53</v>
      </c>
      <c r="Q370" s="48">
        <v>95.9</v>
      </c>
      <c r="R370" s="47">
        <v>63</v>
      </c>
      <c r="S370" s="48">
        <v>70.099999999999994</v>
      </c>
      <c r="T370" s="47">
        <v>334</v>
      </c>
      <c r="U370" s="48">
        <v>58.1</v>
      </c>
      <c r="V370" s="47">
        <v>354</v>
      </c>
      <c r="W370" s="48">
        <v>62.1</v>
      </c>
      <c r="X370" s="47">
        <v>321</v>
      </c>
      <c r="Y370" s="48">
        <v>54.4</v>
      </c>
      <c r="Z370" s="47">
        <v>778</v>
      </c>
      <c r="AA370" s="48">
        <v>10.4</v>
      </c>
      <c r="AB370" s="47" t="s">
        <v>53</v>
      </c>
      <c r="AC370" s="48">
        <v>72.2</v>
      </c>
      <c r="AD370" s="47" t="s">
        <v>577</v>
      </c>
      <c r="AE370" s="46">
        <v>37.700000000000003</v>
      </c>
    </row>
    <row r="371" spans="1:31" x14ac:dyDescent="0.2">
      <c r="A371" s="44">
        <f t="shared" si="5"/>
        <v>370</v>
      </c>
      <c r="B371" s="45" t="s">
        <v>43</v>
      </c>
      <c r="C371" s="44" t="s">
        <v>89</v>
      </c>
      <c r="D371" s="58" t="s">
        <v>578</v>
      </c>
      <c r="E371" t="s">
        <v>174</v>
      </c>
      <c r="F371" t="s">
        <v>76</v>
      </c>
      <c r="G371" s="45" t="s">
        <v>77</v>
      </c>
      <c r="H371" s="44" t="s">
        <v>82</v>
      </c>
      <c r="I371" s="44" t="s">
        <v>59</v>
      </c>
      <c r="J371" s="44" t="s">
        <v>64</v>
      </c>
      <c r="K371" s="46">
        <v>8.6999999999999993</v>
      </c>
      <c r="L371" s="47" t="s">
        <v>52</v>
      </c>
      <c r="M371" s="48">
        <v>4.3</v>
      </c>
      <c r="N371" s="47" t="s">
        <v>52</v>
      </c>
      <c r="O371" s="48">
        <v>41.1</v>
      </c>
      <c r="P371" s="47">
        <v>492</v>
      </c>
      <c r="Q371" s="48">
        <v>5</v>
      </c>
      <c r="R371" s="47" t="s">
        <v>53</v>
      </c>
      <c r="S371" s="48">
        <v>100</v>
      </c>
      <c r="T371" s="47">
        <v>46</v>
      </c>
      <c r="U371" s="48">
        <v>5.4</v>
      </c>
      <c r="V371" s="47" t="s">
        <v>53</v>
      </c>
      <c r="W371" s="48">
        <v>9.8000000000000007</v>
      </c>
      <c r="X371" s="47" t="s">
        <v>53</v>
      </c>
      <c r="Y371" s="48">
        <v>62.3</v>
      </c>
      <c r="Z371" s="47">
        <v>660</v>
      </c>
      <c r="AA371" s="48">
        <v>2.9</v>
      </c>
      <c r="AB371" s="47" t="s">
        <v>53</v>
      </c>
      <c r="AC371" s="48">
        <v>45.6</v>
      </c>
      <c r="AD371" s="47" t="s">
        <v>53</v>
      </c>
      <c r="AE371" s="46" t="s">
        <v>54</v>
      </c>
    </row>
    <row r="372" spans="1:31" x14ac:dyDescent="0.2">
      <c r="A372" s="44">
        <f t="shared" si="5"/>
        <v>371</v>
      </c>
      <c r="B372" s="45" t="s">
        <v>65</v>
      </c>
      <c r="C372" s="44" t="s">
        <v>65</v>
      </c>
      <c r="D372" s="58" t="s">
        <v>579</v>
      </c>
      <c r="E372" t="s">
        <v>46</v>
      </c>
      <c r="F372" t="s">
        <v>47</v>
      </c>
      <c r="G372" s="45" t="s">
        <v>77</v>
      </c>
      <c r="H372" s="44" t="s">
        <v>49</v>
      </c>
      <c r="I372" s="44" t="s">
        <v>50</v>
      </c>
      <c r="J372" s="44" t="s">
        <v>51</v>
      </c>
      <c r="K372" s="46">
        <v>8.6999999999999993</v>
      </c>
      <c r="L372" s="47" t="s">
        <v>52</v>
      </c>
      <c r="M372" s="48">
        <v>20.9</v>
      </c>
      <c r="N372" s="47">
        <v>628</v>
      </c>
      <c r="O372" s="48">
        <v>17.5</v>
      </c>
      <c r="P372" s="47" t="s">
        <v>53</v>
      </c>
      <c r="Q372" s="48">
        <v>12.8</v>
      </c>
      <c r="R372" s="47" t="s">
        <v>53</v>
      </c>
      <c r="S372" s="48">
        <v>3.7</v>
      </c>
      <c r="T372" s="47" t="s">
        <v>53</v>
      </c>
      <c r="U372" s="48">
        <v>6.6</v>
      </c>
      <c r="V372" s="47" t="s">
        <v>53</v>
      </c>
      <c r="W372" s="48">
        <v>5.2</v>
      </c>
      <c r="X372" s="47" t="s">
        <v>53</v>
      </c>
      <c r="Y372" s="48">
        <v>46.9</v>
      </c>
      <c r="Z372" s="47" t="s">
        <v>53</v>
      </c>
      <c r="AA372" s="48">
        <v>24.5</v>
      </c>
      <c r="AB372" s="47">
        <v>650</v>
      </c>
      <c r="AC372" s="48">
        <v>42.9</v>
      </c>
      <c r="AD372" s="47" t="s">
        <v>53</v>
      </c>
      <c r="AE372" s="46" t="s">
        <v>54</v>
      </c>
    </row>
    <row r="373" spans="1:31" x14ac:dyDescent="0.2">
      <c r="A373" s="44">
        <f t="shared" si="5"/>
        <v>372</v>
      </c>
      <c r="B373" s="45" t="s">
        <v>65</v>
      </c>
      <c r="C373" s="44" t="s">
        <v>65</v>
      </c>
      <c r="D373" s="58" t="s">
        <v>580</v>
      </c>
      <c r="E373" t="s">
        <v>266</v>
      </c>
      <c r="F373" t="s">
        <v>69</v>
      </c>
      <c r="G373" s="45" t="s">
        <v>77</v>
      </c>
      <c r="H373" s="44" t="s">
        <v>62</v>
      </c>
      <c r="I373" s="44" t="s">
        <v>50</v>
      </c>
      <c r="J373" s="44" t="s">
        <v>64</v>
      </c>
      <c r="K373" s="46">
        <v>8.6999999999999993</v>
      </c>
      <c r="L373" s="47" t="s">
        <v>52</v>
      </c>
      <c r="M373" s="48">
        <v>9.8000000000000007</v>
      </c>
      <c r="N373" s="47" t="s">
        <v>52</v>
      </c>
      <c r="O373" s="48">
        <v>39.299999999999997</v>
      </c>
      <c r="P373" s="47">
        <v>516</v>
      </c>
      <c r="Q373" s="48">
        <v>15.2</v>
      </c>
      <c r="R373" s="47" t="s">
        <v>53</v>
      </c>
      <c r="S373" s="48">
        <v>4.9000000000000004</v>
      </c>
      <c r="T373" s="47" t="s">
        <v>53</v>
      </c>
      <c r="U373" s="48">
        <v>7.1</v>
      </c>
      <c r="V373" s="47" t="s">
        <v>53</v>
      </c>
      <c r="W373" s="48">
        <v>12.4</v>
      </c>
      <c r="X373" s="47" t="s">
        <v>53</v>
      </c>
      <c r="Y373" s="48">
        <v>75.2</v>
      </c>
      <c r="Z373" s="47">
        <v>440</v>
      </c>
      <c r="AA373" s="48">
        <v>13.2</v>
      </c>
      <c r="AB373" s="47" t="s">
        <v>53</v>
      </c>
      <c r="AC373" s="48">
        <v>32.1</v>
      </c>
      <c r="AD373" s="47" t="s">
        <v>53</v>
      </c>
      <c r="AE373" s="46" t="s">
        <v>54</v>
      </c>
    </row>
    <row r="374" spans="1:31" x14ac:dyDescent="0.2">
      <c r="A374" s="44">
        <f t="shared" si="5"/>
        <v>373</v>
      </c>
      <c r="B374" s="45" t="s">
        <v>65</v>
      </c>
      <c r="C374" s="44" t="s">
        <v>89</v>
      </c>
      <c r="D374" s="58" t="s">
        <v>581</v>
      </c>
      <c r="E374" t="s">
        <v>582</v>
      </c>
      <c r="F374" t="s">
        <v>76</v>
      </c>
      <c r="G374" s="45" t="s">
        <v>58</v>
      </c>
      <c r="H374" s="44" t="s">
        <v>49</v>
      </c>
      <c r="I374" s="44" t="s">
        <v>59</v>
      </c>
      <c r="J374" s="44" t="s">
        <v>64</v>
      </c>
      <c r="K374" s="46">
        <v>8.6999999999999993</v>
      </c>
      <c r="L374" s="47" t="s">
        <v>52</v>
      </c>
      <c r="M374" s="48">
        <v>6</v>
      </c>
      <c r="N374" s="47" t="s">
        <v>52</v>
      </c>
      <c r="O374" s="48">
        <v>64.8</v>
      </c>
      <c r="P374" s="47">
        <v>271</v>
      </c>
      <c r="Q374" s="48">
        <v>1.9</v>
      </c>
      <c r="R374" s="47" t="s">
        <v>53</v>
      </c>
      <c r="S374" s="48">
        <v>8.6999999999999993</v>
      </c>
      <c r="T374" s="47" t="s">
        <v>53</v>
      </c>
      <c r="U374" s="48">
        <v>3</v>
      </c>
      <c r="V374" s="47" t="s">
        <v>53</v>
      </c>
      <c r="W374" s="48">
        <v>7.2</v>
      </c>
      <c r="X374" s="47" t="s">
        <v>53</v>
      </c>
      <c r="Y374" s="48">
        <v>21.2</v>
      </c>
      <c r="Z374" s="47" t="s">
        <v>53</v>
      </c>
      <c r="AA374" s="48">
        <v>90</v>
      </c>
      <c r="AB374" s="47">
        <v>106</v>
      </c>
      <c r="AC374" s="48">
        <v>13.3</v>
      </c>
      <c r="AD374" s="47" t="s">
        <v>53</v>
      </c>
      <c r="AE374" s="46" t="s">
        <v>54</v>
      </c>
    </row>
    <row r="375" spans="1:31" x14ac:dyDescent="0.2">
      <c r="A375" s="44">
        <f t="shared" si="5"/>
        <v>374</v>
      </c>
      <c r="B375" s="45" t="s">
        <v>56</v>
      </c>
      <c r="C375" s="44"/>
      <c r="D375" s="58" t="s">
        <v>583</v>
      </c>
      <c r="E375" t="s">
        <v>291</v>
      </c>
      <c r="F375" t="s">
        <v>170</v>
      </c>
      <c r="G375" s="45" t="s">
        <v>84</v>
      </c>
      <c r="H375" s="44" t="s">
        <v>82</v>
      </c>
      <c r="I375" s="44" t="s">
        <v>59</v>
      </c>
      <c r="J375" s="44" t="s">
        <v>64</v>
      </c>
      <c r="K375" s="46">
        <v>8.6999999999999993</v>
      </c>
      <c r="L375" s="47" t="s">
        <v>52</v>
      </c>
      <c r="M375" s="48">
        <v>4.0999999999999996</v>
      </c>
      <c r="N375" s="47" t="s">
        <v>52</v>
      </c>
      <c r="O375" s="48">
        <v>2.1</v>
      </c>
      <c r="P375" s="47" t="s">
        <v>53</v>
      </c>
      <c r="Q375" s="48">
        <v>11.1</v>
      </c>
      <c r="R375" s="47" t="s">
        <v>53</v>
      </c>
      <c r="S375" s="48">
        <v>13.7</v>
      </c>
      <c r="T375" s="47" t="s">
        <v>53</v>
      </c>
      <c r="U375" s="48">
        <v>1.6</v>
      </c>
      <c r="V375" s="47" t="s">
        <v>53</v>
      </c>
      <c r="W375" s="48">
        <v>6</v>
      </c>
      <c r="X375" s="47" t="s">
        <v>53</v>
      </c>
      <c r="Y375" s="48">
        <v>51.5</v>
      </c>
      <c r="Z375" s="47" t="s">
        <v>53</v>
      </c>
      <c r="AA375" s="48">
        <v>2.8</v>
      </c>
      <c r="AB375" s="47" t="s">
        <v>53</v>
      </c>
      <c r="AC375" s="48">
        <v>39.799999999999997</v>
      </c>
      <c r="AD375" s="47" t="s">
        <v>53</v>
      </c>
      <c r="AE375" s="46" t="s">
        <v>54</v>
      </c>
    </row>
    <row r="376" spans="1:31" x14ac:dyDescent="0.2">
      <c r="A376" s="44">
        <f t="shared" si="5"/>
        <v>375</v>
      </c>
      <c r="B376" s="45" t="s">
        <v>56</v>
      </c>
      <c r="C376" s="44" t="s">
        <v>56</v>
      </c>
      <c r="D376" s="58" t="s">
        <v>584</v>
      </c>
      <c r="E376" t="s">
        <v>220</v>
      </c>
      <c r="F376" t="s">
        <v>47</v>
      </c>
      <c r="G376" s="45" t="s">
        <v>58</v>
      </c>
      <c r="H376" s="44" t="s">
        <v>82</v>
      </c>
      <c r="I376" s="44" t="s">
        <v>59</v>
      </c>
      <c r="J376" s="44" t="s">
        <v>51</v>
      </c>
      <c r="K376" s="46">
        <v>8.6999999999999993</v>
      </c>
      <c r="L376" s="47" t="s">
        <v>52</v>
      </c>
      <c r="M376" s="48">
        <v>6</v>
      </c>
      <c r="N376" s="47" t="s">
        <v>52</v>
      </c>
      <c r="O376" s="48">
        <v>18.399999999999999</v>
      </c>
      <c r="P376" s="47" t="s">
        <v>53</v>
      </c>
      <c r="Q376" s="48">
        <v>19.899999999999999</v>
      </c>
      <c r="R376" s="47">
        <v>714</v>
      </c>
      <c r="S376" s="48">
        <v>3.2</v>
      </c>
      <c r="T376" s="47" t="s">
        <v>53</v>
      </c>
      <c r="U376" s="48">
        <v>2.2000000000000002</v>
      </c>
      <c r="V376" s="47" t="s">
        <v>53</v>
      </c>
      <c r="W376" s="48">
        <v>6.6</v>
      </c>
      <c r="X376" s="47" t="s">
        <v>53</v>
      </c>
      <c r="Y376" s="48">
        <v>19.8</v>
      </c>
      <c r="Z376" s="47" t="s">
        <v>53</v>
      </c>
      <c r="AA376" s="48">
        <v>11.7</v>
      </c>
      <c r="AB376" s="47" t="s">
        <v>53</v>
      </c>
      <c r="AC376" s="48">
        <v>28.5</v>
      </c>
      <c r="AD376" s="47" t="s">
        <v>53</v>
      </c>
      <c r="AE376" s="46" t="s">
        <v>54</v>
      </c>
    </row>
    <row r="377" spans="1:31" x14ac:dyDescent="0.2">
      <c r="A377" s="44">
        <f t="shared" si="5"/>
        <v>376</v>
      </c>
      <c r="B377" s="45">
        <f>509</f>
        <v>509</v>
      </c>
      <c r="C377" s="44"/>
      <c r="D377" s="58" t="s">
        <v>585</v>
      </c>
      <c r="E377" t="s">
        <v>190</v>
      </c>
      <c r="F377" t="s">
        <v>76</v>
      </c>
      <c r="G377" s="45" t="s">
        <v>58</v>
      </c>
      <c r="H377" s="44" t="s">
        <v>88</v>
      </c>
      <c r="I377" s="44" t="s">
        <v>50</v>
      </c>
      <c r="J377" s="44" t="s">
        <v>51</v>
      </c>
      <c r="K377" s="46">
        <v>8.8000000000000007</v>
      </c>
      <c r="L377" s="47" t="s">
        <v>52</v>
      </c>
      <c r="M377" s="48">
        <v>6.3</v>
      </c>
      <c r="N377" s="47" t="s">
        <v>52</v>
      </c>
      <c r="O377" s="48">
        <v>27.4</v>
      </c>
      <c r="P377" s="47">
        <v>692</v>
      </c>
      <c r="Q377" s="48">
        <v>99.9</v>
      </c>
      <c r="R377" s="47">
        <v>16</v>
      </c>
      <c r="S377" s="48">
        <v>5.8</v>
      </c>
      <c r="T377" s="47" t="s">
        <v>53</v>
      </c>
      <c r="U377" s="48">
        <v>12.7</v>
      </c>
      <c r="V377" s="47" t="s">
        <v>53</v>
      </c>
      <c r="W377" s="48">
        <v>9.6999999999999993</v>
      </c>
      <c r="X377" s="47" t="s">
        <v>53</v>
      </c>
      <c r="Y377" s="48">
        <v>75.900000000000006</v>
      </c>
      <c r="Z377" s="47">
        <v>420</v>
      </c>
      <c r="AA377" s="48">
        <v>2</v>
      </c>
      <c r="AB377" s="47" t="s">
        <v>53</v>
      </c>
      <c r="AC377" s="48">
        <v>36.1</v>
      </c>
      <c r="AD377" s="47" t="s">
        <v>53</v>
      </c>
      <c r="AE377" s="46">
        <v>31.9</v>
      </c>
    </row>
    <row r="378" spans="1:31" x14ac:dyDescent="0.2">
      <c r="A378" s="44">
        <f t="shared" si="5"/>
        <v>377</v>
      </c>
      <c r="B378" s="45">
        <f>597</f>
        <v>597</v>
      </c>
      <c r="C378" s="44">
        <f>554</f>
        <v>554</v>
      </c>
      <c r="D378" s="58" t="s">
        <v>586</v>
      </c>
      <c r="E378" t="s">
        <v>319</v>
      </c>
      <c r="F378" t="s">
        <v>69</v>
      </c>
      <c r="G378" s="45" t="s">
        <v>58</v>
      </c>
      <c r="H378" s="44" t="s">
        <v>82</v>
      </c>
      <c r="I378" s="44" t="s">
        <v>59</v>
      </c>
      <c r="J378" s="44" t="s">
        <v>64</v>
      </c>
      <c r="K378" s="46">
        <v>8.8000000000000007</v>
      </c>
      <c r="L378" s="47" t="s">
        <v>52</v>
      </c>
      <c r="M378" s="48">
        <v>5.2</v>
      </c>
      <c r="N378" s="47" t="s">
        <v>52</v>
      </c>
      <c r="O378" s="48">
        <v>85.7</v>
      </c>
      <c r="P378" s="47">
        <v>128</v>
      </c>
      <c r="Q378" s="48">
        <v>22.8</v>
      </c>
      <c r="R378" s="47">
        <v>671</v>
      </c>
      <c r="S378" s="48">
        <v>78.5</v>
      </c>
      <c r="T378" s="47">
        <v>306</v>
      </c>
      <c r="U378" s="48">
        <v>41.1</v>
      </c>
      <c r="V378" s="47">
        <v>483</v>
      </c>
      <c r="W378" s="48">
        <v>46.4</v>
      </c>
      <c r="X378" s="47">
        <v>448</v>
      </c>
      <c r="Y378" s="48">
        <v>69.8</v>
      </c>
      <c r="Z378" s="47">
        <v>533</v>
      </c>
      <c r="AA378" s="48">
        <v>6.6</v>
      </c>
      <c r="AB378" s="47" t="s">
        <v>53</v>
      </c>
      <c r="AC378" s="48">
        <v>62.7</v>
      </c>
      <c r="AD378" s="47" t="s">
        <v>397</v>
      </c>
      <c r="AE378" s="46">
        <v>28.3</v>
      </c>
    </row>
    <row r="379" spans="1:31" x14ac:dyDescent="0.2">
      <c r="A379" s="44">
        <f t="shared" si="5"/>
        <v>378</v>
      </c>
      <c r="B379" s="45" t="s">
        <v>65</v>
      </c>
      <c r="C379" s="44" t="s">
        <v>65</v>
      </c>
      <c r="D379" s="58" t="s">
        <v>587</v>
      </c>
      <c r="E379" t="s">
        <v>174</v>
      </c>
      <c r="F379" t="s">
        <v>76</v>
      </c>
      <c r="G379" s="45" t="s">
        <v>77</v>
      </c>
      <c r="H379" s="44" t="s">
        <v>82</v>
      </c>
      <c r="I379" s="44" t="s">
        <v>59</v>
      </c>
      <c r="J379" s="44" t="s">
        <v>64</v>
      </c>
      <c r="K379" s="46">
        <v>8.8000000000000007</v>
      </c>
      <c r="L379" s="47" t="s">
        <v>52</v>
      </c>
      <c r="M379" s="48">
        <v>3.5</v>
      </c>
      <c r="N379" s="47" t="s">
        <v>52</v>
      </c>
      <c r="O379" s="48">
        <v>27.3</v>
      </c>
      <c r="P379" s="47">
        <v>693</v>
      </c>
      <c r="Q379" s="48">
        <v>6.7</v>
      </c>
      <c r="R379" s="47" t="s">
        <v>53</v>
      </c>
      <c r="S379" s="48">
        <v>93.7</v>
      </c>
      <c r="T379" s="47">
        <v>197</v>
      </c>
      <c r="U379" s="48">
        <v>5.5</v>
      </c>
      <c r="V379" s="47" t="s">
        <v>53</v>
      </c>
      <c r="W379" s="48">
        <v>9.9</v>
      </c>
      <c r="X379" s="47" t="s">
        <v>53</v>
      </c>
      <c r="Y379" s="48">
        <v>42.7</v>
      </c>
      <c r="Z379" s="47" t="s">
        <v>53</v>
      </c>
      <c r="AA379" s="48">
        <v>2.8</v>
      </c>
      <c r="AB379" s="47" t="s">
        <v>53</v>
      </c>
      <c r="AC379" s="48">
        <v>34.700000000000003</v>
      </c>
      <c r="AD379" s="47" t="s">
        <v>53</v>
      </c>
      <c r="AE379" s="46" t="s">
        <v>54</v>
      </c>
    </row>
    <row r="380" spans="1:31" x14ac:dyDescent="0.2">
      <c r="A380" s="44">
        <f t="shared" si="5"/>
        <v>379</v>
      </c>
      <c r="B380" s="45" t="s">
        <v>56</v>
      </c>
      <c r="C380" s="44"/>
      <c r="D380" s="58" t="s">
        <v>588</v>
      </c>
      <c r="E380" t="s">
        <v>255</v>
      </c>
      <c r="F380" t="s">
        <v>76</v>
      </c>
      <c r="G380" s="45" t="s">
        <v>58</v>
      </c>
      <c r="H380" s="44" t="s">
        <v>49</v>
      </c>
      <c r="I380" s="44" t="s">
        <v>59</v>
      </c>
      <c r="J380" s="44" t="s">
        <v>103</v>
      </c>
      <c r="K380" s="46">
        <v>8.8000000000000007</v>
      </c>
      <c r="L380" s="47" t="s">
        <v>52</v>
      </c>
      <c r="M380" s="48">
        <v>8.1</v>
      </c>
      <c r="N380" s="47" t="s">
        <v>52</v>
      </c>
      <c r="O380" s="48">
        <v>10</v>
      </c>
      <c r="P380" s="47" t="s">
        <v>53</v>
      </c>
      <c r="Q380" s="48">
        <v>6.2</v>
      </c>
      <c r="R380" s="47" t="s">
        <v>53</v>
      </c>
      <c r="S380" s="48">
        <v>25.9</v>
      </c>
      <c r="T380" s="47">
        <v>635</v>
      </c>
      <c r="U380" s="48">
        <v>47.1</v>
      </c>
      <c r="V380" s="47">
        <v>429</v>
      </c>
      <c r="W380" s="48">
        <v>44.2</v>
      </c>
      <c r="X380" s="47">
        <v>472</v>
      </c>
      <c r="Y380" s="48">
        <v>9.9</v>
      </c>
      <c r="Z380" s="47" t="s">
        <v>53</v>
      </c>
      <c r="AA380" s="48">
        <v>5.7</v>
      </c>
      <c r="AB380" s="47" t="s">
        <v>53</v>
      </c>
      <c r="AC380" s="48">
        <v>34.6</v>
      </c>
      <c r="AD380" s="47" t="s">
        <v>53</v>
      </c>
      <c r="AE380" s="46" t="s">
        <v>54</v>
      </c>
    </row>
    <row r="381" spans="1:31" x14ac:dyDescent="0.2">
      <c r="A381" s="44">
        <f t="shared" si="5"/>
        <v>380</v>
      </c>
      <c r="B381" s="45" t="s">
        <v>55</v>
      </c>
      <c r="C381" s="44" t="s">
        <v>55</v>
      </c>
      <c r="D381" s="58" t="s">
        <v>589</v>
      </c>
      <c r="E381" t="s">
        <v>340</v>
      </c>
      <c r="F381" t="s">
        <v>76</v>
      </c>
      <c r="G381" s="45" t="s">
        <v>77</v>
      </c>
      <c r="H381" s="44" t="s">
        <v>62</v>
      </c>
      <c r="I381" s="44" t="s">
        <v>59</v>
      </c>
      <c r="J381" s="44" t="s">
        <v>51</v>
      </c>
      <c r="K381" s="46">
        <v>8.8000000000000007</v>
      </c>
      <c r="L381" s="47" t="s">
        <v>52</v>
      </c>
      <c r="M381" s="48">
        <v>17.7</v>
      </c>
      <c r="N381" s="47" t="s">
        <v>52</v>
      </c>
      <c r="O381" s="48">
        <v>3.7</v>
      </c>
      <c r="P381" s="47" t="s">
        <v>53</v>
      </c>
      <c r="Q381" s="48">
        <v>4.5</v>
      </c>
      <c r="R381" s="47" t="s">
        <v>53</v>
      </c>
      <c r="S381" s="48">
        <v>1.4</v>
      </c>
      <c r="T381" s="47" t="s">
        <v>53</v>
      </c>
      <c r="U381" s="48">
        <v>1</v>
      </c>
      <c r="V381" s="47" t="s">
        <v>53</v>
      </c>
      <c r="W381" s="48">
        <v>5.5</v>
      </c>
      <c r="X381" s="47" t="s">
        <v>53</v>
      </c>
      <c r="Y381" s="48">
        <v>9.1999999999999993</v>
      </c>
      <c r="Z381" s="47" t="s">
        <v>53</v>
      </c>
      <c r="AA381" s="48">
        <v>8.3000000000000007</v>
      </c>
      <c r="AB381" s="47" t="s">
        <v>53</v>
      </c>
      <c r="AC381" s="48">
        <v>32.5</v>
      </c>
      <c r="AD381" s="47" t="s">
        <v>53</v>
      </c>
      <c r="AE381" s="46" t="s">
        <v>54</v>
      </c>
    </row>
    <row r="382" spans="1:31" x14ac:dyDescent="0.2">
      <c r="A382" s="44">
        <f t="shared" si="5"/>
        <v>381</v>
      </c>
      <c r="B382" s="45" t="s">
        <v>55</v>
      </c>
      <c r="C382" s="44"/>
      <c r="D382" s="58" t="s">
        <v>590</v>
      </c>
      <c r="E382" t="s">
        <v>340</v>
      </c>
      <c r="F382" t="s">
        <v>76</v>
      </c>
      <c r="G382" s="45" t="s">
        <v>58</v>
      </c>
      <c r="H382" s="44" t="s">
        <v>49</v>
      </c>
      <c r="I382" s="44" t="s">
        <v>59</v>
      </c>
      <c r="J382" s="44" t="s">
        <v>51</v>
      </c>
      <c r="K382" s="46">
        <v>8.8000000000000007</v>
      </c>
      <c r="L382" s="47" t="s">
        <v>52</v>
      </c>
      <c r="M382" s="48">
        <v>16.899999999999999</v>
      </c>
      <c r="N382" s="47" t="s">
        <v>52</v>
      </c>
      <c r="O382" s="48">
        <v>2.5</v>
      </c>
      <c r="P382" s="47" t="s">
        <v>53</v>
      </c>
      <c r="Q382" s="48">
        <v>7.3</v>
      </c>
      <c r="R382" s="47" t="s">
        <v>53</v>
      </c>
      <c r="S382" s="48">
        <v>1.3</v>
      </c>
      <c r="T382" s="47" t="s">
        <v>53</v>
      </c>
      <c r="U382" s="48">
        <v>1.1000000000000001</v>
      </c>
      <c r="V382" s="47" t="s">
        <v>53</v>
      </c>
      <c r="W382" s="48">
        <v>5.5</v>
      </c>
      <c r="X382" s="47" t="s">
        <v>53</v>
      </c>
      <c r="Y382" s="48">
        <v>12.1</v>
      </c>
      <c r="Z382" s="47" t="s">
        <v>53</v>
      </c>
      <c r="AA382" s="48">
        <v>11.6</v>
      </c>
      <c r="AB382" s="47" t="s">
        <v>53</v>
      </c>
      <c r="AC382" s="48">
        <v>24.9</v>
      </c>
      <c r="AD382" s="47" t="s">
        <v>53</v>
      </c>
      <c r="AE382" s="46" t="s">
        <v>54</v>
      </c>
    </row>
    <row r="383" spans="1:31" x14ac:dyDescent="0.2">
      <c r="A383" s="44">
        <f t="shared" si="5"/>
        <v>382</v>
      </c>
      <c r="B383" s="45" t="s">
        <v>276</v>
      </c>
      <c r="C383" s="44" t="s">
        <v>172</v>
      </c>
      <c r="D383" s="58" t="s">
        <v>591</v>
      </c>
      <c r="E383" t="s">
        <v>46</v>
      </c>
      <c r="F383" t="s">
        <v>47</v>
      </c>
      <c r="G383" s="45" t="s">
        <v>77</v>
      </c>
      <c r="H383" s="44" t="s">
        <v>82</v>
      </c>
      <c r="I383" s="44" t="s">
        <v>50</v>
      </c>
      <c r="J383" s="44" t="s">
        <v>51</v>
      </c>
      <c r="K383" s="46">
        <v>8.9</v>
      </c>
      <c r="L383" s="47" t="s">
        <v>52</v>
      </c>
      <c r="M383" s="48">
        <v>11.2</v>
      </c>
      <c r="N383" s="47" t="s">
        <v>52</v>
      </c>
      <c r="O383" s="48">
        <v>30.2</v>
      </c>
      <c r="P383" s="47">
        <v>630</v>
      </c>
      <c r="Q383" s="48">
        <v>36.9</v>
      </c>
      <c r="R383" s="47">
        <v>503</v>
      </c>
      <c r="S383" s="48">
        <v>31.3</v>
      </c>
      <c r="T383" s="47">
        <v>572</v>
      </c>
      <c r="U383" s="48">
        <v>37.4</v>
      </c>
      <c r="V383" s="47">
        <v>521</v>
      </c>
      <c r="W383" s="48">
        <v>43</v>
      </c>
      <c r="X383" s="47">
        <v>483</v>
      </c>
      <c r="Y383" s="48">
        <v>68.8</v>
      </c>
      <c r="Z383" s="47">
        <v>552</v>
      </c>
      <c r="AA383" s="48">
        <v>35.299999999999997</v>
      </c>
      <c r="AB383" s="47">
        <v>487</v>
      </c>
      <c r="AC383" s="48">
        <v>48.7</v>
      </c>
      <c r="AD383" s="47" t="s">
        <v>592</v>
      </c>
      <c r="AE383" s="46" t="s">
        <v>54</v>
      </c>
    </row>
    <row r="384" spans="1:31" x14ac:dyDescent="0.2">
      <c r="A384" s="44">
        <f t="shared" si="5"/>
        <v>383</v>
      </c>
      <c r="B384" s="45" t="s">
        <v>89</v>
      </c>
      <c r="C384" s="44" t="s">
        <v>43</v>
      </c>
      <c r="D384" s="58" t="s">
        <v>593</v>
      </c>
      <c r="E384" t="s">
        <v>130</v>
      </c>
      <c r="F384" t="s">
        <v>76</v>
      </c>
      <c r="G384" s="45" t="s">
        <v>77</v>
      </c>
      <c r="H384" s="44" t="s">
        <v>62</v>
      </c>
      <c r="I384" s="44" t="s">
        <v>50</v>
      </c>
      <c r="J384" s="44" t="s">
        <v>51</v>
      </c>
      <c r="K384" s="46">
        <v>8.9</v>
      </c>
      <c r="L384" s="47" t="s">
        <v>52</v>
      </c>
      <c r="M384" s="48">
        <v>2.9</v>
      </c>
      <c r="N384" s="47" t="s">
        <v>52</v>
      </c>
      <c r="O384" s="48">
        <v>26.2</v>
      </c>
      <c r="P384" s="47">
        <v>713</v>
      </c>
      <c r="Q384" s="48">
        <v>20.3</v>
      </c>
      <c r="R384" s="47">
        <v>708</v>
      </c>
      <c r="S384" s="48">
        <v>84</v>
      </c>
      <c r="T384" s="47">
        <v>263</v>
      </c>
      <c r="U384" s="48">
        <v>10.7</v>
      </c>
      <c r="V384" s="47" t="s">
        <v>53</v>
      </c>
      <c r="W384" s="48">
        <v>15.4</v>
      </c>
      <c r="X384" s="47" t="s">
        <v>53</v>
      </c>
      <c r="Y384" s="48">
        <v>83</v>
      </c>
      <c r="Z384" s="47">
        <v>293</v>
      </c>
      <c r="AA384" s="48">
        <v>1.7</v>
      </c>
      <c r="AB384" s="47" t="s">
        <v>53</v>
      </c>
      <c r="AC384" s="48">
        <v>48.2</v>
      </c>
      <c r="AD384" s="47" t="s">
        <v>304</v>
      </c>
      <c r="AE384" s="46" t="s">
        <v>54</v>
      </c>
    </row>
    <row r="385" spans="1:31" x14ac:dyDescent="0.2">
      <c r="A385" s="44">
        <f t="shared" si="5"/>
        <v>384</v>
      </c>
      <c r="B385" s="45" t="s">
        <v>65</v>
      </c>
      <c r="C385" s="44" t="s">
        <v>65</v>
      </c>
      <c r="D385" s="58" t="s">
        <v>594</v>
      </c>
      <c r="E385" t="s">
        <v>46</v>
      </c>
      <c r="F385" t="s">
        <v>47</v>
      </c>
      <c r="G385" s="45" t="s">
        <v>77</v>
      </c>
      <c r="H385" s="44" t="s">
        <v>82</v>
      </c>
      <c r="I385" s="44" t="s">
        <v>59</v>
      </c>
      <c r="J385" s="44" t="s">
        <v>64</v>
      </c>
      <c r="K385" s="46">
        <v>8.9</v>
      </c>
      <c r="L385" s="47" t="s">
        <v>52</v>
      </c>
      <c r="M385" s="48">
        <v>8.4</v>
      </c>
      <c r="N385" s="47" t="s">
        <v>52</v>
      </c>
      <c r="O385" s="48">
        <v>23.5</v>
      </c>
      <c r="P385" s="47">
        <v>761</v>
      </c>
      <c r="Q385" s="48">
        <v>22.6</v>
      </c>
      <c r="R385" s="47">
        <v>676</v>
      </c>
      <c r="S385" s="48">
        <v>38.799999999999997</v>
      </c>
      <c r="T385" s="47">
        <v>509</v>
      </c>
      <c r="U385" s="48">
        <v>9</v>
      </c>
      <c r="V385" s="47" t="s">
        <v>53</v>
      </c>
      <c r="W385" s="48">
        <v>14.7</v>
      </c>
      <c r="X385" s="47" t="s">
        <v>53</v>
      </c>
      <c r="Y385" s="48">
        <v>51.3</v>
      </c>
      <c r="Z385" s="47" t="s">
        <v>53</v>
      </c>
      <c r="AA385" s="48">
        <v>6.5</v>
      </c>
      <c r="AB385" s="47" t="s">
        <v>53</v>
      </c>
      <c r="AC385" s="48">
        <v>43.7</v>
      </c>
      <c r="AD385" s="47" t="s">
        <v>53</v>
      </c>
      <c r="AE385" s="46" t="s">
        <v>54</v>
      </c>
    </row>
    <row r="386" spans="1:31" x14ac:dyDescent="0.2">
      <c r="A386" s="44">
        <f t="shared" si="5"/>
        <v>385</v>
      </c>
      <c r="B386" s="45" t="s">
        <v>65</v>
      </c>
      <c r="C386" s="44" t="s">
        <v>65</v>
      </c>
      <c r="D386" s="58" t="s">
        <v>595</v>
      </c>
      <c r="E386" t="s">
        <v>435</v>
      </c>
      <c r="F386" t="s">
        <v>69</v>
      </c>
      <c r="G386" s="45" t="s">
        <v>58</v>
      </c>
      <c r="H386" s="44" t="s">
        <v>62</v>
      </c>
      <c r="I386" s="44" t="s">
        <v>50</v>
      </c>
      <c r="J386" s="44"/>
      <c r="K386" s="46">
        <v>8.9</v>
      </c>
      <c r="L386" s="47" t="s">
        <v>52</v>
      </c>
      <c r="M386" s="48">
        <v>29.8</v>
      </c>
      <c r="N386" s="47">
        <v>477</v>
      </c>
      <c r="O386" s="48">
        <v>7.4</v>
      </c>
      <c r="P386" s="47" t="s">
        <v>53</v>
      </c>
      <c r="Q386" s="48">
        <v>14.3</v>
      </c>
      <c r="R386" s="47" t="s">
        <v>53</v>
      </c>
      <c r="S386" s="48">
        <v>8.8000000000000007</v>
      </c>
      <c r="T386" s="47" t="s">
        <v>53</v>
      </c>
      <c r="U386" s="48">
        <v>29.9</v>
      </c>
      <c r="V386" s="47">
        <v>592</v>
      </c>
      <c r="W386" s="48">
        <v>35.799999999999997</v>
      </c>
      <c r="X386" s="47">
        <v>539</v>
      </c>
      <c r="Y386" s="48">
        <v>29.1</v>
      </c>
      <c r="Z386" s="47" t="s">
        <v>53</v>
      </c>
      <c r="AA386" s="48">
        <v>52.2</v>
      </c>
      <c r="AB386" s="47">
        <v>324</v>
      </c>
      <c r="AC386" s="48">
        <v>31.6</v>
      </c>
      <c r="AD386" s="47" t="s">
        <v>53</v>
      </c>
      <c r="AE386" s="46" t="s">
        <v>54</v>
      </c>
    </row>
    <row r="387" spans="1:31" x14ac:dyDescent="0.2">
      <c r="A387" s="44">
        <f t="shared" ref="A387:A450" si="6">ROW(A386)</f>
        <v>386</v>
      </c>
      <c r="B387" s="45" t="s">
        <v>56</v>
      </c>
      <c r="C387" s="44" t="s">
        <v>65</v>
      </c>
      <c r="D387" s="58" t="s">
        <v>596</v>
      </c>
      <c r="E387" t="s">
        <v>306</v>
      </c>
      <c r="F387" t="s">
        <v>69</v>
      </c>
      <c r="G387" s="45" t="s">
        <v>48</v>
      </c>
      <c r="H387" s="44" t="s">
        <v>88</v>
      </c>
      <c r="I387" s="44" t="s">
        <v>59</v>
      </c>
      <c r="J387" s="44" t="s">
        <v>64</v>
      </c>
      <c r="K387" s="46">
        <v>8.9</v>
      </c>
      <c r="L387" s="47" t="s">
        <v>52</v>
      </c>
      <c r="M387" s="48">
        <v>10.6</v>
      </c>
      <c r="N387" s="47" t="s">
        <v>52</v>
      </c>
      <c r="O387" s="48">
        <v>36.700000000000003</v>
      </c>
      <c r="P387" s="47">
        <v>547</v>
      </c>
      <c r="Q387" s="48">
        <v>15.5</v>
      </c>
      <c r="R387" s="47">
        <v>794</v>
      </c>
      <c r="S387" s="48">
        <v>8.8000000000000007</v>
      </c>
      <c r="T387" s="47" t="s">
        <v>53</v>
      </c>
      <c r="U387" s="48">
        <v>8.9</v>
      </c>
      <c r="V387" s="47" t="s">
        <v>53</v>
      </c>
      <c r="W387" s="48">
        <v>12.3</v>
      </c>
      <c r="X387" s="47" t="s">
        <v>53</v>
      </c>
      <c r="Y387" s="48">
        <v>28.5</v>
      </c>
      <c r="Z387" s="47" t="s">
        <v>53</v>
      </c>
      <c r="AA387" s="48">
        <v>5.7</v>
      </c>
      <c r="AB387" s="47" t="s">
        <v>53</v>
      </c>
      <c r="AC387" s="48">
        <v>24.9</v>
      </c>
      <c r="AD387" s="47" t="s">
        <v>53</v>
      </c>
      <c r="AE387" s="46" t="s">
        <v>54</v>
      </c>
    </row>
    <row r="388" spans="1:31" x14ac:dyDescent="0.2">
      <c r="A388" s="44">
        <f t="shared" si="6"/>
        <v>387</v>
      </c>
      <c r="B388" s="45" t="s">
        <v>56</v>
      </c>
      <c r="C388" s="44" t="s">
        <v>56</v>
      </c>
      <c r="D388" s="58" t="s">
        <v>597</v>
      </c>
      <c r="E388" t="s">
        <v>205</v>
      </c>
      <c r="F388" t="s">
        <v>69</v>
      </c>
      <c r="G388" s="45" t="s">
        <v>58</v>
      </c>
      <c r="H388" s="44" t="s">
        <v>88</v>
      </c>
      <c r="I388" s="44" t="s">
        <v>50</v>
      </c>
      <c r="J388" s="44"/>
      <c r="K388" s="46">
        <v>8.9</v>
      </c>
      <c r="L388" s="47" t="s">
        <v>52</v>
      </c>
      <c r="M388" s="48">
        <v>5.5</v>
      </c>
      <c r="N388" s="47" t="s">
        <v>52</v>
      </c>
      <c r="O388" s="48">
        <v>22.4</v>
      </c>
      <c r="P388" s="47">
        <v>783</v>
      </c>
      <c r="Q388" s="48">
        <v>9.1</v>
      </c>
      <c r="R388" s="47" t="s">
        <v>53</v>
      </c>
      <c r="S388" s="48"/>
      <c r="T388" s="47"/>
      <c r="U388" s="48"/>
      <c r="V388" s="47"/>
      <c r="W388" s="48"/>
      <c r="X388" s="47"/>
      <c r="Y388" s="48">
        <v>55.9</v>
      </c>
      <c r="Z388" s="47">
        <v>750</v>
      </c>
      <c r="AA388" s="48">
        <v>3.6</v>
      </c>
      <c r="AB388" s="47" t="s">
        <v>53</v>
      </c>
      <c r="AC388" s="48">
        <v>29.6</v>
      </c>
      <c r="AD388" s="47" t="s">
        <v>53</v>
      </c>
      <c r="AE388" s="46" t="s">
        <v>54</v>
      </c>
    </row>
    <row r="389" spans="1:31" x14ac:dyDescent="0.2">
      <c r="A389" s="44">
        <f t="shared" si="6"/>
        <v>388</v>
      </c>
      <c r="B389" s="45" t="s">
        <v>56</v>
      </c>
      <c r="C389" s="44" t="s">
        <v>65</v>
      </c>
      <c r="D389" s="58" t="s">
        <v>598</v>
      </c>
      <c r="E389" t="s">
        <v>599</v>
      </c>
      <c r="F389" t="s">
        <v>170</v>
      </c>
      <c r="G389" s="45" t="s">
        <v>77</v>
      </c>
      <c r="H389" s="44" t="s">
        <v>62</v>
      </c>
      <c r="I389" s="44" t="s">
        <v>59</v>
      </c>
      <c r="J389" s="44" t="s">
        <v>64</v>
      </c>
      <c r="K389" s="46">
        <v>8.9</v>
      </c>
      <c r="L389" s="47" t="s">
        <v>52</v>
      </c>
      <c r="M389" s="48">
        <v>6.9</v>
      </c>
      <c r="N389" s="47" t="s">
        <v>52</v>
      </c>
      <c r="O389" s="48">
        <v>8.1999999999999993</v>
      </c>
      <c r="P389" s="47" t="s">
        <v>53</v>
      </c>
      <c r="Q389" s="48">
        <v>5.0999999999999996</v>
      </c>
      <c r="R389" s="47" t="s">
        <v>53</v>
      </c>
      <c r="S389" s="48"/>
      <c r="T389" s="47"/>
      <c r="U389" s="48">
        <v>2.1</v>
      </c>
      <c r="V389" s="47" t="s">
        <v>53</v>
      </c>
      <c r="W389" s="48">
        <v>1.8</v>
      </c>
      <c r="X389" s="47" t="s">
        <v>53</v>
      </c>
      <c r="Y389" s="48">
        <v>53.5</v>
      </c>
      <c r="Z389" s="47">
        <v>788</v>
      </c>
      <c r="AA389" s="48">
        <v>84.9</v>
      </c>
      <c r="AB389" s="47">
        <v>137</v>
      </c>
      <c r="AC389" s="48">
        <v>23.3</v>
      </c>
      <c r="AD389" s="47" t="s">
        <v>53</v>
      </c>
      <c r="AE389" s="46" t="s">
        <v>54</v>
      </c>
    </row>
    <row r="390" spans="1:31" x14ac:dyDescent="0.2">
      <c r="A390" s="44">
        <f t="shared" si="6"/>
        <v>389</v>
      </c>
      <c r="B390" s="45" t="s">
        <v>55</v>
      </c>
      <c r="C390" s="44" t="s">
        <v>56</v>
      </c>
      <c r="D390" s="58" t="s">
        <v>600</v>
      </c>
      <c r="E390" t="s">
        <v>251</v>
      </c>
      <c r="F390" t="s">
        <v>76</v>
      </c>
      <c r="G390" s="45" t="s">
        <v>58</v>
      </c>
      <c r="H390" s="44" t="s">
        <v>49</v>
      </c>
      <c r="I390" s="44" t="s">
        <v>63</v>
      </c>
      <c r="J390" s="44" t="s">
        <v>64</v>
      </c>
      <c r="K390" s="46">
        <v>8.9</v>
      </c>
      <c r="L390" s="47" t="s">
        <v>52</v>
      </c>
      <c r="M390" s="48">
        <v>12.4</v>
      </c>
      <c r="N390" s="47" t="s">
        <v>52</v>
      </c>
      <c r="O390" s="48">
        <v>28.9</v>
      </c>
      <c r="P390" s="47">
        <v>654</v>
      </c>
      <c r="Q390" s="48">
        <v>1.4</v>
      </c>
      <c r="R390" s="47" t="s">
        <v>53</v>
      </c>
      <c r="S390" s="48">
        <v>3.4</v>
      </c>
      <c r="T390" s="47" t="s">
        <v>53</v>
      </c>
      <c r="U390" s="48">
        <v>5.7</v>
      </c>
      <c r="V390" s="47" t="s">
        <v>53</v>
      </c>
      <c r="W390" s="48">
        <v>4.5</v>
      </c>
      <c r="X390" s="47" t="s">
        <v>53</v>
      </c>
      <c r="Y390" s="48">
        <v>3</v>
      </c>
      <c r="Z390" s="47" t="s">
        <v>53</v>
      </c>
      <c r="AA390" s="48">
        <v>4.2</v>
      </c>
      <c r="AB390" s="47" t="s">
        <v>53</v>
      </c>
      <c r="AC390" s="48">
        <v>21.8</v>
      </c>
      <c r="AD390" s="47" t="s">
        <v>53</v>
      </c>
      <c r="AE390" s="46" t="s">
        <v>54</v>
      </c>
    </row>
    <row r="391" spans="1:31" x14ac:dyDescent="0.2">
      <c r="A391" s="44">
        <f t="shared" si="6"/>
        <v>390</v>
      </c>
      <c r="B391" s="45" t="s">
        <v>276</v>
      </c>
      <c r="C391" s="44" t="s">
        <v>93</v>
      </c>
      <c r="D391" s="58" t="s">
        <v>601</v>
      </c>
      <c r="E391" t="s">
        <v>190</v>
      </c>
      <c r="F391" t="s">
        <v>76</v>
      </c>
      <c r="G391" s="45" t="s">
        <v>58</v>
      </c>
      <c r="H391" s="44" t="s">
        <v>49</v>
      </c>
      <c r="I391" s="44" t="s">
        <v>50</v>
      </c>
      <c r="J391" s="44" t="s">
        <v>103</v>
      </c>
      <c r="K391" s="46">
        <v>9</v>
      </c>
      <c r="L391" s="47" t="s">
        <v>52</v>
      </c>
      <c r="M391" s="48">
        <v>2.8</v>
      </c>
      <c r="N391" s="47" t="s">
        <v>52</v>
      </c>
      <c r="O391" s="48">
        <v>5.0999999999999996</v>
      </c>
      <c r="P391" s="47" t="s">
        <v>53</v>
      </c>
      <c r="Q391" s="48">
        <v>79.900000000000006</v>
      </c>
      <c r="R391" s="47">
        <v>156</v>
      </c>
      <c r="S391" s="48">
        <v>14.5</v>
      </c>
      <c r="T391" s="47" t="s">
        <v>53</v>
      </c>
      <c r="U391" s="48">
        <v>6</v>
      </c>
      <c r="V391" s="47" t="s">
        <v>53</v>
      </c>
      <c r="W391" s="48">
        <v>10.199999999999999</v>
      </c>
      <c r="X391" s="47" t="s">
        <v>53</v>
      </c>
      <c r="Y391" s="48">
        <v>64.2</v>
      </c>
      <c r="Z391" s="47">
        <v>633</v>
      </c>
      <c r="AA391" s="48">
        <v>2.1</v>
      </c>
      <c r="AB391" s="47" t="s">
        <v>53</v>
      </c>
      <c r="AC391" s="48">
        <v>36.6</v>
      </c>
      <c r="AD391" s="47" t="s">
        <v>53</v>
      </c>
      <c r="AE391" s="46" t="s">
        <v>54</v>
      </c>
    </row>
    <row r="392" spans="1:31" x14ac:dyDescent="0.2">
      <c r="A392" s="44">
        <f t="shared" si="6"/>
        <v>391</v>
      </c>
      <c r="B392" s="45" t="s">
        <v>383</v>
      </c>
      <c r="C392" s="44" t="s">
        <v>181</v>
      </c>
      <c r="D392" s="58" t="s">
        <v>602</v>
      </c>
      <c r="E392" t="s">
        <v>46</v>
      </c>
      <c r="F392" t="s">
        <v>47</v>
      </c>
      <c r="G392" s="45" t="s">
        <v>77</v>
      </c>
      <c r="H392" s="44" t="s">
        <v>82</v>
      </c>
      <c r="I392" s="44" t="s">
        <v>50</v>
      </c>
      <c r="J392" s="44" t="s">
        <v>64</v>
      </c>
      <c r="K392" s="46">
        <v>9</v>
      </c>
      <c r="L392" s="47" t="s">
        <v>52</v>
      </c>
      <c r="M392" s="48">
        <v>6.8</v>
      </c>
      <c r="N392" s="47" t="s">
        <v>52</v>
      </c>
      <c r="O392" s="48">
        <v>70.3</v>
      </c>
      <c r="P392" s="47">
        <v>228</v>
      </c>
      <c r="Q392" s="48">
        <v>18</v>
      </c>
      <c r="R392" s="47">
        <v>752</v>
      </c>
      <c r="S392" s="48">
        <v>17.899999999999999</v>
      </c>
      <c r="T392" s="47">
        <v>747</v>
      </c>
      <c r="U392" s="48">
        <v>10.5</v>
      </c>
      <c r="V392" s="47" t="s">
        <v>53</v>
      </c>
      <c r="W392" s="48">
        <v>8.1</v>
      </c>
      <c r="X392" s="47" t="s">
        <v>53</v>
      </c>
      <c r="Y392" s="48">
        <v>69.8</v>
      </c>
      <c r="Z392" s="47">
        <v>536</v>
      </c>
      <c r="AA392" s="48">
        <v>34.1</v>
      </c>
      <c r="AB392" s="47">
        <v>499</v>
      </c>
      <c r="AC392" s="48">
        <v>66.900000000000006</v>
      </c>
      <c r="AD392" s="47" t="s">
        <v>603</v>
      </c>
      <c r="AE392" s="46" t="s">
        <v>54</v>
      </c>
    </row>
    <row r="393" spans="1:31" x14ac:dyDescent="0.2">
      <c r="A393" s="44">
        <f t="shared" si="6"/>
        <v>392</v>
      </c>
      <c r="B393" s="45" t="s">
        <v>181</v>
      </c>
      <c r="C393" s="44" t="s">
        <v>93</v>
      </c>
      <c r="D393" s="58" t="s">
        <v>604</v>
      </c>
      <c r="E393" t="s">
        <v>75</v>
      </c>
      <c r="F393" t="s">
        <v>76</v>
      </c>
      <c r="G393" s="45" t="s">
        <v>77</v>
      </c>
      <c r="H393" s="44" t="s">
        <v>49</v>
      </c>
      <c r="I393" s="44" t="s">
        <v>50</v>
      </c>
      <c r="J393" s="44" t="s">
        <v>64</v>
      </c>
      <c r="K393" s="46">
        <v>9</v>
      </c>
      <c r="L393" s="47" t="s">
        <v>52</v>
      </c>
      <c r="M393" s="48">
        <v>10.8</v>
      </c>
      <c r="N393" s="47" t="s">
        <v>52</v>
      </c>
      <c r="O393" s="48">
        <v>41.9</v>
      </c>
      <c r="P393" s="47">
        <v>481</v>
      </c>
      <c r="Q393" s="48">
        <v>55.4</v>
      </c>
      <c r="R393" s="47">
        <v>325</v>
      </c>
      <c r="S393" s="48">
        <v>5.3</v>
      </c>
      <c r="T393" s="47" t="s">
        <v>53</v>
      </c>
      <c r="U393" s="48">
        <v>2.7</v>
      </c>
      <c r="V393" s="47" t="s">
        <v>53</v>
      </c>
      <c r="W393" s="48">
        <v>7.5</v>
      </c>
      <c r="X393" s="47" t="s">
        <v>53</v>
      </c>
      <c r="Y393" s="48">
        <v>38.4</v>
      </c>
      <c r="Z393" s="47" t="s">
        <v>53</v>
      </c>
      <c r="AA393" s="48">
        <v>7.6</v>
      </c>
      <c r="AB393" s="47" t="s">
        <v>53</v>
      </c>
      <c r="AC393" s="48">
        <v>33.4</v>
      </c>
      <c r="AD393" s="47" t="s">
        <v>53</v>
      </c>
      <c r="AE393" s="46" t="s">
        <v>54</v>
      </c>
    </row>
    <row r="394" spans="1:31" x14ac:dyDescent="0.2">
      <c r="A394" s="44">
        <f t="shared" si="6"/>
        <v>393</v>
      </c>
      <c r="B394" s="45" t="s">
        <v>89</v>
      </c>
      <c r="C394" s="44" t="s">
        <v>44</v>
      </c>
      <c r="D394" s="58" t="s">
        <v>605</v>
      </c>
      <c r="E394" t="s">
        <v>91</v>
      </c>
      <c r="F394" t="s">
        <v>76</v>
      </c>
      <c r="G394" s="45" t="s">
        <v>58</v>
      </c>
      <c r="H394" s="44" t="s">
        <v>82</v>
      </c>
      <c r="I394" s="44" t="s">
        <v>50</v>
      </c>
      <c r="J394" s="44" t="s">
        <v>64</v>
      </c>
      <c r="K394" s="46">
        <v>9</v>
      </c>
      <c r="L394" s="47" t="s">
        <v>52</v>
      </c>
      <c r="M394" s="48">
        <v>3.7</v>
      </c>
      <c r="N394" s="47" t="s">
        <v>52</v>
      </c>
      <c r="O394" s="48">
        <v>84.3</v>
      </c>
      <c r="P394" s="47">
        <v>143</v>
      </c>
      <c r="Q394" s="48">
        <v>12.2</v>
      </c>
      <c r="R394" s="47" t="s">
        <v>53</v>
      </c>
      <c r="S394" s="48">
        <v>8.5</v>
      </c>
      <c r="T394" s="47" t="s">
        <v>53</v>
      </c>
      <c r="U394" s="48">
        <v>10.8</v>
      </c>
      <c r="V394" s="47" t="s">
        <v>53</v>
      </c>
      <c r="W394" s="48">
        <v>15.3</v>
      </c>
      <c r="X394" s="47" t="s">
        <v>53</v>
      </c>
      <c r="Y394" s="48">
        <v>48.4</v>
      </c>
      <c r="Z394" s="47" t="s">
        <v>53</v>
      </c>
      <c r="AA394" s="48">
        <v>3.4</v>
      </c>
      <c r="AB394" s="47" t="s">
        <v>53</v>
      </c>
      <c r="AC394" s="48">
        <v>59.6</v>
      </c>
      <c r="AD394" s="47" t="s">
        <v>473</v>
      </c>
      <c r="AE394" s="46" t="s">
        <v>54</v>
      </c>
    </row>
    <row r="395" spans="1:31" x14ac:dyDescent="0.2">
      <c r="A395" s="44">
        <f t="shared" si="6"/>
        <v>394</v>
      </c>
      <c r="B395" s="45" t="s">
        <v>56</v>
      </c>
      <c r="C395" s="44" t="s">
        <v>56</v>
      </c>
      <c r="D395" s="58" t="s">
        <v>606</v>
      </c>
      <c r="E395" t="s">
        <v>223</v>
      </c>
      <c r="F395" t="s">
        <v>69</v>
      </c>
      <c r="G395" s="45" t="s">
        <v>77</v>
      </c>
      <c r="H395" s="44" t="s">
        <v>82</v>
      </c>
      <c r="I395" s="44" t="s">
        <v>59</v>
      </c>
      <c r="J395" s="44" t="s">
        <v>64</v>
      </c>
      <c r="K395" s="46">
        <v>9</v>
      </c>
      <c r="L395" s="47" t="s">
        <v>52</v>
      </c>
      <c r="M395" s="48">
        <v>10.199999999999999</v>
      </c>
      <c r="N395" s="47" t="s">
        <v>52</v>
      </c>
      <c r="O395" s="48">
        <v>8.4</v>
      </c>
      <c r="P395" s="47" t="s">
        <v>53</v>
      </c>
      <c r="Q395" s="48">
        <v>7.1</v>
      </c>
      <c r="R395" s="47" t="s">
        <v>53</v>
      </c>
      <c r="S395" s="48">
        <v>5</v>
      </c>
      <c r="T395" s="47" t="s">
        <v>53</v>
      </c>
      <c r="U395" s="48">
        <v>3.8</v>
      </c>
      <c r="V395" s="47" t="s">
        <v>53</v>
      </c>
      <c r="W395" s="48">
        <v>8.9</v>
      </c>
      <c r="X395" s="47" t="s">
        <v>53</v>
      </c>
      <c r="Y395" s="48">
        <v>69.599999999999994</v>
      </c>
      <c r="Z395" s="47">
        <v>538</v>
      </c>
      <c r="AA395" s="48">
        <v>5.3</v>
      </c>
      <c r="AB395" s="47" t="s">
        <v>53</v>
      </c>
      <c r="AC395" s="48">
        <v>32.200000000000003</v>
      </c>
      <c r="AD395" s="47" t="s">
        <v>53</v>
      </c>
      <c r="AE395" s="46" t="s">
        <v>54</v>
      </c>
    </row>
    <row r="396" spans="1:31" x14ac:dyDescent="0.2">
      <c r="A396" s="44">
        <f t="shared" si="6"/>
        <v>395</v>
      </c>
      <c r="B396" s="45" t="s">
        <v>56</v>
      </c>
      <c r="C396" s="44" t="s">
        <v>56</v>
      </c>
      <c r="D396" s="58" t="s">
        <v>607</v>
      </c>
      <c r="E396" t="s">
        <v>289</v>
      </c>
      <c r="F396" t="s">
        <v>69</v>
      </c>
      <c r="G396" s="45" t="s">
        <v>58</v>
      </c>
      <c r="H396" s="44" t="s">
        <v>62</v>
      </c>
      <c r="I396" s="44" t="s">
        <v>50</v>
      </c>
      <c r="J396" s="44" t="s">
        <v>51</v>
      </c>
      <c r="K396" s="46">
        <v>9</v>
      </c>
      <c r="L396" s="47" t="s">
        <v>52</v>
      </c>
      <c r="M396" s="48">
        <v>10.3</v>
      </c>
      <c r="N396" s="47" t="s">
        <v>52</v>
      </c>
      <c r="O396" s="48">
        <v>20.399999999999999</v>
      </c>
      <c r="P396" s="47" t="s">
        <v>53</v>
      </c>
      <c r="Q396" s="48">
        <v>4.7</v>
      </c>
      <c r="R396" s="47" t="s">
        <v>53</v>
      </c>
      <c r="S396" s="48">
        <v>3</v>
      </c>
      <c r="T396" s="47" t="s">
        <v>53</v>
      </c>
      <c r="U396" s="48">
        <v>6.4</v>
      </c>
      <c r="V396" s="47" t="s">
        <v>53</v>
      </c>
      <c r="W396" s="48">
        <v>5</v>
      </c>
      <c r="X396" s="47" t="s">
        <v>53</v>
      </c>
      <c r="Y396" s="48">
        <v>24.5</v>
      </c>
      <c r="Z396" s="47" t="s">
        <v>53</v>
      </c>
      <c r="AA396" s="48">
        <v>16.3</v>
      </c>
      <c r="AB396" s="47" t="s">
        <v>53</v>
      </c>
      <c r="AC396" s="48">
        <v>27.8</v>
      </c>
      <c r="AD396" s="47" t="s">
        <v>53</v>
      </c>
      <c r="AE396" s="46" t="s">
        <v>54</v>
      </c>
    </row>
    <row r="397" spans="1:31" x14ac:dyDescent="0.2">
      <c r="A397" s="44">
        <f t="shared" si="6"/>
        <v>396</v>
      </c>
      <c r="B397" s="45" t="s">
        <v>56</v>
      </c>
      <c r="C397" s="44" t="s">
        <v>56</v>
      </c>
      <c r="D397" s="58" t="s">
        <v>608</v>
      </c>
      <c r="E397" t="s">
        <v>46</v>
      </c>
      <c r="F397" t="s">
        <v>47</v>
      </c>
      <c r="G397" s="45" t="s">
        <v>58</v>
      </c>
      <c r="H397" s="44" t="s">
        <v>49</v>
      </c>
      <c r="I397" s="44" t="s">
        <v>59</v>
      </c>
      <c r="J397" s="44" t="s">
        <v>51</v>
      </c>
      <c r="K397" s="46">
        <v>9</v>
      </c>
      <c r="L397" s="47" t="s">
        <v>52</v>
      </c>
      <c r="M397" s="48">
        <v>15.2</v>
      </c>
      <c r="N397" s="47" t="s">
        <v>52</v>
      </c>
      <c r="O397" s="48">
        <v>27.8</v>
      </c>
      <c r="P397" s="47">
        <v>684</v>
      </c>
      <c r="Q397" s="48">
        <v>4.5</v>
      </c>
      <c r="R397" s="47" t="s">
        <v>53</v>
      </c>
      <c r="S397" s="48">
        <v>4.9000000000000004</v>
      </c>
      <c r="T397" s="47" t="s">
        <v>53</v>
      </c>
      <c r="U397" s="48">
        <v>10.5</v>
      </c>
      <c r="V397" s="47" t="s">
        <v>53</v>
      </c>
      <c r="W397" s="48">
        <v>8</v>
      </c>
      <c r="X397" s="47" t="s">
        <v>53</v>
      </c>
      <c r="Y397" s="48">
        <v>6.9</v>
      </c>
      <c r="Z397" s="47" t="s">
        <v>53</v>
      </c>
      <c r="AA397" s="48">
        <v>20.3</v>
      </c>
      <c r="AB397" s="47">
        <v>722</v>
      </c>
      <c r="AC397" s="48">
        <v>21.4</v>
      </c>
      <c r="AD397" s="47" t="s">
        <v>53</v>
      </c>
      <c r="AE397" s="46" t="s">
        <v>54</v>
      </c>
    </row>
    <row r="398" spans="1:31" x14ac:dyDescent="0.2">
      <c r="A398" s="44">
        <f t="shared" si="6"/>
        <v>397</v>
      </c>
      <c r="B398" s="45" t="s">
        <v>56</v>
      </c>
      <c r="C398" s="44" t="s">
        <v>56</v>
      </c>
      <c r="D398" s="58" t="s">
        <v>609</v>
      </c>
      <c r="E398" t="s">
        <v>46</v>
      </c>
      <c r="F398" t="s">
        <v>47</v>
      </c>
      <c r="G398" s="45" t="s">
        <v>77</v>
      </c>
      <c r="H398" s="44" t="s">
        <v>49</v>
      </c>
      <c r="I398" s="44" t="s">
        <v>50</v>
      </c>
      <c r="J398" s="44" t="s">
        <v>64</v>
      </c>
      <c r="K398" s="46">
        <v>9</v>
      </c>
      <c r="L398" s="47" t="s">
        <v>52</v>
      </c>
      <c r="M398" s="48">
        <v>3.8</v>
      </c>
      <c r="N398" s="47" t="s">
        <v>52</v>
      </c>
      <c r="O398" s="48">
        <v>13.8</v>
      </c>
      <c r="P398" s="47" t="s">
        <v>53</v>
      </c>
      <c r="Q398" s="48">
        <v>15.3</v>
      </c>
      <c r="R398" s="47" t="s">
        <v>53</v>
      </c>
      <c r="S398" s="48">
        <v>11.8</v>
      </c>
      <c r="T398" s="47" t="s">
        <v>53</v>
      </c>
      <c r="U398" s="48">
        <v>12.4</v>
      </c>
      <c r="V398" s="47" t="s">
        <v>53</v>
      </c>
      <c r="W398" s="48">
        <v>9.4</v>
      </c>
      <c r="X398" s="47" t="s">
        <v>53</v>
      </c>
      <c r="Y398" s="48">
        <v>37</v>
      </c>
      <c r="Z398" s="47" t="s">
        <v>53</v>
      </c>
      <c r="AA398" s="48">
        <v>16</v>
      </c>
      <c r="AB398" s="47" t="s">
        <v>53</v>
      </c>
      <c r="AC398" s="48">
        <v>46.3</v>
      </c>
      <c r="AD398" s="47" t="s">
        <v>53</v>
      </c>
      <c r="AE398" s="46" t="s">
        <v>54</v>
      </c>
    </row>
    <row r="399" spans="1:31" x14ac:dyDescent="0.2">
      <c r="A399" s="44">
        <f t="shared" si="6"/>
        <v>398</v>
      </c>
      <c r="B399" s="45">
        <f>673</f>
        <v>673</v>
      </c>
      <c r="C399" s="44" t="s">
        <v>406</v>
      </c>
      <c r="D399" s="58" t="s">
        <v>610</v>
      </c>
      <c r="E399" t="s">
        <v>75</v>
      </c>
      <c r="F399" t="s">
        <v>76</v>
      </c>
      <c r="G399" s="45" t="s">
        <v>84</v>
      </c>
      <c r="H399" s="44" t="s">
        <v>49</v>
      </c>
      <c r="I399" s="44" t="s">
        <v>50</v>
      </c>
      <c r="J399" s="44" t="s">
        <v>64</v>
      </c>
      <c r="K399" s="46">
        <v>9.1</v>
      </c>
      <c r="L399" s="47" t="s">
        <v>52</v>
      </c>
      <c r="M399" s="48">
        <v>10.3</v>
      </c>
      <c r="N399" s="47" t="s">
        <v>52</v>
      </c>
      <c r="O399" s="48">
        <v>15.4</v>
      </c>
      <c r="P399" s="47" t="s">
        <v>53</v>
      </c>
      <c r="Q399" s="48">
        <v>82.5</v>
      </c>
      <c r="R399" s="47">
        <v>140</v>
      </c>
      <c r="S399" s="48">
        <v>3.3</v>
      </c>
      <c r="T399" s="47" t="s">
        <v>53</v>
      </c>
      <c r="U399" s="48">
        <v>2.5</v>
      </c>
      <c r="V399" s="47" t="s">
        <v>53</v>
      </c>
      <c r="W399" s="48">
        <v>2.1</v>
      </c>
      <c r="X399" s="47" t="s">
        <v>53</v>
      </c>
      <c r="Y399" s="48">
        <v>43.5</v>
      </c>
      <c r="Z399" s="47" t="s">
        <v>53</v>
      </c>
      <c r="AA399" s="48">
        <v>12.5</v>
      </c>
      <c r="AB399" s="47" t="s">
        <v>53</v>
      </c>
      <c r="AC399" s="48">
        <v>40.200000000000003</v>
      </c>
      <c r="AD399" s="47" t="s">
        <v>53</v>
      </c>
      <c r="AE399" s="46">
        <v>26.2</v>
      </c>
    </row>
    <row r="400" spans="1:31" x14ac:dyDescent="0.2">
      <c r="A400" s="44">
        <f t="shared" si="6"/>
        <v>399</v>
      </c>
      <c r="B400" s="45" t="s">
        <v>276</v>
      </c>
      <c r="C400" s="44" t="s">
        <v>611</v>
      </c>
      <c r="D400" s="58" t="s">
        <v>612</v>
      </c>
      <c r="E400" t="s">
        <v>216</v>
      </c>
      <c r="F400" t="s">
        <v>69</v>
      </c>
      <c r="G400" s="45" t="s">
        <v>58</v>
      </c>
      <c r="H400" s="44" t="s">
        <v>88</v>
      </c>
      <c r="I400" s="44" t="s">
        <v>50</v>
      </c>
      <c r="J400" s="44" t="s">
        <v>64</v>
      </c>
      <c r="K400" s="46">
        <v>9.1</v>
      </c>
      <c r="L400" s="47" t="s">
        <v>52</v>
      </c>
      <c r="M400" s="48">
        <v>11.1</v>
      </c>
      <c r="N400" s="47" t="s">
        <v>52</v>
      </c>
      <c r="O400" s="48">
        <v>19.600000000000001</v>
      </c>
      <c r="P400" s="47" t="s">
        <v>53</v>
      </c>
      <c r="Q400" s="48">
        <v>45.4</v>
      </c>
      <c r="R400" s="47">
        <v>409</v>
      </c>
      <c r="S400" s="48">
        <v>31.8</v>
      </c>
      <c r="T400" s="47">
        <v>565</v>
      </c>
      <c r="U400" s="48">
        <v>38.4</v>
      </c>
      <c r="V400" s="47">
        <v>512</v>
      </c>
      <c r="W400" s="48">
        <v>28.7</v>
      </c>
      <c r="X400" s="47">
        <v>631</v>
      </c>
      <c r="Y400" s="48">
        <v>74.099999999999994</v>
      </c>
      <c r="Z400" s="47">
        <v>464</v>
      </c>
      <c r="AA400" s="48">
        <v>7.7</v>
      </c>
      <c r="AB400" s="47" t="s">
        <v>53</v>
      </c>
      <c r="AC400" s="48">
        <v>55</v>
      </c>
      <c r="AD400" s="47">
        <v>604</v>
      </c>
      <c r="AE400" s="46" t="s">
        <v>54</v>
      </c>
    </row>
    <row r="401" spans="1:31" x14ac:dyDescent="0.2">
      <c r="A401" s="44">
        <f t="shared" si="6"/>
        <v>400</v>
      </c>
      <c r="B401" s="45" t="s">
        <v>89</v>
      </c>
      <c r="C401" s="44" t="s">
        <v>44</v>
      </c>
      <c r="D401" s="58" t="s">
        <v>613</v>
      </c>
      <c r="E401" t="s">
        <v>46</v>
      </c>
      <c r="F401" t="s">
        <v>47</v>
      </c>
      <c r="G401" s="45" t="s">
        <v>77</v>
      </c>
      <c r="H401" s="44" t="s">
        <v>49</v>
      </c>
      <c r="I401" s="44" t="s">
        <v>50</v>
      </c>
      <c r="J401" s="44" t="s">
        <v>64</v>
      </c>
      <c r="K401" s="46">
        <v>9.1</v>
      </c>
      <c r="L401" s="47" t="s">
        <v>52</v>
      </c>
      <c r="M401" s="48">
        <v>11.9</v>
      </c>
      <c r="N401" s="47" t="s">
        <v>52</v>
      </c>
      <c r="O401" s="48">
        <v>16.2</v>
      </c>
      <c r="P401" s="47" t="s">
        <v>53</v>
      </c>
      <c r="Q401" s="48">
        <v>31.6</v>
      </c>
      <c r="R401" s="47">
        <v>569</v>
      </c>
      <c r="S401" s="48">
        <v>26.2</v>
      </c>
      <c r="T401" s="47">
        <v>633</v>
      </c>
      <c r="U401" s="48">
        <v>9.5</v>
      </c>
      <c r="V401" s="47" t="s">
        <v>53</v>
      </c>
      <c r="W401" s="48">
        <v>7.3</v>
      </c>
      <c r="X401" s="47" t="s">
        <v>53</v>
      </c>
      <c r="Y401" s="48">
        <v>60.4</v>
      </c>
      <c r="Z401" s="47">
        <v>685</v>
      </c>
      <c r="AA401" s="48">
        <v>21</v>
      </c>
      <c r="AB401" s="47">
        <v>706</v>
      </c>
      <c r="AC401" s="48">
        <v>43.4</v>
      </c>
      <c r="AD401" s="47" t="s">
        <v>53</v>
      </c>
      <c r="AE401" s="46" t="s">
        <v>54</v>
      </c>
    </row>
    <row r="402" spans="1:31" x14ac:dyDescent="0.2">
      <c r="A402" s="44">
        <f t="shared" si="6"/>
        <v>401</v>
      </c>
      <c r="B402" s="45" t="s">
        <v>65</v>
      </c>
      <c r="C402" s="44" t="s">
        <v>65</v>
      </c>
      <c r="D402" s="58" t="s">
        <v>614</v>
      </c>
      <c r="E402" t="s">
        <v>46</v>
      </c>
      <c r="F402" t="s">
        <v>47</v>
      </c>
      <c r="G402" s="45" t="s">
        <v>77</v>
      </c>
      <c r="H402" s="44" t="s">
        <v>49</v>
      </c>
      <c r="I402" s="44" t="s">
        <v>59</v>
      </c>
      <c r="J402" s="44" t="s">
        <v>51</v>
      </c>
      <c r="K402" s="46">
        <v>9.1</v>
      </c>
      <c r="L402" s="47" t="s">
        <v>52</v>
      </c>
      <c r="M402" s="48">
        <v>16.8</v>
      </c>
      <c r="N402" s="47" t="s">
        <v>52</v>
      </c>
      <c r="O402" s="48">
        <v>19.3</v>
      </c>
      <c r="P402" s="47" t="s">
        <v>53</v>
      </c>
      <c r="Q402" s="48">
        <v>9.6</v>
      </c>
      <c r="R402" s="47" t="s">
        <v>53</v>
      </c>
      <c r="S402" s="48">
        <v>10.5</v>
      </c>
      <c r="T402" s="47" t="s">
        <v>53</v>
      </c>
      <c r="U402" s="48">
        <v>23.3</v>
      </c>
      <c r="V402" s="47">
        <v>685</v>
      </c>
      <c r="W402" s="48">
        <v>17.5</v>
      </c>
      <c r="X402" s="47" t="s">
        <v>53</v>
      </c>
      <c r="Y402" s="48">
        <v>23.3</v>
      </c>
      <c r="Z402" s="47" t="s">
        <v>53</v>
      </c>
      <c r="AA402" s="48">
        <v>47.6</v>
      </c>
      <c r="AB402" s="47">
        <v>369</v>
      </c>
      <c r="AC402" s="48">
        <v>32.1</v>
      </c>
      <c r="AD402" s="47" t="s">
        <v>53</v>
      </c>
      <c r="AE402" s="46" t="s">
        <v>54</v>
      </c>
    </row>
    <row r="403" spans="1:31" x14ac:dyDescent="0.2">
      <c r="A403" s="44">
        <f t="shared" si="6"/>
        <v>402</v>
      </c>
      <c r="B403" s="45" t="s">
        <v>65</v>
      </c>
      <c r="C403" s="44"/>
      <c r="D403" s="58" t="s">
        <v>615</v>
      </c>
      <c r="E403" t="s">
        <v>526</v>
      </c>
      <c r="F403" t="s">
        <v>76</v>
      </c>
      <c r="G403" s="45" t="s">
        <v>48</v>
      </c>
      <c r="H403" s="44" t="s">
        <v>62</v>
      </c>
      <c r="I403" s="44" t="s">
        <v>59</v>
      </c>
      <c r="J403" s="44" t="s">
        <v>103</v>
      </c>
      <c r="K403" s="46">
        <v>9.1</v>
      </c>
      <c r="L403" s="47" t="s">
        <v>52</v>
      </c>
      <c r="M403" s="48">
        <v>14.3</v>
      </c>
      <c r="N403" s="47" t="s">
        <v>52</v>
      </c>
      <c r="O403" s="48">
        <v>5.7</v>
      </c>
      <c r="P403" s="47" t="s">
        <v>53</v>
      </c>
      <c r="Q403" s="48">
        <v>8.5</v>
      </c>
      <c r="R403" s="47" t="s">
        <v>53</v>
      </c>
      <c r="S403" s="48">
        <v>100</v>
      </c>
      <c r="T403" s="47">
        <v>36</v>
      </c>
      <c r="U403" s="48">
        <v>5.9</v>
      </c>
      <c r="V403" s="47" t="s">
        <v>53</v>
      </c>
      <c r="W403" s="48">
        <v>9.8000000000000007</v>
      </c>
      <c r="X403" s="47" t="s">
        <v>53</v>
      </c>
      <c r="Y403" s="48">
        <v>14.4</v>
      </c>
      <c r="Z403" s="47" t="s">
        <v>53</v>
      </c>
      <c r="AA403" s="48">
        <v>73.2</v>
      </c>
      <c r="AB403" s="47">
        <v>195</v>
      </c>
      <c r="AC403" s="48"/>
      <c r="AD403" s="47"/>
      <c r="AE403" s="46" t="s">
        <v>54</v>
      </c>
    </row>
    <row r="404" spans="1:31" x14ac:dyDescent="0.2">
      <c r="A404" s="44">
        <f t="shared" si="6"/>
        <v>403</v>
      </c>
      <c r="B404" s="45" t="s">
        <v>65</v>
      </c>
      <c r="C404" s="44"/>
      <c r="D404" s="58" t="s">
        <v>616</v>
      </c>
      <c r="E404" t="s">
        <v>255</v>
      </c>
      <c r="F404" t="s">
        <v>76</v>
      </c>
      <c r="G404" s="45" t="s">
        <v>48</v>
      </c>
      <c r="H404" s="44" t="s">
        <v>62</v>
      </c>
      <c r="I404" s="44" t="s">
        <v>50</v>
      </c>
      <c r="J404" s="44" t="s">
        <v>51</v>
      </c>
      <c r="K404" s="46">
        <v>9.1</v>
      </c>
      <c r="L404" s="47" t="s">
        <v>52</v>
      </c>
      <c r="M404" s="48">
        <v>7.2</v>
      </c>
      <c r="N404" s="47" t="s">
        <v>52</v>
      </c>
      <c r="O404" s="48">
        <v>12.4</v>
      </c>
      <c r="P404" s="47" t="s">
        <v>53</v>
      </c>
      <c r="Q404" s="48">
        <v>13.2</v>
      </c>
      <c r="R404" s="47" t="s">
        <v>53</v>
      </c>
      <c r="S404" s="48">
        <v>10.6</v>
      </c>
      <c r="T404" s="47" t="s">
        <v>53</v>
      </c>
      <c r="U404" s="48">
        <v>90.9</v>
      </c>
      <c r="V404" s="47">
        <v>158</v>
      </c>
      <c r="W404" s="48">
        <v>80.900000000000006</v>
      </c>
      <c r="X404" s="47">
        <v>196</v>
      </c>
      <c r="Y404" s="48">
        <v>47.7</v>
      </c>
      <c r="Z404" s="47" t="s">
        <v>53</v>
      </c>
      <c r="AA404" s="48">
        <v>5.9</v>
      </c>
      <c r="AB404" s="47" t="s">
        <v>53</v>
      </c>
      <c r="AC404" s="48">
        <v>8</v>
      </c>
      <c r="AD404" s="47" t="s">
        <v>53</v>
      </c>
      <c r="AE404" s="46" t="s">
        <v>54</v>
      </c>
    </row>
    <row r="405" spans="1:31" x14ac:dyDescent="0.2">
      <c r="A405" s="44">
        <f t="shared" si="6"/>
        <v>404</v>
      </c>
      <c r="B405" s="45" t="s">
        <v>65</v>
      </c>
      <c r="C405" s="44" t="s">
        <v>65</v>
      </c>
      <c r="D405" s="58" t="s">
        <v>617</v>
      </c>
      <c r="E405" t="s">
        <v>96</v>
      </c>
      <c r="F405" t="s">
        <v>76</v>
      </c>
      <c r="G405" s="45" t="s">
        <v>58</v>
      </c>
      <c r="H405" s="44" t="s">
        <v>49</v>
      </c>
      <c r="I405" s="44" t="s">
        <v>63</v>
      </c>
      <c r="J405" s="44" t="s">
        <v>51</v>
      </c>
      <c r="K405" s="46">
        <v>9.1</v>
      </c>
      <c r="L405" s="47" t="s">
        <v>52</v>
      </c>
      <c r="M405" s="48">
        <v>13.4</v>
      </c>
      <c r="N405" s="47" t="s">
        <v>52</v>
      </c>
      <c r="O405" s="48">
        <v>85</v>
      </c>
      <c r="P405" s="47">
        <v>135</v>
      </c>
      <c r="Q405" s="48">
        <v>1.5</v>
      </c>
      <c r="R405" s="47" t="s">
        <v>53</v>
      </c>
      <c r="S405" s="48">
        <v>3.7</v>
      </c>
      <c r="T405" s="47" t="s">
        <v>53</v>
      </c>
      <c r="U405" s="48">
        <v>6.6</v>
      </c>
      <c r="V405" s="47" t="s">
        <v>53</v>
      </c>
      <c r="W405" s="48">
        <v>10.6</v>
      </c>
      <c r="X405" s="47" t="s">
        <v>53</v>
      </c>
      <c r="Y405" s="48">
        <v>2.7</v>
      </c>
      <c r="Z405" s="47" t="s">
        <v>53</v>
      </c>
      <c r="AA405" s="48">
        <v>1.8</v>
      </c>
      <c r="AB405" s="47" t="s">
        <v>53</v>
      </c>
      <c r="AC405" s="48">
        <v>28.5</v>
      </c>
      <c r="AD405" s="47" t="s">
        <v>53</v>
      </c>
      <c r="AE405" s="46" t="s">
        <v>54</v>
      </c>
    </row>
    <row r="406" spans="1:31" x14ac:dyDescent="0.2">
      <c r="A406" s="44">
        <f t="shared" si="6"/>
        <v>405</v>
      </c>
      <c r="B406" s="45" t="s">
        <v>56</v>
      </c>
      <c r="C406" s="44" t="s">
        <v>56</v>
      </c>
      <c r="D406" s="58" t="s">
        <v>618</v>
      </c>
      <c r="E406" t="s">
        <v>438</v>
      </c>
      <c r="F406" t="s">
        <v>76</v>
      </c>
      <c r="G406" s="45" t="s">
        <v>84</v>
      </c>
      <c r="H406" s="44" t="s">
        <v>82</v>
      </c>
      <c r="I406" s="44" t="s">
        <v>59</v>
      </c>
      <c r="J406" s="44" t="s">
        <v>64</v>
      </c>
      <c r="K406" s="46">
        <v>9.1</v>
      </c>
      <c r="L406" s="47" t="s">
        <v>52</v>
      </c>
      <c r="M406" s="48">
        <v>26.6</v>
      </c>
      <c r="N406" s="47">
        <v>514</v>
      </c>
      <c r="O406" s="48">
        <v>18.7</v>
      </c>
      <c r="P406" s="47" t="s">
        <v>53</v>
      </c>
      <c r="Q406" s="48">
        <v>2.2000000000000002</v>
      </c>
      <c r="R406" s="47" t="s">
        <v>53</v>
      </c>
      <c r="S406" s="48"/>
      <c r="T406" s="47"/>
      <c r="U406" s="48">
        <v>1</v>
      </c>
      <c r="V406" s="47" t="s">
        <v>53</v>
      </c>
      <c r="W406" s="48">
        <v>1</v>
      </c>
      <c r="X406" s="47" t="s">
        <v>53</v>
      </c>
      <c r="Y406" s="48">
        <v>34.700000000000003</v>
      </c>
      <c r="Z406" s="47" t="s">
        <v>53</v>
      </c>
      <c r="AA406" s="48">
        <v>14.2</v>
      </c>
      <c r="AB406" s="47" t="s">
        <v>53</v>
      </c>
      <c r="AC406" s="48">
        <v>20</v>
      </c>
      <c r="AD406" s="47" t="s">
        <v>53</v>
      </c>
      <c r="AE406" s="46" t="s">
        <v>54</v>
      </c>
    </row>
    <row r="407" spans="1:31" x14ac:dyDescent="0.2">
      <c r="A407" s="44">
        <f t="shared" si="6"/>
        <v>406</v>
      </c>
      <c r="B407" s="45">
        <f>691</f>
        <v>691</v>
      </c>
      <c r="C407" s="44" t="s">
        <v>409</v>
      </c>
      <c r="D407" s="58" t="s">
        <v>619</v>
      </c>
      <c r="E407" t="s">
        <v>357</v>
      </c>
      <c r="F407" t="s">
        <v>76</v>
      </c>
      <c r="G407" s="45" t="s">
        <v>77</v>
      </c>
      <c r="H407" s="44" t="s">
        <v>82</v>
      </c>
      <c r="I407" s="44" t="s">
        <v>59</v>
      </c>
      <c r="J407" s="44" t="s">
        <v>64</v>
      </c>
      <c r="K407" s="46">
        <v>9.1999999999999993</v>
      </c>
      <c r="L407" s="47" t="s">
        <v>52</v>
      </c>
      <c r="M407" s="48">
        <v>4.5</v>
      </c>
      <c r="N407" s="47" t="s">
        <v>52</v>
      </c>
      <c r="O407" s="48">
        <v>5.6</v>
      </c>
      <c r="P407" s="47" t="s">
        <v>53</v>
      </c>
      <c r="Q407" s="48">
        <v>31.3</v>
      </c>
      <c r="R407" s="47">
        <v>571</v>
      </c>
      <c r="S407" s="48">
        <v>77.099999999999994</v>
      </c>
      <c r="T407" s="47">
        <v>311</v>
      </c>
      <c r="U407" s="48">
        <v>100</v>
      </c>
      <c r="V407" s="47">
        <v>19</v>
      </c>
      <c r="W407" s="48">
        <v>100</v>
      </c>
      <c r="X407" s="47">
        <v>13</v>
      </c>
      <c r="Y407" s="48">
        <v>51.3</v>
      </c>
      <c r="Z407" s="47" t="s">
        <v>53</v>
      </c>
      <c r="AA407" s="48">
        <v>53.6</v>
      </c>
      <c r="AB407" s="47">
        <v>315</v>
      </c>
      <c r="AC407" s="48">
        <v>45.4</v>
      </c>
      <c r="AD407" s="47" t="s">
        <v>53</v>
      </c>
      <c r="AE407" s="46">
        <v>25.4</v>
      </c>
    </row>
    <row r="408" spans="1:31" x14ac:dyDescent="0.2">
      <c r="A408" s="44">
        <f t="shared" si="6"/>
        <v>407</v>
      </c>
      <c r="B408" s="45">
        <v>696</v>
      </c>
      <c r="C408" s="44" t="s">
        <v>406</v>
      </c>
      <c r="D408" s="58" t="s">
        <v>620</v>
      </c>
      <c r="E408" t="s">
        <v>130</v>
      </c>
      <c r="F408" t="s">
        <v>76</v>
      </c>
      <c r="G408" s="45" t="s">
        <v>77</v>
      </c>
      <c r="H408" s="44" t="s">
        <v>49</v>
      </c>
      <c r="I408" s="44" t="s">
        <v>50</v>
      </c>
      <c r="J408" s="44" t="s">
        <v>51</v>
      </c>
      <c r="K408" s="46">
        <v>9.1999999999999993</v>
      </c>
      <c r="L408" s="47" t="s">
        <v>52</v>
      </c>
      <c r="M408" s="48">
        <v>94.7</v>
      </c>
      <c r="N408" s="47">
        <v>51</v>
      </c>
      <c r="O408" s="48">
        <v>26.5</v>
      </c>
      <c r="P408" s="47">
        <v>704</v>
      </c>
      <c r="Q408" s="48">
        <v>3.3</v>
      </c>
      <c r="R408" s="47" t="s">
        <v>53</v>
      </c>
      <c r="S408" s="48">
        <v>23.3</v>
      </c>
      <c r="T408" s="47">
        <v>673</v>
      </c>
      <c r="U408" s="48">
        <v>16.100000000000001</v>
      </c>
      <c r="V408" s="47">
        <v>796</v>
      </c>
      <c r="W408" s="48">
        <v>20.399999999999999</v>
      </c>
      <c r="X408" s="47">
        <v>757</v>
      </c>
      <c r="Y408" s="48">
        <v>29.4</v>
      </c>
      <c r="Z408" s="47" t="s">
        <v>53</v>
      </c>
      <c r="AA408" s="48">
        <v>8.9</v>
      </c>
      <c r="AB408" s="47" t="s">
        <v>53</v>
      </c>
      <c r="AC408" s="48">
        <v>45.6</v>
      </c>
      <c r="AD408" s="47" t="s">
        <v>53</v>
      </c>
      <c r="AE408" s="46">
        <v>25.2</v>
      </c>
    </row>
    <row r="409" spans="1:31" x14ac:dyDescent="0.2">
      <c r="A409" s="44">
        <f t="shared" si="6"/>
        <v>408</v>
      </c>
      <c r="B409" s="45" t="s">
        <v>445</v>
      </c>
      <c r="C409" s="44" t="s">
        <v>445</v>
      </c>
      <c r="D409" s="58" t="s">
        <v>621</v>
      </c>
      <c r="E409" t="s">
        <v>100</v>
      </c>
      <c r="F409" t="s">
        <v>101</v>
      </c>
      <c r="G409" s="45" t="s">
        <v>77</v>
      </c>
      <c r="H409" s="44" t="s">
        <v>49</v>
      </c>
      <c r="I409" s="44" t="s">
        <v>59</v>
      </c>
      <c r="J409" s="44" t="s">
        <v>64</v>
      </c>
      <c r="K409" s="46">
        <v>9.1999999999999993</v>
      </c>
      <c r="L409" s="47" t="s">
        <v>52</v>
      </c>
      <c r="M409" s="48">
        <v>10.1</v>
      </c>
      <c r="N409" s="47" t="s">
        <v>52</v>
      </c>
      <c r="O409" s="48">
        <v>3.4</v>
      </c>
      <c r="P409" s="47" t="s">
        <v>53</v>
      </c>
      <c r="Q409" s="48">
        <v>48.7</v>
      </c>
      <c r="R409" s="47">
        <v>381</v>
      </c>
      <c r="S409" s="48">
        <v>23.6</v>
      </c>
      <c r="T409" s="47">
        <v>667</v>
      </c>
      <c r="U409" s="48">
        <v>74.599999999999994</v>
      </c>
      <c r="V409" s="47">
        <v>256</v>
      </c>
      <c r="W409" s="48">
        <v>77.099999999999994</v>
      </c>
      <c r="X409" s="47">
        <v>225</v>
      </c>
      <c r="Y409" s="48">
        <v>48.9</v>
      </c>
      <c r="Z409" s="47" t="s">
        <v>53</v>
      </c>
      <c r="AA409" s="48">
        <v>9.6999999999999993</v>
      </c>
      <c r="AB409" s="47" t="s">
        <v>53</v>
      </c>
      <c r="AC409" s="48">
        <v>59.3</v>
      </c>
      <c r="AD409" s="47" t="s">
        <v>622</v>
      </c>
      <c r="AE409" s="46" t="s">
        <v>54</v>
      </c>
    </row>
    <row r="410" spans="1:31" x14ac:dyDescent="0.2">
      <c r="A410" s="44">
        <f t="shared" si="6"/>
        <v>409</v>
      </c>
      <c r="B410" s="45" t="s">
        <v>93</v>
      </c>
      <c r="C410" s="44" t="s">
        <v>406</v>
      </c>
      <c r="D410" s="58" t="s">
        <v>623</v>
      </c>
      <c r="E410" t="s">
        <v>75</v>
      </c>
      <c r="F410" t="s">
        <v>76</v>
      </c>
      <c r="G410" s="45" t="s">
        <v>84</v>
      </c>
      <c r="H410" s="44" t="s">
        <v>49</v>
      </c>
      <c r="I410" s="44" t="s">
        <v>50</v>
      </c>
      <c r="J410" s="44" t="s">
        <v>64</v>
      </c>
      <c r="K410" s="46">
        <v>9.1999999999999993</v>
      </c>
      <c r="L410" s="47" t="s">
        <v>52</v>
      </c>
      <c r="M410" s="48">
        <v>8.1999999999999993</v>
      </c>
      <c r="N410" s="47" t="s">
        <v>52</v>
      </c>
      <c r="O410" s="48">
        <v>25.8</v>
      </c>
      <c r="P410" s="47">
        <v>721</v>
      </c>
      <c r="Q410" s="48">
        <v>57.3</v>
      </c>
      <c r="R410" s="47">
        <v>305</v>
      </c>
      <c r="S410" s="48">
        <v>3.4</v>
      </c>
      <c r="T410" s="47" t="s">
        <v>53</v>
      </c>
      <c r="U410" s="48">
        <v>2.4</v>
      </c>
      <c r="V410" s="47" t="s">
        <v>53</v>
      </c>
      <c r="W410" s="48">
        <v>7.2</v>
      </c>
      <c r="X410" s="47" t="s">
        <v>53</v>
      </c>
      <c r="Y410" s="48">
        <v>51.1</v>
      </c>
      <c r="Z410" s="47" t="s">
        <v>53</v>
      </c>
      <c r="AA410" s="48">
        <v>24</v>
      </c>
      <c r="AB410" s="47">
        <v>657</v>
      </c>
      <c r="AC410" s="48">
        <v>35.6</v>
      </c>
      <c r="AD410" s="47" t="s">
        <v>53</v>
      </c>
      <c r="AE410" s="46" t="s">
        <v>54</v>
      </c>
    </row>
    <row r="411" spans="1:31" x14ac:dyDescent="0.2">
      <c r="A411" s="44">
        <f t="shared" si="6"/>
        <v>410</v>
      </c>
      <c r="B411" s="45" t="s">
        <v>43</v>
      </c>
      <c r="C411" s="44" t="s">
        <v>43</v>
      </c>
      <c r="D411" s="58" t="s">
        <v>624</v>
      </c>
      <c r="E411" t="s">
        <v>91</v>
      </c>
      <c r="F411" t="s">
        <v>76</v>
      </c>
      <c r="G411" s="45" t="s">
        <v>58</v>
      </c>
      <c r="H411" s="44" t="s">
        <v>82</v>
      </c>
      <c r="I411" s="44" t="s">
        <v>50</v>
      </c>
      <c r="J411" s="44" t="s">
        <v>64</v>
      </c>
      <c r="K411" s="46">
        <v>9.1999999999999993</v>
      </c>
      <c r="L411" s="47" t="s">
        <v>52</v>
      </c>
      <c r="M411" s="48">
        <v>4.4000000000000004</v>
      </c>
      <c r="N411" s="47" t="s">
        <v>52</v>
      </c>
      <c r="O411" s="48">
        <v>67.5</v>
      </c>
      <c r="P411" s="47">
        <v>249</v>
      </c>
      <c r="Q411" s="48">
        <v>21.4</v>
      </c>
      <c r="R411" s="47">
        <v>692</v>
      </c>
      <c r="S411" s="48">
        <v>8.1999999999999993</v>
      </c>
      <c r="T411" s="47" t="s">
        <v>53</v>
      </c>
      <c r="U411" s="48">
        <v>6.9</v>
      </c>
      <c r="V411" s="47" t="s">
        <v>53</v>
      </c>
      <c r="W411" s="48">
        <v>11.4</v>
      </c>
      <c r="X411" s="47" t="s">
        <v>53</v>
      </c>
      <c r="Y411" s="48">
        <v>33.9</v>
      </c>
      <c r="Z411" s="47" t="s">
        <v>53</v>
      </c>
      <c r="AA411" s="48">
        <v>3.4</v>
      </c>
      <c r="AB411" s="47" t="s">
        <v>53</v>
      </c>
      <c r="AC411" s="48">
        <v>50.4</v>
      </c>
      <c r="AD411" s="47" t="s">
        <v>269</v>
      </c>
      <c r="AE411" s="46" t="s">
        <v>54</v>
      </c>
    </row>
    <row r="412" spans="1:31" x14ac:dyDescent="0.2">
      <c r="A412" s="44">
        <f t="shared" si="6"/>
        <v>411</v>
      </c>
      <c r="B412" s="45" t="s">
        <v>56</v>
      </c>
      <c r="C412" s="44" t="s">
        <v>65</v>
      </c>
      <c r="D412" s="58" t="s">
        <v>625</v>
      </c>
      <c r="E412" t="s">
        <v>174</v>
      </c>
      <c r="F412" t="s">
        <v>76</v>
      </c>
      <c r="G412" s="45" t="s">
        <v>84</v>
      </c>
      <c r="H412" s="44" t="s">
        <v>82</v>
      </c>
      <c r="I412" s="44" t="s">
        <v>59</v>
      </c>
      <c r="J412" s="44" t="s">
        <v>64</v>
      </c>
      <c r="K412" s="46">
        <v>9.1999999999999993</v>
      </c>
      <c r="L412" s="47" t="s">
        <v>52</v>
      </c>
      <c r="M412" s="48">
        <v>4.3</v>
      </c>
      <c r="N412" s="47" t="s">
        <v>52</v>
      </c>
      <c r="O412" s="48">
        <v>7.6</v>
      </c>
      <c r="P412" s="47" t="s">
        <v>53</v>
      </c>
      <c r="Q412" s="48">
        <v>7.4</v>
      </c>
      <c r="R412" s="47" t="s">
        <v>53</v>
      </c>
      <c r="S412" s="48">
        <v>90.6</v>
      </c>
      <c r="T412" s="47">
        <v>221</v>
      </c>
      <c r="U412" s="48">
        <v>3.6</v>
      </c>
      <c r="V412" s="47" t="s">
        <v>53</v>
      </c>
      <c r="W412" s="48">
        <v>8.1999999999999993</v>
      </c>
      <c r="X412" s="47" t="s">
        <v>53</v>
      </c>
      <c r="Y412" s="48">
        <v>38</v>
      </c>
      <c r="Z412" s="47" t="s">
        <v>53</v>
      </c>
      <c r="AA412" s="48">
        <v>2.5</v>
      </c>
      <c r="AB412" s="47" t="s">
        <v>53</v>
      </c>
      <c r="AC412" s="48">
        <v>32.5</v>
      </c>
      <c r="AD412" s="47" t="s">
        <v>53</v>
      </c>
      <c r="AE412" s="46" t="s">
        <v>54</v>
      </c>
    </row>
    <row r="413" spans="1:31" x14ac:dyDescent="0.2">
      <c r="A413" s="44">
        <f t="shared" si="6"/>
        <v>412</v>
      </c>
      <c r="B413" s="45">
        <f>473</f>
        <v>473</v>
      </c>
      <c r="C413" s="44">
        <f>405</f>
        <v>405</v>
      </c>
      <c r="D413" s="58" t="s">
        <v>626</v>
      </c>
      <c r="E413" t="s">
        <v>414</v>
      </c>
      <c r="F413" t="s">
        <v>69</v>
      </c>
      <c r="G413" s="45" t="s">
        <v>48</v>
      </c>
      <c r="H413" s="44" t="s">
        <v>62</v>
      </c>
      <c r="I413" s="44" t="s">
        <v>50</v>
      </c>
      <c r="J413" s="44" t="s">
        <v>64</v>
      </c>
      <c r="K413" s="46">
        <v>9.3000000000000007</v>
      </c>
      <c r="L413" s="47" t="s">
        <v>52</v>
      </c>
      <c r="M413" s="48">
        <v>9.4</v>
      </c>
      <c r="N413" s="47" t="s">
        <v>52</v>
      </c>
      <c r="O413" s="48">
        <v>70.3</v>
      </c>
      <c r="P413" s="47">
        <v>227</v>
      </c>
      <c r="Q413" s="48">
        <v>43.4</v>
      </c>
      <c r="R413" s="47">
        <v>434</v>
      </c>
      <c r="S413" s="48">
        <v>100</v>
      </c>
      <c r="T413" s="47">
        <v>33</v>
      </c>
      <c r="U413" s="48">
        <v>100</v>
      </c>
      <c r="V413" s="47">
        <v>10</v>
      </c>
      <c r="W413" s="48">
        <v>100</v>
      </c>
      <c r="X413" s="47">
        <v>5</v>
      </c>
      <c r="Y413" s="48">
        <v>42.7</v>
      </c>
      <c r="Z413" s="47" t="s">
        <v>53</v>
      </c>
      <c r="AA413" s="48">
        <v>2.2000000000000002</v>
      </c>
      <c r="AB413" s="47" t="s">
        <v>53</v>
      </c>
      <c r="AC413" s="48">
        <v>48.2</v>
      </c>
      <c r="AD413" s="47" t="s">
        <v>304</v>
      </c>
      <c r="AE413" s="46">
        <v>33.5</v>
      </c>
    </row>
    <row r="414" spans="1:31" x14ac:dyDescent="0.2">
      <c r="A414" s="44">
        <f t="shared" si="6"/>
        <v>413</v>
      </c>
      <c r="B414" s="45">
        <f>566</f>
        <v>566</v>
      </c>
      <c r="C414" s="44">
        <f>531</f>
        <v>531</v>
      </c>
      <c r="D414" s="58" t="s">
        <v>627</v>
      </c>
      <c r="E414" t="s">
        <v>130</v>
      </c>
      <c r="F414" t="s">
        <v>76</v>
      </c>
      <c r="G414" s="45" t="s">
        <v>58</v>
      </c>
      <c r="H414" s="44" t="s">
        <v>62</v>
      </c>
      <c r="I414" s="44" t="s">
        <v>50</v>
      </c>
      <c r="J414" s="44" t="s">
        <v>64</v>
      </c>
      <c r="K414" s="46">
        <v>9.3000000000000007</v>
      </c>
      <c r="L414" s="47" t="s">
        <v>52</v>
      </c>
      <c r="M414" s="48">
        <v>19.399999999999999</v>
      </c>
      <c r="N414" s="47">
        <v>670</v>
      </c>
      <c r="O414" s="48">
        <v>5.2</v>
      </c>
      <c r="P414" s="47" t="s">
        <v>53</v>
      </c>
      <c r="Q414" s="48">
        <v>98</v>
      </c>
      <c r="R414" s="47">
        <v>47</v>
      </c>
      <c r="S414" s="48">
        <v>2.5</v>
      </c>
      <c r="T414" s="47" t="s">
        <v>53</v>
      </c>
      <c r="U414" s="48">
        <v>1.2</v>
      </c>
      <c r="V414" s="47" t="s">
        <v>53</v>
      </c>
      <c r="W414" s="48">
        <v>5.6</v>
      </c>
      <c r="X414" s="47" t="s">
        <v>53</v>
      </c>
      <c r="Y414" s="48">
        <v>30.5</v>
      </c>
      <c r="Z414" s="47" t="s">
        <v>53</v>
      </c>
      <c r="AA414" s="48">
        <v>10.3</v>
      </c>
      <c r="AB414" s="47" t="s">
        <v>53</v>
      </c>
      <c r="AC414" s="48">
        <v>48.3</v>
      </c>
      <c r="AD414" s="47" t="s">
        <v>628</v>
      </c>
      <c r="AE414" s="46">
        <v>29.3</v>
      </c>
    </row>
    <row r="415" spans="1:31" x14ac:dyDescent="0.2">
      <c r="A415" s="44">
        <f t="shared" si="6"/>
        <v>414</v>
      </c>
      <c r="B415" s="45">
        <f>668</f>
        <v>668</v>
      </c>
      <c r="C415" s="44" t="s">
        <v>73</v>
      </c>
      <c r="D415" s="58" t="s">
        <v>629</v>
      </c>
      <c r="E415" t="s">
        <v>190</v>
      </c>
      <c r="F415" t="s">
        <v>76</v>
      </c>
      <c r="G415" s="45" t="s">
        <v>58</v>
      </c>
      <c r="H415" s="44" t="s">
        <v>62</v>
      </c>
      <c r="I415" s="44" t="s">
        <v>50</v>
      </c>
      <c r="J415" s="44" t="s">
        <v>51</v>
      </c>
      <c r="K415" s="46">
        <v>9.3000000000000007</v>
      </c>
      <c r="L415" s="47" t="s">
        <v>52</v>
      </c>
      <c r="M415" s="48">
        <v>6.6</v>
      </c>
      <c r="N415" s="47" t="s">
        <v>52</v>
      </c>
      <c r="O415" s="48">
        <v>74.599999999999994</v>
      </c>
      <c r="P415" s="47">
        <v>200</v>
      </c>
      <c r="Q415" s="48">
        <v>58.2</v>
      </c>
      <c r="R415" s="47">
        <v>298</v>
      </c>
      <c r="S415" s="48">
        <v>7.9</v>
      </c>
      <c r="T415" s="47" t="s">
        <v>53</v>
      </c>
      <c r="U415" s="48">
        <v>9.5</v>
      </c>
      <c r="V415" s="47" t="s">
        <v>53</v>
      </c>
      <c r="W415" s="48">
        <v>13.2</v>
      </c>
      <c r="X415" s="47" t="s">
        <v>53</v>
      </c>
      <c r="Y415" s="48">
        <v>25.5</v>
      </c>
      <c r="Z415" s="47" t="s">
        <v>53</v>
      </c>
      <c r="AA415" s="48">
        <v>2.1</v>
      </c>
      <c r="AB415" s="47" t="s">
        <v>53</v>
      </c>
      <c r="AC415" s="48">
        <v>48.8</v>
      </c>
      <c r="AD415" s="47" t="s">
        <v>630</v>
      </c>
      <c r="AE415" s="46">
        <v>26.3</v>
      </c>
    </row>
    <row r="416" spans="1:31" x14ac:dyDescent="0.2">
      <c r="A416" s="44">
        <f t="shared" si="6"/>
        <v>415</v>
      </c>
      <c r="B416" s="45" t="s">
        <v>445</v>
      </c>
      <c r="C416" s="44" t="s">
        <v>507</v>
      </c>
      <c r="D416" s="58" t="s">
        <v>631</v>
      </c>
      <c r="E416" t="s">
        <v>632</v>
      </c>
      <c r="F416" t="s">
        <v>69</v>
      </c>
      <c r="G416" s="45" t="s">
        <v>58</v>
      </c>
      <c r="H416" s="44" t="s">
        <v>82</v>
      </c>
      <c r="I416" s="44" t="s">
        <v>50</v>
      </c>
      <c r="J416" s="44" t="s">
        <v>64</v>
      </c>
      <c r="K416" s="46">
        <v>9.3000000000000007</v>
      </c>
      <c r="L416" s="47" t="s">
        <v>52</v>
      </c>
      <c r="M416" s="48">
        <v>7.4</v>
      </c>
      <c r="N416" s="47" t="s">
        <v>52</v>
      </c>
      <c r="O416" s="48">
        <v>47.7</v>
      </c>
      <c r="P416" s="47">
        <v>408</v>
      </c>
      <c r="Q416" s="48">
        <v>10.1</v>
      </c>
      <c r="R416" s="47" t="s">
        <v>53</v>
      </c>
      <c r="S416" s="48">
        <v>33.1</v>
      </c>
      <c r="T416" s="47">
        <v>551</v>
      </c>
      <c r="U416" s="48">
        <v>42.2</v>
      </c>
      <c r="V416" s="47">
        <v>472</v>
      </c>
      <c r="W416" s="48">
        <v>47.5</v>
      </c>
      <c r="X416" s="47">
        <v>436</v>
      </c>
      <c r="Y416" s="48">
        <v>76.8</v>
      </c>
      <c r="Z416" s="47">
        <v>409</v>
      </c>
      <c r="AA416" s="48">
        <v>98.1</v>
      </c>
      <c r="AB416" s="47">
        <v>40</v>
      </c>
      <c r="AC416" s="48">
        <v>38.200000000000003</v>
      </c>
      <c r="AD416" s="47" t="s">
        <v>53</v>
      </c>
      <c r="AE416" s="46" t="s">
        <v>54</v>
      </c>
    </row>
    <row r="417" spans="1:31" x14ac:dyDescent="0.2">
      <c r="A417" s="44">
        <f t="shared" si="6"/>
        <v>416</v>
      </c>
      <c r="B417" s="45" t="s">
        <v>43</v>
      </c>
      <c r="C417" s="44" t="s">
        <v>44</v>
      </c>
      <c r="D417" s="58" t="s">
        <v>633</v>
      </c>
      <c r="E417" t="s">
        <v>133</v>
      </c>
      <c r="F417" t="s">
        <v>69</v>
      </c>
      <c r="G417" s="45" t="s">
        <v>77</v>
      </c>
      <c r="H417" s="44" t="s">
        <v>82</v>
      </c>
      <c r="I417" s="44" t="s">
        <v>59</v>
      </c>
      <c r="J417" s="44" t="s">
        <v>64</v>
      </c>
      <c r="K417" s="46">
        <v>9.3000000000000007</v>
      </c>
      <c r="L417" s="47" t="s">
        <v>52</v>
      </c>
      <c r="M417" s="48">
        <v>4.7</v>
      </c>
      <c r="N417" s="47" t="s">
        <v>52</v>
      </c>
      <c r="O417" s="48">
        <v>3.6</v>
      </c>
      <c r="P417" s="47" t="s">
        <v>53</v>
      </c>
      <c r="Q417" s="48">
        <v>47.3</v>
      </c>
      <c r="R417" s="47">
        <v>399</v>
      </c>
      <c r="S417" s="48">
        <v>3.8</v>
      </c>
      <c r="T417" s="47" t="s">
        <v>53</v>
      </c>
      <c r="U417" s="48">
        <v>6.8</v>
      </c>
      <c r="V417" s="47" t="s">
        <v>53</v>
      </c>
      <c r="W417" s="48">
        <v>12.3</v>
      </c>
      <c r="X417" s="47" t="s">
        <v>53</v>
      </c>
      <c r="Y417" s="48">
        <v>65.5</v>
      </c>
      <c r="Z417" s="47">
        <v>614</v>
      </c>
      <c r="AA417" s="48">
        <v>7</v>
      </c>
      <c r="AB417" s="47" t="s">
        <v>53</v>
      </c>
      <c r="AC417" s="48">
        <v>54.2</v>
      </c>
      <c r="AD417" s="47" t="s">
        <v>453</v>
      </c>
      <c r="AE417" s="46" t="s">
        <v>54</v>
      </c>
    </row>
    <row r="418" spans="1:31" x14ac:dyDescent="0.2">
      <c r="A418" s="44">
        <f t="shared" si="6"/>
        <v>417</v>
      </c>
      <c r="B418" s="45" t="s">
        <v>56</v>
      </c>
      <c r="C418" s="44" t="s">
        <v>65</v>
      </c>
      <c r="D418" s="58" t="s">
        <v>634</v>
      </c>
      <c r="E418" t="s">
        <v>147</v>
      </c>
      <c r="F418" t="s">
        <v>76</v>
      </c>
      <c r="G418" s="45" t="s">
        <v>77</v>
      </c>
      <c r="H418" s="44" t="s">
        <v>49</v>
      </c>
      <c r="I418" s="44" t="s">
        <v>59</v>
      </c>
      <c r="J418" s="44" t="s">
        <v>64</v>
      </c>
      <c r="K418" s="46">
        <v>9.3000000000000007</v>
      </c>
      <c r="L418" s="47" t="s">
        <v>52</v>
      </c>
      <c r="M418" s="48">
        <v>14.3</v>
      </c>
      <c r="N418" s="47" t="s">
        <v>52</v>
      </c>
      <c r="O418" s="48">
        <v>5</v>
      </c>
      <c r="P418" s="47" t="s">
        <v>53</v>
      </c>
      <c r="Q418" s="48">
        <v>15.5</v>
      </c>
      <c r="R418" s="47">
        <v>795</v>
      </c>
      <c r="S418" s="48">
        <v>5.7</v>
      </c>
      <c r="T418" s="47" t="s">
        <v>53</v>
      </c>
      <c r="U418" s="48">
        <v>9.6</v>
      </c>
      <c r="V418" s="47" t="s">
        <v>53</v>
      </c>
      <c r="W418" s="48">
        <v>13.2</v>
      </c>
      <c r="X418" s="47" t="s">
        <v>53</v>
      </c>
      <c r="Y418" s="48">
        <v>57.9</v>
      </c>
      <c r="Z418" s="47">
        <v>719</v>
      </c>
      <c r="AA418" s="48">
        <v>3.3</v>
      </c>
      <c r="AB418" s="47" t="s">
        <v>53</v>
      </c>
      <c r="AC418" s="48">
        <v>28.8</v>
      </c>
      <c r="AD418" s="47" t="s">
        <v>53</v>
      </c>
      <c r="AE418" s="46" t="s">
        <v>54</v>
      </c>
    </row>
    <row r="419" spans="1:31" x14ac:dyDescent="0.2">
      <c r="A419" s="44">
        <f t="shared" si="6"/>
        <v>418</v>
      </c>
      <c r="B419" s="45" t="s">
        <v>56</v>
      </c>
      <c r="C419" s="44" t="s">
        <v>65</v>
      </c>
      <c r="D419" s="58" t="s">
        <v>635</v>
      </c>
      <c r="E419" t="s">
        <v>109</v>
      </c>
      <c r="F419" t="s">
        <v>47</v>
      </c>
      <c r="G419" s="45" t="s">
        <v>58</v>
      </c>
      <c r="H419" s="44" t="s">
        <v>62</v>
      </c>
      <c r="I419" s="44" t="s">
        <v>63</v>
      </c>
      <c r="J419" s="44" t="s">
        <v>51</v>
      </c>
      <c r="K419" s="46">
        <v>9.3000000000000007</v>
      </c>
      <c r="L419" s="47" t="s">
        <v>52</v>
      </c>
      <c r="M419" s="48">
        <v>7.8</v>
      </c>
      <c r="N419" s="47" t="s">
        <v>52</v>
      </c>
      <c r="O419" s="48">
        <v>84.6</v>
      </c>
      <c r="P419" s="47">
        <v>138</v>
      </c>
      <c r="Q419" s="48">
        <v>1.2</v>
      </c>
      <c r="R419" s="47" t="s">
        <v>53</v>
      </c>
      <c r="S419" s="48">
        <v>3.8</v>
      </c>
      <c r="T419" s="47" t="s">
        <v>53</v>
      </c>
      <c r="U419" s="48">
        <v>2.5</v>
      </c>
      <c r="V419" s="47" t="s">
        <v>53</v>
      </c>
      <c r="W419" s="48">
        <v>2.1</v>
      </c>
      <c r="X419" s="47" t="s">
        <v>53</v>
      </c>
      <c r="Y419" s="48">
        <v>3.7</v>
      </c>
      <c r="Z419" s="47" t="s">
        <v>53</v>
      </c>
      <c r="AA419" s="48">
        <v>2.2999999999999998</v>
      </c>
      <c r="AB419" s="47" t="s">
        <v>53</v>
      </c>
      <c r="AC419" s="48">
        <v>21.8</v>
      </c>
      <c r="AD419" s="47" t="s">
        <v>53</v>
      </c>
      <c r="AE419" s="46" t="s">
        <v>54</v>
      </c>
    </row>
    <row r="420" spans="1:31" x14ac:dyDescent="0.2">
      <c r="A420" s="44">
        <f t="shared" si="6"/>
        <v>419</v>
      </c>
      <c r="B420" s="45" t="s">
        <v>55</v>
      </c>
      <c r="C420" s="44" t="s">
        <v>56</v>
      </c>
      <c r="D420" s="58" t="s">
        <v>636</v>
      </c>
      <c r="E420" t="s">
        <v>287</v>
      </c>
      <c r="F420" t="s">
        <v>47</v>
      </c>
      <c r="G420" s="45" t="s">
        <v>58</v>
      </c>
      <c r="H420" s="44" t="s">
        <v>62</v>
      </c>
      <c r="I420" s="44" t="s">
        <v>50</v>
      </c>
      <c r="J420" s="44" t="s">
        <v>64</v>
      </c>
      <c r="K420" s="46">
        <v>9.3000000000000007</v>
      </c>
      <c r="L420" s="47" t="s">
        <v>52</v>
      </c>
      <c r="M420" s="48">
        <v>8</v>
      </c>
      <c r="N420" s="47" t="s">
        <v>52</v>
      </c>
      <c r="O420" s="48">
        <v>16.7</v>
      </c>
      <c r="P420" s="47" t="s">
        <v>53</v>
      </c>
      <c r="Q420" s="48">
        <v>2.8</v>
      </c>
      <c r="R420" s="47" t="s">
        <v>53</v>
      </c>
      <c r="S420" s="48">
        <v>1.5</v>
      </c>
      <c r="T420" s="47" t="s">
        <v>53</v>
      </c>
      <c r="U420" s="48">
        <v>2.8</v>
      </c>
      <c r="V420" s="47" t="s">
        <v>53</v>
      </c>
      <c r="W420" s="48">
        <v>7</v>
      </c>
      <c r="X420" s="47" t="s">
        <v>53</v>
      </c>
      <c r="Y420" s="48">
        <v>12.6</v>
      </c>
      <c r="Z420" s="47" t="s">
        <v>53</v>
      </c>
      <c r="AA420" s="48">
        <v>4.7</v>
      </c>
      <c r="AB420" s="47" t="s">
        <v>53</v>
      </c>
      <c r="AC420" s="48">
        <v>34.4</v>
      </c>
      <c r="AD420" s="47" t="s">
        <v>53</v>
      </c>
      <c r="AE420" s="46" t="s">
        <v>54</v>
      </c>
    </row>
    <row r="421" spans="1:31" x14ac:dyDescent="0.2">
      <c r="A421" s="44">
        <f t="shared" si="6"/>
        <v>420</v>
      </c>
      <c r="B421" s="45">
        <v>406</v>
      </c>
      <c r="C421" s="44">
        <f>405</f>
        <v>405</v>
      </c>
      <c r="D421" s="58" t="s">
        <v>637</v>
      </c>
      <c r="E421" t="s">
        <v>205</v>
      </c>
      <c r="F421" t="s">
        <v>69</v>
      </c>
      <c r="G421" s="45" t="s">
        <v>58</v>
      </c>
      <c r="H421" s="44" t="s">
        <v>62</v>
      </c>
      <c r="I421" s="44" t="s">
        <v>50</v>
      </c>
      <c r="J421" s="44" t="s">
        <v>64</v>
      </c>
      <c r="K421" s="46">
        <v>9.4</v>
      </c>
      <c r="L421" s="47" t="s">
        <v>52</v>
      </c>
      <c r="M421" s="48">
        <v>38</v>
      </c>
      <c r="N421" s="47">
        <v>367</v>
      </c>
      <c r="O421" s="48">
        <v>42.7</v>
      </c>
      <c r="P421" s="47">
        <v>468</v>
      </c>
      <c r="Q421" s="48">
        <v>69</v>
      </c>
      <c r="R421" s="47">
        <v>222</v>
      </c>
      <c r="S421" s="48">
        <v>34.4</v>
      </c>
      <c r="T421" s="47">
        <v>542</v>
      </c>
      <c r="U421" s="48">
        <v>77.5</v>
      </c>
      <c r="V421" s="47">
        <v>237</v>
      </c>
      <c r="W421" s="48">
        <v>79.7</v>
      </c>
      <c r="X421" s="47">
        <v>208</v>
      </c>
      <c r="Y421" s="48">
        <v>58.7</v>
      </c>
      <c r="Z421" s="47">
        <v>711</v>
      </c>
      <c r="AA421" s="48">
        <v>17.8</v>
      </c>
      <c r="AB421" s="47">
        <v>764</v>
      </c>
      <c r="AC421" s="48">
        <v>39.1</v>
      </c>
      <c r="AD421" s="47" t="s">
        <v>53</v>
      </c>
      <c r="AE421" s="46">
        <v>37.1</v>
      </c>
    </row>
    <row r="422" spans="1:31" x14ac:dyDescent="0.2">
      <c r="A422" s="44">
        <f t="shared" si="6"/>
        <v>421</v>
      </c>
      <c r="B422" s="45">
        <f>530</f>
        <v>530</v>
      </c>
      <c r="C422" s="44"/>
      <c r="D422" s="58" t="s">
        <v>638</v>
      </c>
      <c r="E422" t="s">
        <v>639</v>
      </c>
      <c r="F422" t="s">
        <v>76</v>
      </c>
      <c r="G422" s="45" t="s">
        <v>58</v>
      </c>
      <c r="H422" s="44" t="s">
        <v>62</v>
      </c>
      <c r="I422" s="44" t="s">
        <v>50</v>
      </c>
      <c r="J422" s="44"/>
      <c r="K422" s="46">
        <v>9.4</v>
      </c>
      <c r="L422" s="47" t="s">
        <v>52</v>
      </c>
      <c r="M422" s="48">
        <v>7.8</v>
      </c>
      <c r="N422" s="47" t="s">
        <v>52</v>
      </c>
      <c r="O422" s="48">
        <v>71.7</v>
      </c>
      <c r="P422" s="47">
        <v>215</v>
      </c>
      <c r="Q422" s="48">
        <v>39.700000000000003</v>
      </c>
      <c r="R422" s="47">
        <v>474</v>
      </c>
      <c r="S422" s="48">
        <v>99.8</v>
      </c>
      <c r="T422" s="47">
        <v>104</v>
      </c>
      <c r="U422" s="48">
        <v>68.599999999999994</v>
      </c>
      <c r="V422" s="47">
        <v>285</v>
      </c>
      <c r="W422" s="48">
        <v>61.7</v>
      </c>
      <c r="X422" s="47">
        <v>325</v>
      </c>
      <c r="Y422" s="48">
        <v>43.4</v>
      </c>
      <c r="Z422" s="47" t="s">
        <v>53</v>
      </c>
      <c r="AA422" s="48">
        <v>9.4</v>
      </c>
      <c r="AB422" s="47" t="s">
        <v>53</v>
      </c>
      <c r="AC422" s="48">
        <v>35.299999999999997</v>
      </c>
      <c r="AD422" s="47" t="s">
        <v>53</v>
      </c>
      <c r="AE422" s="46">
        <v>30.8</v>
      </c>
    </row>
    <row r="423" spans="1:31" x14ac:dyDescent="0.2">
      <c r="A423" s="44">
        <f t="shared" si="6"/>
        <v>422</v>
      </c>
      <c r="B423" s="45">
        <f>688</f>
        <v>688</v>
      </c>
      <c r="C423" s="44">
        <f>576</f>
        <v>576</v>
      </c>
      <c r="D423" s="58" t="s">
        <v>640</v>
      </c>
      <c r="E423" t="s">
        <v>68</v>
      </c>
      <c r="F423" t="s">
        <v>69</v>
      </c>
      <c r="G423" s="45" t="s">
        <v>58</v>
      </c>
      <c r="H423" s="44" t="s">
        <v>62</v>
      </c>
      <c r="I423" s="44" t="s">
        <v>50</v>
      </c>
      <c r="J423" s="44" t="s">
        <v>64</v>
      </c>
      <c r="K423" s="46">
        <v>9.4</v>
      </c>
      <c r="L423" s="47" t="s">
        <v>52</v>
      </c>
      <c r="M423" s="48">
        <v>15.4</v>
      </c>
      <c r="N423" s="47" t="s">
        <v>52</v>
      </c>
      <c r="O423" s="48">
        <v>96</v>
      </c>
      <c r="P423" s="47">
        <v>67</v>
      </c>
      <c r="Q423" s="48">
        <v>7</v>
      </c>
      <c r="R423" s="47" t="s">
        <v>53</v>
      </c>
      <c r="S423" s="48">
        <v>14.8</v>
      </c>
      <c r="T423" s="47" t="s">
        <v>53</v>
      </c>
      <c r="U423" s="48">
        <v>88.8</v>
      </c>
      <c r="V423" s="47">
        <v>179</v>
      </c>
      <c r="W423" s="48">
        <v>83.9</v>
      </c>
      <c r="X423" s="47">
        <v>178</v>
      </c>
      <c r="Y423" s="48">
        <v>60.4</v>
      </c>
      <c r="Z423" s="47">
        <v>686</v>
      </c>
      <c r="AA423" s="48">
        <v>2</v>
      </c>
      <c r="AB423" s="47" t="s">
        <v>53</v>
      </c>
      <c r="AC423" s="48">
        <v>47.7</v>
      </c>
      <c r="AD423" s="47" t="s">
        <v>641</v>
      </c>
      <c r="AE423" s="46">
        <v>25.6</v>
      </c>
    </row>
    <row r="424" spans="1:31" x14ac:dyDescent="0.2">
      <c r="A424" s="44">
        <f t="shared" si="6"/>
        <v>423</v>
      </c>
      <c r="B424" s="45" t="s">
        <v>181</v>
      </c>
      <c r="C424" s="44" t="s">
        <v>172</v>
      </c>
      <c r="D424" s="58" t="s">
        <v>642</v>
      </c>
      <c r="E424" t="s">
        <v>75</v>
      </c>
      <c r="F424" t="s">
        <v>76</v>
      </c>
      <c r="G424" s="45" t="s">
        <v>84</v>
      </c>
      <c r="H424" s="44" t="s">
        <v>49</v>
      </c>
      <c r="I424" s="44" t="s">
        <v>50</v>
      </c>
      <c r="J424" s="44" t="s">
        <v>64</v>
      </c>
      <c r="K424" s="46">
        <v>9.4</v>
      </c>
      <c r="L424" s="47" t="s">
        <v>52</v>
      </c>
      <c r="M424" s="48">
        <v>5.3</v>
      </c>
      <c r="N424" s="47" t="s">
        <v>52</v>
      </c>
      <c r="O424" s="48">
        <v>43.4</v>
      </c>
      <c r="P424" s="47">
        <v>460</v>
      </c>
      <c r="Q424" s="48">
        <v>47.7</v>
      </c>
      <c r="R424" s="47">
        <v>393</v>
      </c>
      <c r="S424" s="48">
        <v>3</v>
      </c>
      <c r="T424" s="47" t="s">
        <v>53</v>
      </c>
      <c r="U424" s="48">
        <v>2.2000000000000002</v>
      </c>
      <c r="V424" s="47" t="s">
        <v>53</v>
      </c>
      <c r="W424" s="48">
        <v>1.9</v>
      </c>
      <c r="X424" s="47" t="s">
        <v>53</v>
      </c>
      <c r="Y424" s="48">
        <v>69.599999999999994</v>
      </c>
      <c r="Z424" s="47">
        <v>540</v>
      </c>
      <c r="AA424" s="48">
        <v>11.1</v>
      </c>
      <c r="AB424" s="47" t="s">
        <v>53</v>
      </c>
      <c r="AC424" s="48">
        <v>45.3</v>
      </c>
      <c r="AD424" s="47" t="s">
        <v>53</v>
      </c>
      <c r="AE424" s="46" t="s">
        <v>54</v>
      </c>
    </row>
    <row r="425" spans="1:31" x14ac:dyDescent="0.2">
      <c r="A425" s="44">
        <f t="shared" si="6"/>
        <v>424</v>
      </c>
      <c r="B425" s="45" t="s">
        <v>89</v>
      </c>
      <c r="C425" s="44" t="s">
        <v>65</v>
      </c>
      <c r="D425" s="58" t="s">
        <v>643</v>
      </c>
      <c r="E425" t="s">
        <v>130</v>
      </c>
      <c r="F425" t="s">
        <v>76</v>
      </c>
      <c r="G425" s="45" t="s">
        <v>77</v>
      </c>
      <c r="H425" s="44" t="s">
        <v>49</v>
      </c>
      <c r="I425" s="44" t="s">
        <v>50</v>
      </c>
      <c r="J425" s="44" t="s">
        <v>64</v>
      </c>
      <c r="K425" s="46">
        <v>9.4</v>
      </c>
      <c r="L425" s="47" t="s">
        <v>52</v>
      </c>
      <c r="M425" s="48">
        <v>11.5</v>
      </c>
      <c r="N425" s="47" t="s">
        <v>52</v>
      </c>
      <c r="O425" s="48">
        <v>10.3</v>
      </c>
      <c r="P425" s="47" t="s">
        <v>53</v>
      </c>
      <c r="Q425" s="48">
        <v>43.5</v>
      </c>
      <c r="R425" s="47">
        <v>433</v>
      </c>
      <c r="S425" s="48"/>
      <c r="T425" s="47"/>
      <c r="U425" s="48">
        <v>3.2</v>
      </c>
      <c r="V425" s="47" t="s">
        <v>53</v>
      </c>
      <c r="W425" s="48">
        <v>7.5</v>
      </c>
      <c r="X425" s="47" t="s">
        <v>53</v>
      </c>
      <c r="Y425" s="48">
        <v>33</v>
      </c>
      <c r="Z425" s="47" t="s">
        <v>53</v>
      </c>
      <c r="AA425" s="48">
        <v>39.6</v>
      </c>
      <c r="AB425" s="47">
        <v>441</v>
      </c>
      <c r="AC425" s="48">
        <v>50.9</v>
      </c>
      <c r="AD425" s="47" t="s">
        <v>335</v>
      </c>
      <c r="AE425" s="46" t="s">
        <v>54</v>
      </c>
    </row>
    <row r="426" spans="1:31" x14ac:dyDescent="0.2">
      <c r="A426" s="44">
        <f t="shared" si="6"/>
        <v>425</v>
      </c>
      <c r="B426" s="45" t="s">
        <v>89</v>
      </c>
      <c r="C426" s="44" t="s">
        <v>89</v>
      </c>
      <c r="D426" s="58" t="s">
        <v>644</v>
      </c>
      <c r="E426" t="s">
        <v>147</v>
      </c>
      <c r="F426" t="s">
        <v>76</v>
      </c>
      <c r="G426" s="45" t="s">
        <v>77</v>
      </c>
      <c r="H426" s="44" t="s">
        <v>62</v>
      </c>
      <c r="I426" s="44" t="s">
        <v>50</v>
      </c>
      <c r="J426" s="44" t="s">
        <v>64</v>
      </c>
      <c r="K426" s="46">
        <v>9.4</v>
      </c>
      <c r="L426" s="47" t="s">
        <v>52</v>
      </c>
      <c r="M426" s="48">
        <v>11.9</v>
      </c>
      <c r="N426" s="47" t="s">
        <v>52</v>
      </c>
      <c r="O426" s="48">
        <v>87.2</v>
      </c>
      <c r="P426" s="47">
        <v>119</v>
      </c>
      <c r="Q426" s="48">
        <v>12.3</v>
      </c>
      <c r="R426" s="47" t="s">
        <v>53</v>
      </c>
      <c r="S426" s="48"/>
      <c r="T426" s="47"/>
      <c r="U426" s="48">
        <v>2</v>
      </c>
      <c r="V426" s="47" t="s">
        <v>53</v>
      </c>
      <c r="W426" s="48">
        <v>1.7</v>
      </c>
      <c r="X426" s="47" t="s">
        <v>53</v>
      </c>
      <c r="Y426" s="48">
        <v>49</v>
      </c>
      <c r="Z426" s="47" t="s">
        <v>53</v>
      </c>
      <c r="AA426" s="48">
        <v>19.2</v>
      </c>
      <c r="AB426" s="47">
        <v>742</v>
      </c>
      <c r="AC426" s="48">
        <v>25.8</v>
      </c>
      <c r="AD426" s="47" t="s">
        <v>53</v>
      </c>
      <c r="AE426" s="46" t="s">
        <v>54</v>
      </c>
    </row>
    <row r="427" spans="1:31" x14ac:dyDescent="0.2">
      <c r="A427" s="44">
        <f t="shared" si="6"/>
        <v>426</v>
      </c>
      <c r="B427" s="45" t="s">
        <v>65</v>
      </c>
      <c r="C427" s="44" t="s">
        <v>65</v>
      </c>
      <c r="D427" s="58" t="s">
        <v>645</v>
      </c>
      <c r="E427" t="s">
        <v>646</v>
      </c>
      <c r="F427" t="s">
        <v>69</v>
      </c>
      <c r="G427" s="45" t="s">
        <v>84</v>
      </c>
      <c r="H427" s="44" t="s">
        <v>82</v>
      </c>
      <c r="I427" s="44" t="s">
        <v>59</v>
      </c>
      <c r="J427" s="44"/>
      <c r="K427" s="46">
        <v>9.4</v>
      </c>
      <c r="L427" s="47" t="s">
        <v>52</v>
      </c>
      <c r="M427" s="48">
        <v>5.6</v>
      </c>
      <c r="N427" s="47" t="s">
        <v>52</v>
      </c>
      <c r="O427" s="48">
        <v>1.9</v>
      </c>
      <c r="P427" s="47" t="s">
        <v>53</v>
      </c>
      <c r="Q427" s="48">
        <v>32</v>
      </c>
      <c r="R427" s="47">
        <v>562</v>
      </c>
      <c r="S427" s="48">
        <v>2</v>
      </c>
      <c r="T427" s="47" t="s">
        <v>53</v>
      </c>
      <c r="U427" s="48">
        <v>7.5</v>
      </c>
      <c r="V427" s="47" t="s">
        <v>53</v>
      </c>
      <c r="W427" s="48">
        <v>11.9</v>
      </c>
      <c r="X427" s="47" t="s">
        <v>53</v>
      </c>
      <c r="Y427" s="48">
        <v>55.7</v>
      </c>
      <c r="Z427" s="47">
        <v>757</v>
      </c>
      <c r="AA427" s="48">
        <v>3.6</v>
      </c>
      <c r="AB427" s="47" t="s">
        <v>53</v>
      </c>
      <c r="AC427" s="48">
        <v>36.5</v>
      </c>
      <c r="AD427" s="47" t="s">
        <v>53</v>
      </c>
      <c r="AE427" s="46" t="s">
        <v>54</v>
      </c>
    </row>
    <row r="428" spans="1:31" x14ac:dyDescent="0.2">
      <c r="A428" s="44">
        <f t="shared" si="6"/>
        <v>427</v>
      </c>
      <c r="B428" s="45" t="s">
        <v>65</v>
      </c>
      <c r="C428" s="44" t="s">
        <v>65</v>
      </c>
      <c r="D428" s="58" t="s">
        <v>647</v>
      </c>
      <c r="E428" t="s">
        <v>308</v>
      </c>
      <c r="F428" t="s">
        <v>170</v>
      </c>
      <c r="G428" s="45" t="s">
        <v>84</v>
      </c>
      <c r="H428" s="44" t="s">
        <v>49</v>
      </c>
      <c r="I428" s="44" t="s">
        <v>59</v>
      </c>
      <c r="J428" s="44"/>
      <c r="K428" s="46">
        <v>9.4</v>
      </c>
      <c r="L428" s="47" t="s">
        <v>52</v>
      </c>
      <c r="M428" s="48">
        <v>16.5</v>
      </c>
      <c r="N428" s="47" t="s">
        <v>52</v>
      </c>
      <c r="O428" s="48">
        <v>2.5</v>
      </c>
      <c r="P428" s="47" t="s">
        <v>53</v>
      </c>
      <c r="Q428" s="48">
        <v>5.2</v>
      </c>
      <c r="R428" s="47" t="s">
        <v>53</v>
      </c>
      <c r="S428" s="48"/>
      <c r="T428" s="47"/>
      <c r="U428" s="48"/>
      <c r="V428" s="47"/>
      <c r="W428" s="48"/>
      <c r="X428" s="47"/>
      <c r="Y428" s="48">
        <v>45.9</v>
      </c>
      <c r="Z428" s="47" t="s">
        <v>53</v>
      </c>
      <c r="AA428" s="48">
        <v>90.4</v>
      </c>
      <c r="AB428" s="47">
        <v>103</v>
      </c>
      <c r="AC428" s="48">
        <v>36.6</v>
      </c>
      <c r="AD428" s="47" t="s">
        <v>53</v>
      </c>
      <c r="AE428" s="46" t="s">
        <v>54</v>
      </c>
    </row>
    <row r="429" spans="1:31" x14ac:dyDescent="0.2">
      <c r="A429" s="44">
        <f t="shared" si="6"/>
        <v>428</v>
      </c>
      <c r="B429" s="45" t="s">
        <v>56</v>
      </c>
      <c r="C429" s="44" t="s">
        <v>56</v>
      </c>
      <c r="D429" s="58" t="s">
        <v>648</v>
      </c>
      <c r="E429" t="s">
        <v>91</v>
      </c>
      <c r="F429" t="s">
        <v>76</v>
      </c>
      <c r="G429" s="45" t="s">
        <v>84</v>
      </c>
      <c r="H429" s="44" t="s">
        <v>62</v>
      </c>
      <c r="I429" s="44" t="s">
        <v>59</v>
      </c>
      <c r="J429" s="44" t="s">
        <v>103</v>
      </c>
      <c r="K429" s="46">
        <v>9.4</v>
      </c>
      <c r="L429" s="47" t="s">
        <v>52</v>
      </c>
      <c r="M429" s="48">
        <v>24.6</v>
      </c>
      <c r="N429" s="47">
        <v>545</v>
      </c>
      <c r="O429" s="48">
        <v>5.9</v>
      </c>
      <c r="P429" s="47" t="s">
        <v>53</v>
      </c>
      <c r="Q429" s="48">
        <v>2.5</v>
      </c>
      <c r="R429" s="47" t="s">
        <v>53</v>
      </c>
      <c r="S429" s="48">
        <v>14.5</v>
      </c>
      <c r="T429" s="47" t="s">
        <v>53</v>
      </c>
      <c r="U429" s="48">
        <v>8.9</v>
      </c>
      <c r="V429" s="47" t="s">
        <v>53</v>
      </c>
      <c r="W429" s="48">
        <v>13.3</v>
      </c>
      <c r="X429" s="47" t="s">
        <v>53</v>
      </c>
      <c r="Y429" s="48">
        <v>12.6</v>
      </c>
      <c r="Z429" s="47" t="s">
        <v>53</v>
      </c>
      <c r="AA429" s="48">
        <v>29.4</v>
      </c>
      <c r="AB429" s="47">
        <v>559</v>
      </c>
      <c r="AC429" s="48">
        <v>29.4</v>
      </c>
      <c r="AD429" s="47" t="s">
        <v>53</v>
      </c>
      <c r="AE429" s="46" t="s">
        <v>54</v>
      </c>
    </row>
    <row r="430" spans="1:31" x14ac:dyDescent="0.2">
      <c r="A430" s="44">
        <f t="shared" si="6"/>
        <v>429</v>
      </c>
      <c r="B430" s="45" t="s">
        <v>56</v>
      </c>
      <c r="C430" s="44"/>
      <c r="D430" s="58" t="s">
        <v>649</v>
      </c>
      <c r="E430" t="s">
        <v>650</v>
      </c>
      <c r="F430" t="s">
        <v>76</v>
      </c>
      <c r="G430" s="45" t="s">
        <v>48</v>
      </c>
      <c r="H430" s="44" t="s">
        <v>49</v>
      </c>
      <c r="I430" s="44" t="s">
        <v>59</v>
      </c>
      <c r="J430" s="44" t="s">
        <v>64</v>
      </c>
      <c r="K430" s="46">
        <v>9.4</v>
      </c>
      <c r="L430" s="47" t="s">
        <v>52</v>
      </c>
      <c r="M430" s="48">
        <v>9.1</v>
      </c>
      <c r="N430" s="47" t="s">
        <v>52</v>
      </c>
      <c r="O430" s="48">
        <v>29.8</v>
      </c>
      <c r="P430" s="47">
        <v>637</v>
      </c>
      <c r="Q430" s="48">
        <v>3.5</v>
      </c>
      <c r="R430" s="47" t="s">
        <v>53</v>
      </c>
      <c r="S430" s="48">
        <v>66.5</v>
      </c>
      <c r="T430" s="47">
        <v>351</v>
      </c>
      <c r="U430" s="48">
        <v>16.399999999999999</v>
      </c>
      <c r="V430" s="47">
        <v>791</v>
      </c>
      <c r="W430" s="48">
        <v>17.5</v>
      </c>
      <c r="X430" s="47" t="s">
        <v>53</v>
      </c>
      <c r="Y430" s="48">
        <v>18</v>
      </c>
      <c r="Z430" s="47" t="s">
        <v>53</v>
      </c>
      <c r="AA430" s="48">
        <v>12</v>
      </c>
      <c r="AB430" s="47" t="s">
        <v>53</v>
      </c>
      <c r="AC430" s="48">
        <v>6.1</v>
      </c>
      <c r="AD430" s="47" t="s">
        <v>53</v>
      </c>
      <c r="AE430" s="46" t="s">
        <v>54</v>
      </c>
    </row>
    <row r="431" spans="1:31" x14ac:dyDescent="0.2">
      <c r="A431" s="44">
        <f t="shared" si="6"/>
        <v>430</v>
      </c>
      <c r="B431" s="45" t="s">
        <v>56</v>
      </c>
      <c r="C431" s="44" t="s">
        <v>56</v>
      </c>
      <c r="D431" s="58" t="s">
        <v>651</v>
      </c>
      <c r="E431" t="s">
        <v>96</v>
      </c>
      <c r="F431" t="s">
        <v>76</v>
      </c>
      <c r="G431" s="45" t="s">
        <v>77</v>
      </c>
      <c r="H431" s="44" t="s">
        <v>49</v>
      </c>
      <c r="I431" s="44" t="s">
        <v>50</v>
      </c>
      <c r="J431" s="44" t="s">
        <v>64</v>
      </c>
      <c r="K431" s="46">
        <v>9.4</v>
      </c>
      <c r="L431" s="47" t="s">
        <v>52</v>
      </c>
      <c r="M431" s="48">
        <v>6</v>
      </c>
      <c r="N431" s="47" t="s">
        <v>52</v>
      </c>
      <c r="O431" s="48">
        <v>21.2</v>
      </c>
      <c r="P431" s="47" t="s">
        <v>53</v>
      </c>
      <c r="Q431" s="48">
        <v>13.6</v>
      </c>
      <c r="R431" s="47" t="s">
        <v>53</v>
      </c>
      <c r="S431" s="48">
        <v>6.6</v>
      </c>
      <c r="T431" s="47" t="s">
        <v>53</v>
      </c>
      <c r="U431" s="48">
        <v>13.9</v>
      </c>
      <c r="V431" s="47" t="s">
        <v>53</v>
      </c>
      <c r="W431" s="48">
        <v>10.6</v>
      </c>
      <c r="X431" s="47" t="s">
        <v>53</v>
      </c>
      <c r="Y431" s="48">
        <v>33.9</v>
      </c>
      <c r="Z431" s="47" t="s">
        <v>53</v>
      </c>
      <c r="AA431" s="48">
        <v>1.7</v>
      </c>
      <c r="AB431" s="47" t="s">
        <v>53</v>
      </c>
      <c r="AC431" s="48">
        <v>58.6</v>
      </c>
      <c r="AD431" s="47" t="s">
        <v>652</v>
      </c>
      <c r="AE431" s="46" t="s">
        <v>54</v>
      </c>
    </row>
    <row r="432" spans="1:31" x14ac:dyDescent="0.2">
      <c r="A432" s="44">
        <f t="shared" si="6"/>
        <v>431</v>
      </c>
      <c r="B432" s="45">
        <f>499</f>
        <v>499</v>
      </c>
      <c r="C432" s="44">
        <f>547</f>
        <v>547</v>
      </c>
      <c r="D432" s="58" t="s">
        <v>653</v>
      </c>
      <c r="E432" t="s">
        <v>75</v>
      </c>
      <c r="F432" t="s">
        <v>76</v>
      </c>
      <c r="G432" s="45" t="s">
        <v>84</v>
      </c>
      <c r="H432" s="44" t="s">
        <v>49</v>
      </c>
      <c r="I432" s="44" t="s">
        <v>50</v>
      </c>
      <c r="J432" s="44" t="s">
        <v>64</v>
      </c>
      <c r="K432" s="46">
        <v>9.5</v>
      </c>
      <c r="L432" s="47" t="s">
        <v>52</v>
      </c>
      <c r="M432" s="48">
        <v>9.9</v>
      </c>
      <c r="N432" s="47" t="s">
        <v>52</v>
      </c>
      <c r="O432" s="48">
        <v>52.3</v>
      </c>
      <c r="P432" s="47">
        <v>356</v>
      </c>
      <c r="Q432" s="48">
        <v>82.6</v>
      </c>
      <c r="R432" s="47">
        <v>139</v>
      </c>
      <c r="S432" s="48">
        <v>25.5</v>
      </c>
      <c r="T432" s="47">
        <v>640</v>
      </c>
      <c r="U432" s="48">
        <v>10.1</v>
      </c>
      <c r="V432" s="47" t="s">
        <v>53</v>
      </c>
      <c r="W432" s="48">
        <v>7.8</v>
      </c>
      <c r="X432" s="47" t="s">
        <v>53</v>
      </c>
      <c r="Y432" s="48">
        <v>57.6</v>
      </c>
      <c r="Z432" s="47">
        <v>724</v>
      </c>
      <c r="AA432" s="48">
        <v>11.5</v>
      </c>
      <c r="AB432" s="47" t="s">
        <v>53</v>
      </c>
      <c r="AC432" s="48">
        <v>39</v>
      </c>
      <c r="AD432" s="47" t="s">
        <v>53</v>
      </c>
      <c r="AE432" s="46">
        <v>32.200000000000003</v>
      </c>
    </row>
    <row r="433" spans="1:31" x14ac:dyDescent="0.2">
      <c r="A433" s="44">
        <f t="shared" si="6"/>
        <v>432</v>
      </c>
      <c r="B433" s="45">
        <f>551</f>
        <v>551</v>
      </c>
      <c r="C433" s="44" t="s">
        <v>406</v>
      </c>
      <c r="D433" s="58" t="s">
        <v>654</v>
      </c>
      <c r="E433" t="s">
        <v>355</v>
      </c>
      <c r="F433" t="s">
        <v>76</v>
      </c>
      <c r="G433" s="45" t="s">
        <v>48</v>
      </c>
      <c r="H433" s="44" t="s">
        <v>88</v>
      </c>
      <c r="I433" s="44" t="s">
        <v>50</v>
      </c>
      <c r="J433" s="44" t="s">
        <v>103</v>
      </c>
      <c r="K433" s="46">
        <v>9.5</v>
      </c>
      <c r="L433" s="47" t="s">
        <v>52</v>
      </c>
      <c r="M433" s="48">
        <v>19.899999999999999</v>
      </c>
      <c r="N433" s="47">
        <v>660</v>
      </c>
      <c r="O433" s="48">
        <v>76.599999999999994</v>
      </c>
      <c r="P433" s="47">
        <v>187</v>
      </c>
      <c r="Q433" s="48">
        <v>34.1</v>
      </c>
      <c r="R433" s="47">
        <v>535</v>
      </c>
      <c r="S433" s="48">
        <v>34.700000000000003</v>
      </c>
      <c r="T433" s="47">
        <v>537</v>
      </c>
      <c r="U433" s="48">
        <v>70.5</v>
      </c>
      <c r="V433" s="47">
        <v>274</v>
      </c>
      <c r="W433" s="48">
        <v>65.599999999999994</v>
      </c>
      <c r="X433" s="47">
        <v>299</v>
      </c>
      <c r="Y433" s="48">
        <v>55.7</v>
      </c>
      <c r="Z433" s="47">
        <v>754</v>
      </c>
      <c r="AA433" s="48">
        <v>5.3</v>
      </c>
      <c r="AB433" s="47" t="s">
        <v>53</v>
      </c>
      <c r="AC433" s="48">
        <v>48.7</v>
      </c>
      <c r="AD433" s="47" t="s">
        <v>592</v>
      </c>
      <c r="AE433" s="46">
        <v>29.9</v>
      </c>
    </row>
    <row r="434" spans="1:31" x14ac:dyDescent="0.2">
      <c r="A434" s="44">
        <f t="shared" si="6"/>
        <v>433</v>
      </c>
      <c r="B434" s="45">
        <f>643</f>
        <v>643</v>
      </c>
      <c r="C434" s="44" t="s">
        <v>479</v>
      </c>
      <c r="D434" s="58" t="s">
        <v>655</v>
      </c>
      <c r="E434" t="s">
        <v>576</v>
      </c>
      <c r="F434" t="s">
        <v>69</v>
      </c>
      <c r="G434" s="45" t="s">
        <v>58</v>
      </c>
      <c r="H434" s="44" t="s">
        <v>49</v>
      </c>
      <c r="I434" s="44" t="s">
        <v>50</v>
      </c>
      <c r="J434" s="44" t="s">
        <v>64</v>
      </c>
      <c r="K434" s="46">
        <v>9.5</v>
      </c>
      <c r="L434" s="47" t="s">
        <v>52</v>
      </c>
      <c r="M434" s="48">
        <v>7.9</v>
      </c>
      <c r="N434" s="47" t="s">
        <v>52</v>
      </c>
      <c r="O434" s="48">
        <v>22.1</v>
      </c>
      <c r="P434" s="47">
        <v>789</v>
      </c>
      <c r="Q434" s="48">
        <v>53.9</v>
      </c>
      <c r="R434" s="47">
        <v>341</v>
      </c>
      <c r="S434" s="48">
        <v>60.7</v>
      </c>
      <c r="T434" s="47">
        <v>386</v>
      </c>
      <c r="U434" s="48">
        <v>43.6</v>
      </c>
      <c r="V434" s="47">
        <v>462</v>
      </c>
      <c r="W434" s="48">
        <v>32.6</v>
      </c>
      <c r="X434" s="47">
        <v>582</v>
      </c>
      <c r="Y434" s="48">
        <v>59.8</v>
      </c>
      <c r="Z434" s="47">
        <v>696</v>
      </c>
      <c r="AA434" s="48">
        <v>13.5</v>
      </c>
      <c r="AB434" s="47" t="s">
        <v>53</v>
      </c>
      <c r="AC434" s="48">
        <v>45.2</v>
      </c>
      <c r="AD434" s="47" t="s">
        <v>53</v>
      </c>
      <c r="AE434" s="46">
        <v>26.9</v>
      </c>
    </row>
    <row r="435" spans="1:31" x14ac:dyDescent="0.2">
      <c r="A435" s="44">
        <f t="shared" si="6"/>
        <v>434</v>
      </c>
      <c r="B435" s="45" t="s">
        <v>128</v>
      </c>
      <c r="C435" s="44" t="s">
        <v>139</v>
      </c>
      <c r="D435" s="58" t="s">
        <v>656</v>
      </c>
      <c r="E435" t="s">
        <v>435</v>
      </c>
      <c r="F435" t="s">
        <v>69</v>
      </c>
      <c r="G435" s="45" t="s">
        <v>77</v>
      </c>
      <c r="H435" s="44" t="s">
        <v>82</v>
      </c>
      <c r="I435" s="44" t="s">
        <v>50</v>
      </c>
      <c r="J435" s="44" t="s">
        <v>64</v>
      </c>
      <c r="K435" s="46">
        <v>9.5</v>
      </c>
      <c r="L435" s="47" t="s">
        <v>52</v>
      </c>
      <c r="M435" s="48">
        <v>4.5</v>
      </c>
      <c r="N435" s="47" t="s">
        <v>52</v>
      </c>
      <c r="O435" s="48">
        <v>19.899999999999999</v>
      </c>
      <c r="P435" s="47" t="s">
        <v>53</v>
      </c>
      <c r="Q435" s="48">
        <v>48</v>
      </c>
      <c r="R435" s="47">
        <v>388</v>
      </c>
      <c r="S435" s="48">
        <v>9.8000000000000007</v>
      </c>
      <c r="T435" s="47" t="s">
        <v>53</v>
      </c>
      <c r="U435" s="48">
        <v>28.4</v>
      </c>
      <c r="V435" s="47">
        <v>610</v>
      </c>
      <c r="W435" s="48">
        <v>34.4</v>
      </c>
      <c r="X435" s="47">
        <v>559</v>
      </c>
      <c r="Y435" s="48">
        <v>82.2</v>
      </c>
      <c r="Z435" s="47">
        <v>309</v>
      </c>
      <c r="AA435" s="48">
        <v>1.8</v>
      </c>
      <c r="AB435" s="47" t="s">
        <v>53</v>
      </c>
      <c r="AC435" s="48">
        <v>65</v>
      </c>
      <c r="AD435" s="47" t="s">
        <v>657</v>
      </c>
      <c r="AE435" s="46" t="s">
        <v>54</v>
      </c>
    </row>
    <row r="436" spans="1:31" x14ac:dyDescent="0.2">
      <c r="A436" s="44">
        <f t="shared" si="6"/>
        <v>435</v>
      </c>
      <c r="B436" s="45" t="s">
        <v>89</v>
      </c>
      <c r="C436" s="44" t="s">
        <v>44</v>
      </c>
      <c r="D436" s="58" t="s">
        <v>658</v>
      </c>
      <c r="E436" t="s">
        <v>46</v>
      </c>
      <c r="F436" t="s">
        <v>47</v>
      </c>
      <c r="G436" s="45" t="s">
        <v>77</v>
      </c>
      <c r="H436" s="44" t="s">
        <v>82</v>
      </c>
      <c r="I436" s="44" t="s">
        <v>50</v>
      </c>
      <c r="J436" s="44" t="s">
        <v>64</v>
      </c>
      <c r="K436" s="46">
        <v>9.5</v>
      </c>
      <c r="L436" s="47" t="s">
        <v>52</v>
      </c>
      <c r="M436" s="48">
        <v>9.9</v>
      </c>
      <c r="N436" s="47" t="s">
        <v>52</v>
      </c>
      <c r="O436" s="48">
        <v>42.8</v>
      </c>
      <c r="P436" s="47">
        <v>464</v>
      </c>
      <c r="Q436" s="48">
        <v>20</v>
      </c>
      <c r="R436" s="47">
        <v>712</v>
      </c>
      <c r="S436" s="48">
        <v>12.6</v>
      </c>
      <c r="T436" s="47" t="s">
        <v>53</v>
      </c>
      <c r="U436" s="48">
        <v>6</v>
      </c>
      <c r="V436" s="47" t="s">
        <v>53</v>
      </c>
      <c r="W436" s="48">
        <v>11.5</v>
      </c>
      <c r="X436" s="47" t="s">
        <v>53</v>
      </c>
      <c r="Y436" s="48">
        <v>68.8</v>
      </c>
      <c r="Z436" s="47">
        <v>550</v>
      </c>
      <c r="AA436" s="48">
        <v>18.3</v>
      </c>
      <c r="AB436" s="47">
        <v>753</v>
      </c>
      <c r="AC436" s="48">
        <v>48.4</v>
      </c>
      <c r="AD436" s="47" t="s">
        <v>347</v>
      </c>
      <c r="AE436" s="46" t="s">
        <v>54</v>
      </c>
    </row>
    <row r="437" spans="1:31" x14ac:dyDescent="0.2">
      <c r="A437" s="44">
        <f t="shared" si="6"/>
        <v>436</v>
      </c>
      <c r="B437" s="45" t="s">
        <v>65</v>
      </c>
      <c r="C437" s="44" t="s">
        <v>65</v>
      </c>
      <c r="D437" s="58" t="s">
        <v>659</v>
      </c>
      <c r="E437" t="s">
        <v>46</v>
      </c>
      <c r="F437" t="s">
        <v>47</v>
      </c>
      <c r="G437" s="45" t="s">
        <v>77</v>
      </c>
      <c r="H437" s="44" t="s">
        <v>49</v>
      </c>
      <c r="I437" s="44" t="s">
        <v>50</v>
      </c>
      <c r="J437" s="44" t="s">
        <v>64</v>
      </c>
      <c r="K437" s="46">
        <v>9.5</v>
      </c>
      <c r="L437" s="47" t="s">
        <v>52</v>
      </c>
      <c r="M437" s="48">
        <v>16.2</v>
      </c>
      <c r="N437" s="47" t="s">
        <v>52</v>
      </c>
      <c r="O437" s="48">
        <v>6.7</v>
      </c>
      <c r="P437" s="47" t="s">
        <v>53</v>
      </c>
      <c r="Q437" s="48">
        <v>23.4</v>
      </c>
      <c r="R437" s="47">
        <v>667</v>
      </c>
      <c r="S437" s="48">
        <v>3.5</v>
      </c>
      <c r="T437" s="47" t="s">
        <v>53</v>
      </c>
      <c r="U437" s="48">
        <v>3.8</v>
      </c>
      <c r="V437" s="47" t="s">
        <v>53</v>
      </c>
      <c r="W437" s="48">
        <v>3.1</v>
      </c>
      <c r="X437" s="47" t="s">
        <v>53</v>
      </c>
      <c r="Y437" s="48">
        <v>48</v>
      </c>
      <c r="Z437" s="47" t="s">
        <v>53</v>
      </c>
      <c r="AA437" s="48">
        <v>7.5</v>
      </c>
      <c r="AB437" s="47" t="s">
        <v>53</v>
      </c>
      <c r="AC437" s="48">
        <v>45.2</v>
      </c>
      <c r="AD437" s="47" t="s">
        <v>53</v>
      </c>
      <c r="AE437" s="46" t="s">
        <v>54</v>
      </c>
    </row>
    <row r="438" spans="1:31" x14ac:dyDescent="0.2">
      <c r="A438" s="44">
        <f t="shared" si="6"/>
        <v>437</v>
      </c>
      <c r="B438" s="45" t="s">
        <v>65</v>
      </c>
      <c r="C438" s="44" t="s">
        <v>65</v>
      </c>
      <c r="D438" s="58" t="s">
        <v>660</v>
      </c>
      <c r="E438" t="s">
        <v>133</v>
      </c>
      <c r="F438" t="s">
        <v>69</v>
      </c>
      <c r="G438" s="45" t="s">
        <v>58</v>
      </c>
      <c r="H438" s="44" t="s">
        <v>49</v>
      </c>
      <c r="I438" s="44" t="s">
        <v>50</v>
      </c>
      <c r="J438" s="44" t="s">
        <v>64</v>
      </c>
      <c r="K438" s="46">
        <v>9.5</v>
      </c>
      <c r="L438" s="47" t="s">
        <v>52</v>
      </c>
      <c r="M438" s="48">
        <v>4.8</v>
      </c>
      <c r="N438" s="47" t="s">
        <v>52</v>
      </c>
      <c r="O438" s="48">
        <v>15.2</v>
      </c>
      <c r="P438" s="47" t="s">
        <v>53</v>
      </c>
      <c r="Q438" s="48">
        <v>23.9</v>
      </c>
      <c r="R438" s="47">
        <v>657</v>
      </c>
      <c r="S438" s="48">
        <v>5.7</v>
      </c>
      <c r="T438" s="47" t="s">
        <v>53</v>
      </c>
      <c r="U438" s="48">
        <v>8.1999999999999993</v>
      </c>
      <c r="V438" s="47" t="s">
        <v>53</v>
      </c>
      <c r="W438" s="48">
        <v>13.6</v>
      </c>
      <c r="X438" s="47" t="s">
        <v>53</v>
      </c>
      <c r="Y438" s="48">
        <v>52.1</v>
      </c>
      <c r="Z438" s="47" t="s">
        <v>53</v>
      </c>
      <c r="AA438" s="48">
        <v>2</v>
      </c>
      <c r="AB438" s="47" t="s">
        <v>53</v>
      </c>
      <c r="AC438" s="48">
        <v>42.8</v>
      </c>
      <c r="AD438" s="47" t="s">
        <v>53</v>
      </c>
      <c r="AE438" s="46" t="s">
        <v>54</v>
      </c>
    </row>
    <row r="439" spans="1:31" x14ac:dyDescent="0.2">
      <c r="A439" s="44">
        <f t="shared" si="6"/>
        <v>438</v>
      </c>
      <c r="B439" s="45" t="s">
        <v>56</v>
      </c>
      <c r="C439" s="44" t="s">
        <v>56</v>
      </c>
      <c r="D439" s="58" t="s">
        <v>661</v>
      </c>
      <c r="E439" t="s">
        <v>233</v>
      </c>
      <c r="F439" t="s">
        <v>76</v>
      </c>
      <c r="G439" s="45" t="s">
        <v>84</v>
      </c>
      <c r="H439" s="44" t="s">
        <v>82</v>
      </c>
      <c r="I439" s="44" t="s">
        <v>59</v>
      </c>
      <c r="J439" s="44" t="s">
        <v>64</v>
      </c>
      <c r="K439" s="46">
        <v>9.5</v>
      </c>
      <c r="L439" s="47" t="s">
        <v>52</v>
      </c>
      <c r="M439" s="48">
        <v>13.8</v>
      </c>
      <c r="N439" s="47" t="s">
        <v>52</v>
      </c>
      <c r="O439" s="48">
        <v>5.9</v>
      </c>
      <c r="P439" s="47" t="s">
        <v>53</v>
      </c>
      <c r="Q439" s="48">
        <v>3.5</v>
      </c>
      <c r="R439" s="47" t="s">
        <v>53</v>
      </c>
      <c r="S439" s="48">
        <v>2.7</v>
      </c>
      <c r="T439" s="47" t="s">
        <v>53</v>
      </c>
      <c r="U439" s="48">
        <v>19.399999999999999</v>
      </c>
      <c r="V439" s="47">
        <v>738</v>
      </c>
      <c r="W439" s="48">
        <v>25.6</v>
      </c>
      <c r="X439" s="47">
        <v>677</v>
      </c>
      <c r="Y439" s="48">
        <v>51.6</v>
      </c>
      <c r="Z439" s="47" t="s">
        <v>53</v>
      </c>
      <c r="AA439" s="48">
        <v>9.1999999999999993</v>
      </c>
      <c r="AB439" s="47" t="s">
        <v>53</v>
      </c>
      <c r="AC439" s="48">
        <v>56.8</v>
      </c>
      <c r="AD439" s="47" t="s">
        <v>662</v>
      </c>
      <c r="AE439" s="46" t="s">
        <v>54</v>
      </c>
    </row>
    <row r="440" spans="1:31" x14ac:dyDescent="0.2">
      <c r="A440" s="44">
        <f t="shared" si="6"/>
        <v>439</v>
      </c>
      <c r="B440" s="45" t="s">
        <v>56</v>
      </c>
      <c r="C440" s="44" t="s">
        <v>56</v>
      </c>
      <c r="D440" s="58" t="s">
        <v>663</v>
      </c>
      <c r="E440" t="s">
        <v>91</v>
      </c>
      <c r="F440" t="s">
        <v>76</v>
      </c>
      <c r="G440" s="45" t="s">
        <v>58</v>
      </c>
      <c r="H440" s="44" t="s">
        <v>62</v>
      </c>
      <c r="I440" s="44" t="s">
        <v>50</v>
      </c>
      <c r="J440" s="44" t="s">
        <v>64</v>
      </c>
      <c r="K440" s="46">
        <v>9.5</v>
      </c>
      <c r="L440" s="47" t="s">
        <v>52</v>
      </c>
      <c r="M440" s="48">
        <v>4.4000000000000004</v>
      </c>
      <c r="N440" s="47" t="s">
        <v>52</v>
      </c>
      <c r="O440" s="48">
        <v>11.5</v>
      </c>
      <c r="P440" s="47" t="s">
        <v>53</v>
      </c>
      <c r="Q440" s="48">
        <v>28.6</v>
      </c>
      <c r="R440" s="47">
        <v>599</v>
      </c>
      <c r="S440" s="48">
        <v>6.9</v>
      </c>
      <c r="T440" s="47" t="s">
        <v>53</v>
      </c>
      <c r="U440" s="48">
        <v>7.8</v>
      </c>
      <c r="V440" s="47" t="s">
        <v>53</v>
      </c>
      <c r="W440" s="48">
        <v>6</v>
      </c>
      <c r="X440" s="47" t="s">
        <v>53</v>
      </c>
      <c r="Y440" s="48">
        <v>19.600000000000001</v>
      </c>
      <c r="Z440" s="47" t="s">
        <v>53</v>
      </c>
      <c r="AA440" s="48">
        <v>8.6</v>
      </c>
      <c r="AB440" s="47" t="s">
        <v>53</v>
      </c>
      <c r="AC440" s="48">
        <v>18.100000000000001</v>
      </c>
      <c r="AD440" s="47" t="s">
        <v>53</v>
      </c>
      <c r="AE440" s="46" t="s">
        <v>54</v>
      </c>
    </row>
    <row r="441" spans="1:31" x14ac:dyDescent="0.2">
      <c r="A441" s="44">
        <f t="shared" si="6"/>
        <v>440</v>
      </c>
      <c r="B441" s="45" t="s">
        <v>56</v>
      </c>
      <c r="C441" s="44" t="s">
        <v>65</v>
      </c>
      <c r="D441" s="58" t="s">
        <v>664</v>
      </c>
      <c r="E441" t="s">
        <v>563</v>
      </c>
      <c r="F441" t="s">
        <v>47</v>
      </c>
      <c r="G441" s="45" t="s">
        <v>77</v>
      </c>
      <c r="H441" s="44" t="s">
        <v>49</v>
      </c>
      <c r="I441" s="44" t="s">
        <v>63</v>
      </c>
      <c r="J441" s="44" t="s">
        <v>64</v>
      </c>
      <c r="K441" s="46">
        <v>9.5</v>
      </c>
      <c r="L441" s="47" t="s">
        <v>52</v>
      </c>
      <c r="M441" s="48">
        <v>19.899999999999999</v>
      </c>
      <c r="N441" s="47">
        <v>661</v>
      </c>
      <c r="O441" s="48">
        <v>38.200000000000003</v>
      </c>
      <c r="P441" s="47">
        <v>531</v>
      </c>
      <c r="Q441" s="48">
        <v>1.2</v>
      </c>
      <c r="R441" s="47" t="s">
        <v>53</v>
      </c>
      <c r="S441" s="48">
        <v>4.9000000000000004</v>
      </c>
      <c r="T441" s="47" t="s">
        <v>53</v>
      </c>
      <c r="U441" s="48">
        <v>8</v>
      </c>
      <c r="V441" s="47" t="s">
        <v>53</v>
      </c>
      <c r="W441" s="48">
        <v>12</v>
      </c>
      <c r="X441" s="47" t="s">
        <v>53</v>
      </c>
      <c r="Y441" s="48">
        <v>5.2</v>
      </c>
      <c r="Z441" s="47" t="s">
        <v>53</v>
      </c>
      <c r="AA441" s="48">
        <v>7.3</v>
      </c>
      <c r="AB441" s="47" t="s">
        <v>53</v>
      </c>
      <c r="AC441" s="48">
        <v>24.5</v>
      </c>
      <c r="AD441" s="47" t="s">
        <v>53</v>
      </c>
      <c r="AE441" s="46" t="s">
        <v>54</v>
      </c>
    </row>
    <row r="442" spans="1:31" x14ac:dyDescent="0.2">
      <c r="A442" s="44">
        <f t="shared" si="6"/>
        <v>441</v>
      </c>
      <c r="B442" s="45" t="s">
        <v>56</v>
      </c>
      <c r="C442" s="44"/>
      <c r="D442" s="58" t="s">
        <v>665</v>
      </c>
      <c r="E442" t="s">
        <v>355</v>
      </c>
      <c r="F442" t="s">
        <v>76</v>
      </c>
      <c r="G442" s="45" t="s">
        <v>58</v>
      </c>
      <c r="H442" s="44" t="s">
        <v>49</v>
      </c>
      <c r="I442" s="44" t="s">
        <v>50</v>
      </c>
      <c r="J442" s="44" t="s">
        <v>64</v>
      </c>
      <c r="K442" s="46">
        <v>9.5</v>
      </c>
      <c r="L442" s="47" t="s">
        <v>52</v>
      </c>
      <c r="M442" s="48">
        <v>3.6</v>
      </c>
      <c r="N442" s="47" t="s">
        <v>52</v>
      </c>
      <c r="O442" s="48">
        <v>7.1</v>
      </c>
      <c r="P442" s="47" t="s">
        <v>53</v>
      </c>
      <c r="Q442" s="48">
        <v>10.6</v>
      </c>
      <c r="R442" s="47" t="s">
        <v>53</v>
      </c>
      <c r="S442" s="48">
        <v>17</v>
      </c>
      <c r="T442" s="47">
        <v>768</v>
      </c>
      <c r="U442" s="48">
        <v>14.2</v>
      </c>
      <c r="V442" s="47" t="s">
        <v>53</v>
      </c>
      <c r="W442" s="48">
        <v>16.399999999999999</v>
      </c>
      <c r="X442" s="47" t="s">
        <v>53</v>
      </c>
      <c r="Y442" s="48">
        <v>25.5</v>
      </c>
      <c r="Z442" s="47" t="s">
        <v>53</v>
      </c>
      <c r="AA442" s="48">
        <v>5.0999999999999996</v>
      </c>
      <c r="AB442" s="47" t="s">
        <v>53</v>
      </c>
      <c r="AC442" s="48">
        <v>47.9</v>
      </c>
      <c r="AD442" s="47" t="s">
        <v>666</v>
      </c>
      <c r="AE442" s="46" t="s">
        <v>54</v>
      </c>
    </row>
    <row r="443" spans="1:31" x14ac:dyDescent="0.2">
      <c r="A443" s="44">
        <f t="shared" si="6"/>
        <v>442</v>
      </c>
      <c r="B443" s="45">
        <f>582</f>
        <v>582</v>
      </c>
      <c r="C443" s="44">
        <f>547</f>
        <v>547</v>
      </c>
      <c r="D443" s="58" t="s">
        <v>667</v>
      </c>
      <c r="E443" t="s">
        <v>668</v>
      </c>
      <c r="F443" t="s">
        <v>69</v>
      </c>
      <c r="G443" s="45" t="s">
        <v>58</v>
      </c>
      <c r="H443" s="44" t="s">
        <v>49</v>
      </c>
      <c r="I443" s="44" t="s">
        <v>50</v>
      </c>
      <c r="J443" s="44"/>
      <c r="K443" s="46">
        <v>9.6</v>
      </c>
      <c r="L443" s="47" t="s">
        <v>52</v>
      </c>
      <c r="M443" s="48">
        <v>2</v>
      </c>
      <c r="N443" s="47" t="s">
        <v>52</v>
      </c>
      <c r="O443" s="48">
        <v>99.6</v>
      </c>
      <c r="P443" s="47">
        <v>35</v>
      </c>
      <c r="Q443" s="48">
        <v>18</v>
      </c>
      <c r="R443" s="47">
        <v>751</v>
      </c>
      <c r="S443" s="48">
        <v>32.4</v>
      </c>
      <c r="T443" s="47">
        <v>557</v>
      </c>
      <c r="U443" s="48">
        <v>18.100000000000001</v>
      </c>
      <c r="V443" s="47">
        <v>761</v>
      </c>
      <c r="W443" s="48">
        <v>24.2</v>
      </c>
      <c r="X443" s="47">
        <v>700</v>
      </c>
      <c r="Y443" s="48">
        <v>75.5</v>
      </c>
      <c r="Z443" s="47">
        <v>432</v>
      </c>
      <c r="AA443" s="48">
        <v>89.3</v>
      </c>
      <c r="AB443" s="47">
        <v>110</v>
      </c>
      <c r="AC443" s="48">
        <v>49.4</v>
      </c>
      <c r="AD443" s="47" t="s">
        <v>669</v>
      </c>
      <c r="AE443" s="46">
        <v>28.8</v>
      </c>
    </row>
    <row r="444" spans="1:31" x14ac:dyDescent="0.2">
      <c r="A444" s="44">
        <f t="shared" si="6"/>
        <v>443</v>
      </c>
      <c r="B444" s="45" t="s">
        <v>93</v>
      </c>
      <c r="C444" s="44" t="s">
        <v>93</v>
      </c>
      <c r="D444" s="58" t="s">
        <v>670</v>
      </c>
      <c r="E444" t="s">
        <v>80</v>
      </c>
      <c r="F444" t="s">
        <v>69</v>
      </c>
      <c r="G444" s="45" t="s">
        <v>77</v>
      </c>
      <c r="H444" s="44" t="s">
        <v>62</v>
      </c>
      <c r="I444" s="44" t="s">
        <v>50</v>
      </c>
      <c r="J444" s="44" t="s">
        <v>64</v>
      </c>
      <c r="K444" s="46">
        <v>9.6</v>
      </c>
      <c r="L444" s="47" t="s">
        <v>52</v>
      </c>
      <c r="M444" s="48">
        <v>9.6999999999999993</v>
      </c>
      <c r="N444" s="47" t="s">
        <v>52</v>
      </c>
      <c r="O444" s="48">
        <v>12.4</v>
      </c>
      <c r="P444" s="47" t="s">
        <v>53</v>
      </c>
      <c r="Q444" s="48">
        <v>24.9</v>
      </c>
      <c r="R444" s="47">
        <v>642</v>
      </c>
      <c r="S444" s="48">
        <v>64.900000000000006</v>
      </c>
      <c r="T444" s="47">
        <v>359</v>
      </c>
      <c r="U444" s="48">
        <v>68.099999999999994</v>
      </c>
      <c r="V444" s="47">
        <v>289</v>
      </c>
      <c r="W444" s="48">
        <v>71.2</v>
      </c>
      <c r="X444" s="47">
        <v>260</v>
      </c>
      <c r="Y444" s="48">
        <v>73.099999999999994</v>
      </c>
      <c r="Z444" s="47">
        <v>486</v>
      </c>
      <c r="AA444" s="48">
        <v>11.5</v>
      </c>
      <c r="AB444" s="47" t="s">
        <v>53</v>
      </c>
      <c r="AC444" s="48">
        <v>39.1</v>
      </c>
      <c r="AD444" s="47" t="s">
        <v>53</v>
      </c>
      <c r="AE444" s="46" t="s">
        <v>54</v>
      </c>
    </row>
    <row r="445" spans="1:31" x14ac:dyDescent="0.2">
      <c r="A445" s="44">
        <f t="shared" si="6"/>
        <v>444</v>
      </c>
      <c r="B445" s="45" t="s">
        <v>44</v>
      </c>
      <c r="C445" s="44" t="s">
        <v>93</v>
      </c>
      <c r="D445" s="58" t="s">
        <v>671</v>
      </c>
      <c r="E445" t="s">
        <v>216</v>
      </c>
      <c r="F445" t="s">
        <v>69</v>
      </c>
      <c r="G445" s="45" t="s">
        <v>77</v>
      </c>
      <c r="H445" s="44" t="s">
        <v>82</v>
      </c>
      <c r="I445" s="44" t="s">
        <v>59</v>
      </c>
      <c r="J445" s="44" t="s">
        <v>64</v>
      </c>
      <c r="K445" s="46">
        <v>9.6</v>
      </c>
      <c r="L445" s="47" t="s">
        <v>52</v>
      </c>
      <c r="M445" s="48">
        <v>5</v>
      </c>
      <c r="N445" s="47" t="s">
        <v>52</v>
      </c>
      <c r="O445" s="48">
        <v>92.6</v>
      </c>
      <c r="P445" s="47">
        <v>90</v>
      </c>
      <c r="Q445" s="48">
        <v>9.5</v>
      </c>
      <c r="R445" s="47" t="s">
        <v>53</v>
      </c>
      <c r="S445" s="48"/>
      <c r="T445" s="47"/>
      <c r="U445" s="48">
        <v>21.2</v>
      </c>
      <c r="V445" s="47">
        <v>705</v>
      </c>
      <c r="W445" s="48">
        <v>16</v>
      </c>
      <c r="X445" s="47" t="s">
        <v>53</v>
      </c>
      <c r="Y445" s="48">
        <v>77.3</v>
      </c>
      <c r="Z445" s="47">
        <v>398</v>
      </c>
      <c r="AA445" s="48">
        <v>6.6</v>
      </c>
      <c r="AB445" s="47" t="s">
        <v>53</v>
      </c>
      <c r="AC445" s="48">
        <v>39.5</v>
      </c>
      <c r="AD445" s="47" t="s">
        <v>53</v>
      </c>
      <c r="AE445" s="46" t="s">
        <v>54</v>
      </c>
    </row>
    <row r="446" spans="1:31" x14ac:dyDescent="0.2">
      <c r="A446" s="44">
        <f t="shared" si="6"/>
        <v>445</v>
      </c>
      <c r="B446" s="45" t="s">
        <v>43</v>
      </c>
      <c r="C446" s="44" t="s">
        <v>43</v>
      </c>
      <c r="D446" s="58" t="s">
        <v>672</v>
      </c>
      <c r="E446" t="s">
        <v>46</v>
      </c>
      <c r="F446" t="s">
        <v>47</v>
      </c>
      <c r="G446" s="45" t="s">
        <v>77</v>
      </c>
      <c r="H446" s="44" t="s">
        <v>49</v>
      </c>
      <c r="I446" s="44" t="s">
        <v>50</v>
      </c>
      <c r="J446" s="44" t="s">
        <v>64</v>
      </c>
      <c r="K446" s="46">
        <v>9.6</v>
      </c>
      <c r="L446" s="47" t="s">
        <v>52</v>
      </c>
      <c r="M446" s="48">
        <v>15.2</v>
      </c>
      <c r="N446" s="47" t="s">
        <v>52</v>
      </c>
      <c r="O446" s="48">
        <v>18.5</v>
      </c>
      <c r="P446" s="47" t="s">
        <v>53</v>
      </c>
      <c r="Q446" s="48">
        <v>24.8</v>
      </c>
      <c r="R446" s="47">
        <v>643</v>
      </c>
      <c r="S446" s="48">
        <v>16.3</v>
      </c>
      <c r="T446" s="47">
        <v>773</v>
      </c>
      <c r="U446" s="48">
        <v>10.6</v>
      </c>
      <c r="V446" s="47" t="s">
        <v>53</v>
      </c>
      <c r="W446" s="48">
        <v>8.1</v>
      </c>
      <c r="X446" s="47" t="s">
        <v>53</v>
      </c>
      <c r="Y446" s="48">
        <v>75.8</v>
      </c>
      <c r="Z446" s="47">
        <v>420</v>
      </c>
      <c r="AA446" s="48">
        <v>13.5</v>
      </c>
      <c r="AB446" s="47" t="s">
        <v>53</v>
      </c>
      <c r="AC446" s="48">
        <v>47.7</v>
      </c>
      <c r="AD446" s="47" t="s">
        <v>641</v>
      </c>
      <c r="AE446" s="46" t="s">
        <v>54</v>
      </c>
    </row>
    <row r="447" spans="1:31" x14ac:dyDescent="0.2">
      <c r="A447" s="44">
        <f t="shared" si="6"/>
        <v>446</v>
      </c>
      <c r="B447" s="45" t="s">
        <v>65</v>
      </c>
      <c r="C447" s="44" t="s">
        <v>65</v>
      </c>
      <c r="D447" s="58" t="s">
        <v>673</v>
      </c>
      <c r="E447" t="s">
        <v>87</v>
      </c>
      <c r="F447" t="s">
        <v>69</v>
      </c>
      <c r="G447" s="45" t="s">
        <v>77</v>
      </c>
      <c r="H447" s="44" t="s">
        <v>49</v>
      </c>
      <c r="I447" s="44" t="s">
        <v>50</v>
      </c>
      <c r="J447" s="44" t="s">
        <v>64</v>
      </c>
      <c r="K447" s="46">
        <v>9.6</v>
      </c>
      <c r="L447" s="47" t="s">
        <v>52</v>
      </c>
      <c r="M447" s="48">
        <v>26.3</v>
      </c>
      <c r="N447" s="47">
        <v>518</v>
      </c>
      <c r="O447" s="48">
        <v>38.6</v>
      </c>
      <c r="P447" s="47">
        <v>525</v>
      </c>
      <c r="Q447" s="48">
        <v>2.6</v>
      </c>
      <c r="R447" s="47" t="s">
        <v>53</v>
      </c>
      <c r="S447" s="48">
        <v>3.7</v>
      </c>
      <c r="T447" s="47" t="s">
        <v>53</v>
      </c>
      <c r="U447" s="48">
        <v>2.1</v>
      </c>
      <c r="V447" s="47" t="s">
        <v>53</v>
      </c>
      <c r="W447" s="48">
        <v>6.4</v>
      </c>
      <c r="X447" s="47" t="s">
        <v>53</v>
      </c>
      <c r="Y447" s="48">
        <v>20.2</v>
      </c>
      <c r="Z447" s="47" t="s">
        <v>53</v>
      </c>
      <c r="AA447" s="48">
        <v>17.899999999999999</v>
      </c>
      <c r="AB447" s="47">
        <v>761</v>
      </c>
      <c r="AC447" s="48">
        <v>50.8</v>
      </c>
      <c r="AD447" s="47" t="s">
        <v>176</v>
      </c>
      <c r="AE447" s="46" t="s">
        <v>54</v>
      </c>
    </row>
    <row r="448" spans="1:31" x14ac:dyDescent="0.2">
      <c r="A448" s="44">
        <f t="shared" si="6"/>
        <v>447</v>
      </c>
      <c r="B448" s="45" t="s">
        <v>56</v>
      </c>
      <c r="C448" s="44" t="s">
        <v>56</v>
      </c>
      <c r="D448" s="58" t="s">
        <v>674</v>
      </c>
      <c r="E448" t="s">
        <v>87</v>
      </c>
      <c r="F448" t="s">
        <v>69</v>
      </c>
      <c r="G448" s="45" t="s">
        <v>77</v>
      </c>
      <c r="H448" s="44" t="s">
        <v>49</v>
      </c>
      <c r="I448" s="44" t="s">
        <v>59</v>
      </c>
      <c r="J448" s="44" t="s">
        <v>64</v>
      </c>
      <c r="K448" s="46">
        <v>9.6</v>
      </c>
      <c r="L448" s="47" t="s">
        <v>52</v>
      </c>
      <c r="M448" s="48">
        <v>25.3</v>
      </c>
      <c r="N448" s="47">
        <v>533</v>
      </c>
      <c r="O448" s="48">
        <v>32.799999999999997</v>
      </c>
      <c r="P448" s="47">
        <v>590</v>
      </c>
      <c r="Q448" s="48">
        <v>1.7</v>
      </c>
      <c r="R448" s="47" t="s">
        <v>53</v>
      </c>
      <c r="S448" s="48">
        <v>1.3</v>
      </c>
      <c r="T448" s="47" t="s">
        <v>53</v>
      </c>
      <c r="U448" s="48">
        <v>1.6</v>
      </c>
      <c r="V448" s="47" t="s">
        <v>53</v>
      </c>
      <c r="W448" s="48">
        <v>6</v>
      </c>
      <c r="X448" s="47" t="s">
        <v>53</v>
      </c>
      <c r="Y448" s="48">
        <v>13.3</v>
      </c>
      <c r="Z448" s="47" t="s">
        <v>53</v>
      </c>
      <c r="AA448" s="48">
        <v>26.1</v>
      </c>
      <c r="AB448" s="47">
        <v>622</v>
      </c>
      <c r="AC448" s="48">
        <v>43.1</v>
      </c>
      <c r="AD448" s="47" t="s">
        <v>53</v>
      </c>
      <c r="AE448" s="46" t="s">
        <v>54</v>
      </c>
    </row>
    <row r="449" spans="1:31" x14ac:dyDescent="0.2">
      <c r="A449" s="44">
        <f t="shared" si="6"/>
        <v>448</v>
      </c>
      <c r="B449" s="45" t="s">
        <v>56</v>
      </c>
      <c r="C449" s="44"/>
      <c r="D449" s="58" t="s">
        <v>675</v>
      </c>
      <c r="E449" t="s">
        <v>435</v>
      </c>
      <c r="F449" t="s">
        <v>69</v>
      </c>
      <c r="G449" s="45" t="s">
        <v>77</v>
      </c>
      <c r="H449" s="44" t="s">
        <v>62</v>
      </c>
      <c r="I449" s="44" t="s">
        <v>50</v>
      </c>
      <c r="J449" s="44"/>
      <c r="K449" s="46">
        <v>9.6</v>
      </c>
      <c r="L449" s="47" t="s">
        <v>52</v>
      </c>
      <c r="M449" s="48">
        <v>5.6</v>
      </c>
      <c r="N449" s="47" t="s">
        <v>52</v>
      </c>
      <c r="O449" s="48">
        <v>9.9</v>
      </c>
      <c r="P449" s="47" t="s">
        <v>53</v>
      </c>
      <c r="Q449" s="48">
        <v>7.5</v>
      </c>
      <c r="R449" s="47" t="s">
        <v>53</v>
      </c>
      <c r="S449" s="48">
        <v>14.6</v>
      </c>
      <c r="T449" s="47" t="s">
        <v>53</v>
      </c>
      <c r="U449" s="48">
        <v>43.8</v>
      </c>
      <c r="V449" s="47">
        <v>460</v>
      </c>
      <c r="W449" s="48">
        <v>49</v>
      </c>
      <c r="X449" s="47">
        <v>425</v>
      </c>
      <c r="Y449" s="48">
        <v>23.9</v>
      </c>
      <c r="Z449" s="47" t="s">
        <v>53</v>
      </c>
      <c r="AA449" s="48">
        <v>1.8</v>
      </c>
      <c r="AB449" s="47" t="s">
        <v>53</v>
      </c>
      <c r="AC449" s="48">
        <v>41.4</v>
      </c>
      <c r="AD449" s="47" t="s">
        <v>53</v>
      </c>
      <c r="AE449" s="46" t="s">
        <v>54</v>
      </c>
    </row>
    <row r="450" spans="1:31" x14ac:dyDescent="0.2">
      <c r="A450" s="44">
        <f t="shared" si="6"/>
        <v>449</v>
      </c>
      <c r="B450" s="45">
        <f>578</f>
        <v>578</v>
      </c>
      <c r="C450" s="44">
        <f>552</f>
        <v>552</v>
      </c>
      <c r="D450" s="58" t="s">
        <v>676</v>
      </c>
      <c r="E450" t="s">
        <v>284</v>
      </c>
      <c r="F450" t="s">
        <v>76</v>
      </c>
      <c r="G450" s="45" t="s">
        <v>77</v>
      </c>
      <c r="H450" s="44" t="s">
        <v>49</v>
      </c>
      <c r="I450" s="44" t="s">
        <v>50</v>
      </c>
      <c r="J450" s="44" t="s">
        <v>64</v>
      </c>
      <c r="K450" s="46">
        <v>9.6999999999999993</v>
      </c>
      <c r="L450" s="47" t="s">
        <v>52</v>
      </c>
      <c r="M450" s="48">
        <v>11.2</v>
      </c>
      <c r="N450" s="47" t="s">
        <v>52</v>
      </c>
      <c r="O450" s="48">
        <v>2.9</v>
      </c>
      <c r="P450" s="47" t="s">
        <v>53</v>
      </c>
      <c r="Q450" s="48">
        <v>91.7</v>
      </c>
      <c r="R450" s="47">
        <v>94</v>
      </c>
      <c r="S450" s="48">
        <v>1.7</v>
      </c>
      <c r="T450" s="47" t="s">
        <v>53</v>
      </c>
      <c r="U450" s="48">
        <v>25.4</v>
      </c>
      <c r="V450" s="47">
        <v>655</v>
      </c>
      <c r="W450" s="48">
        <v>24.4</v>
      </c>
      <c r="X450" s="47">
        <v>697</v>
      </c>
      <c r="Y450" s="48">
        <v>76.900000000000006</v>
      </c>
      <c r="Z450" s="47">
        <v>408</v>
      </c>
      <c r="AA450" s="48">
        <v>5.0999999999999996</v>
      </c>
      <c r="AB450" s="47" t="s">
        <v>53</v>
      </c>
      <c r="AC450" s="48">
        <v>29.6</v>
      </c>
      <c r="AD450" s="47" t="s">
        <v>53</v>
      </c>
      <c r="AE450" s="46">
        <v>29</v>
      </c>
    </row>
    <row r="451" spans="1:31" x14ac:dyDescent="0.2">
      <c r="A451" s="44">
        <f t="shared" ref="A451:A514" si="7">ROW(A450)</f>
        <v>450</v>
      </c>
      <c r="B451" s="45" t="s">
        <v>55</v>
      </c>
      <c r="C451" s="44"/>
      <c r="D451" s="58" t="s">
        <v>677</v>
      </c>
      <c r="E451" t="s">
        <v>678</v>
      </c>
      <c r="F451" t="s">
        <v>76</v>
      </c>
      <c r="G451" s="45" t="s">
        <v>58</v>
      </c>
      <c r="H451" s="44" t="s">
        <v>62</v>
      </c>
      <c r="I451" s="44" t="s">
        <v>50</v>
      </c>
      <c r="J451" s="44" t="s">
        <v>103</v>
      </c>
      <c r="K451" s="46">
        <v>9.6999999999999993</v>
      </c>
      <c r="L451" s="47" t="s">
        <v>52</v>
      </c>
      <c r="M451" s="48">
        <v>16.2</v>
      </c>
      <c r="N451" s="47" t="s">
        <v>52</v>
      </c>
      <c r="O451" s="48">
        <v>4.3</v>
      </c>
      <c r="P451" s="47" t="s">
        <v>53</v>
      </c>
      <c r="Q451" s="48">
        <v>9.3000000000000007</v>
      </c>
      <c r="R451" s="47" t="s">
        <v>53</v>
      </c>
      <c r="S451" s="48">
        <v>3</v>
      </c>
      <c r="T451" s="47" t="s">
        <v>53</v>
      </c>
      <c r="U451" s="48">
        <v>1.9</v>
      </c>
      <c r="V451" s="47" t="s">
        <v>53</v>
      </c>
      <c r="W451" s="48">
        <v>1.7</v>
      </c>
      <c r="X451" s="47" t="s">
        <v>53</v>
      </c>
      <c r="Y451" s="48">
        <v>6.3</v>
      </c>
      <c r="Z451" s="47" t="s">
        <v>53</v>
      </c>
      <c r="AA451" s="48">
        <v>3.9</v>
      </c>
      <c r="AB451" s="47" t="s">
        <v>53</v>
      </c>
      <c r="AC451" s="48">
        <v>37</v>
      </c>
      <c r="AD451" s="47" t="s">
        <v>53</v>
      </c>
      <c r="AE451" s="46" t="s">
        <v>54</v>
      </c>
    </row>
    <row r="452" spans="1:31" x14ac:dyDescent="0.2">
      <c r="A452" s="44">
        <f t="shared" si="7"/>
        <v>451</v>
      </c>
      <c r="B452" s="45" t="s">
        <v>93</v>
      </c>
      <c r="C452" s="44">
        <f>580</f>
        <v>580</v>
      </c>
      <c r="D452" s="58" t="s">
        <v>679</v>
      </c>
      <c r="E452" t="s">
        <v>133</v>
      </c>
      <c r="F452" t="s">
        <v>69</v>
      </c>
      <c r="G452" s="45" t="s">
        <v>58</v>
      </c>
      <c r="H452" s="44" t="s">
        <v>88</v>
      </c>
      <c r="I452" s="44" t="s">
        <v>50</v>
      </c>
      <c r="J452" s="44" t="s">
        <v>64</v>
      </c>
      <c r="K452" s="46">
        <v>9.8000000000000007</v>
      </c>
      <c r="L452" s="47" t="s">
        <v>52</v>
      </c>
      <c r="M452" s="48">
        <v>9</v>
      </c>
      <c r="N452" s="47" t="s">
        <v>52</v>
      </c>
      <c r="O452" s="48">
        <v>13.1</v>
      </c>
      <c r="P452" s="47" t="s">
        <v>53</v>
      </c>
      <c r="Q452" s="48">
        <v>64.7</v>
      </c>
      <c r="R452" s="47">
        <v>251</v>
      </c>
      <c r="S452" s="48">
        <v>6.3</v>
      </c>
      <c r="T452" s="47" t="s">
        <v>53</v>
      </c>
      <c r="U452" s="48">
        <v>13.1</v>
      </c>
      <c r="V452" s="47" t="s">
        <v>53</v>
      </c>
      <c r="W452" s="48">
        <v>10</v>
      </c>
      <c r="X452" s="47" t="s">
        <v>53</v>
      </c>
      <c r="Y452" s="48">
        <v>47.6</v>
      </c>
      <c r="Z452" s="47" t="s">
        <v>53</v>
      </c>
      <c r="AA452" s="48">
        <v>3.7</v>
      </c>
      <c r="AB452" s="47" t="s">
        <v>53</v>
      </c>
      <c r="AC452" s="48">
        <v>27.4</v>
      </c>
      <c r="AD452" s="47" t="s">
        <v>53</v>
      </c>
      <c r="AE452" s="46" t="s">
        <v>54</v>
      </c>
    </row>
    <row r="453" spans="1:31" x14ac:dyDescent="0.2">
      <c r="A453" s="44">
        <f t="shared" si="7"/>
        <v>452</v>
      </c>
      <c r="B453" s="45" t="s">
        <v>44</v>
      </c>
      <c r="C453" s="44" t="s">
        <v>44</v>
      </c>
      <c r="D453" s="58" t="s">
        <v>680</v>
      </c>
      <c r="E453" t="s">
        <v>209</v>
      </c>
      <c r="F453" t="s">
        <v>69</v>
      </c>
      <c r="G453" s="45" t="s">
        <v>58</v>
      </c>
      <c r="H453" s="44" t="s">
        <v>62</v>
      </c>
      <c r="I453" s="44" t="s">
        <v>50</v>
      </c>
      <c r="J453" s="44" t="s">
        <v>64</v>
      </c>
      <c r="K453" s="46">
        <v>9.8000000000000007</v>
      </c>
      <c r="L453" s="47" t="s">
        <v>52</v>
      </c>
      <c r="M453" s="48">
        <v>8.3000000000000007</v>
      </c>
      <c r="N453" s="47" t="s">
        <v>52</v>
      </c>
      <c r="O453" s="48">
        <v>68.8</v>
      </c>
      <c r="P453" s="47">
        <v>239</v>
      </c>
      <c r="Q453" s="48">
        <v>8.3000000000000007</v>
      </c>
      <c r="R453" s="47" t="s">
        <v>53</v>
      </c>
      <c r="S453" s="48">
        <v>14.3</v>
      </c>
      <c r="T453" s="47" t="s">
        <v>53</v>
      </c>
      <c r="U453" s="48">
        <v>38.799999999999997</v>
      </c>
      <c r="V453" s="47">
        <v>507</v>
      </c>
      <c r="W453" s="48">
        <v>41.5</v>
      </c>
      <c r="X453" s="47">
        <v>495</v>
      </c>
      <c r="Y453" s="48">
        <v>74.099999999999994</v>
      </c>
      <c r="Z453" s="47">
        <v>461</v>
      </c>
      <c r="AA453" s="48">
        <v>4.8</v>
      </c>
      <c r="AB453" s="47" t="s">
        <v>53</v>
      </c>
      <c r="AC453" s="48">
        <v>49.4</v>
      </c>
      <c r="AD453" s="47" t="s">
        <v>669</v>
      </c>
      <c r="AE453" s="46" t="s">
        <v>54</v>
      </c>
    </row>
    <row r="454" spans="1:31" x14ac:dyDescent="0.2">
      <c r="A454" s="44">
        <f t="shared" si="7"/>
        <v>453</v>
      </c>
      <c r="B454" s="45" t="s">
        <v>65</v>
      </c>
      <c r="C454" s="44" t="s">
        <v>65</v>
      </c>
      <c r="D454" s="58" t="s">
        <v>681</v>
      </c>
      <c r="E454" t="s">
        <v>80</v>
      </c>
      <c r="F454" t="s">
        <v>69</v>
      </c>
      <c r="G454" s="45" t="s">
        <v>84</v>
      </c>
      <c r="H454" s="44" t="s">
        <v>49</v>
      </c>
      <c r="I454" s="44" t="s">
        <v>59</v>
      </c>
      <c r="J454" s="44" t="s">
        <v>64</v>
      </c>
      <c r="K454" s="46">
        <v>9.8000000000000007</v>
      </c>
      <c r="L454" s="47" t="s">
        <v>52</v>
      </c>
      <c r="M454" s="48">
        <v>13.4</v>
      </c>
      <c r="N454" s="47" t="s">
        <v>52</v>
      </c>
      <c r="O454" s="48">
        <v>10.9</v>
      </c>
      <c r="P454" s="47" t="s">
        <v>53</v>
      </c>
      <c r="Q454" s="48">
        <v>7.1</v>
      </c>
      <c r="R454" s="47" t="s">
        <v>53</v>
      </c>
      <c r="S454" s="48">
        <v>42.6</v>
      </c>
      <c r="T454" s="47">
        <v>480</v>
      </c>
      <c r="U454" s="48">
        <v>42.7</v>
      </c>
      <c r="V454" s="47">
        <v>469</v>
      </c>
      <c r="W454" s="48">
        <v>48</v>
      </c>
      <c r="X454" s="47">
        <v>434</v>
      </c>
      <c r="Y454" s="48">
        <v>60.6</v>
      </c>
      <c r="Z454" s="47">
        <v>682</v>
      </c>
      <c r="AA454" s="48">
        <v>12.3</v>
      </c>
      <c r="AB454" s="47" t="s">
        <v>53</v>
      </c>
      <c r="AC454" s="48">
        <v>40.6</v>
      </c>
      <c r="AD454" s="47" t="s">
        <v>53</v>
      </c>
      <c r="AE454" s="46" t="s">
        <v>54</v>
      </c>
    </row>
    <row r="455" spans="1:31" x14ac:dyDescent="0.2">
      <c r="A455" s="44">
        <f t="shared" si="7"/>
        <v>454</v>
      </c>
      <c r="B455" s="45" t="s">
        <v>55</v>
      </c>
      <c r="C455" s="44" t="s">
        <v>56</v>
      </c>
      <c r="D455" s="58" t="s">
        <v>682</v>
      </c>
      <c r="E455" t="s">
        <v>683</v>
      </c>
      <c r="F455" t="s">
        <v>47</v>
      </c>
      <c r="G455" s="45" t="s">
        <v>58</v>
      </c>
      <c r="H455" s="44" t="s">
        <v>49</v>
      </c>
      <c r="I455" s="44" t="s">
        <v>273</v>
      </c>
      <c r="J455" s="44" t="s">
        <v>51</v>
      </c>
      <c r="K455" s="46">
        <v>9.8000000000000007</v>
      </c>
      <c r="L455" s="47" t="s">
        <v>52</v>
      </c>
      <c r="M455" s="48">
        <v>24.4</v>
      </c>
      <c r="N455" s="47">
        <v>550</v>
      </c>
      <c r="O455" s="48">
        <v>6.4</v>
      </c>
      <c r="P455" s="47" t="s">
        <v>53</v>
      </c>
      <c r="Q455" s="48">
        <v>1.1000000000000001</v>
      </c>
      <c r="R455" s="47" t="s">
        <v>53</v>
      </c>
      <c r="S455" s="48">
        <v>3.9</v>
      </c>
      <c r="T455" s="47" t="s">
        <v>53</v>
      </c>
      <c r="U455" s="48">
        <v>3.3</v>
      </c>
      <c r="V455" s="47" t="s">
        <v>53</v>
      </c>
      <c r="W455" s="48">
        <v>7.4</v>
      </c>
      <c r="X455" s="47" t="s">
        <v>53</v>
      </c>
      <c r="Y455" s="48">
        <v>2.2999999999999998</v>
      </c>
      <c r="Z455" s="47" t="s">
        <v>53</v>
      </c>
      <c r="AA455" s="48">
        <v>28.1</v>
      </c>
      <c r="AB455" s="47">
        <v>590</v>
      </c>
      <c r="AC455" s="48"/>
      <c r="AD455" s="47"/>
      <c r="AE455" s="46" t="s">
        <v>54</v>
      </c>
    </row>
    <row r="456" spans="1:31" x14ac:dyDescent="0.2">
      <c r="A456" s="44">
        <f t="shared" si="7"/>
        <v>455</v>
      </c>
      <c r="B456" s="45" t="s">
        <v>65</v>
      </c>
      <c r="C456" s="44" t="s">
        <v>65</v>
      </c>
      <c r="D456" s="58" t="s">
        <v>684</v>
      </c>
      <c r="E456" t="s">
        <v>190</v>
      </c>
      <c r="F456" t="s">
        <v>76</v>
      </c>
      <c r="G456" s="45" t="s">
        <v>77</v>
      </c>
      <c r="H456" s="44" t="s">
        <v>49</v>
      </c>
      <c r="I456" s="44" t="s">
        <v>59</v>
      </c>
      <c r="J456" s="44" t="s">
        <v>64</v>
      </c>
      <c r="K456" s="46">
        <v>9.9</v>
      </c>
      <c r="L456" s="47" t="s">
        <v>52</v>
      </c>
      <c r="M456" s="48">
        <v>9.1999999999999993</v>
      </c>
      <c r="N456" s="47" t="s">
        <v>52</v>
      </c>
      <c r="O456" s="48">
        <v>6.9</v>
      </c>
      <c r="P456" s="47" t="s">
        <v>53</v>
      </c>
      <c r="Q456" s="48">
        <v>25.2</v>
      </c>
      <c r="R456" s="47">
        <v>637</v>
      </c>
      <c r="S456" s="48">
        <v>5.3</v>
      </c>
      <c r="T456" s="47" t="s">
        <v>53</v>
      </c>
      <c r="U456" s="48">
        <v>11.8</v>
      </c>
      <c r="V456" s="47" t="s">
        <v>53</v>
      </c>
      <c r="W456" s="48">
        <v>14.9</v>
      </c>
      <c r="X456" s="47" t="s">
        <v>53</v>
      </c>
      <c r="Y456" s="48">
        <v>17.3</v>
      </c>
      <c r="Z456" s="47" t="s">
        <v>53</v>
      </c>
      <c r="AA456" s="48">
        <v>28.6</v>
      </c>
      <c r="AB456" s="47">
        <v>585</v>
      </c>
      <c r="AC456" s="48">
        <v>46.7</v>
      </c>
      <c r="AD456" s="47" t="s">
        <v>71</v>
      </c>
      <c r="AE456" s="46" t="s">
        <v>54</v>
      </c>
    </row>
    <row r="457" spans="1:31" x14ac:dyDescent="0.2">
      <c r="A457" s="44">
        <f t="shared" si="7"/>
        <v>456</v>
      </c>
      <c r="B457" s="45" t="s">
        <v>56</v>
      </c>
      <c r="C457" s="44" t="s">
        <v>56</v>
      </c>
      <c r="D457" s="58" t="s">
        <v>685</v>
      </c>
      <c r="E457" t="s">
        <v>355</v>
      </c>
      <c r="F457" t="s">
        <v>76</v>
      </c>
      <c r="G457" s="45" t="s">
        <v>77</v>
      </c>
      <c r="H457" s="44" t="s">
        <v>82</v>
      </c>
      <c r="I457" s="44" t="s">
        <v>59</v>
      </c>
      <c r="J457" s="44" t="s">
        <v>103</v>
      </c>
      <c r="K457" s="46">
        <v>9.9</v>
      </c>
      <c r="L457" s="47" t="s">
        <v>52</v>
      </c>
      <c r="M457" s="48">
        <v>10.8</v>
      </c>
      <c r="N457" s="47" t="s">
        <v>52</v>
      </c>
      <c r="O457" s="48">
        <v>33.799999999999997</v>
      </c>
      <c r="P457" s="47">
        <v>579</v>
      </c>
      <c r="Q457" s="48">
        <v>4.0999999999999996</v>
      </c>
      <c r="R457" s="47" t="s">
        <v>53</v>
      </c>
      <c r="S457" s="48">
        <v>7.1</v>
      </c>
      <c r="T457" s="47" t="s">
        <v>53</v>
      </c>
      <c r="U457" s="48">
        <v>5</v>
      </c>
      <c r="V457" s="47" t="s">
        <v>53</v>
      </c>
      <c r="W457" s="48">
        <v>9.8000000000000007</v>
      </c>
      <c r="X457" s="47" t="s">
        <v>53</v>
      </c>
      <c r="Y457" s="48">
        <v>18.100000000000001</v>
      </c>
      <c r="Z457" s="47" t="s">
        <v>53</v>
      </c>
      <c r="AA457" s="48">
        <v>5.0999999999999996</v>
      </c>
      <c r="AB457" s="47" t="s">
        <v>53</v>
      </c>
      <c r="AC457" s="48">
        <v>23.2</v>
      </c>
      <c r="AD457" s="47" t="s">
        <v>53</v>
      </c>
      <c r="AE457" s="46" t="s">
        <v>54</v>
      </c>
    </row>
    <row r="458" spans="1:31" x14ac:dyDescent="0.2">
      <c r="A458" s="44">
        <f t="shared" si="7"/>
        <v>457</v>
      </c>
      <c r="B458" s="45" t="s">
        <v>55</v>
      </c>
      <c r="C458" s="44"/>
      <c r="D458" s="58" t="s">
        <v>686</v>
      </c>
      <c r="E458" t="s">
        <v>255</v>
      </c>
      <c r="F458" t="s">
        <v>76</v>
      </c>
      <c r="G458" s="45" t="s">
        <v>58</v>
      </c>
      <c r="H458" s="44" t="s">
        <v>49</v>
      </c>
      <c r="I458" s="44" t="s">
        <v>63</v>
      </c>
      <c r="J458" s="44" t="s">
        <v>51</v>
      </c>
      <c r="K458" s="46">
        <v>9.9</v>
      </c>
      <c r="L458" s="47" t="s">
        <v>52</v>
      </c>
      <c r="M458" s="48">
        <v>4.2</v>
      </c>
      <c r="N458" s="47" t="s">
        <v>52</v>
      </c>
      <c r="O458" s="48">
        <v>29.4</v>
      </c>
      <c r="P458" s="47">
        <v>644</v>
      </c>
      <c r="Q458" s="48">
        <v>3.3</v>
      </c>
      <c r="R458" s="47" t="s">
        <v>53</v>
      </c>
      <c r="S458" s="48">
        <v>4.5</v>
      </c>
      <c r="T458" s="47" t="s">
        <v>53</v>
      </c>
      <c r="U458" s="48">
        <v>49.7</v>
      </c>
      <c r="V458" s="47">
        <v>410</v>
      </c>
      <c r="W458" s="48">
        <v>37.1</v>
      </c>
      <c r="X458" s="47">
        <v>525</v>
      </c>
      <c r="Y458" s="48">
        <v>4.2</v>
      </c>
      <c r="Z458" s="47" t="s">
        <v>53</v>
      </c>
      <c r="AA458" s="48">
        <v>5.9</v>
      </c>
      <c r="AB458" s="47" t="s">
        <v>53</v>
      </c>
      <c r="AC458" s="48"/>
      <c r="AD458" s="47"/>
      <c r="AE458" s="46" t="s">
        <v>54</v>
      </c>
    </row>
    <row r="459" spans="1:31" x14ac:dyDescent="0.2">
      <c r="A459" s="44">
        <f t="shared" si="7"/>
        <v>458</v>
      </c>
      <c r="B459" s="45" t="s">
        <v>44</v>
      </c>
      <c r="C459" s="44"/>
      <c r="D459" s="58" t="s">
        <v>687</v>
      </c>
      <c r="E459" t="s">
        <v>526</v>
      </c>
      <c r="F459" t="s">
        <v>76</v>
      </c>
      <c r="G459" s="45" t="s">
        <v>48</v>
      </c>
      <c r="H459" s="44" t="s">
        <v>62</v>
      </c>
      <c r="I459" s="44" t="s">
        <v>50</v>
      </c>
      <c r="J459" s="44" t="s">
        <v>51</v>
      </c>
      <c r="K459" s="46">
        <v>10</v>
      </c>
      <c r="L459" s="47" t="s">
        <v>52</v>
      </c>
      <c r="M459" s="48">
        <v>9.5</v>
      </c>
      <c r="N459" s="47" t="s">
        <v>52</v>
      </c>
      <c r="O459" s="48">
        <v>12.1</v>
      </c>
      <c r="P459" s="47" t="s">
        <v>53</v>
      </c>
      <c r="Q459" s="48">
        <v>19.600000000000001</v>
      </c>
      <c r="R459" s="47">
        <v>719</v>
      </c>
      <c r="S459" s="48">
        <v>100</v>
      </c>
      <c r="T459" s="47">
        <v>21</v>
      </c>
      <c r="U459" s="48">
        <v>11.1</v>
      </c>
      <c r="V459" s="47" t="s">
        <v>53</v>
      </c>
      <c r="W459" s="48">
        <v>13.8</v>
      </c>
      <c r="X459" s="47" t="s">
        <v>53</v>
      </c>
      <c r="Y459" s="48">
        <v>35.1</v>
      </c>
      <c r="Z459" s="47" t="s">
        <v>53</v>
      </c>
      <c r="AA459" s="48">
        <v>70.3</v>
      </c>
      <c r="AB459" s="47">
        <v>208</v>
      </c>
      <c r="AC459" s="48">
        <v>18.7</v>
      </c>
      <c r="AD459" s="47" t="s">
        <v>53</v>
      </c>
      <c r="AE459" s="46" t="s">
        <v>54</v>
      </c>
    </row>
    <row r="460" spans="1:31" x14ac:dyDescent="0.2">
      <c r="A460" s="44">
        <f t="shared" si="7"/>
        <v>459</v>
      </c>
      <c r="B460" s="45" t="s">
        <v>43</v>
      </c>
      <c r="C460" s="44" t="s">
        <v>65</v>
      </c>
      <c r="D460" s="58" t="s">
        <v>688</v>
      </c>
      <c r="E460" t="s">
        <v>46</v>
      </c>
      <c r="F460" t="s">
        <v>47</v>
      </c>
      <c r="G460" s="45" t="s">
        <v>77</v>
      </c>
      <c r="H460" s="44" t="s">
        <v>49</v>
      </c>
      <c r="I460" s="44" t="s">
        <v>50</v>
      </c>
      <c r="J460" s="44" t="s">
        <v>51</v>
      </c>
      <c r="K460" s="46">
        <v>10</v>
      </c>
      <c r="L460" s="47" t="s">
        <v>52</v>
      </c>
      <c r="M460" s="48">
        <v>28.4</v>
      </c>
      <c r="N460" s="47">
        <v>491</v>
      </c>
      <c r="O460" s="48">
        <v>24.6</v>
      </c>
      <c r="P460" s="47">
        <v>741</v>
      </c>
      <c r="Q460" s="48">
        <v>11.5</v>
      </c>
      <c r="R460" s="47" t="s">
        <v>53</v>
      </c>
      <c r="S460" s="48">
        <v>8.6999999999999993</v>
      </c>
      <c r="T460" s="47" t="s">
        <v>53</v>
      </c>
      <c r="U460" s="48">
        <v>26.9</v>
      </c>
      <c r="V460" s="47">
        <v>631</v>
      </c>
      <c r="W460" s="48">
        <v>33</v>
      </c>
      <c r="X460" s="47">
        <v>576</v>
      </c>
      <c r="Y460" s="48">
        <v>41.2</v>
      </c>
      <c r="Z460" s="47" t="s">
        <v>53</v>
      </c>
      <c r="AA460" s="48">
        <v>13.7</v>
      </c>
      <c r="AB460" s="47" t="s">
        <v>53</v>
      </c>
      <c r="AC460" s="48">
        <v>55.1</v>
      </c>
      <c r="AD460" s="47" t="s">
        <v>415</v>
      </c>
      <c r="AE460" s="46" t="s">
        <v>54</v>
      </c>
    </row>
    <row r="461" spans="1:31" x14ac:dyDescent="0.2">
      <c r="A461" s="44">
        <f t="shared" si="7"/>
        <v>460</v>
      </c>
      <c r="B461" s="45" t="s">
        <v>65</v>
      </c>
      <c r="C461" s="44" t="s">
        <v>65</v>
      </c>
      <c r="D461" s="58" t="s">
        <v>689</v>
      </c>
      <c r="E461" t="s">
        <v>96</v>
      </c>
      <c r="F461" t="s">
        <v>76</v>
      </c>
      <c r="G461" s="45" t="s">
        <v>77</v>
      </c>
      <c r="H461" s="44" t="s">
        <v>82</v>
      </c>
      <c r="I461" s="44" t="s">
        <v>59</v>
      </c>
      <c r="J461" s="44" t="s">
        <v>51</v>
      </c>
      <c r="K461" s="46">
        <v>10</v>
      </c>
      <c r="L461" s="47" t="s">
        <v>52</v>
      </c>
      <c r="M461" s="48">
        <v>8.3000000000000007</v>
      </c>
      <c r="N461" s="47" t="s">
        <v>52</v>
      </c>
      <c r="O461" s="48">
        <v>72</v>
      </c>
      <c r="P461" s="47">
        <v>213</v>
      </c>
      <c r="Q461" s="48">
        <v>4.8</v>
      </c>
      <c r="R461" s="47" t="s">
        <v>53</v>
      </c>
      <c r="S461" s="48">
        <v>5.5</v>
      </c>
      <c r="T461" s="47" t="s">
        <v>53</v>
      </c>
      <c r="U461" s="48">
        <v>12.6</v>
      </c>
      <c r="V461" s="47" t="s">
        <v>53</v>
      </c>
      <c r="W461" s="48">
        <v>16.2</v>
      </c>
      <c r="X461" s="47" t="s">
        <v>53</v>
      </c>
      <c r="Y461" s="48">
        <v>17.100000000000001</v>
      </c>
      <c r="Z461" s="47" t="s">
        <v>53</v>
      </c>
      <c r="AA461" s="48">
        <v>3.6</v>
      </c>
      <c r="AB461" s="47" t="s">
        <v>53</v>
      </c>
      <c r="AC461" s="48">
        <v>47.6</v>
      </c>
      <c r="AD461" s="47" t="s">
        <v>690</v>
      </c>
      <c r="AE461" s="46" t="s">
        <v>54</v>
      </c>
    </row>
    <row r="462" spans="1:31" x14ac:dyDescent="0.2">
      <c r="A462" s="44">
        <f t="shared" si="7"/>
        <v>461</v>
      </c>
      <c r="B462" s="45" t="s">
        <v>65</v>
      </c>
      <c r="C462" s="44" t="s">
        <v>65</v>
      </c>
      <c r="D462" s="58" t="s">
        <v>691</v>
      </c>
      <c r="E462" t="s">
        <v>68</v>
      </c>
      <c r="F462" t="s">
        <v>69</v>
      </c>
      <c r="G462" s="45" t="s">
        <v>77</v>
      </c>
      <c r="H462" s="44" t="s">
        <v>62</v>
      </c>
      <c r="I462" s="44" t="s">
        <v>50</v>
      </c>
      <c r="J462" s="44" t="s">
        <v>64</v>
      </c>
      <c r="K462" s="46">
        <v>10</v>
      </c>
      <c r="L462" s="47" t="s">
        <v>52</v>
      </c>
      <c r="M462" s="48">
        <v>8.1999999999999993</v>
      </c>
      <c r="N462" s="47" t="s">
        <v>52</v>
      </c>
      <c r="O462" s="48">
        <v>50.9</v>
      </c>
      <c r="P462" s="47">
        <v>372</v>
      </c>
      <c r="Q462" s="48">
        <v>3.5</v>
      </c>
      <c r="R462" s="47" t="s">
        <v>53</v>
      </c>
      <c r="S462" s="48">
        <v>2.6</v>
      </c>
      <c r="T462" s="47" t="s">
        <v>53</v>
      </c>
      <c r="U462" s="48">
        <v>37</v>
      </c>
      <c r="V462" s="47">
        <v>526</v>
      </c>
      <c r="W462" s="48">
        <v>42.6</v>
      </c>
      <c r="X462" s="47">
        <v>487</v>
      </c>
      <c r="Y462" s="48">
        <v>18</v>
      </c>
      <c r="Z462" s="47" t="s">
        <v>53</v>
      </c>
      <c r="AA462" s="48">
        <v>3.9</v>
      </c>
      <c r="AB462" s="47" t="s">
        <v>53</v>
      </c>
      <c r="AC462" s="48">
        <v>38.200000000000003</v>
      </c>
      <c r="AD462" s="47" t="s">
        <v>53</v>
      </c>
      <c r="AE462" s="46" t="s">
        <v>54</v>
      </c>
    </row>
    <row r="463" spans="1:31" x14ac:dyDescent="0.2">
      <c r="A463" s="44">
        <f t="shared" si="7"/>
        <v>462</v>
      </c>
      <c r="B463" s="45" t="s">
        <v>65</v>
      </c>
      <c r="C463" s="44" t="s">
        <v>65</v>
      </c>
      <c r="D463" s="58" t="s">
        <v>692</v>
      </c>
      <c r="E463" t="s">
        <v>46</v>
      </c>
      <c r="F463" t="s">
        <v>47</v>
      </c>
      <c r="G463" s="45" t="s">
        <v>58</v>
      </c>
      <c r="H463" s="44" t="s">
        <v>49</v>
      </c>
      <c r="I463" s="44" t="s">
        <v>50</v>
      </c>
      <c r="J463" s="44" t="s">
        <v>64</v>
      </c>
      <c r="K463" s="46">
        <v>10</v>
      </c>
      <c r="L463" s="47" t="s">
        <v>52</v>
      </c>
      <c r="M463" s="48">
        <v>14.9</v>
      </c>
      <c r="N463" s="47" t="s">
        <v>52</v>
      </c>
      <c r="O463" s="48">
        <v>26.4</v>
      </c>
      <c r="P463" s="47">
        <v>708</v>
      </c>
      <c r="Q463" s="48">
        <v>16.2</v>
      </c>
      <c r="R463" s="47">
        <v>779</v>
      </c>
      <c r="S463" s="48">
        <v>6</v>
      </c>
      <c r="T463" s="47" t="s">
        <v>53</v>
      </c>
      <c r="U463" s="48">
        <v>9</v>
      </c>
      <c r="V463" s="47" t="s">
        <v>53</v>
      </c>
      <c r="W463" s="48">
        <v>14.7</v>
      </c>
      <c r="X463" s="47" t="s">
        <v>53</v>
      </c>
      <c r="Y463" s="48">
        <v>37.9</v>
      </c>
      <c r="Z463" s="47" t="s">
        <v>53</v>
      </c>
      <c r="AA463" s="48">
        <v>38.6</v>
      </c>
      <c r="AB463" s="47">
        <v>450</v>
      </c>
      <c r="AC463" s="48">
        <v>44.4</v>
      </c>
      <c r="AD463" s="47" t="s">
        <v>53</v>
      </c>
      <c r="AE463" s="46" t="s">
        <v>54</v>
      </c>
    </row>
    <row r="464" spans="1:31" x14ac:dyDescent="0.2">
      <c r="A464" s="44">
        <f t="shared" si="7"/>
        <v>463</v>
      </c>
      <c r="B464" s="45" t="s">
        <v>56</v>
      </c>
      <c r="C464" s="44" t="s">
        <v>56</v>
      </c>
      <c r="D464" s="58" t="s">
        <v>693</v>
      </c>
      <c r="E464" t="s">
        <v>130</v>
      </c>
      <c r="F464" t="s">
        <v>76</v>
      </c>
      <c r="G464" s="45" t="s">
        <v>77</v>
      </c>
      <c r="H464" s="44" t="s">
        <v>49</v>
      </c>
      <c r="I464" s="44" t="s">
        <v>50</v>
      </c>
      <c r="J464" s="44" t="s">
        <v>51</v>
      </c>
      <c r="K464" s="46">
        <v>10</v>
      </c>
      <c r="L464" s="47" t="s">
        <v>52</v>
      </c>
      <c r="M464" s="48">
        <v>10.9</v>
      </c>
      <c r="N464" s="47" t="s">
        <v>52</v>
      </c>
      <c r="O464" s="48">
        <v>18.2</v>
      </c>
      <c r="P464" s="47" t="s">
        <v>53</v>
      </c>
      <c r="Q464" s="48">
        <v>5.4</v>
      </c>
      <c r="R464" s="47" t="s">
        <v>53</v>
      </c>
      <c r="S464" s="48">
        <v>13.1</v>
      </c>
      <c r="T464" s="47" t="s">
        <v>53</v>
      </c>
      <c r="U464" s="48">
        <v>5.4</v>
      </c>
      <c r="V464" s="47" t="s">
        <v>53</v>
      </c>
      <c r="W464" s="48">
        <v>9.1</v>
      </c>
      <c r="X464" s="47" t="s">
        <v>53</v>
      </c>
      <c r="Y464" s="48">
        <v>44</v>
      </c>
      <c r="Z464" s="47" t="s">
        <v>53</v>
      </c>
      <c r="AA464" s="48">
        <v>1.7</v>
      </c>
      <c r="AB464" s="47" t="s">
        <v>53</v>
      </c>
      <c r="AC464" s="48">
        <v>47.4</v>
      </c>
      <c r="AD464" s="47" t="s">
        <v>694</v>
      </c>
      <c r="AE464" s="46" t="s">
        <v>54</v>
      </c>
    </row>
    <row r="465" spans="1:31" x14ac:dyDescent="0.2">
      <c r="A465" s="44">
        <f t="shared" si="7"/>
        <v>464</v>
      </c>
      <c r="B465" s="45" t="s">
        <v>55</v>
      </c>
      <c r="C465" s="44" t="s">
        <v>56</v>
      </c>
      <c r="D465" s="58" t="s">
        <v>695</v>
      </c>
      <c r="E465" t="s">
        <v>340</v>
      </c>
      <c r="F465" t="s">
        <v>76</v>
      </c>
      <c r="G465" s="45" t="s">
        <v>58</v>
      </c>
      <c r="H465" s="44" t="s">
        <v>88</v>
      </c>
      <c r="I465" s="44" t="s">
        <v>59</v>
      </c>
      <c r="J465" s="44" t="s">
        <v>64</v>
      </c>
      <c r="K465" s="46">
        <v>10</v>
      </c>
      <c r="L465" s="47" t="s">
        <v>52</v>
      </c>
      <c r="M465" s="48">
        <v>16.2</v>
      </c>
      <c r="N465" s="47" t="s">
        <v>52</v>
      </c>
      <c r="O465" s="48">
        <v>10</v>
      </c>
      <c r="P465" s="47" t="s">
        <v>53</v>
      </c>
      <c r="Q465" s="48">
        <v>12.1</v>
      </c>
      <c r="R465" s="47" t="s">
        <v>53</v>
      </c>
      <c r="S465" s="48">
        <v>1.6</v>
      </c>
      <c r="T465" s="47" t="s">
        <v>53</v>
      </c>
      <c r="U465" s="48"/>
      <c r="V465" s="47"/>
      <c r="W465" s="48"/>
      <c r="X465" s="47"/>
      <c r="Y465" s="48">
        <v>8.1</v>
      </c>
      <c r="Z465" s="47" t="s">
        <v>53</v>
      </c>
      <c r="AA465" s="48">
        <v>4.8</v>
      </c>
      <c r="AB465" s="47" t="s">
        <v>53</v>
      </c>
      <c r="AC465" s="48">
        <v>20.3</v>
      </c>
      <c r="AD465" s="47" t="s">
        <v>53</v>
      </c>
      <c r="AE465" s="46" t="s">
        <v>54</v>
      </c>
    </row>
    <row r="466" spans="1:31" x14ac:dyDescent="0.2">
      <c r="A466" s="44">
        <f t="shared" si="7"/>
        <v>465</v>
      </c>
      <c r="B466" s="45" t="s">
        <v>89</v>
      </c>
      <c r="C466" s="44" t="s">
        <v>44</v>
      </c>
      <c r="D466" s="58" t="s">
        <v>696</v>
      </c>
      <c r="E466" t="s">
        <v>46</v>
      </c>
      <c r="F466" t="s">
        <v>47</v>
      </c>
      <c r="G466" s="45" t="s">
        <v>77</v>
      </c>
      <c r="H466" s="44" t="s">
        <v>49</v>
      </c>
      <c r="I466" s="44" t="s">
        <v>50</v>
      </c>
      <c r="J466" s="44" t="s">
        <v>64</v>
      </c>
      <c r="K466" s="46">
        <v>10.1</v>
      </c>
      <c r="L466" s="47" t="s">
        <v>52</v>
      </c>
      <c r="M466" s="48">
        <v>9.6999999999999993</v>
      </c>
      <c r="N466" s="47" t="s">
        <v>52</v>
      </c>
      <c r="O466" s="48">
        <v>7.3</v>
      </c>
      <c r="P466" s="47" t="s">
        <v>53</v>
      </c>
      <c r="Q466" s="48">
        <v>44.1</v>
      </c>
      <c r="R466" s="47">
        <v>427</v>
      </c>
      <c r="S466" s="48">
        <v>5.3</v>
      </c>
      <c r="T466" s="47" t="s">
        <v>53</v>
      </c>
      <c r="U466" s="48">
        <v>10.1</v>
      </c>
      <c r="V466" s="47" t="s">
        <v>53</v>
      </c>
      <c r="W466" s="48">
        <v>7.8</v>
      </c>
      <c r="X466" s="47" t="s">
        <v>53</v>
      </c>
      <c r="Y466" s="48">
        <v>63.2</v>
      </c>
      <c r="Z466" s="47">
        <v>647</v>
      </c>
      <c r="AA466" s="48">
        <v>12.8</v>
      </c>
      <c r="AB466" s="47" t="s">
        <v>53</v>
      </c>
      <c r="AC466" s="48">
        <v>47.4</v>
      </c>
      <c r="AD466" s="47" t="s">
        <v>694</v>
      </c>
      <c r="AE466" s="46" t="s">
        <v>54</v>
      </c>
    </row>
    <row r="467" spans="1:31" x14ac:dyDescent="0.2">
      <c r="A467" s="44">
        <f t="shared" si="7"/>
        <v>466</v>
      </c>
      <c r="B467" s="45" t="s">
        <v>89</v>
      </c>
      <c r="C467" s="44" t="s">
        <v>65</v>
      </c>
      <c r="D467" s="58" t="s">
        <v>697</v>
      </c>
      <c r="E467" t="s">
        <v>46</v>
      </c>
      <c r="F467" t="s">
        <v>47</v>
      </c>
      <c r="G467" s="45" t="s">
        <v>84</v>
      </c>
      <c r="H467" s="44" t="s">
        <v>82</v>
      </c>
      <c r="I467" s="44" t="s">
        <v>59</v>
      </c>
      <c r="J467" s="44" t="s">
        <v>64</v>
      </c>
      <c r="K467" s="46">
        <v>10.1</v>
      </c>
      <c r="L467" s="47" t="s">
        <v>52</v>
      </c>
      <c r="M467" s="48">
        <v>9.6999999999999993</v>
      </c>
      <c r="N467" s="47" t="s">
        <v>52</v>
      </c>
      <c r="O467" s="48">
        <v>3.2</v>
      </c>
      <c r="P467" s="47" t="s">
        <v>53</v>
      </c>
      <c r="Q467" s="48">
        <v>30.5</v>
      </c>
      <c r="R467" s="47">
        <v>583</v>
      </c>
      <c r="S467" s="48">
        <v>6.3</v>
      </c>
      <c r="T467" s="47" t="s">
        <v>53</v>
      </c>
      <c r="U467" s="48">
        <v>51.5</v>
      </c>
      <c r="V467" s="47">
        <v>399</v>
      </c>
      <c r="W467" s="48">
        <v>38.4</v>
      </c>
      <c r="X467" s="47">
        <v>513</v>
      </c>
      <c r="Y467" s="48">
        <v>69</v>
      </c>
      <c r="Z467" s="47">
        <v>546</v>
      </c>
      <c r="AA467" s="48">
        <v>29.4</v>
      </c>
      <c r="AB467" s="47">
        <v>560</v>
      </c>
      <c r="AC467" s="48">
        <v>40.6</v>
      </c>
      <c r="AD467" s="47" t="s">
        <v>53</v>
      </c>
      <c r="AE467" s="46" t="s">
        <v>54</v>
      </c>
    </row>
    <row r="468" spans="1:31" x14ac:dyDescent="0.2">
      <c r="A468" s="44">
        <f t="shared" si="7"/>
        <v>467</v>
      </c>
      <c r="B468" s="45" t="s">
        <v>43</v>
      </c>
      <c r="C468" s="44" t="s">
        <v>44</v>
      </c>
      <c r="D468" s="58" t="s">
        <v>698</v>
      </c>
      <c r="E468" t="s">
        <v>650</v>
      </c>
      <c r="F468" t="s">
        <v>76</v>
      </c>
      <c r="G468" s="45" t="s">
        <v>58</v>
      </c>
      <c r="H468" s="44" t="s">
        <v>82</v>
      </c>
      <c r="I468" s="44" t="s">
        <v>63</v>
      </c>
      <c r="J468" s="44" t="s">
        <v>64</v>
      </c>
      <c r="K468" s="46">
        <v>10.1</v>
      </c>
      <c r="L468" s="47" t="s">
        <v>52</v>
      </c>
      <c r="M468" s="48">
        <v>20.5</v>
      </c>
      <c r="N468" s="47">
        <v>644</v>
      </c>
      <c r="O468" s="48">
        <v>19.399999999999999</v>
      </c>
      <c r="P468" s="47" t="s">
        <v>53</v>
      </c>
      <c r="Q468" s="48">
        <v>2.8</v>
      </c>
      <c r="R468" s="47" t="s">
        <v>53</v>
      </c>
      <c r="S468" s="48">
        <v>72.3</v>
      </c>
      <c r="T468" s="47">
        <v>327</v>
      </c>
      <c r="U468" s="48">
        <v>90.5</v>
      </c>
      <c r="V468" s="47">
        <v>163</v>
      </c>
      <c r="W468" s="48">
        <v>76.3</v>
      </c>
      <c r="X468" s="47">
        <v>229</v>
      </c>
      <c r="Y468" s="48">
        <v>15</v>
      </c>
      <c r="Z468" s="47" t="s">
        <v>53</v>
      </c>
      <c r="AA468" s="48">
        <v>12.3</v>
      </c>
      <c r="AB468" s="47" t="s">
        <v>53</v>
      </c>
      <c r="AC468" s="48">
        <v>40.1</v>
      </c>
      <c r="AD468" s="47" t="s">
        <v>53</v>
      </c>
      <c r="AE468" s="46" t="s">
        <v>54</v>
      </c>
    </row>
    <row r="469" spans="1:31" x14ac:dyDescent="0.2">
      <c r="A469" s="44">
        <f t="shared" si="7"/>
        <v>468</v>
      </c>
      <c r="B469" s="45" t="s">
        <v>43</v>
      </c>
      <c r="C469" s="44" t="s">
        <v>43</v>
      </c>
      <c r="D469" s="58" t="s">
        <v>699</v>
      </c>
      <c r="E469" t="s">
        <v>646</v>
      </c>
      <c r="F469" t="s">
        <v>69</v>
      </c>
      <c r="G469" s="45" t="s">
        <v>58</v>
      </c>
      <c r="H469" s="44" t="s">
        <v>88</v>
      </c>
      <c r="I469" s="44" t="s">
        <v>59</v>
      </c>
      <c r="J469" s="44" t="s">
        <v>64</v>
      </c>
      <c r="K469" s="46">
        <v>10.1</v>
      </c>
      <c r="L469" s="47" t="s">
        <v>52</v>
      </c>
      <c r="M469" s="48">
        <v>37.200000000000003</v>
      </c>
      <c r="N469" s="47">
        <v>380</v>
      </c>
      <c r="O469" s="48">
        <v>2.1</v>
      </c>
      <c r="P469" s="47" t="s">
        <v>53</v>
      </c>
      <c r="Q469" s="48">
        <v>31.9</v>
      </c>
      <c r="R469" s="47">
        <v>565</v>
      </c>
      <c r="S469" s="48">
        <v>1.9</v>
      </c>
      <c r="T469" s="47" t="s">
        <v>53</v>
      </c>
      <c r="U469" s="48">
        <v>6.6</v>
      </c>
      <c r="V469" s="47" t="s">
        <v>53</v>
      </c>
      <c r="W469" s="48">
        <v>11</v>
      </c>
      <c r="X469" s="47" t="s">
        <v>53</v>
      </c>
      <c r="Y469" s="48">
        <v>14.8</v>
      </c>
      <c r="Z469" s="47" t="s">
        <v>53</v>
      </c>
      <c r="AA469" s="48">
        <v>33.9</v>
      </c>
      <c r="AB469" s="47">
        <v>501</v>
      </c>
      <c r="AC469" s="48">
        <v>39.799999999999997</v>
      </c>
      <c r="AD469" s="47" t="s">
        <v>53</v>
      </c>
      <c r="AE469" s="46" t="s">
        <v>54</v>
      </c>
    </row>
    <row r="470" spans="1:31" x14ac:dyDescent="0.2">
      <c r="A470" s="44">
        <f t="shared" si="7"/>
        <v>469</v>
      </c>
      <c r="B470" s="45" t="s">
        <v>65</v>
      </c>
      <c r="C470" s="44" t="s">
        <v>65</v>
      </c>
      <c r="D470" s="58" t="s">
        <v>700</v>
      </c>
      <c r="E470" t="s">
        <v>46</v>
      </c>
      <c r="F470" t="s">
        <v>47</v>
      </c>
      <c r="G470" s="45" t="s">
        <v>77</v>
      </c>
      <c r="H470" s="44" t="s">
        <v>49</v>
      </c>
      <c r="I470" s="44" t="s">
        <v>50</v>
      </c>
      <c r="J470" s="44" t="s">
        <v>64</v>
      </c>
      <c r="K470" s="46">
        <v>10.1</v>
      </c>
      <c r="L470" s="47" t="s">
        <v>52</v>
      </c>
      <c r="M470" s="48">
        <v>14.1</v>
      </c>
      <c r="N470" s="47" t="s">
        <v>52</v>
      </c>
      <c r="O470" s="48">
        <v>9.3000000000000007</v>
      </c>
      <c r="P470" s="47" t="s">
        <v>53</v>
      </c>
      <c r="Q470" s="48">
        <v>19.5</v>
      </c>
      <c r="R470" s="47">
        <v>723</v>
      </c>
      <c r="S470" s="48">
        <v>17.3</v>
      </c>
      <c r="T470" s="47">
        <v>760</v>
      </c>
      <c r="U470" s="48">
        <v>15.5</v>
      </c>
      <c r="V470" s="47" t="s">
        <v>53</v>
      </c>
      <c r="W470" s="48">
        <v>21.6</v>
      </c>
      <c r="X470" s="47">
        <v>739</v>
      </c>
      <c r="Y470" s="48">
        <v>26.2</v>
      </c>
      <c r="Z470" s="47" t="s">
        <v>53</v>
      </c>
      <c r="AA470" s="48">
        <v>11.3</v>
      </c>
      <c r="AB470" s="47" t="s">
        <v>53</v>
      </c>
      <c r="AC470" s="48">
        <v>44.8</v>
      </c>
      <c r="AD470" s="47" t="s">
        <v>53</v>
      </c>
      <c r="AE470" s="46" t="s">
        <v>54</v>
      </c>
    </row>
    <row r="471" spans="1:31" x14ac:dyDescent="0.2">
      <c r="A471" s="44">
        <f t="shared" si="7"/>
        <v>470</v>
      </c>
      <c r="B471" s="45" t="s">
        <v>56</v>
      </c>
      <c r="C471" s="44"/>
      <c r="D471" s="58" t="s">
        <v>701</v>
      </c>
      <c r="E471" t="s">
        <v>130</v>
      </c>
      <c r="F471" t="s">
        <v>76</v>
      </c>
      <c r="G471" s="45" t="s">
        <v>48</v>
      </c>
      <c r="H471" s="44" t="s">
        <v>88</v>
      </c>
      <c r="I471" s="44" t="s">
        <v>50</v>
      </c>
      <c r="J471" s="44" t="s">
        <v>103</v>
      </c>
      <c r="K471" s="46">
        <v>10.1</v>
      </c>
      <c r="L471" s="47" t="s">
        <v>52</v>
      </c>
      <c r="M471" s="48">
        <v>7.2</v>
      </c>
      <c r="N471" s="47" t="s">
        <v>52</v>
      </c>
      <c r="O471" s="48">
        <v>28.4</v>
      </c>
      <c r="P471" s="47">
        <v>672</v>
      </c>
      <c r="Q471" s="48">
        <v>6.2</v>
      </c>
      <c r="R471" s="47" t="s">
        <v>53</v>
      </c>
      <c r="S471" s="48">
        <v>20.5</v>
      </c>
      <c r="T471" s="47">
        <v>702</v>
      </c>
      <c r="U471" s="48">
        <v>7.5</v>
      </c>
      <c r="V471" s="47" t="s">
        <v>53</v>
      </c>
      <c r="W471" s="48">
        <v>10.9</v>
      </c>
      <c r="X471" s="47" t="s">
        <v>53</v>
      </c>
      <c r="Y471" s="48">
        <v>3.4</v>
      </c>
      <c r="Z471" s="47" t="s">
        <v>53</v>
      </c>
      <c r="AA471" s="48">
        <v>1.9</v>
      </c>
      <c r="AB471" s="47" t="s">
        <v>53</v>
      </c>
      <c r="AC471" s="48">
        <v>26.3</v>
      </c>
      <c r="AD471" s="47" t="s">
        <v>53</v>
      </c>
      <c r="AE471" s="46" t="s">
        <v>54</v>
      </c>
    </row>
    <row r="472" spans="1:31" x14ac:dyDescent="0.2">
      <c r="A472" s="44">
        <f t="shared" si="7"/>
        <v>471</v>
      </c>
      <c r="B472" s="45" t="s">
        <v>56</v>
      </c>
      <c r="C472" s="44" t="s">
        <v>56</v>
      </c>
      <c r="D472" s="58" t="s">
        <v>702</v>
      </c>
      <c r="E472" t="s">
        <v>190</v>
      </c>
      <c r="F472" t="s">
        <v>76</v>
      </c>
      <c r="G472" s="45" t="s">
        <v>77</v>
      </c>
      <c r="H472" s="44" t="s">
        <v>62</v>
      </c>
      <c r="I472" s="44" t="s">
        <v>50</v>
      </c>
      <c r="J472" s="44" t="s">
        <v>103</v>
      </c>
      <c r="K472" s="46">
        <v>10.1</v>
      </c>
      <c r="L472" s="47" t="s">
        <v>52</v>
      </c>
      <c r="M472" s="48">
        <v>9.1999999999999993</v>
      </c>
      <c r="N472" s="47" t="s">
        <v>52</v>
      </c>
      <c r="O472" s="48">
        <v>6.7</v>
      </c>
      <c r="P472" s="47" t="s">
        <v>53</v>
      </c>
      <c r="Q472" s="48">
        <v>13.1</v>
      </c>
      <c r="R472" s="47" t="s">
        <v>53</v>
      </c>
      <c r="S472" s="48">
        <v>13.5</v>
      </c>
      <c r="T472" s="47" t="s">
        <v>53</v>
      </c>
      <c r="U472" s="48">
        <v>17.8</v>
      </c>
      <c r="V472" s="47">
        <v>765</v>
      </c>
      <c r="W472" s="48">
        <v>21.7</v>
      </c>
      <c r="X472" s="47">
        <v>735</v>
      </c>
      <c r="Y472" s="48">
        <v>28.2</v>
      </c>
      <c r="Z472" s="47" t="s">
        <v>53</v>
      </c>
      <c r="AA472" s="48">
        <v>21.9</v>
      </c>
      <c r="AB472" s="47">
        <v>696</v>
      </c>
      <c r="AC472" s="48">
        <v>47.5</v>
      </c>
      <c r="AD472" s="47" t="s">
        <v>703</v>
      </c>
      <c r="AE472" s="46" t="s">
        <v>54</v>
      </c>
    </row>
    <row r="473" spans="1:31" x14ac:dyDescent="0.2">
      <c r="A473" s="44">
        <f t="shared" si="7"/>
        <v>472</v>
      </c>
      <c r="B473" s="45">
        <v>695</v>
      </c>
      <c r="C473" s="44" t="s">
        <v>611</v>
      </c>
      <c r="D473" s="58" t="s">
        <v>704</v>
      </c>
      <c r="E473" t="s">
        <v>46</v>
      </c>
      <c r="F473" t="s">
        <v>47</v>
      </c>
      <c r="G473" s="45" t="s">
        <v>58</v>
      </c>
      <c r="H473" s="44" t="s">
        <v>49</v>
      </c>
      <c r="I473" s="44" t="s">
        <v>50</v>
      </c>
      <c r="J473" s="44" t="s">
        <v>51</v>
      </c>
      <c r="K473" s="46">
        <v>10.199999999999999</v>
      </c>
      <c r="L473" s="47" t="s">
        <v>52</v>
      </c>
      <c r="M473" s="48">
        <v>17.899999999999999</v>
      </c>
      <c r="N473" s="47" t="s">
        <v>52</v>
      </c>
      <c r="O473" s="48">
        <v>28.7</v>
      </c>
      <c r="P473" s="47">
        <v>662</v>
      </c>
      <c r="Q473" s="48">
        <v>54.7</v>
      </c>
      <c r="R473" s="47">
        <v>330</v>
      </c>
      <c r="S473" s="48"/>
      <c r="T473" s="47"/>
      <c r="U473" s="48">
        <v>34.4</v>
      </c>
      <c r="V473" s="47">
        <v>547</v>
      </c>
      <c r="W473" s="48">
        <v>25.7</v>
      </c>
      <c r="X473" s="47">
        <v>675</v>
      </c>
      <c r="Y473" s="48">
        <v>25.8</v>
      </c>
      <c r="Z473" s="47" t="s">
        <v>53</v>
      </c>
      <c r="AA473" s="48">
        <v>41.3</v>
      </c>
      <c r="AB473" s="47">
        <v>423</v>
      </c>
      <c r="AC473" s="48">
        <v>38.700000000000003</v>
      </c>
      <c r="AD473" s="47" t="s">
        <v>53</v>
      </c>
      <c r="AE473" s="46">
        <v>25.3</v>
      </c>
    </row>
    <row r="474" spans="1:31" x14ac:dyDescent="0.2">
      <c r="A474" s="44">
        <f t="shared" si="7"/>
        <v>473</v>
      </c>
      <c r="B474" s="45" t="s">
        <v>126</v>
      </c>
      <c r="C474" s="44" t="s">
        <v>292</v>
      </c>
      <c r="D474" s="58" t="s">
        <v>705</v>
      </c>
      <c r="E474" t="s">
        <v>284</v>
      </c>
      <c r="F474" t="s">
        <v>76</v>
      </c>
      <c r="G474" s="45" t="s">
        <v>77</v>
      </c>
      <c r="H474" s="44" t="s">
        <v>49</v>
      </c>
      <c r="I474" s="44" t="s">
        <v>50</v>
      </c>
      <c r="J474" s="44" t="s">
        <v>64</v>
      </c>
      <c r="K474" s="46">
        <v>10.199999999999999</v>
      </c>
      <c r="L474" s="47" t="s">
        <v>52</v>
      </c>
      <c r="M474" s="48">
        <v>10.9</v>
      </c>
      <c r="N474" s="47" t="s">
        <v>52</v>
      </c>
      <c r="O474" s="48">
        <v>6</v>
      </c>
      <c r="P474" s="47" t="s">
        <v>53</v>
      </c>
      <c r="Q474" s="48">
        <v>68.3</v>
      </c>
      <c r="R474" s="47">
        <v>228</v>
      </c>
      <c r="S474" s="48">
        <v>1.2</v>
      </c>
      <c r="T474" s="47" t="s">
        <v>53</v>
      </c>
      <c r="U474" s="48">
        <v>4.3</v>
      </c>
      <c r="V474" s="47" t="s">
        <v>53</v>
      </c>
      <c r="W474" s="48">
        <v>8</v>
      </c>
      <c r="X474" s="47" t="s">
        <v>53</v>
      </c>
      <c r="Y474" s="48">
        <v>68.099999999999994</v>
      </c>
      <c r="Z474" s="47">
        <v>565</v>
      </c>
      <c r="AA474" s="48">
        <v>23.4</v>
      </c>
      <c r="AB474" s="47">
        <v>664</v>
      </c>
      <c r="AC474" s="48">
        <v>45.7</v>
      </c>
      <c r="AD474" s="47" t="s">
        <v>53</v>
      </c>
      <c r="AE474" s="46" t="s">
        <v>54</v>
      </c>
    </row>
    <row r="475" spans="1:31" x14ac:dyDescent="0.2">
      <c r="A475" s="44">
        <f t="shared" si="7"/>
        <v>474</v>
      </c>
      <c r="B475" s="45" t="s">
        <v>56</v>
      </c>
      <c r="C475" s="44" t="s">
        <v>56</v>
      </c>
      <c r="D475" s="58" t="s">
        <v>706</v>
      </c>
      <c r="E475" t="s">
        <v>255</v>
      </c>
      <c r="F475" t="s">
        <v>76</v>
      </c>
      <c r="G475" s="45" t="s">
        <v>77</v>
      </c>
      <c r="H475" s="44" t="s">
        <v>82</v>
      </c>
      <c r="I475" s="44" t="s">
        <v>59</v>
      </c>
      <c r="J475" s="44" t="s">
        <v>64</v>
      </c>
      <c r="K475" s="46">
        <v>10.199999999999999</v>
      </c>
      <c r="L475" s="47" t="s">
        <v>52</v>
      </c>
      <c r="M475" s="48">
        <v>15.4</v>
      </c>
      <c r="N475" s="47" t="s">
        <v>52</v>
      </c>
      <c r="O475" s="48">
        <v>6</v>
      </c>
      <c r="P475" s="47" t="s">
        <v>53</v>
      </c>
      <c r="Q475" s="48">
        <v>5.8</v>
      </c>
      <c r="R475" s="47" t="s">
        <v>53</v>
      </c>
      <c r="S475" s="48">
        <v>15.2</v>
      </c>
      <c r="T475" s="47" t="s">
        <v>53</v>
      </c>
      <c r="U475" s="48">
        <v>5.2</v>
      </c>
      <c r="V475" s="47" t="s">
        <v>53</v>
      </c>
      <c r="W475" s="48">
        <v>9.1999999999999993</v>
      </c>
      <c r="X475" s="47" t="s">
        <v>53</v>
      </c>
      <c r="Y475" s="48">
        <v>46</v>
      </c>
      <c r="Z475" s="47" t="s">
        <v>53</v>
      </c>
      <c r="AA475" s="48">
        <v>5.5</v>
      </c>
      <c r="AB475" s="47" t="s">
        <v>53</v>
      </c>
      <c r="AC475" s="48">
        <v>41.8</v>
      </c>
      <c r="AD475" s="47" t="s">
        <v>53</v>
      </c>
      <c r="AE475" s="46" t="s">
        <v>54</v>
      </c>
    </row>
    <row r="476" spans="1:31" x14ac:dyDescent="0.2">
      <c r="A476" s="44">
        <f t="shared" si="7"/>
        <v>475</v>
      </c>
      <c r="B476" s="45" t="s">
        <v>56</v>
      </c>
      <c r="C476" s="44"/>
      <c r="D476" s="58" t="s">
        <v>707</v>
      </c>
      <c r="E476" t="s">
        <v>278</v>
      </c>
      <c r="F476" t="s">
        <v>76</v>
      </c>
      <c r="G476" s="45" t="s">
        <v>84</v>
      </c>
      <c r="H476" s="44" t="s">
        <v>49</v>
      </c>
      <c r="I476" s="44" t="s">
        <v>59</v>
      </c>
      <c r="J476" s="44" t="s">
        <v>64</v>
      </c>
      <c r="K476" s="46">
        <v>10.199999999999999</v>
      </c>
      <c r="L476" s="47" t="s">
        <v>52</v>
      </c>
      <c r="M476" s="48">
        <v>6.2</v>
      </c>
      <c r="N476" s="47" t="s">
        <v>52</v>
      </c>
      <c r="O476" s="48">
        <v>3.1</v>
      </c>
      <c r="P476" s="47" t="s">
        <v>53</v>
      </c>
      <c r="Q476" s="48">
        <v>4.5999999999999996</v>
      </c>
      <c r="R476" s="47" t="s">
        <v>53</v>
      </c>
      <c r="S476" s="48">
        <v>65.2</v>
      </c>
      <c r="T476" s="47">
        <v>357</v>
      </c>
      <c r="U476" s="48">
        <v>1</v>
      </c>
      <c r="V476" s="47" t="s">
        <v>53</v>
      </c>
      <c r="W476" s="48">
        <v>5.5</v>
      </c>
      <c r="X476" s="47" t="s">
        <v>53</v>
      </c>
      <c r="Y476" s="48">
        <v>36.799999999999997</v>
      </c>
      <c r="Z476" s="47" t="s">
        <v>53</v>
      </c>
      <c r="AA476" s="48">
        <v>6.6</v>
      </c>
      <c r="AB476" s="47" t="s">
        <v>53</v>
      </c>
      <c r="AC476" s="48">
        <v>39.700000000000003</v>
      </c>
      <c r="AD476" s="47" t="s">
        <v>53</v>
      </c>
      <c r="AE476" s="46" t="s">
        <v>54</v>
      </c>
    </row>
    <row r="477" spans="1:31" x14ac:dyDescent="0.2">
      <c r="A477" s="44">
        <f t="shared" si="7"/>
        <v>476</v>
      </c>
      <c r="B477" s="45" t="s">
        <v>56</v>
      </c>
      <c r="C477" s="44" t="s">
        <v>56</v>
      </c>
      <c r="D477" s="58" t="s">
        <v>708</v>
      </c>
      <c r="E477" t="s">
        <v>709</v>
      </c>
      <c r="F477" t="s">
        <v>170</v>
      </c>
      <c r="G477" s="45" t="s">
        <v>84</v>
      </c>
      <c r="H477" s="44" t="s">
        <v>49</v>
      </c>
      <c r="I477" s="44" t="s">
        <v>59</v>
      </c>
      <c r="J477" s="44"/>
      <c r="K477" s="46">
        <v>10.199999999999999</v>
      </c>
      <c r="L477" s="47" t="s">
        <v>52</v>
      </c>
      <c r="M477" s="48">
        <v>9.1999999999999993</v>
      </c>
      <c r="N477" s="47" t="s">
        <v>52</v>
      </c>
      <c r="O477" s="48">
        <v>6</v>
      </c>
      <c r="P477" s="47" t="s">
        <v>53</v>
      </c>
      <c r="Q477" s="48">
        <v>3.9</v>
      </c>
      <c r="R477" s="47" t="s">
        <v>53</v>
      </c>
      <c r="S477" s="48"/>
      <c r="T477" s="47"/>
      <c r="U477" s="48"/>
      <c r="V477" s="47"/>
      <c r="W477" s="48"/>
      <c r="X477" s="47"/>
      <c r="Y477" s="48">
        <v>65.900000000000006</v>
      </c>
      <c r="Z477" s="47">
        <v>611</v>
      </c>
      <c r="AA477" s="48">
        <v>49.9</v>
      </c>
      <c r="AB477" s="47">
        <v>344</v>
      </c>
      <c r="AC477" s="48">
        <v>42.3</v>
      </c>
      <c r="AD477" s="47" t="s">
        <v>53</v>
      </c>
      <c r="AE477" s="46" t="s">
        <v>54</v>
      </c>
    </row>
    <row r="478" spans="1:31" x14ac:dyDescent="0.2">
      <c r="A478" s="44">
        <f t="shared" si="7"/>
        <v>477</v>
      </c>
      <c r="B478" s="45" t="s">
        <v>56</v>
      </c>
      <c r="C478" s="44" t="s">
        <v>56</v>
      </c>
      <c r="D478" s="58" t="s">
        <v>710</v>
      </c>
      <c r="E478" t="s">
        <v>251</v>
      </c>
      <c r="F478" t="s">
        <v>76</v>
      </c>
      <c r="G478" s="45" t="s">
        <v>58</v>
      </c>
      <c r="H478" s="44" t="s">
        <v>62</v>
      </c>
      <c r="I478" s="44" t="s">
        <v>59</v>
      </c>
      <c r="J478" s="44" t="s">
        <v>51</v>
      </c>
      <c r="K478" s="46">
        <v>10.199999999999999</v>
      </c>
      <c r="L478" s="47" t="s">
        <v>52</v>
      </c>
      <c r="M478" s="48">
        <v>18</v>
      </c>
      <c r="N478" s="47" t="s">
        <v>52</v>
      </c>
      <c r="O478" s="48">
        <v>42.2</v>
      </c>
      <c r="P478" s="47">
        <v>475</v>
      </c>
      <c r="Q478" s="48">
        <v>1.5</v>
      </c>
      <c r="R478" s="47" t="s">
        <v>53</v>
      </c>
      <c r="S478" s="48">
        <v>23.5</v>
      </c>
      <c r="T478" s="47">
        <v>669</v>
      </c>
      <c r="U478" s="48">
        <v>9.4</v>
      </c>
      <c r="V478" s="47" t="s">
        <v>53</v>
      </c>
      <c r="W478" s="48">
        <v>12.5</v>
      </c>
      <c r="X478" s="47" t="s">
        <v>53</v>
      </c>
      <c r="Y478" s="48">
        <v>3.6</v>
      </c>
      <c r="Z478" s="47" t="s">
        <v>53</v>
      </c>
      <c r="AA478" s="48">
        <v>4.2</v>
      </c>
      <c r="AB478" s="47" t="s">
        <v>53</v>
      </c>
      <c r="AC478" s="48">
        <v>36.700000000000003</v>
      </c>
      <c r="AD478" s="47" t="s">
        <v>53</v>
      </c>
      <c r="AE478" s="46" t="s">
        <v>54</v>
      </c>
    </row>
    <row r="479" spans="1:31" x14ac:dyDescent="0.2">
      <c r="A479" s="44">
        <f t="shared" si="7"/>
        <v>478</v>
      </c>
      <c r="B479" s="45" t="s">
        <v>56</v>
      </c>
      <c r="C479" s="44" t="s">
        <v>56</v>
      </c>
      <c r="D479" s="58" t="s">
        <v>711</v>
      </c>
      <c r="E479" t="s">
        <v>546</v>
      </c>
      <c r="F479" t="s">
        <v>76</v>
      </c>
      <c r="G479" s="45" t="s">
        <v>77</v>
      </c>
      <c r="H479" s="44" t="s">
        <v>82</v>
      </c>
      <c r="I479" s="44" t="s">
        <v>59</v>
      </c>
      <c r="J479" s="44" t="s">
        <v>64</v>
      </c>
      <c r="K479" s="46">
        <v>10.199999999999999</v>
      </c>
      <c r="L479" s="47" t="s">
        <v>52</v>
      </c>
      <c r="M479" s="48">
        <v>6.5</v>
      </c>
      <c r="N479" s="47" t="s">
        <v>52</v>
      </c>
      <c r="O479" s="48">
        <v>5.9</v>
      </c>
      <c r="P479" s="47" t="s">
        <v>53</v>
      </c>
      <c r="Q479" s="48">
        <v>16.7</v>
      </c>
      <c r="R479" s="47">
        <v>768</v>
      </c>
      <c r="S479" s="48">
        <v>7.4</v>
      </c>
      <c r="T479" s="47" t="s">
        <v>53</v>
      </c>
      <c r="U479" s="48">
        <v>2.4</v>
      </c>
      <c r="V479" s="47" t="s">
        <v>53</v>
      </c>
      <c r="W479" s="48">
        <v>6.7</v>
      </c>
      <c r="X479" s="47" t="s">
        <v>53</v>
      </c>
      <c r="Y479" s="48">
        <v>27.3</v>
      </c>
      <c r="Z479" s="47" t="s">
        <v>53</v>
      </c>
      <c r="AA479" s="48">
        <v>3.2</v>
      </c>
      <c r="AB479" s="47" t="s">
        <v>53</v>
      </c>
      <c r="AC479" s="48">
        <v>44.6</v>
      </c>
      <c r="AD479" s="47" t="s">
        <v>53</v>
      </c>
      <c r="AE479" s="46" t="s">
        <v>54</v>
      </c>
    </row>
    <row r="480" spans="1:31" x14ac:dyDescent="0.2">
      <c r="A480" s="44">
        <f t="shared" si="7"/>
        <v>479</v>
      </c>
      <c r="B480" s="45" t="s">
        <v>55</v>
      </c>
      <c r="C480" s="44" t="s">
        <v>56</v>
      </c>
      <c r="D480" s="58" t="s">
        <v>712</v>
      </c>
      <c r="E480" t="s">
        <v>282</v>
      </c>
      <c r="F480" t="s">
        <v>47</v>
      </c>
      <c r="G480" s="45" t="s">
        <v>58</v>
      </c>
      <c r="H480" s="44" t="s">
        <v>62</v>
      </c>
      <c r="I480" s="44" t="s">
        <v>50</v>
      </c>
      <c r="J480" s="44" t="s">
        <v>64</v>
      </c>
      <c r="K480" s="46">
        <v>10.199999999999999</v>
      </c>
      <c r="L480" s="47" t="s">
        <v>52</v>
      </c>
      <c r="M480" s="48">
        <v>10.8</v>
      </c>
      <c r="N480" s="47" t="s">
        <v>52</v>
      </c>
      <c r="O480" s="48">
        <v>18.8</v>
      </c>
      <c r="P480" s="47" t="s">
        <v>53</v>
      </c>
      <c r="Q480" s="48">
        <v>5.7</v>
      </c>
      <c r="R480" s="47" t="s">
        <v>53</v>
      </c>
      <c r="S480" s="48">
        <v>6.3</v>
      </c>
      <c r="T480" s="47" t="s">
        <v>53</v>
      </c>
      <c r="U480" s="48">
        <v>3</v>
      </c>
      <c r="V480" s="47" t="s">
        <v>53</v>
      </c>
      <c r="W480" s="48">
        <v>7.1</v>
      </c>
      <c r="X480" s="47" t="s">
        <v>53</v>
      </c>
      <c r="Y480" s="48">
        <v>16.899999999999999</v>
      </c>
      <c r="Z480" s="47" t="s">
        <v>53</v>
      </c>
      <c r="AA480" s="48">
        <v>6.6</v>
      </c>
      <c r="AB480" s="47" t="s">
        <v>53</v>
      </c>
      <c r="AC480" s="48">
        <v>25.2</v>
      </c>
      <c r="AD480" s="47" t="s">
        <v>53</v>
      </c>
      <c r="AE480" s="46" t="s">
        <v>54</v>
      </c>
    </row>
    <row r="481" spans="1:31" x14ac:dyDescent="0.2">
      <c r="A481" s="44">
        <f t="shared" si="7"/>
        <v>480</v>
      </c>
      <c r="B481" s="45">
        <f>591</f>
        <v>591</v>
      </c>
      <c r="C481" s="44">
        <f>497</f>
        <v>497</v>
      </c>
      <c r="D481" s="58" t="s">
        <v>713</v>
      </c>
      <c r="E481" t="s">
        <v>68</v>
      </c>
      <c r="F481" t="s">
        <v>69</v>
      </c>
      <c r="G481" s="45" t="s">
        <v>58</v>
      </c>
      <c r="H481" s="44" t="s">
        <v>62</v>
      </c>
      <c r="I481" s="44" t="s">
        <v>50</v>
      </c>
      <c r="J481" s="44" t="s">
        <v>64</v>
      </c>
      <c r="K481" s="46">
        <v>10.3</v>
      </c>
      <c r="L481" s="47" t="s">
        <v>52</v>
      </c>
      <c r="M481" s="48">
        <v>20.9</v>
      </c>
      <c r="N481" s="47">
        <v>627</v>
      </c>
      <c r="O481" s="48">
        <v>99.3</v>
      </c>
      <c r="P481" s="47">
        <v>40</v>
      </c>
      <c r="Q481" s="48">
        <v>11.2</v>
      </c>
      <c r="R481" s="47" t="s">
        <v>53</v>
      </c>
      <c r="S481" s="48">
        <v>60.6</v>
      </c>
      <c r="T481" s="47">
        <v>387</v>
      </c>
      <c r="U481" s="48">
        <v>93.3</v>
      </c>
      <c r="V481" s="47">
        <v>142</v>
      </c>
      <c r="W481" s="48">
        <v>93.8</v>
      </c>
      <c r="X481" s="47">
        <v>118</v>
      </c>
      <c r="Y481" s="48">
        <v>30.2</v>
      </c>
      <c r="Z481" s="47" t="s">
        <v>53</v>
      </c>
      <c r="AA481" s="48">
        <v>17.600000000000001</v>
      </c>
      <c r="AB481" s="47">
        <v>769</v>
      </c>
      <c r="AC481" s="48">
        <v>23</v>
      </c>
      <c r="AD481" s="47" t="s">
        <v>53</v>
      </c>
      <c r="AE481" s="46">
        <v>28.5</v>
      </c>
    </row>
    <row r="482" spans="1:31" x14ac:dyDescent="0.2">
      <c r="A482" s="44">
        <f t="shared" si="7"/>
        <v>481</v>
      </c>
      <c r="B482" s="45">
        <f>664</f>
        <v>664</v>
      </c>
      <c r="C482" s="44" t="s">
        <v>150</v>
      </c>
      <c r="D482" s="58" t="s">
        <v>714</v>
      </c>
      <c r="E482" t="s">
        <v>130</v>
      </c>
      <c r="F482" t="s">
        <v>76</v>
      </c>
      <c r="G482" s="45" t="s">
        <v>48</v>
      </c>
      <c r="H482" s="44" t="s">
        <v>49</v>
      </c>
      <c r="I482" s="44" t="s">
        <v>50</v>
      </c>
      <c r="J482" s="44" t="s">
        <v>64</v>
      </c>
      <c r="K482" s="46">
        <v>10.3</v>
      </c>
      <c r="L482" s="47" t="s">
        <v>52</v>
      </c>
      <c r="M482" s="48">
        <v>15</v>
      </c>
      <c r="N482" s="47" t="s">
        <v>52</v>
      </c>
      <c r="O482" s="48">
        <v>20.2</v>
      </c>
      <c r="P482" s="47" t="s">
        <v>53</v>
      </c>
      <c r="Q482" s="48">
        <v>84</v>
      </c>
      <c r="R482" s="47">
        <v>130</v>
      </c>
      <c r="S482" s="48">
        <v>1.3</v>
      </c>
      <c r="T482" s="47" t="s">
        <v>53</v>
      </c>
      <c r="U482" s="48">
        <v>1.9</v>
      </c>
      <c r="V482" s="47" t="s">
        <v>53</v>
      </c>
      <c r="W482" s="48">
        <v>6.2</v>
      </c>
      <c r="X482" s="47" t="s">
        <v>53</v>
      </c>
      <c r="Y482" s="48">
        <v>18</v>
      </c>
      <c r="Z482" s="47" t="s">
        <v>53</v>
      </c>
      <c r="AA482" s="48">
        <v>6.5</v>
      </c>
      <c r="AB482" s="47" t="s">
        <v>53</v>
      </c>
      <c r="AC482" s="48">
        <v>42.3</v>
      </c>
      <c r="AD482" s="47" t="s">
        <v>53</v>
      </c>
      <c r="AE482" s="46">
        <v>26.4</v>
      </c>
    </row>
    <row r="483" spans="1:31" x14ac:dyDescent="0.2">
      <c r="A483" s="44">
        <f t="shared" si="7"/>
        <v>482</v>
      </c>
      <c r="B483" s="45" t="s">
        <v>43</v>
      </c>
      <c r="C483" s="44" t="s">
        <v>44</v>
      </c>
      <c r="D483" s="58" t="s">
        <v>715</v>
      </c>
      <c r="E483" t="s">
        <v>251</v>
      </c>
      <c r="F483" t="s">
        <v>76</v>
      </c>
      <c r="G483" s="45" t="s">
        <v>58</v>
      </c>
      <c r="H483" s="44" t="s">
        <v>62</v>
      </c>
      <c r="I483" s="44" t="s">
        <v>59</v>
      </c>
      <c r="J483" s="44" t="s">
        <v>64</v>
      </c>
      <c r="K483" s="46">
        <v>10.3</v>
      </c>
      <c r="L483" s="47" t="s">
        <v>52</v>
      </c>
      <c r="M483" s="48">
        <v>16.899999999999999</v>
      </c>
      <c r="N483" s="47" t="s">
        <v>52</v>
      </c>
      <c r="O483" s="48">
        <v>90.3</v>
      </c>
      <c r="P483" s="47">
        <v>102</v>
      </c>
      <c r="Q483" s="48">
        <v>1.3</v>
      </c>
      <c r="R483" s="47" t="s">
        <v>53</v>
      </c>
      <c r="S483" s="48">
        <v>15.5</v>
      </c>
      <c r="T483" s="47">
        <v>794</v>
      </c>
      <c r="U483" s="48">
        <v>25.6</v>
      </c>
      <c r="V483" s="47">
        <v>652</v>
      </c>
      <c r="W483" s="48">
        <v>26.4</v>
      </c>
      <c r="X483" s="47">
        <v>665</v>
      </c>
      <c r="Y483" s="48">
        <v>3.1</v>
      </c>
      <c r="Z483" s="47" t="s">
        <v>53</v>
      </c>
      <c r="AA483" s="48">
        <v>7.8</v>
      </c>
      <c r="AB483" s="47" t="s">
        <v>53</v>
      </c>
      <c r="AC483" s="48">
        <v>29.7</v>
      </c>
      <c r="AD483" s="47" t="s">
        <v>53</v>
      </c>
      <c r="AE483" s="46" t="s">
        <v>54</v>
      </c>
    </row>
    <row r="484" spans="1:31" x14ac:dyDescent="0.2">
      <c r="A484" s="44">
        <f t="shared" si="7"/>
        <v>483</v>
      </c>
      <c r="B484" s="45" t="s">
        <v>65</v>
      </c>
      <c r="C484" s="44" t="s">
        <v>89</v>
      </c>
      <c r="D484" s="58" t="s">
        <v>716</v>
      </c>
      <c r="E484" t="s">
        <v>266</v>
      </c>
      <c r="F484" t="s">
        <v>69</v>
      </c>
      <c r="G484" s="45" t="s">
        <v>77</v>
      </c>
      <c r="H484" s="44" t="s">
        <v>82</v>
      </c>
      <c r="I484" s="44" t="s">
        <v>59</v>
      </c>
      <c r="J484" s="44" t="s">
        <v>64</v>
      </c>
      <c r="K484" s="46">
        <v>10.3</v>
      </c>
      <c r="L484" s="47" t="s">
        <v>52</v>
      </c>
      <c r="M484" s="48">
        <v>4.8</v>
      </c>
      <c r="N484" s="47" t="s">
        <v>52</v>
      </c>
      <c r="O484" s="48">
        <v>65.8</v>
      </c>
      <c r="P484" s="47">
        <v>262</v>
      </c>
      <c r="Q484" s="48">
        <v>9.4</v>
      </c>
      <c r="R484" s="47" t="s">
        <v>53</v>
      </c>
      <c r="S484" s="48">
        <v>4.5999999999999996</v>
      </c>
      <c r="T484" s="47" t="s">
        <v>53</v>
      </c>
      <c r="U484" s="48">
        <v>11.3</v>
      </c>
      <c r="V484" s="47" t="s">
        <v>53</v>
      </c>
      <c r="W484" s="48">
        <v>15.8</v>
      </c>
      <c r="X484" s="47" t="s">
        <v>53</v>
      </c>
      <c r="Y484" s="48">
        <v>81.3</v>
      </c>
      <c r="Z484" s="47">
        <v>325</v>
      </c>
      <c r="AA484" s="48">
        <v>3.9</v>
      </c>
      <c r="AB484" s="47" t="s">
        <v>53</v>
      </c>
      <c r="AC484" s="48">
        <v>30.1</v>
      </c>
      <c r="AD484" s="47" t="s">
        <v>53</v>
      </c>
      <c r="AE484" s="46" t="s">
        <v>54</v>
      </c>
    </row>
    <row r="485" spans="1:31" x14ac:dyDescent="0.2">
      <c r="A485" s="44">
        <f t="shared" si="7"/>
        <v>484</v>
      </c>
      <c r="B485" s="45" t="s">
        <v>56</v>
      </c>
      <c r="C485" s="44" t="s">
        <v>56</v>
      </c>
      <c r="D485" s="58" t="s">
        <v>717</v>
      </c>
      <c r="E485" t="s">
        <v>109</v>
      </c>
      <c r="F485" t="s">
        <v>47</v>
      </c>
      <c r="G485" s="45" t="s">
        <v>58</v>
      </c>
      <c r="H485" s="44" t="s">
        <v>82</v>
      </c>
      <c r="I485" s="44" t="s">
        <v>63</v>
      </c>
      <c r="J485" s="44" t="s">
        <v>103</v>
      </c>
      <c r="K485" s="46">
        <v>10.3</v>
      </c>
      <c r="L485" s="47" t="s">
        <v>52</v>
      </c>
      <c r="M485" s="48">
        <v>5.2</v>
      </c>
      <c r="N485" s="47" t="s">
        <v>52</v>
      </c>
      <c r="O485" s="48">
        <v>28.7</v>
      </c>
      <c r="P485" s="47">
        <v>665</v>
      </c>
      <c r="Q485" s="48">
        <v>1.2</v>
      </c>
      <c r="R485" s="47" t="s">
        <v>53</v>
      </c>
      <c r="S485" s="48">
        <v>45.7</v>
      </c>
      <c r="T485" s="47">
        <v>464</v>
      </c>
      <c r="U485" s="48">
        <v>23.6</v>
      </c>
      <c r="V485" s="47">
        <v>681</v>
      </c>
      <c r="W485" s="48">
        <v>17.8</v>
      </c>
      <c r="X485" s="47" t="s">
        <v>53</v>
      </c>
      <c r="Y485" s="48">
        <v>2.4</v>
      </c>
      <c r="Z485" s="47" t="s">
        <v>53</v>
      </c>
      <c r="AA485" s="48">
        <v>2.1</v>
      </c>
      <c r="AB485" s="47" t="s">
        <v>53</v>
      </c>
      <c r="AC485" s="48">
        <v>7.3</v>
      </c>
      <c r="AD485" s="47" t="s">
        <v>53</v>
      </c>
      <c r="AE485" s="46" t="s">
        <v>54</v>
      </c>
    </row>
    <row r="486" spans="1:31" x14ac:dyDescent="0.2">
      <c r="A486" s="44">
        <f t="shared" si="7"/>
        <v>485</v>
      </c>
      <c r="B486" s="45" t="s">
        <v>56</v>
      </c>
      <c r="C486" s="44" t="s">
        <v>56</v>
      </c>
      <c r="D486" s="58" t="s">
        <v>718</v>
      </c>
      <c r="E486" t="s">
        <v>355</v>
      </c>
      <c r="F486" t="s">
        <v>76</v>
      </c>
      <c r="G486" s="45" t="s">
        <v>58</v>
      </c>
      <c r="H486" s="44" t="s">
        <v>88</v>
      </c>
      <c r="I486" s="44" t="s">
        <v>50</v>
      </c>
      <c r="J486" s="44" t="s">
        <v>64</v>
      </c>
      <c r="K486" s="46">
        <v>10.3</v>
      </c>
      <c r="L486" s="47" t="s">
        <v>52</v>
      </c>
      <c r="M486" s="48">
        <v>11.2</v>
      </c>
      <c r="N486" s="47" t="s">
        <v>52</v>
      </c>
      <c r="O486" s="48">
        <v>18</v>
      </c>
      <c r="P486" s="47" t="s">
        <v>53</v>
      </c>
      <c r="Q486" s="48">
        <v>11.4</v>
      </c>
      <c r="R486" s="47" t="s">
        <v>53</v>
      </c>
      <c r="S486" s="48">
        <v>5.4</v>
      </c>
      <c r="T486" s="47" t="s">
        <v>53</v>
      </c>
      <c r="U486" s="48">
        <v>10.7</v>
      </c>
      <c r="V486" s="47" t="s">
        <v>53</v>
      </c>
      <c r="W486" s="48">
        <v>13.9</v>
      </c>
      <c r="X486" s="47" t="s">
        <v>53</v>
      </c>
      <c r="Y486" s="48">
        <v>34.700000000000003</v>
      </c>
      <c r="Z486" s="47" t="s">
        <v>53</v>
      </c>
      <c r="AA486" s="48">
        <v>5.2</v>
      </c>
      <c r="AB486" s="47" t="s">
        <v>53</v>
      </c>
      <c r="AC486" s="48">
        <v>36.4</v>
      </c>
      <c r="AD486" s="47" t="s">
        <v>53</v>
      </c>
      <c r="AE486" s="46" t="s">
        <v>54</v>
      </c>
    </row>
    <row r="487" spans="1:31" x14ac:dyDescent="0.2">
      <c r="A487" s="44">
        <f t="shared" si="7"/>
        <v>486</v>
      </c>
      <c r="B487" s="45" t="s">
        <v>44</v>
      </c>
      <c r="C487" s="44" t="s">
        <v>93</v>
      </c>
      <c r="D487" s="58" t="s">
        <v>719</v>
      </c>
      <c r="E487" t="s">
        <v>533</v>
      </c>
      <c r="F487" t="s">
        <v>69</v>
      </c>
      <c r="G487" s="45" t="s">
        <v>58</v>
      </c>
      <c r="H487" s="44" t="s">
        <v>49</v>
      </c>
      <c r="I487" s="44" t="s">
        <v>50</v>
      </c>
      <c r="J487" s="44"/>
      <c r="K487" s="46">
        <v>10.4</v>
      </c>
      <c r="L487" s="47" t="s">
        <v>52</v>
      </c>
      <c r="M487" s="48">
        <v>11.2</v>
      </c>
      <c r="N487" s="47" t="s">
        <v>52</v>
      </c>
      <c r="O487" s="48">
        <v>83.2</v>
      </c>
      <c r="P487" s="47">
        <v>151</v>
      </c>
      <c r="Q487" s="48">
        <v>10.9</v>
      </c>
      <c r="R487" s="47" t="s">
        <v>53</v>
      </c>
      <c r="S487" s="48"/>
      <c r="T487" s="47"/>
      <c r="U487" s="48"/>
      <c r="V487" s="47"/>
      <c r="W487" s="48"/>
      <c r="X487" s="47"/>
      <c r="Y487" s="48">
        <v>72.2</v>
      </c>
      <c r="Z487" s="47">
        <v>496</v>
      </c>
      <c r="AA487" s="48">
        <v>12.9</v>
      </c>
      <c r="AB487" s="47" t="s">
        <v>53</v>
      </c>
      <c r="AC487" s="48">
        <v>45.2</v>
      </c>
      <c r="AD487" s="47" t="s">
        <v>53</v>
      </c>
      <c r="AE487" s="46" t="s">
        <v>54</v>
      </c>
    </row>
    <row r="488" spans="1:31" x14ac:dyDescent="0.2">
      <c r="A488" s="44">
        <f t="shared" si="7"/>
        <v>487</v>
      </c>
      <c r="B488" s="45" t="s">
        <v>65</v>
      </c>
      <c r="C488" s="44" t="s">
        <v>43</v>
      </c>
      <c r="D488" s="58" t="s">
        <v>720</v>
      </c>
      <c r="E488" t="s">
        <v>435</v>
      </c>
      <c r="F488" t="s">
        <v>69</v>
      </c>
      <c r="G488" s="45" t="s">
        <v>58</v>
      </c>
      <c r="H488" s="44" t="s">
        <v>49</v>
      </c>
      <c r="I488" s="44" t="s">
        <v>50</v>
      </c>
      <c r="J488" s="44"/>
      <c r="K488" s="46">
        <v>10.4</v>
      </c>
      <c r="L488" s="47" t="s">
        <v>52</v>
      </c>
      <c r="M488" s="48">
        <v>7.1</v>
      </c>
      <c r="N488" s="47" t="s">
        <v>52</v>
      </c>
      <c r="O488" s="48">
        <v>52.1</v>
      </c>
      <c r="P488" s="47">
        <v>361</v>
      </c>
      <c r="Q488" s="48">
        <v>9.6</v>
      </c>
      <c r="R488" s="47" t="s">
        <v>53</v>
      </c>
      <c r="S488" s="48">
        <v>3.7</v>
      </c>
      <c r="T488" s="47" t="s">
        <v>53</v>
      </c>
      <c r="U488" s="48">
        <v>20.6</v>
      </c>
      <c r="V488" s="47">
        <v>722</v>
      </c>
      <c r="W488" s="48">
        <v>15.5</v>
      </c>
      <c r="X488" s="47" t="s">
        <v>53</v>
      </c>
      <c r="Y488" s="48">
        <v>46.6</v>
      </c>
      <c r="Z488" s="47" t="s">
        <v>53</v>
      </c>
      <c r="AA488" s="48">
        <v>3.5</v>
      </c>
      <c r="AB488" s="47" t="s">
        <v>53</v>
      </c>
      <c r="AC488" s="48">
        <v>60.7</v>
      </c>
      <c r="AD488" s="47" t="s">
        <v>721</v>
      </c>
      <c r="AE488" s="46" t="s">
        <v>54</v>
      </c>
    </row>
    <row r="489" spans="1:31" x14ac:dyDescent="0.2">
      <c r="A489" s="44">
        <f t="shared" si="7"/>
        <v>488</v>
      </c>
      <c r="B489" s="45" t="s">
        <v>56</v>
      </c>
      <c r="C489" s="44" t="s">
        <v>56</v>
      </c>
      <c r="D489" s="58" t="s">
        <v>722</v>
      </c>
      <c r="E489" t="s">
        <v>251</v>
      </c>
      <c r="F489" t="s">
        <v>76</v>
      </c>
      <c r="G489" s="45" t="s">
        <v>58</v>
      </c>
      <c r="H489" s="44" t="s">
        <v>88</v>
      </c>
      <c r="I489" s="44" t="s">
        <v>273</v>
      </c>
      <c r="J489" s="44" t="s">
        <v>64</v>
      </c>
      <c r="K489" s="46">
        <v>10.4</v>
      </c>
      <c r="L489" s="47" t="s">
        <v>52</v>
      </c>
      <c r="M489" s="48">
        <v>16.7</v>
      </c>
      <c r="N489" s="47" t="s">
        <v>52</v>
      </c>
      <c r="O489" s="48">
        <v>54.1</v>
      </c>
      <c r="P489" s="47">
        <v>348</v>
      </c>
      <c r="Q489" s="48">
        <v>1</v>
      </c>
      <c r="R489" s="47" t="s">
        <v>53</v>
      </c>
      <c r="S489" s="48">
        <v>9.9</v>
      </c>
      <c r="T489" s="47" t="s">
        <v>53</v>
      </c>
      <c r="U489" s="48">
        <v>8.6999999999999993</v>
      </c>
      <c r="V489" s="47" t="s">
        <v>53</v>
      </c>
      <c r="W489" s="48">
        <v>11.8</v>
      </c>
      <c r="X489" s="47" t="s">
        <v>53</v>
      </c>
      <c r="Y489" s="48">
        <v>1.3</v>
      </c>
      <c r="Z489" s="47" t="s">
        <v>53</v>
      </c>
      <c r="AA489" s="48">
        <v>4.2</v>
      </c>
      <c r="AB489" s="47" t="s">
        <v>53</v>
      </c>
      <c r="AC489" s="48"/>
      <c r="AD489" s="47"/>
      <c r="AE489" s="46" t="s">
        <v>54</v>
      </c>
    </row>
    <row r="490" spans="1:31" x14ac:dyDescent="0.2">
      <c r="A490" s="44">
        <f t="shared" si="7"/>
        <v>489</v>
      </c>
      <c r="B490" s="45" t="s">
        <v>56</v>
      </c>
      <c r="C490" s="44" t="s">
        <v>56</v>
      </c>
      <c r="D490" s="58" t="s">
        <v>723</v>
      </c>
      <c r="E490" t="s">
        <v>275</v>
      </c>
      <c r="F490" t="s">
        <v>76</v>
      </c>
      <c r="G490" s="45" t="s">
        <v>77</v>
      </c>
      <c r="H490" s="44" t="s">
        <v>49</v>
      </c>
      <c r="I490" s="44" t="s">
        <v>59</v>
      </c>
      <c r="J490" s="44" t="s">
        <v>64</v>
      </c>
      <c r="K490" s="46">
        <v>10.4</v>
      </c>
      <c r="L490" s="47" t="s">
        <v>52</v>
      </c>
      <c r="M490" s="48">
        <v>13.6</v>
      </c>
      <c r="N490" s="47" t="s">
        <v>52</v>
      </c>
      <c r="O490" s="48">
        <v>14.3</v>
      </c>
      <c r="P490" s="47" t="s">
        <v>53</v>
      </c>
      <c r="Q490" s="48">
        <v>3.7</v>
      </c>
      <c r="R490" s="47" t="s">
        <v>53</v>
      </c>
      <c r="S490" s="48"/>
      <c r="T490" s="47"/>
      <c r="U490" s="48">
        <v>1.6</v>
      </c>
      <c r="V490" s="47" t="s">
        <v>53</v>
      </c>
      <c r="W490" s="48">
        <v>6</v>
      </c>
      <c r="X490" s="47" t="s">
        <v>53</v>
      </c>
      <c r="Y490" s="48">
        <v>39.5</v>
      </c>
      <c r="Z490" s="47" t="s">
        <v>53</v>
      </c>
      <c r="AA490" s="48">
        <v>17.7</v>
      </c>
      <c r="AB490" s="47">
        <v>765</v>
      </c>
      <c r="AC490" s="48">
        <v>50.6</v>
      </c>
      <c r="AD490" s="47" t="s">
        <v>724</v>
      </c>
      <c r="AE490" s="46" t="s">
        <v>54</v>
      </c>
    </row>
    <row r="491" spans="1:31" x14ac:dyDescent="0.2">
      <c r="A491" s="44">
        <f t="shared" si="7"/>
        <v>490</v>
      </c>
      <c r="B491" s="45" t="s">
        <v>55</v>
      </c>
      <c r="C491" s="44"/>
      <c r="D491" s="58" t="s">
        <v>725</v>
      </c>
      <c r="E491" t="s">
        <v>251</v>
      </c>
      <c r="F491" t="s">
        <v>76</v>
      </c>
      <c r="G491" s="45" t="s">
        <v>58</v>
      </c>
      <c r="H491" s="44" t="s">
        <v>49</v>
      </c>
      <c r="I491" s="44" t="s">
        <v>63</v>
      </c>
      <c r="J491" s="44" t="s">
        <v>64</v>
      </c>
      <c r="K491" s="46">
        <v>10.4</v>
      </c>
      <c r="L491" s="47" t="s">
        <v>52</v>
      </c>
      <c r="M491" s="48">
        <v>10.199999999999999</v>
      </c>
      <c r="N491" s="47" t="s">
        <v>52</v>
      </c>
      <c r="O491" s="48">
        <v>16.399999999999999</v>
      </c>
      <c r="P491" s="47" t="s">
        <v>53</v>
      </c>
      <c r="Q491" s="48">
        <v>1.7</v>
      </c>
      <c r="R491" s="47" t="s">
        <v>53</v>
      </c>
      <c r="S491" s="48">
        <v>27.7</v>
      </c>
      <c r="T491" s="47">
        <v>615</v>
      </c>
      <c r="U491" s="48">
        <v>3.3</v>
      </c>
      <c r="V491" s="47" t="s">
        <v>53</v>
      </c>
      <c r="W491" s="48">
        <v>7.2</v>
      </c>
      <c r="X491" s="47" t="s">
        <v>53</v>
      </c>
      <c r="Y491" s="48">
        <v>2.4</v>
      </c>
      <c r="Z491" s="47" t="s">
        <v>53</v>
      </c>
      <c r="AA491" s="48">
        <v>4.2</v>
      </c>
      <c r="AB491" s="47" t="s">
        <v>53</v>
      </c>
      <c r="AC491" s="48">
        <v>31.3</v>
      </c>
      <c r="AD491" s="47" t="s">
        <v>53</v>
      </c>
      <c r="AE491" s="46" t="s">
        <v>54</v>
      </c>
    </row>
    <row r="492" spans="1:31" x14ac:dyDescent="0.2">
      <c r="A492" s="44">
        <f t="shared" si="7"/>
        <v>491</v>
      </c>
      <c r="B492" s="45" t="s">
        <v>55</v>
      </c>
      <c r="C492" s="44" t="s">
        <v>55</v>
      </c>
      <c r="D492" s="58" t="s">
        <v>726</v>
      </c>
      <c r="E492" t="s">
        <v>546</v>
      </c>
      <c r="F492" t="s">
        <v>76</v>
      </c>
      <c r="G492" s="45" t="s">
        <v>77</v>
      </c>
      <c r="H492" s="44" t="s">
        <v>49</v>
      </c>
      <c r="I492" s="44" t="s">
        <v>59</v>
      </c>
      <c r="J492" s="44" t="s">
        <v>64</v>
      </c>
      <c r="K492" s="46">
        <v>10.4</v>
      </c>
      <c r="L492" s="47" t="s">
        <v>52</v>
      </c>
      <c r="M492" s="48">
        <v>12.6</v>
      </c>
      <c r="N492" s="47" t="s">
        <v>52</v>
      </c>
      <c r="O492" s="48">
        <v>5.7</v>
      </c>
      <c r="P492" s="47" t="s">
        <v>53</v>
      </c>
      <c r="Q492" s="48">
        <v>4.5</v>
      </c>
      <c r="R492" s="47" t="s">
        <v>53</v>
      </c>
      <c r="S492" s="48">
        <v>8</v>
      </c>
      <c r="T492" s="47" t="s">
        <v>53</v>
      </c>
      <c r="U492" s="48">
        <v>2.7</v>
      </c>
      <c r="V492" s="47" t="s">
        <v>53</v>
      </c>
      <c r="W492" s="48">
        <v>7.1</v>
      </c>
      <c r="X492" s="47" t="s">
        <v>53</v>
      </c>
      <c r="Y492" s="48">
        <v>26.7</v>
      </c>
      <c r="Z492" s="47" t="s">
        <v>53</v>
      </c>
      <c r="AA492" s="48">
        <v>3.1</v>
      </c>
      <c r="AB492" s="47" t="s">
        <v>53</v>
      </c>
      <c r="AC492" s="48">
        <v>22.6</v>
      </c>
      <c r="AD492" s="47" t="s">
        <v>53</v>
      </c>
      <c r="AE492" s="46" t="s">
        <v>54</v>
      </c>
    </row>
    <row r="493" spans="1:31" x14ac:dyDescent="0.2">
      <c r="A493" s="44">
        <f t="shared" si="7"/>
        <v>492</v>
      </c>
      <c r="B493" s="45" t="s">
        <v>44</v>
      </c>
      <c r="C493" s="44" t="s">
        <v>145</v>
      </c>
      <c r="D493" s="58" t="s">
        <v>727</v>
      </c>
      <c r="E493" t="s">
        <v>46</v>
      </c>
      <c r="F493" t="s">
        <v>47</v>
      </c>
      <c r="G493" s="45" t="s">
        <v>77</v>
      </c>
      <c r="H493" s="44" t="s">
        <v>82</v>
      </c>
      <c r="I493" s="44" t="s">
        <v>59</v>
      </c>
      <c r="J493" s="44" t="s">
        <v>64</v>
      </c>
      <c r="K493" s="46">
        <v>10.5</v>
      </c>
      <c r="L493" s="47" t="s">
        <v>52</v>
      </c>
      <c r="M493" s="48">
        <v>11.7</v>
      </c>
      <c r="N493" s="47" t="s">
        <v>52</v>
      </c>
      <c r="O493" s="48">
        <v>100</v>
      </c>
      <c r="P493" s="47">
        <v>4</v>
      </c>
      <c r="Q493" s="48">
        <v>5</v>
      </c>
      <c r="R493" s="47" t="s">
        <v>53</v>
      </c>
      <c r="S493" s="48">
        <v>4.3</v>
      </c>
      <c r="T493" s="47" t="s">
        <v>53</v>
      </c>
      <c r="U493" s="48">
        <v>20.6</v>
      </c>
      <c r="V493" s="47">
        <v>719</v>
      </c>
      <c r="W493" s="48">
        <v>26.8</v>
      </c>
      <c r="X493" s="47">
        <v>659</v>
      </c>
      <c r="Y493" s="48">
        <v>39.799999999999997</v>
      </c>
      <c r="Z493" s="47" t="s">
        <v>53</v>
      </c>
      <c r="AA493" s="48">
        <v>10.5</v>
      </c>
      <c r="AB493" s="47" t="s">
        <v>53</v>
      </c>
      <c r="AC493" s="48">
        <v>39.700000000000003</v>
      </c>
      <c r="AD493" s="47" t="s">
        <v>53</v>
      </c>
      <c r="AE493" s="46" t="s">
        <v>54</v>
      </c>
    </row>
    <row r="494" spans="1:31" x14ac:dyDescent="0.2">
      <c r="A494" s="44">
        <f t="shared" si="7"/>
        <v>493</v>
      </c>
      <c r="B494" s="45" t="s">
        <v>43</v>
      </c>
      <c r="C494" s="44" t="s">
        <v>65</v>
      </c>
      <c r="D494" s="58" t="s">
        <v>728</v>
      </c>
      <c r="E494" t="s">
        <v>130</v>
      </c>
      <c r="F494" t="s">
        <v>76</v>
      </c>
      <c r="G494" s="45" t="s">
        <v>77</v>
      </c>
      <c r="H494" s="44" t="s">
        <v>49</v>
      </c>
      <c r="I494" s="44" t="s">
        <v>50</v>
      </c>
      <c r="J494" s="44" t="s">
        <v>51</v>
      </c>
      <c r="K494" s="46">
        <v>10.5</v>
      </c>
      <c r="L494" s="47" t="s">
        <v>52</v>
      </c>
      <c r="M494" s="48">
        <v>18.3</v>
      </c>
      <c r="N494" s="47">
        <v>700</v>
      </c>
      <c r="O494" s="48">
        <v>18.2</v>
      </c>
      <c r="P494" s="47" t="s">
        <v>53</v>
      </c>
      <c r="Q494" s="48">
        <v>14.9</v>
      </c>
      <c r="R494" s="47" t="s">
        <v>53</v>
      </c>
      <c r="S494" s="48">
        <v>12.1</v>
      </c>
      <c r="T494" s="47" t="s">
        <v>53</v>
      </c>
      <c r="U494" s="48">
        <v>34.9</v>
      </c>
      <c r="V494" s="47">
        <v>540</v>
      </c>
      <c r="W494" s="48">
        <v>36.299999999999997</v>
      </c>
      <c r="X494" s="47">
        <v>531</v>
      </c>
      <c r="Y494" s="48">
        <v>67.5</v>
      </c>
      <c r="Z494" s="47">
        <v>578</v>
      </c>
      <c r="AA494" s="48">
        <v>4.9000000000000004</v>
      </c>
      <c r="AB494" s="47" t="s">
        <v>53</v>
      </c>
      <c r="AC494" s="48">
        <v>54.7</v>
      </c>
      <c r="AD494" s="47" t="s">
        <v>729</v>
      </c>
      <c r="AE494" s="46" t="s">
        <v>54</v>
      </c>
    </row>
    <row r="495" spans="1:31" x14ac:dyDescent="0.2">
      <c r="A495" s="44">
        <f t="shared" si="7"/>
        <v>494</v>
      </c>
      <c r="B495" s="45" t="s">
        <v>65</v>
      </c>
      <c r="C495" s="44" t="s">
        <v>56</v>
      </c>
      <c r="D495" s="58" t="s">
        <v>730</v>
      </c>
      <c r="E495" t="s">
        <v>96</v>
      </c>
      <c r="F495" t="s">
        <v>76</v>
      </c>
      <c r="G495" s="45" t="s">
        <v>58</v>
      </c>
      <c r="H495" s="44" t="s">
        <v>62</v>
      </c>
      <c r="I495" s="44" t="s">
        <v>50</v>
      </c>
      <c r="J495" s="44" t="s">
        <v>64</v>
      </c>
      <c r="K495" s="46">
        <v>10.5</v>
      </c>
      <c r="L495" s="47" t="s">
        <v>52</v>
      </c>
      <c r="M495" s="48">
        <v>7.9</v>
      </c>
      <c r="N495" s="47" t="s">
        <v>52</v>
      </c>
      <c r="O495" s="48">
        <v>20.5</v>
      </c>
      <c r="P495" s="47" t="s">
        <v>53</v>
      </c>
      <c r="Q495" s="48">
        <v>18.899999999999999</v>
      </c>
      <c r="R495" s="47">
        <v>734</v>
      </c>
      <c r="S495" s="48">
        <v>12</v>
      </c>
      <c r="T495" s="47" t="s">
        <v>53</v>
      </c>
      <c r="U495" s="48">
        <v>32.200000000000003</v>
      </c>
      <c r="V495" s="47">
        <v>565</v>
      </c>
      <c r="W495" s="48">
        <v>28.6</v>
      </c>
      <c r="X495" s="47">
        <v>633</v>
      </c>
      <c r="Y495" s="48">
        <v>28.6</v>
      </c>
      <c r="Z495" s="47" t="s">
        <v>53</v>
      </c>
      <c r="AA495" s="48">
        <v>1.9</v>
      </c>
      <c r="AB495" s="47" t="s">
        <v>53</v>
      </c>
      <c r="AC495" s="48">
        <v>49.7</v>
      </c>
      <c r="AD495" s="47" t="s">
        <v>731</v>
      </c>
      <c r="AE495" s="46" t="s">
        <v>54</v>
      </c>
    </row>
    <row r="496" spans="1:31" x14ac:dyDescent="0.2">
      <c r="A496" s="44">
        <f t="shared" si="7"/>
        <v>495</v>
      </c>
      <c r="B496" s="45" t="s">
        <v>55</v>
      </c>
      <c r="C496" s="44" t="s">
        <v>55</v>
      </c>
      <c r="D496" s="58" t="s">
        <v>732</v>
      </c>
      <c r="E496" t="s">
        <v>574</v>
      </c>
      <c r="F496" t="s">
        <v>76</v>
      </c>
      <c r="G496" s="45" t="s">
        <v>84</v>
      </c>
      <c r="H496" s="44" t="s">
        <v>62</v>
      </c>
      <c r="I496" s="44" t="s">
        <v>50</v>
      </c>
      <c r="J496" s="44" t="s">
        <v>64</v>
      </c>
      <c r="K496" s="46">
        <v>10.5</v>
      </c>
      <c r="L496" s="47" t="s">
        <v>52</v>
      </c>
      <c r="M496" s="48">
        <v>4.9000000000000004</v>
      </c>
      <c r="N496" s="47" t="s">
        <v>52</v>
      </c>
      <c r="O496" s="48">
        <v>9.9</v>
      </c>
      <c r="P496" s="47" t="s">
        <v>53</v>
      </c>
      <c r="Q496" s="48">
        <v>2.9</v>
      </c>
      <c r="R496" s="47" t="s">
        <v>53</v>
      </c>
      <c r="S496" s="48">
        <v>23.4</v>
      </c>
      <c r="T496" s="47">
        <v>670</v>
      </c>
      <c r="U496" s="48">
        <v>1.6</v>
      </c>
      <c r="V496" s="47" t="s">
        <v>53</v>
      </c>
      <c r="W496" s="48">
        <v>6.1</v>
      </c>
      <c r="X496" s="47" t="s">
        <v>53</v>
      </c>
      <c r="Y496" s="48">
        <v>13</v>
      </c>
      <c r="Z496" s="47" t="s">
        <v>53</v>
      </c>
      <c r="AA496" s="48">
        <v>7.3</v>
      </c>
      <c r="AB496" s="47" t="s">
        <v>53</v>
      </c>
      <c r="AC496" s="48">
        <v>34.1</v>
      </c>
      <c r="AD496" s="47" t="s">
        <v>53</v>
      </c>
      <c r="AE496" s="46" t="s">
        <v>54</v>
      </c>
    </row>
    <row r="497" spans="1:31" x14ac:dyDescent="0.2">
      <c r="A497" s="44">
        <f t="shared" si="7"/>
        <v>496</v>
      </c>
      <c r="B497" s="45" t="s">
        <v>55</v>
      </c>
      <c r="C497" s="44" t="s">
        <v>55</v>
      </c>
      <c r="D497" s="58" t="s">
        <v>733</v>
      </c>
      <c r="E497" t="s">
        <v>109</v>
      </c>
      <c r="F497" t="s">
        <v>47</v>
      </c>
      <c r="G497" s="45" t="s">
        <v>84</v>
      </c>
      <c r="H497" s="44" t="s">
        <v>49</v>
      </c>
      <c r="I497" s="44" t="s">
        <v>59</v>
      </c>
      <c r="J497" s="44" t="s">
        <v>64</v>
      </c>
      <c r="K497" s="46">
        <v>10.5</v>
      </c>
      <c r="L497" s="47" t="s">
        <v>52</v>
      </c>
      <c r="M497" s="48">
        <v>7.6</v>
      </c>
      <c r="N497" s="47" t="s">
        <v>52</v>
      </c>
      <c r="O497" s="48">
        <v>6</v>
      </c>
      <c r="P497" s="47" t="s">
        <v>53</v>
      </c>
      <c r="Q497" s="48">
        <v>2.2999999999999998</v>
      </c>
      <c r="R497" s="47" t="s">
        <v>53</v>
      </c>
      <c r="S497" s="48">
        <v>4.8</v>
      </c>
      <c r="T497" s="47" t="s">
        <v>53</v>
      </c>
      <c r="U497" s="48">
        <v>5.8</v>
      </c>
      <c r="V497" s="47" t="s">
        <v>53</v>
      </c>
      <c r="W497" s="48">
        <v>4.5999999999999996</v>
      </c>
      <c r="X497" s="47" t="s">
        <v>53</v>
      </c>
      <c r="Y497" s="48">
        <v>13.7</v>
      </c>
      <c r="Z497" s="47" t="s">
        <v>53</v>
      </c>
      <c r="AA497" s="48">
        <v>2.2999999999999998</v>
      </c>
      <c r="AB497" s="47" t="s">
        <v>53</v>
      </c>
      <c r="AC497" s="48">
        <v>49</v>
      </c>
      <c r="AD497" s="47">
        <v>732</v>
      </c>
      <c r="AE497" s="46" t="s">
        <v>54</v>
      </c>
    </row>
    <row r="498" spans="1:31" x14ac:dyDescent="0.2">
      <c r="A498" s="44">
        <f t="shared" si="7"/>
        <v>497</v>
      </c>
      <c r="B498" s="45" t="s">
        <v>55</v>
      </c>
      <c r="C498" s="44"/>
      <c r="D498" s="58" t="s">
        <v>734</v>
      </c>
      <c r="E498" t="s">
        <v>574</v>
      </c>
      <c r="F498" t="s">
        <v>76</v>
      </c>
      <c r="G498" s="45" t="s">
        <v>84</v>
      </c>
      <c r="H498" s="44" t="s">
        <v>62</v>
      </c>
      <c r="I498" s="44" t="s">
        <v>59</v>
      </c>
      <c r="J498" s="44" t="s">
        <v>64</v>
      </c>
      <c r="K498" s="46">
        <v>10.5</v>
      </c>
      <c r="L498" s="47" t="s">
        <v>52</v>
      </c>
      <c r="M498" s="48">
        <v>2.5</v>
      </c>
      <c r="N498" s="47" t="s">
        <v>52</v>
      </c>
      <c r="O498" s="48">
        <v>31.5</v>
      </c>
      <c r="P498" s="47">
        <v>608</v>
      </c>
      <c r="Q498" s="48">
        <v>1.3</v>
      </c>
      <c r="R498" s="47" t="s">
        <v>53</v>
      </c>
      <c r="S498" s="48">
        <v>17.7</v>
      </c>
      <c r="T498" s="47">
        <v>753</v>
      </c>
      <c r="U498" s="48">
        <v>2.1</v>
      </c>
      <c r="V498" s="47" t="s">
        <v>53</v>
      </c>
      <c r="W498" s="48">
        <v>6.4</v>
      </c>
      <c r="X498" s="47" t="s">
        <v>53</v>
      </c>
      <c r="Y498" s="48">
        <v>6.4</v>
      </c>
      <c r="Z498" s="47" t="s">
        <v>53</v>
      </c>
      <c r="AA498" s="48">
        <v>2.6</v>
      </c>
      <c r="AB498" s="47" t="s">
        <v>53</v>
      </c>
      <c r="AC498" s="48">
        <v>39.200000000000003</v>
      </c>
      <c r="AD498" s="47" t="s">
        <v>53</v>
      </c>
      <c r="AE498" s="46" t="s">
        <v>54</v>
      </c>
    </row>
    <row r="499" spans="1:31" x14ac:dyDescent="0.2">
      <c r="A499" s="44">
        <f t="shared" si="7"/>
        <v>498</v>
      </c>
      <c r="B499" s="45">
        <f>535</f>
        <v>535</v>
      </c>
      <c r="C499" s="44" t="s">
        <v>150</v>
      </c>
      <c r="D499" s="58" t="s">
        <v>735</v>
      </c>
      <c r="E499" t="s">
        <v>174</v>
      </c>
      <c r="F499" t="s">
        <v>76</v>
      </c>
      <c r="G499" s="45" t="s">
        <v>48</v>
      </c>
      <c r="H499" s="44" t="s">
        <v>88</v>
      </c>
      <c r="I499" s="44" t="s">
        <v>50</v>
      </c>
      <c r="J499" s="44" t="s">
        <v>51</v>
      </c>
      <c r="K499" s="46">
        <v>10.6</v>
      </c>
      <c r="L499" s="47" t="s">
        <v>52</v>
      </c>
      <c r="M499" s="48">
        <v>12</v>
      </c>
      <c r="N499" s="47" t="s">
        <v>52</v>
      </c>
      <c r="O499" s="48">
        <v>19.399999999999999</v>
      </c>
      <c r="P499" s="47" t="s">
        <v>53</v>
      </c>
      <c r="Q499" s="48">
        <v>61.9</v>
      </c>
      <c r="R499" s="47">
        <v>274</v>
      </c>
      <c r="S499" s="48">
        <v>100</v>
      </c>
      <c r="T499" s="47">
        <v>35</v>
      </c>
      <c r="U499" s="48">
        <v>23.2</v>
      </c>
      <c r="V499" s="47">
        <v>686</v>
      </c>
      <c r="W499" s="48">
        <v>24.7</v>
      </c>
      <c r="X499" s="47">
        <v>691</v>
      </c>
      <c r="Y499" s="48">
        <v>62.7</v>
      </c>
      <c r="Z499" s="47">
        <v>654</v>
      </c>
      <c r="AA499" s="48">
        <v>15.9</v>
      </c>
      <c r="AB499" s="47" t="s">
        <v>53</v>
      </c>
      <c r="AC499" s="48">
        <v>45.7</v>
      </c>
      <c r="AD499" s="47" t="s">
        <v>53</v>
      </c>
      <c r="AE499" s="46">
        <v>30.6</v>
      </c>
    </row>
    <row r="500" spans="1:31" x14ac:dyDescent="0.2">
      <c r="A500" s="44">
        <f t="shared" si="7"/>
        <v>499</v>
      </c>
      <c r="B500" s="45" t="s">
        <v>172</v>
      </c>
      <c r="C500" s="44" t="s">
        <v>445</v>
      </c>
      <c r="D500" s="58" t="s">
        <v>736</v>
      </c>
      <c r="E500" t="s">
        <v>80</v>
      </c>
      <c r="F500" t="s">
        <v>69</v>
      </c>
      <c r="G500" s="45" t="s">
        <v>84</v>
      </c>
      <c r="H500" s="44" t="s">
        <v>49</v>
      </c>
      <c r="I500" s="44" t="s">
        <v>59</v>
      </c>
      <c r="J500" s="44" t="s">
        <v>64</v>
      </c>
      <c r="K500" s="46">
        <v>10.6</v>
      </c>
      <c r="L500" s="47" t="s">
        <v>52</v>
      </c>
      <c r="M500" s="48">
        <v>15.1</v>
      </c>
      <c r="N500" s="47" t="s">
        <v>52</v>
      </c>
      <c r="O500" s="48">
        <v>8.9</v>
      </c>
      <c r="P500" s="47" t="s">
        <v>53</v>
      </c>
      <c r="Q500" s="48">
        <v>25.2</v>
      </c>
      <c r="R500" s="47">
        <v>633</v>
      </c>
      <c r="S500" s="48">
        <v>66.099999999999994</v>
      </c>
      <c r="T500" s="47">
        <v>354</v>
      </c>
      <c r="U500" s="48">
        <v>88.9</v>
      </c>
      <c r="V500" s="47">
        <v>176</v>
      </c>
      <c r="W500" s="48">
        <v>89.9</v>
      </c>
      <c r="X500" s="47">
        <v>150</v>
      </c>
      <c r="Y500" s="48">
        <v>72.400000000000006</v>
      </c>
      <c r="Z500" s="47">
        <v>493</v>
      </c>
      <c r="AA500" s="48">
        <v>4.2</v>
      </c>
      <c r="AB500" s="47" t="s">
        <v>53</v>
      </c>
      <c r="AC500" s="48">
        <v>53.3</v>
      </c>
      <c r="AD500" s="47" t="s">
        <v>737</v>
      </c>
      <c r="AE500" s="46" t="s">
        <v>54</v>
      </c>
    </row>
    <row r="501" spans="1:31" x14ac:dyDescent="0.2">
      <c r="A501" s="44">
        <f t="shared" si="7"/>
        <v>500</v>
      </c>
      <c r="B501" s="45" t="s">
        <v>44</v>
      </c>
      <c r="C501" s="44" t="s">
        <v>44</v>
      </c>
      <c r="D501" s="58" t="s">
        <v>738</v>
      </c>
      <c r="E501" t="s">
        <v>46</v>
      </c>
      <c r="F501" t="s">
        <v>47</v>
      </c>
      <c r="G501" s="45" t="s">
        <v>77</v>
      </c>
      <c r="H501" s="44" t="s">
        <v>82</v>
      </c>
      <c r="I501" s="44" t="s">
        <v>59</v>
      </c>
      <c r="J501" s="44" t="s">
        <v>64</v>
      </c>
      <c r="K501" s="46">
        <v>10.6</v>
      </c>
      <c r="L501" s="47" t="s">
        <v>52</v>
      </c>
      <c r="M501" s="48">
        <v>12.8</v>
      </c>
      <c r="N501" s="47" t="s">
        <v>52</v>
      </c>
      <c r="O501" s="48">
        <v>12.2</v>
      </c>
      <c r="P501" s="47" t="s">
        <v>53</v>
      </c>
      <c r="Q501" s="48">
        <v>21.3</v>
      </c>
      <c r="R501" s="47">
        <v>694</v>
      </c>
      <c r="S501" s="48">
        <v>65</v>
      </c>
      <c r="T501" s="47">
        <v>358</v>
      </c>
      <c r="U501" s="48">
        <v>12</v>
      </c>
      <c r="V501" s="47" t="s">
        <v>53</v>
      </c>
      <c r="W501" s="48">
        <v>17.899999999999999</v>
      </c>
      <c r="X501" s="47">
        <v>799</v>
      </c>
      <c r="Y501" s="48">
        <v>71.400000000000006</v>
      </c>
      <c r="Z501" s="47">
        <v>509</v>
      </c>
      <c r="AA501" s="48">
        <v>30.6</v>
      </c>
      <c r="AB501" s="47">
        <v>543</v>
      </c>
      <c r="AC501" s="48">
        <v>50.5</v>
      </c>
      <c r="AD501" s="47">
        <v>695</v>
      </c>
      <c r="AE501" s="46" t="s">
        <v>54</v>
      </c>
    </row>
    <row r="502" spans="1:31" x14ac:dyDescent="0.2">
      <c r="A502" s="44">
        <f t="shared" si="7"/>
        <v>501</v>
      </c>
      <c r="B502" s="45" t="s">
        <v>65</v>
      </c>
      <c r="C502" s="44"/>
      <c r="D502" s="58" t="s">
        <v>739</v>
      </c>
      <c r="E502" t="s">
        <v>337</v>
      </c>
      <c r="F502" t="s">
        <v>76</v>
      </c>
      <c r="G502" s="45" t="s">
        <v>58</v>
      </c>
      <c r="H502" s="44" t="s">
        <v>62</v>
      </c>
      <c r="I502" s="44" t="s">
        <v>63</v>
      </c>
      <c r="J502" s="44" t="s">
        <v>103</v>
      </c>
      <c r="K502" s="46">
        <v>10.6</v>
      </c>
      <c r="L502" s="47" t="s">
        <v>52</v>
      </c>
      <c r="M502" s="48">
        <v>13.4</v>
      </c>
      <c r="N502" s="47" t="s">
        <v>52</v>
      </c>
      <c r="O502" s="48">
        <v>39.6</v>
      </c>
      <c r="P502" s="47">
        <v>513</v>
      </c>
      <c r="Q502" s="48">
        <v>1.2</v>
      </c>
      <c r="R502" s="47" t="s">
        <v>53</v>
      </c>
      <c r="S502" s="48">
        <v>36.700000000000003</v>
      </c>
      <c r="T502" s="47">
        <v>523</v>
      </c>
      <c r="U502" s="48">
        <v>98.8</v>
      </c>
      <c r="V502" s="47">
        <v>75</v>
      </c>
      <c r="W502" s="48">
        <v>81.8</v>
      </c>
      <c r="X502" s="47">
        <v>190</v>
      </c>
      <c r="Y502" s="48">
        <v>2.2000000000000002</v>
      </c>
      <c r="Z502" s="47" t="s">
        <v>53</v>
      </c>
      <c r="AA502" s="48">
        <v>3.9</v>
      </c>
      <c r="AB502" s="47" t="s">
        <v>53</v>
      </c>
      <c r="AC502" s="48"/>
      <c r="AD502" s="47"/>
      <c r="AE502" s="46" t="s">
        <v>54</v>
      </c>
    </row>
    <row r="503" spans="1:31" x14ac:dyDescent="0.2">
      <c r="A503" s="44">
        <f t="shared" si="7"/>
        <v>502</v>
      </c>
      <c r="B503" s="45" t="s">
        <v>56</v>
      </c>
      <c r="C503" s="44" t="s">
        <v>56</v>
      </c>
      <c r="D503" s="58" t="s">
        <v>740</v>
      </c>
      <c r="E503" t="s">
        <v>190</v>
      </c>
      <c r="F503" t="s">
        <v>76</v>
      </c>
      <c r="G503" s="45" t="s">
        <v>77</v>
      </c>
      <c r="H503" s="44" t="s">
        <v>82</v>
      </c>
      <c r="I503" s="44" t="s">
        <v>59</v>
      </c>
      <c r="J503" s="44" t="s">
        <v>51</v>
      </c>
      <c r="K503" s="46">
        <v>10.6</v>
      </c>
      <c r="L503" s="47" t="s">
        <v>52</v>
      </c>
      <c r="M503" s="48">
        <v>10.8</v>
      </c>
      <c r="N503" s="47" t="s">
        <v>52</v>
      </c>
      <c r="O503" s="48">
        <v>4.5</v>
      </c>
      <c r="P503" s="47" t="s">
        <v>53</v>
      </c>
      <c r="Q503" s="48">
        <v>14.9</v>
      </c>
      <c r="R503" s="47" t="s">
        <v>53</v>
      </c>
      <c r="S503" s="48">
        <v>13.2</v>
      </c>
      <c r="T503" s="47" t="s">
        <v>53</v>
      </c>
      <c r="U503" s="48">
        <v>8.1</v>
      </c>
      <c r="V503" s="47" t="s">
        <v>53</v>
      </c>
      <c r="W503" s="48">
        <v>12.5</v>
      </c>
      <c r="X503" s="47" t="s">
        <v>53</v>
      </c>
      <c r="Y503" s="48">
        <v>9.3000000000000007</v>
      </c>
      <c r="Z503" s="47" t="s">
        <v>53</v>
      </c>
      <c r="AA503" s="48">
        <v>35.799999999999997</v>
      </c>
      <c r="AB503" s="47">
        <v>479</v>
      </c>
      <c r="AC503" s="48">
        <v>44.5</v>
      </c>
      <c r="AD503" s="47" t="s">
        <v>53</v>
      </c>
      <c r="AE503" s="46" t="s">
        <v>54</v>
      </c>
    </row>
    <row r="504" spans="1:31" x14ac:dyDescent="0.2">
      <c r="A504" s="44">
        <f t="shared" si="7"/>
        <v>503</v>
      </c>
      <c r="B504" s="45">
        <f>650</f>
        <v>650</v>
      </c>
      <c r="C504" s="44">
        <f>567</f>
        <v>567</v>
      </c>
      <c r="D504" s="58" t="s">
        <v>741</v>
      </c>
      <c r="E504" t="s">
        <v>68</v>
      </c>
      <c r="F504" t="s">
        <v>69</v>
      </c>
      <c r="G504" s="45" t="s">
        <v>58</v>
      </c>
      <c r="H504" s="44" t="s">
        <v>49</v>
      </c>
      <c r="I504" s="44" t="s">
        <v>59</v>
      </c>
      <c r="J504" s="44" t="s">
        <v>64</v>
      </c>
      <c r="K504" s="46">
        <v>10.7</v>
      </c>
      <c r="L504" s="47" t="s">
        <v>52</v>
      </c>
      <c r="M504" s="48">
        <v>38.700000000000003</v>
      </c>
      <c r="N504" s="47">
        <v>359</v>
      </c>
      <c r="O504" s="48">
        <v>100</v>
      </c>
      <c r="P504" s="47">
        <v>18</v>
      </c>
      <c r="Q504" s="48">
        <v>1.7</v>
      </c>
      <c r="R504" s="47" t="s">
        <v>53</v>
      </c>
      <c r="S504" s="48">
        <v>15.4</v>
      </c>
      <c r="T504" s="47">
        <v>799</v>
      </c>
      <c r="U504" s="48">
        <v>57.2</v>
      </c>
      <c r="V504" s="47">
        <v>361</v>
      </c>
      <c r="W504" s="48">
        <v>61.3</v>
      </c>
      <c r="X504" s="47">
        <v>329</v>
      </c>
      <c r="Y504" s="48">
        <v>6.7</v>
      </c>
      <c r="Z504" s="47" t="s">
        <v>53</v>
      </c>
      <c r="AA504" s="48">
        <v>69.8</v>
      </c>
      <c r="AB504" s="47">
        <v>212</v>
      </c>
      <c r="AC504" s="48">
        <v>21.7</v>
      </c>
      <c r="AD504" s="47" t="s">
        <v>53</v>
      </c>
      <c r="AE504" s="46">
        <v>26.7</v>
      </c>
    </row>
    <row r="505" spans="1:31" x14ac:dyDescent="0.2">
      <c r="A505" s="44">
        <f t="shared" si="7"/>
        <v>504</v>
      </c>
      <c r="B505" s="45">
        <f>660</f>
        <v>660</v>
      </c>
      <c r="C505" s="44" t="s">
        <v>482</v>
      </c>
      <c r="D505" s="58" t="s">
        <v>742</v>
      </c>
      <c r="E505" t="s">
        <v>160</v>
      </c>
      <c r="F505" t="s">
        <v>47</v>
      </c>
      <c r="G505" s="45" t="s">
        <v>77</v>
      </c>
      <c r="H505" s="44" t="s">
        <v>82</v>
      </c>
      <c r="I505" s="44" t="s">
        <v>50</v>
      </c>
      <c r="J505" s="44" t="s">
        <v>64</v>
      </c>
      <c r="K505" s="46">
        <v>10.7</v>
      </c>
      <c r="L505" s="47" t="s">
        <v>52</v>
      </c>
      <c r="M505" s="48">
        <v>10.5</v>
      </c>
      <c r="N505" s="47" t="s">
        <v>52</v>
      </c>
      <c r="O505" s="48">
        <v>15.7</v>
      </c>
      <c r="P505" s="47" t="s">
        <v>53</v>
      </c>
      <c r="Q505" s="48">
        <v>43.7</v>
      </c>
      <c r="R505" s="47">
        <v>431</v>
      </c>
      <c r="S505" s="48">
        <v>30.7</v>
      </c>
      <c r="T505" s="47">
        <v>581</v>
      </c>
      <c r="U505" s="48">
        <v>78.5</v>
      </c>
      <c r="V505" s="47">
        <v>230</v>
      </c>
      <c r="W505" s="48">
        <v>80.599999999999994</v>
      </c>
      <c r="X505" s="47">
        <v>200</v>
      </c>
      <c r="Y505" s="48">
        <v>73.599999999999994</v>
      </c>
      <c r="Z505" s="47">
        <v>479</v>
      </c>
      <c r="AA505" s="48">
        <v>17.399999999999999</v>
      </c>
      <c r="AB505" s="47">
        <v>773</v>
      </c>
      <c r="AC505" s="48">
        <v>53.3</v>
      </c>
      <c r="AD505" s="47" t="s">
        <v>737</v>
      </c>
      <c r="AE505" s="46">
        <v>26.5</v>
      </c>
    </row>
    <row r="506" spans="1:31" x14ac:dyDescent="0.2">
      <c r="A506" s="44">
        <f t="shared" si="7"/>
        <v>505</v>
      </c>
      <c r="B506" s="45" t="s">
        <v>65</v>
      </c>
      <c r="C506" s="44" t="s">
        <v>65</v>
      </c>
      <c r="D506" s="58" t="s">
        <v>743</v>
      </c>
      <c r="E506" t="s">
        <v>435</v>
      </c>
      <c r="F506" t="s">
        <v>69</v>
      </c>
      <c r="G506" s="45" t="s">
        <v>77</v>
      </c>
      <c r="H506" s="44" t="s">
        <v>82</v>
      </c>
      <c r="I506" s="44" t="s">
        <v>50</v>
      </c>
      <c r="J506" s="44" t="s">
        <v>64</v>
      </c>
      <c r="K506" s="46">
        <v>10.7</v>
      </c>
      <c r="L506" s="47" t="s">
        <v>52</v>
      </c>
      <c r="M506" s="48">
        <v>4.7</v>
      </c>
      <c r="N506" s="47" t="s">
        <v>52</v>
      </c>
      <c r="O506" s="48">
        <v>22</v>
      </c>
      <c r="P506" s="47">
        <v>791</v>
      </c>
      <c r="Q506" s="48">
        <v>17.899999999999999</v>
      </c>
      <c r="R506" s="47">
        <v>754</v>
      </c>
      <c r="S506" s="48">
        <v>2.7</v>
      </c>
      <c r="T506" s="47" t="s">
        <v>53</v>
      </c>
      <c r="U506" s="48">
        <v>9.6999999999999993</v>
      </c>
      <c r="V506" s="47" t="s">
        <v>53</v>
      </c>
      <c r="W506" s="48">
        <v>15.5</v>
      </c>
      <c r="X506" s="47" t="s">
        <v>53</v>
      </c>
      <c r="Y506" s="48">
        <v>70.400000000000006</v>
      </c>
      <c r="Z506" s="47">
        <v>521</v>
      </c>
      <c r="AA506" s="48">
        <v>7.9</v>
      </c>
      <c r="AB506" s="47" t="s">
        <v>53</v>
      </c>
      <c r="AC506" s="48">
        <v>46.9</v>
      </c>
      <c r="AD506" s="47" t="s">
        <v>135</v>
      </c>
      <c r="AE506" s="46" t="s">
        <v>54</v>
      </c>
    </row>
    <row r="507" spans="1:31" x14ac:dyDescent="0.2">
      <c r="A507" s="44">
        <f t="shared" si="7"/>
        <v>506</v>
      </c>
      <c r="B507" s="45" t="s">
        <v>65</v>
      </c>
      <c r="C507" s="44" t="s">
        <v>89</v>
      </c>
      <c r="D507" s="58" t="s">
        <v>744</v>
      </c>
      <c r="E507" t="s">
        <v>490</v>
      </c>
      <c r="F507" t="s">
        <v>47</v>
      </c>
      <c r="G507" s="45" t="s">
        <v>58</v>
      </c>
      <c r="H507" s="44" t="s">
        <v>62</v>
      </c>
      <c r="I507" s="44" t="s">
        <v>50</v>
      </c>
      <c r="J507" s="44" t="s">
        <v>51</v>
      </c>
      <c r="K507" s="46">
        <v>10.7</v>
      </c>
      <c r="L507" s="47" t="s">
        <v>52</v>
      </c>
      <c r="M507" s="48">
        <v>12.7</v>
      </c>
      <c r="N507" s="47" t="s">
        <v>52</v>
      </c>
      <c r="O507" s="48">
        <v>83.9</v>
      </c>
      <c r="P507" s="47">
        <v>146</v>
      </c>
      <c r="Q507" s="48">
        <v>2.8</v>
      </c>
      <c r="R507" s="47" t="s">
        <v>53</v>
      </c>
      <c r="S507" s="48">
        <v>4.8</v>
      </c>
      <c r="T507" s="47" t="s">
        <v>53</v>
      </c>
      <c r="U507" s="48">
        <v>4.5</v>
      </c>
      <c r="V507" s="47" t="s">
        <v>53</v>
      </c>
      <c r="W507" s="48">
        <v>8.8000000000000007</v>
      </c>
      <c r="X507" s="47" t="s">
        <v>53</v>
      </c>
      <c r="Y507" s="48">
        <v>17.7</v>
      </c>
      <c r="Z507" s="47" t="s">
        <v>53</v>
      </c>
      <c r="AA507" s="48">
        <v>27.6</v>
      </c>
      <c r="AB507" s="47">
        <v>601</v>
      </c>
      <c r="AC507" s="48">
        <v>28.5</v>
      </c>
      <c r="AD507" s="47" t="s">
        <v>53</v>
      </c>
      <c r="AE507" s="46" t="s">
        <v>54</v>
      </c>
    </row>
    <row r="508" spans="1:31" x14ac:dyDescent="0.2">
      <c r="A508" s="44">
        <f t="shared" si="7"/>
        <v>507</v>
      </c>
      <c r="B508" s="45" t="s">
        <v>65</v>
      </c>
      <c r="C508" s="44" t="s">
        <v>56</v>
      </c>
      <c r="D508" s="58" t="s">
        <v>745</v>
      </c>
      <c r="E508" t="s">
        <v>355</v>
      </c>
      <c r="F508" t="s">
        <v>76</v>
      </c>
      <c r="G508" s="45" t="s">
        <v>58</v>
      </c>
      <c r="H508" s="44" t="s">
        <v>62</v>
      </c>
      <c r="I508" s="44" t="s">
        <v>50</v>
      </c>
      <c r="J508" s="44" t="s">
        <v>64</v>
      </c>
      <c r="K508" s="46">
        <v>10.7</v>
      </c>
      <c r="L508" s="47" t="s">
        <v>52</v>
      </c>
      <c r="M508" s="48">
        <v>9.1</v>
      </c>
      <c r="N508" s="47" t="s">
        <v>52</v>
      </c>
      <c r="O508" s="48">
        <v>29.8</v>
      </c>
      <c r="P508" s="47">
        <v>636</v>
      </c>
      <c r="Q508" s="48">
        <v>13.7</v>
      </c>
      <c r="R508" s="47" t="s">
        <v>53</v>
      </c>
      <c r="S508" s="48">
        <v>1.8</v>
      </c>
      <c r="T508" s="47" t="s">
        <v>53</v>
      </c>
      <c r="U508" s="48">
        <v>4.9000000000000004</v>
      </c>
      <c r="V508" s="47" t="s">
        <v>53</v>
      </c>
      <c r="W508" s="48">
        <v>9.1</v>
      </c>
      <c r="X508" s="47" t="s">
        <v>53</v>
      </c>
      <c r="Y508" s="48">
        <v>47.9</v>
      </c>
      <c r="Z508" s="47" t="s">
        <v>53</v>
      </c>
      <c r="AA508" s="48">
        <v>5.2</v>
      </c>
      <c r="AB508" s="47" t="s">
        <v>53</v>
      </c>
      <c r="AC508" s="48">
        <v>43.1</v>
      </c>
      <c r="AD508" s="47" t="s">
        <v>53</v>
      </c>
      <c r="AE508" s="46" t="s">
        <v>54</v>
      </c>
    </row>
    <row r="509" spans="1:31" x14ac:dyDescent="0.2">
      <c r="A509" s="44">
        <f t="shared" si="7"/>
        <v>508</v>
      </c>
      <c r="B509" s="45" t="s">
        <v>55</v>
      </c>
      <c r="C509" s="44"/>
      <c r="D509" s="58" t="s">
        <v>746</v>
      </c>
      <c r="E509" t="s">
        <v>747</v>
      </c>
      <c r="F509" t="s">
        <v>76</v>
      </c>
      <c r="G509" s="45" t="s">
        <v>77</v>
      </c>
      <c r="H509" s="44" t="s">
        <v>88</v>
      </c>
      <c r="I509" s="44" t="s">
        <v>59</v>
      </c>
      <c r="J509" s="44" t="s">
        <v>64</v>
      </c>
      <c r="K509" s="46">
        <v>10.7</v>
      </c>
      <c r="L509" s="47" t="s">
        <v>52</v>
      </c>
      <c r="M509" s="48">
        <v>15.4</v>
      </c>
      <c r="N509" s="47" t="s">
        <v>52</v>
      </c>
      <c r="O509" s="48">
        <v>7.4</v>
      </c>
      <c r="P509" s="47" t="s">
        <v>53</v>
      </c>
      <c r="Q509" s="48">
        <v>1.7</v>
      </c>
      <c r="R509" s="47" t="s">
        <v>53</v>
      </c>
      <c r="S509" s="48">
        <v>10.4</v>
      </c>
      <c r="T509" s="47" t="s">
        <v>53</v>
      </c>
      <c r="U509" s="48">
        <v>3.3</v>
      </c>
      <c r="V509" s="47" t="s">
        <v>53</v>
      </c>
      <c r="W509" s="48">
        <v>7.4</v>
      </c>
      <c r="X509" s="47" t="s">
        <v>53</v>
      </c>
      <c r="Y509" s="48">
        <v>3.5</v>
      </c>
      <c r="Z509" s="47" t="s">
        <v>53</v>
      </c>
      <c r="AA509" s="48">
        <v>9.4</v>
      </c>
      <c r="AB509" s="47" t="s">
        <v>53</v>
      </c>
      <c r="AC509" s="48">
        <v>27.7</v>
      </c>
      <c r="AD509" s="47" t="s">
        <v>53</v>
      </c>
      <c r="AE509" s="46" t="s">
        <v>54</v>
      </c>
    </row>
    <row r="510" spans="1:31" x14ac:dyDescent="0.2">
      <c r="A510" s="44">
        <f t="shared" si="7"/>
        <v>509</v>
      </c>
      <c r="B510" s="45" t="s">
        <v>89</v>
      </c>
      <c r="C510" s="44" t="s">
        <v>89</v>
      </c>
      <c r="D510" s="59" t="s">
        <v>748</v>
      </c>
      <c r="E510" t="s">
        <v>112</v>
      </c>
      <c r="F510" t="s">
        <v>69</v>
      </c>
      <c r="G510" s="45" t="s">
        <v>77</v>
      </c>
      <c r="H510" s="44" t="s">
        <v>82</v>
      </c>
      <c r="I510" s="44" t="s">
        <v>59</v>
      </c>
      <c r="J510" s="44" t="s">
        <v>64</v>
      </c>
      <c r="K510" s="46">
        <v>10.8</v>
      </c>
      <c r="L510" s="47" t="s">
        <v>52</v>
      </c>
      <c r="M510" s="48">
        <v>15.6</v>
      </c>
      <c r="N510" s="47" t="s">
        <v>52</v>
      </c>
      <c r="O510" s="48">
        <v>36.4</v>
      </c>
      <c r="P510" s="47">
        <v>551</v>
      </c>
      <c r="Q510" s="48">
        <v>12.7</v>
      </c>
      <c r="R510" s="47" t="s">
        <v>53</v>
      </c>
      <c r="S510" s="48">
        <v>2.2999999999999998</v>
      </c>
      <c r="T510" s="47" t="s">
        <v>53</v>
      </c>
      <c r="U510" s="48">
        <v>27.3</v>
      </c>
      <c r="V510" s="47">
        <v>623</v>
      </c>
      <c r="W510" s="48">
        <v>28.3</v>
      </c>
      <c r="X510" s="47">
        <v>635</v>
      </c>
      <c r="Y510" s="48">
        <v>67.400000000000006</v>
      </c>
      <c r="Z510" s="47">
        <v>580</v>
      </c>
      <c r="AA510" s="48">
        <v>41.3</v>
      </c>
      <c r="AB510" s="47">
        <v>422</v>
      </c>
      <c r="AC510" s="48">
        <v>49.9</v>
      </c>
      <c r="AD510" s="47">
        <v>705</v>
      </c>
      <c r="AE510" s="46" t="s">
        <v>54</v>
      </c>
    </row>
    <row r="511" spans="1:31" x14ac:dyDescent="0.2">
      <c r="A511" s="44">
        <f t="shared" si="7"/>
        <v>510</v>
      </c>
      <c r="B511" s="45" t="s">
        <v>89</v>
      </c>
      <c r="C511" s="44" t="s">
        <v>89</v>
      </c>
      <c r="D511" s="58" t="s">
        <v>749</v>
      </c>
      <c r="E511" t="s">
        <v>80</v>
      </c>
      <c r="F511" t="s">
        <v>69</v>
      </c>
      <c r="G511" s="45" t="s">
        <v>77</v>
      </c>
      <c r="H511" s="44" t="s">
        <v>49</v>
      </c>
      <c r="I511" s="44" t="s">
        <v>59</v>
      </c>
      <c r="J511" s="44" t="s">
        <v>64</v>
      </c>
      <c r="K511" s="46">
        <v>10.8</v>
      </c>
      <c r="L511" s="47" t="s">
        <v>52</v>
      </c>
      <c r="M511" s="48">
        <v>7.9</v>
      </c>
      <c r="N511" s="47" t="s">
        <v>52</v>
      </c>
      <c r="O511" s="48">
        <v>9.1</v>
      </c>
      <c r="P511" s="47" t="s">
        <v>53</v>
      </c>
      <c r="Q511" s="48">
        <v>12</v>
      </c>
      <c r="R511" s="47" t="s">
        <v>53</v>
      </c>
      <c r="S511" s="48">
        <v>55.6</v>
      </c>
      <c r="T511" s="47">
        <v>408</v>
      </c>
      <c r="U511" s="48">
        <v>88.2</v>
      </c>
      <c r="V511" s="47">
        <v>182</v>
      </c>
      <c r="W511" s="48">
        <v>89.2</v>
      </c>
      <c r="X511" s="47">
        <v>153</v>
      </c>
      <c r="Y511" s="48">
        <v>61.6</v>
      </c>
      <c r="Z511" s="47">
        <v>670</v>
      </c>
      <c r="AA511" s="48">
        <v>13.8</v>
      </c>
      <c r="AB511" s="47" t="s">
        <v>53</v>
      </c>
      <c r="AC511" s="48">
        <v>43.4</v>
      </c>
      <c r="AD511" s="47" t="s">
        <v>53</v>
      </c>
      <c r="AE511" s="46" t="s">
        <v>54</v>
      </c>
    </row>
    <row r="512" spans="1:31" x14ac:dyDescent="0.2">
      <c r="A512" s="44">
        <f t="shared" si="7"/>
        <v>511</v>
      </c>
      <c r="B512" s="45" t="s">
        <v>65</v>
      </c>
      <c r="C512" s="44" t="s">
        <v>65</v>
      </c>
      <c r="D512" s="58" t="s">
        <v>750</v>
      </c>
      <c r="E512" t="s">
        <v>306</v>
      </c>
      <c r="F512" t="s">
        <v>69</v>
      </c>
      <c r="G512" s="45" t="s">
        <v>58</v>
      </c>
      <c r="H512" s="44" t="s">
        <v>62</v>
      </c>
      <c r="I512" s="44" t="s">
        <v>50</v>
      </c>
      <c r="J512" s="44" t="s">
        <v>64</v>
      </c>
      <c r="K512" s="46">
        <v>10.8</v>
      </c>
      <c r="L512" s="47" t="s">
        <v>52</v>
      </c>
      <c r="M512" s="48">
        <v>10.6</v>
      </c>
      <c r="N512" s="47" t="s">
        <v>52</v>
      </c>
      <c r="O512" s="48">
        <v>48.9</v>
      </c>
      <c r="P512" s="47">
        <v>396</v>
      </c>
      <c r="Q512" s="48">
        <v>7.7</v>
      </c>
      <c r="R512" s="47" t="s">
        <v>53</v>
      </c>
      <c r="S512" s="48">
        <v>4.8</v>
      </c>
      <c r="T512" s="47" t="s">
        <v>53</v>
      </c>
      <c r="U512" s="48">
        <v>29.1</v>
      </c>
      <c r="V512" s="47">
        <v>602</v>
      </c>
      <c r="W512" s="48">
        <v>21.8</v>
      </c>
      <c r="X512" s="47">
        <v>732</v>
      </c>
      <c r="Y512" s="48">
        <v>54.2</v>
      </c>
      <c r="Z512" s="47">
        <v>779</v>
      </c>
      <c r="AA512" s="48">
        <v>17.899999999999999</v>
      </c>
      <c r="AB512" s="47">
        <v>762</v>
      </c>
      <c r="AC512" s="48">
        <v>28.1</v>
      </c>
      <c r="AD512" s="47" t="s">
        <v>53</v>
      </c>
      <c r="AE512" s="46" t="s">
        <v>54</v>
      </c>
    </row>
    <row r="513" spans="1:31" x14ac:dyDescent="0.2">
      <c r="A513" s="44">
        <f t="shared" si="7"/>
        <v>512</v>
      </c>
      <c r="B513" s="45" t="s">
        <v>65</v>
      </c>
      <c r="C513" s="44" t="s">
        <v>65</v>
      </c>
      <c r="D513" s="58" t="s">
        <v>751</v>
      </c>
      <c r="E513" t="s">
        <v>266</v>
      </c>
      <c r="F513" t="s">
        <v>69</v>
      </c>
      <c r="G513" s="45" t="s">
        <v>77</v>
      </c>
      <c r="H513" s="44" t="s">
        <v>82</v>
      </c>
      <c r="I513" s="44" t="s">
        <v>59</v>
      </c>
      <c r="J513" s="44" t="s">
        <v>64</v>
      </c>
      <c r="K513" s="46">
        <v>10.8</v>
      </c>
      <c r="L513" s="47" t="s">
        <v>52</v>
      </c>
      <c r="M513" s="48">
        <v>14.5</v>
      </c>
      <c r="N513" s="47" t="s">
        <v>52</v>
      </c>
      <c r="O513" s="48">
        <v>42</v>
      </c>
      <c r="P513" s="47">
        <v>478</v>
      </c>
      <c r="Q513" s="48">
        <v>7.7</v>
      </c>
      <c r="R513" s="47" t="s">
        <v>53</v>
      </c>
      <c r="S513" s="48">
        <v>2.6</v>
      </c>
      <c r="T513" s="47" t="s">
        <v>53</v>
      </c>
      <c r="U513" s="48">
        <v>4.5999999999999996</v>
      </c>
      <c r="V513" s="47" t="s">
        <v>53</v>
      </c>
      <c r="W513" s="48">
        <v>9</v>
      </c>
      <c r="X513" s="47" t="s">
        <v>53</v>
      </c>
      <c r="Y513" s="48">
        <v>42.6</v>
      </c>
      <c r="Z513" s="47" t="s">
        <v>53</v>
      </c>
      <c r="AA513" s="48">
        <v>4</v>
      </c>
      <c r="AB513" s="47" t="s">
        <v>53</v>
      </c>
      <c r="AC513" s="48">
        <v>43.7</v>
      </c>
      <c r="AD513" s="47" t="s">
        <v>53</v>
      </c>
      <c r="AE513" s="46" t="s">
        <v>54</v>
      </c>
    </row>
    <row r="514" spans="1:31" x14ac:dyDescent="0.2">
      <c r="A514" s="44">
        <f t="shared" si="7"/>
        <v>513</v>
      </c>
      <c r="B514" s="45">
        <f>504</f>
        <v>504</v>
      </c>
      <c r="C514" s="44">
        <f>448</f>
        <v>448</v>
      </c>
      <c r="D514" s="58" t="s">
        <v>752</v>
      </c>
      <c r="E514" t="s">
        <v>75</v>
      </c>
      <c r="F514" t="s">
        <v>76</v>
      </c>
      <c r="G514" s="45" t="s">
        <v>84</v>
      </c>
      <c r="H514" s="44" t="s">
        <v>62</v>
      </c>
      <c r="I514" s="44" t="s">
        <v>50</v>
      </c>
      <c r="J514" s="44" t="s">
        <v>64</v>
      </c>
      <c r="K514" s="46">
        <v>10.9</v>
      </c>
      <c r="L514" s="47" t="s">
        <v>52</v>
      </c>
      <c r="M514" s="48">
        <v>11.8</v>
      </c>
      <c r="N514" s="47" t="s">
        <v>52</v>
      </c>
      <c r="O514" s="48">
        <v>20.8</v>
      </c>
      <c r="P514" s="47" t="s">
        <v>53</v>
      </c>
      <c r="Q514" s="48">
        <v>94.7</v>
      </c>
      <c r="R514" s="47">
        <v>74</v>
      </c>
      <c r="S514" s="48">
        <v>5.9</v>
      </c>
      <c r="T514" s="47" t="s">
        <v>53</v>
      </c>
      <c r="U514" s="48">
        <v>2.8</v>
      </c>
      <c r="V514" s="47" t="s">
        <v>53</v>
      </c>
      <c r="W514" s="48">
        <v>2.2999999999999998</v>
      </c>
      <c r="X514" s="47" t="s">
        <v>53</v>
      </c>
      <c r="Y514" s="48">
        <v>57.7</v>
      </c>
      <c r="Z514" s="47">
        <v>721</v>
      </c>
      <c r="AA514" s="48">
        <v>32.5</v>
      </c>
      <c r="AB514" s="47">
        <v>520</v>
      </c>
      <c r="AC514" s="48">
        <v>40.6</v>
      </c>
      <c r="AD514" s="47" t="s">
        <v>53</v>
      </c>
      <c r="AE514" s="46">
        <v>32</v>
      </c>
    </row>
    <row r="515" spans="1:31" x14ac:dyDescent="0.2">
      <c r="A515" s="44">
        <f t="shared" ref="A515:A578" si="8">ROW(A514)</f>
        <v>514</v>
      </c>
      <c r="B515" s="45">
        <f>546</f>
        <v>546</v>
      </c>
      <c r="C515" s="44">
        <f>554</f>
        <v>554</v>
      </c>
      <c r="D515" s="58" t="s">
        <v>753</v>
      </c>
      <c r="E515" t="s">
        <v>216</v>
      </c>
      <c r="F515" t="s">
        <v>69</v>
      </c>
      <c r="G515" s="45" t="s">
        <v>58</v>
      </c>
      <c r="H515" s="44" t="s">
        <v>62</v>
      </c>
      <c r="I515" s="44" t="s">
        <v>50</v>
      </c>
      <c r="J515" s="44" t="s">
        <v>64</v>
      </c>
      <c r="K515" s="46">
        <v>10.9</v>
      </c>
      <c r="L515" s="47" t="s">
        <v>52</v>
      </c>
      <c r="M515" s="48">
        <v>10.199999999999999</v>
      </c>
      <c r="N515" s="47" t="s">
        <v>52</v>
      </c>
      <c r="O515" s="48">
        <v>83.9</v>
      </c>
      <c r="P515" s="47">
        <v>147</v>
      </c>
      <c r="Q515" s="48">
        <v>43.8</v>
      </c>
      <c r="R515" s="47">
        <v>430</v>
      </c>
      <c r="S515" s="48">
        <v>47.5</v>
      </c>
      <c r="T515" s="47">
        <v>450</v>
      </c>
      <c r="U515" s="48">
        <v>30.8</v>
      </c>
      <c r="V515" s="47">
        <v>582</v>
      </c>
      <c r="W515" s="48">
        <v>23.1</v>
      </c>
      <c r="X515" s="47">
        <v>718</v>
      </c>
      <c r="Y515" s="48">
        <v>67.2</v>
      </c>
      <c r="Z515" s="47">
        <v>585</v>
      </c>
      <c r="AA515" s="48">
        <v>3.4</v>
      </c>
      <c r="AB515" s="47" t="s">
        <v>53</v>
      </c>
      <c r="AC515" s="48">
        <v>38.700000000000003</v>
      </c>
      <c r="AD515" s="47" t="s">
        <v>53</v>
      </c>
      <c r="AE515" s="46">
        <v>30.2</v>
      </c>
    </row>
    <row r="516" spans="1:31" x14ac:dyDescent="0.2">
      <c r="A516" s="44">
        <f t="shared" si="8"/>
        <v>515</v>
      </c>
      <c r="B516" s="45">
        <f>635</f>
        <v>635</v>
      </c>
      <c r="C516" s="44" t="s">
        <v>73</v>
      </c>
      <c r="D516" s="58" t="s">
        <v>754</v>
      </c>
      <c r="E516" t="s">
        <v>80</v>
      </c>
      <c r="F516" t="s">
        <v>69</v>
      </c>
      <c r="G516" s="45" t="s">
        <v>77</v>
      </c>
      <c r="H516" s="44" t="s">
        <v>49</v>
      </c>
      <c r="I516" s="44" t="s">
        <v>50</v>
      </c>
      <c r="J516" s="44" t="s">
        <v>64</v>
      </c>
      <c r="K516" s="46">
        <v>10.9</v>
      </c>
      <c r="L516" s="47" t="s">
        <v>52</v>
      </c>
      <c r="M516" s="48">
        <v>13.1</v>
      </c>
      <c r="N516" s="47" t="s">
        <v>52</v>
      </c>
      <c r="O516" s="48">
        <v>12</v>
      </c>
      <c r="P516" s="47" t="s">
        <v>53</v>
      </c>
      <c r="Q516" s="48">
        <v>27.8</v>
      </c>
      <c r="R516" s="47">
        <v>607</v>
      </c>
      <c r="S516" s="48">
        <v>80.099999999999994</v>
      </c>
      <c r="T516" s="47">
        <v>297</v>
      </c>
      <c r="U516" s="48">
        <v>90.7</v>
      </c>
      <c r="V516" s="47">
        <v>160</v>
      </c>
      <c r="W516" s="48">
        <v>91.4</v>
      </c>
      <c r="X516" s="47">
        <v>135</v>
      </c>
      <c r="Y516" s="48">
        <v>81.5</v>
      </c>
      <c r="Z516" s="47">
        <v>322</v>
      </c>
      <c r="AA516" s="48">
        <v>13.5</v>
      </c>
      <c r="AB516" s="47" t="s">
        <v>53</v>
      </c>
      <c r="AC516" s="48">
        <v>62.6</v>
      </c>
      <c r="AD516" s="47">
        <v>448</v>
      </c>
      <c r="AE516" s="46">
        <v>27.2</v>
      </c>
    </row>
    <row r="517" spans="1:31" x14ac:dyDescent="0.2">
      <c r="A517" s="44">
        <f t="shared" si="8"/>
        <v>516</v>
      </c>
      <c r="B517" s="45" t="s">
        <v>65</v>
      </c>
      <c r="C517" s="44" t="s">
        <v>44</v>
      </c>
      <c r="D517" s="58" t="s">
        <v>755</v>
      </c>
      <c r="E517" t="s">
        <v>756</v>
      </c>
      <c r="F517" t="s">
        <v>76</v>
      </c>
      <c r="G517" s="45" t="s">
        <v>58</v>
      </c>
      <c r="H517" s="44" t="s">
        <v>49</v>
      </c>
      <c r="I517" s="44" t="s">
        <v>63</v>
      </c>
      <c r="J517" s="44" t="s">
        <v>64</v>
      </c>
      <c r="K517" s="46">
        <v>10.9</v>
      </c>
      <c r="L517" s="47" t="s">
        <v>52</v>
      </c>
      <c r="M517" s="48">
        <v>13.4</v>
      </c>
      <c r="N517" s="47" t="s">
        <v>52</v>
      </c>
      <c r="O517" s="48">
        <v>99.9</v>
      </c>
      <c r="P517" s="47">
        <v>30</v>
      </c>
      <c r="Q517" s="48">
        <v>1</v>
      </c>
      <c r="R517" s="47" t="s">
        <v>53</v>
      </c>
      <c r="S517" s="48"/>
      <c r="T517" s="47"/>
      <c r="U517" s="48"/>
      <c r="V517" s="47"/>
      <c r="W517" s="48"/>
      <c r="X517" s="47"/>
      <c r="Y517" s="48">
        <v>1.6</v>
      </c>
      <c r="Z517" s="47" t="s">
        <v>53</v>
      </c>
      <c r="AA517" s="48">
        <v>35.4</v>
      </c>
      <c r="AB517" s="47">
        <v>486</v>
      </c>
      <c r="AC517" s="48"/>
      <c r="AD517" s="47"/>
      <c r="AE517" s="46" t="s">
        <v>54</v>
      </c>
    </row>
    <row r="518" spans="1:31" x14ac:dyDescent="0.2">
      <c r="A518" s="44">
        <f t="shared" si="8"/>
        <v>517</v>
      </c>
      <c r="B518" s="45" t="s">
        <v>65</v>
      </c>
      <c r="C518" s="44" t="s">
        <v>65</v>
      </c>
      <c r="D518" s="58" t="s">
        <v>757</v>
      </c>
      <c r="E518" t="s">
        <v>46</v>
      </c>
      <c r="F518" t="s">
        <v>47</v>
      </c>
      <c r="G518" s="45" t="s">
        <v>77</v>
      </c>
      <c r="H518" s="44" t="s">
        <v>82</v>
      </c>
      <c r="I518" s="44" t="s">
        <v>59</v>
      </c>
      <c r="J518" s="44" t="s">
        <v>64</v>
      </c>
      <c r="K518" s="46">
        <v>10.9</v>
      </c>
      <c r="L518" s="47" t="s">
        <v>52</v>
      </c>
      <c r="M518" s="48">
        <v>13.3</v>
      </c>
      <c r="N518" s="47" t="s">
        <v>52</v>
      </c>
      <c r="O518" s="48">
        <v>7.6</v>
      </c>
      <c r="P518" s="47" t="s">
        <v>53</v>
      </c>
      <c r="Q518" s="48">
        <v>14</v>
      </c>
      <c r="R518" s="47" t="s">
        <v>53</v>
      </c>
      <c r="S518" s="48">
        <v>3.9</v>
      </c>
      <c r="T518" s="47" t="s">
        <v>53</v>
      </c>
      <c r="U518" s="48">
        <v>6.3</v>
      </c>
      <c r="V518" s="47" t="s">
        <v>53</v>
      </c>
      <c r="W518" s="48">
        <v>11.7</v>
      </c>
      <c r="X518" s="47" t="s">
        <v>53</v>
      </c>
      <c r="Y518" s="48">
        <v>51.8</v>
      </c>
      <c r="Z518" s="47" t="s">
        <v>53</v>
      </c>
      <c r="AA518" s="48">
        <v>27.9</v>
      </c>
      <c r="AB518" s="47">
        <v>598</v>
      </c>
      <c r="AC518" s="48">
        <v>38.299999999999997</v>
      </c>
      <c r="AD518" s="47" t="s">
        <v>53</v>
      </c>
      <c r="AE518" s="46" t="s">
        <v>54</v>
      </c>
    </row>
    <row r="519" spans="1:31" x14ac:dyDescent="0.2">
      <c r="A519" s="44">
        <f t="shared" si="8"/>
        <v>518</v>
      </c>
      <c r="B519" s="45" t="s">
        <v>65</v>
      </c>
      <c r="C519" s="44" t="s">
        <v>65</v>
      </c>
      <c r="D519" s="58" t="s">
        <v>758</v>
      </c>
      <c r="E519" t="s">
        <v>266</v>
      </c>
      <c r="F519" t="s">
        <v>69</v>
      </c>
      <c r="G519" s="45" t="s">
        <v>77</v>
      </c>
      <c r="H519" s="44" t="s">
        <v>62</v>
      </c>
      <c r="I519" s="44" t="s">
        <v>50</v>
      </c>
      <c r="J519" s="44" t="s">
        <v>64</v>
      </c>
      <c r="K519" s="46">
        <v>10.9</v>
      </c>
      <c r="L519" s="47" t="s">
        <v>52</v>
      </c>
      <c r="M519" s="48">
        <v>13.1</v>
      </c>
      <c r="N519" s="47" t="s">
        <v>52</v>
      </c>
      <c r="O519" s="48">
        <v>39.799999999999997</v>
      </c>
      <c r="P519" s="47">
        <v>510</v>
      </c>
      <c r="Q519" s="48">
        <v>12.8</v>
      </c>
      <c r="R519" s="47" t="s">
        <v>53</v>
      </c>
      <c r="S519" s="48">
        <v>3.4</v>
      </c>
      <c r="T519" s="47" t="s">
        <v>53</v>
      </c>
      <c r="U519" s="48">
        <v>10.7</v>
      </c>
      <c r="V519" s="47" t="s">
        <v>53</v>
      </c>
      <c r="W519" s="48">
        <v>15.5</v>
      </c>
      <c r="X519" s="47" t="s">
        <v>53</v>
      </c>
      <c r="Y519" s="48">
        <v>47.8</v>
      </c>
      <c r="Z519" s="47" t="s">
        <v>53</v>
      </c>
      <c r="AA519" s="48">
        <v>7.4</v>
      </c>
      <c r="AB519" s="47" t="s">
        <v>53</v>
      </c>
      <c r="AC519" s="48">
        <v>27.6</v>
      </c>
      <c r="AD519" s="47" t="s">
        <v>53</v>
      </c>
      <c r="AE519" s="46" t="s">
        <v>54</v>
      </c>
    </row>
    <row r="520" spans="1:31" x14ac:dyDescent="0.2">
      <c r="A520" s="44">
        <f t="shared" si="8"/>
        <v>519</v>
      </c>
      <c r="B520" s="45" t="s">
        <v>56</v>
      </c>
      <c r="C520" s="44" t="s">
        <v>56</v>
      </c>
      <c r="D520" s="58" t="s">
        <v>759</v>
      </c>
      <c r="E520" t="s">
        <v>574</v>
      </c>
      <c r="F520" t="s">
        <v>76</v>
      </c>
      <c r="G520" s="45" t="s">
        <v>77</v>
      </c>
      <c r="H520" s="44" t="s">
        <v>62</v>
      </c>
      <c r="I520" s="44" t="s">
        <v>59</v>
      </c>
      <c r="J520" s="44" t="s">
        <v>51</v>
      </c>
      <c r="K520" s="46">
        <v>10.9</v>
      </c>
      <c r="L520" s="47" t="s">
        <v>52</v>
      </c>
      <c r="M520" s="48">
        <v>4.2</v>
      </c>
      <c r="N520" s="47" t="s">
        <v>52</v>
      </c>
      <c r="O520" s="48">
        <v>4.8</v>
      </c>
      <c r="P520" s="47" t="s">
        <v>53</v>
      </c>
      <c r="Q520" s="48">
        <v>2.2000000000000002</v>
      </c>
      <c r="R520" s="47" t="s">
        <v>53</v>
      </c>
      <c r="S520" s="48">
        <v>82.5</v>
      </c>
      <c r="T520" s="47">
        <v>275</v>
      </c>
      <c r="U520" s="48">
        <v>3.9</v>
      </c>
      <c r="V520" s="47" t="s">
        <v>53</v>
      </c>
      <c r="W520" s="48">
        <v>8.3000000000000007</v>
      </c>
      <c r="X520" s="47" t="s">
        <v>53</v>
      </c>
      <c r="Y520" s="48">
        <v>8.3000000000000007</v>
      </c>
      <c r="Z520" s="47" t="s">
        <v>53</v>
      </c>
      <c r="AA520" s="48">
        <v>2.7</v>
      </c>
      <c r="AB520" s="47" t="s">
        <v>53</v>
      </c>
      <c r="AC520" s="48">
        <v>37.9</v>
      </c>
      <c r="AD520" s="47" t="s">
        <v>53</v>
      </c>
      <c r="AE520" s="46" t="s">
        <v>54</v>
      </c>
    </row>
    <row r="521" spans="1:31" x14ac:dyDescent="0.2">
      <c r="A521" s="44">
        <f t="shared" si="8"/>
        <v>520</v>
      </c>
      <c r="B521" s="45" t="s">
        <v>55</v>
      </c>
      <c r="C521" s="44" t="s">
        <v>55</v>
      </c>
      <c r="D521" s="58" t="s">
        <v>760</v>
      </c>
      <c r="E521" t="s">
        <v>546</v>
      </c>
      <c r="F521" t="s">
        <v>76</v>
      </c>
      <c r="G521" s="45" t="s">
        <v>77</v>
      </c>
      <c r="H521" s="44" t="s">
        <v>82</v>
      </c>
      <c r="I521" s="44" t="s">
        <v>63</v>
      </c>
      <c r="J521" s="44" t="s">
        <v>64</v>
      </c>
      <c r="K521" s="46">
        <v>10.9</v>
      </c>
      <c r="L521" s="47" t="s">
        <v>52</v>
      </c>
      <c r="M521" s="48">
        <v>5.3</v>
      </c>
      <c r="N521" s="47" t="s">
        <v>52</v>
      </c>
      <c r="O521" s="48">
        <v>9.3000000000000007</v>
      </c>
      <c r="P521" s="47" t="s">
        <v>53</v>
      </c>
      <c r="Q521" s="48">
        <v>3</v>
      </c>
      <c r="R521" s="47" t="s">
        <v>53</v>
      </c>
      <c r="S521" s="48">
        <v>6.9</v>
      </c>
      <c r="T521" s="47" t="s">
        <v>53</v>
      </c>
      <c r="U521" s="48">
        <v>1.8</v>
      </c>
      <c r="V521" s="47" t="s">
        <v>53</v>
      </c>
      <c r="W521" s="48">
        <v>6.2</v>
      </c>
      <c r="X521" s="47" t="s">
        <v>53</v>
      </c>
      <c r="Y521" s="48">
        <v>12.5</v>
      </c>
      <c r="Z521" s="47" t="s">
        <v>53</v>
      </c>
      <c r="AA521" s="48">
        <v>3.1</v>
      </c>
      <c r="AB521" s="47" t="s">
        <v>53</v>
      </c>
      <c r="AC521" s="48">
        <v>39.6</v>
      </c>
      <c r="AD521" s="47" t="s">
        <v>53</v>
      </c>
      <c r="AE521" s="46" t="s">
        <v>54</v>
      </c>
    </row>
    <row r="522" spans="1:31" x14ac:dyDescent="0.2">
      <c r="A522" s="44">
        <f t="shared" si="8"/>
        <v>521</v>
      </c>
      <c r="B522" s="45">
        <f>410</f>
        <v>410</v>
      </c>
      <c r="C522" s="44">
        <f>396</f>
        <v>396</v>
      </c>
      <c r="D522" s="58" t="s">
        <v>761</v>
      </c>
      <c r="E522" t="s">
        <v>100</v>
      </c>
      <c r="F522" t="s">
        <v>101</v>
      </c>
      <c r="G522" s="45" t="s">
        <v>58</v>
      </c>
      <c r="H522" s="44" t="s">
        <v>49</v>
      </c>
      <c r="I522" s="44" t="s">
        <v>50</v>
      </c>
      <c r="J522" s="44" t="s">
        <v>64</v>
      </c>
      <c r="K522" s="46">
        <v>11</v>
      </c>
      <c r="L522" s="47" t="s">
        <v>52</v>
      </c>
      <c r="M522" s="48">
        <v>8.1999999999999993</v>
      </c>
      <c r="N522" s="47" t="s">
        <v>52</v>
      </c>
      <c r="O522" s="48">
        <v>7.9</v>
      </c>
      <c r="P522" s="47" t="s">
        <v>53</v>
      </c>
      <c r="Q522" s="48">
        <v>90.1</v>
      </c>
      <c r="R522" s="47">
        <v>103</v>
      </c>
      <c r="S522" s="48">
        <v>78.5</v>
      </c>
      <c r="T522" s="47">
        <v>304</v>
      </c>
      <c r="U522" s="48">
        <v>48.7</v>
      </c>
      <c r="V522" s="47">
        <v>416</v>
      </c>
      <c r="W522" s="48">
        <v>52</v>
      </c>
      <c r="X522" s="47">
        <v>398</v>
      </c>
      <c r="Y522" s="48">
        <v>82.2</v>
      </c>
      <c r="Z522" s="47">
        <v>307</v>
      </c>
      <c r="AA522" s="48">
        <v>11</v>
      </c>
      <c r="AB522" s="47" t="s">
        <v>53</v>
      </c>
      <c r="AC522" s="48">
        <v>65.5</v>
      </c>
      <c r="AD522" s="47" t="s">
        <v>762</v>
      </c>
      <c r="AE522" s="46">
        <v>36.700000000000003</v>
      </c>
    </row>
    <row r="523" spans="1:31" x14ac:dyDescent="0.2">
      <c r="A523" s="44">
        <f t="shared" si="8"/>
        <v>522</v>
      </c>
      <c r="B523" s="45">
        <f>519</f>
        <v>519</v>
      </c>
      <c r="C523" s="44">
        <f>440</f>
        <v>440</v>
      </c>
      <c r="D523" s="58" t="s">
        <v>763</v>
      </c>
      <c r="E523" t="s">
        <v>764</v>
      </c>
      <c r="F523" t="s">
        <v>76</v>
      </c>
      <c r="G523" s="45" t="s">
        <v>48</v>
      </c>
      <c r="H523" s="44" t="s">
        <v>88</v>
      </c>
      <c r="I523" s="44" t="s">
        <v>50</v>
      </c>
      <c r="J523" s="44"/>
      <c r="K523" s="46">
        <v>11</v>
      </c>
      <c r="L523" s="47" t="s">
        <v>52</v>
      </c>
      <c r="M523" s="48">
        <v>11.3</v>
      </c>
      <c r="N523" s="47" t="s">
        <v>52</v>
      </c>
      <c r="O523" s="48">
        <v>99.3</v>
      </c>
      <c r="P523" s="47">
        <v>41</v>
      </c>
      <c r="Q523" s="48">
        <v>71</v>
      </c>
      <c r="R523" s="47">
        <v>208</v>
      </c>
      <c r="S523" s="48"/>
      <c r="T523" s="47"/>
      <c r="U523" s="48"/>
      <c r="V523" s="47"/>
      <c r="W523" s="48"/>
      <c r="X523" s="47"/>
      <c r="Y523" s="48">
        <v>35.200000000000003</v>
      </c>
      <c r="Z523" s="47" t="s">
        <v>53</v>
      </c>
      <c r="AA523" s="48">
        <v>5.3</v>
      </c>
      <c r="AB523" s="47" t="s">
        <v>53</v>
      </c>
      <c r="AC523" s="48">
        <v>25</v>
      </c>
      <c r="AD523" s="47" t="s">
        <v>53</v>
      </c>
      <c r="AE523" s="46">
        <v>31.3</v>
      </c>
    </row>
    <row r="524" spans="1:31" x14ac:dyDescent="0.2">
      <c r="A524" s="44">
        <f t="shared" si="8"/>
        <v>523</v>
      </c>
      <c r="B524" s="45">
        <f>660</f>
        <v>660</v>
      </c>
      <c r="C524" s="44" t="s">
        <v>765</v>
      </c>
      <c r="D524" s="58" t="s">
        <v>766</v>
      </c>
      <c r="E524" t="s">
        <v>767</v>
      </c>
      <c r="F524" t="s">
        <v>76</v>
      </c>
      <c r="G524" s="45" t="s">
        <v>77</v>
      </c>
      <c r="H524" s="44" t="s">
        <v>82</v>
      </c>
      <c r="I524" s="44" t="s">
        <v>50</v>
      </c>
      <c r="J524" s="44" t="s">
        <v>64</v>
      </c>
      <c r="K524" s="46">
        <v>11</v>
      </c>
      <c r="L524" s="47" t="s">
        <v>52</v>
      </c>
      <c r="M524" s="48">
        <v>14.3</v>
      </c>
      <c r="N524" s="47" t="s">
        <v>52</v>
      </c>
      <c r="O524" s="48">
        <v>10.4</v>
      </c>
      <c r="P524" s="47" t="s">
        <v>53</v>
      </c>
      <c r="Q524" s="48">
        <v>59.4</v>
      </c>
      <c r="R524" s="47">
        <v>293</v>
      </c>
      <c r="S524" s="48">
        <v>54.4</v>
      </c>
      <c r="T524" s="47">
        <v>416</v>
      </c>
      <c r="U524" s="48">
        <v>4.9000000000000004</v>
      </c>
      <c r="V524" s="47" t="s">
        <v>53</v>
      </c>
      <c r="W524" s="48">
        <v>3.9</v>
      </c>
      <c r="X524" s="47" t="s">
        <v>53</v>
      </c>
      <c r="Y524" s="48">
        <v>53.2</v>
      </c>
      <c r="Z524" s="47">
        <v>792</v>
      </c>
      <c r="AA524" s="48">
        <v>33.1</v>
      </c>
      <c r="AB524" s="47">
        <v>511</v>
      </c>
      <c r="AC524" s="48">
        <v>41.7</v>
      </c>
      <c r="AD524" s="47" t="s">
        <v>53</v>
      </c>
      <c r="AE524" s="46">
        <v>26.5</v>
      </c>
    </row>
    <row r="525" spans="1:31" x14ac:dyDescent="0.2">
      <c r="A525" s="44">
        <f t="shared" si="8"/>
        <v>524</v>
      </c>
      <c r="B525" s="45" t="s">
        <v>145</v>
      </c>
      <c r="C525" s="44"/>
      <c r="D525" s="58" t="s">
        <v>768</v>
      </c>
      <c r="E525" t="s">
        <v>526</v>
      </c>
      <c r="F525" t="s">
        <v>76</v>
      </c>
      <c r="G525" s="45" t="s">
        <v>48</v>
      </c>
      <c r="H525" s="44" t="s">
        <v>49</v>
      </c>
      <c r="I525" s="44" t="s">
        <v>50</v>
      </c>
      <c r="J525" s="44" t="s">
        <v>51</v>
      </c>
      <c r="K525" s="46">
        <v>11</v>
      </c>
      <c r="L525" s="47" t="s">
        <v>52</v>
      </c>
      <c r="M525" s="48">
        <v>12.8</v>
      </c>
      <c r="N525" s="47" t="s">
        <v>52</v>
      </c>
      <c r="O525" s="48">
        <v>47.5</v>
      </c>
      <c r="P525" s="47">
        <v>412</v>
      </c>
      <c r="Q525" s="48">
        <v>13</v>
      </c>
      <c r="R525" s="47" t="s">
        <v>53</v>
      </c>
      <c r="S525" s="48">
        <v>100</v>
      </c>
      <c r="T525" s="47">
        <v>32</v>
      </c>
      <c r="U525" s="48">
        <v>26.2</v>
      </c>
      <c r="V525" s="47">
        <v>642</v>
      </c>
      <c r="W525" s="48">
        <v>27</v>
      </c>
      <c r="X525" s="47">
        <v>653</v>
      </c>
      <c r="Y525" s="48">
        <v>26.1</v>
      </c>
      <c r="Z525" s="47" t="s">
        <v>53</v>
      </c>
      <c r="AA525" s="48">
        <v>73.5</v>
      </c>
      <c r="AB525" s="47">
        <v>190</v>
      </c>
      <c r="AC525" s="48">
        <v>19</v>
      </c>
      <c r="AD525" s="47" t="s">
        <v>53</v>
      </c>
      <c r="AE525" s="46" t="s">
        <v>54</v>
      </c>
    </row>
    <row r="526" spans="1:31" x14ac:dyDescent="0.2">
      <c r="A526" s="44">
        <f t="shared" si="8"/>
        <v>525</v>
      </c>
      <c r="B526" s="45" t="s">
        <v>89</v>
      </c>
      <c r="C526" s="44" t="s">
        <v>89</v>
      </c>
      <c r="D526" s="58" t="s">
        <v>769</v>
      </c>
      <c r="E526" t="s">
        <v>255</v>
      </c>
      <c r="F526" t="s">
        <v>76</v>
      </c>
      <c r="G526" s="45" t="s">
        <v>48</v>
      </c>
      <c r="H526" s="44" t="s">
        <v>88</v>
      </c>
      <c r="I526" s="44" t="s">
        <v>59</v>
      </c>
      <c r="J526" s="44" t="s">
        <v>51</v>
      </c>
      <c r="K526" s="46">
        <v>11</v>
      </c>
      <c r="L526" s="47" t="s">
        <v>52</v>
      </c>
      <c r="M526" s="48">
        <v>36.799999999999997</v>
      </c>
      <c r="N526" s="47">
        <v>385</v>
      </c>
      <c r="O526" s="48">
        <v>14.3</v>
      </c>
      <c r="P526" s="47" t="s">
        <v>53</v>
      </c>
      <c r="Q526" s="48">
        <v>12.1</v>
      </c>
      <c r="R526" s="47" t="s">
        <v>53</v>
      </c>
      <c r="S526" s="48">
        <v>60.1</v>
      </c>
      <c r="T526" s="47">
        <v>390</v>
      </c>
      <c r="U526" s="48">
        <v>57.2</v>
      </c>
      <c r="V526" s="47">
        <v>362</v>
      </c>
      <c r="W526" s="48">
        <v>54.4</v>
      </c>
      <c r="X526" s="47">
        <v>377</v>
      </c>
      <c r="Y526" s="48">
        <v>8.8000000000000007</v>
      </c>
      <c r="Z526" s="47" t="s">
        <v>53</v>
      </c>
      <c r="AA526" s="48">
        <v>6.3</v>
      </c>
      <c r="AB526" s="47" t="s">
        <v>53</v>
      </c>
      <c r="AC526" s="48">
        <v>31.3</v>
      </c>
      <c r="AD526" s="47" t="s">
        <v>53</v>
      </c>
      <c r="AE526" s="46" t="s">
        <v>54</v>
      </c>
    </row>
    <row r="527" spans="1:31" x14ac:dyDescent="0.2">
      <c r="A527" s="44">
        <f t="shared" si="8"/>
        <v>526</v>
      </c>
      <c r="B527" s="45" t="s">
        <v>56</v>
      </c>
      <c r="C527" s="44" t="s">
        <v>56</v>
      </c>
      <c r="D527" s="58" t="s">
        <v>770</v>
      </c>
      <c r="E527" t="s">
        <v>291</v>
      </c>
      <c r="F527" t="s">
        <v>170</v>
      </c>
      <c r="G527" s="45" t="s">
        <v>84</v>
      </c>
      <c r="H527" s="44" t="s">
        <v>49</v>
      </c>
      <c r="I527" s="44" t="s">
        <v>59</v>
      </c>
      <c r="J527" s="44" t="s">
        <v>64</v>
      </c>
      <c r="K527" s="46">
        <v>11</v>
      </c>
      <c r="L527" s="47" t="s">
        <v>52</v>
      </c>
      <c r="M527" s="48">
        <v>15</v>
      </c>
      <c r="N527" s="47" t="s">
        <v>52</v>
      </c>
      <c r="O527" s="48">
        <v>4.9000000000000004</v>
      </c>
      <c r="P527" s="47" t="s">
        <v>53</v>
      </c>
      <c r="Q527" s="48">
        <v>2.6</v>
      </c>
      <c r="R527" s="47" t="s">
        <v>53</v>
      </c>
      <c r="S527" s="48">
        <v>1.2</v>
      </c>
      <c r="T527" s="47" t="s">
        <v>53</v>
      </c>
      <c r="U527" s="48">
        <v>3.4</v>
      </c>
      <c r="V527" s="47" t="s">
        <v>53</v>
      </c>
      <c r="W527" s="48">
        <v>2.8</v>
      </c>
      <c r="X527" s="47" t="s">
        <v>53</v>
      </c>
      <c r="Y527" s="48">
        <v>63.6</v>
      </c>
      <c r="Z527" s="47">
        <v>642</v>
      </c>
      <c r="AA527" s="48">
        <v>20.100000000000001</v>
      </c>
      <c r="AB527" s="47">
        <v>724</v>
      </c>
      <c r="AC527" s="48">
        <v>36.1</v>
      </c>
      <c r="AD527" s="47" t="s">
        <v>53</v>
      </c>
      <c r="AE527" s="46" t="s">
        <v>54</v>
      </c>
    </row>
    <row r="528" spans="1:31" x14ac:dyDescent="0.2">
      <c r="A528" s="44">
        <f t="shared" si="8"/>
        <v>527</v>
      </c>
      <c r="B528" s="45" t="s">
        <v>56</v>
      </c>
      <c r="C528" s="44" t="s">
        <v>56</v>
      </c>
      <c r="D528" s="58" t="s">
        <v>771</v>
      </c>
      <c r="E528" t="s">
        <v>233</v>
      </c>
      <c r="F528" t="s">
        <v>76</v>
      </c>
      <c r="G528" s="45" t="s">
        <v>48</v>
      </c>
      <c r="H528" s="44" t="s">
        <v>49</v>
      </c>
      <c r="I528" s="44" t="s">
        <v>50</v>
      </c>
      <c r="J528" s="44" t="s">
        <v>64</v>
      </c>
      <c r="K528" s="46">
        <v>11</v>
      </c>
      <c r="L528" s="47" t="s">
        <v>52</v>
      </c>
      <c r="M528" s="48">
        <v>10.8</v>
      </c>
      <c r="N528" s="47" t="s">
        <v>52</v>
      </c>
      <c r="O528" s="48">
        <v>8.3000000000000007</v>
      </c>
      <c r="P528" s="47" t="s">
        <v>53</v>
      </c>
      <c r="Q528" s="48">
        <v>18.600000000000001</v>
      </c>
      <c r="R528" s="47">
        <v>742</v>
      </c>
      <c r="S528" s="48">
        <v>8.6999999999999993</v>
      </c>
      <c r="T528" s="47" t="s">
        <v>53</v>
      </c>
      <c r="U528" s="48">
        <v>5.2</v>
      </c>
      <c r="V528" s="47" t="s">
        <v>53</v>
      </c>
      <c r="W528" s="48">
        <v>9.4</v>
      </c>
      <c r="X528" s="47" t="s">
        <v>53</v>
      </c>
      <c r="Y528" s="48">
        <v>22.7</v>
      </c>
      <c r="Z528" s="47" t="s">
        <v>53</v>
      </c>
      <c r="AA528" s="48">
        <v>2.4</v>
      </c>
      <c r="AB528" s="47" t="s">
        <v>53</v>
      </c>
      <c r="AC528" s="48">
        <v>38.700000000000003</v>
      </c>
      <c r="AD528" s="47" t="s">
        <v>53</v>
      </c>
      <c r="AE528" s="46" t="s">
        <v>54</v>
      </c>
    </row>
    <row r="529" spans="1:31" x14ac:dyDescent="0.2">
      <c r="A529" s="44">
        <f t="shared" si="8"/>
        <v>528</v>
      </c>
      <c r="B529" s="45" t="s">
        <v>56</v>
      </c>
      <c r="C529" s="44" t="s">
        <v>56</v>
      </c>
      <c r="D529" s="58" t="s">
        <v>772</v>
      </c>
      <c r="E529" t="s">
        <v>130</v>
      </c>
      <c r="F529" t="s">
        <v>76</v>
      </c>
      <c r="G529" s="45" t="s">
        <v>77</v>
      </c>
      <c r="H529" s="44" t="s">
        <v>49</v>
      </c>
      <c r="I529" s="44" t="s">
        <v>50</v>
      </c>
      <c r="J529" s="44" t="s">
        <v>51</v>
      </c>
      <c r="K529" s="46">
        <v>11</v>
      </c>
      <c r="L529" s="47" t="s">
        <v>52</v>
      </c>
      <c r="M529" s="48">
        <v>10.4</v>
      </c>
      <c r="N529" s="47" t="s">
        <v>52</v>
      </c>
      <c r="O529" s="48">
        <v>27</v>
      </c>
      <c r="P529" s="47">
        <v>698</v>
      </c>
      <c r="Q529" s="48">
        <v>9.4</v>
      </c>
      <c r="R529" s="47" t="s">
        <v>53</v>
      </c>
      <c r="S529" s="48">
        <v>7.5</v>
      </c>
      <c r="T529" s="47" t="s">
        <v>53</v>
      </c>
      <c r="U529" s="48">
        <v>6.1</v>
      </c>
      <c r="V529" s="47" t="s">
        <v>53</v>
      </c>
      <c r="W529" s="48">
        <v>10.6</v>
      </c>
      <c r="X529" s="47" t="s">
        <v>53</v>
      </c>
      <c r="Y529" s="48">
        <v>29.5</v>
      </c>
      <c r="Z529" s="47" t="s">
        <v>53</v>
      </c>
      <c r="AA529" s="48">
        <v>1.7</v>
      </c>
      <c r="AB529" s="47" t="s">
        <v>53</v>
      </c>
      <c r="AC529" s="48">
        <v>51</v>
      </c>
      <c r="AD529" s="47" t="s">
        <v>773</v>
      </c>
      <c r="AE529" s="46" t="s">
        <v>54</v>
      </c>
    </row>
    <row r="530" spans="1:31" x14ac:dyDescent="0.2">
      <c r="A530" s="44">
        <f t="shared" si="8"/>
        <v>529</v>
      </c>
      <c r="B530" s="45">
        <f>566</f>
        <v>566</v>
      </c>
      <c r="C530" s="44" t="s">
        <v>73</v>
      </c>
      <c r="D530" s="58" t="s">
        <v>774</v>
      </c>
      <c r="E530" t="s">
        <v>130</v>
      </c>
      <c r="F530" t="s">
        <v>76</v>
      </c>
      <c r="G530" s="45" t="s">
        <v>58</v>
      </c>
      <c r="H530" s="44" t="s">
        <v>49</v>
      </c>
      <c r="I530" s="44" t="s">
        <v>50</v>
      </c>
      <c r="J530" s="44" t="s">
        <v>64</v>
      </c>
      <c r="K530" s="46">
        <v>11.1</v>
      </c>
      <c r="L530" s="47" t="s">
        <v>52</v>
      </c>
      <c r="M530" s="48">
        <v>20.3</v>
      </c>
      <c r="N530" s="47">
        <v>647</v>
      </c>
      <c r="O530" s="48">
        <v>47.1</v>
      </c>
      <c r="P530" s="47">
        <v>420</v>
      </c>
      <c r="Q530" s="48">
        <v>63.8</v>
      </c>
      <c r="R530" s="47">
        <v>257</v>
      </c>
      <c r="S530" s="48"/>
      <c r="T530" s="47"/>
      <c r="U530" s="48">
        <v>3.3</v>
      </c>
      <c r="V530" s="47" t="s">
        <v>53</v>
      </c>
      <c r="W530" s="48">
        <v>7.5</v>
      </c>
      <c r="X530" s="47" t="s">
        <v>53</v>
      </c>
      <c r="Y530" s="48">
        <v>54.7</v>
      </c>
      <c r="Z530" s="47">
        <v>773</v>
      </c>
      <c r="AA530" s="48">
        <v>30.4</v>
      </c>
      <c r="AB530" s="47">
        <v>547</v>
      </c>
      <c r="AC530" s="48">
        <v>43</v>
      </c>
      <c r="AD530" s="47" t="s">
        <v>53</v>
      </c>
      <c r="AE530" s="46">
        <v>29.3</v>
      </c>
    </row>
    <row r="531" spans="1:31" x14ac:dyDescent="0.2">
      <c r="A531" s="44">
        <f t="shared" si="8"/>
        <v>530</v>
      </c>
      <c r="B531" s="45">
        <f>638</f>
        <v>638</v>
      </c>
      <c r="C531" s="44"/>
      <c r="D531" s="58" t="s">
        <v>775</v>
      </c>
      <c r="E531" t="s">
        <v>355</v>
      </c>
      <c r="F531" t="s">
        <v>76</v>
      </c>
      <c r="G531" s="45" t="s">
        <v>48</v>
      </c>
      <c r="H531" s="44" t="s">
        <v>49</v>
      </c>
      <c r="I531" s="44" t="s">
        <v>59</v>
      </c>
      <c r="J531" s="44" t="s">
        <v>103</v>
      </c>
      <c r="K531" s="46">
        <v>11.1</v>
      </c>
      <c r="L531" s="47" t="s">
        <v>52</v>
      </c>
      <c r="M531" s="48">
        <v>26</v>
      </c>
      <c r="N531" s="47">
        <v>521</v>
      </c>
      <c r="O531" s="48">
        <v>95.6</v>
      </c>
      <c r="P531" s="47">
        <v>69</v>
      </c>
      <c r="Q531" s="48">
        <v>1.8</v>
      </c>
      <c r="R531" s="47" t="s">
        <v>53</v>
      </c>
      <c r="S531" s="48">
        <v>100</v>
      </c>
      <c r="T531" s="47">
        <v>75</v>
      </c>
      <c r="U531" s="48">
        <v>100</v>
      </c>
      <c r="V531" s="47">
        <v>26</v>
      </c>
      <c r="W531" s="48">
        <v>99.2</v>
      </c>
      <c r="X531" s="47">
        <v>55</v>
      </c>
      <c r="Y531" s="48">
        <v>5.2</v>
      </c>
      <c r="Z531" s="47" t="s">
        <v>53</v>
      </c>
      <c r="AA531" s="48">
        <v>5.3</v>
      </c>
      <c r="AB531" s="47" t="s">
        <v>53</v>
      </c>
      <c r="AC531" s="48">
        <v>12.5</v>
      </c>
      <c r="AD531" s="47" t="s">
        <v>53</v>
      </c>
      <c r="AE531" s="46">
        <v>27.1</v>
      </c>
    </row>
    <row r="532" spans="1:31" x14ac:dyDescent="0.2">
      <c r="A532" s="44">
        <f t="shared" si="8"/>
        <v>531</v>
      </c>
      <c r="B532" s="45" t="s">
        <v>128</v>
      </c>
      <c r="C532" s="44" t="s">
        <v>128</v>
      </c>
      <c r="D532" s="58" t="s">
        <v>776</v>
      </c>
      <c r="E532" t="s">
        <v>337</v>
      </c>
      <c r="F532" t="s">
        <v>76</v>
      </c>
      <c r="G532" s="45" t="s">
        <v>58</v>
      </c>
      <c r="H532" s="44" t="s">
        <v>62</v>
      </c>
      <c r="I532" s="44" t="s">
        <v>59</v>
      </c>
      <c r="J532" s="44" t="s">
        <v>51</v>
      </c>
      <c r="K532" s="46">
        <v>11.1</v>
      </c>
      <c r="L532" s="47" t="s">
        <v>52</v>
      </c>
      <c r="M532" s="48">
        <v>20.7</v>
      </c>
      <c r="N532" s="47">
        <v>637</v>
      </c>
      <c r="O532" s="48">
        <v>70.400000000000006</v>
      </c>
      <c r="P532" s="47">
        <v>226</v>
      </c>
      <c r="Q532" s="48">
        <v>3.8</v>
      </c>
      <c r="R532" s="47" t="s">
        <v>53</v>
      </c>
      <c r="S532" s="48">
        <v>99.4</v>
      </c>
      <c r="T532" s="47">
        <v>117</v>
      </c>
      <c r="U532" s="48">
        <v>52.2</v>
      </c>
      <c r="V532" s="47">
        <v>397</v>
      </c>
      <c r="W532" s="48">
        <v>53.4</v>
      </c>
      <c r="X532" s="47">
        <v>383</v>
      </c>
      <c r="Y532" s="48">
        <v>9.6</v>
      </c>
      <c r="Z532" s="47" t="s">
        <v>53</v>
      </c>
      <c r="AA532" s="48">
        <v>7.3</v>
      </c>
      <c r="AB532" s="47" t="s">
        <v>53</v>
      </c>
      <c r="AC532" s="48">
        <v>38</v>
      </c>
      <c r="AD532" s="47" t="s">
        <v>53</v>
      </c>
      <c r="AE532" s="46" t="s">
        <v>54</v>
      </c>
    </row>
    <row r="533" spans="1:31" x14ac:dyDescent="0.2">
      <c r="A533" s="44">
        <f t="shared" si="8"/>
        <v>532</v>
      </c>
      <c r="B533" s="45" t="s">
        <v>93</v>
      </c>
      <c r="C533" s="44" t="s">
        <v>507</v>
      </c>
      <c r="D533" s="58" t="s">
        <v>777</v>
      </c>
      <c r="E533" t="s">
        <v>147</v>
      </c>
      <c r="F533" t="s">
        <v>76</v>
      </c>
      <c r="G533" s="45" t="s">
        <v>77</v>
      </c>
      <c r="H533" s="44" t="s">
        <v>88</v>
      </c>
      <c r="I533" s="44" t="s">
        <v>50</v>
      </c>
      <c r="J533" s="44" t="s">
        <v>64</v>
      </c>
      <c r="K533" s="46">
        <v>11.1</v>
      </c>
      <c r="L533" s="47" t="s">
        <v>52</v>
      </c>
      <c r="M533" s="48">
        <v>49.1</v>
      </c>
      <c r="N533" s="47">
        <v>260</v>
      </c>
      <c r="O533" s="48">
        <v>20.399999999999999</v>
      </c>
      <c r="P533" s="47" t="s">
        <v>53</v>
      </c>
      <c r="Q533" s="48">
        <v>15.1</v>
      </c>
      <c r="R533" s="47" t="s">
        <v>53</v>
      </c>
      <c r="S533" s="48"/>
      <c r="T533" s="47"/>
      <c r="U533" s="48">
        <v>2.2999999999999998</v>
      </c>
      <c r="V533" s="47" t="s">
        <v>53</v>
      </c>
      <c r="W533" s="48">
        <v>6.5</v>
      </c>
      <c r="X533" s="47" t="s">
        <v>53</v>
      </c>
      <c r="Y533" s="48">
        <v>56.5</v>
      </c>
      <c r="Z533" s="47">
        <v>746</v>
      </c>
      <c r="AA533" s="48">
        <v>54.1</v>
      </c>
      <c r="AB533" s="47">
        <v>310</v>
      </c>
      <c r="AC533" s="48">
        <v>40.700000000000003</v>
      </c>
      <c r="AD533" s="47" t="s">
        <v>53</v>
      </c>
      <c r="AE533" s="46" t="s">
        <v>54</v>
      </c>
    </row>
    <row r="534" spans="1:31" x14ac:dyDescent="0.2">
      <c r="A534" s="44">
        <f t="shared" si="8"/>
        <v>533</v>
      </c>
      <c r="B534" s="45" t="s">
        <v>89</v>
      </c>
      <c r="C534" s="44" t="s">
        <v>65</v>
      </c>
      <c r="D534" s="58" t="s">
        <v>778</v>
      </c>
      <c r="E534" t="s">
        <v>779</v>
      </c>
      <c r="F534" t="s">
        <v>69</v>
      </c>
      <c r="G534" s="45" t="s">
        <v>58</v>
      </c>
      <c r="H534" s="44" t="s">
        <v>62</v>
      </c>
      <c r="I534" s="44" t="s">
        <v>50</v>
      </c>
      <c r="J534" s="44" t="s">
        <v>64</v>
      </c>
      <c r="K534" s="46">
        <v>11.1</v>
      </c>
      <c r="L534" s="47" t="s">
        <v>52</v>
      </c>
      <c r="M534" s="48">
        <v>12.4</v>
      </c>
      <c r="N534" s="47" t="s">
        <v>52</v>
      </c>
      <c r="O534" s="48">
        <v>12.6</v>
      </c>
      <c r="P534" s="47" t="s">
        <v>53</v>
      </c>
      <c r="Q534" s="48">
        <v>9.9</v>
      </c>
      <c r="R534" s="47" t="s">
        <v>53</v>
      </c>
      <c r="S534" s="48">
        <v>63.9</v>
      </c>
      <c r="T534" s="47">
        <v>363</v>
      </c>
      <c r="U534" s="48">
        <v>30.6</v>
      </c>
      <c r="V534" s="47">
        <v>585</v>
      </c>
      <c r="W534" s="48">
        <v>36.5</v>
      </c>
      <c r="X534" s="47">
        <v>529</v>
      </c>
      <c r="Y534" s="48">
        <v>55.1</v>
      </c>
      <c r="Z534" s="47">
        <v>768</v>
      </c>
      <c r="AA534" s="48">
        <v>45.6</v>
      </c>
      <c r="AB534" s="47">
        <v>382</v>
      </c>
      <c r="AC534" s="48">
        <v>44.3</v>
      </c>
      <c r="AD534" s="47" t="s">
        <v>53</v>
      </c>
      <c r="AE534" s="46" t="s">
        <v>54</v>
      </c>
    </row>
    <row r="535" spans="1:31" x14ac:dyDescent="0.2">
      <c r="A535" s="44">
        <f t="shared" si="8"/>
        <v>534</v>
      </c>
      <c r="B535" s="45" t="s">
        <v>43</v>
      </c>
      <c r="C535" s="44" t="s">
        <v>43</v>
      </c>
      <c r="D535" s="58" t="s">
        <v>780</v>
      </c>
      <c r="E535" t="s">
        <v>284</v>
      </c>
      <c r="F535" t="s">
        <v>76</v>
      </c>
      <c r="G535" s="45" t="s">
        <v>77</v>
      </c>
      <c r="H535" s="44" t="s">
        <v>49</v>
      </c>
      <c r="I535" s="44" t="s">
        <v>50</v>
      </c>
      <c r="J535" s="44" t="s">
        <v>64</v>
      </c>
      <c r="K535" s="46">
        <v>11.1</v>
      </c>
      <c r="L535" s="47" t="s">
        <v>52</v>
      </c>
      <c r="M535" s="48">
        <v>10.9</v>
      </c>
      <c r="N535" s="47" t="s">
        <v>52</v>
      </c>
      <c r="O535" s="48">
        <v>5.7</v>
      </c>
      <c r="P535" s="47" t="s">
        <v>53</v>
      </c>
      <c r="Q535" s="48">
        <v>35.1</v>
      </c>
      <c r="R535" s="47">
        <v>524</v>
      </c>
      <c r="S535" s="48"/>
      <c r="T535" s="47"/>
      <c r="U535" s="48">
        <v>9.5</v>
      </c>
      <c r="V535" s="47" t="s">
        <v>53</v>
      </c>
      <c r="W535" s="48">
        <v>12.4</v>
      </c>
      <c r="X535" s="47" t="s">
        <v>53</v>
      </c>
      <c r="Y535" s="48">
        <v>74.5</v>
      </c>
      <c r="Z535" s="47">
        <v>453</v>
      </c>
      <c r="AA535" s="48">
        <v>12.9</v>
      </c>
      <c r="AB535" s="47" t="s">
        <v>53</v>
      </c>
      <c r="AC535" s="48">
        <v>33.299999999999997</v>
      </c>
      <c r="AD535" s="47" t="s">
        <v>53</v>
      </c>
      <c r="AE535" s="46" t="s">
        <v>54</v>
      </c>
    </row>
    <row r="536" spans="1:31" x14ac:dyDescent="0.2">
      <c r="A536" s="44">
        <f t="shared" si="8"/>
        <v>535</v>
      </c>
      <c r="B536" s="45" t="s">
        <v>43</v>
      </c>
      <c r="C536" s="44" t="s">
        <v>89</v>
      </c>
      <c r="D536" s="58" t="s">
        <v>781</v>
      </c>
      <c r="E536" t="s">
        <v>133</v>
      </c>
      <c r="F536" t="s">
        <v>69</v>
      </c>
      <c r="G536" s="45" t="s">
        <v>58</v>
      </c>
      <c r="H536" s="44" t="s">
        <v>49</v>
      </c>
      <c r="I536" s="44" t="s">
        <v>50</v>
      </c>
      <c r="J536" s="44" t="s">
        <v>64</v>
      </c>
      <c r="K536" s="46">
        <v>11.1</v>
      </c>
      <c r="L536" s="47" t="s">
        <v>52</v>
      </c>
      <c r="M536" s="48">
        <v>4.5</v>
      </c>
      <c r="N536" s="47" t="s">
        <v>52</v>
      </c>
      <c r="O536" s="48">
        <v>10.6</v>
      </c>
      <c r="P536" s="47" t="s">
        <v>53</v>
      </c>
      <c r="Q536" s="48">
        <v>34.9</v>
      </c>
      <c r="R536" s="47">
        <v>526</v>
      </c>
      <c r="S536" s="48">
        <v>9.1999999999999993</v>
      </c>
      <c r="T536" s="47" t="s">
        <v>53</v>
      </c>
      <c r="U536" s="48">
        <v>7.9</v>
      </c>
      <c r="V536" s="47" t="s">
        <v>53</v>
      </c>
      <c r="W536" s="48">
        <v>13.5</v>
      </c>
      <c r="X536" s="47" t="s">
        <v>53</v>
      </c>
      <c r="Y536" s="48">
        <v>79.099999999999994</v>
      </c>
      <c r="Z536" s="47">
        <v>367</v>
      </c>
      <c r="AA536" s="48">
        <v>1.7</v>
      </c>
      <c r="AB536" s="47" t="s">
        <v>53</v>
      </c>
      <c r="AC536" s="48">
        <v>57.5</v>
      </c>
      <c r="AD536" s="47" t="s">
        <v>782</v>
      </c>
      <c r="AE536" s="46" t="s">
        <v>54</v>
      </c>
    </row>
    <row r="537" spans="1:31" x14ac:dyDescent="0.2">
      <c r="A537" s="44">
        <f t="shared" si="8"/>
        <v>536</v>
      </c>
      <c r="B537" s="45" t="s">
        <v>56</v>
      </c>
      <c r="C537" s="44" t="s">
        <v>56</v>
      </c>
      <c r="D537" s="58" t="s">
        <v>783</v>
      </c>
      <c r="E537" t="s">
        <v>91</v>
      </c>
      <c r="F537" t="s">
        <v>76</v>
      </c>
      <c r="G537" s="45" t="s">
        <v>77</v>
      </c>
      <c r="H537" s="44" t="s">
        <v>49</v>
      </c>
      <c r="I537" s="44" t="s">
        <v>59</v>
      </c>
      <c r="J537" s="44" t="s">
        <v>51</v>
      </c>
      <c r="K537" s="46">
        <v>11.1</v>
      </c>
      <c r="L537" s="47" t="s">
        <v>52</v>
      </c>
      <c r="M537" s="48">
        <v>16.2</v>
      </c>
      <c r="N537" s="47" t="s">
        <v>52</v>
      </c>
      <c r="O537" s="48">
        <v>7</v>
      </c>
      <c r="P537" s="47" t="s">
        <v>53</v>
      </c>
      <c r="Q537" s="48">
        <v>2.5</v>
      </c>
      <c r="R537" s="47" t="s">
        <v>53</v>
      </c>
      <c r="S537" s="48">
        <v>22.1</v>
      </c>
      <c r="T537" s="47">
        <v>685</v>
      </c>
      <c r="U537" s="48">
        <v>6.3</v>
      </c>
      <c r="V537" s="47" t="s">
        <v>53</v>
      </c>
      <c r="W537" s="48">
        <v>11.6</v>
      </c>
      <c r="X537" s="47" t="s">
        <v>53</v>
      </c>
      <c r="Y537" s="48">
        <v>18.7</v>
      </c>
      <c r="Z537" s="47" t="s">
        <v>53</v>
      </c>
      <c r="AA537" s="48">
        <v>26.3</v>
      </c>
      <c r="AB537" s="47">
        <v>620</v>
      </c>
      <c r="AC537" s="48">
        <v>22.1</v>
      </c>
      <c r="AD537" s="47" t="s">
        <v>53</v>
      </c>
      <c r="AE537" s="46" t="s">
        <v>54</v>
      </c>
    </row>
    <row r="538" spans="1:31" x14ac:dyDescent="0.2">
      <c r="A538" s="44">
        <f t="shared" si="8"/>
        <v>537</v>
      </c>
      <c r="B538" s="45" t="s">
        <v>56</v>
      </c>
      <c r="C538" s="44" t="s">
        <v>65</v>
      </c>
      <c r="D538" s="58" t="s">
        <v>784</v>
      </c>
      <c r="E538" t="s">
        <v>205</v>
      </c>
      <c r="F538" t="s">
        <v>69</v>
      </c>
      <c r="G538" s="45" t="s">
        <v>77</v>
      </c>
      <c r="H538" s="44" t="s">
        <v>49</v>
      </c>
      <c r="I538" s="44" t="s">
        <v>50</v>
      </c>
      <c r="J538" s="44" t="s">
        <v>64</v>
      </c>
      <c r="K538" s="46">
        <v>11.1</v>
      </c>
      <c r="L538" s="47" t="s">
        <v>52</v>
      </c>
      <c r="M538" s="48">
        <v>1.2</v>
      </c>
      <c r="N538" s="47" t="s">
        <v>52</v>
      </c>
      <c r="O538" s="48">
        <v>7.6</v>
      </c>
      <c r="P538" s="47" t="s">
        <v>53</v>
      </c>
      <c r="Q538" s="48">
        <v>8.5</v>
      </c>
      <c r="R538" s="47" t="s">
        <v>53</v>
      </c>
      <c r="S538" s="48"/>
      <c r="T538" s="47"/>
      <c r="U538" s="48">
        <v>38.9</v>
      </c>
      <c r="V538" s="47">
        <v>505</v>
      </c>
      <c r="W538" s="48">
        <v>29.1</v>
      </c>
      <c r="X538" s="47">
        <v>626</v>
      </c>
      <c r="Y538" s="48">
        <v>74.599999999999994</v>
      </c>
      <c r="Z538" s="47">
        <v>448</v>
      </c>
      <c r="AA538" s="48">
        <v>13.6</v>
      </c>
      <c r="AB538" s="47" t="s">
        <v>53</v>
      </c>
      <c r="AC538" s="48">
        <v>39.299999999999997</v>
      </c>
      <c r="AD538" s="47" t="s">
        <v>53</v>
      </c>
      <c r="AE538" s="46" t="s">
        <v>54</v>
      </c>
    </row>
    <row r="539" spans="1:31" x14ac:dyDescent="0.2">
      <c r="A539" s="44">
        <f t="shared" si="8"/>
        <v>538</v>
      </c>
      <c r="B539" s="45" t="s">
        <v>55</v>
      </c>
      <c r="C539" s="44" t="s">
        <v>56</v>
      </c>
      <c r="D539" s="58" t="s">
        <v>785</v>
      </c>
      <c r="E539" t="s">
        <v>574</v>
      </c>
      <c r="F539" t="s">
        <v>76</v>
      </c>
      <c r="G539" s="45" t="s">
        <v>58</v>
      </c>
      <c r="H539" s="44" t="s">
        <v>62</v>
      </c>
      <c r="I539" s="44" t="s">
        <v>59</v>
      </c>
      <c r="J539" s="44" t="s">
        <v>103</v>
      </c>
      <c r="K539" s="46">
        <v>11.1</v>
      </c>
      <c r="L539" s="47" t="s">
        <v>52</v>
      </c>
      <c r="M539" s="48">
        <v>10.7</v>
      </c>
      <c r="N539" s="47" t="s">
        <v>52</v>
      </c>
      <c r="O539" s="48">
        <v>10.5</v>
      </c>
      <c r="P539" s="47" t="s">
        <v>53</v>
      </c>
      <c r="Q539" s="48">
        <v>2</v>
      </c>
      <c r="R539" s="47" t="s">
        <v>53</v>
      </c>
      <c r="S539" s="48">
        <v>9.8000000000000007</v>
      </c>
      <c r="T539" s="47" t="s">
        <v>53</v>
      </c>
      <c r="U539" s="48">
        <v>1.7</v>
      </c>
      <c r="V539" s="47" t="s">
        <v>53</v>
      </c>
      <c r="W539" s="48">
        <v>6.1</v>
      </c>
      <c r="X539" s="47" t="s">
        <v>53</v>
      </c>
      <c r="Y539" s="48">
        <v>7.4</v>
      </c>
      <c r="Z539" s="47" t="s">
        <v>53</v>
      </c>
      <c r="AA539" s="48">
        <v>22.6</v>
      </c>
      <c r="AB539" s="47">
        <v>678</v>
      </c>
      <c r="AC539" s="48">
        <v>30.2</v>
      </c>
      <c r="AD539" s="47" t="s">
        <v>53</v>
      </c>
      <c r="AE539" s="46" t="s">
        <v>54</v>
      </c>
    </row>
    <row r="540" spans="1:31" x14ac:dyDescent="0.2">
      <c r="A540" s="44">
        <f t="shared" si="8"/>
        <v>539</v>
      </c>
      <c r="B540" s="45" t="s">
        <v>55</v>
      </c>
      <c r="C540" s="44" t="s">
        <v>55</v>
      </c>
      <c r="D540" s="58" t="s">
        <v>786</v>
      </c>
      <c r="E540" t="s">
        <v>282</v>
      </c>
      <c r="F540" t="s">
        <v>47</v>
      </c>
      <c r="G540" s="45" t="s">
        <v>77</v>
      </c>
      <c r="H540" s="44" t="s">
        <v>82</v>
      </c>
      <c r="I540" s="44" t="s">
        <v>63</v>
      </c>
      <c r="J540" s="44" t="s">
        <v>64</v>
      </c>
      <c r="K540" s="46">
        <v>11.1</v>
      </c>
      <c r="L540" s="47" t="s">
        <v>52</v>
      </c>
      <c r="M540" s="48">
        <v>5.0999999999999996</v>
      </c>
      <c r="N540" s="47" t="s">
        <v>52</v>
      </c>
      <c r="O540" s="48">
        <v>6.1</v>
      </c>
      <c r="P540" s="47" t="s">
        <v>53</v>
      </c>
      <c r="Q540" s="48">
        <v>3.1</v>
      </c>
      <c r="R540" s="47" t="s">
        <v>53</v>
      </c>
      <c r="S540" s="48">
        <v>6.8</v>
      </c>
      <c r="T540" s="47" t="s">
        <v>53</v>
      </c>
      <c r="U540" s="48">
        <v>3.2</v>
      </c>
      <c r="V540" s="47" t="s">
        <v>53</v>
      </c>
      <c r="W540" s="48">
        <v>2.6</v>
      </c>
      <c r="X540" s="47" t="s">
        <v>53</v>
      </c>
      <c r="Y540" s="48">
        <v>20.2</v>
      </c>
      <c r="Z540" s="47" t="s">
        <v>53</v>
      </c>
      <c r="AA540" s="48">
        <v>16.100000000000001</v>
      </c>
      <c r="AB540" s="47" t="s">
        <v>53</v>
      </c>
      <c r="AC540" s="48">
        <v>39.299999999999997</v>
      </c>
      <c r="AD540" s="47" t="s">
        <v>53</v>
      </c>
      <c r="AE540" s="46" t="s">
        <v>54</v>
      </c>
    </row>
    <row r="541" spans="1:31" x14ac:dyDescent="0.2">
      <c r="A541" s="44">
        <f t="shared" si="8"/>
        <v>540</v>
      </c>
      <c r="B541" s="49" t="s">
        <v>787</v>
      </c>
      <c r="C541" s="44"/>
      <c r="D541" s="58" t="s">
        <v>788</v>
      </c>
      <c r="E541" t="s">
        <v>216</v>
      </c>
      <c r="F541" t="s">
        <v>69</v>
      </c>
      <c r="G541" s="45" t="s">
        <v>58</v>
      </c>
      <c r="H541" s="44" t="s">
        <v>88</v>
      </c>
      <c r="I541" s="44" t="s">
        <v>50</v>
      </c>
      <c r="J541" s="44"/>
      <c r="K541" s="46">
        <v>11.2</v>
      </c>
      <c r="L541" s="47" t="s">
        <v>52</v>
      </c>
      <c r="M541" s="48">
        <v>14.6</v>
      </c>
      <c r="N541" s="47" t="s">
        <v>52</v>
      </c>
      <c r="O541" s="48">
        <v>84.8</v>
      </c>
      <c r="P541" s="47">
        <v>136</v>
      </c>
      <c r="Q541" s="48">
        <v>10</v>
      </c>
      <c r="R541" s="47" t="s">
        <v>53</v>
      </c>
      <c r="S541" s="48">
        <v>35.700000000000003</v>
      </c>
      <c r="T541" s="47">
        <v>533</v>
      </c>
      <c r="U541" s="48">
        <v>93.4</v>
      </c>
      <c r="V541" s="47">
        <v>139</v>
      </c>
      <c r="W541" s="48">
        <v>93.9</v>
      </c>
      <c r="X541" s="47">
        <v>115</v>
      </c>
      <c r="Y541" s="48">
        <v>47.8</v>
      </c>
      <c r="Z541" s="47" t="s">
        <v>53</v>
      </c>
      <c r="AA541" s="48">
        <v>1.4</v>
      </c>
      <c r="AB541" s="47" t="s">
        <v>53</v>
      </c>
      <c r="AC541" s="48">
        <v>30</v>
      </c>
      <c r="AD541" s="47" t="s">
        <v>53</v>
      </c>
      <c r="AE541" s="46">
        <v>25.2</v>
      </c>
    </row>
    <row r="542" spans="1:31" x14ac:dyDescent="0.2">
      <c r="A542" s="44">
        <f t="shared" si="8"/>
        <v>541</v>
      </c>
      <c r="B542" s="45" t="s">
        <v>43</v>
      </c>
      <c r="C542" s="44" t="s">
        <v>383</v>
      </c>
      <c r="D542" s="58" t="s">
        <v>789</v>
      </c>
      <c r="E542" t="s">
        <v>125</v>
      </c>
      <c r="F542" t="s">
        <v>47</v>
      </c>
      <c r="G542" s="45" t="s">
        <v>58</v>
      </c>
      <c r="H542" s="44" t="s">
        <v>62</v>
      </c>
      <c r="I542" s="44" t="s">
        <v>63</v>
      </c>
      <c r="J542" s="44" t="s">
        <v>51</v>
      </c>
      <c r="K542" s="46">
        <v>11.2</v>
      </c>
      <c r="L542" s="47" t="s">
        <v>52</v>
      </c>
      <c r="M542" s="48">
        <v>15.3</v>
      </c>
      <c r="N542" s="47" t="s">
        <v>52</v>
      </c>
      <c r="O542" s="48">
        <v>85.1</v>
      </c>
      <c r="P542" s="47">
        <v>134</v>
      </c>
      <c r="Q542" s="48">
        <v>1</v>
      </c>
      <c r="R542" s="47" t="s">
        <v>53</v>
      </c>
      <c r="S542" s="48">
        <v>7.3</v>
      </c>
      <c r="T542" s="47" t="s">
        <v>53</v>
      </c>
      <c r="U542" s="48">
        <v>39</v>
      </c>
      <c r="V542" s="47">
        <v>503</v>
      </c>
      <c r="W542" s="48">
        <v>29.2</v>
      </c>
      <c r="X542" s="47">
        <v>624</v>
      </c>
      <c r="Y542" s="48"/>
      <c r="Z542" s="47"/>
      <c r="AA542" s="48">
        <v>44.3</v>
      </c>
      <c r="AB542" s="47">
        <v>397</v>
      </c>
      <c r="AC542" s="48"/>
      <c r="AD542" s="47"/>
      <c r="AE542" s="46" t="s">
        <v>54</v>
      </c>
    </row>
    <row r="543" spans="1:31" x14ac:dyDescent="0.2">
      <c r="A543" s="44">
        <f t="shared" si="8"/>
        <v>542</v>
      </c>
      <c r="B543" s="45" t="s">
        <v>56</v>
      </c>
      <c r="C543" s="44" t="s">
        <v>65</v>
      </c>
      <c r="D543" s="58" t="s">
        <v>790</v>
      </c>
      <c r="E543" t="s">
        <v>495</v>
      </c>
      <c r="F543" t="s">
        <v>47</v>
      </c>
      <c r="G543" s="45" t="s">
        <v>58</v>
      </c>
      <c r="H543" s="44" t="s">
        <v>62</v>
      </c>
      <c r="I543" s="44" t="s">
        <v>59</v>
      </c>
      <c r="J543" s="44" t="s">
        <v>64</v>
      </c>
      <c r="K543" s="46">
        <v>11.2</v>
      </c>
      <c r="L543" s="47" t="s">
        <v>52</v>
      </c>
      <c r="M543" s="48">
        <v>24.9</v>
      </c>
      <c r="N543" s="47">
        <v>539</v>
      </c>
      <c r="O543" s="48">
        <v>23.2</v>
      </c>
      <c r="P543" s="47">
        <v>770</v>
      </c>
      <c r="Q543" s="48">
        <v>2.1</v>
      </c>
      <c r="R543" s="47" t="s">
        <v>53</v>
      </c>
      <c r="S543" s="48">
        <v>9.6999999999999993</v>
      </c>
      <c r="T543" s="47" t="s">
        <v>53</v>
      </c>
      <c r="U543" s="48">
        <v>3</v>
      </c>
      <c r="V543" s="47" t="s">
        <v>53</v>
      </c>
      <c r="W543" s="48">
        <v>7.3</v>
      </c>
      <c r="X543" s="47" t="s">
        <v>53</v>
      </c>
      <c r="Y543" s="48">
        <v>11.1</v>
      </c>
      <c r="Z543" s="47" t="s">
        <v>53</v>
      </c>
      <c r="AA543" s="48">
        <v>11.6</v>
      </c>
      <c r="AB543" s="47" t="s">
        <v>53</v>
      </c>
      <c r="AC543" s="48">
        <v>17.8</v>
      </c>
      <c r="AD543" s="47" t="s">
        <v>53</v>
      </c>
      <c r="AE543" s="46" t="s">
        <v>54</v>
      </c>
    </row>
    <row r="544" spans="1:31" x14ac:dyDescent="0.2">
      <c r="A544" s="44">
        <f t="shared" si="8"/>
        <v>543</v>
      </c>
      <c r="B544" s="45" t="s">
        <v>56</v>
      </c>
      <c r="C544" s="44" t="s">
        <v>56</v>
      </c>
      <c r="D544" s="58" t="s">
        <v>791</v>
      </c>
      <c r="E544" t="s">
        <v>287</v>
      </c>
      <c r="F544" t="s">
        <v>47</v>
      </c>
      <c r="G544" s="45" t="s">
        <v>77</v>
      </c>
      <c r="H544" s="44" t="s">
        <v>62</v>
      </c>
      <c r="I544" s="44" t="s">
        <v>59</v>
      </c>
      <c r="J544" s="44"/>
      <c r="K544" s="46">
        <v>11.2</v>
      </c>
      <c r="L544" s="47" t="s">
        <v>52</v>
      </c>
      <c r="M544" s="48">
        <v>31.2</v>
      </c>
      <c r="N544" s="47">
        <v>458</v>
      </c>
      <c r="O544" s="48">
        <v>10.199999999999999</v>
      </c>
      <c r="P544" s="47" t="s">
        <v>53</v>
      </c>
      <c r="Q544" s="48">
        <v>2</v>
      </c>
      <c r="R544" s="47" t="s">
        <v>53</v>
      </c>
      <c r="S544" s="48">
        <v>1.3</v>
      </c>
      <c r="T544" s="47" t="s">
        <v>53</v>
      </c>
      <c r="U544" s="48">
        <v>1.4</v>
      </c>
      <c r="V544" s="47" t="s">
        <v>53</v>
      </c>
      <c r="W544" s="48">
        <v>5.8</v>
      </c>
      <c r="X544" s="47" t="s">
        <v>53</v>
      </c>
      <c r="Y544" s="48">
        <v>7.1</v>
      </c>
      <c r="Z544" s="47" t="s">
        <v>53</v>
      </c>
      <c r="AA544" s="48">
        <v>27.5</v>
      </c>
      <c r="AB544" s="47">
        <v>602</v>
      </c>
      <c r="AC544" s="48">
        <v>10.5</v>
      </c>
      <c r="AD544" s="47" t="s">
        <v>53</v>
      </c>
      <c r="AE544" s="46" t="s">
        <v>54</v>
      </c>
    </row>
    <row r="545" spans="1:31" x14ac:dyDescent="0.2">
      <c r="A545" s="44">
        <f t="shared" si="8"/>
        <v>544</v>
      </c>
      <c r="B545" s="45" t="s">
        <v>56</v>
      </c>
      <c r="C545" s="44" t="s">
        <v>56</v>
      </c>
      <c r="D545" s="58" t="s">
        <v>792</v>
      </c>
      <c r="E545" t="s">
        <v>205</v>
      </c>
      <c r="F545" t="s">
        <v>69</v>
      </c>
      <c r="G545" s="45" t="s">
        <v>77</v>
      </c>
      <c r="H545" s="44" t="s">
        <v>88</v>
      </c>
      <c r="I545" s="44" t="s">
        <v>50</v>
      </c>
      <c r="J545" s="44" t="s">
        <v>64</v>
      </c>
      <c r="K545" s="46">
        <v>11.2</v>
      </c>
      <c r="L545" s="47" t="s">
        <v>52</v>
      </c>
      <c r="M545" s="48">
        <v>11.4</v>
      </c>
      <c r="N545" s="47" t="s">
        <v>52</v>
      </c>
      <c r="O545" s="48">
        <v>2.4</v>
      </c>
      <c r="P545" s="47" t="s">
        <v>53</v>
      </c>
      <c r="Q545" s="48">
        <v>4.3</v>
      </c>
      <c r="R545" s="47" t="s">
        <v>53</v>
      </c>
      <c r="S545" s="48">
        <v>27</v>
      </c>
      <c r="T545" s="47">
        <v>626</v>
      </c>
      <c r="U545" s="48">
        <v>44.1</v>
      </c>
      <c r="V545" s="47">
        <v>456</v>
      </c>
      <c r="W545" s="48">
        <v>49.2</v>
      </c>
      <c r="X545" s="47">
        <v>421</v>
      </c>
      <c r="Y545" s="48">
        <v>11.8</v>
      </c>
      <c r="Z545" s="47" t="s">
        <v>53</v>
      </c>
      <c r="AA545" s="48">
        <v>5.9</v>
      </c>
      <c r="AB545" s="47" t="s">
        <v>53</v>
      </c>
      <c r="AC545" s="48">
        <v>25.4</v>
      </c>
      <c r="AD545" s="47" t="s">
        <v>53</v>
      </c>
      <c r="AE545" s="46" t="s">
        <v>54</v>
      </c>
    </row>
    <row r="546" spans="1:31" x14ac:dyDescent="0.2">
      <c r="A546" s="44">
        <f t="shared" si="8"/>
        <v>545</v>
      </c>
      <c r="B546" s="45">
        <f>571</f>
        <v>571</v>
      </c>
      <c r="C546" s="44">
        <f>501</f>
        <v>501</v>
      </c>
      <c r="D546" s="58" t="s">
        <v>793</v>
      </c>
      <c r="E546" t="s">
        <v>46</v>
      </c>
      <c r="F546" t="s">
        <v>47</v>
      </c>
      <c r="G546" s="45" t="s">
        <v>58</v>
      </c>
      <c r="H546" s="44" t="s">
        <v>62</v>
      </c>
      <c r="I546" s="44" t="s">
        <v>50</v>
      </c>
      <c r="J546" s="44" t="s">
        <v>64</v>
      </c>
      <c r="K546" s="46">
        <v>11.3</v>
      </c>
      <c r="L546" s="47" t="s">
        <v>52</v>
      </c>
      <c r="M546" s="48">
        <v>22.5</v>
      </c>
      <c r="N546" s="47">
        <v>588</v>
      </c>
      <c r="O546" s="48">
        <v>18.8</v>
      </c>
      <c r="P546" s="47" t="s">
        <v>53</v>
      </c>
      <c r="Q546" s="48">
        <v>69.900000000000006</v>
      </c>
      <c r="R546" s="47">
        <v>216</v>
      </c>
      <c r="S546" s="48">
        <v>28.7</v>
      </c>
      <c r="T546" s="47">
        <v>599</v>
      </c>
      <c r="U546" s="48">
        <v>11.2</v>
      </c>
      <c r="V546" s="47" t="s">
        <v>53</v>
      </c>
      <c r="W546" s="48">
        <v>17.100000000000001</v>
      </c>
      <c r="X546" s="47" t="s">
        <v>53</v>
      </c>
      <c r="Y546" s="48">
        <v>30.9</v>
      </c>
      <c r="Z546" s="47" t="s">
        <v>53</v>
      </c>
      <c r="AA546" s="48">
        <v>29.4</v>
      </c>
      <c r="AB546" s="47">
        <v>558</v>
      </c>
      <c r="AC546" s="48">
        <v>54.7</v>
      </c>
      <c r="AD546" s="47" t="s">
        <v>729</v>
      </c>
      <c r="AE546" s="46">
        <v>29.2</v>
      </c>
    </row>
    <row r="547" spans="1:31" x14ac:dyDescent="0.2">
      <c r="A547" s="44">
        <f t="shared" si="8"/>
        <v>546</v>
      </c>
      <c r="B547" s="45">
        <f>664</f>
        <v>664</v>
      </c>
      <c r="C547" s="44" t="s">
        <v>276</v>
      </c>
      <c r="D547" s="58" t="s">
        <v>794</v>
      </c>
      <c r="E547" t="s">
        <v>130</v>
      </c>
      <c r="F547" t="s">
        <v>76</v>
      </c>
      <c r="G547" s="45" t="s">
        <v>58</v>
      </c>
      <c r="H547" s="44" t="s">
        <v>82</v>
      </c>
      <c r="I547" s="44" t="s">
        <v>50</v>
      </c>
      <c r="J547" s="44" t="s">
        <v>64</v>
      </c>
      <c r="K547" s="46">
        <v>11.3</v>
      </c>
      <c r="L547" s="47" t="s">
        <v>52</v>
      </c>
      <c r="M547" s="48">
        <v>31.5</v>
      </c>
      <c r="N547" s="47">
        <v>454</v>
      </c>
      <c r="O547" s="48">
        <v>4.7</v>
      </c>
      <c r="P547" s="47" t="s">
        <v>53</v>
      </c>
      <c r="Q547" s="48">
        <v>53.7</v>
      </c>
      <c r="R547" s="47">
        <v>348</v>
      </c>
      <c r="S547" s="48">
        <v>3</v>
      </c>
      <c r="T547" s="47" t="s">
        <v>53</v>
      </c>
      <c r="U547" s="48">
        <v>4.3</v>
      </c>
      <c r="V547" s="47" t="s">
        <v>53</v>
      </c>
      <c r="W547" s="48">
        <v>8.5</v>
      </c>
      <c r="X547" s="47" t="s">
        <v>53</v>
      </c>
      <c r="Y547" s="48">
        <v>27.6</v>
      </c>
      <c r="Z547" s="47" t="s">
        <v>53</v>
      </c>
      <c r="AA547" s="48">
        <v>91</v>
      </c>
      <c r="AB547" s="47">
        <v>95</v>
      </c>
      <c r="AC547" s="48">
        <v>41.3</v>
      </c>
      <c r="AD547" s="47" t="s">
        <v>53</v>
      </c>
      <c r="AE547" s="46">
        <v>26.4</v>
      </c>
    </row>
    <row r="548" spans="1:31" x14ac:dyDescent="0.2">
      <c r="A548" s="44">
        <f t="shared" si="8"/>
        <v>547</v>
      </c>
      <c r="B548" s="45" t="s">
        <v>56</v>
      </c>
      <c r="C548" s="44" t="s">
        <v>56</v>
      </c>
      <c r="D548" s="58" t="s">
        <v>795</v>
      </c>
      <c r="E548" t="s">
        <v>220</v>
      </c>
      <c r="F548" t="s">
        <v>47</v>
      </c>
      <c r="G548" s="45" t="s">
        <v>84</v>
      </c>
      <c r="H548" s="44" t="s">
        <v>82</v>
      </c>
      <c r="I548" s="44" t="s">
        <v>59</v>
      </c>
      <c r="J548" s="44" t="s">
        <v>64</v>
      </c>
      <c r="K548" s="46">
        <v>11.3</v>
      </c>
      <c r="L548" s="47" t="s">
        <v>52</v>
      </c>
      <c r="M548" s="48">
        <v>4.8</v>
      </c>
      <c r="N548" s="47" t="s">
        <v>52</v>
      </c>
      <c r="O548" s="48">
        <v>7.9</v>
      </c>
      <c r="P548" s="47" t="s">
        <v>53</v>
      </c>
      <c r="Q548" s="48">
        <v>10.1</v>
      </c>
      <c r="R548" s="47" t="s">
        <v>53</v>
      </c>
      <c r="S548" s="48">
        <v>1.5</v>
      </c>
      <c r="T548" s="47" t="s">
        <v>53</v>
      </c>
      <c r="U548" s="48">
        <v>1.7</v>
      </c>
      <c r="V548" s="47" t="s">
        <v>53</v>
      </c>
      <c r="W548" s="48">
        <v>6.1</v>
      </c>
      <c r="X548" s="47" t="s">
        <v>53</v>
      </c>
      <c r="Y548" s="48">
        <v>41.7</v>
      </c>
      <c r="Z548" s="47" t="s">
        <v>53</v>
      </c>
      <c r="AA548" s="48">
        <v>8</v>
      </c>
      <c r="AB548" s="47" t="s">
        <v>53</v>
      </c>
      <c r="AC548" s="48">
        <v>36.200000000000003</v>
      </c>
      <c r="AD548" s="47" t="s">
        <v>53</v>
      </c>
      <c r="AE548" s="46" t="s">
        <v>54</v>
      </c>
    </row>
    <row r="549" spans="1:31" x14ac:dyDescent="0.2">
      <c r="A549" s="44">
        <f t="shared" si="8"/>
        <v>548</v>
      </c>
      <c r="B549" s="45" t="s">
        <v>56</v>
      </c>
      <c r="C549" s="44" t="s">
        <v>65</v>
      </c>
      <c r="D549" s="58" t="s">
        <v>796</v>
      </c>
      <c r="E549" t="s">
        <v>205</v>
      </c>
      <c r="F549" t="s">
        <v>69</v>
      </c>
      <c r="G549" s="45" t="s">
        <v>77</v>
      </c>
      <c r="H549" s="44" t="s">
        <v>82</v>
      </c>
      <c r="I549" s="44" t="s">
        <v>59</v>
      </c>
      <c r="J549" s="44" t="s">
        <v>64</v>
      </c>
      <c r="K549" s="46">
        <v>11.3</v>
      </c>
      <c r="L549" s="47" t="s">
        <v>52</v>
      </c>
      <c r="M549" s="48">
        <v>5.2</v>
      </c>
      <c r="N549" s="47" t="s">
        <v>52</v>
      </c>
      <c r="O549" s="48">
        <v>9.1999999999999993</v>
      </c>
      <c r="P549" s="47" t="s">
        <v>53</v>
      </c>
      <c r="Q549" s="48">
        <v>10.3</v>
      </c>
      <c r="R549" s="47" t="s">
        <v>53</v>
      </c>
      <c r="S549" s="48">
        <v>11</v>
      </c>
      <c r="T549" s="47" t="s">
        <v>53</v>
      </c>
      <c r="U549" s="48">
        <v>11.4</v>
      </c>
      <c r="V549" s="47" t="s">
        <v>53</v>
      </c>
      <c r="W549" s="48">
        <v>8.6999999999999993</v>
      </c>
      <c r="X549" s="47" t="s">
        <v>53</v>
      </c>
      <c r="Y549" s="48">
        <v>76.400000000000006</v>
      </c>
      <c r="Z549" s="47">
        <v>414</v>
      </c>
      <c r="AA549" s="48">
        <v>6.6</v>
      </c>
      <c r="AB549" s="47" t="s">
        <v>53</v>
      </c>
      <c r="AC549" s="48">
        <v>35.799999999999997</v>
      </c>
      <c r="AD549" s="47" t="s">
        <v>53</v>
      </c>
      <c r="AE549" s="46" t="s">
        <v>54</v>
      </c>
    </row>
    <row r="550" spans="1:31" x14ac:dyDescent="0.2">
      <c r="A550" s="44">
        <f t="shared" si="8"/>
        <v>549</v>
      </c>
      <c r="B550" s="45" t="s">
        <v>56</v>
      </c>
      <c r="C550" s="44" t="s">
        <v>65</v>
      </c>
      <c r="D550" s="58" t="s">
        <v>797</v>
      </c>
      <c r="E550" t="s">
        <v>333</v>
      </c>
      <c r="F550" t="s">
        <v>170</v>
      </c>
      <c r="G550" s="45" t="s">
        <v>77</v>
      </c>
      <c r="H550" s="44" t="s">
        <v>62</v>
      </c>
      <c r="I550" s="44" t="s">
        <v>50</v>
      </c>
      <c r="J550" s="44" t="s">
        <v>64</v>
      </c>
      <c r="K550" s="46">
        <v>11.3</v>
      </c>
      <c r="L550" s="47" t="s">
        <v>52</v>
      </c>
      <c r="M550" s="48">
        <v>5.8</v>
      </c>
      <c r="N550" s="47" t="s">
        <v>52</v>
      </c>
      <c r="O550" s="48">
        <v>28.3</v>
      </c>
      <c r="P550" s="47">
        <v>674</v>
      </c>
      <c r="Q550" s="48">
        <v>3</v>
      </c>
      <c r="R550" s="47" t="s">
        <v>53</v>
      </c>
      <c r="S550" s="48">
        <v>2.5</v>
      </c>
      <c r="T550" s="47" t="s">
        <v>53</v>
      </c>
      <c r="U550" s="48">
        <v>2.8</v>
      </c>
      <c r="V550" s="47" t="s">
        <v>53</v>
      </c>
      <c r="W550" s="48">
        <v>7.1</v>
      </c>
      <c r="X550" s="47" t="s">
        <v>53</v>
      </c>
      <c r="Y550" s="48">
        <v>17.399999999999999</v>
      </c>
      <c r="Z550" s="47" t="s">
        <v>53</v>
      </c>
      <c r="AA550" s="48">
        <v>58.5</v>
      </c>
      <c r="AB550" s="47">
        <v>280</v>
      </c>
      <c r="AC550" s="48">
        <v>29.6</v>
      </c>
      <c r="AD550" s="47" t="s">
        <v>53</v>
      </c>
      <c r="AE550" s="46" t="s">
        <v>54</v>
      </c>
    </row>
    <row r="551" spans="1:31" x14ac:dyDescent="0.2">
      <c r="A551" s="44">
        <f t="shared" si="8"/>
        <v>550</v>
      </c>
      <c r="B551" s="45" t="s">
        <v>56</v>
      </c>
      <c r="C551" s="44" t="s">
        <v>56</v>
      </c>
      <c r="D551" s="58" t="s">
        <v>798</v>
      </c>
      <c r="E551" t="s">
        <v>291</v>
      </c>
      <c r="F551" t="s">
        <v>170</v>
      </c>
      <c r="G551" s="45" t="s">
        <v>84</v>
      </c>
      <c r="H551" s="44" t="s">
        <v>82</v>
      </c>
      <c r="I551" s="44" t="s">
        <v>50</v>
      </c>
      <c r="J551" s="44" t="s">
        <v>64</v>
      </c>
      <c r="K551" s="46">
        <v>11.3</v>
      </c>
      <c r="L551" s="47" t="s">
        <v>52</v>
      </c>
      <c r="M551" s="48">
        <v>9.1</v>
      </c>
      <c r="N551" s="47" t="s">
        <v>52</v>
      </c>
      <c r="O551" s="48">
        <v>4.5</v>
      </c>
      <c r="P551" s="47" t="s">
        <v>53</v>
      </c>
      <c r="Q551" s="48">
        <v>5.0999999999999996</v>
      </c>
      <c r="R551" s="47" t="s">
        <v>53</v>
      </c>
      <c r="S551" s="48">
        <v>1.3</v>
      </c>
      <c r="T551" s="47" t="s">
        <v>53</v>
      </c>
      <c r="U551" s="48">
        <v>8.1</v>
      </c>
      <c r="V551" s="47" t="s">
        <v>53</v>
      </c>
      <c r="W551" s="48">
        <v>12</v>
      </c>
      <c r="X551" s="47" t="s">
        <v>53</v>
      </c>
      <c r="Y551" s="48">
        <v>69.8</v>
      </c>
      <c r="Z551" s="47">
        <v>535</v>
      </c>
      <c r="AA551" s="48">
        <v>5.2</v>
      </c>
      <c r="AB551" s="47" t="s">
        <v>53</v>
      </c>
      <c r="AC551" s="48">
        <v>53</v>
      </c>
      <c r="AD551" s="47" t="s">
        <v>238</v>
      </c>
      <c r="AE551" s="46" t="s">
        <v>54</v>
      </c>
    </row>
    <row r="552" spans="1:31" x14ac:dyDescent="0.2">
      <c r="A552" s="44">
        <f t="shared" si="8"/>
        <v>551</v>
      </c>
      <c r="B552" s="45">
        <f>482</f>
        <v>482</v>
      </c>
      <c r="C552" s="44">
        <f>448</f>
        <v>448</v>
      </c>
      <c r="D552" s="58" t="s">
        <v>799</v>
      </c>
      <c r="E552" t="s">
        <v>75</v>
      </c>
      <c r="F552" t="s">
        <v>76</v>
      </c>
      <c r="G552" s="45" t="s">
        <v>84</v>
      </c>
      <c r="H552" s="44" t="s">
        <v>49</v>
      </c>
      <c r="I552" s="44" t="s">
        <v>50</v>
      </c>
      <c r="J552" s="44" t="s">
        <v>64</v>
      </c>
      <c r="K552" s="46">
        <v>11.4</v>
      </c>
      <c r="L552" s="47" t="s">
        <v>52</v>
      </c>
      <c r="M552" s="48">
        <v>11</v>
      </c>
      <c r="N552" s="47" t="s">
        <v>52</v>
      </c>
      <c r="O552" s="48">
        <v>23.4</v>
      </c>
      <c r="P552" s="47">
        <v>766</v>
      </c>
      <c r="Q552" s="48">
        <v>95.7</v>
      </c>
      <c r="R552" s="47">
        <v>65</v>
      </c>
      <c r="S552" s="48">
        <v>15.4</v>
      </c>
      <c r="T552" s="47">
        <v>800</v>
      </c>
      <c r="U552" s="48">
        <v>5.3</v>
      </c>
      <c r="V552" s="47" t="s">
        <v>53</v>
      </c>
      <c r="W552" s="48">
        <v>4.2</v>
      </c>
      <c r="X552" s="47" t="s">
        <v>53</v>
      </c>
      <c r="Y552" s="48">
        <v>59.8</v>
      </c>
      <c r="Z552" s="47">
        <v>697</v>
      </c>
      <c r="AA552" s="48">
        <v>21.8</v>
      </c>
      <c r="AB552" s="47">
        <v>697</v>
      </c>
      <c r="AC552" s="48">
        <v>46.8</v>
      </c>
      <c r="AD552" s="47">
        <v>798</v>
      </c>
      <c r="AE552" s="46">
        <v>33</v>
      </c>
    </row>
    <row r="553" spans="1:31" x14ac:dyDescent="0.2">
      <c r="A553" s="44">
        <f t="shared" si="8"/>
        <v>552</v>
      </c>
      <c r="B553" s="45" t="s">
        <v>65</v>
      </c>
      <c r="C553" s="44" t="s">
        <v>65</v>
      </c>
      <c r="D553" s="58" t="s">
        <v>800</v>
      </c>
      <c r="E553" t="s">
        <v>333</v>
      </c>
      <c r="F553" t="s">
        <v>170</v>
      </c>
      <c r="G553" s="45" t="s">
        <v>84</v>
      </c>
      <c r="H553" s="44" t="s">
        <v>49</v>
      </c>
      <c r="I553" s="44" t="s">
        <v>50</v>
      </c>
      <c r="J553" s="44" t="s">
        <v>64</v>
      </c>
      <c r="K553" s="46">
        <v>11.4</v>
      </c>
      <c r="L553" s="47" t="s">
        <v>52</v>
      </c>
      <c r="M553" s="48">
        <v>4.2</v>
      </c>
      <c r="N553" s="47" t="s">
        <v>52</v>
      </c>
      <c r="O553" s="48">
        <v>56.3</v>
      </c>
      <c r="P553" s="47">
        <v>330</v>
      </c>
      <c r="Q553" s="48">
        <v>6.1</v>
      </c>
      <c r="R553" s="47" t="s">
        <v>53</v>
      </c>
      <c r="S553" s="48">
        <v>1.1000000000000001</v>
      </c>
      <c r="T553" s="47" t="s">
        <v>53</v>
      </c>
      <c r="U553" s="48">
        <v>5.6</v>
      </c>
      <c r="V553" s="47" t="s">
        <v>53</v>
      </c>
      <c r="W553" s="48">
        <v>9.6</v>
      </c>
      <c r="X553" s="47" t="s">
        <v>53</v>
      </c>
      <c r="Y553" s="48">
        <v>58.9</v>
      </c>
      <c r="Z553" s="47">
        <v>708</v>
      </c>
      <c r="AA553" s="48">
        <v>13.6</v>
      </c>
      <c r="AB553" s="47" t="s">
        <v>53</v>
      </c>
      <c r="AC553" s="48">
        <v>49.6</v>
      </c>
      <c r="AD553" s="47" t="s">
        <v>370</v>
      </c>
      <c r="AE553" s="46" t="s">
        <v>54</v>
      </c>
    </row>
    <row r="554" spans="1:31" x14ac:dyDescent="0.2">
      <c r="A554" s="44">
        <f t="shared" si="8"/>
        <v>553</v>
      </c>
      <c r="B554" s="45" t="s">
        <v>55</v>
      </c>
      <c r="C554" s="44" t="s">
        <v>55</v>
      </c>
      <c r="D554" s="58" t="s">
        <v>801</v>
      </c>
      <c r="E554" t="s">
        <v>109</v>
      </c>
      <c r="F554" t="s">
        <v>47</v>
      </c>
      <c r="G554" s="45" t="s">
        <v>84</v>
      </c>
      <c r="H554" s="44" t="s">
        <v>49</v>
      </c>
      <c r="I554" s="44" t="s">
        <v>59</v>
      </c>
      <c r="J554" s="44" t="s">
        <v>64</v>
      </c>
      <c r="K554" s="46">
        <v>11.4</v>
      </c>
      <c r="L554" s="47" t="s">
        <v>52</v>
      </c>
      <c r="M554" s="48">
        <v>3.6</v>
      </c>
      <c r="N554" s="47" t="s">
        <v>52</v>
      </c>
      <c r="O554" s="48">
        <v>7.2</v>
      </c>
      <c r="P554" s="47" t="s">
        <v>53</v>
      </c>
      <c r="Q554" s="48">
        <v>4.8</v>
      </c>
      <c r="R554" s="47" t="s">
        <v>53</v>
      </c>
      <c r="S554" s="48">
        <v>7.5</v>
      </c>
      <c r="T554" s="47" t="s">
        <v>53</v>
      </c>
      <c r="U554" s="48">
        <v>2</v>
      </c>
      <c r="V554" s="47" t="s">
        <v>53</v>
      </c>
      <c r="W554" s="48">
        <v>6.3</v>
      </c>
      <c r="X554" s="47" t="s">
        <v>53</v>
      </c>
      <c r="Y554" s="48">
        <v>24.6</v>
      </c>
      <c r="Z554" s="47" t="s">
        <v>53</v>
      </c>
      <c r="AA554" s="48">
        <v>9.5</v>
      </c>
      <c r="AB554" s="47" t="s">
        <v>53</v>
      </c>
      <c r="AC554" s="48">
        <v>23.5</v>
      </c>
      <c r="AD554" s="47" t="s">
        <v>53</v>
      </c>
      <c r="AE554" s="46" t="s">
        <v>54</v>
      </c>
    </row>
    <row r="555" spans="1:31" x14ac:dyDescent="0.2">
      <c r="A555" s="44">
        <f t="shared" si="8"/>
        <v>554</v>
      </c>
      <c r="B555" s="45" t="s">
        <v>93</v>
      </c>
      <c r="C555" s="44" t="s">
        <v>507</v>
      </c>
      <c r="D555" s="58" t="s">
        <v>802</v>
      </c>
      <c r="E555" t="s">
        <v>91</v>
      </c>
      <c r="F555" t="s">
        <v>76</v>
      </c>
      <c r="G555" s="45" t="s">
        <v>77</v>
      </c>
      <c r="H555" s="44" t="s">
        <v>62</v>
      </c>
      <c r="I555" s="44" t="s">
        <v>50</v>
      </c>
      <c r="J555" s="44" t="s">
        <v>51</v>
      </c>
      <c r="K555" s="46">
        <v>11.5</v>
      </c>
      <c r="L555" s="47" t="s">
        <v>52</v>
      </c>
      <c r="M555" s="48">
        <v>57.5</v>
      </c>
      <c r="N555" s="47">
        <v>205</v>
      </c>
      <c r="O555" s="48">
        <v>12.1</v>
      </c>
      <c r="P555" s="47" t="s">
        <v>53</v>
      </c>
      <c r="Q555" s="48">
        <v>16.3</v>
      </c>
      <c r="R555" s="47">
        <v>778</v>
      </c>
      <c r="S555" s="48">
        <v>15.1</v>
      </c>
      <c r="T555" s="47" t="s">
        <v>53</v>
      </c>
      <c r="U555" s="48">
        <v>7.2</v>
      </c>
      <c r="V555" s="47" t="s">
        <v>53</v>
      </c>
      <c r="W555" s="48">
        <v>10.7</v>
      </c>
      <c r="X555" s="47" t="s">
        <v>53</v>
      </c>
      <c r="Y555" s="48">
        <v>22.6</v>
      </c>
      <c r="Z555" s="47" t="s">
        <v>53</v>
      </c>
      <c r="AA555" s="48">
        <v>49</v>
      </c>
      <c r="AB555" s="47">
        <v>353</v>
      </c>
      <c r="AC555" s="48">
        <v>46.5</v>
      </c>
      <c r="AD555" s="47" t="s">
        <v>53</v>
      </c>
      <c r="AE555" s="46" t="s">
        <v>54</v>
      </c>
    </row>
    <row r="556" spans="1:31" x14ac:dyDescent="0.2">
      <c r="A556" s="44">
        <f t="shared" si="8"/>
        <v>555</v>
      </c>
      <c r="B556" s="45" t="s">
        <v>43</v>
      </c>
      <c r="C556" s="44" t="s">
        <v>44</v>
      </c>
      <c r="D556" s="58" t="s">
        <v>803</v>
      </c>
      <c r="E556" t="s">
        <v>91</v>
      </c>
      <c r="F556" t="s">
        <v>76</v>
      </c>
      <c r="G556" s="45" t="s">
        <v>77</v>
      </c>
      <c r="H556" s="44" t="s">
        <v>82</v>
      </c>
      <c r="I556" s="44" t="s">
        <v>50</v>
      </c>
      <c r="J556" s="44" t="s">
        <v>64</v>
      </c>
      <c r="K556" s="46">
        <v>11.5</v>
      </c>
      <c r="L556" s="47" t="s">
        <v>52</v>
      </c>
      <c r="M556" s="48">
        <v>5.0999999999999996</v>
      </c>
      <c r="N556" s="47" t="s">
        <v>52</v>
      </c>
      <c r="O556" s="48">
        <v>67.5</v>
      </c>
      <c r="P556" s="47">
        <v>248</v>
      </c>
      <c r="Q556" s="48">
        <v>14.7</v>
      </c>
      <c r="R556" s="47" t="s">
        <v>53</v>
      </c>
      <c r="S556" s="48">
        <v>8.3000000000000007</v>
      </c>
      <c r="T556" s="47" t="s">
        <v>53</v>
      </c>
      <c r="U556" s="48">
        <v>11.6</v>
      </c>
      <c r="V556" s="47" t="s">
        <v>53</v>
      </c>
      <c r="W556" s="48">
        <v>17</v>
      </c>
      <c r="X556" s="47" t="s">
        <v>53</v>
      </c>
      <c r="Y556" s="48">
        <v>41.7</v>
      </c>
      <c r="Z556" s="47" t="s">
        <v>53</v>
      </c>
      <c r="AA556" s="48">
        <v>3.4</v>
      </c>
      <c r="AB556" s="47" t="s">
        <v>53</v>
      </c>
      <c r="AC556" s="48">
        <v>58.3</v>
      </c>
      <c r="AD556" s="47" t="s">
        <v>804</v>
      </c>
      <c r="AE556" s="46" t="s">
        <v>54</v>
      </c>
    </row>
    <row r="557" spans="1:31" x14ac:dyDescent="0.2">
      <c r="A557" s="44">
        <f t="shared" si="8"/>
        <v>556</v>
      </c>
      <c r="B557" s="45">
        <f>654</f>
        <v>654</v>
      </c>
      <c r="C557" s="44" t="s">
        <v>172</v>
      </c>
      <c r="D557" s="58" t="s">
        <v>805</v>
      </c>
      <c r="E557" t="s">
        <v>96</v>
      </c>
      <c r="F557" t="s">
        <v>76</v>
      </c>
      <c r="G557" s="45" t="s">
        <v>77</v>
      </c>
      <c r="H557" s="44" t="s">
        <v>82</v>
      </c>
      <c r="I557" s="44" t="s">
        <v>50</v>
      </c>
      <c r="J557" s="44" t="s">
        <v>51</v>
      </c>
      <c r="K557" s="46">
        <v>11.6</v>
      </c>
      <c r="L557" s="47" t="s">
        <v>52</v>
      </c>
      <c r="M557" s="48">
        <v>12.8</v>
      </c>
      <c r="N557" s="47" t="s">
        <v>52</v>
      </c>
      <c r="O557" s="48">
        <v>61.3</v>
      </c>
      <c r="P557" s="47">
        <v>292</v>
      </c>
      <c r="Q557" s="48">
        <v>34.1</v>
      </c>
      <c r="R557" s="47">
        <v>537</v>
      </c>
      <c r="S557" s="48">
        <v>16.2</v>
      </c>
      <c r="T557" s="47">
        <v>774</v>
      </c>
      <c r="U557" s="48">
        <v>43.9</v>
      </c>
      <c r="V557" s="47">
        <v>458</v>
      </c>
      <c r="W557" s="48">
        <v>49.1</v>
      </c>
      <c r="X557" s="47">
        <v>424</v>
      </c>
      <c r="Y557" s="48">
        <v>52.5</v>
      </c>
      <c r="Z557" s="47">
        <v>799</v>
      </c>
      <c r="AA557" s="48">
        <v>14.7</v>
      </c>
      <c r="AB557" s="47" t="s">
        <v>53</v>
      </c>
      <c r="AC557" s="48">
        <v>61.8</v>
      </c>
      <c r="AD557" s="47" t="s">
        <v>806</v>
      </c>
      <c r="AE557" s="46">
        <v>26.6</v>
      </c>
    </row>
    <row r="558" spans="1:31" x14ac:dyDescent="0.2">
      <c r="A558" s="44">
        <f t="shared" si="8"/>
        <v>557</v>
      </c>
      <c r="B558" s="45" t="s">
        <v>145</v>
      </c>
      <c r="C558" s="44" t="s">
        <v>276</v>
      </c>
      <c r="D558" s="58" t="s">
        <v>807</v>
      </c>
      <c r="E558" t="s">
        <v>209</v>
      </c>
      <c r="F558" t="s">
        <v>69</v>
      </c>
      <c r="G558" s="45" t="s">
        <v>77</v>
      </c>
      <c r="H558" s="44" t="s">
        <v>62</v>
      </c>
      <c r="I558" s="44" t="s">
        <v>50</v>
      </c>
      <c r="J558" s="44" t="s">
        <v>64</v>
      </c>
      <c r="K558" s="46">
        <v>11.6</v>
      </c>
      <c r="L558" s="47" t="s">
        <v>52</v>
      </c>
      <c r="M558" s="48">
        <v>8.6999999999999993</v>
      </c>
      <c r="N558" s="47" t="s">
        <v>52</v>
      </c>
      <c r="O558" s="48">
        <v>13.7</v>
      </c>
      <c r="P558" s="47" t="s">
        <v>53</v>
      </c>
      <c r="Q558" s="48">
        <v>22.3</v>
      </c>
      <c r="R558" s="47">
        <v>680</v>
      </c>
      <c r="S558" s="48">
        <v>36</v>
      </c>
      <c r="T558" s="47">
        <v>530</v>
      </c>
      <c r="U558" s="48">
        <v>82.5</v>
      </c>
      <c r="V558" s="47">
        <v>208</v>
      </c>
      <c r="W558" s="48">
        <v>84.1</v>
      </c>
      <c r="X558" s="47">
        <v>175</v>
      </c>
      <c r="Y558" s="48">
        <v>85.4</v>
      </c>
      <c r="Z558" s="47">
        <v>249</v>
      </c>
      <c r="AA558" s="48">
        <v>5</v>
      </c>
      <c r="AB558" s="47" t="s">
        <v>53</v>
      </c>
      <c r="AC558" s="48">
        <v>72.5</v>
      </c>
      <c r="AD558" s="47" t="s">
        <v>808</v>
      </c>
      <c r="AE558" s="46" t="s">
        <v>54</v>
      </c>
    </row>
    <row r="559" spans="1:31" x14ac:dyDescent="0.2">
      <c r="A559" s="44">
        <f t="shared" si="8"/>
        <v>558</v>
      </c>
      <c r="B559" s="45" t="s">
        <v>44</v>
      </c>
      <c r="C559" s="44" t="s">
        <v>43</v>
      </c>
      <c r="D559" s="58" t="s">
        <v>809</v>
      </c>
      <c r="E559" t="s">
        <v>46</v>
      </c>
      <c r="F559" t="s">
        <v>47</v>
      </c>
      <c r="G559" s="45" t="s">
        <v>84</v>
      </c>
      <c r="H559" s="44" t="s">
        <v>49</v>
      </c>
      <c r="I559" s="44" t="s">
        <v>50</v>
      </c>
      <c r="J559" s="44" t="s">
        <v>64</v>
      </c>
      <c r="K559" s="46">
        <v>11.6</v>
      </c>
      <c r="L559" s="47" t="s">
        <v>52</v>
      </c>
      <c r="M559" s="48">
        <v>17.600000000000001</v>
      </c>
      <c r="N559" s="47" t="s">
        <v>52</v>
      </c>
      <c r="O559" s="48">
        <v>10.7</v>
      </c>
      <c r="P559" s="47" t="s">
        <v>53</v>
      </c>
      <c r="Q559" s="48">
        <v>24.3</v>
      </c>
      <c r="R559" s="47">
        <v>650</v>
      </c>
      <c r="S559" s="48">
        <v>58.1</v>
      </c>
      <c r="T559" s="47">
        <v>397</v>
      </c>
      <c r="U559" s="48">
        <v>10.1</v>
      </c>
      <c r="V559" s="47" t="s">
        <v>53</v>
      </c>
      <c r="W559" s="48">
        <v>16</v>
      </c>
      <c r="X559" s="47" t="s">
        <v>53</v>
      </c>
      <c r="Y559" s="48">
        <v>57.2</v>
      </c>
      <c r="Z559" s="47">
        <v>728</v>
      </c>
      <c r="AA559" s="48">
        <v>29.6</v>
      </c>
      <c r="AB559" s="47">
        <v>553</v>
      </c>
      <c r="AC559" s="48">
        <v>50.1</v>
      </c>
      <c r="AD559" s="47" t="s">
        <v>810</v>
      </c>
      <c r="AE559" s="46" t="s">
        <v>54</v>
      </c>
    </row>
    <row r="560" spans="1:31" x14ac:dyDescent="0.2">
      <c r="A560" s="44">
        <f t="shared" si="8"/>
        <v>559</v>
      </c>
      <c r="B560" s="45" t="s">
        <v>65</v>
      </c>
      <c r="C560" s="44" t="s">
        <v>65</v>
      </c>
      <c r="D560" s="58" t="s">
        <v>811</v>
      </c>
      <c r="E560" t="s">
        <v>308</v>
      </c>
      <c r="F560" t="s">
        <v>170</v>
      </c>
      <c r="G560" s="45" t="s">
        <v>84</v>
      </c>
      <c r="H560" s="44" t="s">
        <v>49</v>
      </c>
      <c r="I560" s="44" t="s">
        <v>50</v>
      </c>
      <c r="J560" s="44"/>
      <c r="K560" s="46">
        <v>11.6</v>
      </c>
      <c r="L560" s="47" t="s">
        <v>52</v>
      </c>
      <c r="M560" s="48">
        <v>16.600000000000001</v>
      </c>
      <c r="N560" s="47" t="s">
        <v>52</v>
      </c>
      <c r="O560" s="48">
        <v>6.4</v>
      </c>
      <c r="P560" s="47" t="s">
        <v>53</v>
      </c>
      <c r="Q560" s="48">
        <v>7.3</v>
      </c>
      <c r="R560" s="47" t="s">
        <v>53</v>
      </c>
      <c r="S560" s="48"/>
      <c r="T560" s="47"/>
      <c r="U560" s="48"/>
      <c r="V560" s="47"/>
      <c r="W560" s="48"/>
      <c r="X560" s="47"/>
      <c r="Y560" s="48">
        <v>64.8</v>
      </c>
      <c r="Z560" s="47">
        <v>624</v>
      </c>
      <c r="AA560" s="48">
        <v>76.2</v>
      </c>
      <c r="AB560" s="47">
        <v>175</v>
      </c>
      <c r="AC560" s="48">
        <v>41.9</v>
      </c>
      <c r="AD560" s="47" t="s">
        <v>53</v>
      </c>
      <c r="AE560" s="46" t="s">
        <v>54</v>
      </c>
    </row>
    <row r="561" spans="1:31" x14ac:dyDescent="0.2">
      <c r="A561" s="44">
        <f t="shared" si="8"/>
        <v>560</v>
      </c>
      <c r="B561" s="45" t="s">
        <v>65</v>
      </c>
      <c r="C561" s="44" t="s">
        <v>65</v>
      </c>
      <c r="D561" s="58" t="s">
        <v>812</v>
      </c>
      <c r="E561" t="s">
        <v>91</v>
      </c>
      <c r="F561" t="s">
        <v>76</v>
      </c>
      <c r="G561" s="45" t="s">
        <v>58</v>
      </c>
      <c r="H561" s="44" t="s">
        <v>49</v>
      </c>
      <c r="I561" s="44" t="s">
        <v>50</v>
      </c>
      <c r="J561" s="44" t="s">
        <v>64</v>
      </c>
      <c r="K561" s="46">
        <v>11.6</v>
      </c>
      <c r="L561" s="47" t="s">
        <v>52</v>
      </c>
      <c r="M561" s="48">
        <v>24.5</v>
      </c>
      <c r="N561" s="47">
        <v>548</v>
      </c>
      <c r="O561" s="48">
        <v>22.9</v>
      </c>
      <c r="P561" s="47">
        <v>777</v>
      </c>
      <c r="Q561" s="48">
        <v>11.3</v>
      </c>
      <c r="R561" s="47" t="s">
        <v>53</v>
      </c>
      <c r="S561" s="48">
        <v>17.2</v>
      </c>
      <c r="T561" s="47">
        <v>762</v>
      </c>
      <c r="U561" s="48">
        <v>12.5</v>
      </c>
      <c r="V561" s="47" t="s">
        <v>53</v>
      </c>
      <c r="W561" s="48">
        <v>18.2</v>
      </c>
      <c r="X561" s="47">
        <v>792</v>
      </c>
      <c r="Y561" s="48">
        <v>28.1</v>
      </c>
      <c r="Z561" s="47" t="s">
        <v>53</v>
      </c>
      <c r="AA561" s="48">
        <v>22.5</v>
      </c>
      <c r="AB561" s="47">
        <v>684</v>
      </c>
      <c r="AC561" s="48">
        <v>41.2</v>
      </c>
      <c r="AD561" s="47" t="s">
        <v>53</v>
      </c>
      <c r="AE561" s="46" t="s">
        <v>54</v>
      </c>
    </row>
    <row r="562" spans="1:31" x14ac:dyDescent="0.2">
      <c r="A562" s="44">
        <f t="shared" si="8"/>
        <v>561</v>
      </c>
      <c r="B562" s="45" t="s">
        <v>56</v>
      </c>
      <c r="C562" s="44" t="s">
        <v>56</v>
      </c>
      <c r="D562" s="58" t="s">
        <v>813</v>
      </c>
      <c r="E562" t="s">
        <v>291</v>
      </c>
      <c r="F562" t="s">
        <v>170</v>
      </c>
      <c r="G562" s="45" t="s">
        <v>77</v>
      </c>
      <c r="H562" s="44" t="s">
        <v>49</v>
      </c>
      <c r="I562" s="44" t="s">
        <v>59</v>
      </c>
      <c r="J562" s="44" t="s">
        <v>51</v>
      </c>
      <c r="K562" s="46">
        <v>11.6</v>
      </c>
      <c r="L562" s="47" t="s">
        <v>52</v>
      </c>
      <c r="M562" s="48">
        <v>21.3</v>
      </c>
      <c r="N562" s="47">
        <v>617</v>
      </c>
      <c r="O562" s="48">
        <v>9.8000000000000007</v>
      </c>
      <c r="P562" s="47" t="s">
        <v>53</v>
      </c>
      <c r="Q562" s="48">
        <v>3.3</v>
      </c>
      <c r="R562" s="47" t="s">
        <v>53</v>
      </c>
      <c r="S562" s="48">
        <v>17.8</v>
      </c>
      <c r="T562" s="47">
        <v>750</v>
      </c>
      <c r="U562" s="48">
        <v>1.4</v>
      </c>
      <c r="V562" s="47" t="s">
        <v>53</v>
      </c>
      <c r="W562" s="48">
        <v>1.3</v>
      </c>
      <c r="X562" s="47" t="s">
        <v>53</v>
      </c>
      <c r="Y562" s="48">
        <v>20.399999999999999</v>
      </c>
      <c r="Z562" s="47" t="s">
        <v>53</v>
      </c>
      <c r="AA562" s="48">
        <v>5.7</v>
      </c>
      <c r="AB562" s="47" t="s">
        <v>53</v>
      </c>
      <c r="AC562" s="48">
        <v>9.5</v>
      </c>
      <c r="AD562" s="47" t="s">
        <v>53</v>
      </c>
      <c r="AE562" s="46" t="s">
        <v>54</v>
      </c>
    </row>
    <row r="563" spans="1:31" x14ac:dyDescent="0.2">
      <c r="A563" s="44">
        <f t="shared" si="8"/>
        <v>562</v>
      </c>
      <c r="B563" s="45" t="s">
        <v>55</v>
      </c>
      <c r="C563" s="44" t="s">
        <v>56</v>
      </c>
      <c r="D563" s="58" t="s">
        <v>814</v>
      </c>
      <c r="E563" t="s">
        <v>144</v>
      </c>
      <c r="F563" t="s">
        <v>47</v>
      </c>
      <c r="G563" s="45" t="s">
        <v>58</v>
      </c>
      <c r="H563" s="44" t="s">
        <v>49</v>
      </c>
      <c r="I563" s="44" t="s">
        <v>50</v>
      </c>
      <c r="J563" s="44" t="s">
        <v>64</v>
      </c>
      <c r="K563" s="46">
        <v>11.6</v>
      </c>
      <c r="L563" s="47" t="s">
        <v>52</v>
      </c>
      <c r="M563" s="48">
        <v>5</v>
      </c>
      <c r="N563" s="47" t="s">
        <v>52</v>
      </c>
      <c r="O563" s="48">
        <v>4.9000000000000004</v>
      </c>
      <c r="P563" s="47" t="s">
        <v>53</v>
      </c>
      <c r="Q563" s="48">
        <v>8.6</v>
      </c>
      <c r="R563" s="47" t="s">
        <v>53</v>
      </c>
      <c r="S563" s="48">
        <v>11.8</v>
      </c>
      <c r="T563" s="47" t="s">
        <v>53</v>
      </c>
      <c r="U563" s="48">
        <v>1.9</v>
      </c>
      <c r="V563" s="47" t="s">
        <v>53</v>
      </c>
      <c r="W563" s="48">
        <v>1.6</v>
      </c>
      <c r="X563" s="47" t="s">
        <v>53</v>
      </c>
      <c r="Y563" s="48">
        <v>32.1</v>
      </c>
      <c r="Z563" s="47" t="s">
        <v>53</v>
      </c>
      <c r="AA563" s="48">
        <v>2.5</v>
      </c>
      <c r="AB563" s="47" t="s">
        <v>53</v>
      </c>
      <c r="AC563" s="48">
        <v>24</v>
      </c>
      <c r="AD563" s="47" t="s">
        <v>53</v>
      </c>
      <c r="AE563" s="46" t="s">
        <v>54</v>
      </c>
    </row>
    <row r="564" spans="1:31" x14ac:dyDescent="0.2">
      <c r="A564" s="44">
        <f t="shared" si="8"/>
        <v>563</v>
      </c>
      <c r="B564" s="45" t="s">
        <v>44</v>
      </c>
      <c r="C564" s="44" t="s">
        <v>44</v>
      </c>
      <c r="D564" s="58" t="s">
        <v>815</v>
      </c>
      <c r="E564" t="s">
        <v>96</v>
      </c>
      <c r="F564" t="s">
        <v>76</v>
      </c>
      <c r="G564" s="45" t="s">
        <v>77</v>
      </c>
      <c r="H564" s="44" t="s">
        <v>82</v>
      </c>
      <c r="I564" s="44" t="s">
        <v>50</v>
      </c>
      <c r="J564" s="44" t="s">
        <v>64</v>
      </c>
      <c r="K564" s="46">
        <v>11.7</v>
      </c>
      <c r="L564" s="47" t="s">
        <v>52</v>
      </c>
      <c r="M564" s="48">
        <v>10.6</v>
      </c>
      <c r="N564" s="47" t="s">
        <v>52</v>
      </c>
      <c r="O564" s="48">
        <v>54.7</v>
      </c>
      <c r="P564" s="47">
        <v>343</v>
      </c>
      <c r="Q564" s="48">
        <v>21</v>
      </c>
      <c r="R564" s="47">
        <v>697</v>
      </c>
      <c r="S564" s="48">
        <v>8.4</v>
      </c>
      <c r="T564" s="47" t="s">
        <v>53</v>
      </c>
      <c r="U564" s="48">
        <v>20</v>
      </c>
      <c r="V564" s="47">
        <v>729</v>
      </c>
      <c r="W564" s="48">
        <v>25.1</v>
      </c>
      <c r="X564" s="47">
        <v>681</v>
      </c>
      <c r="Y564" s="48">
        <v>40.799999999999997</v>
      </c>
      <c r="Z564" s="47" t="s">
        <v>53</v>
      </c>
      <c r="AA564" s="48">
        <v>6.7</v>
      </c>
      <c r="AB564" s="47" t="s">
        <v>53</v>
      </c>
      <c r="AC564" s="48">
        <v>59.9</v>
      </c>
      <c r="AD564" s="47" t="s">
        <v>816</v>
      </c>
      <c r="AE564" s="46" t="s">
        <v>54</v>
      </c>
    </row>
    <row r="565" spans="1:31" x14ac:dyDescent="0.2">
      <c r="A565" s="44">
        <f t="shared" si="8"/>
        <v>564</v>
      </c>
      <c r="B565" s="45" t="s">
        <v>65</v>
      </c>
      <c r="C565" s="44" t="s">
        <v>56</v>
      </c>
      <c r="D565" s="58" t="s">
        <v>817</v>
      </c>
      <c r="E565" t="s">
        <v>223</v>
      </c>
      <c r="F565" t="s">
        <v>69</v>
      </c>
      <c r="G565" s="45" t="s">
        <v>77</v>
      </c>
      <c r="H565" s="44" t="s">
        <v>49</v>
      </c>
      <c r="I565" s="44" t="s">
        <v>59</v>
      </c>
      <c r="J565" s="44" t="s">
        <v>64</v>
      </c>
      <c r="K565" s="46">
        <v>11.7</v>
      </c>
      <c r="L565" s="47" t="s">
        <v>52</v>
      </c>
      <c r="M565" s="48">
        <v>20.6</v>
      </c>
      <c r="N565" s="47">
        <v>641</v>
      </c>
      <c r="O565" s="48">
        <v>7.8</v>
      </c>
      <c r="P565" s="47" t="s">
        <v>53</v>
      </c>
      <c r="Q565" s="48">
        <v>5.8</v>
      </c>
      <c r="R565" s="47" t="s">
        <v>53</v>
      </c>
      <c r="S565" s="48">
        <v>4.5999999999999996</v>
      </c>
      <c r="T565" s="47" t="s">
        <v>53</v>
      </c>
      <c r="U565" s="48">
        <v>17</v>
      </c>
      <c r="V565" s="47">
        <v>779</v>
      </c>
      <c r="W565" s="48">
        <v>21.4</v>
      </c>
      <c r="X565" s="47">
        <v>742</v>
      </c>
      <c r="Y565" s="48">
        <v>49.1</v>
      </c>
      <c r="Z565" s="47" t="s">
        <v>53</v>
      </c>
      <c r="AA565" s="48">
        <v>23.1</v>
      </c>
      <c r="AB565" s="47">
        <v>668</v>
      </c>
      <c r="AC565" s="48">
        <v>48.7</v>
      </c>
      <c r="AD565" s="47" t="s">
        <v>592</v>
      </c>
      <c r="AE565" s="46" t="s">
        <v>54</v>
      </c>
    </row>
    <row r="566" spans="1:31" x14ac:dyDescent="0.2">
      <c r="A566" s="44">
        <f t="shared" si="8"/>
        <v>565</v>
      </c>
      <c r="B566" s="45" t="s">
        <v>65</v>
      </c>
      <c r="C566" s="44" t="s">
        <v>65</v>
      </c>
      <c r="D566" s="58" t="s">
        <v>818</v>
      </c>
      <c r="E566" t="s">
        <v>109</v>
      </c>
      <c r="F566" t="s">
        <v>47</v>
      </c>
      <c r="G566" s="45" t="s">
        <v>58</v>
      </c>
      <c r="H566" s="44" t="s">
        <v>82</v>
      </c>
      <c r="I566" s="44" t="s">
        <v>63</v>
      </c>
      <c r="J566" s="44" t="s">
        <v>51</v>
      </c>
      <c r="K566" s="46">
        <v>11.7</v>
      </c>
      <c r="L566" s="47" t="s">
        <v>52</v>
      </c>
      <c r="M566" s="48">
        <v>13.1</v>
      </c>
      <c r="N566" s="47" t="s">
        <v>52</v>
      </c>
      <c r="O566" s="48">
        <v>56</v>
      </c>
      <c r="P566" s="47">
        <v>332</v>
      </c>
      <c r="Q566" s="48">
        <v>3.4</v>
      </c>
      <c r="R566" s="47" t="s">
        <v>53</v>
      </c>
      <c r="S566" s="48">
        <v>21.9</v>
      </c>
      <c r="T566" s="47">
        <v>689</v>
      </c>
      <c r="U566" s="48">
        <v>15.7</v>
      </c>
      <c r="V566" s="47" t="s">
        <v>53</v>
      </c>
      <c r="W566" s="48">
        <v>16.600000000000001</v>
      </c>
      <c r="X566" s="47" t="s">
        <v>53</v>
      </c>
      <c r="Y566" s="48">
        <v>6.9</v>
      </c>
      <c r="Z566" s="47" t="s">
        <v>53</v>
      </c>
      <c r="AA566" s="48">
        <v>4.7</v>
      </c>
      <c r="AB566" s="47" t="s">
        <v>53</v>
      </c>
      <c r="AC566" s="48">
        <v>18.600000000000001</v>
      </c>
      <c r="AD566" s="47" t="s">
        <v>53</v>
      </c>
      <c r="AE566" s="46" t="s">
        <v>54</v>
      </c>
    </row>
    <row r="567" spans="1:31" x14ac:dyDescent="0.2">
      <c r="A567" s="44">
        <f t="shared" si="8"/>
        <v>566</v>
      </c>
      <c r="B567" s="45" t="s">
        <v>65</v>
      </c>
      <c r="C567" s="44" t="s">
        <v>43</v>
      </c>
      <c r="D567" s="58" t="s">
        <v>819</v>
      </c>
      <c r="E567" t="s">
        <v>125</v>
      </c>
      <c r="F567" t="s">
        <v>47</v>
      </c>
      <c r="G567" s="45" t="s">
        <v>48</v>
      </c>
      <c r="H567" s="44" t="s">
        <v>88</v>
      </c>
      <c r="I567" s="44" t="s">
        <v>59</v>
      </c>
      <c r="J567" s="44" t="s">
        <v>51</v>
      </c>
      <c r="K567" s="46">
        <v>11.7</v>
      </c>
      <c r="L567" s="47" t="s">
        <v>52</v>
      </c>
      <c r="M567" s="48">
        <v>25.2</v>
      </c>
      <c r="N567" s="47">
        <v>535</v>
      </c>
      <c r="O567" s="48">
        <v>53</v>
      </c>
      <c r="P567" s="47">
        <v>354</v>
      </c>
      <c r="Q567" s="48">
        <v>4.0999999999999996</v>
      </c>
      <c r="R567" s="47" t="s">
        <v>53</v>
      </c>
      <c r="S567" s="48">
        <v>10.199999999999999</v>
      </c>
      <c r="T567" s="47" t="s">
        <v>53</v>
      </c>
      <c r="U567" s="48">
        <v>7.6</v>
      </c>
      <c r="V567" s="47" t="s">
        <v>53</v>
      </c>
      <c r="W567" s="48">
        <v>5.9</v>
      </c>
      <c r="X567" s="47" t="s">
        <v>53</v>
      </c>
      <c r="Y567" s="48">
        <v>11.7</v>
      </c>
      <c r="Z567" s="47" t="s">
        <v>53</v>
      </c>
      <c r="AA567" s="48">
        <v>32.5</v>
      </c>
      <c r="AB567" s="47">
        <v>522</v>
      </c>
      <c r="AC567" s="48"/>
      <c r="AD567" s="47"/>
      <c r="AE567" s="46" t="s">
        <v>54</v>
      </c>
    </row>
    <row r="568" spans="1:31" x14ac:dyDescent="0.2">
      <c r="A568" s="44">
        <f t="shared" si="8"/>
        <v>567</v>
      </c>
      <c r="B568" s="45" t="s">
        <v>55</v>
      </c>
      <c r="C568" s="44" t="s">
        <v>55</v>
      </c>
      <c r="D568" s="58" t="s">
        <v>820</v>
      </c>
      <c r="E568" t="s">
        <v>574</v>
      </c>
      <c r="F568" t="s">
        <v>76</v>
      </c>
      <c r="G568" s="45" t="s">
        <v>58</v>
      </c>
      <c r="H568" s="44" t="s">
        <v>62</v>
      </c>
      <c r="I568" s="44" t="s">
        <v>59</v>
      </c>
      <c r="J568" s="44" t="s">
        <v>103</v>
      </c>
      <c r="K568" s="46">
        <v>11.7</v>
      </c>
      <c r="L568" s="47" t="s">
        <v>52</v>
      </c>
      <c r="M568" s="48">
        <v>8.6999999999999993</v>
      </c>
      <c r="N568" s="47" t="s">
        <v>52</v>
      </c>
      <c r="O568" s="48">
        <v>12.5</v>
      </c>
      <c r="P568" s="47" t="s">
        <v>53</v>
      </c>
      <c r="Q568" s="48">
        <v>2.6</v>
      </c>
      <c r="R568" s="47" t="s">
        <v>53</v>
      </c>
      <c r="S568" s="48">
        <v>7.6</v>
      </c>
      <c r="T568" s="47" t="s">
        <v>53</v>
      </c>
      <c r="U568" s="48">
        <v>1.2</v>
      </c>
      <c r="V568" s="47" t="s">
        <v>53</v>
      </c>
      <c r="W568" s="48">
        <v>5.6</v>
      </c>
      <c r="X568" s="47" t="s">
        <v>53</v>
      </c>
      <c r="Y568" s="48">
        <v>6.7</v>
      </c>
      <c r="Z568" s="47" t="s">
        <v>53</v>
      </c>
      <c r="AA568" s="48">
        <v>2.9</v>
      </c>
      <c r="AB568" s="47" t="s">
        <v>53</v>
      </c>
      <c r="AC568" s="48">
        <v>28.7</v>
      </c>
      <c r="AD568" s="47" t="s">
        <v>53</v>
      </c>
      <c r="AE568" s="46" t="s">
        <v>54</v>
      </c>
    </row>
    <row r="569" spans="1:31" x14ac:dyDescent="0.2">
      <c r="A569" s="44">
        <f t="shared" si="8"/>
        <v>568</v>
      </c>
      <c r="B569" s="45">
        <f>496</f>
        <v>496</v>
      </c>
      <c r="C569" s="44">
        <f>436</f>
        <v>436</v>
      </c>
      <c r="D569" s="58" t="s">
        <v>821</v>
      </c>
      <c r="E569" t="s">
        <v>284</v>
      </c>
      <c r="F569" t="s">
        <v>76</v>
      </c>
      <c r="G569" s="45" t="s">
        <v>58</v>
      </c>
      <c r="H569" s="44" t="s">
        <v>62</v>
      </c>
      <c r="I569" s="44" t="s">
        <v>50</v>
      </c>
      <c r="J569" s="44" t="s">
        <v>64</v>
      </c>
      <c r="K569" s="46">
        <v>11.8</v>
      </c>
      <c r="L569" s="47" t="s">
        <v>52</v>
      </c>
      <c r="M569" s="48">
        <v>24.3</v>
      </c>
      <c r="N569" s="47">
        <v>553</v>
      </c>
      <c r="O569" s="48">
        <v>4.3</v>
      </c>
      <c r="P569" s="47" t="s">
        <v>53</v>
      </c>
      <c r="Q569" s="48">
        <v>99.9</v>
      </c>
      <c r="R569" s="47">
        <v>19</v>
      </c>
      <c r="S569" s="48">
        <v>7</v>
      </c>
      <c r="T569" s="47" t="s">
        <v>53</v>
      </c>
      <c r="U569" s="48">
        <v>8.6</v>
      </c>
      <c r="V569" s="47" t="s">
        <v>53</v>
      </c>
      <c r="W569" s="48">
        <v>11.3</v>
      </c>
      <c r="X569" s="47" t="s">
        <v>53</v>
      </c>
      <c r="Y569" s="48">
        <v>64.400000000000006</v>
      </c>
      <c r="Z569" s="47">
        <v>629</v>
      </c>
      <c r="AA569" s="48">
        <v>9.4</v>
      </c>
      <c r="AB569" s="47" t="s">
        <v>53</v>
      </c>
      <c r="AC569" s="48">
        <v>27.3</v>
      </c>
      <c r="AD569" s="47" t="s">
        <v>53</v>
      </c>
      <c r="AE569" s="46">
        <v>32.4</v>
      </c>
    </row>
    <row r="570" spans="1:31" x14ac:dyDescent="0.2">
      <c r="A570" s="44">
        <f t="shared" si="8"/>
        <v>569</v>
      </c>
      <c r="B570" s="45" t="s">
        <v>445</v>
      </c>
      <c r="C570" s="44" t="s">
        <v>44</v>
      </c>
      <c r="D570" s="58" t="s">
        <v>822</v>
      </c>
      <c r="E570" t="s">
        <v>284</v>
      </c>
      <c r="F570" t="s">
        <v>76</v>
      </c>
      <c r="G570" s="45" t="s">
        <v>77</v>
      </c>
      <c r="H570" s="44" t="s">
        <v>62</v>
      </c>
      <c r="I570" s="44" t="s">
        <v>50</v>
      </c>
      <c r="J570" s="44" t="s">
        <v>64</v>
      </c>
      <c r="K570" s="46">
        <v>11.8</v>
      </c>
      <c r="L570" s="47" t="s">
        <v>52</v>
      </c>
      <c r="M570" s="48">
        <v>22.5</v>
      </c>
      <c r="N570" s="47">
        <v>590</v>
      </c>
      <c r="O570" s="48">
        <v>6</v>
      </c>
      <c r="P570" s="47" t="s">
        <v>53</v>
      </c>
      <c r="Q570" s="48">
        <v>49.4</v>
      </c>
      <c r="R570" s="47">
        <v>377</v>
      </c>
      <c r="S570" s="48">
        <v>5.2</v>
      </c>
      <c r="T570" s="47" t="s">
        <v>53</v>
      </c>
      <c r="U570" s="48">
        <v>24.7</v>
      </c>
      <c r="V570" s="47">
        <v>668</v>
      </c>
      <c r="W570" s="48">
        <v>25.1</v>
      </c>
      <c r="X570" s="47">
        <v>683</v>
      </c>
      <c r="Y570" s="48">
        <v>68</v>
      </c>
      <c r="Z570" s="47">
        <v>567</v>
      </c>
      <c r="AA570" s="48">
        <v>24.2</v>
      </c>
      <c r="AB570" s="47">
        <v>654</v>
      </c>
      <c r="AC570" s="48">
        <v>33.6</v>
      </c>
      <c r="AD570" s="47" t="s">
        <v>53</v>
      </c>
      <c r="AE570" s="46" t="s">
        <v>54</v>
      </c>
    </row>
    <row r="571" spans="1:31" x14ac:dyDescent="0.2">
      <c r="A571" s="44">
        <f t="shared" si="8"/>
        <v>570</v>
      </c>
      <c r="B571" s="45" t="s">
        <v>65</v>
      </c>
      <c r="C571" s="44" t="s">
        <v>65</v>
      </c>
      <c r="D571" s="58" t="s">
        <v>823</v>
      </c>
      <c r="E571" t="s">
        <v>233</v>
      </c>
      <c r="F571" t="s">
        <v>76</v>
      </c>
      <c r="G571" s="45" t="s">
        <v>84</v>
      </c>
      <c r="H571" s="44" t="s">
        <v>62</v>
      </c>
      <c r="I571" s="44" t="s">
        <v>50</v>
      </c>
      <c r="J571" s="44" t="s">
        <v>64</v>
      </c>
      <c r="K571" s="46">
        <v>11.8</v>
      </c>
      <c r="L571" s="47" t="s">
        <v>52</v>
      </c>
      <c r="M571" s="48">
        <v>23.1</v>
      </c>
      <c r="N571" s="47">
        <v>577</v>
      </c>
      <c r="O571" s="48">
        <v>5.4</v>
      </c>
      <c r="P571" s="47" t="s">
        <v>53</v>
      </c>
      <c r="Q571" s="48">
        <v>4.9000000000000004</v>
      </c>
      <c r="R571" s="47" t="s">
        <v>53</v>
      </c>
      <c r="S571" s="48">
        <v>5.5</v>
      </c>
      <c r="T571" s="47" t="s">
        <v>53</v>
      </c>
      <c r="U571" s="48">
        <v>6.8</v>
      </c>
      <c r="V571" s="47" t="s">
        <v>53</v>
      </c>
      <c r="W571" s="48">
        <v>12.3</v>
      </c>
      <c r="X571" s="47" t="s">
        <v>53</v>
      </c>
      <c r="Y571" s="48">
        <v>52.5</v>
      </c>
      <c r="Z571" s="47" t="s">
        <v>53</v>
      </c>
      <c r="AA571" s="48">
        <v>38.1</v>
      </c>
      <c r="AB571" s="47">
        <v>453</v>
      </c>
      <c r="AC571" s="48">
        <v>42.6</v>
      </c>
      <c r="AD571" s="47" t="s">
        <v>53</v>
      </c>
      <c r="AE571" s="46" t="s">
        <v>54</v>
      </c>
    </row>
    <row r="572" spans="1:31" x14ac:dyDescent="0.2">
      <c r="A572" s="44">
        <f t="shared" si="8"/>
        <v>571</v>
      </c>
      <c r="B572" s="45" t="s">
        <v>65</v>
      </c>
      <c r="C572" s="44" t="s">
        <v>56</v>
      </c>
      <c r="D572" s="58" t="s">
        <v>824</v>
      </c>
      <c r="E572" t="s">
        <v>46</v>
      </c>
      <c r="F572" t="s">
        <v>47</v>
      </c>
      <c r="G572" s="45" t="s">
        <v>77</v>
      </c>
      <c r="H572" s="44" t="s">
        <v>82</v>
      </c>
      <c r="I572" s="44" t="s">
        <v>59</v>
      </c>
      <c r="J572" s="44" t="s">
        <v>64</v>
      </c>
      <c r="K572" s="46">
        <v>11.8</v>
      </c>
      <c r="L572" s="47" t="s">
        <v>52</v>
      </c>
      <c r="M572" s="48">
        <v>8</v>
      </c>
      <c r="N572" s="47" t="s">
        <v>52</v>
      </c>
      <c r="O572" s="48">
        <v>15</v>
      </c>
      <c r="P572" s="47" t="s">
        <v>53</v>
      </c>
      <c r="Q572" s="48">
        <v>17.8</v>
      </c>
      <c r="R572" s="47">
        <v>756</v>
      </c>
      <c r="S572" s="48">
        <v>5</v>
      </c>
      <c r="T572" s="47" t="s">
        <v>53</v>
      </c>
      <c r="U572" s="48">
        <v>8.6</v>
      </c>
      <c r="V572" s="47" t="s">
        <v>53</v>
      </c>
      <c r="W572" s="48">
        <v>6.6</v>
      </c>
      <c r="X572" s="47" t="s">
        <v>53</v>
      </c>
      <c r="Y572" s="48">
        <v>46.7</v>
      </c>
      <c r="Z572" s="47" t="s">
        <v>53</v>
      </c>
      <c r="AA572" s="48">
        <v>7.1</v>
      </c>
      <c r="AB572" s="47" t="s">
        <v>53</v>
      </c>
      <c r="AC572" s="48">
        <v>39</v>
      </c>
      <c r="AD572" s="47" t="s">
        <v>53</v>
      </c>
      <c r="AE572" s="46" t="s">
        <v>54</v>
      </c>
    </row>
    <row r="573" spans="1:31" x14ac:dyDescent="0.2">
      <c r="A573" s="44">
        <f t="shared" si="8"/>
        <v>572</v>
      </c>
      <c r="B573" s="45" t="s">
        <v>56</v>
      </c>
      <c r="C573" s="44" t="s">
        <v>56</v>
      </c>
      <c r="D573" s="58" t="s">
        <v>825</v>
      </c>
      <c r="E573" t="s">
        <v>144</v>
      </c>
      <c r="F573" t="s">
        <v>47</v>
      </c>
      <c r="G573" s="45" t="s">
        <v>77</v>
      </c>
      <c r="H573" s="44" t="s">
        <v>49</v>
      </c>
      <c r="I573" s="44" t="s">
        <v>59</v>
      </c>
      <c r="J573" s="44" t="s">
        <v>51</v>
      </c>
      <c r="K573" s="46">
        <v>11.8</v>
      </c>
      <c r="L573" s="47" t="s">
        <v>52</v>
      </c>
      <c r="M573" s="48">
        <v>15.7</v>
      </c>
      <c r="N573" s="47" t="s">
        <v>52</v>
      </c>
      <c r="O573" s="48">
        <v>15.7</v>
      </c>
      <c r="P573" s="47" t="s">
        <v>53</v>
      </c>
      <c r="Q573" s="48">
        <v>4</v>
      </c>
      <c r="R573" s="47" t="s">
        <v>53</v>
      </c>
      <c r="S573" s="48">
        <v>10.6</v>
      </c>
      <c r="T573" s="47" t="s">
        <v>53</v>
      </c>
      <c r="U573" s="48">
        <v>3.3</v>
      </c>
      <c r="V573" s="47" t="s">
        <v>53</v>
      </c>
      <c r="W573" s="48">
        <v>7.6</v>
      </c>
      <c r="X573" s="47" t="s">
        <v>53</v>
      </c>
      <c r="Y573" s="48">
        <v>18.3</v>
      </c>
      <c r="Z573" s="47" t="s">
        <v>53</v>
      </c>
      <c r="AA573" s="48">
        <v>6.8</v>
      </c>
      <c r="AB573" s="47" t="s">
        <v>53</v>
      </c>
      <c r="AC573" s="48">
        <v>47.5</v>
      </c>
      <c r="AD573" s="47" t="s">
        <v>703</v>
      </c>
      <c r="AE573" s="46" t="s">
        <v>54</v>
      </c>
    </row>
    <row r="574" spans="1:31" x14ac:dyDescent="0.2">
      <c r="A574" s="44">
        <f t="shared" si="8"/>
        <v>573</v>
      </c>
      <c r="B574" s="45" t="s">
        <v>55</v>
      </c>
      <c r="C574" s="44" t="s">
        <v>56</v>
      </c>
      <c r="D574" s="58" t="s">
        <v>826</v>
      </c>
      <c r="E574" t="s">
        <v>287</v>
      </c>
      <c r="F574" t="s">
        <v>47</v>
      </c>
      <c r="G574" s="45" t="s">
        <v>58</v>
      </c>
      <c r="H574" s="44" t="s">
        <v>62</v>
      </c>
      <c r="I574" s="44" t="s">
        <v>59</v>
      </c>
      <c r="J574" s="44" t="s">
        <v>51</v>
      </c>
      <c r="K574" s="46">
        <v>11.8</v>
      </c>
      <c r="L574" s="47" t="s">
        <v>52</v>
      </c>
      <c r="M574" s="48">
        <v>14.1</v>
      </c>
      <c r="N574" s="47" t="s">
        <v>52</v>
      </c>
      <c r="O574" s="48">
        <v>8</v>
      </c>
      <c r="P574" s="47" t="s">
        <v>53</v>
      </c>
      <c r="Q574" s="48">
        <v>1.4</v>
      </c>
      <c r="R574" s="47" t="s">
        <v>53</v>
      </c>
      <c r="S574" s="48">
        <v>7.6</v>
      </c>
      <c r="T574" s="47" t="s">
        <v>53</v>
      </c>
      <c r="U574" s="48">
        <v>1.2</v>
      </c>
      <c r="V574" s="47" t="s">
        <v>53</v>
      </c>
      <c r="W574" s="48">
        <v>1.2</v>
      </c>
      <c r="X574" s="47" t="s">
        <v>53</v>
      </c>
      <c r="Y574" s="48">
        <v>4.7</v>
      </c>
      <c r="Z574" s="47" t="s">
        <v>53</v>
      </c>
      <c r="AA574" s="48">
        <v>15.4</v>
      </c>
      <c r="AB574" s="47" t="s">
        <v>53</v>
      </c>
      <c r="AC574" s="48">
        <v>13.9</v>
      </c>
      <c r="AD574" s="47" t="s">
        <v>53</v>
      </c>
      <c r="AE574" s="46" t="s">
        <v>54</v>
      </c>
    </row>
    <row r="575" spans="1:31" x14ac:dyDescent="0.2">
      <c r="A575" s="44">
        <f t="shared" si="8"/>
        <v>574</v>
      </c>
      <c r="B575" s="45">
        <f>452</f>
        <v>452</v>
      </c>
      <c r="C575" s="44">
        <f>508</f>
        <v>508</v>
      </c>
      <c r="D575" s="58" t="s">
        <v>827</v>
      </c>
      <c r="E575" t="s">
        <v>75</v>
      </c>
      <c r="F575" t="s">
        <v>76</v>
      </c>
      <c r="G575" s="45" t="s">
        <v>84</v>
      </c>
      <c r="H575" s="44" t="s">
        <v>49</v>
      </c>
      <c r="I575" s="44" t="s">
        <v>50</v>
      </c>
      <c r="J575" s="44" t="s">
        <v>64</v>
      </c>
      <c r="K575" s="46">
        <v>11.9</v>
      </c>
      <c r="L575" s="47" t="s">
        <v>52</v>
      </c>
      <c r="M575" s="48">
        <v>8.6999999999999993</v>
      </c>
      <c r="N575" s="47" t="s">
        <v>52</v>
      </c>
      <c r="O575" s="48">
        <v>40.1</v>
      </c>
      <c r="P575" s="47">
        <v>501</v>
      </c>
      <c r="Q575" s="48">
        <v>90.9</v>
      </c>
      <c r="R575" s="47">
        <v>100</v>
      </c>
      <c r="S575" s="48">
        <v>15.9</v>
      </c>
      <c r="T575" s="47">
        <v>780</v>
      </c>
      <c r="U575" s="48">
        <v>2.7</v>
      </c>
      <c r="V575" s="47" t="s">
        <v>53</v>
      </c>
      <c r="W575" s="48">
        <v>7.5</v>
      </c>
      <c r="X575" s="47" t="s">
        <v>53</v>
      </c>
      <c r="Y575" s="48">
        <v>69</v>
      </c>
      <c r="Z575" s="47">
        <v>547</v>
      </c>
      <c r="AA575" s="48">
        <v>26</v>
      </c>
      <c r="AB575" s="47">
        <v>623</v>
      </c>
      <c r="AC575" s="48">
        <v>48.2</v>
      </c>
      <c r="AD575" s="47" t="s">
        <v>304</v>
      </c>
      <c r="AE575" s="46">
        <v>34.200000000000003</v>
      </c>
    </row>
    <row r="576" spans="1:31" x14ac:dyDescent="0.2">
      <c r="A576" s="44">
        <f t="shared" si="8"/>
        <v>575</v>
      </c>
      <c r="B576" s="45">
        <f>504</f>
        <v>504</v>
      </c>
      <c r="C576" s="44">
        <f>489</f>
        <v>489</v>
      </c>
      <c r="D576" s="58" t="s">
        <v>828</v>
      </c>
      <c r="E576" t="s">
        <v>75</v>
      </c>
      <c r="F576" t="s">
        <v>76</v>
      </c>
      <c r="G576" s="45" t="s">
        <v>84</v>
      </c>
      <c r="H576" s="44" t="s">
        <v>88</v>
      </c>
      <c r="I576" s="44" t="s">
        <v>50</v>
      </c>
      <c r="J576" s="44" t="s">
        <v>64</v>
      </c>
      <c r="K576" s="46">
        <v>11.9</v>
      </c>
      <c r="L576" s="47" t="s">
        <v>52</v>
      </c>
      <c r="M576" s="48">
        <v>9.8000000000000007</v>
      </c>
      <c r="N576" s="47" t="s">
        <v>52</v>
      </c>
      <c r="O576" s="48">
        <v>18.2</v>
      </c>
      <c r="P576" s="47" t="s">
        <v>53</v>
      </c>
      <c r="Q576" s="48">
        <v>93.8</v>
      </c>
      <c r="R576" s="47">
        <v>82</v>
      </c>
      <c r="S576" s="48">
        <v>28.1</v>
      </c>
      <c r="T576" s="47">
        <v>605</v>
      </c>
      <c r="U576" s="48">
        <v>3.9</v>
      </c>
      <c r="V576" s="47" t="s">
        <v>53</v>
      </c>
      <c r="W576" s="48">
        <v>3.2</v>
      </c>
      <c r="X576" s="47" t="s">
        <v>53</v>
      </c>
      <c r="Y576" s="48">
        <v>58.1</v>
      </c>
      <c r="Z576" s="47">
        <v>717</v>
      </c>
      <c r="AA576" s="48">
        <v>19.100000000000001</v>
      </c>
      <c r="AB576" s="47">
        <v>743</v>
      </c>
      <c r="AC576" s="48">
        <v>40</v>
      </c>
      <c r="AD576" s="47" t="s">
        <v>53</v>
      </c>
      <c r="AE576" s="46">
        <v>32</v>
      </c>
    </row>
    <row r="577" spans="1:31" x14ac:dyDescent="0.2">
      <c r="A577" s="44">
        <f t="shared" si="8"/>
        <v>576</v>
      </c>
      <c r="B577" s="45" t="s">
        <v>43</v>
      </c>
      <c r="C577" s="44" t="s">
        <v>181</v>
      </c>
      <c r="D577" s="58" t="s">
        <v>829</v>
      </c>
      <c r="E577" t="s">
        <v>400</v>
      </c>
      <c r="F577" t="s">
        <v>76</v>
      </c>
      <c r="G577" s="45" t="s">
        <v>77</v>
      </c>
      <c r="H577" s="44" t="s">
        <v>82</v>
      </c>
      <c r="I577" s="44" t="s">
        <v>63</v>
      </c>
      <c r="J577" s="44" t="s">
        <v>64</v>
      </c>
      <c r="K577" s="46">
        <v>11.9</v>
      </c>
      <c r="L577" s="47" t="s">
        <v>52</v>
      </c>
      <c r="M577" s="48">
        <v>1.4</v>
      </c>
      <c r="N577" s="47" t="s">
        <v>52</v>
      </c>
      <c r="O577" s="48">
        <v>83.5</v>
      </c>
      <c r="P577" s="47">
        <v>150</v>
      </c>
      <c r="Q577" s="48">
        <v>1.4</v>
      </c>
      <c r="R577" s="47" t="s">
        <v>53</v>
      </c>
      <c r="S577" s="48">
        <v>1.9</v>
      </c>
      <c r="T577" s="47" t="s">
        <v>53</v>
      </c>
      <c r="U577" s="48">
        <v>7.5</v>
      </c>
      <c r="V577" s="47" t="s">
        <v>53</v>
      </c>
      <c r="W577" s="48">
        <v>12.2</v>
      </c>
      <c r="X577" s="47" t="s">
        <v>53</v>
      </c>
      <c r="Y577" s="48">
        <v>24.7</v>
      </c>
      <c r="Z577" s="47" t="s">
        <v>53</v>
      </c>
      <c r="AA577" s="48">
        <v>95.2</v>
      </c>
      <c r="AB577" s="47">
        <v>75</v>
      </c>
      <c r="AC577" s="48">
        <v>18.2</v>
      </c>
      <c r="AD577" s="47" t="s">
        <v>53</v>
      </c>
      <c r="AE577" s="46" t="s">
        <v>54</v>
      </c>
    </row>
    <row r="578" spans="1:31" x14ac:dyDescent="0.2">
      <c r="A578" s="44">
        <f t="shared" si="8"/>
        <v>577</v>
      </c>
      <c r="B578" s="45" t="s">
        <v>93</v>
      </c>
      <c r="C578" s="44" t="s">
        <v>93</v>
      </c>
      <c r="D578" s="58" t="s">
        <v>830</v>
      </c>
      <c r="E578" t="s">
        <v>266</v>
      </c>
      <c r="F578" t="s">
        <v>69</v>
      </c>
      <c r="G578" s="45" t="s">
        <v>77</v>
      </c>
      <c r="H578" s="44" t="s">
        <v>62</v>
      </c>
      <c r="I578" s="44" t="s">
        <v>50</v>
      </c>
      <c r="J578" s="44" t="s">
        <v>64</v>
      </c>
      <c r="K578" s="46">
        <v>12</v>
      </c>
      <c r="L578" s="47" t="s">
        <v>52</v>
      </c>
      <c r="M578" s="48">
        <v>24.1</v>
      </c>
      <c r="N578" s="47">
        <v>560</v>
      </c>
      <c r="O578" s="48">
        <v>31.8</v>
      </c>
      <c r="P578" s="47">
        <v>603</v>
      </c>
      <c r="Q578" s="48">
        <v>25.5</v>
      </c>
      <c r="R578" s="47">
        <v>630</v>
      </c>
      <c r="S578" s="48">
        <v>6.9</v>
      </c>
      <c r="T578" s="47" t="s">
        <v>53</v>
      </c>
      <c r="U578" s="48">
        <v>7.8</v>
      </c>
      <c r="V578" s="47" t="s">
        <v>53</v>
      </c>
      <c r="W578" s="48">
        <v>12.7</v>
      </c>
      <c r="X578" s="47" t="s">
        <v>53</v>
      </c>
      <c r="Y578" s="48">
        <v>70</v>
      </c>
      <c r="Z578" s="47">
        <v>531</v>
      </c>
      <c r="AA578" s="48">
        <v>4</v>
      </c>
      <c r="AB578" s="47" t="s">
        <v>53</v>
      </c>
      <c r="AC578" s="48">
        <v>64</v>
      </c>
      <c r="AD578" s="47" t="s">
        <v>831</v>
      </c>
      <c r="AE578" s="46" t="s">
        <v>54</v>
      </c>
    </row>
    <row r="579" spans="1:31" x14ac:dyDescent="0.2">
      <c r="A579" s="44">
        <f t="shared" ref="A579:A642" si="9">ROW(A578)</f>
        <v>578</v>
      </c>
      <c r="B579" s="45" t="s">
        <v>93</v>
      </c>
      <c r="C579" s="44" t="s">
        <v>93</v>
      </c>
      <c r="D579" s="58" t="s">
        <v>832</v>
      </c>
      <c r="E579" t="s">
        <v>133</v>
      </c>
      <c r="F579" t="s">
        <v>69</v>
      </c>
      <c r="G579" s="45" t="s">
        <v>77</v>
      </c>
      <c r="H579" s="44" t="s">
        <v>82</v>
      </c>
      <c r="I579" s="44" t="s">
        <v>50</v>
      </c>
      <c r="J579" s="44" t="s">
        <v>64</v>
      </c>
      <c r="K579" s="46">
        <v>12</v>
      </c>
      <c r="L579" s="47" t="s">
        <v>52</v>
      </c>
      <c r="M579" s="48">
        <v>5.2</v>
      </c>
      <c r="N579" s="47" t="s">
        <v>52</v>
      </c>
      <c r="O579" s="48">
        <v>5</v>
      </c>
      <c r="P579" s="47" t="s">
        <v>53</v>
      </c>
      <c r="Q579" s="48">
        <v>53</v>
      </c>
      <c r="R579" s="47">
        <v>355</v>
      </c>
      <c r="S579" s="48">
        <v>8.8000000000000007</v>
      </c>
      <c r="T579" s="47" t="s">
        <v>53</v>
      </c>
      <c r="U579" s="48">
        <v>10</v>
      </c>
      <c r="V579" s="47" t="s">
        <v>53</v>
      </c>
      <c r="W579" s="48">
        <v>13.9</v>
      </c>
      <c r="X579" s="47" t="s">
        <v>53</v>
      </c>
      <c r="Y579" s="48">
        <v>71.5</v>
      </c>
      <c r="Z579" s="47">
        <v>507</v>
      </c>
      <c r="AA579" s="48">
        <v>5.2</v>
      </c>
      <c r="AB579" s="47" t="s">
        <v>53</v>
      </c>
      <c r="AC579" s="48">
        <v>49.3</v>
      </c>
      <c r="AD579" s="47" t="s">
        <v>833</v>
      </c>
      <c r="AE579" s="46" t="s">
        <v>54</v>
      </c>
    </row>
    <row r="580" spans="1:31" x14ac:dyDescent="0.2">
      <c r="A580" s="44">
        <f t="shared" si="9"/>
        <v>579</v>
      </c>
      <c r="B580" s="45" t="s">
        <v>44</v>
      </c>
      <c r="C580" s="44" t="s">
        <v>89</v>
      </c>
      <c r="D580" s="58" t="s">
        <v>834</v>
      </c>
      <c r="E580" t="s">
        <v>100</v>
      </c>
      <c r="F580" t="s">
        <v>101</v>
      </c>
      <c r="G580" s="45" t="s">
        <v>77</v>
      </c>
      <c r="H580" s="44" t="s">
        <v>49</v>
      </c>
      <c r="I580" s="44" t="s">
        <v>59</v>
      </c>
      <c r="J580" s="44" t="s">
        <v>64</v>
      </c>
      <c r="K580" s="46">
        <v>12</v>
      </c>
      <c r="L580" s="47" t="s">
        <v>52</v>
      </c>
      <c r="M580" s="48">
        <v>11.8</v>
      </c>
      <c r="N580" s="47" t="s">
        <v>52</v>
      </c>
      <c r="O580" s="48">
        <v>8</v>
      </c>
      <c r="P580" s="47" t="s">
        <v>53</v>
      </c>
      <c r="Q580" s="48">
        <v>19.399999999999999</v>
      </c>
      <c r="R580" s="47">
        <v>724</v>
      </c>
      <c r="S580" s="48">
        <v>86.4</v>
      </c>
      <c r="T580" s="47">
        <v>251</v>
      </c>
      <c r="U580" s="48">
        <v>61.7</v>
      </c>
      <c r="V580" s="47">
        <v>329</v>
      </c>
      <c r="W580" s="48">
        <v>65.400000000000006</v>
      </c>
      <c r="X580" s="47">
        <v>301</v>
      </c>
      <c r="Y580" s="48">
        <v>35.6</v>
      </c>
      <c r="Z580" s="47" t="s">
        <v>53</v>
      </c>
      <c r="AA580" s="48">
        <v>1.7</v>
      </c>
      <c r="AB580" s="47" t="s">
        <v>53</v>
      </c>
      <c r="AC580" s="48">
        <v>49.3</v>
      </c>
      <c r="AD580" s="47" t="s">
        <v>833</v>
      </c>
      <c r="AE580" s="46" t="s">
        <v>54</v>
      </c>
    </row>
    <row r="581" spans="1:31" x14ac:dyDescent="0.2">
      <c r="A581" s="44">
        <f t="shared" si="9"/>
        <v>580</v>
      </c>
      <c r="B581" s="45" t="s">
        <v>43</v>
      </c>
      <c r="C581" s="44" t="s">
        <v>65</v>
      </c>
      <c r="D581" s="58" t="s">
        <v>835</v>
      </c>
      <c r="E581" t="s">
        <v>46</v>
      </c>
      <c r="F581" t="s">
        <v>47</v>
      </c>
      <c r="G581" s="45" t="s">
        <v>77</v>
      </c>
      <c r="H581" s="44" t="s">
        <v>49</v>
      </c>
      <c r="I581" s="44" t="s">
        <v>50</v>
      </c>
      <c r="J581" s="44" t="s">
        <v>64</v>
      </c>
      <c r="K581" s="46">
        <v>12</v>
      </c>
      <c r="L581" s="47" t="s">
        <v>52</v>
      </c>
      <c r="M581" s="48">
        <v>11.6</v>
      </c>
      <c r="N581" s="47" t="s">
        <v>52</v>
      </c>
      <c r="O581" s="48">
        <v>17.100000000000001</v>
      </c>
      <c r="P581" s="47" t="s">
        <v>53</v>
      </c>
      <c r="Q581" s="48">
        <v>18</v>
      </c>
      <c r="R581" s="47">
        <v>753</v>
      </c>
      <c r="S581" s="48">
        <v>15.6</v>
      </c>
      <c r="T581" s="47">
        <v>790</v>
      </c>
      <c r="U581" s="48">
        <v>17.100000000000001</v>
      </c>
      <c r="V581" s="47">
        <v>778</v>
      </c>
      <c r="W581" s="48">
        <v>12.9</v>
      </c>
      <c r="X581" s="47" t="s">
        <v>53</v>
      </c>
      <c r="Y581" s="48">
        <v>67.599999999999994</v>
      </c>
      <c r="Z581" s="47">
        <v>575</v>
      </c>
      <c r="AA581" s="48">
        <v>17.399999999999999</v>
      </c>
      <c r="AB581" s="47">
        <v>776</v>
      </c>
      <c r="AC581" s="48">
        <v>56.1</v>
      </c>
      <c r="AD581" s="47">
        <v>578</v>
      </c>
      <c r="AE581" s="46" t="s">
        <v>54</v>
      </c>
    </row>
    <row r="582" spans="1:31" x14ac:dyDescent="0.2">
      <c r="A582" s="44">
        <f t="shared" si="9"/>
        <v>581</v>
      </c>
      <c r="B582" s="45" t="s">
        <v>43</v>
      </c>
      <c r="C582" s="44" t="s">
        <v>43</v>
      </c>
      <c r="D582" s="58" t="s">
        <v>836</v>
      </c>
      <c r="E582" t="s">
        <v>425</v>
      </c>
      <c r="F582" t="s">
        <v>170</v>
      </c>
      <c r="G582" s="45" t="s">
        <v>77</v>
      </c>
      <c r="H582" s="44" t="s">
        <v>49</v>
      </c>
      <c r="I582" s="44" t="s">
        <v>50</v>
      </c>
      <c r="J582" s="44" t="s">
        <v>64</v>
      </c>
      <c r="K582" s="46">
        <v>12</v>
      </c>
      <c r="L582" s="47" t="s">
        <v>52</v>
      </c>
      <c r="M582" s="48">
        <v>6.4</v>
      </c>
      <c r="N582" s="47" t="s">
        <v>52</v>
      </c>
      <c r="O582" s="48">
        <v>6.1</v>
      </c>
      <c r="P582" s="47" t="s">
        <v>53</v>
      </c>
      <c r="Q582" s="48">
        <v>23.9</v>
      </c>
      <c r="R582" s="47">
        <v>656</v>
      </c>
      <c r="S582" s="48">
        <v>30.3</v>
      </c>
      <c r="T582" s="47">
        <v>583</v>
      </c>
      <c r="U582" s="48">
        <v>5.5</v>
      </c>
      <c r="V582" s="47" t="s">
        <v>53</v>
      </c>
      <c r="W582" s="48">
        <v>10.5</v>
      </c>
      <c r="X582" s="47" t="s">
        <v>53</v>
      </c>
      <c r="Y582" s="48">
        <v>84.4</v>
      </c>
      <c r="Z582" s="47">
        <v>267</v>
      </c>
      <c r="AA582" s="48">
        <v>28.1</v>
      </c>
      <c r="AB582" s="47">
        <v>592</v>
      </c>
      <c r="AC582" s="48">
        <v>35.700000000000003</v>
      </c>
      <c r="AD582" s="47" t="s">
        <v>53</v>
      </c>
      <c r="AE582" s="46" t="s">
        <v>54</v>
      </c>
    </row>
    <row r="583" spans="1:31" x14ac:dyDescent="0.2">
      <c r="A583" s="44">
        <f t="shared" si="9"/>
        <v>582</v>
      </c>
      <c r="B583" s="45">
        <f>491</f>
        <v>491</v>
      </c>
      <c r="C583" s="44">
        <f>431</f>
        <v>431</v>
      </c>
      <c r="D583" s="58" t="s">
        <v>837</v>
      </c>
      <c r="E583" t="s">
        <v>75</v>
      </c>
      <c r="F583" t="s">
        <v>76</v>
      </c>
      <c r="G583" s="45" t="s">
        <v>84</v>
      </c>
      <c r="H583" s="44" t="s">
        <v>62</v>
      </c>
      <c r="I583" s="44" t="s">
        <v>50</v>
      </c>
      <c r="J583" s="44" t="s">
        <v>64</v>
      </c>
      <c r="K583" s="46">
        <v>12.1</v>
      </c>
      <c r="L583" s="47" t="s">
        <v>52</v>
      </c>
      <c r="M583" s="48">
        <v>10.199999999999999</v>
      </c>
      <c r="N583" s="47" t="s">
        <v>52</v>
      </c>
      <c r="O583" s="48">
        <v>7.3</v>
      </c>
      <c r="P583" s="47" t="s">
        <v>53</v>
      </c>
      <c r="Q583" s="48">
        <v>100</v>
      </c>
      <c r="R583" s="47">
        <v>8</v>
      </c>
      <c r="S583" s="48">
        <v>9</v>
      </c>
      <c r="T583" s="47" t="s">
        <v>53</v>
      </c>
      <c r="U583" s="48">
        <v>7</v>
      </c>
      <c r="V583" s="47" t="s">
        <v>53</v>
      </c>
      <c r="W583" s="48">
        <v>5.4</v>
      </c>
      <c r="X583" s="47" t="s">
        <v>53</v>
      </c>
      <c r="Y583" s="48">
        <v>73.8</v>
      </c>
      <c r="Z583" s="47">
        <v>472</v>
      </c>
      <c r="AA583" s="48">
        <v>23.2</v>
      </c>
      <c r="AB583" s="47">
        <v>667</v>
      </c>
      <c r="AC583" s="48">
        <v>42.7</v>
      </c>
      <c r="AD583" s="47" t="s">
        <v>53</v>
      </c>
      <c r="AE583" s="46">
        <v>32.6</v>
      </c>
    </row>
    <row r="584" spans="1:31" x14ac:dyDescent="0.2">
      <c r="A584" s="44">
        <f t="shared" si="9"/>
        <v>583</v>
      </c>
      <c r="B584" s="45" t="s">
        <v>89</v>
      </c>
      <c r="C584" s="44" t="s">
        <v>43</v>
      </c>
      <c r="D584" s="58" t="s">
        <v>838</v>
      </c>
      <c r="E584" t="s">
        <v>46</v>
      </c>
      <c r="F584" t="s">
        <v>47</v>
      </c>
      <c r="G584" s="45" t="s">
        <v>84</v>
      </c>
      <c r="H584" s="44" t="s">
        <v>49</v>
      </c>
      <c r="I584" s="44" t="s">
        <v>50</v>
      </c>
      <c r="J584" s="44" t="s">
        <v>64</v>
      </c>
      <c r="K584" s="46">
        <v>12.1</v>
      </c>
      <c r="L584" s="47" t="s">
        <v>52</v>
      </c>
      <c r="M584" s="48">
        <v>29.6</v>
      </c>
      <c r="N584" s="47">
        <v>482</v>
      </c>
      <c r="O584" s="48">
        <v>8</v>
      </c>
      <c r="P584" s="47" t="s">
        <v>53</v>
      </c>
      <c r="Q584" s="48">
        <v>18.8</v>
      </c>
      <c r="R584" s="47">
        <v>736</v>
      </c>
      <c r="S584" s="48">
        <v>7.1</v>
      </c>
      <c r="T584" s="47" t="s">
        <v>53</v>
      </c>
      <c r="U584" s="48">
        <v>4.4000000000000004</v>
      </c>
      <c r="V584" s="47" t="s">
        <v>53</v>
      </c>
      <c r="W584" s="48">
        <v>3.5</v>
      </c>
      <c r="X584" s="47" t="s">
        <v>53</v>
      </c>
      <c r="Y584" s="48">
        <v>59.7</v>
      </c>
      <c r="Z584" s="47">
        <v>698</v>
      </c>
      <c r="AA584" s="48">
        <v>29.4</v>
      </c>
      <c r="AB584" s="47">
        <v>557</v>
      </c>
      <c r="AC584" s="48">
        <v>53.1</v>
      </c>
      <c r="AD584" s="47" t="s">
        <v>839</v>
      </c>
      <c r="AE584" s="46" t="s">
        <v>54</v>
      </c>
    </row>
    <row r="585" spans="1:31" x14ac:dyDescent="0.2">
      <c r="A585" s="44">
        <f t="shared" si="9"/>
        <v>584</v>
      </c>
      <c r="B585" s="45" t="s">
        <v>89</v>
      </c>
      <c r="C585" s="44" t="s">
        <v>44</v>
      </c>
      <c r="D585" s="58" t="s">
        <v>840</v>
      </c>
      <c r="E585" t="s">
        <v>96</v>
      </c>
      <c r="F585" t="s">
        <v>76</v>
      </c>
      <c r="G585" s="45" t="s">
        <v>77</v>
      </c>
      <c r="H585" s="44" t="s">
        <v>82</v>
      </c>
      <c r="I585" s="44" t="s">
        <v>50</v>
      </c>
      <c r="J585" s="44" t="s">
        <v>64</v>
      </c>
      <c r="K585" s="46">
        <v>12.2</v>
      </c>
      <c r="L585" s="47" t="s">
        <v>52</v>
      </c>
      <c r="M585" s="48">
        <v>6.8</v>
      </c>
      <c r="N585" s="47" t="s">
        <v>52</v>
      </c>
      <c r="O585" s="48">
        <v>47.3</v>
      </c>
      <c r="P585" s="47">
        <v>415</v>
      </c>
      <c r="Q585" s="48">
        <v>24</v>
      </c>
      <c r="R585" s="47">
        <v>654</v>
      </c>
      <c r="S585" s="48">
        <v>14.6</v>
      </c>
      <c r="T585" s="47" t="s">
        <v>53</v>
      </c>
      <c r="U585" s="48">
        <v>16.3</v>
      </c>
      <c r="V585" s="47">
        <v>793</v>
      </c>
      <c r="W585" s="48">
        <v>21.9</v>
      </c>
      <c r="X585" s="47">
        <v>731</v>
      </c>
      <c r="Y585" s="48">
        <v>29.2</v>
      </c>
      <c r="Z585" s="47" t="s">
        <v>53</v>
      </c>
      <c r="AA585" s="48">
        <v>6.5</v>
      </c>
      <c r="AB585" s="47" t="s">
        <v>53</v>
      </c>
      <c r="AC585" s="48">
        <v>61.3</v>
      </c>
      <c r="AD585" s="47" t="s">
        <v>841</v>
      </c>
      <c r="AE585" s="46" t="s">
        <v>54</v>
      </c>
    </row>
    <row r="586" spans="1:31" x14ac:dyDescent="0.2">
      <c r="A586" s="44">
        <f t="shared" si="9"/>
        <v>585</v>
      </c>
      <c r="B586" s="45" t="s">
        <v>65</v>
      </c>
      <c r="C586" s="44" t="s">
        <v>65</v>
      </c>
      <c r="D586" s="58" t="s">
        <v>842</v>
      </c>
      <c r="E586" t="s">
        <v>46</v>
      </c>
      <c r="F586" t="s">
        <v>47</v>
      </c>
      <c r="G586" s="45" t="s">
        <v>77</v>
      </c>
      <c r="H586" s="44" t="s">
        <v>82</v>
      </c>
      <c r="I586" s="44" t="s">
        <v>59</v>
      </c>
      <c r="J586" s="44" t="s">
        <v>51</v>
      </c>
      <c r="K586" s="46">
        <v>12.2</v>
      </c>
      <c r="L586" s="47" t="s">
        <v>52</v>
      </c>
      <c r="M586" s="48">
        <v>21.2</v>
      </c>
      <c r="N586" s="47">
        <v>621</v>
      </c>
      <c r="O586" s="48">
        <v>30.5</v>
      </c>
      <c r="P586" s="47">
        <v>624</v>
      </c>
      <c r="Q586" s="48">
        <v>12.6</v>
      </c>
      <c r="R586" s="47" t="s">
        <v>53</v>
      </c>
      <c r="S586" s="48">
        <v>9.3000000000000007</v>
      </c>
      <c r="T586" s="47" t="s">
        <v>53</v>
      </c>
      <c r="U586" s="48">
        <v>5</v>
      </c>
      <c r="V586" s="47" t="s">
        <v>53</v>
      </c>
      <c r="W586" s="48">
        <v>4</v>
      </c>
      <c r="X586" s="47" t="s">
        <v>53</v>
      </c>
      <c r="Y586" s="48">
        <v>36.200000000000003</v>
      </c>
      <c r="Z586" s="47" t="s">
        <v>53</v>
      </c>
      <c r="AA586" s="48">
        <v>24.1</v>
      </c>
      <c r="AB586" s="47">
        <v>656</v>
      </c>
      <c r="AC586" s="48">
        <v>33.5</v>
      </c>
      <c r="AD586" s="47" t="s">
        <v>53</v>
      </c>
      <c r="AE586" s="46" t="s">
        <v>54</v>
      </c>
    </row>
    <row r="587" spans="1:31" x14ac:dyDescent="0.2">
      <c r="A587" s="44">
        <f t="shared" si="9"/>
        <v>586</v>
      </c>
      <c r="B587" s="45" t="s">
        <v>65</v>
      </c>
      <c r="C587" s="44" t="s">
        <v>65</v>
      </c>
      <c r="D587" s="58" t="s">
        <v>843</v>
      </c>
      <c r="E587" t="s">
        <v>289</v>
      </c>
      <c r="F587" t="s">
        <v>69</v>
      </c>
      <c r="G587" s="45" t="s">
        <v>58</v>
      </c>
      <c r="H587" s="44" t="s">
        <v>62</v>
      </c>
      <c r="I587" s="44" t="s">
        <v>50</v>
      </c>
      <c r="J587" s="44" t="s">
        <v>103</v>
      </c>
      <c r="K587" s="46">
        <v>12.2</v>
      </c>
      <c r="L587" s="47" t="s">
        <v>52</v>
      </c>
      <c r="M587" s="48">
        <v>36.6</v>
      </c>
      <c r="N587" s="47">
        <v>391</v>
      </c>
      <c r="O587" s="48">
        <v>28.9</v>
      </c>
      <c r="P587" s="47">
        <v>655</v>
      </c>
      <c r="Q587" s="48">
        <v>2.9</v>
      </c>
      <c r="R587" s="47" t="s">
        <v>53</v>
      </c>
      <c r="S587" s="48">
        <v>4.9000000000000004</v>
      </c>
      <c r="T587" s="47" t="s">
        <v>53</v>
      </c>
      <c r="U587" s="48">
        <v>13.4</v>
      </c>
      <c r="V587" s="47" t="s">
        <v>53</v>
      </c>
      <c r="W587" s="48">
        <v>19.3</v>
      </c>
      <c r="X587" s="47">
        <v>773</v>
      </c>
      <c r="Y587" s="48">
        <v>16.5</v>
      </c>
      <c r="Z587" s="47" t="s">
        <v>53</v>
      </c>
      <c r="AA587" s="48">
        <v>4.8</v>
      </c>
      <c r="AB587" s="47" t="s">
        <v>53</v>
      </c>
      <c r="AC587" s="48">
        <v>44.9</v>
      </c>
      <c r="AD587" s="47" t="s">
        <v>53</v>
      </c>
      <c r="AE587" s="46" t="s">
        <v>54</v>
      </c>
    </row>
    <row r="588" spans="1:31" x14ac:dyDescent="0.2">
      <c r="A588" s="44">
        <f t="shared" si="9"/>
        <v>587</v>
      </c>
      <c r="B588" s="45" t="s">
        <v>56</v>
      </c>
      <c r="C588" s="44" t="s">
        <v>56</v>
      </c>
      <c r="D588" s="58" t="s">
        <v>844</v>
      </c>
      <c r="E588" t="s">
        <v>340</v>
      </c>
      <c r="F588" t="s">
        <v>76</v>
      </c>
      <c r="G588" s="45" t="s">
        <v>77</v>
      </c>
      <c r="H588" s="44" t="s">
        <v>49</v>
      </c>
      <c r="I588" s="44" t="s">
        <v>59</v>
      </c>
      <c r="J588" s="44"/>
      <c r="K588" s="46">
        <v>12.2</v>
      </c>
      <c r="L588" s="47" t="s">
        <v>52</v>
      </c>
      <c r="M588" s="48">
        <v>17.5</v>
      </c>
      <c r="N588" s="47" t="s">
        <v>52</v>
      </c>
      <c r="O588" s="48">
        <v>5.7</v>
      </c>
      <c r="P588" s="47" t="s">
        <v>53</v>
      </c>
      <c r="Q588" s="48">
        <v>9.3000000000000007</v>
      </c>
      <c r="R588" s="47" t="s">
        <v>53</v>
      </c>
      <c r="S588" s="48"/>
      <c r="T588" s="47"/>
      <c r="U588" s="48"/>
      <c r="V588" s="47"/>
      <c r="W588" s="48"/>
      <c r="X588" s="47"/>
      <c r="Y588" s="48">
        <v>35.299999999999997</v>
      </c>
      <c r="Z588" s="47" t="s">
        <v>53</v>
      </c>
      <c r="AA588" s="48">
        <v>4.5</v>
      </c>
      <c r="AB588" s="47" t="s">
        <v>53</v>
      </c>
      <c r="AC588" s="48">
        <v>33.200000000000003</v>
      </c>
      <c r="AD588" s="47" t="s">
        <v>53</v>
      </c>
      <c r="AE588" s="46" t="s">
        <v>54</v>
      </c>
    </row>
    <row r="589" spans="1:31" x14ac:dyDescent="0.2">
      <c r="A589" s="44">
        <f t="shared" si="9"/>
        <v>588</v>
      </c>
      <c r="B589" s="45">
        <f>504</f>
        <v>504</v>
      </c>
      <c r="C589" s="44">
        <v>484</v>
      </c>
      <c r="D589" s="58" t="s">
        <v>845</v>
      </c>
      <c r="E589" t="s">
        <v>75</v>
      </c>
      <c r="F589" t="s">
        <v>76</v>
      </c>
      <c r="G589" s="45" t="s">
        <v>77</v>
      </c>
      <c r="H589" s="44" t="s">
        <v>82</v>
      </c>
      <c r="I589" s="44" t="s">
        <v>50</v>
      </c>
      <c r="J589" s="44" t="s">
        <v>64</v>
      </c>
      <c r="K589" s="46">
        <v>12.3</v>
      </c>
      <c r="L589" s="47" t="s">
        <v>52</v>
      </c>
      <c r="M589" s="48">
        <v>10.3</v>
      </c>
      <c r="N589" s="47" t="s">
        <v>52</v>
      </c>
      <c r="O589" s="48">
        <v>19.2</v>
      </c>
      <c r="P589" s="47" t="s">
        <v>53</v>
      </c>
      <c r="Q589" s="48">
        <v>98.7</v>
      </c>
      <c r="R589" s="47">
        <v>42</v>
      </c>
      <c r="S589" s="48">
        <v>4.8</v>
      </c>
      <c r="T589" s="47" t="s">
        <v>53</v>
      </c>
      <c r="U589" s="48">
        <v>2.2999999999999998</v>
      </c>
      <c r="V589" s="47" t="s">
        <v>53</v>
      </c>
      <c r="W589" s="48">
        <v>2</v>
      </c>
      <c r="X589" s="47" t="s">
        <v>53</v>
      </c>
      <c r="Y589" s="48">
        <v>62.1</v>
      </c>
      <c r="Z589" s="47">
        <v>663</v>
      </c>
      <c r="AA589" s="48">
        <v>9.6</v>
      </c>
      <c r="AB589" s="47" t="s">
        <v>53</v>
      </c>
      <c r="AC589" s="48">
        <v>44.4</v>
      </c>
      <c r="AD589" s="47" t="s">
        <v>53</v>
      </c>
      <c r="AE589" s="46">
        <v>32</v>
      </c>
    </row>
    <row r="590" spans="1:31" x14ac:dyDescent="0.2">
      <c r="A590" s="44">
        <f t="shared" si="9"/>
        <v>589</v>
      </c>
      <c r="B590" s="45">
        <v>581</v>
      </c>
      <c r="C590" s="44">
        <f>544</f>
        <v>544</v>
      </c>
      <c r="D590" s="58" t="s">
        <v>846</v>
      </c>
      <c r="E590" t="s">
        <v>435</v>
      </c>
      <c r="F590" t="s">
        <v>69</v>
      </c>
      <c r="G590" s="45" t="s">
        <v>58</v>
      </c>
      <c r="H590" s="44" t="s">
        <v>62</v>
      </c>
      <c r="I590" s="44" t="s">
        <v>50</v>
      </c>
      <c r="J590" s="44" t="s">
        <v>51</v>
      </c>
      <c r="K590" s="46">
        <v>12.3</v>
      </c>
      <c r="L590" s="47" t="s">
        <v>52</v>
      </c>
      <c r="M590" s="48">
        <v>76.7</v>
      </c>
      <c r="N590" s="47">
        <v>117</v>
      </c>
      <c r="O590" s="48">
        <v>48.4</v>
      </c>
      <c r="P590" s="47">
        <v>400</v>
      </c>
      <c r="Q590" s="48">
        <v>4.0999999999999996</v>
      </c>
      <c r="R590" s="47" t="s">
        <v>53</v>
      </c>
      <c r="S590" s="48">
        <v>25.4</v>
      </c>
      <c r="T590" s="47">
        <v>644</v>
      </c>
      <c r="U590" s="48">
        <v>11.2</v>
      </c>
      <c r="V590" s="47" t="s">
        <v>53</v>
      </c>
      <c r="W590" s="48">
        <v>16.600000000000001</v>
      </c>
      <c r="X590" s="47" t="s">
        <v>53</v>
      </c>
      <c r="Y590" s="48">
        <v>10.4</v>
      </c>
      <c r="Z590" s="47" t="s">
        <v>53</v>
      </c>
      <c r="AA590" s="48">
        <v>87.1</v>
      </c>
      <c r="AB590" s="47">
        <v>125</v>
      </c>
      <c r="AC590" s="48">
        <v>49.2</v>
      </c>
      <c r="AD590" s="47" t="s">
        <v>847</v>
      </c>
      <c r="AE590" s="46">
        <v>28.9</v>
      </c>
    </row>
    <row r="591" spans="1:31" x14ac:dyDescent="0.2">
      <c r="A591" s="44">
        <f t="shared" si="9"/>
        <v>590</v>
      </c>
      <c r="B591" s="45" t="s">
        <v>93</v>
      </c>
      <c r="C591" s="44" t="s">
        <v>93</v>
      </c>
      <c r="D591" s="58" t="s">
        <v>848</v>
      </c>
      <c r="E591" t="s">
        <v>133</v>
      </c>
      <c r="F591" t="s">
        <v>69</v>
      </c>
      <c r="G591" s="45" t="s">
        <v>77</v>
      </c>
      <c r="H591" s="44" t="s">
        <v>82</v>
      </c>
      <c r="I591" s="44" t="s">
        <v>50</v>
      </c>
      <c r="J591" s="44" t="s">
        <v>64</v>
      </c>
      <c r="K591" s="46">
        <v>12.3</v>
      </c>
      <c r="L591" s="47" t="s">
        <v>52</v>
      </c>
      <c r="M591" s="48">
        <v>6.1</v>
      </c>
      <c r="N591" s="47" t="s">
        <v>52</v>
      </c>
      <c r="O591" s="48">
        <v>9.6</v>
      </c>
      <c r="P591" s="47" t="s">
        <v>53</v>
      </c>
      <c r="Q591" s="48">
        <v>46.9</v>
      </c>
      <c r="R591" s="47">
        <v>404</v>
      </c>
      <c r="S591" s="48">
        <v>4.4000000000000004</v>
      </c>
      <c r="T591" s="47" t="s">
        <v>53</v>
      </c>
      <c r="U591" s="48">
        <v>2.6</v>
      </c>
      <c r="V591" s="47" t="s">
        <v>53</v>
      </c>
      <c r="W591" s="48">
        <v>7.4</v>
      </c>
      <c r="X591" s="47" t="s">
        <v>53</v>
      </c>
      <c r="Y591" s="48">
        <v>85.5</v>
      </c>
      <c r="Z591" s="47">
        <v>246</v>
      </c>
      <c r="AA591" s="48">
        <v>5.4</v>
      </c>
      <c r="AB591" s="47" t="s">
        <v>53</v>
      </c>
      <c r="AC591" s="48">
        <v>58.4</v>
      </c>
      <c r="AD591" s="47" t="s">
        <v>849</v>
      </c>
      <c r="AE591" s="46" t="s">
        <v>54</v>
      </c>
    </row>
    <row r="592" spans="1:31" x14ac:dyDescent="0.2">
      <c r="A592" s="44">
        <f t="shared" si="9"/>
        <v>591</v>
      </c>
      <c r="B592" s="45" t="s">
        <v>93</v>
      </c>
      <c r="C592" s="44" t="s">
        <v>172</v>
      </c>
      <c r="D592" s="58" t="s">
        <v>850</v>
      </c>
      <c r="E592" t="s">
        <v>133</v>
      </c>
      <c r="F592" t="s">
        <v>69</v>
      </c>
      <c r="G592" s="45" t="s">
        <v>77</v>
      </c>
      <c r="H592" s="44" t="s">
        <v>82</v>
      </c>
      <c r="I592" s="44" t="s">
        <v>50</v>
      </c>
      <c r="J592" s="44" t="s">
        <v>64</v>
      </c>
      <c r="K592" s="46">
        <v>12.3</v>
      </c>
      <c r="L592" s="47" t="s">
        <v>52</v>
      </c>
      <c r="M592" s="48">
        <v>7.6</v>
      </c>
      <c r="N592" s="47" t="s">
        <v>52</v>
      </c>
      <c r="O592" s="48">
        <v>4.5999999999999996</v>
      </c>
      <c r="P592" s="47" t="s">
        <v>53</v>
      </c>
      <c r="Q592" s="48">
        <v>56.7</v>
      </c>
      <c r="R592" s="47">
        <v>310</v>
      </c>
      <c r="S592" s="48">
        <v>4.8</v>
      </c>
      <c r="T592" s="47" t="s">
        <v>53</v>
      </c>
      <c r="U592" s="48">
        <v>7.5</v>
      </c>
      <c r="V592" s="47" t="s">
        <v>53</v>
      </c>
      <c r="W592" s="48">
        <v>13.1</v>
      </c>
      <c r="X592" s="47" t="s">
        <v>53</v>
      </c>
      <c r="Y592" s="48">
        <v>55.1</v>
      </c>
      <c r="Z592" s="47">
        <v>767</v>
      </c>
      <c r="AA592" s="48">
        <v>20.3</v>
      </c>
      <c r="AB592" s="47">
        <v>719</v>
      </c>
      <c r="AC592" s="48">
        <v>54.4</v>
      </c>
      <c r="AD592" s="47" t="s">
        <v>385</v>
      </c>
      <c r="AE592" s="46" t="s">
        <v>54</v>
      </c>
    </row>
    <row r="593" spans="1:31" x14ac:dyDescent="0.2">
      <c r="A593" s="44">
        <f t="shared" si="9"/>
        <v>592</v>
      </c>
      <c r="B593" s="45" t="s">
        <v>93</v>
      </c>
      <c r="C593" s="44" t="s">
        <v>445</v>
      </c>
      <c r="D593" s="58" t="s">
        <v>851</v>
      </c>
      <c r="E593" t="s">
        <v>80</v>
      </c>
      <c r="F593" t="s">
        <v>69</v>
      </c>
      <c r="G593" s="45" t="s">
        <v>77</v>
      </c>
      <c r="H593" s="44" t="s">
        <v>49</v>
      </c>
      <c r="I593" s="44" t="s">
        <v>59</v>
      </c>
      <c r="J593" s="44" t="s">
        <v>64</v>
      </c>
      <c r="K593" s="46">
        <v>12.3</v>
      </c>
      <c r="L593" s="47" t="s">
        <v>52</v>
      </c>
      <c r="M593" s="48">
        <v>11.4</v>
      </c>
      <c r="N593" s="47" t="s">
        <v>52</v>
      </c>
      <c r="O593" s="48">
        <v>7.1</v>
      </c>
      <c r="P593" s="47" t="s">
        <v>53</v>
      </c>
      <c r="Q593" s="48">
        <v>9</v>
      </c>
      <c r="R593" s="47" t="s">
        <v>53</v>
      </c>
      <c r="S593" s="48">
        <v>85.2</v>
      </c>
      <c r="T593" s="47">
        <v>257</v>
      </c>
      <c r="U593" s="48">
        <v>99.2</v>
      </c>
      <c r="V593" s="47">
        <v>65</v>
      </c>
      <c r="W593" s="48">
        <v>99.2</v>
      </c>
      <c r="X593" s="47">
        <v>54</v>
      </c>
      <c r="Y593" s="48">
        <v>37.6</v>
      </c>
      <c r="Z593" s="47" t="s">
        <v>53</v>
      </c>
      <c r="AA593" s="48">
        <v>34.200000000000003</v>
      </c>
      <c r="AB593" s="47">
        <v>498</v>
      </c>
      <c r="AC593" s="48">
        <v>40.299999999999997</v>
      </c>
      <c r="AD593" s="47" t="s">
        <v>53</v>
      </c>
      <c r="AE593" s="46" t="s">
        <v>54</v>
      </c>
    </row>
    <row r="594" spans="1:31" x14ac:dyDescent="0.2">
      <c r="A594" s="44">
        <f t="shared" si="9"/>
        <v>593</v>
      </c>
      <c r="B594" s="45" t="s">
        <v>44</v>
      </c>
      <c r="C594" s="44" t="s">
        <v>89</v>
      </c>
      <c r="D594" s="58" t="s">
        <v>852</v>
      </c>
      <c r="E594" t="s">
        <v>75</v>
      </c>
      <c r="F594" t="s">
        <v>76</v>
      </c>
      <c r="G594" s="45" t="s">
        <v>77</v>
      </c>
      <c r="H594" s="44" t="s">
        <v>62</v>
      </c>
      <c r="I594" s="44" t="s">
        <v>50</v>
      </c>
      <c r="J594" s="44" t="s">
        <v>64</v>
      </c>
      <c r="K594" s="46">
        <v>12.3</v>
      </c>
      <c r="L594" s="47" t="s">
        <v>52</v>
      </c>
      <c r="M594" s="48">
        <v>16.8</v>
      </c>
      <c r="N594" s="47" t="s">
        <v>52</v>
      </c>
      <c r="O594" s="48">
        <v>31.4</v>
      </c>
      <c r="P594" s="47">
        <v>609</v>
      </c>
      <c r="Q594" s="48">
        <v>34.4</v>
      </c>
      <c r="R594" s="47">
        <v>529</v>
      </c>
      <c r="S594" s="48">
        <v>4.9000000000000004</v>
      </c>
      <c r="T594" s="47" t="s">
        <v>53</v>
      </c>
      <c r="U594" s="48">
        <v>17</v>
      </c>
      <c r="V594" s="47">
        <v>780</v>
      </c>
      <c r="W594" s="48">
        <v>12.9</v>
      </c>
      <c r="X594" s="47" t="s">
        <v>53</v>
      </c>
      <c r="Y594" s="48">
        <v>46.1</v>
      </c>
      <c r="Z594" s="47" t="s">
        <v>53</v>
      </c>
      <c r="AA594" s="48">
        <v>13.5</v>
      </c>
      <c r="AB594" s="47" t="s">
        <v>53</v>
      </c>
      <c r="AC594" s="48">
        <v>30.8</v>
      </c>
      <c r="AD594" s="47" t="s">
        <v>53</v>
      </c>
      <c r="AE594" s="46" t="s">
        <v>54</v>
      </c>
    </row>
    <row r="595" spans="1:31" x14ac:dyDescent="0.2">
      <c r="A595" s="44">
        <f t="shared" si="9"/>
        <v>594</v>
      </c>
      <c r="B595" s="45" t="s">
        <v>56</v>
      </c>
      <c r="C595" s="44" t="s">
        <v>56</v>
      </c>
      <c r="D595" s="58" t="s">
        <v>853</v>
      </c>
      <c r="E595" t="s">
        <v>190</v>
      </c>
      <c r="F595" t="s">
        <v>76</v>
      </c>
      <c r="G595" s="45" t="s">
        <v>77</v>
      </c>
      <c r="H595" s="44" t="s">
        <v>62</v>
      </c>
      <c r="I595" s="44" t="s">
        <v>50</v>
      </c>
      <c r="J595" s="44" t="s">
        <v>103</v>
      </c>
      <c r="K595" s="46">
        <v>12.3</v>
      </c>
      <c r="L595" s="47" t="s">
        <v>52</v>
      </c>
      <c r="M595" s="48">
        <v>11.8</v>
      </c>
      <c r="N595" s="47" t="s">
        <v>52</v>
      </c>
      <c r="O595" s="48">
        <v>6.4</v>
      </c>
      <c r="P595" s="47" t="s">
        <v>53</v>
      </c>
      <c r="Q595" s="48">
        <v>11.7</v>
      </c>
      <c r="R595" s="47" t="s">
        <v>53</v>
      </c>
      <c r="S595" s="48">
        <v>5.6</v>
      </c>
      <c r="T595" s="47" t="s">
        <v>53</v>
      </c>
      <c r="U595" s="48">
        <v>6.8</v>
      </c>
      <c r="V595" s="47" t="s">
        <v>53</v>
      </c>
      <c r="W595" s="48">
        <v>11</v>
      </c>
      <c r="X595" s="47" t="s">
        <v>53</v>
      </c>
      <c r="Y595" s="48">
        <v>10.1</v>
      </c>
      <c r="Z595" s="47" t="s">
        <v>53</v>
      </c>
      <c r="AA595" s="48">
        <v>21</v>
      </c>
      <c r="AB595" s="47">
        <v>707</v>
      </c>
      <c r="AC595" s="48">
        <v>53.9</v>
      </c>
      <c r="AD595" s="47" t="s">
        <v>854</v>
      </c>
      <c r="AE595" s="46" t="s">
        <v>54</v>
      </c>
    </row>
    <row r="596" spans="1:31" x14ac:dyDescent="0.2">
      <c r="A596" s="44">
        <f t="shared" si="9"/>
        <v>595</v>
      </c>
      <c r="B596" s="45" t="s">
        <v>56</v>
      </c>
      <c r="C596" s="44" t="s">
        <v>56</v>
      </c>
      <c r="D596" s="58" t="s">
        <v>855</v>
      </c>
      <c r="E596" t="s">
        <v>278</v>
      </c>
      <c r="F596" t="s">
        <v>76</v>
      </c>
      <c r="G596" s="45" t="s">
        <v>84</v>
      </c>
      <c r="H596" s="44" t="s">
        <v>62</v>
      </c>
      <c r="I596" s="44" t="s">
        <v>50</v>
      </c>
      <c r="J596" s="44" t="s">
        <v>64</v>
      </c>
      <c r="K596" s="46">
        <v>12.3</v>
      </c>
      <c r="L596" s="47" t="s">
        <v>52</v>
      </c>
      <c r="M596" s="48">
        <v>15.9</v>
      </c>
      <c r="N596" s="47" t="s">
        <v>52</v>
      </c>
      <c r="O596" s="48">
        <v>3.3</v>
      </c>
      <c r="P596" s="47" t="s">
        <v>53</v>
      </c>
      <c r="Q596" s="48">
        <v>10</v>
      </c>
      <c r="R596" s="47" t="s">
        <v>53</v>
      </c>
      <c r="S596" s="48">
        <v>5.7</v>
      </c>
      <c r="T596" s="47" t="s">
        <v>53</v>
      </c>
      <c r="U596" s="48">
        <v>1.5</v>
      </c>
      <c r="V596" s="47" t="s">
        <v>53</v>
      </c>
      <c r="W596" s="48">
        <v>5.8</v>
      </c>
      <c r="X596" s="47" t="s">
        <v>53</v>
      </c>
      <c r="Y596" s="48">
        <v>23.3</v>
      </c>
      <c r="Z596" s="47" t="s">
        <v>53</v>
      </c>
      <c r="AA596" s="48">
        <v>30.8</v>
      </c>
      <c r="AB596" s="47">
        <v>537</v>
      </c>
      <c r="AC596" s="48">
        <v>51.3</v>
      </c>
      <c r="AD596" s="47" t="s">
        <v>856</v>
      </c>
      <c r="AE596" s="46" t="s">
        <v>54</v>
      </c>
    </row>
    <row r="597" spans="1:31" x14ac:dyDescent="0.2">
      <c r="A597" s="44">
        <f t="shared" si="9"/>
        <v>596</v>
      </c>
      <c r="B597" s="45" t="s">
        <v>55</v>
      </c>
      <c r="C597" s="44" t="s">
        <v>56</v>
      </c>
      <c r="D597" s="58" t="s">
        <v>857</v>
      </c>
      <c r="E597" t="s">
        <v>190</v>
      </c>
      <c r="F597" t="s">
        <v>76</v>
      </c>
      <c r="G597" s="45" t="s">
        <v>58</v>
      </c>
      <c r="H597" s="44" t="s">
        <v>62</v>
      </c>
      <c r="I597" s="44" t="s">
        <v>59</v>
      </c>
      <c r="J597" s="44" t="s">
        <v>64</v>
      </c>
      <c r="K597" s="46">
        <v>12.4</v>
      </c>
      <c r="L597" s="47" t="s">
        <v>52</v>
      </c>
      <c r="M597" s="48">
        <v>8</v>
      </c>
      <c r="N597" s="47" t="s">
        <v>52</v>
      </c>
      <c r="O597" s="48">
        <v>11.6</v>
      </c>
      <c r="P597" s="47" t="s">
        <v>53</v>
      </c>
      <c r="Q597" s="48">
        <v>4.4000000000000004</v>
      </c>
      <c r="R597" s="47" t="s">
        <v>53</v>
      </c>
      <c r="S597" s="48">
        <v>5.9</v>
      </c>
      <c r="T597" s="47" t="s">
        <v>53</v>
      </c>
      <c r="U597" s="48">
        <v>10.1</v>
      </c>
      <c r="V597" s="47" t="s">
        <v>53</v>
      </c>
      <c r="W597" s="48">
        <v>14.6</v>
      </c>
      <c r="X597" s="47" t="s">
        <v>53</v>
      </c>
      <c r="Y597" s="48">
        <v>3.9</v>
      </c>
      <c r="Z597" s="47" t="s">
        <v>53</v>
      </c>
      <c r="AA597" s="48">
        <v>26.6</v>
      </c>
      <c r="AB597" s="47">
        <v>614</v>
      </c>
      <c r="AC597" s="48">
        <v>26.6</v>
      </c>
      <c r="AD597" s="47" t="s">
        <v>53</v>
      </c>
      <c r="AE597" s="46" t="s">
        <v>54</v>
      </c>
    </row>
    <row r="598" spans="1:31" x14ac:dyDescent="0.2">
      <c r="A598" s="44">
        <f t="shared" si="9"/>
        <v>597</v>
      </c>
      <c r="B598" s="45">
        <f>553</f>
        <v>553</v>
      </c>
      <c r="C598" s="44">
        <f>506</f>
        <v>506</v>
      </c>
      <c r="D598" s="58" t="s">
        <v>858</v>
      </c>
      <c r="E598" t="s">
        <v>46</v>
      </c>
      <c r="F598" t="s">
        <v>47</v>
      </c>
      <c r="G598" s="45" t="s">
        <v>77</v>
      </c>
      <c r="H598" s="44" t="s">
        <v>49</v>
      </c>
      <c r="I598" s="44" t="s">
        <v>50</v>
      </c>
      <c r="J598" s="44" t="s">
        <v>64</v>
      </c>
      <c r="K598" s="46">
        <v>12.5</v>
      </c>
      <c r="L598" s="47" t="s">
        <v>52</v>
      </c>
      <c r="M598" s="48">
        <v>9.4</v>
      </c>
      <c r="N598" s="47" t="s">
        <v>52</v>
      </c>
      <c r="O598" s="48">
        <v>9.6</v>
      </c>
      <c r="P598" s="47" t="s">
        <v>53</v>
      </c>
      <c r="Q598" s="48">
        <v>64.099999999999994</v>
      </c>
      <c r="R598" s="47">
        <v>255</v>
      </c>
      <c r="S598" s="48">
        <v>48.2</v>
      </c>
      <c r="T598" s="47">
        <v>447</v>
      </c>
      <c r="U598" s="48">
        <v>22.5</v>
      </c>
      <c r="V598" s="47">
        <v>695</v>
      </c>
      <c r="W598" s="48">
        <v>28.6</v>
      </c>
      <c r="X598" s="47">
        <v>632</v>
      </c>
      <c r="Y598" s="48">
        <v>68.5</v>
      </c>
      <c r="Z598" s="47">
        <v>559</v>
      </c>
      <c r="AA598" s="48">
        <v>28.7</v>
      </c>
      <c r="AB598" s="47">
        <v>581</v>
      </c>
      <c r="AC598" s="48">
        <v>72.900000000000006</v>
      </c>
      <c r="AD598" s="47" t="s">
        <v>859</v>
      </c>
      <c r="AE598" s="46">
        <v>29.8</v>
      </c>
    </row>
    <row r="599" spans="1:31" x14ac:dyDescent="0.2">
      <c r="A599" s="44">
        <f t="shared" si="9"/>
        <v>598</v>
      </c>
      <c r="B599" s="45" t="s">
        <v>276</v>
      </c>
      <c r="C599" s="44" t="s">
        <v>93</v>
      </c>
      <c r="D599" s="58" t="s">
        <v>860</v>
      </c>
      <c r="E599" t="s">
        <v>160</v>
      </c>
      <c r="F599" t="s">
        <v>47</v>
      </c>
      <c r="G599" s="45" t="s">
        <v>84</v>
      </c>
      <c r="H599" s="44" t="s">
        <v>49</v>
      </c>
      <c r="I599" s="44" t="s">
        <v>50</v>
      </c>
      <c r="J599" s="44" t="s">
        <v>64</v>
      </c>
      <c r="K599" s="46">
        <v>12.5</v>
      </c>
      <c r="L599" s="47" t="s">
        <v>52</v>
      </c>
      <c r="M599" s="48">
        <v>19.399999999999999</v>
      </c>
      <c r="N599" s="47">
        <v>673</v>
      </c>
      <c r="O599" s="48">
        <v>2.2999999999999998</v>
      </c>
      <c r="P599" s="47" t="s">
        <v>53</v>
      </c>
      <c r="Q599" s="48">
        <v>41</v>
      </c>
      <c r="R599" s="47">
        <v>459</v>
      </c>
      <c r="S599" s="48">
        <v>46.5</v>
      </c>
      <c r="T599" s="47">
        <v>458</v>
      </c>
      <c r="U599" s="48">
        <v>19.600000000000001</v>
      </c>
      <c r="V599" s="47">
        <v>736</v>
      </c>
      <c r="W599" s="48">
        <v>25.7</v>
      </c>
      <c r="X599" s="47">
        <v>676</v>
      </c>
      <c r="Y599" s="48">
        <v>60.9</v>
      </c>
      <c r="Z599" s="47">
        <v>679</v>
      </c>
      <c r="AA599" s="48">
        <v>20.100000000000001</v>
      </c>
      <c r="AB599" s="47">
        <v>723</v>
      </c>
      <c r="AC599" s="48">
        <v>66</v>
      </c>
      <c r="AD599" s="47" t="s">
        <v>861</v>
      </c>
      <c r="AE599" s="46" t="s">
        <v>54</v>
      </c>
    </row>
    <row r="600" spans="1:31" x14ac:dyDescent="0.2">
      <c r="A600" s="44">
        <f t="shared" si="9"/>
        <v>599</v>
      </c>
      <c r="B600" s="45" t="s">
        <v>65</v>
      </c>
      <c r="C600" s="44" t="s">
        <v>65</v>
      </c>
      <c r="D600" s="58" t="s">
        <v>862</v>
      </c>
      <c r="E600" t="s">
        <v>435</v>
      </c>
      <c r="F600" t="s">
        <v>69</v>
      </c>
      <c r="G600" s="45" t="s">
        <v>84</v>
      </c>
      <c r="H600" s="44" t="s">
        <v>49</v>
      </c>
      <c r="I600" s="44" t="s">
        <v>50</v>
      </c>
      <c r="J600" s="44" t="s">
        <v>64</v>
      </c>
      <c r="K600" s="46">
        <v>12.5</v>
      </c>
      <c r="L600" s="47" t="s">
        <v>52</v>
      </c>
      <c r="M600" s="48">
        <v>16.899999999999999</v>
      </c>
      <c r="N600" s="47" t="s">
        <v>52</v>
      </c>
      <c r="O600" s="48">
        <v>11.5</v>
      </c>
      <c r="P600" s="47" t="s">
        <v>53</v>
      </c>
      <c r="Q600" s="48">
        <v>9.4</v>
      </c>
      <c r="R600" s="47" t="s">
        <v>53</v>
      </c>
      <c r="S600" s="48">
        <v>24.2</v>
      </c>
      <c r="T600" s="47">
        <v>660</v>
      </c>
      <c r="U600" s="48">
        <v>20.3</v>
      </c>
      <c r="V600" s="47">
        <v>727</v>
      </c>
      <c r="W600" s="48">
        <v>26.4</v>
      </c>
      <c r="X600" s="47">
        <v>667</v>
      </c>
      <c r="Y600" s="48">
        <v>65.3</v>
      </c>
      <c r="Z600" s="47">
        <v>619</v>
      </c>
      <c r="AA600" s="48">
        <v>14.5</v>
      </c>
      <c r="AB600" s="47" t="s">
        <v>53</v>
      </c>
      <c r="AC600" s="48">
        <v>64</v>
      </c>
      <c r="AD600" s="47" t="s">
        <v>831</v>
      </c>
      <c r="AE600" s="46" t="s">
        <v>54</v>
      </c>
    </row>
    <row r="601" spans="1:31" x14ac:dyDescent="0.2">
      <c r="A601" s="44">
        <f t="shared" si="9"/>
        <v>600</v>
      </c>
      <c r="B601" s="45" t="s">
        <v>65</v>
      </c>
      <c r="C601" s="44" t="s">
        <v>65</v>
      </c>
      <c r="D601" s="58" t="s">
        <v>863</v>
      </c>
      <c r="E601" t="s">
        <v>100</v>
      </c>
      <c r="F601" t="s">
        <v>101</v>
      </c>
      <c r="G601" s="45" t="s">
        <v>77</v>
      </c>
      <c r="H601" s="44" t="s">
        <v>49</v>
      </c>
      <c r="I601" s="44" t="s">
        <v>50</v>
      </c>
      <c r="J601" s="44" t="s">
        <v>64</v>
      </c>
      <c r="K601" s="46">
        <v>12.5</v>
      </c>
      <c r="L601" s="47" t="s">
        <v>52</v>
      </c>
      <c r="M601" s="48">
        <v>9.6</v>
      </c>
      <c r="N601" s="47" t="s">
        <v>52</v>
      </c>
      <c r="O601" s="48">
        <v>8.1999999999999993</v>
      </c>
      <c r="P601" s="47" t="s">
        <v>53</v>
      </c>
      <c r="Q601" s="48">
        <v>16</v>
      </c>
      <c r="R601" s="47">
        <v>785</v>
      </c>
      <c r="S601" s="48">
        <v>6.3</v>
      </c>
      <c r="T601" s="47" t="s">
        <v>53</v>
      </c>
      <c r="U601" s="48">
        <v>6.1</v>
      </c>
      <c r="V601" s="47" t="s">
        <v>53</v>
      </c>
      <c r="W601" s="48">
        <v>10</v>
      </c>
      <c r="X601" s="47" t="s">
        <v>53</v>
      </c>
      <c r="Y601" s="48">
        <v>67.3</v>
      </c>
      <c r="Z601" s="47">
        <v>582</v>
      </c>
      <c r="AA601" s="48">
        <v>15.7</v>
      </c>
      <c r="AB601" s="47" t="s">
        <v>53</v>
      </c>
      <c r="AC601" s="48">
        <v>50.9</v>
      </c>
      <c r="AD601" s="47" t="s">
        <v>335</v>
      </c>
      <c r="AE601" s="46" t="s">
        <v>54</v>
      </c>
    </row>
    <row r="602" spans="1:31" x14ac:dyDescent="0.2">
      <c r="A602" s="44">
        <f t="shared" si="9"/>
        <v>601</v>
      </c>
      <c r="B602" s="45" t="s">
        <v>56</v>
      </c>
      <c r="C602" s="44" t="s">
        <v>56</v>
      </c>
      <c r="D602" s="58" t="s">
        <v>864</v>
      </c>
      <c r="E602" t="s">
        <v>650</v>
      </c>
      <c r="F602" t="s">
        <v>76</v>
      </c>
      <c r="G602" s="45" t="s">
        <v>58</v>
      </c>
      <c r="H602" s="44" t="s">
        <v>49</v>
      </c>
      <c r="I602" s="44" t="s">
        <v>59</v>
      </c>
      <c r="J602" s="44" t="s">
        <v>51</v>
      </c>
      <c r="K602" s="46">
        <v>12.5</v>
      </c>
      <c r="L602" s="47" t="s">
        <v>52</v>
      </c>
      <c r="M602" s="48">
        <v>8.5</v>
      </c>
      <c r="N602" s="47" t="s">
        <v>52</v>
      </c>
      <c r="O602" s="48">
        <v>6.7</v>
      </c>
      <c r="P602" s="47" t="s">
        <v>53</v>
      </c>
      <c r="Q602" s="48">
        <v>5.0999999999999996</v>
      </c>
      <c r="R602" s="47" t="s">
        <v>53</v>
      </c>
      <c r="S602" s="48">
        <v>17.899999999999999</v>
      </c>
      <c r="T602" s="47">
        <v>748</v>
      </c>
      <c r="U602" s="48">
        <v>7.4</v>
      </c>
      <c r="V602" s="47" t="s">
        <v>53</v>
      </c>
      <c r="W602" s="48">
        <v>5.7</v>
      </c>
      <c r="X602" s="47" t="s">
        <v>53</v>
      </c>
      <c r="Y602" s="48">
        <v>20</v>
      </c>
      <c r="Z602" s="47" t="s">
        <v>53</v>
      </c>
      <c r="AA602" s="48">
        <v>38.299999999999997</v>
      </c>
      <c r="AB602" s="47">
        <v>451</v>
      </c>
      <c r="AC602" s="48">
        <v>12.3</v>
      </c>
      <c r="AD602" s="47" t="s">
        <v>53</v>
      </c>
      <c r="AE602" s="46" t="s">
        <v>54</v>
      </c>
    </row>
    <row r="603" spans="1:31" x14ac:dyDescent="0.2">
      <c r="A603" s="44">
        <f t="shared" si="9"/>
        <v>602</v>
      </c>
      <c r="B603" s="45" t="s">
        <v>56</v>
      </c>
      <c r="C603" s="44" t="s">
        <v>65</v>
      </c>
      <c r="D603" s="58" t="s">
        <v>865</v>
      </c>
      <c r="E603" t="s">
        <v>220</v>
      </c>
      <c r="F603" t="s">
        <v>47</v>
      </c>
      <c r="G603" s="45" t="s">
        <v>84</v>
      </c>
      <c r="H603" s="44" t="s">
        <v>82</v>
      </c>
      <c r="I603" s="44" t="s">
        <v>59</v>
      </c>
      <c r="J603" s="44" t="s">
        <v>64</v>
      </c>
      <c r="K603" s="46">
        <v>12.5</v>
      </c>
      <c r="L603" s="47" t="s">
        <v>52</v>
      </c>
      <c r="M603" s="48">
        <v>3.1</v>
      </c>
      <c r="N603" s="47" t="s">
        <v>52</v>
      </c>
      <c r="O603" s="48">
        <v>17.399999999999999</v>
      </c>
      <c r="P603" s="47" t="s">
        <v>53</v>
      </c>
      <c r="Q603" s="48">
        <v>6.4</v>
      </c>
      <c r="R603" s="47" t="s">
        <v>53</v>
      </c>
      <c r="S603" s="48">
        <v>8.8000000000000007</v>
      </c>
      <c r="T603" s="47" t="s">
        <v>53</v>
      </c>
      <c r="U603" s="48">
        <v>1.3</v>
      </c>
      <c r="V603" s="47" t="s">
        <v>53</v>
      </c>
      <c r="W603" s="48">
        <v>5.8</v>
      </c>
      <c r="X603" s="47" t="s">
        <v>53</v>
      </c>
      <c r="Y603" s="48">
        <v>57</v>
      </c>
      <c r="Z603" s="47">
        <v>736</v>
      </c>
      <c r="AA603" s="48">
        <v>17.600000000000001</v>
      </c>
      <c r="AB603" s="47">
        <v>770</v>
      </c>
      <c r="AC603" s="48">
        <v>55.7</v>
      </c>
      <c r="AD603" s="47" t="s">
        <v>393</v>
      </c>
      <c r="AE603" s="46" t="s">
        <v>54</v>
      </c>
    </row>
    <row r="604" spans="1:31" x14ac:dyDescent="0.2">
      <c r="A604" s="44">
        <f t="shared" si="9"/>
        <v>603</v>
      </c>
      <c r="B604" s="45" t="s">
        <v>56</v>
      </c>
      <c r="C604" s="44" t="s">
        <v>65</v>
      </c>
      <c r="D604" s="58" t="s">
        <v>866</v>
      </c>
      <c r="E604" t="s">
        <v>867</v>
      </c>
      <c r="F604" t="s">
        <v>69</v>
      </c>
      <c r="G604" s="45" t="s">
        <v>84</v>
      </c>
      <c r="H604" s="44" t="s">
        <v>82</v>
      </c>
      <c r="I604" s="44" t="s">
        <v>59</v>
      </c>
      <c r="J604" s="44" t="s">
        <v>64</v>
      </c>
      <c r="K604" s="46">
        <v>12.5</v>
      </c>
      <c r="L604" s="47" t="s">
        <v>52</v>
      </c>
      <c r="M604" s="48">
        <v>6.5</v>
      </c>
      <c r="N604" s="47" t="s">
        <v>52</v>
      </c>
      <c r="O604" s="48">
        <v>10.5</v>
      </c>
      <c r="P604" s="47" t="s">
        <v>53</v>
      </c>
      <c r="Q604" s="48">
        <v>6.9</v>
      </c>
      <c r="R604" s="47" t="s">
        <v>53</v>
      </c>
      <c r="S604" s="48"/>
      <c r="T604" s="47"/>
      <c r="U604" s="48"/>
      <c r="V604" s="47"/>
      <c r="W604" s="48"/>
      <c r="X604" s="47"/>
      <c r="Y604" s="48">
        <v>82.1</v>
      </c>
      <c r="Z604" s="47">
        <v>312</v>
      </c>
      <c r="AA604" s="48">
        <v>30.7</v>
      </c>
      <c r="AB604" s="47">
        <v>538</v>
      </c>
      <c r="AC604" s="48">
        <v>31.2</v>
      </c>
      <c r="AD604" s="47" t="s">
        <v>53</v>
      </c>
      <c r="AE604" s="46" t="s">
        <v>54</v>
      </c>
    </row>
    <row r="605" spans="1:31" x14ac:dyDescent="0.2">
      <c r="A605" s="44">
        <f t="shared" si="9"/>
        <v>604</v>
      </c>
      <c r="B605" s="45">
        <f>609</f>
        <v>609</v>
      </c>
      <c r="C605" s="44">
        <f>559</f>
        <v>559</v>
      </c>
      <c r="D605" s="58" t="s">
        <v>868</v>
      </c>
      <c r="E605" t="s">
        <v>80</v>
      </c>
      <c r="F605" t="s">
        <v>69</v>
      </c>
      <c r="G605" s="45" t="s">
        <v>77</v>
      </c>
      <c r="H605" s="44" t="s">
        <v>49</v>
      </c>
      <c r="I605" s="44" t="s">
        <v>50</v>
      </c>
      <c r="J605" s="44" t="s">
        <v>64</v>
      </c>
      <c r="K605" s="46">
        <v>12.6</v>
      </c>
      <c r="L605" s="47" t="s">
        <v>52</v>
      </c>
      <c r="M605" s="48">
        <v>19.8</v>
      </c>
      <c r="N605" s="47">
        <v>664</v>
      </c>
      <c r="O605" s="48">
        <v>11.4</v>
      </c>
      <c r="P605" s="47" t="s">
        <v>53</v>
      </c>
      <c r="Q605" s="48">
        <v>19</v>
      </c>
      <c r="R605" s="47">
        <v>731</v>
      </c>
      <c r="S605" s="48">
        <v>100</v>
      </c>
      <c r="T605" s="47">
        <v>94</v>
      </c>
      <c r="U605" s="48">
        <v>90.1</v>
      </c>
      <c r="V605" s="47">
        <v>166</v>
      </c>
      <c r="W605" s="48">
        <v>90.9</v>
      </c>
      <c r="X605" s="47">
        <v>141</v>
      </c>
      <c r="Y605" s="48">
        <v>71.5</v>
      </c>
      <c r="Z605" s="47">
        <v>508</v>
      </c>
      <c r="AA605" s="48">
        <v>10.1</v>
      </c>
      <c r="AB605" s="47" t="s">
        <v>53</v>
      </c>
      <c r="AC605" s="48">
        <v>75.599999999999994</v>
      </c>
      <c r="AD605" s="47">
        <v>227</v>
      </c>
      <c r="AE605" s="46">
        <v>27.9</v>
      </c>
    </row>
    <row r="606" spans="1:31" x14ac:dyDescent="0.2">
      <c r="A606" s="44">
        <f t="shared" si="9"/>
        <v>605</v>
      </c>
      <c r="B606" s="45" t="s">
        <v>445</v>
      </c>
      <c r="C606" s="44" t="s">
        <v>507</v>
      </c>
      <c r="D606" s="58" t="s">
        <v>869</v>
      </c>
      <c r="E606" t="s">
        <v>133</v>
      </c>
      <c r="F606" t="s">
        <v>69</v>
      </c>
      <c r="G606" s="45" t="s">
        <v>77</v>
      </c>
      <c r="H606" s="44" t="s">
        <v>82</v>
      </c>
      <c r="I606" s="44" t="s">
        <v>50</v>
      </c>
      <c r="J606" s="44" t="s">
        <v>64</v>
      </c>
      <c r="K606" s="46">
        <v>12.6</v>
      </c>
      <c r="L606" s="47" t="s">
        <v>52</v>
      </c>
      <c r="M606" s="48">
        <v>2.9</v>
      </c>
      <c r="N606" s="47" t="s">
        <v>52</v>
      </c>
      <c r="O606" s="48">
        <v>18.600000000000001</v>
      </c>
      <c r="P606" s="47" t="s">
        <v>53</v>
      </c>
      <c r="Q606" s="48">
        <v>55.5</v>
      </c>
      <c r="R606" s="47">
        <v>323</v>
      </c>
      <c r="S606" s="48">
        <v>1.4</v>
      </c>
      <c r="T606" s="47" t="s">
        <v>53</v>
      </c>
      <c r="U606" s="48">
        <v>17.8</v>
      </c>
      <c r="V606" s="47">
        <v>767</v>
      </c>
      <c r="W606" s="48">
        <v>23.9</v>
      </c>
      <c r="X606" s="47">
        <v>706</v>
      </c>
      <c r="Y606" s="48">
        <v>78.599999999999994</v>
      </c>
      <c r="Z606" s="47">
        <v>375</v>
      </c>
      <c r="AA606" s="48">
        <v>1.6</v>
      </c>
      <c r="AB606" s="47" t="s">
        <v>53</v>
      </c>
      <c r="AC606" s="48">
        <v>61.5</v>
      </c>
      <c r="AD606" s="47" t="s">
        <v>408</v>
      </c>
      <c r="AE606" s="46" t="s">
        <v>54</v>
      </c>
    </row>
    <row r="607" spans="1:31" x14ac:dyDescent="0.2">
      <c r="A607" s="44">
        <f t="shared" si="9"/>
        <v>606</v>
      </c>
      <c r="B607" s="45" t="s">
        <v>145</v>
      </c>
      <c r="C607" s="44" t="s">
        <v>172</v>
      </c>
      <c r="D607" s="58" t="s">
        <v>870</v>
      </c>
      <c r="E607" t="s">
        <v>448</v>
      </c>
      <c r="F607" t="s">
        <v>69</v>
      </c>
      <c r="G607" s="45" t="s">
        <v>58</v>
      </c>
      <c r="H607" s="44" t="s">
        <v>49</v>
      </c>
      <c r="I607" s="44" t="s">
        <v>50</v>
      </c>
      <c r="J607" s="44" t="s">
        <v>64</v>
      </c>
      <c r="K607" s="46">
        <v>12.6</v>
      </c>
      <c r="L607" s="47" t="s">
        <v>52</v>
      </c>
      <c r="M607" s="48">
        <v>31.9</v>
      </c>
      <c r="N607" s="47">
        <v>449</v>
      </c>
      <c r="O607" s="48">
        <v>31.7</v>
      </c>
      <c r="P607" s="47">
        <v>606</v>
      </c>
      <c r="Q607" s="48">
        <v>6</v>
      </c>
      <c r="R607" s="47" t="s">
        <v>53</v>
      </c>
      <c r="S607" s="48">
        <v>22.1</v>
      </c>
      <c r="T607" s="47">
        <v>686</v>
      </c>
      <c r="U607" s="48">
        <v>84.9</v>
      </c>
      <c r="V607" s="47">
        <v>195</v>
      </c>
      <c r="W607" s="48">
        <v>86.3</v>
      </c>
      <c r="X607" s="47">
        <v>165</v>
      </c>
      <c r="Y607" s="48">
        <v>38.200000000000003</v>
      </c>
      <c r="Z607" s="47" t="s">
        <v>53</v>
      </c>
      <c r="AA607" s="48">
        <v>40.5</v>
      </c>
      <c r="AB607" s="47">
        <v>432</v>
      </c>
      <c r="AC607" s="48">
        <v>47.6</v>
      </c>
      <c r="AD607" s="47" t="s">
        <v>690</v>
      </c>
      <c r="AE607" s="46" t="s">
        <v>54</v>
      </c>
    </row>
    <row r="608" spans="1:31" x14ac:dyDescent="0.2">
      <c r="A608" s="44">
        <f t="shared" si="9"/>
        <v>607</v>
      </c>
      <c r="B608" s="45" t="s">
        <v>89</v>
      </c>
      <c r="C608" s="44" t="s">
        <v>93</v>
      </c>
      <c r="D608" s="58" t="s">
        <v>871</v>
      </c>
      <c r="E608" t="s">
        <v>174</v>
      </c>
      <c r="F608" t="s">
        <v>76</v>
      </c>
      <c r="G608" s="45" t="s">
        <v>58</v>
      </c>
      <c r="H608" s="44" t="s">
        <v>82</v>
      </c>
      <c r="I608" s="44" t="s">
        <v>50</v>
      </c>
      <c r="J608" s="44" t="s">
        <v>64</v>
      </c>
      <c r="K608" s="46">
        <v>12.6</v>
      </c>
      <c r="L608" s="47" t="s">
        <v>52</v>
      </c>
      <c r="M608" s="48">
        <v>9.8000000000000007</v>
      </c>
      <c r="N608" s="47" t="s">
        <v>52</v>
      </c>
      <c r="O608" s="48">
        <v>44.8</v>
      </c>
      <c r="P608" s="47">
        <v>440</v>
      </c>
      <c r="Q608" s="48">
        <v>7</v>
      </c>
      <c r="R608" s="47" t="s">
        <v>53</v>
      </c>
      <c r="S608" s="48">
        <v>99.2</v>
      </c>
      <c r="T608" s="47">
        <v>126</v>
      </c>
      <c r="U608" s="48">
        <v>3.2</v>
      </c>
      <c r="V608" s="47" t="s">
        <v>53</v>
      </c>
      <c r="W608" s="48">
        <v>7.3</v>
      </c>
      <c r="X608" s="47" t="s">
        <v>53</v>
      </c>
      <c r="Y608" s="48">
        <v>56.9</v>
      </c>
      <c r="Z608" s="47">
        <v>740</v>
      </c>
      <c r="AA608" s="48">
        <v>2.9</v>
      </c>
      <c r="AB608" s="47" t="s">
        <v>53</v>
      </c>
      <c r="AC608" s="48">
        <v>23.7</v>
      </c>
      <c r="AD608" s="47" t="s">
        <v>53</v>
      </c>
      <c r="AE608" s="46" t="s">
        <v>54</v>
      </c>
    </row>
    <row r="609" spans="1:31" x14ac:dyDescent="0.2">
      <c r="A609" s="44">
        <f t="shared" si="9"/>
        <v>608</v>
      </c>
      <c r="B609" s="45" t="s">
        <v>65</v>
      </c>
      <c r="C609" s="44" t="s">
        <v>65</v>
      </c>
      <c r="D609" s="58" t="s">
        <v>872</v>
      </c>
      <c r="E609" t="s">
        <v>266</v>
      </c>
      <c r="F609" t="s">
        <v>69</v>
      </c>
      <c r="G609" s="45" t="s">
        <v>77</v>
      </c>
      <c r="H609" s="44" t="s">
        <v>88</v>
      </c>
      <c r="I609" s="44" t="s">
        <v>50</v>
      </c>
      <c r="J609" s="44" t="s">
        <v>64</v>
      </c>
      <c r="K609" s="46">
        <v>12.6</v>
      </c>
      <c r="L609" s="47" t="s">
        <v>52</v>
      </c>
      <c r="M609" s="48">
        <v>28.1</v>
      </c>
      <c r="N609" s="47">
        <v>495</v>
      </c>
      <c r="O609" s="48">
        <v>28.3</v>
      </c>
      <c r="P609" s="47">
        <v>677</v>
      </c>
      <c r="Q609" s="48">
        <v>10</v>
      </c>
      <c r="R609" s="47" t="s">
        <v>53</v>
      </c>
      <c r="S609" s="48">
        <v>3.4</v>
      </c>
      <c r="T609" s="47" t="s">
        <v>53</v>
      </c>
      <c r="U609" s="48">
        <v>9.1999999999999993</v>
      </c>
      <c r="V609" s="47" t="s">
        <v>53</v>
      </c>
      <c r="W609" s="48">
        <v>12.6</v>
      </c>
      <c r="X609" s="47" t="s">
        <v>53</v>
      </c>
      <c r="Y609" s="48">
        <v>44.2</v>
      </c>
      <c r="Z609" s="47" t="s">
        <v>53</v>
      </c>
      <c r="AA609" s="48">
        <v>10.3</v>
      </c>
      <c r="AB609" s="47" t="s">
        <v>53</v>
      </c>
      <c r="AC609" s="48">
        <v>20.5</v>
      </c>
      <c r="AD609" s="47" t="s">
        <v>53</v>
      </c>
      <c r="AE609" s="46" t="s">
        <v>54</v>
      </c>
    </row>
    <row r="610" spans="1:31" x14ac:dyDescent="0.2">
      <c r="A610" s="44">
        <f t="shared" si="9"/>
        <v>609</v>
      </c>
      <c r="B610" s="45">
        <v>438</v>
      </c>
      <c r="C610" s="44">
        <v>435</v>
      </c>
      <c r="D610" s="58" t="s">
        <v>873</v>
      </c>
      <c r="E610" t="s">
        <v>435</v>
      </c>
      <c r="F610" t="s">
        <v>69</v>
      </c>
      <c r="G610" s="45" t="s">
        <v>58</v>
      </c>
      <c r="H610" s="44" t="s">
        <v>62</v>
      </c>
      <c r="I610" s="44" t="s">
        <v>59</v>
      </c>
      <c r="J610" s="44" t="s">
        <v>103</v>
      </c>
      <c r="K610" s="46">
        <v>12.7</v>
      </c>
      <c r="L610" s="47" t="s">
        <v>52</v>
      </c>
      <c r="M610" s="48">
        <v>70.400000000000006</v>
      </c>
      <c r="N610" s="47">
        <v>144</v>
      </c>
      <c r="O610" s="48">
        <v>47.6</v>
      </c>
      <c r="P610" s="47">
        <v>409</v>
      </c>
      <c r="Q610" s="48">
        <v>3.8</v>
      </c>
      <c r="R610" s="47" t="s">
        <v>53</v>
      </c>
      <c r="S610" s="48">
        <v>94</v>
      </c>
      <c r="T610" s="47">
        <v>194</v>
      </c>
      <c r="U610" s="48">
        <v>100</v>
      </c>
      <c r="V610" s="47">
        <v>3</v>
      </c>
      <c r="W610" s="48">
        <v>100</v>
      </c>
      <c r="X610" s="47">
        <v>1</v>
      </c>
      <c r="Y610" s="48">
        <v>6.4</v>
      </c>
      <c r="Z610" s="47" t="s">
        <v>53</v>
      </c>
      <c r="AA610" s="48">
        <v>70.400000000000006</v>
      </c>
      <c r="AB610" s="47">
        <v>206</v>
      </c>
      <c r="AC610" s="48">
        <v>53</v>
      </c>
      <c r="AD610" s="47" t="s">
        <v>238</v>
      </c>
      <c r="AE610" s="46">
        <v>35.1</v>
      </c>
    </row>
    <row r="611" spans="1:31" x14ac:dyDescent="0.2">
      <c r="A611" s="44">
        <f t="shared" si="9"/>
        <v>610</v>
      </c>
      <c r="B611" s="45" t="s">
        <v>276</v>
      </c>
      <c r="C611" s="44">
        <v>595</v>
      </c>
      <c r="D611" s="58" t="s">
        <v>874</v>
      </c>
      <c r="E611" t="s">
        <v>68</v>
      </c>
      <c r="F611" t="s">
        <v>69</v>
      </c>
      <c r="G611" s="45" t="s">
        <v>77</v>
      </c>
      <c r="H611" s="44" t="s">
        <v>62</v>
      </c>
      <c r="I611" s="44" t="s">
        <v>50</v>
      </c>
      <c r="J611" s="44" t="s">
        <v>64</v>
      </c>
      <c r="K611" s="46">
        <v>12.7</v>
      </c>
      <c r="L611" s="47" t="s">
        <v>52</v>
      </c>
      <c r="M611" s="48">
        <v>17.399999999999999</v>
      </c>
      <c r="N611" s="47" t="s">
        <v>52</v>
      </c>
      <c r="O611" s="48">
        <v>92.6</v>
      </c>
      <c r="P611" s="47">
        <v>89</v>
      </c>
      <c r="Q611" s="48">
        <v>11</v>
      </c>
      <c r="R611" s="47" t="s">
        <v>53</v>
      </c>
      <c r="S611" s="48">
        <v>27.2</v>
      </c>
      <c r="T611" s="47">
        <v>621</v>
      </c>
      <c r="U611" s="48">
        <v>44.5</v>
      </c>
      <c r="V611" s="47">
        <v>453</v>
      </c>
      <c r="W611" s="48">
        <v>49.7</v>
      </c>
      <c r="X611" s="47">
        <v>418</v>
      </c>
      <c r="Y611" s="48">
        <v>60.1</v>
      </c>
      <c r="Z611" s="47">
        <v>689</v>
      </c>
      <c r="AA611" s="48">
        <v>3.9</v>
      </c>
      <c r="AB611" s="47" t="s">
        <v>53</v>
      </c>
      <c r="AC611" s="48">
        <v>26.6</v>
      </c>
      <c r="AD611" s="47" t="s">
        <v>53</v>
      </c>
      <c r="AE611" s="46" t="s">
        <v>54</v>
      </c>
    </row>
    <row r="612" spans="1:31" x14ac:dyDescent="0.2">
      <c r="A612" s="44">
        <f t="shared" si="9"/>
        <v>611</v>
      </c>
      <c r="B612" s="45" t="s">
        <v>89</v>
      </c>
      <c r="C612" s="44"/>
      <c r="D612" s="58" t="s">
        <v>875</v>
      </c>
      <c r="E612" t="s">
        <v>756</v>
      </c>
      <c r="F612" t="s">
        <v>76</v>
      </c>
      <c r="G612" s="45" t="s">
        <v>48</v>
      </c>
      <c r="H612" s="44" t="s">
        <v>62</v>
      </c>
      <c r="I612" s="44" t="s">
        <v>63</v>
      </c>
      <c r="J612" s="44" t="s">
        <v>51</v>
      </c>
      <c r="K612" s="46">
        <v>12.7</v>
      </c>
      <c r="L612" s="47" t="s">
        <v>52</v>
      </c>
      <c r="M612" s="48">
        <v>14.5</v>
      </c>
      <c r="N612" s="47" t="s">
        <v>52</v>
      </c>
      <c r="O612" s="48">
        <v>60.9</v>
      </c>
      <c r="P612" s="47">
        <v>296</v>
      </c>
      <c r="Q612" s="48">
        <v>2.4</v>
      </c>
      <c r="R612" s="47" t="s">
        <v>53</v>
      </c>
      <c r="S612" s="48">
        <v>58</v>
      </c>
      <c r="T612" s="47">
        <v>398</v>
      </c>
      <c r="U612" s="48">
        <v>96.4</v>
      </c>
      <c r="V612" s="47">
        <v>105</v>
      </c>
      <c r="W612" s="48">
        <v>81.5</v>
      </c>
      <c r="X612" s="47">
        <v>193</v>
      </c>
      <c r="Y612" s="48">
        <v>4.3</v>
      </c>
      <c r="Z612" s="47" t="s">
        <v>53</v>
      </c>
      <c r="AA612" s="48">
        <v>6.6</v>
      </c>
      <c r="AB612" s="47" t="s">
        <v>53</v>
      </c>
      <c r="AC612" s="48">
        <v>7.5</v>
      </c>
      <c r="AD612" s="47" t="s">
        <v>53</v>
      </c>
      <c r="AE612" s="46" t="s">
        <v>54</v>
      </c>
    </row>
    <row r="613" spans="1:31" x14ac:dyDescent="0.2">
      <c r="A613" s="44">
        <f t="shared" si="9"/>
        <v>612</v>
      </c>
      <c r="B613" s="45" t="s">
        <v>56</v>
      </c>
      <c r="C613" s="44" t="s">
        <v>56</v>
      </c>
      <c r="D613" s="58" t="s">
        <v>876</v>
      </c>
      <c r="E613" t="s">
        <v>490</v>
      </c>
      <c r="F613" t="s">
        <v>47</v>
      </c>
      <c r="G613" s="45" t="s">
        <v>77</v>
      </c>
      <c r="H613" s="44" t="s">
        <v>82</v>
      </c>
      <c r="I613" s="44" t="s">
        <v>63</v>
      </c>
      <c r="J613" s="44" t="s">
        <v>64</v>
      </c>
      <c r="K613" s="46">
        <v>12.7</v>
      </c>
      <c r="L613" s="47" t="s">
        <v>52</v>
      </c>
      <c r="M613" s="48">
        <v>17.600000000000001</v>
      </c>
      <c r="N613" s="47" t="s">
        <v>52</v>
      </c>
      <c r="O613" s="48">
        <v>5.8</v>
      </c>
      <c r="P613" s="47" t="s">
        <v>53</v>
      </c>
      <c r="Q613" s="48">
        <v>3.4</v>
      </c>
      <c r="R613" s="47" t="s">
        <v>53</v>
      </c>
      <c r="S613" s="48">
        <v>6</v>
      </c>
      <c r="T613" s="47" t="s">
        <v>53</v>
      </c>
      <c r="U613" s="48">
        <v>2</v>
      </c>
      <c r="V613" s="47" t="s">
        <v>53</v>
      </c>
      <c r="W613" s="48">
        <v>6.3</v>
      </c>
      <c r="X613" s="47" t="s">
        <v>53</v>
      </c>
      <c r="Y613" s="48">
        <v>18.5</v>
      </c>
      <c r="Z613" s="47" t="s">
        <v>53</v>
      </c>
      <c r="AA613" s="48">
        <v>13.3</v>
      </c>
      <c r="AB613" s="47" t="s">
        <v>53</v>
      </c>
      <c r="AC613" s="48">
        <v>28.5</v>
      </c>
      <c r="AD613" s="47" t="s">
        <v>53</v>
      </c>
      <c r="AE613" s="46" t="s">
        <v>54</v>
      </c>
    </row>
    <row r="614" spans="1:31" x14ac:dyDescent="0.2">
      <c r="A614" s="44">
        <f t="shared" si="9"/>
        <v>613</v>
      </c>
      <c r="B614" s="45">
        <f>566</f>
        <v>566</v>
      </c>
      <c r="C614" s="44">
        <f>474</f>
        <v>474</v>
      </c>
      <c r="D614" s="58" t="s">
        <v>877</v>
      </c>
      <c r="E614" t="s">
        <v>80</v>
      </c>
      <c r="F614" t="s">
        <v>69</v>
      </c>
      <c r="G614" s="45" t="s">
        <v>58</v>
      </c>
      <c r="H614" s="44" t="s">
        <v>82</v>
      </c>
      <c r="I614" s="44" t="s">
        <v>50</v>
      </c>
      <c r="J614" s="44" t="s">
        <v>64</v>
      </c>
      <c r="K614" s="46">
        <v>12.8</v>
      </c>
      <c r="L614" s="47" t="s">
        <v>52</v>
      </c>
      <c r="M614" s="48">
        <v>10.5</v>
      </c>
      <c r="N614" s="47" t="s">
        <v>52</v>
      </c>
      <c r="O614" s="48">
        <v>18.899999999999999</v>
      </c>
      <c r="P614" s="47" t="s">
        <v>53</v>
      </c>
      <c r="Q614" s="48">
        <v>44.4</v>
      </c>
      <c r="R614" s="47">
        <v>422</v>
      </c>
      <c r="S614" s="48">
        <v>38.1</v>
      </c>
      <c r="T614" s="47">
        <v>515</v>
      </c>
      <c r="U614" s="48">
        <v>77.400000000000006</v>
      </c>
      <c r="V614" s="47">
        <v>239</v>
      </c>
      <c r="W614" s="48">
        <v>79.5</v>
      </c>
      <c r="X614" s="47">
        <v>210</v>
      </c>
      <c r="Y614" s="48">
        <v>74.7</v>
      </c>
      <c r="Z614" s="47">
        <v>447</v>
      </c>
      <c r="AA614" s="48">
        <v>16.899999999999999</v>
      </c>
      <c r="AB614" s="47">
        <v>787</v>
      </c>
      <c r="AC614" s="48">
        <v>78</v>
      </c>
      <c r="AD614" s="47" t="s">
        <v>878</v>
      </c>
      <c r="AE614" s="46">
        <v>29.3</v>
      </c>
    </row>
    <row r="615" spans="1:31" x14ac:dyDescent="0.2">
      <c r="A615" s="44">
        <f t="shared" si="9"/>
        <v>614</v>
      </c>
      <c r="B615" s="45">
        <f>618</f>
        <v>618</v>
      </c>
      <c r="C615" s="44" t="s">
        <v>126</v>
      </c>
      <c r="D615" s="58" t="s">
        <v>879</v>
      </c>
      <c r="E615" t="s">
        <v>96</v>
      </c>
      <c r="F615" t="s">
        <v>76</v>
      </c>
      <c r="G615" s="45" t="s">
        <v>77</v>
      </c>
      <c r="H615" s="44" t="s">
        <v>82</v>
      </c>
      <c r="I615" s="44" t="s">
        <v>59</v>
      </c>
      <c r="J615" s="44" t="s">
        <v>51</v>
      </c>
      <c r="K615" s="46">
        <v>12.8</v>
      </c>
      <c r="L615" s="47" t="s">
        <v>52</v>
      </c>
      <c r="M615" s="48">
        <v>18</v>
      </c>
      <c r="N615" s="47" t="s">
        <v>52</v>
      </c>
      <c r="O615" s="48">
        <v>76.3</v>
      </c>
      <c r="P615" s="47">
        <v>189</v>
      </c>
      <c r="Q615" s="48">
        <v>29.9</v>
      </c>
      <c r="R615" s="47">
        <v>589</v>
      </c>
      <c r="S615" s="48">
        <v>22.9</v>
      </c>
      <c r="T615" s="47">
        <v>676</v>
      </c>
      <c r="U615" s="48">
        <v>52.3</v>
      </c>
      <c r="V615" s="47">
        <v>395</v>
      </c>
      <c r="W615" s="48">
        <v>56.8</v>
      </c>
      <c r="X615" s="47">
        <v>360</v>
      </c>
      <c r="Y615" s="48">
        <v>36.200000000000003</v>
      </c>
      <c r="Z615" s="47" t="s">
        <v>53</v>
      </c>
      <c r="AA615" s="48">
        <v>6.7</v>
      </c>
      <c r="AB615" s="47" t="s">
        <v>53</v>
      </c>
      <c r="AC615" s="48">
        <v>56.5</v>
      </c>
      <c r="AD615" s="47" t="s">
        <v>880</v>
      </c>
      <c r="AE615" s="46">
        <v>27.7</v>
      </c>
    </row>
    <row r="616" spans="1:31" x14ac:dyDescent="0.2">
      <c r="A616" s="44">
        <f t="shared" si="9"/>
        <v>615</v>
      </c>
      <c r="B616" s="45" t="s">
        <v>445</v>
      </c>
      <c r="C616" s="44" t="s">
        <v>482</v>
      </c>
      <c r="D616" s="58" t="s">
        <v>881</v>
      </c>
      <c r="E616" t="s">
        <v>80</v>
      </c>
      <c r="F616" t="s">
        <v>69</v>
      </c>
      <c r="G616" s="45" t="s">
        <v>58</v>
      </c>
      <c r="H616" s="44" t="s">
        <v>49</v>
      </c>
      <c r="I616" s="44" t="s">
        <v>50</v>
      </c>
      <c r="J616" s="44" t="s">
        <v>64</v>
      </c>
      <c r="K616" s="46">
        <v>12.8</v>
      </c>
      <c r="L616" s="47" t="s">
        <v>52</v>
      </c>
      <c r="M616" s="48">
        <v>11.5</v>
      </c>
      <c r="N616" s="47" t="s">
        <v>52</v>
      </c>
      <c r="O616" s="48">
        <v>27.6</v>
      </c>
      <c r="P616" s="47">
        <v>687</v>
      </c>
      <c r="Q616" s="48">
        <v>23.9</v>
      </c>
      <c r="R616" s="47">
        <v>658</v>
      </c>
      <c r="S616" s="48">
        <v>61.3</v>
      </c>
      <c r="T616" s="47" t="s">
        <v>882</v>
      </c>
      <c r="U616" s="48">
        <v>42</v>
      </c>
      <c r="V616" s="47">
        <v>475</v>
      </c>
      <c r="W616" s="48">
        <v>45.4</v>
      </c>
      <c r="X616" s="47">
        <v>457</v>
      </c>
      <c r="Y616" s="48">
        <v>63.3</v>
      </c>
      <c r="Z616" s="47">
        <v>646</v>
      </c>
      <c r="AA616" s="48">
        <v>11</v>
      </c>
      <c r="AB616" s="47" t="s">
        <v>53</v>
      </c>
      <c r="AC616" s="48">
        <v>63.1</v>
      </c>
      <c r="AD616" s="47" t="s">
        <v>883</v>
      </c>
      <c r="AE616" s="46" t="s">
        <v>54</v>
      </c>
    </row>
    <row r="617" spans="1:31" x14ac:dyDescent="0.2">
      <c r="A617" s="44">
        <f t="shared" si="9"/>
        <v>616</v>
      </c>
      <c r="B617" s="45" t="s">
        <v>445</v>
      </c>
      <c r="C617" s="44" t="s">
        <v>172</v>
      </c>
      <c r="D617" s="58" t="s">
        <v>884</v>
      </c>
      <c r="E617" t="s">
        <v>46</v>
      </c>
      <c r="F617" t="s">
        <v>47</v>
      </c>
      <c r="G617" s="45" t="s">
        <v>58</v>
      </c>
      <c r="H617" s="44" t="s">
        <v>49</v>
      </c>
      <c r="I617" s="44" t="s">
        <v>50</v>
      </c>
      <c r="J617" s="44" t="s">
        <v>51</v>
      </c>
      <c r="K617" s="46">
        <v>12.8</v>
      </c>
      <c r="L617" s="47" t="s">
        <v>52</v>
      </c>
      <c r="M617" s="48">
        <v>9.6999999999999993</v>
      </c>
      <c r="N617" s="47" t="s">
        <v>52</v>
      </c>
      <c r="O617" s="48">
        <v>50.2</v>
      </c>
      <c r="P617" s="47">
        <v>381</v>
      </c>
      <c r="Q617" s="48">
        <v>25</v>
      </c>
      <c r="R617" s="47">
        <v>638</v>
      </c>
      <c r="S617" s="48">
        <v>33</v>
      </c>
      <c r="T617" s="47">
        <v>554</v>
      </c>
      <c r="U617" s="48">
        <v>83.4</v>
      </c>
      <c r="V617" s="47">
        <v>201</v>
      </c>
      <c r="W617" s="48">
        <v>62.1</v>
      </c>
      <c r="X617" s="47">
        <v>322</v>
      </c>
      <c r="Y617" s="48">
        <v>24.7</v>
      </c>
      <c r="Z617" s="47" t="s">
        <v>53</v>
      </c>
      <c r="AA617" s="48">
        <v>30.5</v>
      </c>
      <c r="AB617" s="47">
        <v>544</v>
      </c>
      <c r="AC617" s="48">
        <v>28.8</v>
      </c>
      <c r="AD617" s="47" t="s">
        <v>53</v>
      </c>
      <c r="AE617" s="46" t="s">
        <v>54</v>
      </c>
    </row>
    <row r="618" spans="1:31" x14ac:dyDescent="0.2">
      <c r="A618" s="44">
        <f t="shared" si="9"/>
        <v>617</v>
      </c>
      <c r="B618" s="45" t="s">
        <v>65</v>
      </c>
      <c r="C618" s="44" t="s">
        <v>89</v>
      </c>
      <c r="D618" s="58" t="s">
        <v>885</v>
      </c>
      <c r="E618" t="s">
        <v>886</v>
      </c>
      <c r="F618" t="s">
        <v>170</v>
      </c>
      <c r="G618" s="45" t="s">
        <v>84</v>
      </c>
      <c r="H618" s="44" t="s">
        <v>82</v>
      </c>
      <c r="I618" s="44" t="s">
        <v>59</v>
      </c>
      <c r="J618" s="44" t="s">
        <v>64</v>
      </c>
      <c r="K618" s="46">
        <v>12.8</v>
      </c>
      <c r="L618" s="47" t="s">
        <v>52</v>
      </c>
      <c r="M618" s="48">
        <v>13.7</v>
      </c>
      <c r="N618" s="47" t="s">
        <v>52</v>
      </c>
      <c r="O618" s="48">
        <v>25.7</v>
      </c>
      <c r="P618" s="47">
        <v>723</v>
      </c>
      <c r="Q618" s="48">
        <v>2.6</v>
      </c>
      <c r="R618" s="47" t="s">
        <v>53</v>
      </c>
      <c r="S618" s="48"/>
      <c r="T618" s="47"/>
      <c r="U618" s="48"/>
      <c r="V618" s="47"/>
      <c r="W618" s="48"/>
      <c r="X618" s="47"/>
      <c r="Y618" s="48">
        <v>48.7</v>
      </c>
      <c r="Z618" s="47" t="s">
        <v>53</v>
      </c>
      <c r="AA618" s="48">
        <v>95.6</v>
      </c>
      <c r="AB618" s="47">
        <v>72</v>
      </c>
      <c r="AC618" s="48">
        <v>39.1</v>
      </c>
      <c r="AD618" s="47" t="s">
        <v>53</v>
      </c>
      <c r="AE618" s="46" t="s">
        <v>54</v>
      </c>
    </row>
    <row r="619" spans="1:31" x14ac:dyDescent="0.2">
      <c r="A619" s="44">
        <f t="shared" si="9"/>
        <v>618</v>
      </c>
      <c r="B619" s="45" t="s">
        <v>56</v>
      </c>
      <c r="C619" s="44" t="s">
        <v>56</v>
      </c>
      <c r="D619" s="58" t="s">
        <v>887</v>
      </c>
      <c r="E619" t="s">
        <v>91</v>
      </c>
      <c r="F619" t="s">
        <v>76</v>
      </c>
      <c r="G619" s="45" t="s">
        <v>77</v>
      </c>
      <c r="H619" s="44" t="s">
        <v>82</v>
      </c>
      <c r="I619" s="44" t="s">
        <v>59</v>
      </c>
      <c r="J619" s="44" t="s">
        <v>51</v>
      </c>
      <c r="K619" s="46">
        <v>12.8</v>
      </c>
      <c r="L619" s="47" t="s">
        <v>52</v>
      </c>
      <c r="M619" s="48">
        <v>9</v>
      </c>
      <c r="N619" s="47" t="s">
        <v>52</v>
      </c>
      <c r="O619" s="48">
        <v>18.100000000000001</v>
      </c>
      <c r="P619" s="47" t="s">
        <v>53</v>
      </c>
      <c r="Q619" s="48">
        <v>5.4</v>
      </c>
      <c r="R619" s="47" t="s">
        <v>53</v>
      </c>
      <c r="S619" s="48">
        <v>7.7</v>
      </c>
      <c r="T619" s="47" t="s">
        <v>53</v>
      </c>
      <c r="U619" s="48">
        <v>5.3</v>
      </c>
      <c r="V619" s="47" t="s">
        <v>53</v>
      </c>
      <c r="W619" s="48">
        <v>4.2</v>
      </c>
      <c r="X619" s="47" t="s">
        <v>53</v>
      </c>
      <c r="Y619" s="48">
        <v>28.8</v>
      </c>
      <c r="Z619" s="47" t="s">
        <v>53</v>
      </c>
      <c r="AA619" s="48">
        <v>3.4</v>
      </c>
      <c r="AB619" s="47" t="s">
        <v>53</v>
      </c>
      <c r="AC619" s="48">
        <v>34.4</v>
      </c>
      <c r="AD619" s="47" t="s">
        <v>53</v>
      </c>
      <c r="AE619" s="46" t="s">
        <v>54</v>
      </c>
    </row>
    <row r="620" spans="1:31" x14ac:dyDescent="0.2">
      <c r="A620" s="44">
        <f t="shared" si="9"/>
        <v>619</v>
      </c>
      <c r="B620" s="45" t="s">
        <v>56</v>
      </c>
      <c r="C620" s="44"/>
      <c r="D620" s="58" t="s">
        <v>888</v>
      </c>
      <c r="E620" t="s">
        <v>438</v>
      </c>
      <c r="F620" t="s">
        <v>76</v>
      </c>
      <c r="G620" s="45" t="s">
        <v>77</v>
      </c>
      <c r="H620" s="44" t="s">
        <v>82</v>
      </c>
      <c r="I620" s="44" t="s">
        <v>59</v>
      </c>
      <c r="J620" s="44" t="s">
        <v>64</v>
      </c>
      <c r="K620" s="46">
        <v>12.8</v>
      </c>
      <c r="L620" s="47" t="s">
        <v>52</v>
      </c>
      <c r="M620" s="48">
        <v>14.8</v>
      </c>
      <c r="N620" s="47" t="s">
        <v>52</v>
      </c>
      <c r="O620" s="48">
        <v>35.299999999999997</v>
      </c>
      <c r="P620" s="47">
        <v>560</v>
      </c>
      <c r="Q620" s="48">
        <v>2</v>
      </c>
      <c r="R620" s="47" t="s">
        <v>53</v>
      </c>
      <c r="S620" s="48">
        <v>2.1</v>
      </c>
      <c r="T620" s="47" t="s">
        <v>53</v>
      </c>
      <c r="U620" s="48">
        <v>1.9</v>
      </c>
      <c r="V620" s="47" t="s">
        <v>53</v>
      </c>
      <c r="W620" s="48">
        <v>1.7</v>
      </c>
      <c r="X620" s="47" t="s">
        <v>53</v>
      </c>
      <c r="Y620" s="48">
        <v>13.9</v>
      </c>
      <c r="Z620" s="47" t="s">
        <v>53</v>
      </c>
      <c r="AA620" s="48">
        <v>5.6</v>
      </c>
      <c r="AB620" s="47" t="s">
        <v>53</v>
      </c>
      <c r="AC620" s="48">
        <v>21.3</v>
      </c>
      <c r="AD620" s="47" t="s">
        <v>53</v>
      </c>
      <c r="AE620" s="46" t="s">
        <v>54</v>
      </c>
    </row>
    <row r="621" spans="1:31" x14ac:dyDescent="0.2">
      <c r="A621" s="44">
        <f t="shared" si="9"/>
        <v>620</v>
      </c>
      <c r="B621" s="45" t="s">
        <v>44</v>
      </c>
      <c r="C621" s="44" t="s">
        <v>445</v>
      </c>
      <c r="D621" s="58" t="s">
        <v>889</v>
      </c>
      <c r="E621" t="s">
        <v>68</v>
      </c>
      <c r="F621" t="s">
        <v>69</v>
      </c>
      <c r="G621" s="45" t="s">
        <v>58</v>
      </c>
      <c r="H621" s="44" t="s">
        <v>49</v>
      </c>
      <c r="I621" s="44" t="s">
        <v>50</v>
      </c>
      <c r="J621" s="44" t="s">
        <v>64</v>
      </c>
      <c r="K621" s="46">
        <v>12.9</v>
      </c>
      <c r="L621" s="47" t="s">
        <v>52</v>
      </c>
      <c r="M621" s="48">
        <v>7</v>
      </c>
      <c r="N621" s="47" t="s">
        <v>52</v>
      </c>
      <c r="O621" s="48">
        <v>90.7</v>
      </c>
      <c r="P621" s="47">
        <v>101</v>
      </c>
      <c r="Q621" s="48">
        <v>1.9</v>
      </c>
      <c r="R621" s="47" t="s">
        <v>53</v>
      </c>
      <c r="S621" s="48">
        <v>8.6</v>
      </c>
      <c r="T621" s="47" t="s">
        <v>53</v>
      </c>
      <c r="U621" s="48">
        <v>71.3</v>
      </c>
      <c r="V621" s="47">
        <v>266</v>
      </c>
      <c r="W621" s="48">
        <v>68.099999999999994</v>
      </c>
      <c r="X621" s="47">
        <v>283</v>
      </c>
      <c r="Y621" s="48">
        <v>18.3</v>
      </c>
      <c r="Z621" s="47" t="s">
        <v>53</v>
      </c>
      <c r="AA621" s="48">
        <v>2</v>
      </c>
      <c r="AB621" s="47" t="s">
        <v>53</v>
      </c>
      <c r="AC621" s="48">
        <v>46.2</v>
      </c>
      <c r="AD621" s="47" t="s">
        <v>53</v>
      </c>
      <c r="AE621" s="46" t="s">
        <v>54</v>
      </c>
    </row>
    <row r="622" spans="1:31" x14ac:dyDescent="0.2">
      <c r="A622" s="44">
        <f t="shared" si="9"/>
        <v>621</v>
      </c>
      <c r="B622" s="45">
        <f>423</f>
        <v>423</v>
      </c>
      <c r="C622" s="44">
        <f>436</f>
        <v>436</v>
      </c>
      <c r="D622" s="58" t="s">
        <v>890</v>
      </c>
      <c r="E622" t="s">
        <v>100</v>
      </c>
      <c r="F622" t="s">
        <v>101</v>
      </c>
      <c r="G622" s="45" t="s">
        <v>58</v>
      </c>
      <c r="H622" s="44" t="s">
        <v>49</v>
      </c>
      <c r="I622" s="44" t="s">
        <v>50</v>
      </c>
      <c r="J622" s="44" t="s">
        <v>64</v>
      </c>
      <c r="K622" s="46">
        <v>13</v>
      </c>
      <c r="L622" s="47" t="s">
        <v>52</v>
      </c>
      <c r="M622" s="48">
        <v>8.6999999999999993</v>
      </c>
      <c r="N622" s="47" t="s">
        <v>52</v>
      </c>
      <c r="O622" s="48">
        <v>7.4</v>
      </c>
      <c r="P622" s="47" t="s">
        <v>53</v>
      </c>
      <c r="Q622" s="48">
        <v>73.900000000000006</v>
      </c>
      <c r="R622" s="47">
        <v>184</v>
      </c>
      <c r="S622" s="48">
        <v>89.6</v>
      </c>
      <c r="T622" s="47">
        <v>226</v>
      </c>
      <c r="U622" s="48">
        <v>82.5</v>
      </c>
      <c r="V622" s="47">
        <v>209</v>
      </c>
      <c r="W622" s="48">
        <v>61.4</v>
      </c>
      <c r="X622" s="47">
        <v>328</v>
      </c>
      <c r="Y622" s="48">
        <v>75.099999999999994</v>
      </c>
      <c r="Z622" s="47">
        <v>442</v>
      </c>
      <c r="AA622" s="48">
        <v>24.9</v>
      </c>
      <c r="AB622" s="47">
        <v>642</v>
      </c>
      <c r="AC622" s="48">
        <v>53.4</v>
      </c>
      <c r="AD622" s="47" t="s">
        <v>198</v>
      </c>
      <c r="AE622" s="46">
        <v>36.1</v>
      </c>
    </row>
    <row r="623" spans="1:31" x14ac:dyDescent="0.2">
      <c r="A623" s="44">
        <f t="shared" si="9"/>
        <v>622</v>
      </c>
      <c r="B623" s="45" t="s">
        <v>145</v>
      </c>
      <c r="C623" s="44" t="s">
        <v>44</v>
      </c>
      <c r="D623" s="58" t="s">
        <v>891</v>
      </c>
      <c r="E623" t="s">
        <v>130</v>
      </c>
      <c r="F623" t="s">
        <v>76</v>
      </c>
      <c r="G623" s="45" t="s">
        <v>58</v>
      </c>
      <c r="H623" s="44" t="s">
        <v>49</v>
      </c>
      <c r="I623" s="44" t="s">
        <v>50</v>
      </c>
      <c r="J623" s="44" t="s">
        <v>64</v>
      </c>
      <c r="K623" s="46">
        <v>13</v>
      </c>
      <c r="L623" s="47" t="s">
        <v>52</v>
      </c>
      <c r="M623" s="48">
        <v>5.6</v>
      </c>
      <c r="N623" s="47" t="s">
        <v>52</v>
      </c>
      <c r="O623" s="48">
        <v>40.1</v>
      </c>
      <c r="P623" s="47">
        <v>500</v>
      </c>
      <c r="Q623" s="48">
        <v>47.7</v>
      </c>
      <c r="R623" s="47">
        <v>394</v>
      </c>
      <c r="S623" s="48">
        <v>4.2</v>
      </c>
      <c r="T623" s="47" t="s">
        <v>53</v>
      </c>
      <c r="U623" s="48">
        <v>10.7</v>
      </c>
      <c r="V623" s="47" t="s">
        <v>53</v>
      </c>
      <c r="W623" s="48">
        <v>14.8</v>
      </c>
      <c r="X623" s="47" t="s">
        <v>53</v>
      </c>
      <c r="Y623" s="48">
        <v>60.5</v>
      </c>
      <c r="Z623" s="47">
        <v>683</v>
      </c>
      <c r="AA623" s="48">
        <v>6.3</v>
      </c>
      <c r="AB623" s="47" t="s">
        <v>53</v>
      </c>
      <c r="AC623" s="48">
        <v>49.7</v>
      </c>
      <c r="AD623" s="47" t="s">
        <v>731</v>
      </c>
      <c r="AE623" s="46" t="s">
        <v>54</v>
      </c>
    </row>
    <row r="624" spans="1:31" x14ac:dyDescent="0.2">
      <c r="A624" s="44">
        <f t="shared" si="9"/>
        <v>623</v>
      </c>
      <c r="B624" s="45" t="s">
        <v>56</v>
      </c>
      <c r="C624" s="44"/>
      <c r="D624" s="58" t="s">
        <v>892</v>
      </c>
      <c r="E624" t="s">
        <v>190</v>
      </c>
      <c r="F624" t="s">
        <v>76</v>
      </c>
      <c r="G624" s="45" t="s">
        <v>58</v>
      </c>
      <c r="H624" s="44" t="s">
        <v>62</v>
      </c>
      <c r="I624" s="44" t="s">
        <v>50</v>
      </c>
      <c r="J624" s="44" t="s">
        <v>64</v>
      </c>
      <c r="K624" s="46">
        <v>13</v>
      </c>
      <c r="L624" s="47" t="s">
        <v>52</v>
      </c>
      <c r="M624" s="48">
        <v>16.399999999999999</v>
      </c>
      <c r="N624" s="47" t="s">
        <v>52</v>
      </c>
      <c r="O624" s="48">
        <v>8.8000000000000007</v>
      </c>
      <c r="P624" s="47" t="s">
        <v>53</v>
      </c>
      <c r="Q624" s="48">
        <v>12.9</v>
      </c>
      <c r="R624" s="47" t="s">
        <v>53</v>
      </c>
      <c r="S624" s="48">
        <v>3.1</v>
      </c>
      <c r="T624" s="47" t="s">
        <v>53</v>
      </c>
      <c r="U624" s="48">
        <v>20.6</v>
      </c>
      <c r="V624" s="47">
        <v>718</v>
      </c>
      <c r="W624" s="48">
        <v>21.3</v>
      </c>
      <c r="X624" s="47">
        <v>745</v>
      </c>
      <c r="Y624" s="48">
        <v>15.6</v>
      </c>
      <c r="Z624" s="47" t="s">
        <v>53</v>
      </c>
      <c r="AA624" s="48">
        <v>2.1</v>
      </c>
      <c r="AB624" s="47" t="s">
        <v>53</v>
      </c>
      <c r="AC624" s="48">
        <v>40</v>
      </c>
      <c r="AD624" s="47" t="s">
        <v>53</v>
      </c>
      <c r="AE624" s="46" t="s">
        <v>54</v>
      </c>
    </row>
    <row r="625" spans="1:31" x14ac:dyDescent="0.2">
      <c r="A625" s="44">
        <f t="shared" si="9"/>
        <v>624</v>
      </c>
      <c r="B625" s="45" t="s">
        <v>93</v>
      </c>
      <c r="C625" s="44" t="s">
        <v>44</v>
      </c>
      <c r="D625" s="58" t="s">
        <v>893</v>
      </c>
      <c r="E625" t="s">
        <v>266</v>
      </c>
      <c r="F625" t="s">
        <v>69</v>
      </c>
      <c r="G625" s="45" t="s">
        <v>77</v>
      </c>
      <c r="H625" s="44" t="s">
        <v>49</v>
      </c>
      <c r="I625" s="44" t="s">
        <v>50</v>
      </c>
      <c r="J625" s="44" t="s">
        <v>64</v>
      </c>
      <c r="K625" s="46">
        <v>13.1</v>
      </c>
      <c r="L625" s="47" t="s">
        <v>52</v>
      </c>
      <c r="M625" s="48">
        <v>30.6</v>
      </c>
      <c r="N625" s="47">
        <v>465</v>
      </c>
      <c r="O625" s="48">
        <v>54.7</v>
      </c>
      <c r="P625" s="47">
        <v>344</v>
      </c>
      <c r="Q625" s="48">
        <v>12.7</v>
      </c>
      <c r="R625" s="47" t="s">
        <v>53</v>
      </c>
      <c r="S625" s="48">
        <v>4.4000000000000004</v>
      </c>
      <c r="T625" s="47" t="s">
        <v>53</v>
      </c>
      <c r="U625" s="48">
        <v>7.3</v>
      </c>
      <c r="V625" s="47" t="s">
        <v>53</v>
      </c>
      <c r="W625" s="48">
        <v>12.1</v>
      </c>
      <c r="X625" s="47" t="s">
        <v>53</v>
      </c>
      <c r="Y625" s="48">
        <v>75.599999999999994</v>
      </c>
      <c r="Z625" s="47">
        <v>430</v>
      </c>
      <c r="AA625" s="48">
        <v>4</v>
      </c>
      <c r="AB625" s="47" t="s">
        <v>53</v>
      </c>
      <c r="AC625" s="48">
        <v>47.4</v>
      </c>
      <c r="AD625" s="47" t="s">
        <v>694</v>
      </c>
      <c r="AE625" s="46" t="s">
        <v>54</v>
      </c>
    </row>
    <row r="626" spans="1:31" x14ac:dyDescent="0.2">
      <c r="A626" s="44">
        <f t="shared" si="9"/>
        <v>625</v>
      </c>
      <c r="B626" s="45" t="s">
        <v>44</v>
      </c>
      <c r="C626" s="44" t="s">
        <v>65</v>
      </c>
      <c r="D626" s="58" t="s">
        <v>894</v>
      </c>
      <c r="E626" t="s">
        <v>487</v>
      </c>
      <c r="F626" t="s">
        <v>76</v>
      </c>
      <c r="G626" s="45" t="s">
        <v>77</v>
      </c>
      <c r="H626" s="44" t="s">
        <v>62</v>
      </c>
      <c r="I626" s="44" t="s">
        <v>59</v>
      </c>
      <c r="J626" s="44" t="s">
        <v>64</v>
      </c>
      <c r="K626" s="46">
        <v>13.1</v>
      </c>
      <c r="L626" s="47" t="s">
        <v>52</v>
      </c>
      <c r="M626" s="48">
        <v>19</v>
      </c>
      <c r="N626" s="47">
        <v>685</v>
      </c>
      <c r="O626" s="48">
        <v>73.3</v>
      </c>
      <c r="P626" s="47">
        <v>208</v>
      </c>
      <c r="Q626" s="48">
        <v>1.5</v>
      </c>
      <c r="R626" s="47" t="s">
        <v>53</v>
      </c>
      <c r="S626" s="48">
        <v>46.8</v>
      </c>
      <c r="T626" s="47">
        <v>456</v>
      </c>
      <c r="U626" s="48">
        <v>9.6999999999999993</v>
      </c>
      <c r="V626" s="47" t="s">
        <v>53</v>
      </c>
      <c r="W626" s="48">
        <v>13.9</v>
      </c>
      <c r="X626" s="47" t="s">
        <v>53</v>
      </c>
      <c r="Y626" s="48">
        <v>8.5</v>
      </c>
      <c r="Z626" s="47" t="s">
        <v>53</v>
      </c>
      <c r="AA626" s="48">
        <v>45</v>
      </c>
      <c r="AB626" s="47">
        <v>391</v>
      </c>
      <c r="AC626" s="48">
        <v>31</v>
      </c>
      <c r="AD626" s="47" t="s">
        <v>53</v>
      </c>
      <c r="AE626" s="46" t="s">
        <v>54</v>
      </c>
    </row>
    <row r="627" spans="1:31" x14ac:dyDescent="0.2">
      <c r="A627" s="44">
        <f t="shared" si="9"/>
        <v>626</v>
      </c>
      <c r="B627" s="45" t="s">
        <v>44</v>
      </c>
      <c r="C627" s="44" t="s">
        <v>128</v>
      </c>
      <c r="D627" s="58" t="s">
        <v>895</v>
      </c>
      <c r="E627" t="s">
        <v>133</v>
      </c>
      <c r="F627" t="s">
        <v>69</v>
      </c>
      <c r="G627" s="45" t="s">
        <v>77</v>
      </c>
      <c r="H627" s="44" t="s">
        <v>62</v>
      </c>
      <c r="I627" s="44" t="s">
        <v>50</v>
      </c>
      <c r="J627" s="44" t="s">
        <v>64</v>
      </c>
      <c r="K627" s="46">
        <v>13.1</v>
      </c>
      <c r="L627" s="47" t="s">
        <v>52</v>
      </c>
      <c r="M627" s="48">
        <v>5</v>
      </c>
      <c r="N627" s="47" t="s">
        <v>52</v>
      </c>
      <c r="O627" s="48">
        <v>5.9</v>
      </c>
      <c r="P627" s="47" t="s">
        <v>53</v>
      </c>
      <c r="Q627" s="48">
        <v>50</v>
      </c>
      <c r="R627" s="47">
        <v>375</v>
      </c>
      <c r="S627" s="48">
        <v>6.3</v>
      </c>
      <c r="T627" s="47" t="s">
        <v>53</v>
      </c>
      <c r="U627" s="48">
        <v>8.4</v>
      </c>
      <c r="V627" s="47" t="s">
        <v>53</v>
      </c>
      <c r="W627" s="48">
        <v>14.1</v>
      </c>
      <c r="X627" s="47" t="s">
        <v>53</v>
      </c>
      <c r="Y627" s="48">
        <v>70.3</v>
      </c>
      <c r="Z627" s="47">
        <v>523</v>
      </c>
      <c r="AA627" s="48">
        <v>6.9</v>
      </c>
      <c r="AB627" s="47" t="s">
        <v>53</v>
      </c>
      <c r="AC627" s="48">
        <v>52.7</v>
      </c>
      <c r="AD627" s="47" t="s">
        <v>896</v>
      </c>
      <c r="AE627" s="46" t="s">
        <v>54</v>
      </c>
    </row>
    <row r="628" spans="1:31" x14ac:dyDescent="0.2">
      <c r="A628" s="44">
        <f t="shared" si="9"/>
        <v>627</v>
      </c>
      <c r="B628" s="45" t="s">
        <v>56</v>
      </c>
      <c r="C628" s="44" t="s">
        <v>65</v>
      </c>
      <c r="D628" s="58" t="s">
        <v>897</v>
      </c>
      <c r="E628" t="s">
        <v>205</v>
      </c>
      <c r="F628" t="s">
        <v>69</v>
      </c>
      <c r="G628" s="45" t="s">
        <v>77</v>
      </c>
      <c r="H628" s="44" t="s">
        <v>62</v>
      </c>
      <c r="I628" s="44" t="s">
        <v>50</v>
      </c>
      <c r="J628" s="44" t="s">
        <v>64</v>
      </c>
      <c r="K628" s="46">
        <v>13.1</v>
      </c>
      <c r="L628" s="47" t="s">
        <v>52</v>
      </c>
      <c r="M628" s="48">
        <v>4.8</v>
      </c>
      <c r="N628" s="47" t="s">
        <v>52</v>
      </c>
      <c r="O628" s="48">
        <v>1.8</v>
      </c>
      <c r="P628" s="47" t="s">
        <v>53</v>
      </c>
      <c r="Q628" s="48">
        <v>9</v>
      </c>
      <c r="R628" s="47" t="s">
        <v>53</v>
      </c>
      <c r="S628" s="48">
        <v>34.1</v>
      </c>
      <c r="T628" s="47">
        <v>544</v>
      </c>
      <c r="U628" s="48">
        <v>31</v>
      </c>
      <c r="V628" s="47">
        <v>580</v>
      </c>
      <c r="W628" s="48">
        <v>23.2</v>
      </c>
      <c r="X628" s="47">
        <v>717</v>
      </c>
      <c r="Y628" s="48">
        <v>64</v>
      </c>
      <c r="Z628" s="47">
        <v>635</v>
      </c>
      <c r="AA628" s="48">
        <v>2.4</v>
      </c>
      <c r="AB628" s="47" t="s">
        <v>53</v>
      </c>
      <c r="AC628" s="48">
        <v>30.1</v>
      </c>
      <c r="AD628" s="47" t="s">
        <v>53</v>
      </c>
      <c r="AE628" s="46" t="s">
        <v>54</v>
      </c>
    </row>
    <row r="629" spans="1:31" x14ac:dyDescent="0.2">
      <c r="A629" s="44">
        <f t="shared" si="9"/>
        <v>628</v>
      </c>
      <c r="B629" s="45">
        <f>381</f>
        <v>381</v>
      </c>
      <c r="C629" s="44">
        <f>355</f>
        <v>355</v>
      </c>
      <c r="D629" s="58" t="s">
        <v>898</v>
      </c>
      <c r="E629" t="s">
        <v>899</v>
      </c>
      <c r="F629" t="s">
        <v>69</v>
      </c>
      <c r="G629" s="45" t="s">
        <v>58</v>
      </c>
      <c r="H629" s="44" t="s">
        <v>62</v>
      </c>
      <c r="I629" s="44" t="s">
        <v>50</v>
      </c>
      <c r="J629" s="44"/>
      <c r="K629" s="46">
        <v>13.2</v>
      </c>
      <c r="L629" s="47" t="s">
        <v>52</v>
      </c>
      <c r="M629" s="48">
        <v>8.1999999999999993</v>
      </c>
      <c r="N629" s="47" t="s">
        <v>52</v>
      </c>
      <c r="O629" s="48">
        <v>87.2</v>
      </c>
      <c r="P629" s="47">
        <v>118</v>
      </c>
      <c r="Q629" s="48">
        <v>39.5</v>
      </c>
      <c r="R629" s="47">
        <v>479</v>
      </c>
      <c r="S629" s="48">
        <v>100</v>
      </c>
      <c r="T629" s="47">
        <v>19</v>
      </c>
      <c r="U629" s="48">
        <v>100</v>
      </c>
      <c r="V629" s="47">
        <v>33</v>
      </c>
      <c r="W629" s="48">
        <v>100</v>
      </c>
      <c r="X629" s="47">
        <v>21</v>
      </c>
      <c r="Y629" s="48">
        <v>68.099999999999994</v>
      </c>
      <c r="Z629" s="47">
        <v>566</v>
      </c>
      <c r="AA629" s="48">
        <v>58.8</v>
      </c>
      <c r="AB629" s="47">
        <v>277</v>
      </c>
      <c r="AC629" s="48">
        <v>42.4</v>
      </c>
      <c r="AD629" s="47" t="s">
        <v>53</v>
      </c>
      <c r="AE629" s="46">
        <v>39.4</v>
      </c>
    </row>
    <row r="630" spans="1:31" x14ac:dyDescent="0.2">
      <c r="A630" s="44">
        <f t="shared" si="9"/>
        <v>629</v>
      </c>
      <c r="B630" s="45">
        <f>526</f>
        <v>526</v>
      </c>
      <c r="C630" s="44">
        <f>516</f>
        <v>516</v>
      </c>
      <c r="D630" s="58" t="s">
        <v>900</v>
      </c>
      <c r="E630" t="s">
        <v>80</v>
      </c>
      <c r="F630" t="s">
        <v>69</v>
      </c>
      <c r="G630" s="45" t="s">
        <v>77</v>
      </c>
      <c r="H630" s="44" t="s">
        <v>82</v>
      </c>
      <c r="I630" s="44" t="s">
        <v>59</v>
      </c>
      <c r="J630" s="44" t="s">
        <v>64</v>
      </c>
      <c r="K630" s="46">
        <v>13.2</v>
      </c>
      <c r="L630" s="47" t="s">
        <v>52</v>
      </c>
      <c r="M630" s="48">
        <v>14.3</v>
      </c>
      <c r="N630" s="47" t="s">
        <v>52</v>
      </c>
      <c r="O630" s="48">
        <v>15.9</v>
      </c>
      <c r="P630" s="47" t="s">
        <v>53</v>
      </c>
      <c r="Q630" s="48">
        <v>36.9</v>
      </c>
      <c r="R630" s="47">
        <v>505</v>
      </c>
      <c r="S630" s="48">
        <v>68.3</v>
      </c>
      <c r="T630" s="47">
        <v>342</v>
      </c>
      <c r="U630" s="48">
        <v>95.6</v>
      </c>
      <c r="V630" s="47">
        <v>121</v>
      </c>
      <c r="W630" s="48">
        <v>95.9</v>
      </c>
      <c r="X630" s="47">
        <v>103</v>
      </c>
      <c r="Y630" s="48">
        <v>70.3</v>
      </c>
      <c r="Z630" s="47">
        <v>526</v>
      </c>
      <c r="AA630" s="48">
        <v>29.5</v>
      </c>
      <c r="AB630" s="47">
        <v>556</v>
      </c>
      <c r="AC630" s="48">
        <v>75.400000000000006</v>
      </c>
      <c r="AD630" s="47" t="s">
        <v>901</v>
      </c>
      <c r="AE630" s="46">
        <v>30.9</v>
      </c>
    </row>
    <row r="631" spans="1:31" x14ac:dyDescent="0.2">
      <c r="A631" s="44">
        <f t="shared" si="9"/>
        <v>630</v>
      </c>
      <c r="B631" s="45" t="s">
        <v>89</v>
      </c>
      <c r="C631" s="44" t="s">
        <v>89</v>
      </c>
      <c r="D631" s="58" t="s">
        <v>902</v>
      </c>
      <c r="E631" t="s">
        <v>91</v>
      </c>
      <c r="F631" t="s">
        <v>76</v>
      </c>
      <c r="G631" s="45" t="s">
        <v>58</v>
      </c>
      <c r="H631" s="44" t="s">
        <v>82</v>
      </c>
      <c r="I631" s="44" t="s">
        <v>50</v>
      </c>
      <c r="J631" s="44" t="s">
        <v>64</v>
      </c>
      <c r="K631" s="46">
        <v>13.2</v>
      </c>
      <c r="L631" s="47" t="s">
        <v>52</v>
      </c>
      <c r="M631" s="48">
        <v>7.1</v>
      </c>
      <c r="N631" s="47" t="s">
        <v>52</v>
      </c>
      <c r="O631" s="48">
        <v>58.1</v>
      </c>
      <c r="P631" s="47">
        <v>311</v>
      </c>
      <c r="Q631" s="48">
        <v>22.1</v>
      </c>
      <c r="R631" s="47">
        <v>684</v>
      </c>
      <c r="S631" s="48">
        <v>11.6</v>
      </c>
      <c r="T631" s="47" t="s">
        <v>53</v>
      </c>
      <c r="U631" s="48">
        <v>10.8</v>
      </c>
      <c r="V631" s="47" t="s">
        <v>53</v>
      </c>
      <c r="W631" s="48">
        <v>15.4</v>
      </c>
      <c r="X631" s="47" t="s">
        <v>53</v>
      </c>
      <c r="Y631" s="48">
        <v>33.9</v>
      </c>
      <c r="Z631" s="47" t="s">
        <v>53</v>
      </c>
      <c r="AA631" s="48">
        <v>1.7</v>
      </c>
      <c r="AB631" s="47" t="s">
        <v>53</v>
      </c>
      <c r="AC631" s="48">
        <v>53.1</v>
      </c>
      <c r="AD631" s="47" t="s">
        <v>839</v>
      </c>
      <c r="AE631" s="46" t="s">
        <v>54</v>
      </c>
    </row>
    <row r="632" spans="1:31" x14ac:dyDescent="0.2">
      <c r="A632" s="44">
        <f t="shared" si="9"/>
        <v>631</v>
      </c>
      <c r="B632" s="45" t="s">
        <v>65</v>
      </c>
      <c r="C632" s="44" t="s">
        <v>65</v>
      </c>
      <c r="D632" s="58" t="s">
        <v>903</v>
      </c>
      <c r="E632" t="s">
        <v>220</v>
      </c>
      <c r="F632" t="s">
        <v>47</v>
      </c>
      <c r="G632" s="45" t="s">
        <v>58</v>
      </c>
      <c r="H632" s="44" t="s">
        <v>82</v>
      </c>
      <c r="I632" s="44" t="s">
        <v>63</v>
      </c>
      <c r="J632" s="44" t="s">
        <v>51</v>
      </c>
      <c r="K632" s="46">
        <v>13.2</v>
      </c>
      <c r="L632" s="47" t="s">
        <v>52</v>
      </c>
      <c r="M632" s="48">
        <v>21.2</v>
      </c>
      <c r="N632" s="47">
        <v>620</v>
      </c>
      <c r="O632" s="48">
        <v>48.8</v>
      </c>
      <c r="P632" s="47">
        <v>399</v>
      </c>
      <c r="Q632" s="48">
        <v>1.7</v>
      </c>
      <c r="R632" s="47" t="s">
        <v>53</v>
      </c>
      <c r="S632" s="48">
        <v>5.2</v>
      </c>
      <c r="T632" s="47" t="s">
        <v>53</v>
      </c>
      <c r="U632" s="48">
        <v>1.5</v>
      </c>
      <c r="V632" s="47" t="s">
        <v>53</v>
      </c>
      <c r="W632" s="48">
        <v>5.9</v>
      </c>
      <c r="X632" s="47" t="s">
        <v>53</v>
      </c>
      <c r="Y632" s="48">
        <v>2.9</v>
      </c>
      <c r="Z632" s="47" t="s">
        <v>53</v>
      </c>
      <c r="AA632" s="48">
        <v>44.1</v>
      </c>
      <c r="AB632" s="47">
        <v>402</v>
      </c>
      <c r="AC632" s="48">
        <v>14.9</v>
      </c>
      <c r="AD632" s="47" t="s">
        <v>53</v>
      </c>
      <c r="AE632" s="46" t="s">
        <v>54</v>
      </c>
    </row>
    <row r="633" spans="1:31" x14ac:dyDescent="0.2">
      <c r="A633" s="44">
        <f t="shared" si="9"/>
        <v>632</v>
      </c>
      <c r="B633" s="45" t="s">
        <v>65</v>
      </c>
      <c r="C633" s="44" t="s">
        <v>44</v>
      </c>
      <c r="D633" s="58" t="s">
        <v>904</v>
      </c>
      <c r="E633" t="s">
        <v>905</v>
      </c>
      <c r="F633" t="s">
        <v>47</v>
      </c>
      <c r="G633" s="45" t="s">
        <v>58</v>
      </c>
      <c r="H633" s="44" t="s">
        <v>62</v>
      </c>
      <c r="I633" s="44" t="s">
        <v>63</v>
      </c>
      <c r="J633" s="44" t="s">
        <v>51</v>
      </c>
      <c r="K633" s="46">
        <v>13.2</v>
      </c>
      <c r="L633" s="47" t="s">
        <v>52</v>
      </c>
      <c r="M633" s="48">
        <v>22.2</v>
      </c>
      <c r="N633" s="47">
        <v>598</v>
      </c>
      <c r="O633" s="48">
        <v>84.2</v>
      </c>
      <c r="P633" s="47">
        <v>145</v>
      </c>
      <c r="Q633" s="48">
        <v>1.4</v>
      </c>
      <c r="R633" s="47" t="s">
        <v>53</v>
      </c>
      <c r="S633" s="48">
        <v>17.100000000000001</v>
      </c>
      <c r="T633" s="47">
        <v>765</v>
      </c>
      <c r="U633" s="48">
        <v>2.9</v>
      </c>
      <c r="V633" s="47" t="s">
        <v>53</v>
      </c>
      <c r="W633" s="48">
        <v>2.4</v>
      </c>
      <c r="X633" s="47" t="s">
        <v>53</v>
      </c>
      <c r="Y633" s="48">
        <v>3.6</v>
      </c>
      <c r="Z633" s="47" t="s">
        <v>53</v>
      </c>
      <c r="AA633" s="48">
        <v>7</v>
      </c>
      <c r="AB633" s="47" t="s">
        <v>53</v>
      </c>
      <c r="AC633" s="48">
        <v>7.4</v>
      </c>
      <c r="AD633" s="47" t="s">
        <v>53</v>
      </c>
      <c r="AE633" s="46" t="s">
        <v>54</v>
      </c>
    </row>
    <row r="634" spans="1:31" x14ac:dyDescent="0.2">
      <c r="A634" s="44">
        <f t="shared" si="9"/>
        <v>633</v>
      </c>
      <c r="B634" s="45" t="s">
        <v>56</v>
      </c>
      <c r="C634" s="44" t="s">
        <v>65</v>
      </c>
      <c r="D634" s="58" t="s">
        <v>906</v>
      </c>
      <c r="E634" t="s">
        <v>490</v>
      </c>
      <c r="F634" t="s">
        <v>47</v>
      </c>
      <c r="G634" s="45" t="s">
        <v>58</v>
      </c>
      <c r="H634" s="44" t="s">
        <v>82</v>
      </c>
      <c r="I634" s="44" t="s">
        <v>59</v>
      </c>
      <c r="J634" s="44" t="s">
        <v>51</v>
      </c>
      <c r="K634" s="46">
        <v>13.2</v>
      </c>
      <c r="L634" s="47" t="s">
        <v>52</v>
      </c>
      <c r="M634" s="48">
        <v>14.3</v>
      </c>
      <c r="N634" s="47" t="s">
        <v>52</v>
      </c>
      <c r="O634" s="48">
        <v>12.7</v>
      </c>
      <c r="P634" s="47" t="s">
        <v>53</v>
      </c>
      <c r="Q634" s="48">
        <v>6</v>
      </c>
      <c r="R634" s="47" t="s">
        <v>53</v>
      </c>
      <c r="S634" s="48">
        <v>8.5</v>
      </c>
      <c r="T634" s="47" t="s">
        <v>53</v>
      </c>
      <c r="U634" s="48">
        <v>1.7</v>
      </c>
      <c r="V634" s="47" t="s">
        <v>53</v>
      </c>
      <c r="W634" s="48">
        <v>6</v>
      </c>
      <c r="X634" s="47" t="s">
        <v>53</v>
      </c>
      <c r="Y634" s="48">
        <v>27.1</v>
      </c>
      <c r="Z634" s="47" t="s">
        <v>53</v>
      </c>
      <c r="AA634" s="48">
        <v>10.8</v>
      </c>
      <c r="AB634" s="47" t="s">
        <v>53</v>
      </c>
      <c r="AC634" s="48">
        <v>44.2</v>
      </c>
      <c r="AD634" s="47" t="s">
        <v>53</v>
      </c>
      <c r="AE634" s="46" t="s">
        <v>54</v>
      </c>
    </row>
    <row r="635" spans="1:31" x14ac:dyDescent="0.2">
      <c r="A635" s="44">
        <f t="shared" si="9"/>
        <v>634</v>
      </c>
      <c r="B635" s="45" t="s">
        <v>56</v>
      </c>
      <c r="C635" s="44" t="s">
        <v>56</v>
      </c>
      <c r="D635" s="58" t="s">
        <v>907</v>
      </c>
      <c r="E635" t="s">
        <v>220</v>
      </c>
      <c r="F635" t="s">
        <v>47</v>
      </c>
      <c r="G635" s="45" t="s">
        <v>84</v>
      </c>
      <c r="H635" s="44" t="s">
        <v>82</v>
      </c>
      <c r="I635" s="44" t="s">
        <v>59</v>
      </c>
      <c r="J635" s="44" t="s">
        <v>64</v>
      </c>
      <c r="K635" s="46">
        <v>13.2</v>
      </c>
      <c r="L635" s="47" t="s">
        <v>52</v>
      </c>
      <c r="M635" s="48">
        <v>6.5</v>
      </c>
      <c r="N635" s="47" t="s">
        <v>52</v>
      </c>
      <c r="O635" s="48">
        <v>22.6</v>
      </c>
      <c r="P635" s="47">
        <v>780</v>
      </c>
      <c r="Q635" s="48">
        <v>4</v>
      </c>
      <c r="R635" s="47" t="s">
        <v>53</v>
      </c>
      <c r="S635" s="48">
        <v>4.8</v>
      </c>
      <c r="T635" s="47" t="s">
        <v>53</v>
      </c>
      <c r="U635" s="48">
        <v>1.4</v>
      </c>
      <c r="V635" s="47" t="s">
        <v>53</v>
      </c>
      <c r="W635" s="48">
        <v>1.3</v>
      </c>
      <c r="X635" s="47" t="s">
        <v>53</v>
      </c>
      <c r="Y635" s="48">
        <v>48</v>
      </c>
      <c r="Z635" s="47" t="s">
        <v>53</v>
      </c>
      <c r="AA635" s="48">
        <v>22.6</v>
      </c>
      <c r="AB635" s="47">
        <v>680</v>
      </c>
      <c r="AC635" s="48">
        <v>31.8</v>
      </c>
      <c r="AD635" s="47" t="s">
        <v>53</v>
      </c>
      <c r="AE635" s="46" t="s">
        <v>54</v>
      </c>
    </row>
    <row r="636" spans="1:31" x14ac:dyDescent="0.2">
      <c r="A636" s="44">
        <f t="shared" si="9"/>
        <v>635</v>
      </c>
      <c r="B636" s="45" t="s">
        <v>56</v>
      </c>
      <c r="C636" s="44" t="s">
        <v>56</v>
      </c>
      <c r="D636" s="58" t="s">
        <v>908</v>
      </c>
      <c r="E636" t="s">
        <v>340</v>
      </c>
      <c r="F636" t="s">
        <v>76</v>
      </c>
      <c r="G636" s="45" t="s">
        <v>77</v>
      </c>
      <c r="H636" s="44" t="s">
        <v>49</v>
      </c>
      <c r="I636" s="44" t="s">
        <v>59</v>
      </c>
      <c r="J636" s="44"/>
      <c r="K636" s="46">
        <v>13.2</v>
      </c>
      <c r="L636" s="47" t="s">
        <v>52</v>
      </c>
      <c r="M636" s="48">
        <v>13.1</v>
      </c>
      <c r="N636" s="47" t="s">
        <v>52</v>
      </c>
      <c r="O636" s="48">
        <v>6.2</v>
      </c>
      <c r="P636" s="47" t="s">
        <v>53</v>
      </c>
      <c r="Q636" s="48">
        <v>6.4</v>
      </c>
      <c r="R636" s="47" t="s">
        <v>53</v>
      </c>
      <c r="S636" s="48">
        <v>1.3</v>
      </c>
      <c r="T636" s="47" t="s">
        <v>53</v>
      </c>
      <c r="U636" s="48">
        <v>1.2</v>
      </c>
      <c r="V636" s="47" t="s">
        <v>53</v>
      </c>
      <c r="W636" s="48">
        <v>5.6</v>
      </c>
      <c r="X636" s="47" t="s">
        <v>53</v>
      </c>
      <c r="Y636" s="48">
        <v>23.5</v>
      </c>
      <c r="Z636" s="47" t="s">
        <v>53</v>
      </c>
      <c r="AA636" s="48">
        <v>4.4000000000000004</v>
      </c>
      <c r="AB636" s="47" t="s">
        <v>53</v>
      </c>
      <c r="AC636" s="48">
        <v>39.299999999999997</v>
      </c>
      <c r="AD636" s="47" t="s">
        <v>53</v>
      </c>
      <c r="AE636" s="46" t="s">
        <v>54</v>
      </c>
    </row>
    <row r="637" spans="1:31" x14ac:dyDescent="0.2">
      <c r="A637" s="44">
        <f t="shared" si="9"/>
        <v>636</v>
      </c>
      <c r="B637" s="45">
        <v>407</v>
      </c>
      <c r="C637" s="44">
        <f>371</f>
        <v>371</v>
      </c>
      <c r="D637" s="58" t="s">
        <v>909</v>
      </c>
      <c r="E637" t="s">
        <v>910</v>
      </c>
      <c r="F637" t="s">
        <v>101</v>
      </c>
      <c r="G637" s="45" t="s">
        <v>48</v>
      </c>
      <c r="H637" s="44" t="s">
        <v>88</v>
      </c>
      <c r="I637" s="44" t="s">
        <v>50</v>
      </c>
      <c r="J637" s="44" t="s">
        <v>64</v>
      </c>
      <c r="K637" s="46">
        <v>13.3</v>
      </c>
      <c r="L637" s="47" t="s">
        <v>52</v>
      </c>
      <c r="M637" s="48">
        <v>10.7</v>
      </c>
      <c r="N637" s="47" t="s">
        <v>52</v>
      </c>
      <c r="O637" s="48">
        <v>32.4</v>
      </c>
      <c r="P637" s="47">
        <v>597</v>
      </c>
      <c r="Q637" s="48">
        <v>62.6</v>
      </c>
      <c r="R637" s="47">
        <v>264</v>
      </c>
      <c r="S637" s="48">
        <v>100</v>
      </c>
      <c r="T637" s="47">
        <v>55</v>
      </c>
      <c r="U637" s="48">
        <v>99.6</v>
      </c>
      <c r="V637" s="47">
        <v>53</v>
      </c>
      <c r="W637" s="48">
        <v>99.1</v>
      </c>
      <c r="X637" s="47">
        <v>58</v>
      </c>
      <c r="Y637" s="48">
        <v>25.4</v>
      </c>
      <c r="Z637" s="47" t="s">
        <v>53</v>
      </c>
      <c r="AA637" s="48">
        <v>45.1</v>
      </c>
      <c r="AB637" s="47">
        <v>389</v>
      </c>
      <c r="AC637" s="48">
        <v>62</v>
      </c>
      <c r="AD637" s="47" t="s">
        <v>911</v>
      </c>
      <c r="AE637" s="46">
        <v>37</v>
      </c>
    </row>
    <row r="638" spans="1:31" x14ac:dyDescent="0.2">
      <c r="A638" s="44">
        <f t="shared" si="9"/>
        <v>637</v>
      </c>
      <c r="B638" s="45">
        <f>650</f>
        <v>650</v>
      </c>
      <c r="C638" s="44" t="s">
        <v>611</v>
      </c>
      <c r="D638" s="58" t="s">
        <v>912</v>
      </c>
      <c r="E638" t="s">
        <v>411</v>
      </c>
      <c r="F638" t="s">
        <v>69</v>
      </c>
      <c r="G638" s="45" t="s">
        <v>58</v>
      </c>
      <c r="H638" s="44" t="s">
        <v>49</v>
      </c>
      <c r="I638" s="44" t="s">
        <v>50</v>
      </c>
      <c r="J638" s="44" t="s">
        <v>64</v>
      </c>
      <c r="K638" s="46">
        <v>13.3</v>
      </c>
      <c r="L638" s="47" t="s">
        <v>52</v>
      </c>
      <c r="M638" s="48">
        <v>4.8</v>
      </c>
      <c r="N638" s="47" t="s">
        <v>52</v>
      </c>
      <c r="O638" s="48">
        <v>38.700000000000003</v>
      </c>
      <c r="P638" s="47">
        <v>524</v>
      </c>
      <c r="Q638" s="48">
        <v>11.6</v>
      </c>
      <c r="R638" s="47" t="s">
        <v>53</v>
      </c>
      <c r="S638" s="48">
        <v>98.4</v>
      </c>
      <c r="T638" s="47">
        <v>137</v>
      </c>
      <c r="U638" s="48">
        <v>98.1</v>
      </c>
      <c r="V638" s="47">
        <v>86</v>
      </c>
      <c r="W638" s="48">
        <v>98.2</v>
      </c>
      <c r="X638" s="47">
        <v>74</v>
      </c>
      <c r="Y638" s="48">
        <v>59.1</v>
      </c>
      <c r="Z638" s="47">
        <v>705</v>
      </c>
      <c r="AA638" s="48">
        <v>23.7</v>
      </c>
      <c r="AB638" s="47">
        <v>661</v>
      </c>
      <c r="AC638" s="48">
        <v>62.2</v>
      </c>
      <c r="AD638" s="47" t="s">
        <v>913</v>
      </c>
      <c r="AE638" s="46">
        <v>26.7</v>
      </c>
    </row>
    <row r="639" spans="1:31" x14ac:dyDescent="0.2">
      <c r="A639" s="44">
        <f t="shared" si="9"/>
        <v>638</v>
      </c>
      <c r="B639" s="45" t="s">
        <v>65</v>
      </c>
      <c r="C639" s="44" t="s">
        <v>43</v>
      </c>
      <c r="D639" s="58" t="s">
        <v>914</v>
      </c>
      <c r="E639" t="s">
        <v>144</v>
      </c>
      <c r="F639" t="s">
        <v>47</v>
      </c>
      <c r="G639" s="45" t="s">
        <v>77</v>
      </c>
      <c r="H639" s="44" t="s">
        <v>62</v>
      </c>
      <c r="I639" s="44" t="s">
        <v>50</v>
      </c>
      <c r="J639" s="44" t="s">
        <v>51</v>
      </c>
      <c r="K639" s="46">
        <v>13.3</v>
      </c>
      <c r="L639" s="47" t="s">
        <v>52</v>
      </c>
      <c r="M639" s="48">
        <v>37.5</v>
      </c>
      <c r="N639" s="47">
        <v>374</v>
      </c>
      <c r="O639" s="48">
        <v>4.7</v>
      </c>
      <c r="P639" s="47" t="s">
        <v>53</v>
      </c>
      <c r="Q639" s="48">
        <v>8.3000000000000007</v>
      </c>
      <c r="R639" s="47" t="s">
        <v>53</v>
      </c>
      <c r="S639" s="48">
        <v>19</v>
      </c>
      <c r="T639" s="47">
        <v>728</v>
      </c>
      <c r="U639" s="48">
        <v>1.8</v>
      </c>
      <c r="V639" s="47" t="s">
        <v>53</v>
      </c>
      <c r="W639" s="48">
        <v>1.6</v>
      </c>
      <c r="X639" s="47" t="s">
        <v>53</v>
      </c>
      <c r="Y639" s="48">
        <v>46.3</v>
      </c>
      <c r="Z639" s="47" t="s">
        <v>53</v>
      </c>
      <c r="AA639" s="48">
        <v>17.7</v>
      </c>
      <c r="AB639" s="47">
        <v>767</v>
      </c>
      <c r="AC639" s="48">
        <v>42.7</v>
      </c>
      <c r="AD639" s="47" t="s">
        <v>53</v>
      </c>
      <c r="AE639" s="46" t="s">
        <v>54</v>
      </c>
    </row>
    <row r="640" spans="1:31" x14ac:dyDescent="0.2">
      <c r="A640" s="44">
        <f t="shared" si="9"/>
        <v>639</v>
      </c>
      <c r="B640" s="45">
        <f>618</f>
        <v>618</v>
      </c>
      <c r="C640" s="44" t="s">
        <v>276</v>
      </c>
      <c r="D640" s="58" t="s">
        <v>915</v>
      </c>
      <c r="E640" t="s">
        <v>337</v>
      </c>
      <c r="F640" t="s">
        <v>76</v>
      </c>
      <c r="G640" s="45" t="s">
        <v>58</v>
      </c>
      <c r="H640" s="44" t="s">
        <v>82</v>
      </c>
      <c r="I640" s="44" t="s">
        <v>59</v>
      </c>
      <c r="J640" s="44" t="s">
        <v>51</v>
      </c>
      <c r="K640" s="46">
        <v>13.4</v>
      </c>
      <c r="L640" s="47" t="s">
        <v>52</v>
      </c>
      <c r="M640" s="48">
        <v>38.200000000000003</v>
      </c>
      <c r="N640" s="47">
        <v>366</v>
      </c>
      <c r="O640" s="48">
        <v>62.3</v>
      </c>
      <c r="P640" s="47">
        <v>285</v>
      </c>
      <c r="Q640" s="48">
        <v>4.2</v>
      </c>
      <c r="R640" s="47" t="s">
        <v>53</v>
      </c>
      <c r="S640" s="48">
        <v>94.3</v>
      </c>
      <c r="T640" s="47">
        <v>186</v>
      </c>
      <c r="U640" s="48">
        <v>40.700000000000003</v>
      </c>
      <c r="V640" s="47">
        <v>485</v>
      </c>
      <c r="W640" s="48">
        <v>46.1</v>
      </c>
      <c r="X640" s="47">
        <v>453</v>
      </c>
      <c r="Y640" s="48">
        <v>30.2</v>
      </c>
      <c r="Z640" s="47" t="s">
        <v>53</v>
      </c>
      <c r="AA640" s="48">
        <v>40.799999999999997</v>
      </c>
      <c r="AB640" s="47">
        <v>431</v>
      </c>
      <c r="AC640" s="48">
        <v>35</v>
      </c>
      <c r="AD640" s="47" t="s">
        <v>53</v>
      </c>
      <c r="AE640" s="46">
        <v>27.7</v>
      </c>
    </row>
    <row r="641" spans="1:31" x14ac:dyDescent="0.2">
      <c r="A641" s="44">
        <f t="shared" si="9"/>
        <v>640</v>
      </c>
      <c r="B641" s="45" t="s">
        <v>139</v>
      </c>
      <c r="C641" s="44" t="s">
        <v>44</v>
      </c>
      <c r="D641" s="58" t="s">
        <v>916</v>
      </c>
      <c r="E641" t="s">
        <v>233</v>
      </c>
      <c r="F641" t="s">
        <v>76</v>
      </c>
      <c r="G641" s="45" t="s">
        <v>77</v>
      </c>
      <c r="H641" s="44" t="s">
        <v>49</v>
      </c>
      <c r="I641" s="44" t="s">
        <v>50</v>
      </c>
      <c r="J641" s="44" t="s">
        <v>64</v>
      </c>
      <c r="K641" s="46">
        <v>13.4</v>
      </c>
      <c r="L641" s="47" t="s">
        <v>52</v>
      </c>
      <c r="M641" s="48">
        <v>43.2</v>
      </c>
      <c r="N641" s="47">
        <v>310</v>
      </c>
      <c r="O641" s="48">
        <v>5.6</v>
      </c>
      <c r="P641" s="47" t="s">
        <v>53</v>
      </c>
      <c r="Q641" s="48">
        <v>26</v>
      </c>
      <c r="R641" s="47">
        <v>624</v>
      </c>
      <c r="S641" s="48">
        <v>9.5</v>
      </c>
      <c r="T641" s="47" t="s">
        <v>53</v>
      </c>
      <c r="U641" s="48">
        <v>27.8</v>
      </c>
      <c r="V641" s="47">
        <v>617</v>
      </c>
      <c r="W641" s="48">
        <v>33.799999999999997</v>
      </c>
      <c r="X641" s="47">
        <v>566</v>
      </c>
      <c r="Y641" s="48">
        <v>55.4</v>
      </c>
      <c r="Z641" s="47">
        <v>763</v>
      </c>
      <c r="AA641" s="48">
        <v>26.7</v>
      </c>
      <c r="AB641" s="47">
        <v>613</v>
      </c>
      <c r="AC641" s="48">
        <v>63.7</v>
      </c>
      <c r="AD641" s="47" t="s">
        <v>917</v>
      </c>
      <c r="AE641" s="46" t="s">
        <v>54</v>
      </c>
    </row>
    <row r="642" spans="1:31" x14ac:dyDescent="0.2">
      <c r="A642" s="44">
        <f t="shared" si="9"/>
        <v>641</v>
      </c>
      <c r="B642" s="45" t="s">
        <v>65</v>
      </c>
      <c r="C642" s="44" t="s">
        <v>89</v>
      </c>
      <c r="D642" s="58" t="s">
        <v>918</v>
      </c>
      <c r="E642" t="s">
        <v>919</v>
      </c>
      <c r="F642" t="s">
        <v>170</v>
      </c>
      <c r="G642" s="45" t="s">
        <v>84</v>
      </c>
      <c r="H642" s="44" t="s">
        <v>82</v>
      </c>
      <c r="I642" s="44" t="s">
        <v>59</v>
      </c>
      <c r="J642" s="44" t="s">
        <v>64</v>
      </c>
      <c r="K642" s="46">
        <v>13.4</v>
      </c>
      <c r="L642" s="47" t="s">
        <v>52</v>
      </c>
      <c r="M642" s="48">
        <v>5.3</v>
      </c>
      <c r="N642" s="47" t="s">
        <v>52</v>
      </c>
      <c r="O642" s="48">
        <v>5.8</v>
      </c>
      <c r="P642" s="47" t="s">
        <v>53</v>
      </c>
      <c r="Q642" s="48">
        <v>6.5</v>
      </c>
      <c r="R642" s="47" t="s">
        <v>53</v>
      </c>
      <c r="S642" s="48">
        <v>8.3000000000000007</v>
      </c>
      <c r="T642" s="47" t="s">
        <v>53</v>
      </c>
      <c r="U642" s="48">
        <v>13.6</v>
      </c>
      <c r="V642" s="47" t="s">
        <v>53</v>
      </c>
      <c r="W642" s="48">
        <v>10.3</v>
      </c>
      <c r="X642" s="47" t="s">
        <v>53</v>
      </c>
      <c r="Y642" s="48">
        <v>65.3</v>
      </c>
      <c r="Z642" s="47">
        <v>617</v>
      </c>
      <c r="AA642" s="48">
        <v>98.3</v>
      </c>
      <c r="AB642" s="47">
        <v>38</v>
      </c>
      <c r="AC642" s="48">
        <v>42</v>
      </c>
      <c r="AD642" s="47" t="s">
        <v>53</v>
      </c>
      <c r="AE642" s="46" t="s">
        <v>54</v>
      </c>
    </row>
    <row r="643" spans="1:31" x14ac:dyDescent="0.2">
      <c r="A643" s="44">
        <f t="shared" ref="A643:A706" si="10">ROW(A642)</f>
        <v>642</v>
      </c>
      <c r="B643" s="45" t="s">
        <v>65</v>
      </c>
      <c r="C643" s="44" t="s">
        <v>43</v>
      </c>
      <c r="D643" s="58" t="s">
        <v>920</v>
      </c>
      <c r="E643" t="s">
        <v>174</v>
      </c>
      <c r="F643" t="s">
        <v>76</v>
      </c>
      <c r="G643" s="45" t="s">
        <v>58</v>
      </c>
      <c r="H643" s="44" t="s">
        <v>82</v>
      </c>
      <c r="I643" s="44" t="s">
        <v>59</v>
      </c>
      <c r="J643" s="44" t="s">
        <v>64</v>
      </c>
      <c r="K643" s="46">
        <v>13.4</v>
      </c>
      <c r="L643" s="47" t="s">
        <v>52</v>
      </c>
      <c r="M643" s="48">
        <v>6.4</v>
      </c>
      <c r="N643" s="47" t="s">
        <v>52</v>
      </c>
      <c r="O643" s="48">
        <v>28.8</v>
      </c>
      <c r="P643" s="47">
        <v>657</v>
      </c>
      <c r="Q643" s="48">
        <v>4.5</v>
      </c>
      <c r="R643" s="47" t="s">
        <v>53</v>
      </c>
      <c r="S643" s="48">
        <v>100</v>
      </c>
      <c r="T643" s="47">
        <v>42</v>
      </c>
      <c r="U643" s="48">
        <v>16.100000000000001</v>
      </c>
      <c r="V643" s="47">
        <v>797</v>
      </c>
      <c r="W643" s="48">
        <v>12.2</v>
      </c>
      <c r="X643" s="47" t="s">
        <v>53</v>
      </c>
      <c r="Y643" s="48">
        <v>18</v>
      </c>
      <c r="Z643" s="47" t="s">
        <v>53</v>
      </c>
      <c r="AA643" s="48">
        <v>3</v>
      </c>
      <c r="AB643" s="47" t="s">
        <v>53</v>
      </c>
      <c r="AC643" s="48">
        <v>15.7</v>
      </c>
      <c r="AD643" s="47" t="s">
        <v>53</v>
      </c>
      <c r="AE643" s="46" t="s">
        <v>54</v>
      </c>
    </row>
    <row r="644" spans="1:31" x14ac:dyDescent="0.2">
      <c r="A644" s="44">
        <f t="shared" si="10"/>
        <v>643</v>
      </c>
      <c r="B644" s="45" t="s">
        <v>56</v>
      </c>
      <c r="C644" s="44" t="s">
        <v>56</v>
      </c>
      <c r="D644" s="58" t="s">
        <v>921</v>
      </c>
      <c r="E644" t="s">
        <v>546</v>
      </c>
      <c r="F644" t="s">
        <v>76</v>
      </c>
      <c r="G644" s="45" t="s">
        <v>77</v>
      </c>
      <c r="H644" s="44" t="s">
        <v>62</v>
      </c>
      <c r="I644" s="44" t="s">
        <v>50</v>
      </c>
      <c r="J644" s="44" t="s">
        <v>64</v>
      </c>
      <c r="K644" s="46">
        <v>13.4</v>
      </c>
      <c r="L644" s="47" t="s">
        <v>52</v>
      </c>
      <c r="M644" s="48">
        <v>11.9</v>
      </c>
      <c r="N644" s="47" t="s">
        <v>52</v>
      </c>
      <c r="O644" s="48">
        <v>5.3</v>
      </c>
      <c r="P644" s="47" t="s">
        <v>53</v>
      </c>
      <c r="Q644" s="48">
        <v>7.3</v>
      </c>
      <c r="R644" s="47" t="s">
        <v>53</v>
      </c>
      <c r="S644" s="48">
        <v>3.8</v>
      </c>
      <c r="T644" s="47" t="s">
        <v>53</v>
      </c>
      <c r="U644" s="48">
        <v>1.4</v>
      </c>
      <c r="V644" s="47" t="s">
        <v>53</v>
      </c>
      <c r="W644" s="48">
        <v>5.8</v>
      </c>
      <c r="X644" s="47" t="s">
        <v>53</v>
      </c>
      <c r="Y644" s="48">
        <v>31.1</v>
      </c>
      <c r="Z644" s="47" t="s">
        <v>53</v>
      </c>
      <c r="AA644" s="48">
        <v>3.1</v>
      </c>
      <c r="AB644" s="47" t="s">
        <v>53</v>
      </c>
      <c r="AC644" s="48">
        <v>31.7</v>
      </c>
      <c r="AD644" s="47" t="s">
        <v>53</v>
      </c>
      <c r="AE644" s="46" t="s">
        <v>54</v>
      </c>
    </row>
    <row r="645" spans="1:31" x14ac:dyDescent="0.2">
      <c r="A645" s="44">
        <f t="shared" si="10"/>
        <v>644</v>
      </c>
      <c r="B645" s="45" t="s">
        <v>56</v>
      </c>
      <c r="C645" s="44"/>
      <c r="D645" s="58" t="s">
        <v>922</v>
      </c>
      <c r="E645" t="s">
        <v>438</v>
      </c>
      <c r="F645" t="s">
        <v>76</v>
      </c>
      <c r="G645" s="45" t="s">
        <v>58</v>
      </c>
      <c r="H645" s="44" t="s">
        <v>49</v>
      </c>
      <c r="I645" s="44" t="s">
        <v>59</v>
      </c>
      <c r="J645" s="44" t="s">
        <v>103</v>
      </c>
      <c r="K645" s="46">
        <v>13.4</v>
      </c>
      <c r="L645" s="47" t="s">
        <v>52</v>
      </c>
      <c r="M645" s="48">
        <v>4</v>
      </c>
      <c r="N645" s="47" t="s">
        <v>52</v>
      </c>
      <c r="O645" s="48">
        <v>8</v>
      </c>
      <c r="P645" s="47" t="s">
        <v>53</v>
      </c>
      <c r="Q645" s="48">
        <v>11.8</v>
      </c>
      <c r="R645" s="47" t="s">
        <v>53</v>
      </c>
      <c r="S645" s="48">
        <v>74.2</v>
      </c>
      <c r="T645" s="47">
        <v>318</v>
      </c>
      <c r="U645" s="48">
        <v>1.6</v>
      </c>
      <c r="V645" s="47" t="s">
        <v>53</v>
      </c>
      <c r="W645" s="48">
        <v>5.9</v>
      </c>
      <c r="X645" s="47" t="s">
        <v>53</v>
      </c>
      <c r="Y645" s="48">
        <v>33.5</v>
      </c>
      <c r="Z645" s="47" t="s">
        <v>53</v>
      </c>
      <c r="AA645" s="48">
        <v>5.9</v>
      </c>
      <c r="AB645" s="47" t="s">
        <v>53</v>
      </c>
      <c r="AC645" s="48">
        <v>17.3</v>
      </c>
      <c r="AD645" s="47" t="s">
        <v>53</v>
      </c>
      <c r="AE645" s="46" t="s">
        <v>54</v>
      </c>
    </row>
    <row r="646" spans="1:31" x14ac:dyDescent="0.2">
      <c r="A646" s="44">
        <f t="shared" si="10"/>
        <v>645</v>
      </c>
      <c r="B646" s="45" t="s">
        <v>55</v>
      </c>
      <c r="C646" s="44" t="s">
        <v>55</v>
      </c>
      <c r="D646" s="58" t="s">
        <v>923</v>
      </c>
      <c r="E646" t="s">
        <v>574</v>
      </c>
      <c r="F646" t="s">
        <v>76</v>
      </c>
      <c r="G646" s="45" t="s">
        <v>84</v>
      </c>
      <c r="H646" s="44" t="s">
        <v>49</v>
      </c>
      <c r="I646" s="44" t="s">
        <v>59</v>
      </c>
      <c r="J646" s="44" t="s">
        <v>64</v>
      </c>
      <c r="K646" s="46">
        <v>13.4</v>
      </c>
      <c r="L646" s="47" t="s">
        <v>52</v>
      </c>
      <c r="M646" s="48">
        <v>8.1</v>
      </c>
      <c r="N646" s="47" t="s">
        <v>52</v>
      </c>
      <c r="O646" s="48">
        <v>13.9</v>
      </c>
      <c r="P646" s="47" t="s">
        <v>53</v>
      </c>
      <c r="Q646" s="48">
        <v>1.5</v>
      </c>
      <c r="R646" s="47" t="s">
        <v>53</v>
      </c>
      <c r="S646" s="48">
        <v>14.4</v>
      </c>
      <c r="T646" s="47" t="s">
        <v>53</v>
      </c>
      <c r="U646" s="48">
        <v>3.6</v>
      </c>
      <c r="V646" s="47" t="s">
        <v>53</v>
      </c>
      <c r="W646" s="48">
        <v>7.8</v>
      </c>
      <c r="X646" s="47" t="s">
        <v>53</v>
      </c>
      <c r="Y646" s="48">
        <v>6</v>
      </c>
      <c r="Z646" s="47" t="s">
        <v>53</v>
      </c>
      <c r="AA646" s="48">
        <v>5.0999999999999996</v>
      </c>
      <c r="AB646" s="47" t="s">
        <v>53</v>
      </c>
      <c r="AC646" s="48">
        <v>39.1</v>
      </c>
      <c r="AD646" s="47" t="s">
        <v>53</v>
      </c>
      <c r="AE646" s="46" t="s">
        <v>54</v>
      </c>
    </row>
    <row r="647" spans="1:31" x14ac:dyDescent="0.2">
      <c r="A647" s="44">
        <f t="shared" si="10"/>
        <v>646</v>
      </c>
      <c r="B647" s="45" t="s">
        <v>44</v>
      </c>
      <c r="C647" s="44" t="s">
        <v>93</v>
      </c>
      <c r="D647" s="58" t="s">
        <v>924</v>
      </c>
      <c r="E647" t="s">
        <v>80</v>
      </c>
      <c r="F647" t="s">
        <v>69</v>
      </c>
      <c r="G647" s="45" t="s">
        <v>77</v>
      </c>
      <c r="H647" s="44" t="s">
        <v>49</v>
      </c>
      <c r="I647" s="44" t="s">
        <v>50</v>
      </c>
      <c r="J647" s="44" t="s">
        <v>64</v>
      </c>
      <c r="K647" s="46">
        <v>13.5</v>
      </c>
      <c r="L647" s="47" t="s">
        <v>52</v>
      </c>
      <c r="M647" s="48">
        <v>12</v>
      </c>
      <c r="N647" s="47" t="s">
        <v>52</v>
      </c>
      <c r="O647" s="48">
        <v>9.6</v>
      </c>
      <c r="P647" s="47" t="s">
        <v>53</v>
      </c>
      <c r="Q647" s="48">
        <v>20.399999999999999</v>
      </c>
      <c r="R647" s="47">
        <v>707</v>
      </c>
      <c r="S647" s="48">
        <v>53.8</v>
      </c>
      <c r="T647" s="47">
        <v>420</v>
      </c>
      <c r="U647" s="48">
        <v>21.2</v>
      </c>
      <c r="V647" s="47">
        <v>707</v>
      </c>
      <c r="W647" s="48">
        <v>27.3</v>
      </c>
      <c r="X647" s="47">
        <v>648</v>
      </c>
      <c r="Y647" s="48">
        <v>89.7</v>
      </c>
      <c r="Z647" s="47">
        <v>178</v>
      </c>
      <c r="AA647" s="48">
        <v>11.5</v>
      </c>
      <c r="AB647" s="47" t="s">
        <v>53</v>
      </c>
      <c r="AC647" s="48">
        <v>53.9</v>
      </c>
      <c r="AD647" s="47" t="s">
        <v>854</v>
      </c>
      <c r="AE647" s="46" t="s">
        <v>54</v>
      </c>
    </row>
    <row r="648" spans="1:31" x14ac:dyDescent="0.2">
      <c r="A648" s="44">
        <f t="shared" si="10"/>
        <v>647</v>
      </c>
      <c r="B648" s="45" t="s">
        <v>65</v>
      </c>
      <c r="C648" s="44" t="s">
        <v>65</v>
      </c>
      <c r="D648" s="58" t="s">
        <v>925</v>
      </c>
      <c r="E648" t="s">
        <v>650</v>
      </c>
      <c r="F648" t="s">
        <v>76</v>
      </c>
      <c r="G648" s="45" t="s">
        <v>77</v>
      </c>
      <c r="H648" s="44" t="s">
        <v>82</v>
      </c>
      <c r="I648" s="44" t="s">
        <v>63</v>
      </c>
      <c r="J648" s="44" t="s">
        <v>64</v>
      </c>
      <c r="K648" s="46">
        <v>13.5</v>
      </c>
      <c r="L648" s="47" t="s">
        <v>52</v>
      </c>
      <c r="M648" s="48">
        <v>14.5</v>
      </c>
      <c r="N648" s="47" t="s">
        <v>52</v>
      </c>
      <c r="O648" s="48">
        <v>11.5</v>
      </c>
      <c r="P648" s="47" t="s">
        <v>53</v>
      </c>
      <c r="Q648" s="48">
        <v>4.3</v>
      </c>
      <c r="R648" s="47" t="s">
        <v>53</v>
      </c>
      <c r="S648" s="48">
        <v>49.8</v>
      </c>
      <c r="T648" s="47">
        <v>441</v>
      </c>
      <c r="U648" s="48">
        <v>47.4</v>
      </c>
      <c r="V648" s="47">
        <v>426</v>
      </c>
      <c r="W648" s="48">
        <v>43.8</v>
      </c>
      <c r="X648" s="47">
        <v>475</v>
      </c>
      <c r="Y648" s="48">
        <v>39</v>
      </c>
      <c r="Z648" s="47" t="s">
        <v>53</v>
      </c>
      <c r="AA648" s="48">
        <v>11.3</v>
      </c>
      <c r="AB648" s="47" t="s">
        <v>53</v>
      </c>
      <c r="AC648" s="48">
        <v>47.1</v>
      </c>
      <c r="AD648" s="47" t="s">
        <v>200</v>
      </c>
      <c r="AE648" s="46" t="s">
        <v>54</v>
      </c>
    </row>
    <row r="649" spans="1:31" x14ac:dyDescent="0.2">
      <c r="A649" s="44">
        <f t="shared" si="10"/>
        <v>648</v>
      </c>
      <c r="B649" s="45" t="s">
        <v>56</v>
      </c>
      <c r="C649" s="44" t="s">
        <v>56</v>
      </c>
      <c r="D649" s="58" t="s">
        <v>926</v>
      </c>
      <c r="E649" t="s">
        <v>546</v>
      </c>
      <c r="F649" t="s">
        <v>76</v>
      </c>
      <c r="G649" s="45" t="s">
        <v>77</v>
      </c>
      <c r="H649" s="44" t="s">
        <v>49</v>
      </c>
      <c r="I649" s="44" t="s">
        <v>50</v>
      </c>
      <c r="J649" s="44" t="s">
        <v>64</v>
      </c>
      <c r="K649" s="46">
        <v>13.5</v>
      </c>
      <c r="L649" s="47" t="s">
        <v>52</v>
      </c>
      <c r="M649" s="48">
        <v>11.4</v>
      </c>
      <c r="N649" s="47" t="s">
        <v>52</v>
      </c>
      <c r="O649" s="48">
        <v>6.3</v>
      </c>
      <c r="P649" s="47" t="s">
        <v>53</v>
      </c>
      <c r="Q649" s="48">
        <v>6.1</v>
      </c>
      <c r="R649" s="47" t="s">
        <v>53</v>
      </c>
      <c r="S649" s="48">
        <v>31.2</v>
      </c>
      <c r="T649" s="47">
        <v>576</v>
      </c>
      <c r="U649" s="48">
        <v>4.2</v>
      </c>
      <c r="V649" s="47" t="s">
        <v>53</v>
      </c>
      <c r="W649" s="48">
        <v>8.5</v>
      </c>
      <c r="X649" s="47" t="s">
        <v>53</v>
      </c>
      <c r="Y649" s="48">
        <v>20.2</v>
      </c>
      <c r="Z649" s="47" t="s">
        <v>53</v>
      </c>
      <c r="AA649" s="48">
        <v>10.7</v>
      </c>
      <c r="AB649" s="47" t="s">
        <v>53</v>
      </c>
      <c r="AC649" s="48">
        <v>36.700000000000003</v>
      </c>
      <c r="AD649" s="47" t="s">
        <v>53</v>
      </c>
      <c r="AE649" s="46" t="s">
        <v>54</v>
      </c>
    </row>
    <row r="650" spans="1:31" x14ac:dyDescent="0.2">
      <c r="A650" s="44">
        <f t="shared" si="10"/>
        <v>649</v>
      </c>
      <c r="B650" s="45" t="s">
        <v>56</v>
      </c>
      <c r="C650" s="44" t="s">
        <v>56</v>
      </c>
      <c r="D650" s="58" t="s">
        <v>927</v>
      </c>
      <c r="E650" t="s">
        <v>495</v>
      </c>
      <c r="F650" t="s">
        <v>47</v>
      </c>
      <c r="G650" s="45" t="s">
        <v>77</v>
      </c>
      <c r="H650" s="44" t="s">
        <v>49</v>
      </c>
      <c r="I650" s="44" t="s">
        <v>63</v>
      </c>
      <c r="J650" s="44" t="s">
        <v>64</v>
      </c>
      <c r="K650" s="46">
        <v>13.5</v>
      </c>
      <c r="L650" s="47" t="s">
        <v>52</v>
      </c>
      <c r="M650" s="48">
        <v>18.399999999999999</v>
      </c>
      <c r="N650" s="47">
        <v>698</v>
      </c>
      <c r="O650" s="48">
        <v>17.5</v>
      </c>
      <c r="P650" s="47" t="s">
        <v>53</v>
      </c>
      <c r="Q650" s="48">
        <v>2.2000000000000002</v>
      </c>
      <c r="R650" s="47" t="s">
        <v>53</v>
      </c>
      <c r="S650" s="48">
        <v>13.1</v>
      </c>
      <c r="T650" s="47" t="s">
        <v>53</v>
      </c>
      <c r="U650" s="48">
        <v>4.0999999999999996</v>
      </c>
      <c r="V650" s="47" t="s">
        <v>53</v>
      </c>
      <c r="W650" s="48">
        <v>3.3</v>
      </c>
      <c r="X650" s="47" t="s">
        <v>53</v>
      </c>
      <c r="Y650" s="48">
        <v>16.8</v>
      </c>
      <c r="Z650" s="47" t="s">
        <v>53</v>
      </c>
      <c r="AA650" s="48">
        <v>11.4</v>
      </c>
      <c r="AB650" s="47" t="s">
        <v>53</v>
      </c>
      <c r="AC650" s="48">
        <v>23.3</v>
      </c>
      <c r="AD650" s="47" t="s">
        <v>53</v>
      </c>
      <c r="AE650" s="46" t="s">
        <v>54</v>
      </c>
    </row>
    <row r="651" spans="1:31" x14ac:dyDescent="0.2">
      <c r="A651" s="44">
        <f t="shared" si="10"/>
        <v>650</v>
      </c>
      <c r="B651" s="45" t="s">
        <v>56</v>
      </c>
      <c r="C651" s="44" t="s">
        <v>56</v>
      </c>
      <c r="D651" s="58" t="s">
        <v>928</v>
      </c>
      <c r="E651" t="s">
        <v>220</v>
      </c>
      <c r="F651" t="s">
        <v>47</v>
      </c>
      <c r="G651" s="45" t="s">
        <v>84</v>
      </c>
      <c r="H651" s="44" t="s">
        <v>82</v>
      </c>
      <c r="I651" s="44" t="s">
        <v>59</v>
      </c>
      <c r="J651" s="44" t="s">
        <v>64</v>
      </c>
      <c r="K651" s="46">
        <v>13.5</v>
      </c>
      <c r="L651" s="47" t="s">
        <v>52</v>
      </c>
      <c r="M651" s="48">
        <v>5</v>
      </c>
      <c r="N651" s="47" t="s">
        <v>52</v>
      </c>
      <c r="O651" s="48">
        <v>11.8</v>
      </c>
      <c r="P651" s="47" t="s">
        <v>53</v>
      </c>
      <c r="Q651" s="48">
        <v>5.7</v>
      </c>
      <c r="R651" s="47" t="s">
        <v>53</v>
      </c>
      <c r="S651" s="48">
        <v>6.9</v>
      </c>
      <c r="T651" s="47" t="s">
        <v>53</v>
      </c>
      <c r="U651" s="48">
        <v>2</v>
      </c>
      <c r="V651" s="47" t="s">
        <v>53</v>
      </c>
      <c r="W651" s="48">
        <v>1.8</v>
      </c>
      <c r="X651" s="47" t="s">
        <v>53</v>
      </c>
      <c r="Y651" s="48">
        <v>48.7</v>
      </c>
      <c r="Z651" s="47" t="s">
        <v>53</v>
      </c>
      <c r="AA651" s="48">
        <v>20.6</v>
      </c>
      <c r="AB651" s="47">
        <v>715</v>
      </c>
      <c r="AC651" s="48">
        <v>41.4</v>
      </c>
      <c r="AD651" s="47" t="s">
        <v>53</v>
      </c>
      <c r="AE651" s="46" t="s">
        <v>54</v>
      </c>
    </row>
    <row r="652" spans="1:31" x14ac:dyDescent="0.2">
      <c r="A652" s="44">
        <f t="shared" si="10"/>
        <v>651</v>
      </c>
      <c r="B652" s="45">
        <f>499</f>
        <v>499</v>
      </c>
      <c r="C652" s="44">
        <f>495</f>
        <v>495</v>
      </c>
      <c r="D652" s="58" t="s">
        <v>929</v>
      </c>
      <c r="E652" t="s">
        <v>100</v>
      </c>
      <c r="F652" t="s">
        <v>101</v>
      </c>
      <c r="G652" s="45" t="s">
        <v>48</v>
      </c>
      <c r="H652" s="44" t="s">
        <v>49</v>
      </c>
      <c r="I652" s="44" t="s">
        <v>50</v>
      </c>
      <c r="J652" s="44" t="s">
        <v>64</v>
      </c>
      <c r="K652" s="46">
        <v>13.6</v>
      </c>
      <c r="L652" s="47" t="s">
        <v>52</v>
      </c>
      <c r="M652" s="48">
        <v>8.5</v>
      </c>
      <c r="N652" s="47" t="s">
        <v>52</v>
      </c>
      <c r="O652" s="48">
        <v>42.2</v>
      </c>
      <c r="P652" s="47">
        <v>474</v>
      </c>
      <c r="Q652" s="48">
        <v>39.700000000000003</v>
      </c>
      <c r="R652" s="47">
        <v>473</v>
      </c>
      <c r="S652" s="48">
        <v>97.6</v>
      </c>
      <c r="T652" s="47">
        <v>145</v>
      </c>
      <c r="U652" s="48">
        <v>99.9</v>
      </c>
      <c r="V652" s="47">
        <v>43</v>
      </c>
      <c r="W652" s="48">
        <v>99.4</v>
      </c>
      <c r="X652" s="47">
        <v>47</v>
      </c>
      <c r="Y652" s="48">
        <v>47.5</v>
      </c>
      <c r="Z652" s="47" t="s">
        <v>53</v>
      </c>
      <c r="AA652" s="48">
        <v>5</v>
      </c>
      <c r="AB652" s="47" t="s">
        <v>53</v>
      </c>
      <c r="AC652" s="48">
        <v>64.2</v>
      </c>
      <c r="AD652" s="47" t="s">
        <v>161</v>
      </c>
      <c r="AE652" s="46">
        <v>32.200000000000003</v>
      </c>
    </row>
    <row r="653" spans="1:31" x14ac:dyDescent="0.2">
      <c r="A653" s="44">
        <f t="shared" si="10"/>
        <v>652</v>
      </c>
      <c r="B653" s="45">
        <v>642</v>
      </c>
      <c r="C653" s="44">
        <f>539</f>
        <v>539</v>
      </c>
      <c r="D653" s="58" t="s">
        <v>930</v>
      </c>
      <c r="E653" t="s">
        <v>414</v>
      </c>
      <c r="F653" t="s">
        <v>69</v>
      </c>
      <c r="G653" s="45" t="s">
        <v>58</v>
      </c>
      <c r="H653" s="44" t="s">
        <v>49</v>
      </c>
      <c r="I653" s="44" t="s">
        <v>50</v>
      </c>
      <c r="J653" s="44" t="s">
        <v>64</v>
      </c>
      <c r="K653" s="46">
        <v>13.6</v>
      </c>
      <c r="L653" s="47" t="s">
        <v>52</v>
      </c>
      <c r="M653" s="48">
        <v>5.5</v>
      </c>
      <c r="N653" s="47" t="s">
        <v>52</v>
      </c>
      <c r="O653" s="48">
        <v>14.1</v>
      </c>
      <c r="P653" s="47" t="s">
        <v>53</v>
      </c>
      <c r="Q653" s="48">
        <v>27.3</v>
      </c>
      <c r="R653" s="47">
        <v>615</v>
      </c>
      <c r="S653" s="48">
        <v>99.9</v>
      </c>
      <c r="T653" s="47">
        <v>98</v>
      </c>
      <c r="U653" s="48">
        <v>52.5</v>
      </c>
      <c r="V653" s="47">
        <v>392</v>
      </c>
      <c r="W653" s="48">
        <v>51.2</v>
      </c>
      <c r="X653" s="47">
        <v>405</v>
      </c>
      <c r="Y653" s="48">
        <v>60.4</v>
      </c>
      <c r="Z653" s="47">
        <v>687</v>
      </c>
      <c r="AA653" s="48">
        <v>49.6</v>
      </c>
      <c r="AB653" s="47">
        <v>349</v>
      </c>
      <c r="AC653" s="48">
        <v>66.8</v>
      </c>
      <c r="AD653" s="47">
        <v>367</v>
      </c>
      <c r="AE653" s="46">
        <v>27</v>
      </c>
    </row>
    <row r="654" spans="1:31" x14ac:dyDescent="0.2">
      <c r="A654" s="44">
        <f t="shared" si="10"/>
        <v>653</v>
      </c>
      <c r="B654" s="45" t="s">
        <v>93</v>
      </c>
      <c r="C654" s="44" t="s">
        <v>128</v>
      </c>
      <c r="D654" s="58" t="s">
        <v>931</v>
      </c>
      <c r="E654" t="s">
        <v>46</v>
      </c>
      <c r="F654" t="s">
        <v>47</v>
      </c>
      <c r="G654" s="45" t="s">
        <v>77</v>
      </c>
      <c r="H654" s="44" t="s">
        <v>82</v>
      </c>
      <c r="I654" s="44" t="s">
        <v>59</v>
      </c>
      <c r="J654" s="44" t="s">
        <v>64</v>
      </c>
      <c r="K654" s="46">
        <v>13.6</v>
      </c>
      <c r="L654" s="47" t="s">
        <v>52</v>
      </c>
      <c r="M654" s="48">
        <v>8.1999999999999993</v>
      </c>
      <c r="N654" s="47" t="s">
        <v>52</v>
      </c>
      <c r="O654" s="48">
        <v>18.899999999999999</v>
      </c>
      <c r="P654" s="47" t="s">
        <v>53</v>
      </c>
      <c r="Q654" s="48">
        <v>20</v>
      </c>
      <c r="R654" s="47">
        <v>710</v>
      </c>
      <c r="S654" s="48">
        <v>72.900000000000006</v>
      </c>
      <c r="T654" s="47">
        <v>325</v>
      </c>
      <c r="U654" s="48">
        <v>50.8</v>
      </c>
      <c r="V654" s="47">
        <v>406</v>
      </c>
      <c r="W654" s="48">
        <v>55.5</v>
      </c>
      <c r="X654" s="47">
        <v>371</v>
      </c>
      <c r="Y654" s="48">
        <v>45.4</v>
      </c>
      <c r="Z654" s="47" t="s">
        <v>53</v>
      </c>
      <c r="AA654" s="48">
        <v>10.3</v>
      </c>
      <c r="AB654" s="47" t="s">
        <v>53</v>
      </c>
      <c r="AC654" s="48">
        <v>66</v>
      </c>
      <c r="AD654" s="47" t="s">
        <v>861</v>
      </c>
      <c r="AE654" s="46" t="s">
        <v>54</v>
      </c>
    </row>
    <row r="655" spans="1:31" x14ac:dyDescent="0.2">
      <c r="A655" s="44">
        <f t="shared" si="10"/>
        <v>654</v>
      </c>
      <c r="B655" s="45" t="s">
        <v>65</v>
      </c>
      <c r="C655" s="44" t="s">
        <v>65</v>
      </c>
      <c r="D655" s="58" t="s">
        <v>932</v>
      </c>
      <c r="E655" t="s">
        <v>574</v>
      </c>
      <c r="F655" t="s">
        <v>76</v>
      </c>
      <c r="G655" s="45" t="s">
        <v>77</v>
      </c>
      <c r="H655" s="44" t="s">
        <v>88</v>
      </c>
      <c r="I655" s="44" t="s">
        <v>50</v>
      </c>
      <c r="J655" s="44" t="s">
        <v>103</v>
      </c>
      <c r="K655" s="46">
        <v>13.6</v>
      </c>
      <c r="L655" s="47" t="s">
        <v>52</v>
      </c>
      <c r="M655" s="48">
        <v>14.7</v>
      </c>
      <c r="N655" s="47" t="s">
        <v>52</v>
      </c>
      <c r="O655" s="48">
        <v>23.3</v>
      </c>
      <c r="P655" s="47">
        <v>768</v>
      </c>
      <c r="Q655" s="48">
        <v>2.5</v>
      </c>
      <c r="R655" s="47" t="s">
        <v>53</v>
      </c>
      <c r="S655" s="48">
        <v>53.5</v>
      </c>
      <c r="T655" s="47">
        <v>423</v>
      </c>
      <c r="U655" s="48">
        <v>12.1</v>
      </c>
      <c r="V655" s="47" t="s">
        <v>53</v>
      </c>
      <c r="W655" s="48">
        <v>17</v>
      </c>
      <c r="X655" s="47" t="s">
        <v>53</v>
      </c>
      <c r="Y655" s="48">
        <v>15.5</v>
      </c>
      <c r="Z655" s="47" t="s">
        <v>53</v>
      </c>
      <c r="AA655" s="48">
        <v>11.6</v>
      </c>
      <c r="AB655" s="47" t="s">
        <v>53</v>
      </c>
      <c r="AC655" s="48">
        <v>36.299999999999997</v>
      </c>
      <c r="AD655" s="47" t="s">
        <v>53</v>
      </c>
      <c r="AE655" s="46" t="s">
        <v>54</v>
      </c>
    </row>
    <row r="656" spans="1:31" x14ac:dyDescent="0.2">
      <c r="A656" s="44">
        <f t="shared" si="10"/>
        <v>655</v>
      </c>
      <c r="B656" s="45" t="s">
        <v>65</v>
      </c>
      <c r="C656" s="44" t="s">
        <v>43</v>
      </c>
      <c r="D656" s="58" t="s">
        <v>933</v>
      </c>
      <c r="E656" t="s">
        <v>133</v>
      </c>
      <c r="F656" t="s">
        <v>69</v>
      </c>
      <c r="G656" s="45" t="s">
        <v>84</v>
      </c>
      <c r="H656" s="44" t="s">
        <v>82</v>
      </c>
      <c r="I656" s="44" t="s">
        <v>59</v>
      </c>
      <c r="J656" s="44" t="s">
        <v>64</v>
      </c>
      <c r="K656" s="46">
        <v>13.6</v>
      </c>
      <c r="L656" s="47" t="s">
        <v>52</v>
      </c>
      <c r="M656" s="48">
        <v>5.8</v>
      </c>
      <c r="N656" s="47" t="s">
        <v>52</v>
      </c>
      <c r="O656" s="48">
        <v>4.5</v>
      </c>
      <c r="P656" s="47" t="s">
        <v>53</v>
      </c>
      <c r="Q656" s="48">
        <v>33</v>
      </c>
      <c r="R656" s="47">
        <v>551</v>
      </c>
      <c r="S656" s="48">
        <v>5.2</v>
      </c>
      <c r="T656" s="47" t="s">
        <v>53</v>
      </c>
      <c r="U656" s="48">
        <v>16.8</v>
      </c>
      <c r="V656" s="47">
        <v>784</v>
      </c>
      <c r="W656" s="48">
        <v>22.9</v>
      </c>
      <c r="X656" s="47">
        <v>722</v>
      </c>
      <c r="Y656" s="48">
        <v>63</v>
      </c>
      <c r="Z656" s="47">
        <v>651</v>
      </c>
      <c r="AA656" s="48">
        <v>12.5</v>
      </c>
      <c r="AB656" s="47" t="s">
        <v>53</v>
      </c>
      <c r="AC656" s="48">
        <v>37</v>
      </c>
      <c r="AD656" s="47" t="s">
        <v>53</v>
      </c>
      <c r="AE656" s="46" t="s">
        <v>54</v>
      </c>
    </row>
    <row r="657" spans="1:31" x14ac:dyDescent="0.2">
      <c r="A657" s="44">
        <f t="shared" si="10"/>
        <v>656</v>
      </c>
      <c r="B657" s="45">
        <f>482</f>
        <v>482</v>
      </c>
      <c r="C657" s="44">
        <f>495</f>
        <v>495</v>
      </c>
      <c r="D657" s="58" t="s">
        <v>934</v>
      </c>
      <c r="E657" t="s">
        <v>278</v>
      </c>
      <c r="F657" t="s">
        <v>76</v>
      </c>
      <c r="G657" s="45" t="s">
        <v>77</v>
      </c>
      <c r="H657" s="44" t="s">
        <v>49</v>
      </c>
      <c r="I657" s="44" t="s">
        <v>50</v>
      </c>
      <c r="J657" s="44" t="s">
        <v>103</v>
      </c>
      <c r="K657" s="46">
        <v>13.7</v>
      </c>
      <c r="L657" s="47" t="s">
        <v>52</v>
      </c>
      <c r="M657" s="48">
        <v>27.7</v>
      </c>
      <c r="N657" s="47">
        <v>500</v>
      </c>
      <c r="O657" s="48">
        <v>6.3</v>
      </c>
      <c r="P657" s="47" t="s">
        <v>53</v>
      </c>
      <c r="Q657" s="48">
        <v>76</v>
      </c>
      <c r="R657" s="47">
        <v>172</v>
      </c>
      <c r="S657" s="48">
        <v>43.4</v>
      </c>
      <c r="T657" s="47">
        <v>475</v>
      </c>
      <c r="U657" s="48">
        <v>2.1</v>
      </c>
      <c r="V657" s="47" t="s">
        <v>53</v>
      </c>
      <c r="W657" s="48">
        <v>6.3</v>
      </c>
      <c r="X657" s="47" t="s">
        <v>53</v>
      </c>
      <c r="Y657" s="48">
        <v>87.7</v>
      </c>
      <c r="Z657" s="47">
        <v>206</v>
      </c>
      <c r="AA657" s="48">
        <v>6.4</v>
      </c>
      <c r="AB657" s="47" t="s">
        <v>53</v>
      </c>
      <c r="AC657" s="48">
        <v>58.7</v>
      </c>
      <c r="AD657" s="47" t="s">
        <v>935</v>
      </c>
      <c r="AE657" s="46">
        <v>33</v>
      </c>
    </row>
    <row r="658" spans="1:31" x14ac:dyDescent="0.2">
      <c r="A658" s="44">
        <f t="shared" si="10"/>
        <v>657</v>
      </c>
      <c r="B658" s="45">
        <f>487</f>
        <v>487</v>
      </c>
      <c r="C658" s="44">
        <f>516</f>
        <v>516</v>
      </c>
      <c r="D658" s="58" t="s">
        <v>936</v>
      </c>
      <c r="E658" t="s">
        <v>100</v>
      </c>
      <c r="F658" t="s">
        <v>101</v>
      </c>
      <c r="G658" s="45" t="s">
        <v>77</v>
      </c>
      <c r="H658" s="44" t="s">
        <v>49</v>
      </c>
      <c r="I658" s="44" t="s">
        <v>50</v>
      </c>
      <c r="J658" s="44" t="s">
        <v>64</v>
      </c>
      <c r="K658" s="46">
        <v>13.7</v>
      </c>
      <c r="L658" s="47" t="s">
        <v>52</v>
      </c>
      <c r="M658" s="48">
        <v>13.1</v>
      </c>
      <c r="N658" s="47" t="s">
        <v>52</v>
      </c>
      <c r="O658" s="48">
        <v>6</v>
      </c>
      <c r="P658" s="47" t="s">
        <v>53</v>
      </c>
      <c r="Q658" s="48">
        <v>60.4</v>
      </c>
      <c r="R658" s="47">
        <v>285</v>
      </c>
      <c r="S658" s="48">
        <v>96.4</v>
      </c>
      <c r="T658" s="47">
        <v>160</v>
      </c>
      <c r="U658" s="48">
        <v>82.4</v>
      </c>
      <c r="V658" s="47">
        <v>210</v>
      </c>
      <c r="W658" s="48">
        <v>84</v>
      </c>
      <c r="X658" s="47">
        <v>176</v>
      </c>
      <c r="Y658" s="48">
        <v>63.8</v>
      </c>
      <c r="Z658" s="47">
        <v>637</v>
      </c>
      <c r="AA658" s="48">
        <v>7.4</v>
      </c>
      <c r="AB658" s="47" t="s">
        <v>53</v>
      </c>
      <c r="AC658" s="48">
        <v>51</v>
      </c>
      <c r="AD658" s="47" t="s">
        <v>773</v>
      </c>
      <c r="AE658" s="46">
        <v>32.799999999999997</v>
      </c>
    </row>
    <row r="659" spans="1:31" x14ac:dyDescent="0.2">
      <c r="A659" s="44">
        <f t="shared" si="10"/>
        <v>658</v>
      </c>
      <c r="B659" s="45" t="s">
        <v>128</v>
      </c>
      <c r="C659" s="44" t="s">
        <v>93</v>
      </c>
      <c r="D659" s="58" t="s">
        <v>937</v>
      </c>
      <c r="E659" t="s">
        <v>46</v>
      </c>
      <c r="F659" t="s">
        <v>47</v>
      </c>
      <c r="G659" s="45" t="s">
        <v>58</v>
      </c>
      <c r="H659" s="44" t="s">
        <v>49</v>
      </c>
      <c r="I659" s="44" t="s">
        <v>50</v>
      </c>
      <c r="J659" s="44" t="s">
        <v>64</v>
      </c>
      <c r="K659" s="46">
        <v>13.7</v>
      </c>
      <c r="L659" s="47" t="s">
        <v>52</v>
      </c>
      <c r="M659" s="48">
        <v>14.2</v>
      </c>
      <c r="N659" s="47" t="s">
        <v>52</v>
      </c>
      <c r="O659" s="48">
        <v>26.1</v>
      </c>
      <c r="P659" s="47">
        <v>718</v>
      </c>
      <c r="Q659" s="48">
        <v>26</v>
      </c>
      <c r="R659" s="47">
        <v>623</v>
      </c>
      <c r="S659" s="48">
        <v>31.2</v>
      </c>
      <c r="T659" s="47">
        <v>575</v>
      </c>
      <c r="U659" s="48">
        <v>44.8</v>
      </c>
      <c r="V659" s="47">
        <v>450</v>
      </c>
      <c r="W659" s="48">
        <v>49.1</v>
      </c>
      <c r="X659" s="47">
        <v>423</v>
      </c>
      <c r="Y659" s="48">
        <v>26.9</v>
      </c>
      <c r="Z659" s="47" t="s">
        <v>53</v>
      </c>
      <c r="AA659" s="48">
        <v>44.6</v>
      </c>
      <c r="AB659" s="47">
        <v>394</v>
      </c>
      <c r="AC659" s="48">
        <v>61.2</v>
      </c>
      <c r="AD659" s="47" t="s">
        <v>938</v>
      </c>
      <c r="AE659" s="46" t="s">
        <v>54</v>
      </c>
    </row>
    <row r="660" spans="1:31" x14ac:dyDescent="0.2">
      <c r="A660" s="44">
        <f t="shared" si="10"/>
        <v>659</v>
      </c>
      <c r="B660" s="45" t="s">
        <v>56</v>
      </c>
      <c r="C660" s="44" t="s">
        <v>56</v>
      </c>
      <c r="D660" s="58" t="s">
        <v>939</v>
      </c>
      <c r="E660" t="s">
        <v>223</v>
      </c>
      <c r="F660" t="s">
        <v>69</v>
      </c>
      <c r="G660" s="45" t="s">
        <v>77</v>
      </c>
      <c r="H660" s="44" t="s">
        <v>49</v>
      </c>
      <c r="I660" s="44" t="s">
        <v>59</v>
      </c>
      <c r="J660" s="44" t="s">
        <v>64</v>
      </c>
      <c r="K660" s="46">
        <v>13.7</v>
      </c>
      <c r="L660" s="47" t="s">
        <v>52</v>
      </c>
      <c r="M660" s="48">
        <v>17</v>
      </c>
      <c r="N660" s="47" t="s">
        <v>52</v>
      </c>
      <c r="O660" s="48">
        <v>7.4</v>
      </c>
      <c r="P660" s="47" t="s">
        <v>53</v>
      </c>
      <c r="Q660" s="48">
        <v>5.5</v>
      </c>
      <c r="R660" s="47" t="s">
        <v>53</v>
      </c>
      <c r="S660" s="48">
        <v>2</v>
      </c>
      <c r="T660" s="47" t="s">
        <v>53</v>
      </c>
      <c r="U660" s="48">
        <v>10.6</v>
      </c>
      <c r="V660" s="47" t="s">
        <v>53</v>
      </c>
      <c r="W660" s="48">
        <v>14.8</v>
      </c>
      <c r="X660" s="47" t="s">
        <v>53</v>
      </c>
      <c r="Y660" s="48">
        <v>29.8</v>
      </c>
      <c r="Z660" s="47" t="s">
        <v>53</v>
      </c>
      <c r="AA660" s="48">
        <v>32.799999999999997</v>
      </c>
      <c r="AB660" s="47">
        <v>518</v>
      </c>
      <c r="AC660" s="48">
        <v>42.2</v>
      </c>
      <c r="AD660" s="47" t="s">
        <v>53</v>
      </c>
      <c r="AE660" s="46" t="s">
        <v>54</v>
      </c>
    </row>
    <row r="661" spans="1:31" x14ac:dyDescent="0.2">
      <c r="A661" s="44">
        <f t="shared" si="10"/>
        <v>660</v>
      </c>
      <c r="B661" s="45">
        <f>613</f>
        <v>613</v>
      </c>
      <c r="C661" s="44" t="s">
        <v>482</v>
      </c>
      <c r="D661" s="58" t="s">
        <v>940</v>
      </c>
      <c r="E661" t="s">
        <v>80</v>
      </c>
      <c r="F661" t="s">
        <v>69</v>
      </c>
      <c r="G661" s="45" t="s">
        <v>77</v>
      </c>
      <c r="H661" s="44" t="s">
        <v>82</v>
      </c>
      <c r="I661" s="44" t="s">
        <v>59</v>
      </c>
      <c r="J661" s="44" t="s">
        <v>64</v>
      </c>
      <c r="K661" s="46">
        <v>13.8</v>
      </c>
      <c r="L661" s="47" t="s">
        <v>52</v>
      </c>
      <c r="M661" s="48">
        <v>14.2</v>
      </c>
      <c r="N661" s="47" t="s">
        <v>52</v>
      </c>
      <c r="O661" s="48">
        <v>15.4</v>
      </c>
      <c r="P661" s="47" t="s">
        <v>53</v>
      </c>
      <c r="Q661" s="48">
        <v>36.700000000000003</v>
      </c>
      <c r="R661" s="47">
        <v>508</v>
      </c>
      <c r="S661" s="48">
        <v>61.3</v>
      </c>
      <c r="T661" s="47" t="s">
        <v>882</v>
      </c>
      <c r="U661" s="48">
        <v>61.4</v>
      </c>
      <c r="V661" s="47">
        <v>332</v>
      </c>
      <c r="W661" s="48">
        <v>65.099999999999994</v>
      </c>
      <c r="X661" s="47">
        <v>303</v>
      </c>
      <c r="Y661" s="48">
        <v>82.1</v>
      </c>
      <c r="Z661" s="47">
        <v>311</v>
      </c>
      <c r="AA661" s="48">
        <v>13.8</v>
      </c>
      <c r="AB661" s="47" t="s">
        <v>53</v>
      </c>
      <c r="AC661" s="48">
        <v>58.6</v>
      </c>
      <c r="AD661" s="47" t="s">
        <v>652</v>
      </c>
      <c r="AE661" s="46">
        <v>27.8</v>
      </c>
    </row>
    <row r="662" spans="1:31" x14ac:dyDescent="0.2">
      <c r="A662" s="44">
        <f t="shared" si="10"/>
        <v>661</v>
      </c>
      <c r="B662" s="45">
        <f>697</f>
        <v>697</v>
      </c>
      <c r="C662" s="44" t="s">
        <v>479</v>
      </c>
      <c r="D662" s="58" t="s">
        <v>941</v>
      </c>
      <c r="E662" t="s">
        <v>435</v>
      </c>
      <c r="F662" t="s">
        <v>69</v>
      </c>
      <c r="G662" s="45" t="s">
        <v>77</v>
      </c>
      <c r="H662" s="44" t="s">
        <v>82</v>
      </c>
      <c r="I662" s="44" t="s">
        <v>50</v>
      </c>
      <c r="J662" s="44" t="s">
        <v>64</v>
      </c>
      <c r="K662" s="46">
        <v>13.8</v>
      </c>
      <c r="L662" s="47" t="s">
        <v>52</v>
      </c>
      <c r="M662" s="48">
        <v>10.199999999999999</v>
      </c>
      <c r="N662" s="47" t="s">
        <v>52</v>
      </c>
      <c r="O662" s="48">
        <v>72.5</v>
      </c>
      <c r="P662" s="47">
        <v>212</v>
      </c>
      <c r="Q662" s="48">
        <v>10.8</v>
      </c>
      <c r="R662" s="47" t="s">
        <v>53</v>
      </c>
      <c r="S662" s="48">
        <v>11.8</v>
      </c>
      <c r="T662" s="47" t="s">
        <v>53</v>
      </c>
      <c r="U662" s="48">
        <v>50.9</v>
      </c>
      <c r="V662" s="47">
        <v>403</v>
      </c>
      <c r="W662" s="48">
        <v>55.6</v>
      </c>
      <c r="X662" s="47">
        <v>369</v>
      </c>
      <c r="Y662" s="48">
        <v>79.400000000000006</v>
      </c>
      <c r="Z662" s="47">
        <v>361</v>
      </c>
      <c r="AA662" s="48">
        <v>11.8</v>
      </c>
      <c r="AB662" s="47" t="s">
        <v>53</v>
      </c>
      <c r="AC662" s="48">
        <v>72.099999999999994</v>
      </c>
      <c r="AD662" s="47" t="s">
        <v>942</v>
      </c>
      <c r="AE662" s="46">
        <v>25.1</v>
      </c>
    </row>
    <row r="663" spans="1:31" x14ac:dyDescent="0.2">
      <c r="A663" s="44">
        <f t="shared" si="10"/>
        <v>662</v>
      </c>
      <c r="B663" s="45" t="s">
        <v>44</v>
      </c>
      <c r="C663" s="44" t="s">
        <v>44</v>
      </c>
      <c r="D663" s="58" t="s">
        <v>943</v>
      </c>
      <c r="E663" t="s">
        <v>268</v>
      </c>
      <c r="F663" t="s">
        <v>69</v>
      </c>
      <c r="G663" s="45" t="s">
        <v>58</v>
      </c>
      <c r="H663" s="44" t="s">
        <v>88</v>
      </c>
      <c r="I663" s="44" t="s">
        <v>50</v>
      </c>
      <c r="J663" s="44" t="s">
        <v>64</v>
      </c>
      <c r="K663" s="46">
        <v>13.8</v>
      </c>
      <c r="L663" s="47" t="s">
        <v>52</v>
      </c>
      <c r="M663" s="48">
        <v>17.399999999999999</v>
      </c>
      <c r="N663" s="47" t="s">
        <v>52</v>
      </c>
      <c r="O663" s="48">
        <v>38.4</v>
      </c>
      <c r="P663" s="47">
        <v>529</v>
      </c>
      <c r="Q663" s="48">
        <v>15.6</v>
      </c>
      <c r="R663" s="47">
        <v>790</v>
      </c>
      <c r="S663" s="48">
        <v>19.3</v>
      </c>
      <c r="T663" s="47">
        <v>723</v>
      </c>
      <c r="U663" s="48">
        <v>54.3</v>
      </c>
      <c r="V663" s="47">
        <v>381</v>
      </c>
      <c r="W663" s="48">
        <v>58.7</v>
      </c>
      <c r="X663" s="47">
        <v>347</v>
      </c>
      <c r="Y663" s="48">
        <v>42.7</v>
      </c>
      <c r="Z663" s="47" t="s">
        <v>53</v>
      </c>
      <c r="AA663" s="48">
        <v>9.3000000000000007</v>
      </c>
      <c r="AB663" s="47" t="s">
        <v>53</v>
      </c>
      <c r="AC663" s="48">
        <v>35.1</v>
      </c>
      <c r="AD663" s="47" t="s">
        <v>53</v>
      </c>
      <c r="AE663" s="46" t="s">
        <v>54</v>
      </c>
    </row>
    <row r="664" spans="1:31" x14ac:dyDescent="0.2">
      <c r="A664" s="44">
        <f t="shared" si="10"/>
        <v>663</v>
      </c>
      <c r="B664" s="45" t="s">
        <v>89</v>
      </c>
      <c r="C664" s="44" t="s">
        <v>44</v>
      </c>
      <c r="D664" s="58" t="s">
        <v>944</v>
      </c>
      <c r="E664" t="s">
        <v>425</v>
      </c>
      <c r="F664" t="s">
        <v>170</v>
      </c>
      <c r="G664" s="45" t="s">
        <v>84</v>
      </c>
      <c r="H664" s="44" t="s">
        <v>49</v>
      </c>
      <c r="I664" s="44" t="s">
        <v>50</v>
      </c>
      <c r="J664" s="44" t="s">
        <v>64</v>
      </c>
      <c r="K664" s="46">
        <v>13.8</v>
      </c>
      <c r="L664" s="47" t="s">
        <v>52</v>
      </c>
      <c r="M664" s="48">
        <v>13.6</v>
      </c>
      <c r="N664" s="47" t="s">
        <v>52</v>
      </c>
      <c r="O664" s="48">
        <v>1.2</v>
      </c>
      <c r="P664" s="47" t="s">
        <v>53</v>
      </c>
      <c r="Q664" s="48">
        <v>11.7</v>
      </c>
      <c r="R664" s="47" t="s">
        <v>53</v>
      </c>
      <c r="S664" s="48"/>
      <c r="T664" s="47"/>
      <c r="U664" s="48">
        <v>13.3</v>
      </c>
      <c r="V664" s="47" t="s">
        <v>53</v>
      </c>
      <c r="W664" s="48">
        <v>10.1</v>
      </c>
      <c r="X664" s="47" t="s">
        <v>53</v>
      </c>
      <c r="Y664" s="48">
        <v>92.5</v>
      </c>
      <c r="Z664" s="47">
        <v>138</v>
      </c>
      <c r="AA664" s="48">
        <v>96</v>
      </c>
      <c r="AB664" s="47">
        <v>66</v>
      </c>
      <c r="AC664" s="48">
        <v>43.3</v>
      </c>
      <c r="AD664" s="47" t="s">
        <v>53</v>
      </c>
      <c r="AE664" s="46" t="s">
        <v>54</v>
      </c>
    </row>
    <row r="665" spans="1:31" x14ac:dyDescent="0.2">
      <c r="A665" s="44">
        <f t="shared" si="10"/>
        <v>664</v>
      </c>
      <c r="B665" s="45" t="s">
        <v>43</v>
      </c>
      <c r="C665" s="44" t="s">
        <v>65</v>
      </c>
      <c r="D665" s="58" t="s">
        <v>945</v>
      </c>
      <c r="E665" t="s">
        <v>46</v>
      </c>
      <c r="F665" t="s">
        <v>47</v>
      </c>
      <c r="G665" s="45" t="s">
        <v>77</v>
      </c>
      <c r="H665" s="44" t="s">
        <v>82</v>
      </c>
      <c r="I665" s="44" t="s">
        <v>59</v>
      </c>
      <c r="J665" s="44" t="s">
        <v>64</v>
      </c>
      <c r="K665" s="46">
        <v>13.8</v>
      </c>
      <c r="L665" s="47" t="s">
        <v>52</v>
      </c>
      <c r="M665" s="48">
        <v>23.5</v>
      </c>
      <c r="N665" s="47">
        <v>571</v>
      </c>
      <c r="O665" s="48">
        <v>14.4</v>
      </c>
      <c r="P665" s="47" t="s">
        <v>53</v>
      </c>
      <c r="Q665" s="48">
        <v>23.3</v>
      </c>
      <c r="R665" s="47">
        <v>668</v>
      </c>
      <c r="S665" s="48">
        <v>7.2</v>
      </c>
      <c r="T665" s="47" t="s">
        <v>53</v>
      </c>
      <c r="U665" s="48">
        <v>27.1</v>
      </c>
      <c r="V665" s="47">
        <v>629</v>
      </c>
      <c r="W665" s="48">
        <v>20.3</v>
      </c>
      <c r="X665" s="47">
        <v>759</v>
      </c>
      <c r="Y665" s="48">
        <v>35.299999999999997</v>
      </c>
      <c r="Z665" s="47" t="s">
        <v>53</v>
      </c>
      <c r="AA665" s="48">
        <v>7.4</v>
      </c>
      <c r="AB665" s="47" t="s">
        <v>53</v>
      </c>
      <c r="AC665" s="48">
        <v>49.4</v>
      </c>
      <c r="AD665" s="47" t="s">
        <v>669</v>
      </c>
      <c r="AE665" s="46" t="s">
        <v>54</v>
      </c>
    </row>
    <row r="666" spans="1:31" x14ac:dyDescent="0.2">
      <c r="A666" s="44">
        <f t="shared" si="10"/>
        <v>665</v>
      </c>
      <c r="B666" s="45" t="s">
        <v>56</v>
      </c>
      <c r="C666" s="44"/>
      <c r="D666" s="58" t="s">
        <v>946</v>
      </c>
      <c r="E666" t="s">
        <v>147</v>
      </c>
      <c r="F666" t="s">
        <v>76</v>
      </c>
      <c r="G666" s="45" t="s">
        <v>77</v>
      </c>
      <c r="H666" s="44" t="s">
        <v>49</v>
      </c>
      <c r="I666" s="44" t="s">
        <v>59</v>
      </c>
      <c r="J666" s="44" t="s">
        <v>51</v>
      </c>
      <c r="K666" s="46">
        <v>13.8</v>
      </c>
      <c r="L666" s="47" t="s">
        <v>52</v>
      </c>
      <c r="M666" s="48">
        <v>8.1999999999999993</v>
      </c>
      <c r="N666" s="47" t="s">
        <v>52</v>
      </c>
      <c r="O666" s="48">
        <v>26.2</v>
      </c>
      <c r="P666" s="47">
        <v>712</v>
      </c>
      <c r="Q666" s="48">
        <v>6.4</v>
      </c>
      <c r="R666" s="47" t="s">
        <v>53</v>
      </c>
      <c r="S666" s="48">
        <v>2.2000000000000002</v>
      </c>
      <c r="T666" s="47" t="s">
        <v>53</v>
      </c>
      <c r="U666" s="48">
        <v>1.5</v>
      </c>
      <c r="V666" s="47" t="s">
        <v>53</v>
      </c>
      <c r="W666" s="48">
        <v>5.9</v>
      </c>
      <c r="X666" s="47" t="s">
        <v>53</v>
      </c>
      <c r="Y666" s="48">
        <v>51.8</v>
      </c>
      <c r="Z666" s="47" t="s">
        <v>53</v>
      </c>
      <c r="AA666" s="48">
        <v>3.2</v>
      </c>
      <c r="AB666" s="47" t="s">
        <v>53</v>
      </c>
      <c r="AC666" s="48">
        <v>32.299999999999997</v>
      </c>
      <c r="AD666" s="47" t="s">
        <v>53</v>
      </c>
      <c r="AE666" s="46" t="s">
        <v>54</v>
      </c>
    </row>
    <row r="667" spans="1:31" x14ac:dyDescent="0.2">
      <c r="A667" s="44">
        <f t="shared" si="10"/>
        <v>666</v>
      </c>
      <c r="B667" s="45" t="s">
        <v>139</v>
      </c>
      <c r="C667" s="44" t="s">
        <v>73</v>
      </c>
      <c r="D667" s="58" t="s">
        <v>947</v>
      </c>
      <c r="E667" t="s">
        <v>68</v>
      </c>
      <c r="F667" t="s">
        <v>69</v>
      </c>
      <c r="G667" s="45" t="s">
        <v>77</v>
      </c>
      <c r="H667" s="44" t="s">
        <v>49</v>
      </c>
      <c r="I667" s="44" t="s">
        <v>59</v>
      </c>
      <c r="J667" s="44" t="s">
        <v>64</v>
      </c>
      <c r="K667" s="46">
        <v>13.9</v>
      </c>
      <c r="L667" s="47" t="s">
        <v>52</v>
      </c>
      <c r="M667" s="48">
        <v>9.5</v>
      </c>
      <c r="N667" s="47" t="s">
        <v>52</v>
      </c>
      <c r="O667" s="48">
        <v>98.7</v>
      </c>
      <c r="P667" s="47">
        <v>47</v>
      </c>
      <c r="Q667" s="48">
        <v>2.6</v>
      </c>
      <c r="R667" s="47" t="s">
        <v>53</v>
      </c>
      <c r="S667" s="48">
        <v>16.7</v>
      </c>
      <c r="T667" s="47">
        <v>769</v>
      </c>
      <c r="U667" s="48">
        <v>79.3</v>
      </c>
      <c r="V667" s="47">
        <v>226</v>
      </c>
      <c r="W667" s="48">
        <v>80.5</v>
      </c>
      <c r="X667" s="47">
        <v>204</v>
      </c>
      <c r="Y667" s="48">
        <v>48</v>
      </c>
      <c r="Z667" s="47" t="s">
        <v>53</v>
      </c>
      <c r="AA667" s="48">
        <v>7.1</v>
      </c>
      <c r="AB667" s="47" t="s">
        <v>53</v>
      </c>
      <c r="AC667" s="48">
        <v>37.5</v>
      </c>
      <c r="AD667" s="47" t="s">
        <v>53</v>
      </c>
      <c r="AE667" s="46" t="s">
        <v>54</v>
      </c>
    </row>
    <row r="668" spans="1:31" x14ac:dyDescent="0.2">
      <c r="A668" s="44">
        <f t="shared" si="10"/>
        <v>667</v>
      </c>
      <c r="B668" s="45">
        <f>511</f>
        <v>511</v>
      </c>
      <c r="C668" s="44">
        <f>531</f>
        <v>531</v>
      </c>
      <c r="D668" s="58" t="s">
        <v>948</v>
      </c>
      <c r="E668" t="s">
        <v>80</v>
      </c>
      <c r="F668" t="s">
        <v>69</v>
      </c>
      <c r="G668" s="45" t="s">
        <v>58</v>
      </c>
      <c r="H668" s="44" t="s">
        <v>49</v>
      </c>
      <c r="I668" s="44" t="s">
        <v>50</v>
      </c>
      <c r="J668" s="44" t="s">
        <v>64</v>
      </c>
      <c r="K668" s="46">
        <v>14</v>
      </c>
      <c r="L668" s="47" t="s">
        <v>52</v>
      </c>
      <c r="M668" s="48">
        <v>11.2</v>
      </c>
      <c r="N668" s="47" t="s">
        <v>52</v>
      </c>
      <c r="O668" s="48">
        <v>9.3000000000000007</v>
      </c>
      <c r="P668" s="47" t="s">
        <v>53</v>
      </c>
      <c r="Q668" s="48">
        <v>40.299999999999997</v>
      </c>
      <c r="R668" s="47">
        <v>465</v>
      </c>
      <c r="S668" s="48">
        <v>75</v>
      </c>
      <c r="T668" s="47">
        <v>316</v>
      </c>
      <c r="U668" s="48">
        <v>99.2</v>
      </c>
      <c r="V668" s="47">
        <v>66</v>
      </c>
      <c r="W668" s="48">
        <v>99.2</v>
      </c>
      <c r="X668" s="47">
        <v>56</v>
      </c>
      <c r="Y668" s="48">
        <v>70.5</v>
      </c>
      <c r="Z668" s="47">
        <v>519</v>
      </c>
      <c r="AA668" s="48">
        <v>41.5</v>
      </c>
      <c r="AB668" s="47">
        <v>421</v>
      </c>
      <c r="AC668" s="48">
        <v>70.400000000000006</v>
      </c>
      <c r="AD668" s="47" t="s">
        <v>949</v>
      </c>
      <c r="AE668" s="46">
        <v>31.6</v>
      </c>
    </row>
    <row r="669" spans="1:31" x14ac:dyDescent="0.2">
      <c r="A669" s="44">
        <f t="shared" si="10"/>
        <v>668</v>
      </c>
      <c r="B669" s="45">
        <f>635</f>
        <v>635</v>
      </c>
      <c r="C669" s="44" t="s">
        <v>611</v>
      </c>
      <c r="D669" s="58" t="s">
        <v>950</v>
      </c>
      <c r="E669" t="s">
        <v>216</v>
      </c>
      <c r="F669" t="s">
        <v>69</v>
      </c>
      <c r="G669" s="45" t="s">
        <v>77</v>
      </c>
      <c r="H669" s="44" t="s">
        <v>82</v>
      </c>
      <c r="I669" s="44" t="s">
        <v>50</v>
      </c>
      <c r="J669" s="44" t="s">
        <v>64</v>
      </c>
      <c r="K669" s="46">
        <v>14</v>
      </c>
      <c r="L669" s="47" t="s">
        <v>52</v>
      </c>
      <c r="M669" s="48">
        <v>10.1</v>
      </c>
      <c r="N669" s="47" t="s">
        <v>52</v>
      </c>
      <c r="O669" s="48">
        <v>96.3</v>
      </c>
      <c r="P669" s="47">
        <v>65</v>
      </c>
      <c r="Q669" s="48">
        <v>12.1</v>
      </c>
      <c r="R669" s="47" t="s">
        <v>53</v>
      </c>
      <c r="S669" s="48">
        <v>6.3</v>
      </c>
      <c r="T669" s="47" t="s">
        <v>53</v>
      </c>
      <c r="U669" s="48">
        <v>62.3</v>
      </c>
      <c r="V669" s="47">
        <v>325</v>
      </c>
      <c r="W669" s="48">
        <v>46.4</v>
      </c>
      <c r="X669" s="47">
        <v>449</v>
      </c>
      <c r="Y669" s="48">
        <v>70.400000000000006</v>
      </c>
      <c r="Z669" s="47">
        <v>520</v>
      </c>
      <c r="AA669" s="48">
        <v>41.8</v>
      </c>
      <c r="AB669" s="47">
        <v>419</v>
      </c>
      <c r="AC669" s="48">
        <v>31.9</v>
      </c>
      <c r="AD669" s="47" t="s">
        <v>53</v>
      </c>
      <c r="AE669" s="46">
        <v>27.2</v>
      </c>
    </row>
    <row r="670" spans="1:31" x14ac:dyDescent="0.2">
      <c r="A670" s="44">
        <f t="shared" si="10"/>
        <v>669</v>
      </c>
      <c r="B670" s="45" t="s">
        <v>445</v>
      </c>
      <c r="C670" s="44" t="s">
        <v>445</v>
      </c>
      <c r="D670" s="58" t="s">
        <v>951</v>
      </c>
      <c r="E670" t="s">
        <v>268</v>
      </c>
      <c r="F670" t="s">
        <v>69</v>
      </c>
      <c r="G670" s="45" t="s">
        <v>58</v>
      </c>
      <c r="H670" s="44" t="s">
        <v>62</v>
      </c>
      <c r="I670" s="44" t="s">
        <v>50</v>
      </c>
      <c r="J670" s="44" t="s">
        <v>64</v>
      </c>
      <c r="K670" s="46">
        <v>14</v>
      </c>
      <c r="L670" s="47" t="s">
        <v>52</v>
      </c>
      <c r="M670" s="48">
        <v>19.899999999999999</v>
      </c>
      <c r="N670" s="47">
        <v>658</v>
      </c>
      <c r="O670" s="48">
        <v>44.2</v>
      </c>
      <c r="P670" s="47">
        <v>447</v>
      </c>
      <c r="Q670" s="48">
        <v>5</v>
      </c>
      <c r="R670" s="47" t="s">
        <v>53</v>
      </c>
      <c r="S670" s="48">
        <v>46.8</v>
      </c>
      <c r="T670" s="47">
        <v>455</v>
      </c>
      <c r="U670" s="48">
        <v>70.8</v>
      </c>
      <c r="V670" s="47">
        <v>270</v>
      </c>
      <c r="W670" s="48">
        <v>73.5</v>
      </c>
      <c r="X670" s="47">
        <v>244</v>
      </c>
      <c r="Y670" s="48">
        <v>62.8</v>
      </c>
      <c r="Z670" s="47">
        <v>653</v>
      </c>
      <c r="AA670" s="48">
        <v>26.8</v>
      </c>
      <c r="AB670" s="47">
        <v>611</v>
      </c>
      <c r="AC670" s="48">
        <v>47</v>
      </c>
      <c r="AD670" s="47" t="s">
        <v>180</v>
      </c>
      <c r="AE670" s="46" t="s">
        <v>54</v>
      </c>
    </row>
    <row r="671" spans="1:31" x14ac:dyDescent="0.2">
      <c r="A671" s="44">
        <f t="shared" si="10"/>
        <v>670</v>
      </c>
      <c r="B671" s="45" t="s">
        <v>44</v>
      </c>
      <c r="C671" s="44" t="s">
        <v>89</v>
      </c>
      <c r="D671" s="58" t="s">
        <v>952</v>
      </c>
      <c r="E671" t="s">
        <v>435</v>
      </c>
      <c r="F671" t="s">
        <v>69</v>
      </c>
      <c r="G671" s="45" t="s">
        <v>77</v>
      </c>
      <c r="H671" s="44" t="s">
        <v>49</v>
      </c>
      <c r="I671" s="44" t="s">
        <v>50</v>
      </c>
      <c r="J671" s="44" t="s">
        <v>64</v>
      </c>
      <c r="K671" s="46">
        <v>14</v>
      </c>
      <c r="L671" s="47" t="s">
        <v>52</v>
      </c>
      <c r="M671" s="48">
        <v>9.1</v>
      </c>
      <c r="N671" s="47" t="s">
        <v>52</v>
      </c>
      <c r="O671" s="48">
        <v>15.4</v>
      </c>
      <c r="P671" s="47" t="s">
        <v>53</v>
      </c>
      <c r="Q671" s="48">
        <v>32.5</v>
      </c>
      <c r="R671" s="47">
        <v>555</v>
      </c>
      <c r="S671" s="48">
        <v>4.5</v>
      </c>
      <c r="T671" s="47" t="s">
        <v>53</v>
      </c>
      <c r="U671" s="48">
        <v>11.4</v>
      </c>
      <c r="V671" s="47" t="s">
        <v>53</v>
      </c>
      <c r="W671" s="48">
        <v>8.6999999999999993</v>
      </c>
      <c r="X671" s="47" t="s">
        <v>53</v>
      </c>
      <c r="Y671" s="48">
        <v>81.5</v>
      </c>
      <c r="Z671" s="47">
        <v>323</v>
      </c>
      <c r="AA671" s="48">
        <v>5.0999999999999996</v>
      </c>
      <c r="AB671" s="47" t="s">
        <v>53</v>
      </c>
      <c r="AC671" s="48">
        <v>72.7</v>
      </c>
      <c r="AD671" s="47">
        <v>279</v>
      </c>
      <c r="AE671" s="46" t="s">
        <v>54</v>
      </c>
    </row>
    <row r="672" spans="1:31" x14ac:dyDescent="0.2">
      <c r="A672" s="44">
        <f t="shared" si="10"/>
        <v>671</v>
      </c>
      <c r="B672" s="45" t="s">
        <v>65</v>
      </c>
      <c r="C672" s="44" t="s">
        <v>43</v>
      </c>
      <c r="D672" s="58" t="s">
        <v>953</v>
      </c>
      <c r="E672" t="s">
        <v>205</v>
      </c>
      <c r="F672" t="s">
        <v>69</v>
      </c>
      <c r="G672" s="45" t="s">
        <v>77</v>
      </c>
      <c r="H672" s="44" t="s">
        <v>62</v>
      </c>
      <c r="I672" s="44" t="s">
        <v>50</v>
      </c>
      <c r="J672" s="44"/>
      <c r="K672" s="46">
        <v>14</v>
      </c>
      <c r="L672" s="47" t="s">
        <v>52</v>
      </c>
      <c r="M672" s="48">
        <v>7.9</v>
      </c>
      <c r="N672" s="47" t="s">
        <v>52</v>
      </c>
      <c r="O672" s="48">
        <v>6</v>
      </c>
      <c r="P672" s="47" t="s">
        <v>53</v>
      </c>
      <c r="Q672" s="48">
        <v>37.6</v>
      </c>
      <c r="R672" s="47">
        <v>496</v>
      </c>
      <c r="S672" s="48"/>
      <c r="T672" s="47"/>
      <c r="U672" s="48"/>
      <c r="V672" s="47"/>
      <c r="W672" s="48"/>
      <c r="X672" s="47"/>
      <c r="Y672" s="48">
        <v>57.2</v>
      </c>
      <c r="Z672" s="47">
        <v>729</v>
      </c>
      <c r="AA672" s="48">
        <v>6.9</v>
      </c>
      <c r="AB672" s="47" t="s">
        <v>53</v>
      </c>
      <c r="AC672" s="48">
        <v>33.5</v>
      </c>
      <c r="AD672" s="47" t="s">
        <v>53</v>
      </c>
      <c r="AE672" s="46" t="s">
        <v>54</v>
      </c>
    </row>
    <row r="673" spans="1:31" x14ac:dyDescent="0.2">
      <c r="A673" s="44">
        <f t="shared" si="10"/>
        <v>672</v>
      </c>
      <c r="B673" s="45">
        <v>448</v>
      </c>
      <c r="C673" s="44">
        <f>527</f>
        <v>527</v>
      </c>
      <c r="D673" s="58" t="s">
        <v>954</v>
      </c>
      <c r="E673" t="s">
        <v>216</v>
      </c>
      <c r="F673" t="s">
        <v>69</v>
      </c>
      <c r="G673" s="45" t="s">
        <v>58</v>
      </c>
      <c r="H673" s="44" t="s">
        <v>49</v>
      </c>
      <c r="I673" s="44" t="s">
        <v>50</v>
      </c>
      <c r="J673" s="44" t="s">
        <v>64</v>
      </c>
      <c r="K673" s="46">
        <v>14.1</v>
      </c>
      <c r="L673" s="47" t="s">
        <v>52</v>
      </c>
      <c r="M673" s="48">
        <v>22.3</v>
      </c>
      <c r="N673" s="47">
        <v>596</v>
      </c>
      <c r="O673" s="48">
        <v>64.599999999999994</v>
      </c>
      <c r="P673" s="47">
        <v>272</v>
      </c>
      <c r="Q673" s="48">
        <v>39.200000000000003</v>
      </c>
      <c r="R673" s="47">
        <v>481</v>
      </c>
      <c r="S673" s="48">
        <v>63.6</v>
      </c>
      <c r="T673" s="47">
        <v>365</v>
      </c>
      <c r="U673" s="48">
        <v>39.700000000000003</v>
      </c>
      <c r="V673" s="47">
        <v>494</v>
      </c>
      <c r="W673" s="48">
        <v>45.1</v>
      </c>
      <c r="X673" s="47">
        <v>462</v>
      </c>
      <c r="Y673" s="48">
        <v>82.3</v>
      </c>
      <c r="Z673" s="47">
        <v>306</v>
      </c>
      <c r="AA673" s="48">
        <v>16.2</v>
      </c>
      <c r="AB673" s="47" t="s">
        <v>53</v>
      </c>
      <c r="AC673" s="48">
        <v>69.900000000000006</v>
      </c>
      <c r="AD673" s="47" t="s">
        <v>955</v>
      </c>
      <c r="AE673" s="46">
        <v>34.5</v>
      </c>
    </row>
    <row r="674" spans="1:31" x14ac:dyDescent="0.2">
      <c r="A674" s="44">
        <f t="shared" si="10"/>
        <v>673</v>
      </c>
      <c r="B674" s="45" t="s">
        <v>93</v>
      </c>
      <c r="C674" s="44" t="s">
        <v>292</v>
      </c>
      <c r="D674" s="58" t="s">
        <v>956</v>
      </c>
      <c r="E674" t="s">
        <v>220</v>
      </c>
      <c r="F674" t="s">
        <v>47</v>
      </c>
      <c r="G674" s="45" t="s">
        <v>77</v>
      </c>
      <c r="H674" s="44" t="s">
        <v>82</v>
      </c>
      <c r="I674" s="44" t="s">
        <v>50</v>
      </c>
      <c r="J674" s="44" t="s">
        <v>64</v>
      </c>
      <c r="K674" s="46">
        <v>14.1</v>
      </c>
      <c r="L674" s="47" t="s">
        <v>52</v>
      </c>
      <c r="M674" s="48">
        <v>8.8000000000000007</v>
      </c>
      <c r="N674" s="47" t="s">
        <v>52</v>
      </c>
      <c r="O674" s="48">
        <v>97.9</v>
      </c>
      <c r="P674" s="47">
        <v>59</v>
      </c>
      <c r="Q674" s="48">
        <v>10.4</v>
      </c>
      <c r="R674" s="47" t="s">
        <v>53</v>
      </c>
      <c r="S674" s="48">
        <v>6.1</v>
      </c>
      <c r="T674" s="47" t="s">
        <v>53</v>
      </c>
      <c r="U674" s="48">
        <v>2.2000000000000002</v>
      </c>
      <c r="V674" s="47" t="s">
        <v>53</v>
      </c>
      <c r="W674" s="48">
        <v>6.7</v>
      </c>
      <c r="X674" s="47" t="s">
        <v>53</v>
      </c>
      <c r="Y674" s="48">
        <v>49.5</v>
      </c>
      <c r="Z674" s="47" t="s">
        <v>53</v>
      </c>
      <c r="AA674" s="48">
        <v>3.6</v>
      </c>
      <c r="AB674" s="47" t="s">
        <v>53</v>
      </c>
      <c r="AC674" s="48">
        <v>61.8</v>
      </c>
      <c r="AD674" s="47" t="s">
        <v>806</v>
      </c>
      <c r="AE674" s="46" t="s">
        <v>54</v>
      </c>
    </row>
    <row r="675" spans="1:31" x14ac:dyDescent="0.2">
      <c r="A675" s="44">
        <f t="shared" si="10"/>
        <v>674</v>
      </c>
      <c r="B675" s="45" t="s">
        <v>44</v>
      </c>
      <c r="C675" s="44" t="s">
        <v>89</v>
      </c>
      <c r="D675" s="58" t="s">
        <v>957</v>
      </c>
      <c r="E675" t="s">
        <v>46</v>
      </c>
      <c r="F675" t="s">
        <v>47</v>
      </c>
      <c r="G675" s="45" t="s">
        <v>84</v>
      </c>
      <c r="H675" s="44" t="s">
        <v>49</v>
      </c>
      <c r="I675" s="44" t="s">
        <v>50</v>
      </c>
      <c r="J675" s="44" t="s">
        <v>64</v>
      </c>
      <c r="K675" s="46">
        <v>14.1</v>
      </c>
      <c r="L675" s="47" t="s">
        <v>52</v>
      </c>
      <c r="M675" s="48">
        <v>12.9</v>
      </c>
      <c r="N675" s="47" t="s">
        <v>52</v>
      </c>
      <c r="O675" s="48">
        <v>9.6</v>
      </c>
      <c r="P675" s="47" t="s">
        <v>53</v>
      </c>
      <c r="Q675" s="48">
        <v>23.8</v>
      </c>
      <c r="R675" s="47">
        <v>659</v>
      </c>
      <c r="S675" s="48">
        <v>22.4</v>
      </c>
      <c r="T675" s="47">
        <v>682</v>
      </c>
      <c r="U675" s="48">
        <v>6.9</v>
      </c>
      <c r="V675" s="47" t="s">
        <v>53</v>
      </c>
      <c r="W675" s="48">
        <v>12.5</v>
      </c>
      <c r="X675" s="47" t="s">
        <v>53</v>
      </c>
      <c r="Y675" s="48">
        <v>63.4</v>
      </c>
      <c r="Z675" s="47">
        <v>644</v>
      </c>
      <c r="AA675" s="48">
        <v>36.799999999999997</v>
      </c>
      <c r="AB675" s="47">
        <v>471</v>
      </c>
      <c r="AC675" s="48">
        <v>75.400000000000006</v>
      </c>
      <c r="AD675" s="47" t="s">
        <v>901</v>
      </c>
      <c r="AE675" s="46" t="s">
        <v>54</v>
      </c>
    </row>
    <row r="676" spans="1:31" x14ac:dyDescent="0.2">
      <c r="A676" s="44">
        <f t="shared" si="10"/>
        <v>675</v>
      </c>
      <c r="B676" s="45" t="s">
        <v>65</v>
      </c>
      <c r="C676" s="44" t="s">
        <v>65</v>
      </c>
      <c r="D676" s="58" t="s">
        <v>958</v>
      </c>
      <c r="E676" t="s">
        <v>130</v>
      </c>
      <c r="F676" t="s">
        <v>76</v>
      </c>
      <c r="G676" s="45" t="s">
        <v>84</v>
      </c>
      <c r="H676" s="44" t="s">
        <v>49</v>
      </c>
      <c r="I676" s="44" t="s">
        <v>50</v>
      </c>
      <c r="J676" s="44" t="s">
        <v>51</v>
      </c>
      <c r="K676" s="46">
        <v>14.1</v>
      </c>
      <c r="L676" s="47" t="s">
        <v>52</v>
      </c>
      <c r="M676" s="48">
        <v>21.8</v>
      </c>
      <c r="N676" s="47">
        <v>606</v>
      </c>
      <c r="O676" s="48">
        <v>17.100000000000001</v>
      </c>
      <c r="P676" s="47" t="s">
        <v>53</v>
      </c>
      <c r="Q676" s="48">
        <v>8.6</v>
      </c>
      <c r="R676" s="47" t="s">
        <v>53</v>
      </c>
      <c r="S676" s="48">
        <v>1.7</v>
      </c>
      <c r="T676" s="47" t="s">
        <v>53</v>
      </c>
      <c r="U676" s="48">
        <v>2.6</v>
      </c>
      <c r="V676" s="47" t="s">
        <v>53</v>
      </c>
      <c r="W676" s="48">
        <v>7.1</v>
      </c>
      <c r="X676" s="47" t="s">
        <v>53</v>
      </c>
      <c r="Y676" s="48">
        <v>75.099999999999994</v>
      </c>
      <c r="Z676" s="47">
        <v>441</v>
      </c>
      <c r="AA676" s="48">
        <v>4.9000000000000004</v>
      </c>
      <c r="AB676" s="47" t="s">
        <v>53</v>
      </c>
      <c r="AC676" s="48">
        <v>49.2</v>
      </c>
      <c r="AD676" s="47" t="s">
        <v>847</v>
      </c>
      <c r="AE676" s="46" t="s">
        <v>54</v>
      </c>
    </row>
    <row r="677" spans="1:31" x14ac:dyDescent="0.2">
      <c r="A677" s="44">
        <f t="shared" si="10"/>
        <v>676</v>
      </c>
      <c r="B677" s="45" t="s">
        <v>65</v>
      </c>
      <c r="C677" s="44"/>
      <c r="D677" s="58" t="s">
        <v>959</v>
      </c>
      <c r="E677" t="s">
        <v>487</v>
      </c>
      <c r="F677" t="s">
        <v>76</v>
      </c>
      <c r="G677" s="45" t="s">
        <v>58</v>
      </c>
      <c r="H677" s="44" t="s">
        <v>49</v>
      </c>
      <c r="I677" s="44" t="s">
        <v>63</v>
      </c>
      <c r="J677" s="44" t="s">
        <v>64</v>
      </c>
      <c r="K677" s="46">
        <v>14.1</v>
      </c>
      <c r="L677" s="47" t="s">
        <v>52</v>
      </c>
      <c r="M677" s="48">
        <v>12.6</v>
      </c>
      <c r="N677" s="47" t="s">
        <v>52</v>
      </c>
      <c r="O677" s="48">
        <v>97.9</v>
      </c>
      <c r="P677" s="47">
        <v>58</v>
      </c>
      <c r="Q677" s="48">
        <v>1.1000000000000001</v>
      </c>
      <c r="R677" s="47" t="s">
        <v>53</v>
      </c>
      <c r="S677" s="48">
        <v>2.6</v>
      </c>
      <c r="T677" s="47" t="s">
        <v>53</v>
      </c>
      <c r="U677" s="48">
        <v>1.4</v>
      </c>
      <c r="V677" s="47" t="s">
        <v>53</v>
      </c>
      <c r="W677" s="48">
        <v>5.8</v>
      </c>
      <c r="X677" s="47" t="s">
        <v>53</v>
      </c>
      <c r="Y677" s="48">
        <v>1.8</v>
      </c>
      <c r="Z677" s="47" t="s">
        <v>53</v>
      </c>
      <c r="AA677" s="48">
        <v>12</v>
      </c>
      <c r="AB677" s="47" t="s">
        <v>53</v>
      </c>
      <c r="AC677" s="48"/>
      <c r="AD677" s="47"/>
      <c r="AE677" s="46" t="s">
        <v>54</v>
      </c>
    </row>
    <row r="678" spans="1:31" x14ac:dyDescent="0.2">
      <c r="A678" s="44">
        <f t="shared" si="10"/>
        <v>677</v>
      </c>
      <c r="B678" s="45" t="s">
        <v>56</v>
      </c>
      <c r="C678" s="44" t="s">
        <v>65</v>
      </c>
      <c r="D678" s="58" t="s">
        <v>960</v>
      </c>
      <c r="E678" t="s">
        <v>287</v>
      </c>
      <c r="F678" t="s">
        <v>47</v>
      </c>
      <c r="G678" s="45" t="s">
        <v>77</v>
      </c>
      <c r="H678" s="44" t="s">
        <v>88</v>
      </c>
      <c r="I678" s="44" t="s">
        <v>59</v>
      </c>
      <c r="J678" s="44" t="s">
        <v>51</v>
      </c>
      <c r="K678" s="46">
        <v>14.1</v>
      </c>
      <c r="L678" s="47" t="s">
        <v>52</v>
      </c>
      <c r="M678" s="48">
        <v>31.8</v>
      </c>
      <c r="N678" s="47">
        <v>450</v>
      </c>
      <c r="O678" s="48">
        <v>6.8</v>
      </c>
      <c r="P678" s="47" t="s">
        <v>53</v>
      </c>
      <c r="Q678" s="48">
        <v>1.7</v>
      </c>
      <c r="R678" s="47" t="s">
        <v>53</v>
      </c>
      <c r="S678" s="48">
        <v>3.7</v>
      </c>
      <c r="T678" s="47" t="s">
        <v>53</v>
      </c>
      <c r="U678" s="48">
        <v>3.7</v>
      </c>
      <c r="V678" s="47" t="s">
        <v>53</v>
      </c>
      <c r="W678" s="48">
        <v>8.1</v>
      </c>
      <c r="X678" s="47" t="s">
        <v>53</v>
      </c>
      <c r="Y678" s="48">
        <v>11.3</v>
      </c>
      <c r="Z678" s="47" t="s">
        <v>53</v>
      </c>
      <c r="AA678" s="48">
        <v>30.3</v>
      </c>
      <c r="AB678" s="47">
        <v>548</v>
      </c>
      <c r="AC678" s="48">
        <v>33.9</v>
      </c>
      <c r="AD678" s="47" t="s">
        <v>53</v>
      </c>
      <c r="AE678" s="46" t="s">
        <v>54</v>
      </c>
    </row>
    <row r="679" spans="1:31" x14ac:dyDescent="0.2">
      <c r="A679" s="44">
        <f t="shared" si="10"/>
        <v>678</v>
      </c>
      <c r="B679" s="45" t="s">
        <v>507</v>
      </c>
      <c r="C679" s="44" t="s">
        <v>181</v>
      </c>
      <c r="D679" s="58" t="s">
        <v>961</v>
      </c>
      <c r="E679" t="s">
        <v>46</v>
      </c>
      <c r="F679" t="s">
        <v>47</v>
      </c>
      <c r="G679" s="45" t="s">
        <v>77</v>
      </c>
      <c r="H679" s="44" t="s">
        <v>82</v>
      </c>
      <c r="I679" s="44" t="s">
        <v>50</v>
      </c>
      <c r="J679" s="44" t="s">
        <v>64</v>
      </c>
      <c r="K679" s="46">
        <v>14.2</v>
      </c>
      <c r="L679" s="47" t="s">
        <v>52</v>
      </c>
      <c r="M679" s="48">
        <v>16.899999999999999</v>
      </c>
      <c r="N679" s="47" t="s">
        <v>52</v>
      </c>
      <c r="O679" s="48">
        <v>57.3</v>
      </c>
      <c r="P679" s="47">
        <v>320</v>
      </c>
      <c r="Q679" s="48">
        <v>20.399999999999999</v>
      </c>
      <c r="R679" s="47">
        <v>705</v>
      </c>
      <c r="S679" s="48">
        <v>11</v>
      </c>
      <c r="T679" s="47" t="s">
        <v>53</v>
      </c>
      <c r="U679" s="48">
        <v>7.1</v>
      </c>
      <c r="V679" s="47" t="s">
        <v>53</v>
      </c>
      <c r="W679" s="48">
        <v>5.5</v>
      </c>
      <c r="X679" s="47" t="s">
        <v>53</v>
      </c>
      <c r="Y679" s="48">
        <v>83.6</v>
      </c>
      <c r="Z679" s="47">
        <v>283</v>
      </c>
      <c r="AA679" s="48">
        <v>11.4</v>
      </c>
      <c r="AB679" s="47" t="s">
        <v>53</v>
      </c>
      <c r="AC679" s="48">
        <v>53.8</v>
      </c>
      <c r="AD679" s="47">
        <v>626</v>
      </c>
      <c r="AE679" s="46" t="s">
        <v>54</v>
      </c>
    </row>
    <row r="680" spans="1:31" x14ac:dyDescent="0.2">
      <c r="A680" s="44">
        <f t="shared" si="10"/>
        <v>679</v>
      </c>
      <c r="B680" s="45">
        <f>244</f>
        <v>244</v>
      </c>
      <c r="C680" s="44">
        <v>183</v>
      </c>
      <c r="D680" s="58" t="s">
        <v>962</v>
      </c>
      <c r="E680" t="s">
        <v>963</v>
      </c>
      <c r="F680" t="s">
        <v>76</v>
      </c>
      <c r="G680" s="45" t="s">
        <v>48</v>
      </c>
      <c r="H680" s="44" t="s">
        <v>62</v>
      </c>
      <c r="I680" s="44" t="s">
        <v>50</v>
      </c>
      <c r="J680" s="44" t="s">
        <v>64</v>
      </c>
      <c r="K680" s="46">
        <v>14.3</v>
      </c>
      <c r="L680" s="47" t="s">
        <v>52</v>
      </c>
      <c r="M680" s="48">
        <v>6.8</v>
      </c>
      <c r="N680" s="47" t="s">
        <v>52</v>
      </c>
      <c r="O680" s="48">
        <v>100</v>
      </c>
      <c r="P680" s="47">
        <v>20</v>
      </c>
      <c r="Q680" s="48">
        <v>100</v>
      </c>
      <c r="R680" s="47">
        <v>6</v>
      </c>
      <c r="S680" s="48">
        <v>100</v>
      </c>
      <c r="T680" s="47">
        <v>10</v>
      </c>
      <c r="U680" s="48">
        <v>100</v>
      </c>
      <c r="V680" s="47">
        <v>6</v>
      </c>
      <c r="W680" s="48">
        <v>99.9</v>
      </c>
      <c r="X680" s="47">
        <v>29</v>
      </c>
      <c r="Y680" s="48">
        <v>75.7</v>
      </c>
      <c r="Z680" s="47">
        <v>424</v>
      </c>
      <c r="AA680" s="48">
        <v>6.8</v>
      </c>
      <c r="AB680" s="47" t="s">
        <v>53</v>
      </c>
      <c r="AC680" s="48">
        <v>38.5</v>
      </c>
      <c r="AD680" s="47" t="s">
        <v>53</v>
      </c>
      <c r="AE680" s="46">
        <v>50.9</v>
      </c>
    </row>
    <row r="681" spans="1:31" x14ac:dyDescent="0.2">
      <c r="A681" s="44">
        <f t="shared" si="10"/>
        <v>680</v>
      </c>
      <c r="B681" s="45">
        <f>509</f>
        <v>509</v>
      </c>
      <c r="C681" s="44">
        <f>516</f>
        <v>516</v>
      </c>
      <c r="D681" s="58" t="s">
        <v>964</v>
      </c>
      <c r="E681" t="s">
        <v>355</v>
      </c>
      <c r="F681" t="s">
        <v>76</v>
      </c>
      <c r="G681" s="45" t="s">
        <v>48</v>
      </c>
      <c r="H681" s="44" t="s">
        <v>49</v>
      </c>
      <c r="I681" s="44" t="s">
        <v>50</v>
      </c>
      <c r="J681" s="44" t="s">
        <v>103</v>
      </c>
      <c r="K681" s="46">
        <v>14.3</v>
      </c>
      <c r="L681" s="47" t="s">
        <v>52</v>
      </c>
      <c r="M681" s="48">
        <v>37.799999999999997</v>
      </c>
      <c r="N681" s="47">
        <v>368</v>
      </c>
      <c r="O681" s="48">
        <v>95.1</v>
      </c>
      <c r="P681" s="47">
        <v>73</v>
      </c>
      <c r="Q681" s="48">
        <v>3</v>
      </c>
      <c r="R681" s="47" t="s">
        <v>53</v>
      </c>
      <c r="S681" s="48">
        <v>100</v>
      </c>
      <c r="T681" s="47">
        <v>39</v>
      </c>
      <c r="U681" s="48">
        <v>99.7</v>
      </c>
      <c r="V681" s="47">
        <v>50</v>
      </c>
      <c r="W681" s="48">
        <v>99.5</v>
      </c>
      <c r="X681" s="47">
        <v>46</v>
      </c>
      <c r="Y681" s="48">
        <v>19.2</v>
      </c>
      <c r="Z681" s="47" t="s">
        <v>53</v>
      </c>
      <c r="AA681" s="48">
        <v>5.2</v>
      </c>
      <c r="AB681" s="47" t="s">
        <v>53</v>
      </c>
      <c r="AC681" s="48">
        <v>33.200000000000003</v>
      </c>
      <c r="AD681" s="47" t="s">
        <v>53</v>
      </c>
      <c r="AE681" s="46">
        <v>31.9</v>
      </c>
    </row>
    <row r="682" spans="1:31" x14ac:dyDescent="0.2">
      <c r="A682" s="44">
        <f t="shared" si="10"/>
        <v>681</v>
      </c>
      <c r="B682" s="45">
        <f>607</f>
        <v>607</v>
      </c>
      <c r="C682" s="44">
        <f>481</f>
        <v>481</v>
      </c>
      <c r="D682" s="58" t="s">
        <v>965</v>
      </c>
      <c r="E682" t="s">
        <v>46</v>
      </c>
      <c r="F682" t="s">
        <v>47</v>
      </c>
      <c r="G682" s="45" t="s">
        <v>84</v>
      </c>
      <c r="H682" s="44" t="s">
        <v>82</v>
      </c>
      <c r="I682" s="44" t="s">
        <v>50</v>
      </c>
      <c r="J682" s="44" t="s">
        <v>64</v>
      </c>
      <c r="K682" s="46">
        <v>14.3</v>
      </c>
      <c r="L682" s="47" t="s">
        <v>52</v>
      </c>
      <c r="M682" s="48">
        <v>11.7</v>
      </c>
      <c r="N682" s="47" t="s">
        <v>52</v>
      </c>
      <c r="O682" s="48">
        <v>12.9</v>
      </c>
      <c r="P682" s="47" t="s">
        <v>53</v>
      </c>
      <c r="Q682" s="48">
        <v>69.3</v>
      </c>
      <c r="R682" s="47">
        <v>220</v>
      </c>
      <c r="S682" s="48">
        <v>6.9</v>
      </c>
      <c r="T682" s="47" t="s">
        <v>53</v>
      </c>
      <c r="U682" s="48">
        <v>4.5999999999999996</v>
      </c>
      <c r="V682" s="47" t="s">
        <v>53</v>
      </c>
      <c r="W682" s="48">
        <v>9.8000000000000007</v>
      </c>
      <c r="X682" s="47" t="s">
        <v>53</v>
      </c>
      <c r="Y682" s="48">
        <v>68.599999999999994</v>
      </c>
      <c r="Z682" s="47">
        <v>557</v>
      </c>
      <c r="AA682" s="48">
        <v>25.2</v>
      </c>
      <c r="AB682" s="47">
        <v>636</v>
      </c>
      <c r="AC682" s="48">
        <v>54.8</v>
      </c>
      <c r="AD682" s="47" t="s">
        <v>966</v>
      </c>
      <c r="AE682" s="46">
        <v>28</v>
      </c>
    </row>
    <row r="683" spans="1:31" x14ac:dyDescent="0.2">
      <c r="A683" s="44">
        <f t="shared" si="10"/>
        <v>682</v>
      </c>
      <c r="B683" s="45">
        <f>664</f>
        <v>664</v>
      </c>
      <c r="C683" s="44" t="s">
        <v>126</v>
      </c>
      <c r="D683" s="58" t="s">
        <v>967</v>
      </c>
      <c r="E683" t="s">
        <v>46</v>
      </c>
      <c r="F683" t="s">
        <v>47</v>
      </c>
      <c r="G683" s="45" t="s">
        <v>77</v>
      </c>
      <c r="H683" s="44" t="s">
        <v>82</v>
      </c>
      <c r="I683" s="44" t="s">
        <v>50</v>
      </c>
      <c r="J683" s="44" t="s">
        <v>64</v>
      </c>
      <c r="K683" s="46">
        <v>14.3</v>
      </c>
      <c r="L683" s="47" t="s">
        <v>52</v>
      </c>
      <c r="M683" s="48">
        <v>18.600000000000001</v>
      </c>
      <c r="N683" s="47">
        <v>695</v>
      </c>
      <c r="O683" s="48">
        <v>19.8</v>
      </c>
      <c r="P683" s="47" t="s">
        <v>53</v>
      </c>
      <c r="Q683" s="48">
        <v>41.5</v>
      </c>
      <c r="R683" s="47">
        <v>455</v>
      </c>
      <c r="S683" s="48">
        <v>27.8</v>
      </c>
      <c r="T683" s="47">
        <v>611</v>
      </c>
      <c r="U683" s="48">
        <v>9.8000000000000007</v>
      </c>
      <c r="V683" s="47" t="s">
        <v>53</v>
      </c>
      <c r="W683" s="48">
        <v>7.5</v>
      </c>
      <c r="X683" s="47" t="s">
        <v>53</v>
      </c>
      <c r="Y683" s="48">
        <v>72.3</v>
      </c>
      <c r="Z683" s="47">
        <v>494</v>
      </c>
      <c r="AA683" s="48">
        <v>35.200000000000003</v>
      </c>
      <c r="AB683" s="47">
        <v>488</v>
      </c>
      <c r="AC683" s="48">
        <v>60.5</v>
      </c>
      <c r="AD683" s="47" t="s">
        <v>968</v>
      </c>
      <c r="AE683" s="46">
        <v>26.4</v>
      </c>
    </row>
    <row r="684" spans="1:31" x14ac:dyDescent="0.2">
      <c r="A684" s="44">
        <f t="shared" si="10"/>
        <v>683</v>
      </c>
      <c r="B684" s="45" t="s">
        <v>276</v>
      </c>
      <c r="C684" s="44" t="s">
        <v>126</v>
      </c>
      <c r="D684" s="58" t="s">
        <v>969</v>
      </c>
      <c r="E684" t="s">
        <v>46</v>
      </c>
      <c r="F684" t="s">
        <v>47</v>
      </c>
      <c r="G684" s="45" t="s">
        <v>77</v>
      </c>
      <c r="H684" s="44" t="s">
        <v>49</v>
      </c>
      <c r="I684" s="44" t="s">
        <v>50</v>
      </c>
      <c r="J684" s="44" t="s">
        <v>64</v>
      </c>
      <c r="K684" s="46">
        <v>14.3</v>
      </c>
      <c r="L684" s="47" t="s">
        <v>52</v>
      </c>
      <c r="M684" s="48">
        <v>11.5</v>
      </c>
      <c r="N684" s="47" t="s">
        <v>52</v>
      </c>
      <c r="O684" s="48">
        <v>23.8</v>
      </c>
      <c r="P684" s="47">
        <v>756</v>
      </c>
      <c r="Q684" s="48">
        <v>37.700000000000003</v>
      </c>
      <c r="R684" s="47">
        <v>495</v>
      </c>
      <c r="S684" s="48">
        <v>27.1</v>
      </c>
      <c r="T684" s="47">
        <v>622</v>
      </c>
      <c r="U684" s="48">
        <v>12.1</v>
      </c>
      <c r="V684" s="47" t="s">
        <v>53</v>
      </c>
      <c r="W684" s="48">
        <v>18.100000000000001</v>
      </c>
      <c r="X684" s="47">
        <v>794</v>
      </c>
      <c r="Y684" s="48">
        <v>79.599999999999994</v>
      </c>
      <c r="Z684" s="47">
        <v>359</v>
      </c>
      <c r="AA684" s="48">
        <v>17.5</v>
      </c>
      <c r="AB684" s="47">
        <v>771</v>
      </c>
      <c r="AC684" s="48">
        <v>63.8</v>
      </c>
      <c r="AD684" s="47" t="s">
        <v>511</v>
      </c>
      <c r="AE684" s="46" t="s">
        <v>54</v>
      </c>
    </row>
    <row r="685" spans="1:31" x14ac:dyDescent="0.2">
      <c r="A685" s="44">
        <f t="shared" si="10"/>
        <v>684</v>
      </c>
      <c r="B685" s="45" t="s">
        <v>383</v>
      </c>
      <c r="C685" s="44" t="s">
        <v>445</v>
      </c>
      <c r="D685" s="58" t="s">
        <v>970</v>
      </c>
      <c r="E685" t="s">
        <v>87</v>
      </c>
      <c r="F685" t="s">
        <v>69</v>
      </c>
      <c r="G685" s="45" t="s">
        <v>77</v>
      </c>
      <c r="H685" s="44" t="s">
        <v>82</v>
      </c>
      <c r="I685" s="44" t="s">
        <v>59</v>
      </c>
      <c r="J685" s="44" t="s">
        <v>64</v>
      </c>
      <c r="K685" s="46">
        <v>14.3</v>
      </c>
      <c r="L685" s="47" t="s">
        <v>52</v>
      </c>
      <c r="M685" s="48">
        <v>30.2</v>
      </c>
      <c r="N685" s="47">
        <v>470</v>
      </c>
      <c r="O685" s="48">
        <v>70.5</v>
      </c>
      <c r="P685" s="47">
        <v>222</v>
      </c>
      <c r="Q685" s="48">
        <v>1.9</v>
      </c>
      <c r="R685" s="47" t="s">
        <v>53</v>
      </c>
      <c r="S685" s="48">
        <v>4.4000000000000004</v>
      </c>
      <c r="T685" s="47" t="s">
        <v>53</v>
      </c>
      <c r="U685" s="48">
        <v>67.8</v>
      </c>
      <c r="V685" s="47">
        <v>291</v>
      </c>
      <c r="W685" s="48">
        <v>69</v>
      </c>
      <c r="X685" s="47">
        <v>276</v>
      </c>
      <c r="Y685" s="48">
        <v>35.200000000000003</v>
      </c>
      <c r="Z685" s="47" t="s">
        <v>53</v>
      </c>
      <c r="AA685" s="48">
        <v>4.5999999999999996</v>
      </c>
      <c r="AB685" s="47" t="s">
        <v>53</v>
      </c>
      <c r="AC685" s="48">
        <v>46.2</v>
      </c>
      <c r="AD685" s="47" t="s">
        <v>53</v>
      </c>
      <c r="AE685" s="46" t="s">
        <v>54</v>
      </c>
    </row>
    <row r="686" spans="1:31" x14ac:dyDescent="0.2">
      <c r="A686" s="44">
        <f t="shared" si="10"/>
        <v>685</v>
      </c>
      <c r="B686" s="45" t="s">
        <v>43</v>
      </c>
      <c r="C686" s="44" t="s">
        <v>43</v>
      </c>
      <c r="D686" s="58" t="s">
        <v>971</v>
      </c>
      <c r="E686" t="s">
        <v>972</v>
      </c>
      <c r="F686" t="s">
        <v>76</v>
      </c>
      <c r="G686" s="45" t="s">
        <v>77</v>
      </c>
      <c r="H686" s="44" t="s">
        <v>49</v>
      </c>
      <c r="I686" s="44" t="s">
        <v>59</v>
      </c>
      <c r="J686" s="44" t="s">
        <v>64</v>
      </c>
      <c r="K686" s="46">
        <v>14.3</v>
      </c>
      <c r="L686" s="47" t="s">
        <v>52</v>
      </c>
      <c r="M686" s="48">
        <v>15.1</v>
      </c>
      <c r="N686" s="47" t="s">
        <v>52</v>
      </c>
      <c r="O686" s="48">
        <v>8.1</v>
      </c>
      <c r="P686" s="47" t="s">
        <v>53</v>
      </c>
      <c r="Q686" s="48">
        <v>5</v>
      </c>
      <c r="R686" s="47" t="s">
        <v>53</v>
      </c>
      <c r="S686" s="48">
        <v>94.1</v>
      </c>
      <c r="T686" s="47">
        <v>191</v>
      </c>
      <c r="U686" s="48">
        <v>10.5</v>
      </c>
      <c r="V686" s="47" t="s">
        <v>53</v>
      </c>
      <c r="W686" s="48">
        <v>14</v>
      </c>
      <c r="X686" s="47" t="s">
        <v>53</v>
      </c>
      <c r="Y686" s="48">
        <v>38.700000000000003</v>
      </c>
      <c r="Z686" s="47" t="s">
        <v>53</v>
      </c>
      <c r="AA686" s="48">
        <v>55.5</v>
      </c>
      <c r="AB686" s="47">
        <v>299</v>
      </c>
      <c r="AC686" s="48">
        <v>28.9</v>
      </c>
      <c r="AD686" s="47" t="s">
        <v>53</v>
      </c>
      <c r="AE686" s="46" t="s">
        <v>54</v>
      </c>
    </row>
    <row r="687" spans="1:31" x14ac:dyDescent="0.2">
      <c r="A687" s="44">
        <f t="shared" si="10"/>
        <v>686</v>
      </c>
      <c r="B687" s="45" t="s">
        <v>65</v>
      </c>
      <c r="C687" s="44" t="s">
        <v>65</v>
      </c>
      <c r="D687" s="58" t="s">
        <v>973</v>
      </c>
      <c r="E687" t="s">
        <v>205</v>
      </c>
      <c r="F687" t="s">
        <v>69</v>
      </c>
      <c r="G687" s="45" t="s">
        <v>77</v>
      </c>
      <c r="H687" s="44" t="s">
        <v>88</v>
      </c>
      <c r="I687" s="44" t="s">
        <v>50</v>
      </c>
      <c r="J687" s="44" t="s">
        <v>64</v>
      </c>
      <c r="K687" s="46">
        <v>14.3</v>
      </c>
      <c r="L687" s="47" t="s">
        <v>52</v>
      </c>
      <c r="M687" s="48">
        <v>5.6</v>
      </c>
      <c r="N687" s="47" t="s">
        <v>52</v>
      </c>
      <c r="O687" s="48">
        <v>5.6</v>
      </c>
      <c r="P687" s="47" t="s">
        <v>53</v>
      </c>
      <c r="Q687" s="48">
        <v>11.8</v>
      </c>
      <c r="R687" s="47" t="s">
        <v>53</v>
      </c>
      <c r="S687" s="48">
        <v>33.5</v>
      </c>
      <c r="T687" s="47">
        <v>548</v>
      </c>
      <c r="U687" s="48">
        <v>48.8</v>
      </c>
      <c r="V687" s="47">
        <v>415</v>
      </c>
      <c r="W687" s="48">
        <v>53.6</v>
      </c>
      <c r="X687" s="47">
        <v>382</v>
      </c>
      <c r="Y687" s="48">
        <v>62.5</v>
      </c>
      <c r="Z687" s="47">
        <v>658</v>
      </c>
      <c r="AA687" s="48">
        <v>2.4</v>
      </c>
      <c r="AB687" s="47" t="s">
        <v>53</v>
      </c>
      <c r="AC687" s="48">
        <v>31.9</v>
      </c>
      <c r="AD687" s="47" t="s">
        <v>53</v>
      </c>
      <c r="AE687" s="46" t="s">
        <v>54</v>
      </c>
    </row>
    <row r="688" spans="1:31" x14ac:dyDescent="0.2">
      <c r="A688" s="44">
        <f t="shared" si="10"/>
        <v>687</v>
      </c>
      <c r="B688" s="45" t="s">
        <v>56</v>
      </c>
      <c r="C688" s="44"/>
      <c r="D688" s="58" t="s">
        <v>974</v>
      </c>
      <c r="E688" t="s">
        <v>756</v>
      </c>
      <c r="F688" t="s">
        <v>76</v>
      </c>
      <c r="G688" s="45" t="s">
        <v>77</v>
      </c>
      <c r="H688" s="44" t="s">
        <v>49</v>
      </c>
      <c r="I688" s="44" t="s">
        <v>273</v>
      </c>
      <c r="J688" s="44" t="s">
        <v>64</v>
      </c>
      <c r="K688" s="46">
        <v>14.3</v>
      </c>
      <c r="L688" s="47" t="s">
        <v>52</v>
      </c>
      <c r="M688" s="48">
        <v>12.6</v>
      </c>
      <c r="N688" s="47" t="s">
        <v>52</v>
      </c>
      <c r="O688" s="48">
        <v>28.4</v>
      </c>
      <c r="P688" s="47">
        <v>671</v>
      </c>
      <c r="Q688" s="48">
        <v>1.1000000000000001</v>
      </c>
      <c r="R688" s="47" t="s">
        <v>53</v>
      </c>
      <c r="S688" s="48">
        <v>2.6</v>
      </c>
      <c r="T688" s="47" t="s">
        <v>53</v>
      </c>
      <c r="U688" s="48">
        <v>14</v>
      </c>
      <c r="V688" s="47" t="s">
        <v>53</v>
      </c>
      <c r="W688" s="48">
        <v>16.2</v>
      </c>
      <c r="X688" s="47" t="s">
        <v>53</v>
      </c>
      <c r="Y688" s="48">
        <v>4.5</v>
      </c>
      <c r="Z688" s="47" t="s">
        <v>53</v>
      </c>
      <c r="AA688" s="48">
        <v>51.7</v>
      </c>
      <c r="AB688" s="47">
        <v>327</v>
      </c>
      <c r="AC688" s="48"/>
      <c r="AD688" s="47"/>
      <c r="AE688" s="46" t="s">
        <v>54</v>
      </c>
    </row>
    <row r="689" spans="1:31" x14ac:dyDescent="0.2">
      <c r="A689" s="44">
        <f t="shared" si="10"/>
        <v>688</v>
      </c>
      <c r="B689" s="45" t="s">
        <v>56</v>
      </c>
      <c r="C689" s="44"/>
      <c r="D689" s="58" t="s">
        <v>975</v>
      </c>
      <c r="E689" t="s">
        <v>574</v>
      </c>
      <c r="F689" t="s">
        <v>76</v>
      </c>
      <c r="G689" s="45" t="s">
        <v>58</v>
      </c>
      <c r="H689" s="44" t="s">
        <v>62</v>
      </c>
      <c r="I689" s="44" t="s">
        <v>50</v>
      </c>
      <c r="J689" s="44" t="s">
        <v>51</v>
      </c>
      <c r="K689" s="46">
        <v>14.3</v>
      </c>
      <c r="L689" s="47" t="s">
        <v>52</v>
      </c>
      <c r="M689" s="48">
        <v>5.8</v>
      </c>
      <c r="N689" s="47" t="s">
        <v>52</v>
      </c>
      <c r="O689" s="48">
        <v>29</v>
      </c>
      <c r="P689" s="47">
        <v>649</v>
      </c>
      <c r="Q689" s="48">
        <v>1.5</v>
      </c>
      <c r="R689" s="47" t="s">
        <v>53</v>
      </c>
      <c r="S689" s="48">
        <v>3</v>
      </c>
      <c r="T689" s="47" t="s">
        <v>53</v>
      </c>
      <c r="U689" s="48">
        <v>1.3</v>
      </c>
      <c r="V689" s="47" t="s">
        <v>53</v>
      </c>
      <c r="W689" s="48">
        <v>5.7</v>
      </c>
      <c r="X689" s="47" t="s">
        <v>53</v>
      </c>
      <c r="Y689" s="48">
        <v>4.0999999999999996</v>
      </c>
      <c r="Z689" s="47" t="s">
        <v>53</v>
      </c>
      <c r="AA689" s="48">
        <v>41.1</v>
      </c>
      <c r="AB689" s="47">
        <v>425</v>
      </c>
      <c r="AC689" s="48">
        <v>33.299999999999997</v>
      </c>
      <c r="AD689" s="47" t="s">
        <v>53</v>
      </c>
      <c r="AE689" s="46" t="s">
        <v>54</v>
      </c>
    </row>
    <row r="690" spans="1:31" x14ac:dyDescent="0.2">
      <c r="A690" s="44">
        <f t="shared" si="10"/>
        <v>689</v>
      </c>
      <c r="B690" s="45">
        <f>678</f>
        <v>678</v>
      </c>
      <c r="C690" s="44" t="s">
        <v>479</v>
      </c>
      <c r="D690" s="58" t="s">
        <v>976</v>
      </c>
      <c r="E690" t="s">
        <v>264</v>
      </c>
      <c r="F690" t="s">
        <v>76</v>
      </c>
      <c r="G690" s="45" t="s">
        <v>48</v>
      </c>
      <c r="H690" s="44" t="s">
        <v>62</v>
      </c>
      <c r="I690" s="44" t="s">
        <v>59</v>
      </c>
      <c r="J690" s="44" t="s">
        <v>103</v>
      </c>
      <c r="K690" s="46">
        <v>14.4</v>
      </c>
      <c r="L690" s="47" t="s">
        <v>52</v>
      </c>
      <c r="M690" s="48">
        <v>38.299999999999997</v>
      </c>
      <c r="N690" s="47">
        <v>364</v>
      </c>
      <c r="O690" s="48">
        <v>26.2</v>
      </c>
      <c r="P690" s="47">
        <v>714</v>
      </c>
      <c r="Q690" s="48">
        <v>3.8</v>
      </c>
      <c r="R690" s="47" t="s">
        <v>53</v>
      </c>
      <c r="S690" s="48">
        <v>100</v>
      </c>
      <c r="T690" s="47">
        <v>2</v>
      </c>
      <c r="U690" s="48">
        <v>100</v>
      </c>
      <c r="V690" s="47">
        <v>11</v>
      </c>
      <c r="W690" s="48">
        <v>100</v>
      </c>
      <c r="X690" s="47">
        <v>6</v>
      </c>
      <c r="Y690" s="48">
        <v>4.3</v>
      </c>
      <c r="Z690" s="47" t="s">
        <v>53</v>
      </c>
      <c r="AA690" s="48">
        <v>45.6</v>
      </c>
      <c r="AB690" s="47">
        <v>383</v>
      </c>
      <c r="AC690" s="48">
        <v>25.4</v>
      </c>
      <c r="AD690" s="47" t="s">
        <v>53</v>
      </c>
      <c r="AE690" s="46">
        <v>26</v>
      </c>
    </row>
    <row r="691" spans="1:31" x14ac:dyDescent="0.2">
      <c r="A691" s="44">
        <f t="shared" si="10"/>
        <v>690</v>
      </c>
      <c r="B691" s="45" t="s">
        <v>276</v>
      </c>
      <c r="C691" s="44" t="s">
        <v>507</v>
      </c>
      <c r="D691" s="58" t="s">
        <v>977</v>
      </c>
      <c r="E691" t="s">
        <v>216</v>
      </c>
      <c r="F691" t="s">
        <v>69</v>
      </c>
      <c r="G691" s="45" t="s">
        <v>77</v>
      </c>
      <c r="H691" s="44" t="s">
        <v>49</v>
      </c>
      <c r="I691" s="44" t="s">
        <v>50</v>
      </c>
      <c r="J691" s="44" t="s">
        <v>64</v>
      </c>
      <c r="K691" s="46">
        <v>14.4</v>
      </c>
      <c r="L691" s="47" t="s">
        <v>52</v>
      </c>
      <c r="M691" s="48">
        <v>21.9</v>
      </c>
      <c r="N691" s="47">
        <v>604</v>
      </c>
      <c r="O691" s="48">
        <v>69.900000000000006</v>
      </c>
      <c r="P691" s="47">
        <v>232</v>
      </c>
      <c r="Q691" s="48">
        <v>9.6999999999999993</v>
      </c>
      <c r="R691" s="47" t="s">
        <v>53</v>
      </c>
      <c r="S691" s="48"/>
      <c r="T691" s="47"/>
      <c r="U691" s="48">
        <v>50.9</v>
      </c>
      <c r="V691" s="47">
        <v>405</v>
      </c>
      <c r="W691" s="48">
        <v>38</v>
      </c>
      <c r="X691" s="47">
        <v>515</v>
      </c>
      <c r="Y691" s="48">
        <v>66.099999999999994</v>
      </c>
      <c r="Z691" s="47">
        <v>608</v>
      </c>
      <c r="AA691" s="48">
        <v>19.3</v>
      </c>
      <c r="AB691" s="47">
        <v>738</v>
      </c>
      <c r="AC691" s="48">
        <v>47.4</v>
      </c>
      <c r="AD691" s="47" t="s">
        <v>694</v>
      </c>
      <c r="AE691" s="46" t="s">
        <v>54</v>
      </c>
    </row>
    <row r="692" spans="1:31" x14ac:dyDescent="0.2">
      <c r="A692" s="44">
        <f t="shared" si="10"/>
        <v>691</v>
      </c>
      <c r="B692" s="45" t="s">
        <v>65</v>
      </c>
      <c r="C692" s="44" t="s">
        <v>65</v>
      </c>
      <c r="D692" s="58" t="s">
        <v>978</v>
      </c>
      <c r="E692" t="s">
        <v>144</v>
      </c>
      <c r="F692" t="s">
        <v>47</v>
      </c>
      <c r="G692" s="45" t="s">
        <v>58</v>
      </c>
      <c r="H692" s="44" t="s">
        <v>62</v>
      </c>
      <c r="I692" s="44" t="s">
        <v>50</v>
      </c>
      <c r="J692" s="44" t="s">
        <v>64</v>
      </c>
      <c r="K692" s="46">
        <v>14.4</v>
      </c>
      <c r="L692" s="47" t="s">
        <v>52</v>
      </c>
      <c r="M692" s="48">
        <v>11.7</v>
      </c>
      <c r="N692" s="47" t="s">
        <v>52</v>
      </c>
      <c r="O692" s="48">
        <v>9.1</v>
      </c>
      <c r="P692" s="47" t="s">
        <v>53</v>
      </c>
      <c r="Q692" s="48">
        <v>13.2</v>
      </c>
      <c r="R692" s="47" t="s">
        <v>53</v>
      </c>
      <c r="S692" s="48">
        <v>27.4</v>
      </c>
      <c r="T692" s="47">
        <v>619</v>
      </c>
      <c r="U692" s="48">
        <v>1.9</v>
      </c>
      <c r="V692" s="47" t="s">
        <v>53</v>
      </c>
      <c r="W692" s="48">
        <v>1.7</v>
      </c>
      <c r="X692" s="47" t="s">
        <v>53</v>
      </c>
      <c r="Y692" s="48">
        <v>46.4</v>
      </c>
      <c r="Z692" s="47" t="s">
        <v>53</v>
      </c>
      <c r="AA692" s="48">
        <v>2.5</v>
      </c>
      <c r="AB692" s="47" t="s">
        <v>53</v>
      </c>
      <c r="AC692" s="48">
        <v>29.4</v>
      </c>
      <c r="AD692" s="47" t="s">
        <v>53</v>
      </c>
      <c r="AE692" s="46" t="s">
        <v>54</v>
      </c>
    </row>
    <row r="693" spans="1:31" x14ac:dyDescent="0.2">
      <c r="A693" s="44">
        <f t="shared" si="10"/>
        <v>692</v>
      </c>
      <c r="B693" s="45" t="s">
        <v>65</v>
      </c>
      <c r="C693" s="44" t="s">
        <v>56</v>
      </c>
      <c r="D693" s="58" t="s">
        <v>979</v>
      </c>
      <c r="E693" t="s">
        <v>574</v>
      </c>
      <c r="F693" t="s">
        <v>76</v>
      </c>
      <c r="G693" s="45" t="s">
        <v>84</v>
      </c>
      <c r="H693" s="44" t="s">
        <v>82</v>
      </c>
      <c r="I693" s="44" t="s">
        <v>59</v>
      </c>
      <c r="J693" s="44" t="s">
        <v>64</v>
      </c>
      <c r="K693" s="46">
        <v>14.4</v>
      </c>
      <c r="L693" s="47" t="s">
        <v>52</v>
      </c>
      <c r="M693" s="48">
        <v>13.4</v>
      </c>
      <c r="N693" s="47" t="s">
        <v>52</v>
      </c>
      <c r="O693" s="48">
        <v>38</v>
      </c>
      <c r="P693" s="47">
        <v>532</v>
      </c>
      <c r="Q693" s="48">
        <v>1.8</v>
      </c>
      <c r="R693" s="47" t="s">
        <v>53</v>
      </c>
      <c r="S693" s="48">
        <v>14.1</v>
      </c>
      <c r="T693" s="47" t="s">
        <v>53</v>
      </c>
      <c r="U693" s="48">
        <v>2.6</v>
      </c>
      <c r="V693" s="47" t="s">
        <v>53</v>
      </c>
      <c r="W693" s="48">
        <v>7</v>
      </c>
      <c r="X693" s="47" t="s">
        <v>53</v>
      </c>
      <c r="Y693" s="48">
        <v>28.6</v>
      </c>
      <c r="Z693" s="47" t="s">
        <v>53</v>
      </c>
      <c r="AA693" s="48">
        <v>7.4</v>
      </c>
      <c r="AB693" s="47" t="s">
        <v>53</v>
      </c>
      <c r="AC693" s="48">
        <v>46</v>
      </c>
      <c r="AD693" s="47" t="s">
        <v>53</v>
      </c>
      <c r="AE693" s="46" t="s">
        <v>54</v>
      </c>
    </row>
    <row r="694" spans="1:31" x14ac:dyDescent="0.2">
      <c r="A694" s="44">
        <f t="shared" si="10"/>
        <v>693</v>
      </c>
      <c r="B694" s="45" t="s">
        <v>56</v>
      </c>
      <c r="C694" s="44" t="s">
        <v>65</v>
      </c>
      <c r="D694" s="58" t="s">
        <v>980</v>
      </c>
      <c r="E694" t="s">
        <v>144</v>
      </c>
      <c r="F694" t="s">
        <v>47</v>
      </c>
      <c r="G694" s="45" t="s">
        <v>58</v>
      </c>
      <c r="H694" s="44" t="s">
        <v>49</v>
      </c>
      <c r="I694" s="44" t="s">
        <v>50</v>
      </c>
      <c r="J694" s="44" t="s">
        <v>64</v>
      </c>
      <c r="K694" s="46">
        <v>14.4</v>
      </c>
      <c r="L694" s="47" t="s">
        <v>52</v>
      </c>
      <c r="M694" s="48">
        <v>7.5</v>
      </c>
      <c r="N694" s="47" t="s">
        <v>52</v>
      </c>
      <c r="O694" s="48">
        <v>6.5</v>
      </c>
      <c r="P694" s="47" t="s">
        <v>53</v>
      </c>
      <c r="Q694" s="48">
        <v>19.2</v>
      </c>
      <c r="R694" s="47">
        <v>726</v>
      </c>
      <c r="S694" s="48">
        <v>3.1</v>
      </c>
      <c r="T694" s="47" t="s">
        <v>53</v>
      </c>
      <c r="U694" s="48">
        <v>1.7</v>
      </c>
      <c r="V694" s="47" t="s">
        <v>53</v>
      </c>
      <c r="W694" s="48">
        <v>1.5</v>
      </c>
      <c r="X694" s="47" t="s">
        <v>53</v>
      </c>
      <c r="Y694" s="48">
        <v>44</v>
      </c>
      <c r="Z694" s="47" t="s">
        <v>53</v>
      </c>
      <c r="AA694" s="48">
        <v>2.7</v>
      </c>
      <c r="AB694" s="47" t="s">
        <v>53</v>
      </c>
      <c r="AC694" s="48">
        <v>32.299999999999997</v>
      </c>
      <c r="AD694" s="47" t="s">
        <v>53</v>
      </c>
      <c r="AE694" s="46" t="s">
        <v>54</v>
      </c>
    </row>
    <row r="695" spans="1:31" x14ac:dyDescent="0.2">
      <c r="A695" s="44">
        <f t="shared" si="10"/>
        <v>694</v>
      </c>
      <c r="B695" s="45" t="s">
        <v>56</v>
      </c>
      <c r="C695" s="44" t="s">
        <v>56</v>
      </c>
      <c r="D695" s="58" t="s">
        <v>981</v>
      </c>
      <c r="E695" t="s">
        <v>282</v>
      </c>
      <c r="F695" t="s">
        <v>47</v>
      </c>
      <c r="G695" s="45" t="s">
        <v>77</v>
      </c>
      <c r="H695" s="44" t="s">
        <v>49</v>
      </c>
      <c r="I695" s="44" t="s">
        <v>59</v>
      </c>
      <c r="J695" s="44" t="s">
        <v>51</v>
      </c>
      <c r="K695" s="46">
        <v>14.4</v>
      </c>
      <c r="L695" s="47" t="s">
        <v>52</v>
      </c>
      <c r="M695" s="48">
        <v>8.4</v>
      </c>
      <c r="N695" s="47" t="s">
        <v>52</v>
      </c>
      <c r="O695" s="48">
        <v>21.1</v>
      </c>
      <c r="P695" s="47" t="s">
        <v>53</v>
      </c>
      <c r="Q695" s="48">
        <v>2.6</v>
      </c>
      <c r="R695" s="47" t="s">
        <v>53</v>
      </c>
      <c r="S695" s="48">
        <v>24.7</v>
      </c>
      <c r="T695" s="47">
        <v>654</v>
      </c>
      <c r="U695" s="48">
        <v>5</v>
      </c>
      <c r="V695" s="47" t="s">
        <v>53</v>
      </c>
      <c r="W695" s="48">
        <v>9.1999999999999993</v>
      </c>
      <c r="X695" s="47" t="s">
        <v>53</v>
      </c>
      <c r="Y695" s="48">
        <v>18.3</v>
      </c>
      <c r="Z695" s="47" t="s">
        <v>53</v>
      </c>
      <c r="AA695" s="48">
        <v>7</v>
      </c>
      <c r="AB695" s="47" t="s">
        <v>53</v>
      </c>
      <c r="AC695" s="48">
        <v>30.9</v>
      </c>
      <c r="AD695" s="47" t="s">
        <v>53</v>
      </c>
      <c r="AE695" s="46" t="s">
        <v>54</v>
      </c>
    </row>
    <row r="696" spans="1:31" x14ac:dyDescent="0.2">
      <c r="A696" s="44">
        <f t="shared" si="10"/>
        <v>695</v>
      </c>
      <c r="B696" s="45">
        <f>597</f>
        <v>597</v>
      </c>
      <c r="C696" s="44" t="s">
        <v>73</v>
      </c>
      <c r="D696" s="58" t="s">
        <v>982</v>
      </c>
      <c r="E696" t="s">
        <v>46</v>
      </c>
      <c r="F696" t="s">
        <v>47</v>
      </c>
      <c r="G696" s="45" t="s">
        <v>77</v>
      </c>
      <c r="H696" s="44" t="s">
        <v>82</v>
      </c>
      <c r="I696" s="44" t="s">
        <v>59</v>
      </c>
      <c r="J696" s="44" t="s">
        <v>51</v>
      </c>
      <c r="K696" s="46">
        <v>14.5</v>
      </c>
      <c r="L696" s="47" t="s">
        <v>52</v>
      </c>
      <c r="M696" s="48">
        <v>13.8</v>
      </c>
      <c r="N696" s="47" t="s">
        <v>52</v>
      </c>
      <c r="O696" s="48">
        <v>87.2</v>
      </c>
      <c r="P696" s="47">
        <v>117</v>
      </c>
      <c r="Q696" s="48">
        <v>17.5</v>
      </c>
      <c r="R696" s="47">
        <v>760</v>
      </c>
      <c r="S696" s="48">
        <v>20.3</v>
      </c>
      <c r="T696" s="47">
        <v>708</v>
      </c>
      <c r="U696" s="48">
        <v>18.5</v>
      </c>
      <c r="V696" s="47">
        <v>752</v>
      </c>
      <c r="W696" s="48">
        <v>24.6</v>
      </c>
      <c r="X696" s="47">
        <v>692</v>
      </c>
      <c r="Y696" s="48">
        <v>79.2</v>
      </c>
      <c r="Z696" s="47">
        <v>363</v>
      </c>
      <c r="AA696" s="48">
        <v>46.2</v>
      </c>
      <c r="AB696" s="47">
        <v>375</v>
      </c>
      <c r="AC696" s="48">
        <v>51.8</v>
      </c>
      <c r="AD696" s="47" t="s">
        <v>983</v>
      </c>
      <c r="AE696" s="46">
        <v>28.3</v>
      </c>
    </row>
    <row r="697" spans="1:31" x14ac:dyDescent="0.2">
      <c r="A697" s="44">
        <f t="shared" si="10"/>
        <v>696</v>
      </c>
      <c r="B697" s="45" t="s">
        <v>139</v>
      </c>
      <c r="C697" s="44" t="s">
        <v>383</v>
      </c>
      <c r="D697" s="58" t="s">
        <v>984</v>
      </c>
      <c r="E697" t="s">
        <v>46</v>
      </c>
      <c r="F697" t="s">
        <v>47</v>
      </c>
      <c r="G697" s="45" t="s">
        <v>84</v>
      </c>
      <c r="H697" s="44" t="s">
        <v>82</v>
      </c>
      <c r="I697" s="44" t="s">
        <v>59</v>
      </c>
      <c r="J697" s="44" t="s">
        <v>64</v>
      </c>
      <c r="K697" s="46">
        <v>14.5</v>
      </c>
      <c r="L697" s="47" t="s">
        <v>52</v>
      </c>
      <c r="M697" s="48">
        <v>26.9</v>
      </c>
      <c r="N697" s="47">
        <v>509</v>
      </c>
      <c r="O697" s="48">
        <v>10</v>
      </c>
      <c r="P697" s="47" t="s">
        <v>53</v>
      </c>
      <c r="Q697" s="48">
        <v>18.8</v>
      </c>
      <c r="R697" s="47">
        <v>739</v>
      </c>
      <c r="S697" s="48">
        <v>63.8</v>
      </c>
      <c r="T697" s="47">
        <v>364</v>
      </c>
      <c r="U697" s="48">
        <v>17.399999999999999</v>
      </c>
      <c r="V697" s="47">
        <v>777</v>
      </c>
      <c r="W697" s="48">
        <v>23.5</v>
      </c>
      <c r="X697" s="47">
        <v>714</v>
      </c>
      <c r="Y697" s="48">
        <v>70.599999999999994</v>
      </c>
      <c r="Z697" s="47">
        <v>517</v>
      </c>
      <c r="AA697" s="48">
        <v>28.1</v>
      </c>
      <c r="AB697" s="47">
        <v>591</v>
      </c>
      <c r="AC697" s="48">
        <v>66.099999999999994</v>
      </c>
      <c r="AD697" s="47" t="s">
        <v>985</v>
      </c>
      <c r="AE697" s="46" t="s">
        <v>54</v>
      </c>
    </row>
    <row r="698" spans="1:31" x14ac:dyDescent="0.2">
      <c r="A698" s="44">
        <f t="shared" si="10"/>
        <v>697</v>
      </c>
      <c r="B698" s="45" t="s">
        <v>93</v>
      </c>
      <c r="C698" s="44" t="s">
        <v>383</v>
      </c>
      <c r="D698" s="58" t="s">
        <v>986</v>
      </c>
      <c r="E698" t="s">
        <v>448</v>
      </c>
      <c r="F698" t="s">
        <v>69</v>
      </c>
      <c r="G698" s="45" t="s">
        <v>58</v>
      </c>
      <c r="H698" s="44" t="s">
        <v>82</v>
      </c>
      <c r="I698" s="44" t="s">
        <v>50</v>
      </c>
      <c r="J698" s="44" t="s">
        <v>64</v>
      </c>
      <c r="K698" s="46">
        <v>14.5</v>
      </c>
      <c r="L698" s="47" t="s">
        <v>52</v>
      </c>
      <c r="M698" s="48">
        <v>22.8</v>
      </c>
      <c r="N698" s="47">
        <v>581</v>
      </c>
      <c r="O698" s="48">
        <v>10</v>
      </c>
      <c r="P698" s="47" t="s">
        <v>53</v>
      </c>
      <c r="Q698" s="48">
        <v>10.4</v>
      </c>
      <c r="R698" s="47" t="s">
        <v>53</v>
      </c>
      <c r="S698" s="48">
        <v>16.100000000000001</v>
      </c>
      <c r="T698" s="47">
        <v>775</v>
      </c>
      <c r="U698" s="48">
        <v>10</v>
      </c>
      <c r="V698" s="47" t="s">
        <v>53</v>
      </c>
      <c r="W698" s="48">
        <v>15.8</v>
      </c>
      <c r="X698" s="47" t="s">
        <v>53</v>
      </c>
      <c r="Y698" s="48">
        <v>66.599999999999994</v>
      </c>
      <c r="Z698" s="47">
        <v>595</v>
      </c>
      <c r="AA698" s="48">
        <v>92</v>
      </c>
      <c r="AB698" s="47">
        <v>89</v>
      </c>
      <c r="AC698" s="48">
        <v>56</v>
      </c>
      <c r="AD698" s="47" t="s">
        <v>987</v>
      </c>
      <c r="AE698" s="46" t="s">
        <v>54</v>
      </c>
    </row>
    <row r="699" spans="1:31" x14ac:dyDescent="0.2">
      <c r="A699" s="44">
        <f t="shared" si="10"/>
        <v>698</v>
      </c>
      <c r="B699" s="45" t="s">
        <v>65</v>
      </c>
      <c r="C699" s="44" t="s">
        <v>65</v>
      </c>
      <c r="D699" s="59" t="s">
        <v>988</v>
      </c>
      <c r="E699" t="s">
        <v>233</v>
      </c>
      <c r="F699" t="s">
        <v>76</v>
      </c>
      <c r="G699" s="45" t="s">
        <v>84</v>
      </c>
      <c r="H699" s="44" t="s">
        <v>82</v>
      </c>
      <c r="I699" s="44" t="s">
        <v>59</v>
      </c>
      <c r="J699" s="44" t="s">
        <v>64</v>
      </c>
      <c r="K699" s="46">
        <v>14.5</v>
      </c>
      <c r="L699" s="47" t="s">
        <v>52</v>
      </c>
      <c r="M699" s="48">
        <v>24.4</v>
      </c>
      <c r="N699" s="47">
        <v>549</v>
      </c>
      <c r="O699" s="48">
        <v>21</v>
      </c>
      <c r="P699" s="47" t="s">
        <v>53</v>
      </c>
      <c r="Q699" s="48">
        <v>5.0999999999999996</v>
      </c>
      <c r="R699" s="47" t="s">
        <v>53</v>
      </c>
      <c r="S699" s="48">
        <v>1.4</v>
      </c>
      <c r="T699" s="47" t="s">
        <v>53</v>
      </c>
      <c r="U699" s="48">
        <v>9.1999999999999993</v>
      </c>
      <c r="V699" s="47" t="s">
        <v>53</v>
      </c>
      <c r="W699" s="48">
        <v>14.9</v>
      </c>
      <c r="X699" s="47" t="s">
        <v>53</v>
      </c>
      <c r="Y699" s="48">
        <v>71.3</v>
      </c>
      <c r="Z699" s="47">
        <v>511</v>
      </c>
      <c r="AA699" s="48">
        <v>6.6</v>
      </c>
      <c r="AB699" s="47" t="s">
        <v>53</v>
      </c>
      <c r="AC699" s="48">
        <v>33</v>
      </c>
      <c r="AD699" s="47" t="s">
        <v>53</v>
      </c>
      <c r="AE699" s="46" t="s">
        <v>54</v>
      </c>
    </row>
    <row r="700" spans="1:31" x14ac:dyDescent="0.2">
      <c r="A700" s="44">
        <f t="shared" si="10"/>
        <v>699</v>
      </c>
      <c r="B700" s="45" t="s">
        <v>65</v>
      </c>
      <c r="C700" s="44" t="s">
        <v>65</v>
      </c>
      <c r="D700" s="58" t="s">
        <v>989</v>
      </c>
      <c r="E700" t="s">
        <v>355</v>
      </c>
      <c r="F700" t="s">
        <v>76</v>
      </c>
      <c r="G700" s="45" t="s">
        <v>77</v>
      </c>
      <c r="H700" s="44" t="s">
        <v>49</v>
      </c>
      <c r="I700" s="44" t="s">
        <v>50</v>
      </c>
      <c r="J700" s="44" t="s">
        <v>64</v>
      </c>
      <c r="K700" s="46">
        <v>14.5</v>
      </c>
      <c r="L700" s="47" t="s">
        <v>52</v>
      </c>
      <c r="M700" s="48">
        <v>12.2</v>
      </c>
      <c r="N700" s="47" t="s">
        <v>52</v>
      </c>
      <c r="O700" s="48">
        <v>11.7</v>
      </c>
      <c r="P700" s="47" t="s">
        <v>53</v>
      </c>
      <c r="Q700" s="48">
        <v>18.600000000000001</v>
      </c>
      <c r="R700" s="47">
        <v>744</v>
      </c>
      <c r="S700" s="48">
        <v>6.8</v>
      </c>
      <c r="T700" s="47" t="s">
        <v>53</v>
      </c>
      <c r="U700" s="48">
        <v>12</v>
      </c>
      <c r="V700" s="47" t="s">
        <v>53</v>
      </c>
      <c r="W700" s="48">
        <v>15</v>
      </c>
      <c r="X700" s="47" t="s">
        <v>53</v>
      </c>
      <c r="Y700" s="48">
        <v>45.8</v>
      </c>
      <c r="Z700" s="47" t="s">
        <v>53</v>
      </c>
      <c r="AA700" s="48">
        <v>5</v>
      </c>
      <c r="AB700" s="47" t="s">
        <v>53</v>
      </c>
      <c r="AC700" s="48">
        <v>49.7</v>
      </c>
      <c r="AD700" s="47" t="s">
        <v>731</v>
      </c>
      <c r="AE700" s="46" t="s">
        <v>54</v>
      </c>
    </row>
    <row r="701" spans="1:31" x14ac:dyDescent="0.2">
      <c r="A701" s="44">
        <f t="shared" si="10"/>
        <v>700</v>
      </c>
      <c r="B701" s="45" t="s">
        <v>65</v>
      </c>
      <c r="C701" s="44" t="s">
        <v>65</v>
      </c>
      <c r="D701" s="58" t="s">
        <v>990</v>
      </c>
      <c r="E701" t="s">
        <v>147</v>
      </c>
      <c r="F701" t="s">
        <v>76</v>
      </c>
      <c r="G701" s="45" t="s">
        <v>84</v>
      </c>
      <c r="H701" s="44" t="s">
        <v>49</v>
      </c>
      <c r="I701" s="44" t="s">
        <v>59</v>
      </c>
      <c r="J701" s="44" t="s">
        <v>64</v>
      </c>
      <c r="K701" s="46">
        <v>14.5</v>
      </c>
      <c r="L701" s="47" t="s">
        <v>52</v>
      </c>
      <c r="M701" s="48">
        <v>19.2</v>
      </c>
      <c r="N701" s="47">
        <v>676</v>
      </c>
      <c r="O701" s="48">
        <v>2</v>
      </c>
      <c r="P701" s="47" t="s">
        <v>53</v>
      </c>
      <c r="Q701" s="48">
        <v>10.4</v>
      </c>
      <c r="R701" s="47" t="s">
        <v>53</v>
      </c>
      <c r="S701" s="48">
        <v>4.7</v>
      </c>
      <c r="T701" s="47" t="s">
        <v>53</v>
      </c>
      <c r="U701" s="48">
        <v>1.2</v>
      </c>
      <c r="V701" s="47" t="s">
        <v>53</v>
      </c>
      <c r="W701" s="48">
        <v>1.1000000000000001</v>
      </c>
      <c r="X701" s="47" t="s">
        <v>53</v>
      </c>
      <c r="Y701" s="48">
        <v>48.4</v>
      </c>
      <c r="Z701" s="47" t="s">
        <v>53</v>
      </c>
      <c r="AA701" s="48">
        <v>51.2</v>
      </c>
      <c r="AB701" s="47">
        <v>332</v>
      </c>
      <c r="AC701" s="48">
        <v>31.3</v>
      </c>
      <c r="AD701" s="47" t="s">
        <v>53</v>
      </c>
      <c r="AE701" s="46" t="s">
        <v>54</v>
      </c>
    </row>
    <row r="702" spans="1:31" x14ac:dyDescent="0.2">
      <c r="A702" s="44">
        <f t="shared" si="10"/>
        <v>701</v>
      </c>
      <c r="B702" s="45">
        <f>452</f>
        <v>452</v>
      </c>
      <c r="C702" s="44">
        <f>389</f>
        <v>389</v>
      </c>
      <c r="D702" s="58" t="s">
        <v>991</v>
      </c>
      <c r="E702" t="s">
        <v>524</v>
      </c>
      <c r="F702" t="s">
        <v>76</v>
      </c>
      <c r="G702" s="45" t="s">
        <v>58</v>
      </c>
      <c r="H702" s="44" t="s">
        <v>49</v>
      </c>
      <c r="I702" s="44" t="s">
        <v>50</v>
      </c>
      <c r="J702" s="44" t="s">
        <v>64</v>
      </c>
      <c r="K702" s="46">
        <v>14.6</v>
      </c>
      <c r="L702" s="47" t="s">
        <v>52</v>
      </c>
      <c r="M702" s="48">
        <v>10.8</v>
      </c>
      <c r="N702" s="47" t="s">
        <v>52</v>
      </c>
      <c r="O702" s="48">
        <v>10.3</v>
      </c>
      <c r="P702" s="47" t="s">
        <v>53</v>
      </c>
      <c r="Q702" s="48">
        <v>62.3</v>
      </c>
      <c r="R702" s="47">
        <v>270</v>
      </c>
      <c r="S702" s="48">
        <v>94.3</v>
      </c>
      <c r="T702" s="47">
        <v>187</v>
      </c>
      <c r="U702" s="48">
        <v>42.2</v>
      </c>
      <c r="V702" s="47">
        <v>471</v>
      </c>
      <c r="W702" s="48">
        <v>46.1</v>
      </c>
      <c r="X702" s="47">
        <v>452</v>
      </c>
      <c r="Y702" s="48">
        <v>69.8</v>
      </c>
      <c r="Z702" s="47">
        <v>534</v>
      </c>
      <c r="AA702" s="48">
        <v>54.6</v>
      </c>
      <c r="AB702" s="47">
        <v>306</v>
      </c>
      <c r="AC702" s="48">
        <v>52.9</v>
      </c>
      <c r="AD702" s="47">
        <v>650</v>
      </c>
      <c r="AE702" s="46">
        <v>34.200000000000003</v>
      </c>
    </row>
    <row r="703" spans="1:31" x14ac:dyDescent="0.2">
      <c r="A703" s="44">
        <f t="shared" si="10"/>
        <v>702</v>
      </c>
      <c r="B703" s="45" t="s">
        <v>93</v>
      </c>
      <c r="C703" s="44" t="s">
        <v>89</v>
      </c>
      <c r="D703" s="58" t="s">
        <v>992</v>
      </c>
      <c r="E703" t="s">
        <v>255</v>
      </c>
      <c r="F703" t="s">
        <v>76</v>
      </c>
      <c r="G703" s="45" t="s">
        <v>48</v>
      </c>
      <c r="H703" s="44" t="s">
        <v>62</v>
      </c>
      <c r="I703" s="44" t="s">
        <v>50</v>
      </c>
      <c r="J703" s="44" t="s">
        <v>64</v>
      </c>
      <c r="K703" s="46">
        <v>14.6</v>
      </c>
      <c r="L703" s="47" t="s">
        <v>52</v>
      </c>
      <c r="M703" s="48">
        <v>28.7</v>
      </c>
      <c r="N703" s="47">
        <v>490</v>
      </c>
      <c r="O703" s="48">
        <v>34.6</v>
      </c>
      <c r="P703" s="47">
        <v>569</v>
      </c>
      <c r="Q703" s="48">
        <v>12.7</v>
      </c>
      <c r="R703" s="47" t="s">
        <v>53</v>
      </c>
      <c r="S703" s="48">
        <v>85.3</v>
      </c>
      <c r="T703" s="47">
        <v>256</v>
      </c>
      <c r="U703" s="48">
        <v>23.9</v>
      </c>
      <c r="V703" s="47">
        <v>676</v>
      </c>
      <c r="W703" s="48">
        <v>26</v>
      </c>
      <c r="X703" s="47">
        <v>668</v>
      </c>
      <c r="Y703" s="48">
        <v>18.3</v>
      </c>
      <c r="Z703" s="47" t="s">
        <v>53</v>
      </c>
      <c r="AA703" s="48">
        <v>11.3</v>
      </c>
      <c r="AB703" s="47" t="s">
        <v>53</v>
      </c>
      <c r="AC703" s="48">
        <v>22.1</v>
      </c>
      <c r="AD703" s="47" t="s">
        <v>53</v>
      </c>
      <c r="AE703" s="46" t="s">
        <v>54</v>
      </c>
    </row>
    <row r="704" spans="1:31" x14ac:dyDescent="0.2">
      <c r="A704" s="44">
        <f t="shared" si="10"/>
        <v>703</v>
      </c>
      <c r="B704" s="45" t="s">
        <v>65</v>
      </c>
      <c r="C704" s="44" t="s">
        <v>43</v>
      </c>
      <c r="D704" s="58" t="s">
        <v>993</v>
      </c>
      <c r="E704" t="s">
        <v>251</v>
      </c>
      <c r="F704" t="s">
        <v>76</v>
      </c>
      <c r="G704" s="45" t="s">
        <v>58</v>
      </c>
      <c r="H704" s="44" t="s">
        <v>62</v>
      </c>
      <c r="I704" s="44" t="s">
        <v>59</v>
      </c>
      <c r="J704" s="44" t="s">
        <v>64</v>
      </c>
      <c r="K704" s="46">
        <v>14.6</v>
      </c>
      <c r="L704" s="47" t="s">
        <v>52</v>
      </c>
      <c r="M704" s="48">
        <v>18.2</v>
      </c>
      <c r="N704" s="47" t="s">
        <v>52</v>
      </c>
      <c r="O704" s="48">
        <v>75.900000000000006</v>
      </c>
      <c r="P704" s="47">
        <v>190</v>
      </c>
      <c r="Q704" s="48">
        <v>1.4</v>
      </c>
      <c r="R704" s="47" t="s">
        <v>53</v>
      </c>
      <c r="S704" s="48">
        <v>23.7</v>
      </c>
      <c r="T704" s="47">
        <v>665</v>
      </c>
      <c r="U704" s="48">
        <v>5.5</v>
      </c>
      <c r="V704" s="47" t="s">
        <v>53</v>
      </c>
      <c r="W704" s="48">
        <v>9.5</v>
      </c>
      <c r="X704" s="47" t="s">
        <v>53</v>
      </c>
      <c r="Y704" s="48">
        <v>5.2</v>
      </c>
      <c r="Z704" s="47" t="s">
        <v>53</v>
      </c>
      <c r="AA704" s="48">
        <v>4.4000000000000004</v>
      </c>
      <c r="AB704" s="47" t="s">
        <v>53</v>
      </c>
      <c r="AC704" s="48">
        <v>31</v>
      </c>
      <c r="AD704" s="47" t="s">
        <v>53</v>
      </c>
      <c r="AE704" s="46" t="s">
        <v>54</v>
      </c>
    </row>
    <row r="705" spans="1:31" x14ac:dyDescent="0.2">
      <c r="A705" s="44">
        <f t="shared" si="10"/>
        <v>704</v>
      </c>
      <c r="B705" s="45" t="s">
        <v>56</v>
      </c>
      <c r="C705" s="44"/>
      <c r="D705" s="58" t="s">
        <v>994</v>
      </c>
      <c r="E705" t="s">
        <v>169</v>
      </c>
      <c r="F705" t="s">
        <v>170</v>
      </c>
      <c r="G705" s="45" t="s">
        <v>84</v>
      </c>
      <c r="H705" s="44" t="s">
        <v>49</v>
      </c>
      <c r="I705" s="44" t="s">
        <v>59</v>
      </c>
      <c r="J705" s="44" t="s">
        <v>64</v>
      </c>
      <c r="K705" s="46">
        <v>14.6</v>
      </c>
      <c r="L705" s="47" t="s">
        <v>52</v>
      </c>
      <c r="M705" s="48">
        <v>3.1</v>
      </c>
      <c r="N705" s="47" t="s">
        <v>52</v>
      </c>
      <c r="O705" s="48">
        <v>1.5</v>
      </c>
      <c r="P705" s="47" t="s">
        <v>53</v>
      </c>
      <c r="Q705" s="48">
        <v>12</v>
      </c>
      <c r="R705" s="47" t="s">
        <v>53</v>
      </c>
      <c r="S705" s="48">
        <v>27</v>
      </c>
      <c r="T705" s="47">
        <v>624</v>
      </c>
      <c r="U705" s="48">
        <v>4.2</v>
      </c>
      <c r="V705" s="47" t="s">
        <v>53</v>
      </c>
      <c r="W705" s="48">
        <v>9.1</v>
      </c>
      <c r="X705" s="47" t="s">
        <v>53</v>
      </c>
      <c r="Y705" s="48">
        <v>28.6</v>
      </c>
      <c r="Z705" s="47" t="s">
        <v>53</v>
      </c>
      <c r="AA705" s="48">
        <v>5</v>
      </c>
      <c r="AB705" s="47" t="s">
        <v>53</v>
      </c>
      <c r="AC705" s="48">
        <v>36.799999999999997</v>
      </c>
      <c r="AD705" s="47" t="s">
        <v>53</v>
      </c>
      <c r="AE705" s="46" t="s">
        <v>54</v>
      </c>
    </row>
    <row r="706" spans="1:31" x14ac:dyDescent="0.2">
      <c r="A706" s="44">
        <f t="shared" si="10"/>
        <v>705</v>
      </c>
      <c r="B706" s="45" t="s">
        <v>56</v>
      </c>
      <c r="C706" s="44" t="s">
        <v>65</v>
      </c>
      <c r="D706" s="58" t="s">
        <v>995</v>
      </c>
      <c r="E706" t="s">
        <v>205</v>
      </c>
      <c r="F706" t="s">
        <v>69</v>
      </c>
      <c r="G706" s="45" t="s">
        <v>84</v>
      </c>
      <c r="H706" s="44" t="s">
        <v>62</v>
      </c>
      <c r="I706" s="44" t="s">
        <v>50</v>
      </c>
      <c r="J706" s="44" t="s">
        <v>64</v>
      </c>
      <c r="K706" s="46">
        <v>14.6</v>
      </c>
      <c r="L706" s="47" t="s">
        <v>52</v>
      </c>
      <c r="M706" s="48">
        <v>4.7</v>
      </c>
      <c r="N706" s="47" t="s">
        <v>52</v>
      </c>
      <c r="O706" s="48">
        <v>4.7</v>
      </c>
      <c r="P706" s="47" t="s">
        <v>53</v>
      </c>
      <c r="Q706" s="48">
        <v>4</v>
      </c>
      <c r="R706" s="47" t="s">
        <v>53</v>
      </c>
      <c r="S706" s="48">
        <v>11.7</v>
      </c>
      <c r="T706" s="47" t="s">
        <v>53</v>
      </c>
      <c r="U706" s="48">
        <v>2.1</v>
      </c>
      <c r="V706" s="47" t="s">
        <v>53</v>
      </c>
      <c r="W706" s="48">
        <v>1.8</v>
      </c>
      <c r="X706" s="47" t="s">
        <v>53</v>
      </c>
      <c r="Y706" s="48">
        <v>60</v>
      </c>
      <c r="Z706" s="47">
        <v>692</v>
      </c>
      <c r="AA706" s="48">
        <v>44.3</v>
      </c>
      <c r="AB706" s="47">
        <v>398</v>
      </c>
      <c r="AC706" s="48">
        <v>39.799999999999997</v>
      </c>
      <c r="AD706" s="47" t="s">
        <v>53</v>
      </c>
      <c r="AE706" s="46" t="s">
        <v>54</v>
      </c>
    </row>
    <row r="707" spans="1:31" x14ac:dyDescent="0.2">
      <c r="A707" s="44">
        <f t="shared" ref="A707:A770" si="11">ROW(A706)</f>
        <v>706</v>
      </c>
      <c r="B707" s="45" t="s">
        <v>44</v>
      </c>
      <c r="C707" s="44" t="s">
        <v>89</v>
      </c>
      <c r="D707" s="58" t="s">
        <v>996</v>
      </c>
      <c r="E707" t="s">
        <v>130</v>
      </c>
      <c r="F707" t="s">
        <v>76</v>
      </c>
      <c r="G707" s="45" t="s">
        <v>77</v>
      </c>
      <c r="H707" s="44" t="s">
        <v>82</v>
      </c>
      <c r="I707" s="44" t="s">
        <v>50</v>
      </c>
      <c r="J707" s="44" t="s">
        <v>51</v>
      </c>
      <c r="K707" s="46">
        <v>14.7</v>
      </c>
      <c r="L707" s="47" t="s">
        <v>52</v>
      </c>
      <c r="M707" s="48">
        <v>11.8</v>
      </c>
      <c r="N707" s="47" t="s">
        <v>52</v>
      </c>
      <c r="O707" s="48">
        <v>50.3</v>
      </c>
      <c r="P707" s="47">
        <v>379</v>
      </c>
      <c r="Q707" s="48">
        <v>9.6999999999999993</v>
      </c>
      <c r="R707" s="47" t="s">
        <v>53</v>
      </c>
      <c r="S707" s="48">
        <v>2.9</v>
      </c>
      <c r="T707" s="47" t="s">
        <v>53</v>
      </c>
      <c r="U707" s="48">
        <v>17.399999999999999</v>
      </c>
      <c r="V707" s="47">
        <v>775</v>
      </c>
      <c r="W707" s="48">
        <v>20.7</v>
      </c>
      <c r="X707" s="47">
        <v>752</v>
      </c>
      <c r="Y707" s="48">
        <v>73.7</v>
      </c>
      <c r="Z707" s="47">
        <v>476</v>
      </c>
      <c r="AA707" s="48">
        <v>13.7</v>
      </c>
      <c r="AB707" s="47" t="s">
        <v>53</v>
      </c>
      <c r="AC707" s="48">
        <v>65</v>
      </c>
      <c r="AD707" s="47" t="s">
        <v>657</v>
      </c>
      <c r="AE707" s="46" t="s">
        <v>54</v>
      </c>
    </row>
    <row r="708" spans="1:31" x14ac:dyDescent="0.2">
      <c r="A708" s="44">
        <f t="shared" si="11"/>
        <v>707</v>
      </c>
      <c r="B708" s="45" t="s">
        <v>55</v>
      </c>
      <c r="C708" s="44" t="s">
        <v>56</v>
      </c>
      <c r="D708" s="58" t="s">
        <v>997</v>
      </c>
      <c r="E708" t="s">
        <v>683</v>
      </c>
      <c r="F708" t="s">
        <v>47</v>
      </c>
      <c r="G708" s="45" t="s">
        <v>77</v>
      </c>
      <c r="H708" s="44" t="s">
        <v>82</v>
      </c>
      <c r="I708" s="44" t="s">
        <v>63</v>
      </c>
      <c r="J708" s="44" t="s">
        <v>64</v>
      </c>
      <c r="K708" s="46">
        <v>14.7</v>
      </c>
      <c r="L708" s="47" t="s">
        <v>52</v>
      </c>
      <c r="M708" s="48">
        <v>12.8</v>
      </c>
      <c r="N708" s="47" t="s">
        <v>52</v>
      </c>
      <c r="O708" s="48">
        <v>5.2</v>
      </c>
      <c r="P708" s="47" t="s">
        <v>53</v>
      </c>
      <c r="Q708" s="48">
        <v>2.6</v>
      </c>
      <c r="R708" s="47" t="s">
        <v>53</v>
      </c>
      <c r="S708" s="48">
        <v>1.2</v>
      </c>
      <c r="T708" s="47" t="s">
        <v>53</v>
      </c>
      <c r="U708" s="48">
        <v>1.5</v>
      </c>
      <c r="V708" s="47" t="s">
        <v>53</v>
      </c>
      <c r="W708" s="48">
        <v>1.4</v>
      </c>
      <c r="X708" s="47" t="s">
        <v>53</v>
      </c>
      <c r="Y708" s="48">
        <v>14.5</v>
      </c>
      <c r="Z708" s="47" t="s">
        <v>53</v>
      </c>
      <c r="AA708" s="48">
        <v>12.4</v>
      </c>
      <c r="AB708" s="47" t="s">
        <v>53</v>
      </c>
      <c r="AC708" s="48">
        <v>8.3000000000000007</v>
      </c>
      <c r="AD708" s="47" t="s">
        <v>53</v>
      </c>
      <c r="AE708" s="46" t="s">
        <v>54</v>
      </c>
    </row>
    <row r="709" spans="1:31" x14ac:dyDescent="0.2">
      <c r="A709" s="44">
        <f t="shared" si="11"/>
        <v>708</v>
      </c>
      <c r="B709" s="45" t="s">
        <v>383</v>
      </c>
      <c r="C709" s="44" t="s">
        <v>44</v>
      </c>
      <c r="D709" s="58" t="s">
        <v>998</v>
      </c>
      <c r="E709" t="s">
        <v>46</v>
      </c>
      <c r="F709" t="s">
        <v>47</v>
      </c>
      <c r="G709" s="45" t="s">
        <v>77</v>
      </c>
      <c r="H709" s="44" t="s">
        <v>62</v>
      </c>
      <c r="I709" s="44" t="s">
        <v>50</v>
      </c>
      <c r="J709" s="44" t="s">
        <v>64</v>
      </c>
      <c r="K709" s="46">
        <v>14.8</v>
      </c>
      <c r="L709" s="47" t="s">
        <v>52</v>
      </c>
      <c r="M709" s="48">
        <v>29.1</v>
      </c>
      <c r="N709" s="47">
        <v>486</v>
      </c>
      <c r="O709" s="48">
        <v>6</v>
      </c>
      <c r="P709" s="47" t="s">
        <v>53</v>
      </c>
      <c r="Q709" s="48">
        <v>33.200000000000003</v>
      </c>
      <c r="R709" s="47">
        <v>547</v>
      </c>
      <c r="S709" s="48">
        <v>6.6</v>
      </c>
      <c r="T709" s="47" t="s">
        <v>53</v>
      </c>
      <c r="U709" s="48">
        <v>18.899999999999999</v>
      </c>
      <c r="V709" s="47">
        <v>747</v>
      </c>
      <c r="W709" s="48">
        <v>14.3</v>
      </c>
      <c r="X709" s="47" t="s">
        <v>53</v>
      </c>
      <c r="Y709" s="48">
        <v>64.599999999999994</v>
      </c>
      <c r="Z709" s="47">
        <v>627</v>
      </c>
      <c r="AA709" s="48">
        <v>29</v>
      </c>
      <c r="AB709" s="47">
        <v>572</v>
      </c>
      <c r="AC709" s="48">
        <v>47.3</v>
      </c>
      <c r="AD709" s="47" t="s">
        <v>115</v>
      </c>
      <c r="AE709" s="46" t="s">
        <v>54</v>
      </c>
    </row>
    <row r="710" spans="1:31" x14ac:dyDescent="0.2">
      <c r="A710" s="44">
        <f t="shared" si="11"/>
        <v>709</v>
      </c>
      <c r="B710" s="45" t="s">
        <v>44</v>
      </c>
      <c r="C710" s="44" t="s">
        <v>44</v>
      </c>
      <c r="D710" s="58" t="s">
        <v>999</v>
      </c>
      <c r="E710" t="s">
        <v>205</v>
      </c>
      <c r="F710" t="s">
        <v>69</v>
      </c>
      <c r="G710" s="45" t="s">
        <v>84</v>
      </c>
      <c r="H710" s="44" t="s">
        <v>49</v>
      </c>
      <c r="I710" s="44" t="s">
        <v>50</v>
      </c>
      <c r="J710" s="44" t="s">
        <v>64</v>
      </c>
      <c r="K710" s="46">
        <v>14.8</v>
      </c>
      <c r="L710" s="47" t="s">
        <v>52</v>
      </c>
      <c r="M710" s="48">
        <v>5.9</v>
      </c>
      <c r="N710" s="47" t="s">
        <v>52</v>
      </c>
      <c r="O710" s="48">
        <v>12.3</v>
      </c>
      <c r="P710" s="47" t="s">
        <v>53</v>
      </c>
      <c r="Q710" s="48">
        <v>30.6</v>
      </c>
      <c r="R710" s="47">
        <v>582</v>
      </c>
      <c r="S710" s="48">
        <v>20.2</v>
      </c>
      <c r="T710" s="47">
        <v>709</v>
      </c>
      <c r="U710" s="48">
        <v>25</v>
      </c>
      <c r="V710" s="47">
        <v>665</v>
      </c>
      <c r="W710" s="48">
        <v>31</v>
      </c>
      <c r="X710" s="47">
        <v>603</v>
      </c>
      <c r="Y710" s="48">
        <v>88.1</v>
      </c>
      <c r="Z710" s="47">
        <v>201</v>
      </c>
      <c r="AA710" s="48">
        <v>4.5999999999999996</v>
      </c>
      <c r="AB710" s="47" t="s">
        <v>53</v>
      </c>
      <c r="AC710" s="48">
        <v>48.3</v>
      </c>
      <c r="AD710" s="47" t="s">
        <v>628</v>
      </c>
      <c r="AE710" s="46" t="s">
        <v>54</v>
      </c>
    </row>
    <row r="711" spans="1:31" x14ac:dyDescent="0.2">
      <c r="A711" s="44">
        <f t="shared" si="11"/>
        <v>710</v>
      </c>
      <c r="B711" s="45" t="s">
        <v>65</v>
      </c>
      <c r="C711" s="44" t="s">
        <v>65</v>
      </c>
      <c r="D711" s="58" t="s">
        <v>1000</v>
      </c>
      <c r="E711" t="s">
        <v>1001</v>
      </c>
      <c r="F711" t="s">
        <v>47</v>
      </c>
      <c r="G711" s="45" t="s">
        <v>84</v>
      </c>
      <c r="H711" s="44" t="s">
        <v>82</v>
      </c>
      <c r="I711" s="44" t="s">
        <v>59</v>
      </c>
      <c r="J711" s="44" t="s">
        <v>64</v>
      </c>
      <c r="K711" s="46">
        <v>14.8</v>
      </c>
      <c r="L711" s="47" t="s">
        <v>52</v>
      </c>
      <c r="M711" s="48">
        <v>10.8</v>
      </c>
      <c r="N711" s="47" t="s">
        <v>52</v>
      </c>
      <c r="O711" s="48">
        <v>23</v>
      </c>
      <c r="P711" s="47">
        <v>776</v>
      </c>
      <c r="Q711" s="48">
        <v>3.5</v>
      </c>
      <c r="R711" s="47" t="s">
        <v>53</v>
      </c>
      <c r="S711" s="48">
        <v>8.3000000000000007</v>
      </c>
      <c r="T711" s="47" t="s">
        <v>53</v>
      </c>
      <c r="U711" s="48">
        <v>2.1</v>
      </c>
      <c r="V711" s="47" t="s">
        <v>53</v>
      </c>
      <c r="W711" s="48">
        <v>6.4</v>
      </c>
      <c r="X711" s="47" t="s">
        <v>53</v>
      </c>
      <c r="Y711" s="48">
        <v>43.4</v>
      </c>
      <c r="Z711" s="47" t="s">
        <v>53</v>
      </c>
      <c r="AA711" s="48">
        <v>71.8</v>
      </c>
      <c r="AB711" s="47">
        <v>202</v>
      </c>
      <c r="AC711" s="48">
        <v>37.700000000000003</v>
      </c>
      <c r="AD711" s="47" t="s">
        <v>53</v>
      </c>
      <c r="AE711" s="46" t="s">
        <v>54</v>
      </c>
    </row>
    <row r="712" spans="1:31" x14ac:dyDescent="0.2">
      <c r="A712" s="44">
        <f t="shared" si="11"/>
        <v>711</v>
      </c>
      <c r="B712" s="45">
        <f>343</f>
        <v>343</v>
      </c>
      <c r="C712" s="44">
        <v>284</v>
      </c>
      <c r="D712" s="58" t="s">
        <v>1002</v>
      </c>
      <c r="E712" t="s">
        <v>75</v>
      </c>
      <c r="F712" t="s">
        <v>76</v>
      </c>
      <c r="G712" s="45" t="s">
        <v>58</v>
      </c>
      <c r="H712" s="44" t="s">
        <v>62</v>
      </c>
      <c r="I712" s="44" t="s">
        <v>50</v>
      </c>
      <c r="J712" s="44" t="s">
        <v>64</v>
      </c>
      <c r="K712" s="46">
        <v>14.9</v>
      </c>
      <c r="L712" s="47" t="s">
        <v>52</v>
      </c>
      <c r="M712" s="48">
        <v>9.4</v>
      </c>
      <c r="N712" s="47" t="s">
        <v>52</v>
      </c>
      <c r="O712" s="48">
        <v>87.5</v>
      </c>
      <c r="P712" s="47">
        <v>116</v>
      </c>
      <c r="Q712" s="48">
        <v>100</v>
      </c>
      <c r="R712" s="47">
        <v>14</v>
      </c>
      <c r="S712" s="48">
        <v>42.7</v>
      </c>
      <c r="T712" s="47">
        <v>479</v>
      </c>
      <c r="U712" s="48">
        <v>2.8</v>
      </c>
      <c r="V712" s="47" t="s">
        <v>53</v>
      </c>
      <c r="W712" s="48">
        <v>7.2</v>
      </c>
      <c r="X712" s="47" t="s">
        <v>53</v>
      </c>
      <c r="Y712" s="48">
        <v>47.2</v>
      </c>
      <c r="Z712" s="47" t="s">
        <v>53</v>
      </c>
      <c r="AA712" s="48">
        <v>1.3</v>
      </c>
      <c r="AB712" s="47" t="s">
        <v>53</v>
      </c>
      <c r="AC712" s="48">
        <v>65.5</v>
      </c>
      <c r="AD712" s="47" t="s">
        <v>762</v>
      </c>
      <c r="AE712" s="46">
        <v>41.8</v>
      </c>
    </row>
    <row r="713" spans="1:31" x14ac:dyDescent="0.2">
      <c r="A713" s="44">
        <f t="shared" si="11"/>
        <v>712</v>
      </c>
      <c r="B713" s="45" t="s">
        <v>56</v>
      </c>
      <c r="C713" s="44" t="s">
        <v>65</v>
      </c>
      <c r="D713" s="58" t="s">
        <v>1003</v>
      </c>
      <c r="E713" t="s">
        <v>340</v>
      </c>
      <c r="F713" t="s">
        <v>76</v>
      </c>
      <c r="G713" s="45" t="s">
        <v>77</v>
      </c>
      <c r="H713" s="44" t="s">
        <v>49</v>
      </c>
      <c r="I713" s="44" t="s">
        <v>59</v>
      </c>
      <c r="J713" s="44" t="s">
        <v>51</v>
      </c>
      <c r="K713" s="46">
        <v>14.9</v>
      </c>
      <c r="L713" s="47" t="s">
        <v>52</v>
      </c>
      <c r="M713" s="48">
        <v>33.4</v>
      </c>
      <c r="N713" s="47">
        <v>429</v>
      </c>
      <c r="O713" s="48">
        <v>11.6</v>
      </c>
      <c r="P713" s="47" t="s">
        <v>53</v>
      </c>
      <c r="Q713" s="48">
        <v>3.6</v>
      </c>
      <c r="R713" s="47" t="s">
        <v>53</v>
      </c>
      <c r="S713" s="48">
        <v>1.7</v>
      </c>
      <c r="T713" s="47" t="s">
        <v>53</v>
      </c>
      <c r="U713" s="48">
        <v>1.8</v>
      </c>
      <c r="V713" s="47" t="s">
        <v>53</v>
      </c>
      <c r="W713" s="48">
        <v>6.2</v>
      </c>
      <c r="X713" s="47" t="s">
        <v>53</v>
      </c>
      <c r="Y713" s="48">
        <v>30.4</v>
      </c>
      <c r="Z713" s="47" t="s">
        <v>53</v>
      </c>
      <c r="AA713" s="48">
        <v>4.5</v>
      </c>
      <c r="AB713" s="47" t="s">
        <v>53</v>
      </c>
      <c r="AC713" s="48">
        <v>30</v>
      </c>
      <c r="AD713" s="47" t="s">
        <v>53</v>
      </c>
      <c r="AE713" s="46" t="s">
        <v>54</v>
      </c>
    </row>
    <row r="714" spans="1:31" x14ac:dyDescent="0.2">
      <c r="A714" s="44">
        <f t="shared" si="11"/>
        <v>713</v>
      </c>
      <c r="B714" s="45" t="s">
        <v>56</v>
      </c>
      <c r="C714" s="44" t="s">
        <v>65</v>
      </c>
      <c r="D714" s="58" t="s">
        <v>1004</v>
      </c>
      <c r="E714" t="s">
        <v>205</v>
      </c>
      <c r="F714" t="s">
        <v>69</v>
      </c>
      <c r="G714" s="45" t="s">
        <v>77</v>
      </c>
      <c r="H714" s="44" t="s">
        <v>62</v>
      </c>
      <c r="I714" s="44" t="s">
        <v>50</v>
      </c>
      <c r="J714" s="44" t="s">
        <v>64</v>
      </c>
      <c r="K714" s="46">
        <v>14.9</v>
      </c>
      <c r="L714" s="47" t="s">
        <v>52</v>
      </c>
      <c r="M714" s="48">
        <v>6.1</v>
      </c>
      <c r="N714" s="47" t="s">
        <v>52</v>
      </c>
      <c r="O714" s="48">
        <v>4</v>
      </c>
      <c r="P714" s="47" t="s">
        <v>53</v>
      </c>
      <c r="Q714" s="48">
        <v>8.6999999999999993</v>
      </c>
      <c r="R714" s="47" t="s">
        <v>53</v>
      </c>
      <c r="S714" s="48">
        <v>6.8</v>
      </c>
      <c r="T714" s="47" t="s">
        <v>53</v>
      </c>
      <c r="U714" s="48">
        <v>45.3</v>
      </c>
      <c r="V714" s="47">
        <v>446</v>
      </c>
      <c r="W714" s="48">
        <v>33.9</v>
      </c>
      <c r="X714" s="47">
        <v>565</v>
      </c>
      <c r="Y714" s="48">
        <v>50.9</v>
      </c>
      <c r="Z714" s="47" t="s">
        <v>53</v>
      </c>
      <c r="AA714" s="48">
        <v>2.4</v>
      </c>
      <c r="AB714" s="47" t="s">
        <v>53</v>
      </c>
      <c r="AC714" s="48">
        <v>36.299999999999997</v>
      </c>
      <c r="AD714" s="47" t="s">
        <v>53</v>
      </c>
      <c r="AE714" s="46" t="s">
        <v>54</v>
      </c>
    </row>
    <row r="715" spans="1:31" x14ac:dyDescent="0.2">
      <c r="A715" s="44">
        <f t="shared" si="11"/>
        <v>714</v>
      </c>
      <c r="B715" s="45">
        <f>465</f>
        <v>465</v>
      </c>
      <c r="C715" s="44">
        <v>383</v>
      </c>
      <c r="D715" s="58" t="s">
        <v>1005</v>
      </c>
      <c r="E715" t="s">
        <v>130</v>
      </c>
      <c r="F715" t="s">
        <v>76</v>
      </c>
      <c r="G715" s="45" t="s">
        <v>77</v>
      </c>
      <c r="H715" s="44" t="s">
        <v>88</v>
      </c>
      <c r="I715" s="44" t="s">
        <v>50</v>
      </c>
      <c r="J715" s="44" t="s">
        <v>64</v>
      </c>
      <c r="K715" s="46">
        <v>15</v>
      </c>
      <c r="L715" s="47" t="s">
        <v>52</v>
      </c>
      <c r="M715" s="48">
        <v>19.399999999999999</v>
      </c>
      <c r="N715" s="47">
        <v>674</v>
      </c>
      <c r="O715" s="48">
        <v>9.1999999999999993</v>
      </c>
      <c r="P715" s="47" t="s">
        <v>53</v>
      </c>
      <c r="Q715" s="48">
        <v>99.8</v>
      </c>
      <c r="R715" s="47">
        <v>23</v>
      </c>
      <c r="S715" s="48"/>
      <c r="T715" s="47"/>
      <c r="U715" s="48">
        <v>1.6</v>
      </c>
      <c r="V715" s="47" t="s">
        <v>53</v>
      </c>
      <c r="W715" s="48">
        <v>6</v>
      </c>
      <c r="X715" s="47" t="s">
        <v>53</v>
      </c>
      <c r="Y715" s="48">
        <v>47.3</v>
      </c>
      <c r="Z715" s="47" t="s">
        <v>53</v>
      </c>
      <c r="AA715" s="48">
        <v>17.8</v>
      </c>
      <c r="AB715" s="47">
        <v>763</v>
      </c>
      <c r="AC715" s="48">
        <v>64.5</v>
      </c>
      <c r="AD715" s="47" t="s">
        <v>317</v>
      </c>
      <c r="AE715" s="46">
        <v>33.799999999999997</v>
      </c>
    </row>
    <row r="716" spans="1:31" x14ac:dyDescent="0.2">
      <c r="A716" s="44">
        <f t="shared" si="11"/>
        <v>715</v>
      </c>
      <c r="B716" s="45" t="s">
        <v>383</v>
      </c>
      <c r="C716" s="44" t="s">
        <v>181</v>
      </c>
      <c r="D716" s="58" t="s">
        <v>1006</v>
      </c>
      <c r="E716" t="s">
        <v>46</v>
      </c>
      <c r="F716" t="s">
        <v>47</v>
      </c>
      <c r="G716" s="45" t="s">
        <v>77</v>
      </c>
      <c r="H716" s="44" t="s">
        <v>82</v>
      </c>
      <c r="I716" s="44" t="s">
        <v>50</v>
      </c>
      <c r="J716" s="44" t="s">
        <v>64</v>
      </c>
      <c r="K716" s="46">
        <v>15</v>
      </c>
      <c r="L716" s="47" t="s">
        <v>52</v>
      </c>
      <c r="M716" s="48">
        <v>15</v>
      </c>
      <c r="N716" s="47" t="s">
        <v>52</v>
      </c>
      <c r="O716" s="48">
        <v>19.2</v>
      </c>
      <c r="P716" s="47" t="s">
        <v>53</v>
      </c>
      <c r="Q716" s="48">
        <v>32.1</v>
      </c>
      <c r="R716" s="47">
        <v>561</v>
      </c>
      <c r="S716" s="48">
        <v>18.2</v>
      </c>
      <c r="T716" s="47">
        <v>739</v>
      </c>
      <c r="U716" s="48">
        <v>5.7</v>
      </c>
      <c r="V716" s="47" t="s">
        <v>53</v>
      </c>
      <c r="W716" s="48">
        <v>4.5</v>
      </c>
      <c r="X716" s="47" t="s">
        <v>53</v>
      </c>
      <c r="Y716" s="48">
        <v>77.3</v>
      </c>
      <c r="Z716" s="47">
        <v>401</v>
      </c>
      <c r="AA716" s="48">
        <v>24.4</v>
      </c>
      <c r="AB716" s="47">
        <v>651</v>
      </c>
      <c r="AC716" s="48">
        <v>59.6</v>
      </c>
      <c r="AD716" s="47" t="s">
        <v>473</v>
      </c>
      <c r="AE716" s="46" t="s">
        <v>54</v>
      </c>
    </row>
    <row r="717" spans="1:31" x14ac:dyDescent="0.2">
      <c r="A717" s="44">
        <f t="shared" si="11"/>
        <v>716</v>
      </c>
      <c r="B717" s="45" t="s">
        <v>44</v>
      </c>
      <c r="C717" s="44" t="s">
        <v>89</v>
      </c>
      <c r="D717" s="58" t="s">
        <v>1007</v>
      </c>
      <c r="E717" t="s">
        <v>266</v>
      </c>
      <c r="F717" t="s">
        <v>69</v>
      </c>
      <c r="G717" s="45" t="s">
        <v>77</v>
      </c>
      <c r="H717" s="44" t="s">
        <v>88</v>
      </c>
      <c r="I717" s="44" t="s">
        <v>50</v>
      </c>
      <c r="J717" s="44" t="s">
        <v>64</v>
      </c>
      <c r="K717" s="46">
        <v>15</v>
      </c>
      <c r="L717" s="47" t="s">
        <v>52</v>
      </c>
      <c r="M717" s="48">
        <v>31</v>
      </c>
      <c r="N717" s="47">
        <v>461</v>
      </c>
      <c r="O717" s="48">
        <v>45.7</v>
      </c>
      <c r="P717" s="47">
        <v>429</v>
      </c>
      <c r="Q717" s="48">
        <v>10.8</v>
      </c>
      <c r="R717" s="47" t="s">
        <v>53</v>
      </c>
      <c r="S717" s="48">
        <v>4.7</v>
      </c>
      <c r="T717" s="47" t="s">
        <v>53</v>
      </c>
      <c r="U717" s="48">
        <v>10.6</v>
      </c>
      <c r="V717" s="47" t="s">
        <v>53</v>
      </c>
      <c r="W717" s="48">
        <v>15.9</v>
      </c>
      <c r="X717" s="47" t="s">
        <v>53</v>
      </c>
      <c r="Y717" s="48">
        <v>68.8</v>
      </c>
      <c r="Z717" s="47">
        <v>553</v>
      </c>
      <c r="AA717" s="48">
        <v>4</v>
      </c>
      <c r="AB717" s="47" t="s">
        <v>53</v>
      </c>
      <c r="AC717" s="48">
        <v>31.2</v>
      </c>
      <c r="AD717" s="47" t="s">
        <v>53</v>
      </c>
      <c r="AE717" s="46" t="s">
        <v>54</v>
      </c>
    </row>
    <row r="718" spans="1:31" x14ac:dyDescent="0.2">
      <c r="A718" s="44">
        <f t="shared" si="11"/>
        <v>717</v>
      </c>
      <c r="B718" s="45" t="s">
        <v>65</v>
      </c>
      <c r="C718" s="44" t="s">
        <v>65</v>
      </c>
      <c r="D718" s="58" t="s">
        <v>1008</v>
      </c>
      <c r="E718" t="s">
        <v>220</v>
      </c>
      <c r="F718" t="s">
        <v>47</v>
      </c>
      <c r="G718" s="45" t="s">
        <v>77</v>
      </c>
      <c r="H718" s="44" t="s">
        <v>82</v>
      </c>
      <c r="I718" s="44" t="s">
        <v>50</v>
      </c>
      <c r="J718" s="44" t="s">
        <v>64</v>
      </c>
      <c r="K718" s="46">
        <v>15</v>
      </c>
      <c r="L718" s="47" t="s">
        <v>52</v>
      </c>
      <c r="M718" s="48">
        <v>10.8</v>
      </c>
      <c r="N718" s="47" t="s">
        <v>52</v>
      </c>
      <c r="O718" s="48">
        <v>20.3</v>
      </c>
      <c r="P718" s="47" t="s">
        <v>53</v>
      </c>
      <c r="Q718" s="48">
        <v>28.8</v>
      </c>
      <c r="R718" s="47">
        <v>597</v>
      </c>
      <c r="S718" s="48">
        <v>3.4</v>
      </c>
      <c r="T718" s="47" t="s">
        <v>53</v>
      </c>
      <c r="U718" s="48">
        <v>2.5</v>
      </c>
      <c r="V718" s="47" t="s">
        <v>53</v>
      </c>
      <c r="W718" s="48">
        <v>2.1</v>
      </c>
      <c r="X718" s="47" t="s">
        <v>53</v>
      </c>
      <c r="Y718" s="48">
        <v>47.1</v>
      </c>
      <c r="Z718" s="47" t="s">
        <v>53</v>
      </c>
      <c r="AA718" s="48">
        <v>1.8</v>
      </c>
      <c r="AB718" s="47" t="s">
        <v>53</v>
      </c>
      <c r="AC718" s="48">
        <v>41.3</v>
      </c>
      <c r="AD718" s="47" t="s">
        <v>53</v>
      </c>
      <c r="AE718" s="46" t="s">
        <v>54</v>
      </c>
    </row>
    <row r="719" spans="1:31" x14ac:dyDescent="0.2">
      <c r="A719" s="44">
        <f t="shared" si="11"/>
        <v>718</v>
      </c>
      <c r="B719" s="45" t="s">
        <v>172</v>
      </c>
      <c r="C719" s="44" t="s">
        <v>145</v>
      </c>
      <c r="D719" s="58" t="s">
        <v>1009</v>
      </c>
      <c r="E719" t="s">
        <v>46</v>
      </c>
      <c r="F719" t="s">
        <v>47</v>
      </c>
      <c r="G719" s="45" t="s">
        <v>84</v>
      </c>
      <c r="H719" s="44" t="s">
        <v>82</v>
      </c>
      <c r="I719" s="44" t="s">
        <v>50</v>
      </c>
      <c r="J719" s="44" t="s">
        <v>64</v>
      </c>
      <c r="K719" s="46">
        <v>15.1</v>
      </c>
      <c r="L719" s="47" t="s">
        <v>52</v>
      </c>
      <c r="M719" s="48">
        <v>12.3</v>
      </c>
      <c r="N719" s="47" t="s">
        <v>52</v>
      </c>
      <c r="O719" s="48">
        <v>24.8</v>
      </c>
      <c r="P719" s="47">
        <v>738</v>
      </c>
      <c r="Q719" s="48">
        <v>31.9</v>
      </c>
      <c r="R719" s="47">
        <v>564</v>
      </c>
      <c r="S719" s="48">
        <v>6.2</v>
      </c>
      <c r="T719" s="47" t="s">
        <v>53</v>
      </c>
      <c r="U719" s="48">
        <v>23.7</v>
      </c>
      <c r="V719" s="47">
        <v>680</v>
      </c>
      <c r="W719" s="48">
        <v>17.8</v>
      </c>
      <c r="X719" s="47" t="s">
        <v>53</v>
      </c>
      <c r="Y719" s="48">
        <v>66.900000000000006</v>
      </c>
      <c r="Z719" s="47">
        <v>589</v>
      </c>
      <c r="AA719" s="48">
        <v>47.9</v>
      </c>
      <c r="AB719" s="47">
        <v>362</v>
      </c>
      <c r="AC719" s="48">
        <v>63.2</v>
      </c>
      <c r="AD719" s="47" t="s">
        <v>1010</v>
      </c>
      <c r="AE719" s="46" t="s">
        <v>54</v>
      </c>
    </row>
    <row r="720" spans="1:31" x14ac:dyDescent="0.2">
      <c r="A720" s="44">
        <f t="shared" si="11"/>
        <v>719</v>
      </c>
      <c r="B720" s="45" t="s">
        <v>445</v>
      </c>
      <c r="C720" s="44" t="s">
        <v>507</v>
      </c>
      <c r="D720" s="58" t="s">
        <v>1011</v>
      </c>
      <c r="E720" t="s">
        <v>268</v>
      </c>
      <c r="F720" t="s">
        <v>69</v>
      </c>
      <c r="G720" s="45" t="s">
        <v>58</v>
      </c>
      <c r="H720" s="44" t="s">
        <v>62</v>
      </c>
      <c r="I720" s="44" t="s">
        <v>50</v>
      </c>
      <c r="J720" s="44" t="s">
        <v>64</v>
      </c>
      <c r="K720" s="46">
        <v>15.1</v>
      </c>
      <c r="L720" s="47" t="s">
        <v>52</v>
      </c>
      <c r="M720" s="48">
        <v>22</v>
      </c>
      <c r="N720" s="47">
        <v>602</v>
      </c>
      <c r="O720" s="48">
        <v>37.9</v>
      </c>
      <c r="P720" s="47">
        <v>533</v>
      </c>
      <c r="Q720" s="48">
        <v>17.5</v>
      </c>
      <c r="R720" s="47">
        <v>761</v>
      </c>
      <c r="S720" s="48">
        <v>4.8</v>
      </c>
      <c r="T720" s="47" t="s">
        <v>53</v>
      </c>
      <c r="U720" s="48">
        <v>40</v>
      </c>
      <c r="V720" s="47">
        <v>489</v>
      </c>
      <c r="W720" s="48">
        <v>45.4</v>
      </c>
      <c r="X720" s="47">
        <v>458</v>
      </c>
      <c r="Y720" s="48">
        <v>68.599999999999994</v>
      </c>
      <c r="Z720" s="47">
        <v>556</v>
      </c>
      <c r="AA720" s="48">
        <v>29</v>
      </c>
      <c r="AB720" s="47">
        <v>570</v>
      </c>
      <c r="AC720" s="48">
        <v>58.9</v>
      </c>
      <c r="AD720" s="47" t="s">
        <v>1012</v>
      </c>
      <c r="AE720" s="46" t="s">
        <v>54</v>
      </c>
    </row>
    <row r="721" spans="1:31" x14ac:dyDescent="0.2">
      <c r="A721" s="44">
        <f t="shared" si="11"/>
        <v>720</v>
      </c>
      <c r="B721" s="45" t="s">
        <v>507</v>
      </c>
      <c r="C721" s="44" t="s">
        <v>765</v>
      </c>
      <c r="D721" s="58" t="s">
        <v>1013</v>
      </c>
      <c r="E721" t="s">
        <v>216</v>
      </c>
      <c r="F721" t="s">
        <v>69</v>
      </c>
      <c r="G721" s="45" t="s">
        <v>77</v>
      </c>
      <c r="H721" s="44" t="s">
        <v>82</v>
      </c>
      <c r="I721" s="44" t="s">
        <v>50</v>
      </c>
      <c r="J721" s="44" t="s">
        <v>64</v>
      </c>
      <c r="K721" s="46">
        <v>15.1</v>
      </c>
      <c r="L721" s="47" t="s">
        <v>52</v>
      </c>
      <c r="M721" s="48">
        <v>9.9</v>
      </c>
      <c r="N721" s="47" t="s">
        <v>52</v>
      </c>
      <c r="O721" s="48">
        <v>89.4</v>
      </c>
      <c r="P721" s="47">
        <v>106</v>
      </c>
      <c r="Q721" s="48">
        <v>11.2</v>
      </c>
      <c r="R721" s="47" t="s">
        <v>53</v>
      </c>
      <c r="S721" s="48"/>
      <c r="T721" s="47"/>
      <c r="U721" s="48">
        <v>17</v>
      </c>
      <c r="V721" s="47">
        <v>781</v>
      </c>
      <c r="W721" s="48">
        <v>12.9</v>
      </c>
      <c r="X721" s="47" t="s">
        <v>53</v>
      </c>
      <c r="Y721" s="48">
        <v>86.5</v>
      </c>
      <c r="Z721" s="47">
        <v>230</v>
      </c>
      <c r="AA721" s="48">
        <v>6.3</v>
      </c>
      <c r="AB721" s="47" t="s">
        <v>53</v>
      </c>
      <c r="AC721" s="48">
        <v>47.1</v>
      </c>
      <c r="AD721" s="47" t="s">
        <v>200</v>
      </c>
      <c r="AE721" s="46" t="s">
        <v>54</v>
      </c>
    </row>
    <row r="722" spans="1:31" x14ac:dyDescent="0.2">
      <c r="A722" s="44">
        <f t="shared" si="11"/>
        <v>721</v>
      </c>
      <c r="B722" s="45" t="s">
        <v>65</v>
      </c>
      <c r="C722" s="44" t="s">
        <v>43</v>
      </c>
      <c r="D722" s="58" t="s">
        <v>1014</v>
      </c>
      <c r="E722" t="s">
        <v>275</v>
      </c>
      <c r="F722" t="s">
        <v>76</v>
      </c>
      <c r="G722" s="45" t="s">
        <v>77</v>
      </c>
      <c r="H722" s="44" t="s">
        <v>49</v>
      </c>
      <c r="I722" s="44" t="s">
        <v>59</v>
      </c>
      <c r="J722" s="44" t="s">
        <v>64</v>
      </c>
      <c r="K722" s="46">
        <v>15.1</v>
      </c>
      <c r="L722" s="47" t="s">
        <v>52</v>
      </c>
      <c r="M722" s="48">
        <v>20.9</v>
      </c>
      <c r="N722" s="47">
        <v>626</v>
      </c>
      <c r="O722" s="48">
        <v>3.3</v>
      </c>
      <c r="P722" s="47" t="s">
        <v>53</v>
      </c>
      <c r="Q722" s="48">
        <v>6.1</v>
      </c>
      <c r="R722" s="47" t="s">
        <v>53</v>
      </c>
      <c r="S722" s="48">
        <v>1.2</v>
      </c>
      <c r="T722" s="47" t="s">
        <v>53</v>
      </c>
      <c r="U722" s="48">
        <v>1.5</v>
      </c>
      <c r="V722" s="47" t="s">
        <v>53</v>
      </c>
      <c r="W722" s="48">
        <v>5.9</v>
      </c>
      <c r="X722" s="47" t="s">
        <v>53</v>
      </c>
      <c r="Y722" s="48">
        <v>20.7</v>
      </c>
      <c r="Z722" s="47" t="s">
        <v>53</v>
      </c>
      <c r="AA722" s="48">
        <v>76</v>
      </c>
      <c r="AB722" s="47">
        <v>176</v>
      </c>
      <c r="AC722" s="48">
        <v>61.1</v>
      </c>
      <c r="AD722" s="47" t="s">
        <v>558</v>
      </c>
      <c r="AE722" s="46" t="s">
        <v>54</v>
      </c>
    </row>
    <row r="723" spans="1:31" x14ac:dyDescent="0.2">
      <c r="A723" s="44">
        <f t="shared" si="11"/>
        <v>722</v>
      </c>
      <c r="B723" s="45" t="s">
        <v>65</v>
      </c>
      <c r="C723" s="44" t="s">
        <v>65</v>
      </c>
      <c r="D723" s="58" t="s">
        <v>1015</v>
      </c>
      <c r="E723" t="s">
        <v>287</v>
      </c>
      <c r="F723" t="s">
        <v>47</v>
      </c>
      <c r="G723" s="45" t="s">
        <v>58</v>
      </c>
      <c r="H723" s="44" t="s">
        <v>62</v>
      </c>
      <c r="I723" s="44" t="s">
        <v>50</v>
      </c>
      <c r="J723" s="44" t="s">
        <v>51</v>
      </c>
      <c r="K723" s="46">
        <v>15.2</v>
      </c>
      <c r="L723" s="47" t="s">
        <v>52</v>
      </c>
      <c r="M723" s="48">
        <v>12.1</v>
      </c>
      <c r="N723" s="47" t="s">
        <v>52</v>
      </c>
      <c r="O723" s="48">
        <v>59.1</v>
      </c>
      <c r="P723" s="47">
        <v>305</v>
      </c>
      <c r="Q723" s="48">
        <v>3.6</v>
      </c>
      <c r="R723" s="47" t="s">
        <v>53</v>
      </c>
      <c r="S723" s="48">
        <v>1.6</v>
      </c>
      <c r="T723" s="47" t="s">
        <v>53</v>
      </c>
      <c r="U723" s="48">
        <v>1.8</v>
      </c>
      <c r="V723" s="47" t="s">
        <v>53</v>
      </c>
      <c r="W723" s="48">
        <v>1.6</v>
      </c>
      <c r="X723" s="47" t="s">
        <v>53</v>
      </c>
      <c r="Y723" s="48">
        <v>23.9</v>
      </c>
      <c r="Z723" s="47" t="s">
        <v>53</v>
      </c>
      <c r="AA723" s="48">
        <v>4.5999999999999996</v>
      </c>
      <c r="AB723" s="47" t="s">
        <v>53</v>
      </c>
      <c r="AC723" s="48">
        <v>53.2</v>
      </c>
      <c r="AD723" s="47" t="s">
        <v>1016</v>
      </c>
      <c r="AE723" s="46" t="s">
        <v>54</v>
      </c>
    </row>
    <row r="724" spans="1:31" x14ac:dyDescent="0.2">
      <c r="A724" s="44">
        <f t="shared" si="11"/>
        <v>723</v>
      </c>
      <c r="B724" s="45" t="s">
        <v>65</v>
      </c>
      <c r="C724" s="44" t="s">
        <v>89</v>
      </c>
      <c r="D724" s="58" t="s">
        <v>1017</v>
      </c>
      <c r="E724" t="s">
        <v>435</v>
      </c>
      <c r="F724" t="s">
        <v>69</v>
      </c>
      <c r="G724" s="45" t="s">
        <v>77</v>
      </c>
      <c r="H724" s="44" t="s">
        <v>82</v>
      </c>
      <c r="I724" s="44" t="s">
        <v>50</v>
      </c>
      <c r="J724" s="44" t="s">
        <v>64</v>
      </c>
      <c r="K724" s="46">
        <v>15.3</v>
      </c>
      <c r="L724" s="47" t="s">
        <v>52</v>
      </c>
      <c r="M724" s="48">
        <v>5.4</v>
      </c>
      <c r="N724" s="47" t="s">
        <v>52</v>
      </c>
      <c r="O724" s="48">
        <v>24.9</v>
      </c>
      <c r="P724" s="47">
        <v>735</v>
      </c>
      <c r="Q724" s="48">
        <v>14.9</v>
      </c>
      <c r="R724" s="47" t="s">
        <v>53</v>
      </c>
      <c r="S724" s="48"/>
      <c r="T724" s="47"/>
      <c r="U724" s="48">
        <v>7</v>
      </c>
      <c r="V724" s="47" t="s">
        <v>53</v>
      </c>
      <c r="W724" s="48">
        <v>12.2</v>
      </c>
      <c r="X724" s="47" t="s">
        <v>53</v>
      </c>
      <c r="Y724" s="48">
        <v>77.900000000000006</v>
      </c>
      <c r="Z724" s="47">
        <v>385</v>
      </c>
      <c r="AA724" s="48">
        <v>4.9000000000000004</v>
      </c>
      <c r="AB724" s="47" t="s">
        <v>53</v>
      </c>
      <c r="AC724" s="48">
        <v>64.400000000000006</v>
      </c>
      <c r="AD724" s="47" t="s">
        <v>1018</v>
      </c>
      <c r="AE724" s="46" t="s">
        <v>54</v>
      </c>
    </row>
    <row r="725" spans="1:31" x14ac:dyDescent="0.2">
      <c r="A725" s="44">
        <f t="shared" si="11"/>
        <v>724</v>
      </c>
      <c r="B725" s="45">
        <f>496</f>
        <v>496</v>
      </c>
      <c r="C725" s="44">
        <f>445</f>
        <v>445</v>
      </c>
      <c r="D725" s="58" t="s">
        <v>1019</v>
      </c>
      <c r="E725" t="s">
        <v>216</v>
      </c>
      <c r="F725" t="s">
        <v>69</v>
      </c>
      <c r="G725" s="45" t="s">
        <v>77</v>
      </c>
      <c r="H725" s="44" t="s">
        <v>82</v>
      </c>
      <c r="I725" s="44" t="s">
        <v>50</v>
      </c>
      <c r="J725" s="44" t="s">
        <v>64</v>
      </c>
      <c r="K725" s="46">
        <v>15.4</v>
      </c>
      <c r="L725" s="47" t="s">
        <v>52</v>
      </c>
      <c r="M725" s="48">
        <v>9.6</v>
      </c>
      <c r="N725" s="47" t="s">
        <v>52</v>
      </c>
      <c r="O725" s="48">
        <v>2.7</v>
      </c>
      <c r="P725" s="47" t="s">
        <v>53</v>
      </c>
      <c r="Q725" s="48">
        <v>85.6</v>
      </c>
      <c r="R725" s="47">
        <v>121</v>
      </c>
      <c r="S725" s="48">
        <v>19.3</v>
      </c>
      <c r="T725" s="47">
        <v>724</v>
      </c>
      <c r="U725" s="48">
        <v>28.9</v>
      </c>
      <c r="V725" s="47">
        <v>605</v>
      </c>
      <c r="W725" s="48">
        <v>21.7</v>
      </c>
      <c r="X725" s="47">
        <v>738</v>
      </c>
      <c r="Y725" s="48">
        <v>80.7</v>
      </c>
      <c r="Z725" s="47">
        <v>340</v>
      </c>
      <c r="AA725" s="48">
        <v>17</v>
      </c>
      <c r="AB725" s="47">
        <v>784</v>
      </c>
      <c r="AC725" s="48">
        <v>53.4</v>
      </c>
      <c r="AD725" s="47" t="s">
        <v>198</v>
      </c>
      <c r="AE725" s="46">
        <v>32.4</v>
      </c>
    </row>
    <row r="726" spans="1:31" x14ac:dyDescent="0.2">
      <c r="A726" s="44">
        <f t="shared" si="11"/>
        <v>725</v>
      </c>
      <c r="B726" s="45" t="s">
        <v>43</v>
      </c>
      <c r="C726" s="44" t="s">
        <v>89</v>
      </c>
      <c r="D726" s="58" t="s">
        <v>1020</v>
      </c>
      <c r="E726" t="s">
        <v>266</v>
      </c>
      <c r="F726" t="s">
        <v>69</v>
      </c>
      <c r="G726" s="45" t="s">
        <v>77</v>
      </c>
      <c r="H726" s="44" t="s">
        <v>49</v>
      </c>
      <c r="I726" s="44" t="s">
        <v>50</v>
      </c>
      <c r="J726" s="44" t="s">
        <v>64</v>
      </c>
      <c r="K726" s="46">
        <v>15.4</v>
      </c>
      <c r="L726" s="47" t="s">
        <v>52</v>
      </c>
      <c r="M726" s="48">
        <v>7.3</v>
      </c>
      <c r="N726" s="47" t="s">
        <v>52</v>
      </c>
      <c r="O726" s="48">
        <v>47.9</v>
      </c>
      <c r="P726" s="47">
        <v>406</v>
      </c>
      <c r="Q726" s="48">
        <v>6.9</v>
      </c>
      <c r="R726" s="47" t="s">
        <v>53</v>
      </c>
      <c r="S726" s="48">
        <v>5.7</v>
      </c>
      <c r="T726" s="47" t="s">
        <v>53</v>
      </c>
      <c r="U726" s="48">
        <v>19</v>
      </c>
      <c r="V726" s="47">
        <v>743</v>
      </c>
      <c r="W726" s="48">
        <v>25.1</v>
      </c>
      <c r="X726" s="47">
        <v>684</v>
      </c>
      <c r="Y726" s="48">
        <v>75.7</v>
      </c>
      <c r="Z726" s="47">
        <v>427</v>
      </c>
      <c r="AA726" s="48">
        <v>21</v>
      </c>
      <c r="AB726" s="47">
        <v>705</v>
      </c>
      <c r="AC726" s="48">
        <v>29.8</v>
      </c>
      <c r="AD726" s="47" t="s">
        <v>53</v>
      </c>
      <c r="AE726" s="46" t="s">
        <v>54</v>
      </c>
    </row>
    <row r="727" spans="1:31" x14ac:dyDescent="0.2">
      <c r="A727" s="44">
        <f t="shared" si="11"/>
        <v>726</v>
      </c>
      <c r="B727" s="45" t="s">
        <v>65</v>
      </c>
      <c r="C727" s="44" t="s">
        <v>65</v>
      </c>
      <c r="D727" s="58" t="s">
        <v>1021</v>
      </c>
      <c r="E727" t="s">
        <v>130</v>
      </c>
      <c r="F727" t="s">
        <v>76</v>
      </c>
      <c r="G727" s="45" t="s">
        <v>77</v>
      </c>
      <c r="H727" s="44" t="s">
        <v>49</v>
      </c>
      <c r="I727" s="44" t="s">
        <v>50</v>
      </c>
      <c r="J727" s="44" t="s">
        <v>64</v>
      </c>
      <c r="K727" s="46">
        <v>15.4</v>
      </c>
      <c r="L727" s="47" t="s">
        <v>52</v>
      </c>
      <c r="M727" s="48">
        <v>5.3</v>
      </c>
      <c r="N727" s="47" t="s">
        <v>52</v>
      </c>
      <c r="O727" s="48">
        <v>18.399999999999999</v>
      </c>
      <c r="P727" s="47" t="s">
        <v>53</v>
      </c>
      <c r="Q727" s="48">
        <v>24.7</v>
      </c>
      <c r="R727" s="47">
        <v>645</v>
      </c>
      <c r="S727" s="48"/>
      <c r="T727" s="47"/>
      <c r="U727" s="48">
        <v>1.8</v>
      </c>
      <c r="V727" s="47" t="s">
        <v>53</v>
      </c>
      <c r="W727" s="48">
        <v>6.2</v>
      </c>
      <c r="X727" s="47" t="s">
        <v>53</v>
      </c>
      <c r="Y727" s="48">
        <v>64.8</v>
      </c>
      <c r="Z727" s="47">
        <v>622</v>
      </c>
      <c r="AA727" s="48">
        <v>3.2</v>
      </c>
      <c r="AB727" s="47" t="s">
        <v>53</v>
      </c>
      <c r="AC727" s="48">
        <v>45.8</v>
      </c>
      <c r="AD727" s="47" t="s">
        <v>53</v>
      </c>
      <c r="AE727" s="46" t="s">
        <v>54</v>
      </c>
    </row>
    <row r="728" spans="1:31" x14ac:dyDescent="0.2">
      <c r="A728" s="44">
        <f t="shared" si="11"/>
        <v>727</v>
      </c>
      <c r="B728" s="45">
        <f>388</f>
        <v>388</v>
      </c>
      <c r="C728" s="44">
        <f>408</f>
        <v>408</v>
      </c>
      <c r="D728" s="58" t="s">
        <v>1022</v>
      </c>
      <c r="E728" t="s">
        <v>80</v>
      </c>
      <c r="F728" t="s">
        <v>69</v>
      </c>
      <c r="G728" s="45" t="s">
        <v>58</v>
      </c>
      <c r="H728" s="44" t="s">
        <v>49</v>
      </c>
      <c r="I728" s="44" t="s">
        <v>50</v>
      </c>
      <c r="J728" s="44" t="s">
        <v>64</v>
      </c>
      <c r="K728" s="46">
        <v>15.5</v>
      </c>
      <c r="L728" s="47" t="s">
        <v>52</v>
      </c>
      <c r="M728" s="48">
        <v>5.9</v>
      </c>
      <c r="N728" s="47" t="s">
        <v>52</v>
      </c>
      <c r="O728" s="48">
        <v>19.100000000000001</v>
      </c>
      <c r="P728" s="47" t="s">
        <v>53</v>
      </c>
      <c r="Q728" s="48">
        <v>79.599999999999994</v>
      </c>
      <c r="R728" s="47">
        <v>159</v>
      </c>
      <c r="S728" s="48">
        <v>98.9</v>
      </c>
      <c r="T728" s="47">
        <v>130</v>
      </c>
      <c r="U728" s="48">
        <v>98.7</v>
      </c>
      <c r="V728" s="47">
        <v>78</v>
      </c>
      <c r="W728" s="48">
        <v>98.7</v>
      </c>
      <c r="X728" s="47">
        <v>66</v>
      </c>
      <c r="Y728" s="48">
        <v>60.1</v>
      </c>
      <c r="Z728" s="47">
        <v>690</v>
      </c>
      <c r="AA728" s="48">
        <v>17.7</v>
      </c>
      <c r="AB728" s="47">
        <v>766</v>
      </c>
      <c r="AC728" s="48">
        <v>45.6</v>
      </c>
      <c r="AD728" s="47" t="s">
        <v>53</v>
      </c>
      <c r="AE728" s="46">
        <v>38.5</v>
      </c>
    </row>
    <row r="729" spans="1:31" x14ac:dyDescent="0.2">
      <c r="A729" s="44">
        <f t="shared" si="11"/>
        <v>728</v>
      </c>
      <c r="B729" s="45">
        <f>648</f>
        <v>648</v>
      </c>
      <c r="C729" s="44" t="s">
        <v>479</v>
      </c>
      <c r="D729" s="58" t="s">
        <v>1023</v>
      </c>
      <c r="E729" t="s">
        <v>533</v>
      </c>
      <c r="F729" t="s">
        <v>69</v>
      </c>
      <c r="G729" s="45" t="s">
        <v>77</v>
      </c>
      <c r="H729" s="44" t="s">
        <v>82</v>
      </c>
      <c r="I729" s="44" t="s">
        <v>50</v>
      </c>
      <c r="J729" s="44" t="s">
        <v>64</v>
      </c>
      <c r="K729" s="46">
        <v>15.5</v>
      </c>
      <c r="L729" s="47" t="s">
        <v>52</v>
      </c>
      <c r="M729" s="48">
        <v>7.9</v>
      </c>
      <c r="N729" s="47" t="s">
        <v>52</v>
      </c>
      <c r="O729" s="48">
        <v>82.5</v>
      </c>
      <c r="P729" s="47">
        <v>154</v>
      </c>
      <c r="Q729" s="48">
        <v>12</v>
      </c>
      <c r="R729" s="47" t="s">
        <v>53</v>
      </c>
      <c r="S729" s="48">
        <v>75.900000000000006</v>
      </c>
      <c r="T729" s="47">
        <v>313</v>
      </c>
      <c r="U729" s="48">
        <v>12.9</v>
      </c>
      <c r="V729" s="47" t="s">
        <v>53</v>
      </c>
      <c r="W729" s="48">
        <v>9.8000000000000007</v>
      </c>
      <c r="X729" s="47" t="s">
        <v>53</v>
      </c>
      <c r="Y729" s="48">
        <v>80.8</v>
      </c>
      <c r="Z729" s="47">
        <v>334</v>
      </c>
      <c r="AA729" s="48">
        <v>9.3000000000000007</v>
      </c>
      <c r="AB729" s="47" t="s">
        <v>53</v>
      </c>
      <c r="AC729" s="48">
        <v>51.4</v>
      </c>
      <c r="AD729" s="47" t="s">
        <v>1024</v>
      </c>
      <c r="AE729" s="46">
        <v>26.8</v>
      </c>
    </row>
    <row r="730" spans="1:31" x14ac:dyDescent="0.2">
      <c r="A730" s="44">
        <f t="shared" si="11"/>
        <v>729</v>
      </c>
      <c r="B730" s="45" t="s">
        <v>445</v>
      </c>
      <c r="C730" s="44" t="s">
        <v>276</v>
      </c>
      <c r="D730" s="58" t="s">
        <v>1025</v>
      </c>
      <c r="E730" t="s">
        <v>68</v>
      </c>
      <c r="F730" t="s">
        <v>69</v>
      </c>
      <c r="G730" s="45" t="s">
        <v>77</v>
      </c>
      <c r="H730" s="44" t="s">
        <v>62</v>
      </c>
      <c r="I730" s="44" t="s">
        <v>50</v>
      </c>
      <c r="J730" s="44" t="s">
        <v>64</v>
      </c>
      <c r="K730" s="46">
        <v>15.5</v>
      </c>
      <c r="L730" s="47" t="s">
        <v>52</v>
      </c>
      <c r="M730" s="48">
        <v>30.1</v>
      </c>
      <c r="N730" s="47">
        <v>474</v>
      </c>
      <c r="O730" s="48">
        <v>57.8</v>
      </c>
      <c r="P730" s="47">
        <v>314</v>
      </c>
      <c r="Q730" s="48">
        <v>3.3</v>
      </c>
      <c r="R730" s="47" t="s">
        <v>53</v>
      </c>
      <c r="S730" s="48">
        <v>4.0999999999999996</v>
      </c>
      <c r="T730" s="47" t="s">
        <v>53</v>
      </c>
      <c r="U730" s="48">
        <v>26.7</v>
      </c>
      <c r="V730" s="47">
        <v>636</v>
      </c>
      <c r="W730" s="48">
        <v>31.7</v>
      </c>
      <c r="X730" s="47">
        <v>595</v>
      </c>
      <c r="Y730" s="48">
        <v>61.2</v>
      </c>
      <c r="Z730" s="47">
        <v>674</v>
      </c>
      <c r="AA730" s="48">
        <v>55.2</v>
      </c>
      <c r="AB730" s="47">
        <v>300</v>
      </c>
      <c r="AC730" s="48">
        <v>42.4</v>
      </c>
      <c r="AD730" s="47" t="s">
        <v>53</v>
      </c>
      <c r="AE730" s="46" t="s">
        <v>54</v>
      </c>
    </row>
    <row r="731" spans="1:31" x14ac:dyDescent="0.2">
      <c r="A731" s="44">
        <f t="shared" si="11"/>
        <v>730</v>
      </c>
      <c r="B731" s="45" t="s">
        <v>93</v>
      </c>
      <c r="C731" s="44" t="s">
        <v>383</v>
      </c>
      <c r="D731" s="58" t="s">
        <v>1026</v>
      </c>
      <c r="E731" t="s">
        <v>174</v>
      </c>
      <c r="F731" t="s">
        <v>76</v>
      </c>
      <c r="G731" s="45" t="s">
        <v>77</v>
      </c>
      <c r="H731" s="44" t="s">
        <v>82</v>
      </c>
      <c r="I731" s="44" t="s">
        <v>50</v>
      </c>
      <c r="J731" s="44" t="s">
        <v>64</v>
      </c>
      <c r="K731" s="46">
        <v>15.5</v>
      </c>
      <c r="L731" s="47" t="s">
        <v>52</v>
      </c>
      <c r="M731" s="48">
        <v>6.5</v>
      </c>
      <c r="N731" s="47" t="s">
        <v>52</v>
      </c>
      <c r="O731" s="48">
        <v>47</v>
      </c>
      <c r="P731" s="47">
        <v>421</v>
      </c>
      <c r="Q731" s="48">
        <v>3.8</v>
      </c>
      <c r="R731" s="47" t="s">
        <v>53</v>
      </c>
      <c r="S731" s="48">
        <v>100</v>
      </c>
      <c r="T731" s="47">
        <v>64</v>
      </c>
      <c r="U731" s="48">
        <v>25.1</v>
      </c>
      <c r="V731" s="47">
        <v>661</v>
      </c>
      <c r="W731" s="48">
        <v>31.1</v>
      </c>
      <c r="X731" s="47">
        <v>600</v>
      </c>
      <c r="Y731" s="48">
        <v>72.099999999999994</v>
      </c>
      <c r="Z731" s="47">
        <v>497</v>
      </c>
      <c r="AA731" s="48">
        <v>3</v>
      </c>
      <c r="AB731" s="47" t="s">
        <v>53</v>
      </c>
      <c r="AC731" s="48">
        <v>52.2</v>
      </c>
      <c r="AD731" s="47" t="s">
        <v>1027</v>
      </c>
      <c r="AE731" s="46" t="s">
        <v>54</v>
      </c>
    </row>
    <row r="732" spans="1:31" x14ac:dyDescent="0.2">
      <c r="A732" s="44">
        <f t="shared" si="11"/>
        <v>731</v>
      </c>
      <c r="B732" s="45" t="s">
        <v>43</v>
      </c>
      <c r="C732" s="44" t="s">
        <v>43</v>
      </c>
      <c r="D732" s="58" t="s">
        <v>1028</v>
      </c>
      <c r="E732" t="s">
        <v>435</v>
      </c>
      <c r="F732" t="s">
        <v>69</v>
      </c>
      <c r="G732" s="45" t="s">
        <v>77</v>
      </c>
      <c r="H732" s="44" t="s">
        <v>49</v>
      </c>
      <c r="I732" s="44" t="s">
        <v>50</v>
      </c>
      <c r="J732" s="44"/>
      <c r="K732" s="46">
        <v>15.5</v>
      </c>
      <c r="L732" s="47" t="s">
        <v>52</v>
      </c>
      <c r="M732" s="48">
        <v>6.5</v>
      </c>
      <c r="N732" s="47" t="s">
        <v>52</v>
      </c>
      <c r="O732" s="48">
        <v>32.799999999999997</v>
      </c>
      <c r="P732" s="47">
        <v>591</v>
      </c>
      <c r="Q732" s="48">
        <v>18.100000000000001</v>
      </c>
      <c r="R732" s="47">
        <v>749</v>
      </c>
      <c r="S732" s="48"/>
      <c r="T732" s="47"/>
      <c r="U732" s="48"/>
      <c r="V732" s="47"/>
      <c r="W732" s="48"/>
      <c r="X732" s="47"/>
      <c r="Y732" s="48">
        <v>79.5</v>
      </c>
      <c r="Z732" s="47">
        <v>360</v>
      </c>
      <c r="AA732" s="48">
        <v>5.9</v>
      </c>
      <c r="AB732" s="47" t="s">
        <v>53</v>
      </c>
      <c r="AC732" s="48">
        <v>46</v>
      </c>
      <c r="AD732" s="47" t="s">
        <v>53</v>
      </c>
      <c r="AE732" s="46" t="s">
        <v>54</v>
      </c>
    </row>
    <row r="733" spans="1:31" x14ac:dyDescent="0.2">
      <c r="A733" s="44">
        <f t="shared" si="11"/>
        <v>732</v>
      </c>
      <c r="B733" s="45" t="s">
        <v>56</v>
      </c>
      <c r="C733" s="44" t="s">
        <v>56</v>
      </c>
      <c r="D733" s="58" t="s">
        <v>1029</v>
      </c>
      <c r="E733" t="s">
        <v>144</v>
      </c>
      <c r="F733" t="s">
        <v>47</v>
      </c>
      <c r="G733" s="45" t="s">
        <v>77</v>
      </c>
      <c r="H733" s="44" t="s">
        <v>82</v>
      </c>
      <c r="I733" s="44" t="s">
        <v>59</v>
      </c>
      <c r="J733" s="44" t="s">
        <v>64</v>
      </c>
      <c r="K733" s="46">
        <v>15.5</v>
      </c>
      <c r="L733" s="47" t="s">
        <v>52</v>
      </c>
      <c r="M733" s="48">
        <v>8.4</v>
      </c>
      <c r="N733" s="47" t="s">
        <v>52</v>
      </c>
      <c r="O733" s="48">
        <v>12.8</v>
      </c>
      <c r="P733" s="47" t="s">
        <v>53</v>
      </c>
      <c r="Q733" s="48">
        <v>5</v>
      </c>
      <c r="R733" s="47" t="s">
        <v>53</v>
      </c>
      <c r="S733" s="48">
        <v>8.6</v>
      </c>
      <c r="T733" s="47" t="s">
        <v>53</v>
      </c>
      <c r="U733" s="48">
        <v>2.9</v>
      </c>
      <c r="V733" s="47" t="s">
        <v>53</v>
      </c>
      <c r="W733" s="48">
        <v>2.4</v>
      </c>
      <c r="X733" s="47" t="s">
        <v>53</v>
      </c>
      <c r="Y733" s="48">
        <v>34.299999999999997</v>
      </c>
      <c r="Z733" s="47" t="s">
        <v>53</v>
      </c>
      <c r="AA733" s="48">
        <v>4.8</v>
      </c>
      <c r="AB733" s="47" t="s">
        <v>53</v>
      </c>
      <c r="AC733" s="48">
        <v>39.700000000000003</v>
      </c>
      <c r="AD733" s="47" t="s">
        <v>53</v>
      </c>
      <c r="AE733" s="46" t="s">
        <v>54</v>
      </c>
    </row>
    <row r="734" spans="1:31" x14ac:dyDescent="0.2">
      <c r="A734" s="44">
        <f t="shared" si="11"/>
        <v>733</v>
      </c>
      <c r="B734" s="45" t="s">
        <v>383</v>
      </c>
      <c r="C734" s="44" t="s">
        <v>445</v>
      </c>
      <c r="D734" s="58" t="s">
        <v>1030</v>
      </c>
      <c r="E734" t="s">
        <v>160</v>
      </c>
      <c r="F734" t="s">
        <v>47</v>
      </c>
      <c r="G734" s="45" t="s">
        <v>77</v>
      </c>
      <c r="H734" s="44" t="s">
        <v>49</v>
      </c>
      <c r="I734" s="44" t="s">
        <v>50</v>
      </c>
      <c r="J734" s="44" t="s">
        <v>64</v>
      </c>
      <c r="K734" s="46">
        <v>15.6</v>
      </c>
      <c r="L734" s="47" t="s">
        <v>52</v>
      </c>
      <c r="M734" s="48">
        <v>16.8</v>
      </c>
      <c r="N734" s="47" t="s">
        <v>52</v>
      </c>
      <c r="O734" s="48">
        <v>7.3</v>
      </c>
      <c r="P734" s="47" t="s">
        <v>53</v>
      </c>
      <c r="Q734" s="48">
        <v>18.600000000000001</v>
      </c>
      <c r="R734" s="47">
        <v>743</v>
      </c>
      <c r="S734" s="48">
        <v>17.600000000000001</v>
      </c>
      <c r="T734" s="47">
        <v>756</v>
      </c>
      <c r="U734" s="48">
        <v>56.9</v>
      </c>
      <c r="V734" s="47">
        <v>364</v>
      </c>
      <c r="W734" s="48">
        <v>42.4</v>
      </c>
      <c r="X734" s="47">
        <v>489</v>
      </c>
      <c r="Y734" s="48">
        <v>74.900000000000006</v>
      </c>
      <c r="Z734" s="47">
        <v>443</v>
      </c>
      <c r="AA734" s="48">
        <v>43.1</v>
      </c>
      <c r="AB734" s="47">
        <v>407</v>
      </c>
      <c r="AC734" s="48">
        <v>61.1</v>
      </c>
      <c r="AD734" s="47" t="s">
        <v>558</v>
      </c>
      <c r="AE734" s="46" t="s">
        <v>54</v>
      </c>
    </row>
    <row r="735" spans="1:31" x14ac:dyDescent="0.2">
      <c r="A735" s="44">
        <f t="shared" si="11"/>
        <v>734</v>
      </c>
      <c r="B735" s="45" t="s">
        <v>44</v>
      </c>
      <c r="C735" s="44" t="s">
        <v>44</v>
      </c>
      <c r="D735" s="58" t="s">
        <v>1031</v>
      </c>
      <c r="E735" t="s">
        <v>91</v>
      </c>
      <c r="F735" t="s">
        <v>76</v>
      </c>
      <c r="G735" s="45" t="s">
        <v>58</v>
      </c>
      <c r="H735" s="44" t="s">
        <v>62</v>
      </c>
      <c r="I735" s="44" t="s">
        <v>50</v>
      </c>
      <c r="J735" s="44" t="s">
        <v>64</v>
      </c>
      <c r="K735" s="46">
        <v>15.6</v>
      </c>
      <c r="L735" s="47" t="s">
        <v>52</v>
      </c>
      <c r="M735" s="48">
        <v>11.2</v>
      </c>
      <c r="N735" s="47" t="s">
        <v>52</v>
      </c>
      <c r="O735" s="48">
        <v>18.7</v>
      </c>
      <c r="P735" s="47" t="s">
        <v>53</v>
      </c>
      <c r="Q735" s="48">
        <v>40.299999999999997</v>
      </c>
      <c r="R735" s="47">
        <v>464</v>
      </c>
      <c r="S735" s="48">
        <v>11.6</v>
      </c>
      <c r="T735" s="47" t="s">
        <v>53</v>
      </c>
      <c r="U735" s="48">
        <v>11.3</v>
      </c>
      <c r="V735" s="47" t="s">
        <v>53</v>
      </c>
      <c r="W735" s="48">
        <v>15.3</v>
      </c>
      <c r="X735" s="47" t="s">
        <v>53</v>
      </c>
      <c r="Y735" s="48">
        <v>42.4</v>
      </c>
      <c r="Z735" s="47" t="s">
        <v>53</v>
      </c>
      <c r="AA735" s="48">
        <v>1.7</v>
      </c>
      <c r="AB735" s="47" t="s">
        <v>53</v>
      </c>
      <c r="AC735" s="48">
        <v>33.200000000000003</v>
      </c>
      <c r="AD735" s="47" t="s">
        <v>53</v>
      </c>
      <c r="AE735" s="46" t="s">
        <v>54</v>
      </c>
    </row>
    <row r="736" spans="1:31" x14ac:dyDescent="0.2">
      <c r="A736" s="44">
        <f t="shared" si="11"/>
        <v>735</v>
      </c>
      <c r="B736" s="45" t="s">
        <v>65</v>
      </c>
      <c r="C736" s="44" t="s">
        <v>56</v>
      </c>
      <c r="D736" s="58" t="s">
        <v>1032</v>
      </c>
      <c r="E736" t="s">
        <v>340</v>
      </c>
      <c r="F736" t="s">
        <v>76</v>
      </c>
      <c r="G736" s="45" t="s">
        <v>77</v>
      </c>
      <c r="H736" s="44" t="s">
        <v>62</v>
      </c>
      <c r="I736" s="44" t="s">
        <v>50</v>
      </c>
      <c r="J736" s="44" t="s">
        <v>51</v>
      </c>
      <c r="K736" s="46">
        <v>15.6</v>
      </c>
      <c r="L736" s="47" t="s">
        <v>52</v>
      </c>
      <c r="M736" s="48">
        <v>23</v>
      </c>
      <c r="N736" s="47">
        <v>578</v>
      </c>
      <c r="O736" s="48">
        <v>5.7</v>
      </c>
      <c r="P736" s="47" t="s">
        <v>53</v>
      </c>
      <c r="Q736" s="48">
        <v>6.9</v>
      </c>
      <c r="R736" s="47" t="s">
        <v>53</v>
      </c>
      <c r="S736" s="48">
        <v>7.7</v>
      </c>
      <c r="T736" s="47" t="s">
        <v>53</v>
      </c>
      <c r="U736" s="48">
        <v>5</v>
      </c>
      <c r="V736" s="47" t="s">
        <v>53</v>
      </c>
      <c r="W736" s="48">
        <v>8.6</v>
      </c>
      <c r="X736" s="47" t="s">
        <v>53</v>
      </c>
      <c r="Y736" s="48">
        <v>45.1</v>
      </c>
      <c r="Z736" s="47" t="s">
        <v>53</v>
      </c>
      <c r="AA736" s="48">
        <v>8.3000000000000007</v>
      </c>
      <c r="AB736" s="47" t="s">
        <v>53</v>
      </c>
      <c r="AC736" s="48">
        <v>51.7</v>
      </c>
      <c r="AD736" s="47" t="s">
        <v>1033</v>
      </c>
      <c r="AE736" s="46" t="s">
        <v>54</v>
      </c>
    </row>
    <row r="737" spans="1:31" x14ac:dyDescent="0.2">
      <c r="A737" s="44">
        <f t="shared" si="11"/>
        <v>736</v>
      </c>
      <c r="B737" s="45" t="s">
        <v>65</v>
      </c>
      <c r="C737" s="44" t="s">
        <v>65</v>
      </c>
      <c r="D737" s="58" t="s">
        <v>1034</v>
      </c>
      <c r="E737" t="s">
        <v>255</v>
      </c>
      <c r="F737" t="s">
        <v>76</v>
      </c>
      <c r="G737" s="45" t="s">
        <v>77</v>
      </c>
      <c r="H737" s="44" t="s">
        <v>82</v>
      </c>
      <c r="I737" s="44" t="s">
        <v>63</v>
      </c>
      <c r="J737" s="44" t="s">
        <v>64</v>
      </c>
      <c r="K737" s="46">
        <v>15.6</v>
      </c>
      <c r="L737" s="47" t="s">
        <v>52</v>
      </c>
      <c r="M737" s="48">
        <v>21.8</v>
      </c>
      <c r="N737" s="47">
        <v>608</v>
      </c>
      <c r="O737" s="48">
        <v>12.1</v>
      </c>
      <c r="P737" s="47" t="s">
        <v>53</v>
      </c>
      <c r="Q737" s="48">
        <v>3.4</v>
      </c>
      <c r="R737" s="47" t="s">
        <v>53</v>
      </c>
      <c r="S737" s="48">
        <v>15.7</v>
      </c>
      <c r="T737" s="47">
        <v>788</v>
      </c>
      <c r="U737" s="48">
        <v>32.9</v>
      </c>
      <c r="V737" s="47">
        <v>560</v>
      </c>
      <c r="W737" s="48">
        <v>32.200000000000003</v>
      </c>
      <c r="X737" s="47">
        <v>587</v>
      </c>
      <c r="Y737" s="48">
        <v>28</v>
      </c>
      <c r="Z737" s="47" t="s">
        <v>53</v>
      </c>
      <c r="AA737" s="48">
        <v>10.1</v>
      </c>
      <c r="AB737" s="47" t="s">
        <v>53</v>
      </c>
      <c r="AC737" s="48">
        <v>33.200000000000003</v>
      </c>
      <c r="AD737" s="47" t="s">
        <v>53</v>
      </c>
      <c r="AE737" s="46" t="s">
        <v>54</v>
      </c>
    </row>
    <row r="738" spans="1:31" x14ac:dyDescent="0.2">
      <c r="A738" s="44">
        <f t="shared" si="11"/>
        <v>737</v>
      </c>
      <c r="B738" s="45" t="s">
        <v>65</v>
      </c>
      <c r="C738" s="44" t="s">
        <v>65</v>
      </c>
      <c r="D738" s="58" t="s">
        <v>1035</v>
      </c>
      <c r="E738" t="s">
        <v>255</v>
      </c>
      <c r="F738" t="s">
        <v>76</v>
      </c>
      <c r="G738" s="45" t="s">
        <v>77</v>
      </c>
      <c r="H738" s="44" t="s">
        <v>82</v>
      </c>
      <c r="I738" s="44" t="s">
        <v>59</v>
      </c>
      <c r="J738" s="44" t="s">
        <v>64</v>
      </c>
      <c r="K738" s="46">
        <v>15.6</v>
      </c>
      <c r="L738" s="47" t="s">
        <v>52</v>
      </c>
      <c r="M738" s="48">
        <v>23.7</v>
      </c>
      <c r="N738" s="47">
        <v>566</v>
      </c>
      <c r="O738" s="48">
        <v>5.5</v>
      </c>
      <c r="P738" s="47" t="s">
        <v>53</v>
      </c>
      <c r="Q738" s="48">
        <v>7.8</v>
      </c>
      <c r="R738" s="47" t="s">
        <v>53</v>
      </c>
      <c r="S738" s="48">
        <v>9.9</v>
      </c>
      <c r="T738" s="47" t="s">
        <v>53</v>
      </c>
      <c r="U738" s="48">
        <v>18.399999999999999</v>
      </c>
      <c r="V738" s="47">
        <v>756</v>
      </c>
      <c r="W738" s="48">
        <v>13.9</v>
      </c>
      <c r="X738" s="47" t="s">
        <v>53</v>
      </c>
      <c r="Y738" s="48">
        <v>45.1</v>
      </c>
      <c r="Z738" s="47" t="s">
        <v>53</v>
      </c>
      <c r="AA738" s="48">
        <v>5.0999999999999996</v>
      </c>
      <c r="AB738" s="47" t="s">
        <v>53</v>
      </c>
      <c r="AC738" s="48">
        <v>45.4</v>
      </c>
      <c r="AD738" s="47" t="s">
        <v>53</v>
      </c>
      <c r="AE738" s="46" t="s">
        <v>54</v>
      </c>
    </row>
    <row r="739" spans="1:31" x14ac:dyDescent="0.2">
      <c r="A739" s="44">
        <f t="shared" si="11"/>
        <v>738</v>
      </c>
      <c r="B739" s="45">
        <f>697</f>
        <v>697</v>
      </c>
      <c r="C739" s="44" t="s">
        <v>482</v>
      </c>
      <c r="D739" s="58" t="s">
        <v>1036</v>
      </c>
      <c r="E739" t="s">
        <v>91</v>
      </c>
      <c r="F739" t="s">
        <v>76</v>
      </c>
      <c r="G739" s="45" t="s">
        <v>48</v>
      </c>
      <c r="H739" s="44" t="s">
        <v>62</v>
      </c>
      <c r="I739" s="44" t="s">
        <v>50</v>
      </c>
      <c r="J739" s="44" t="s">
        <v>64</v>
      </c>
      <c r="K739" s="46">
        <v>15.7</v>
      </c>
      <c r="L739" s="47" t="s">
        <v>52</v>
      </c>
      <c r="M739" s="48">
        <v>9.5</v>
      </c>
      <c r="N739" s="47" t="s">
        <v>52</v>
      </c>
      <c r="O739" s="48">
        <v>100</v>
      </c>
      <c r="P739" s="47">
        <v>13</v>
      </c>
      <c r="Q739" s="48">
        <v>29.1</v>
      </c>
      <c r="R739" s="47">
        <v>595</v>
      </c>
      <c r="S739" s="48">
        <v>3.1</v>
      </c>
      <c r="T739" s="47" t="s">
        <v>53</v>
      </c>
      <c r="U739" s="48">
        <v>22.6</v>
      </c>
      <c r="V739" s="47">
        <v>693</v>
      </c>
      <c r="W739" s="48">
        <v>24.3</v>
      </c>
      <c r="X739" s="47">
        <v>698</v>
      </c>
      <c r="Y739" s="48">
        <v>23.3</v>
      </c>
      <c r="Z739" s="47" t="s">
        <v>53</v>
      </c>
      <c r="AA739" s="48">
        <v>1.8</v>
      </c>
      <c r="AB739" s="47" t="s">
        <v>53</v>
      </c>
      <c r="AC739" s="48">
        <v>37.5</v>
      </c>
      <c r="AD739" s="47" t="s">
        <v>53</v>
      </c>
      <c r="AE739" s="46">
        <v>25.1</v>
      </c>
    </row>
    <row r="740" spans="1:31" x14ac:dyDescent="0.2">
      <c r="A740" s="44">
        <f t="shared" si="11"/>
        <v>739</v>
      </c>
      <c r="B740" s="45" t="s">
        <v>65</v>
      </c>
      <c r="C740" s="44" t="s">
        <v>65</v>
      </c>
      <c r="D740" s="58" t="s">
        <v>1037</v>
      </c>
      <c r="E740" t="s">
        <v>251</v>
      </c>
      <c r="F740" t="s">
        <v>76</v>
      </c>
      <c r="G740" s="45" t="s">
        <v>58</v>
      </c>
      <c r="H740" s="44" t="s">
        <v>62</v>
      </c>
      <c r="I740" s="44" t="s">
        <v>63</v>
      </c>
      <c r="J740" s="44" t="s">
        <v>51</v>
      </c>
      <c r="K740" s="46">
        <v>15.7</v>
      </c>
      <c r="L740" s="47" t="s">
        <v>52</v>
      </c>
      <c r="M740" s="48">
        <v>14.9</v>
      </c>
      <c r="N740" s="47" t="s">
        <v>52</v>
      </c>
      <c r="O740" s="48">
        <v>26.1</v>
      </c>
      <c r="P740" s="47">
        <v>717</v>
      </c>
      <c r="Q740" s="48">
        <v>1.5</v>
      </c>
      <c r="R740" s="47" t="s">
        <v>53</v>
      </c>
      <c r="S740" s="48">
        <v>31</v>
      </c>
      <c r="T740" s="47">
        <v>578</v>
      </c>
      <c r="U740" s="48">
        <v>20.7</v>
      </c>
      <c r="V740" s="47">
        <v>716</v>
      </c>
      <c r="W740" s="48">
        <v>22.1</v>
      </c>
      <c r="X740" s="47">
        <v>730</v>
      </c>
      <c r="Y740" s="48">
        <v>1</v>
      </c>
      <c r="Z740" s="47" t="s">
        <v>53</v>
      </c>
      <c r="AA740" s="48">
        <v>69.7</v>
      </c>
      <c r="AB740" s="47">
        <v>214</v>
      </c>
      <c r="AC740" s="48">
        <v>35.6</v>
      </c>
      <c r="AD740" s="47" t="s">
        <v>53</v>
      </c>
      <c r="AE740" s="46" t="s">
        <v>54</v>
      </c>
    </row>
    <row r="741" spans="1:31" x14ac:dyDescent="0.2">
      <c r="A741" s="44">
        <f t="shared" si="11"/>
        <v>740</v>
      </c>
      <c r="B741" s="45" t="s">
        <v>65</v>
      </c>
      <c r="C741" s="44"/>
      <c r="D741" s="58" t="s">
        <v>1038</v>
      </c>
      <c r="E741" t="s">
        <v>747</v>
      </c>
      <c r="F741" t="s">
        <v>76</v>
      </c>
      <c r="G741" s="45" t="s">
        <v>77</v>
      </c>
      <c r="H741" s="44" t="s">
        <v>88</v>
      </c>
      <c r="I741" s="44" t="s">
        <v>63</v>
      </c>
      <c r="J741" s="44" t="s">
        <v>64</v>
      </c>
      <c r="K741" s="46">
        <v>15.7</v>
      </c>
      <c r="L741" s="47" t="s">
        <v>52</v>
      </c>
      <c r="M741" s="48">
        <v>31.4</v>
      </c>
      <c r="N741" s="47">
        <v>455</v>
      </c>
      <c r="O741" s="48">
        <v>14</v>
      </c>
      <c r="P741" s="47" t="s">
        <v>53</v>
      </c>
      <c r="Q741" s="48">
        <v>1.5</v>
      </c>
      <c r="R741" s="47" t="s">
        <v>53</v>
      </c>
      <c r="S741" s="48">
        <v>19.2</v>
      </c>
      <c r="T741" s="47">
        <v>726</v>
      </c>
      <c r="U741" s="48">
        <v>11.3</v>
      </c>
      <c r="V741" s="47" t="s">
        <v>53</v>
      </c>
      <c r="W741" s="48">
        <v>13.9</v>
      </c>
      <c r="X741" s="47" t="s">
        <v>53</v>
      </c>
      <c r="Y741" s="48">
        <v>13.5</v>
      </c>
      <c r="Z741" s="47" t="s">
        <v>53</v>
      </c>
      <c r="AA741" s="48">
        <v>23.7</v>
      </c>
      <c r="AB741" s="47">
        <v>660</v>
      </c>
      <c r="AC741" s="48">
        <v>36.700000000000003</v>
      </c>
      <c r="AD741" s="47" t="s">
        <v>53</v>
      </c>
      <c r="AE741" s="46" t="s">
        <v>54</v>
      </c>
    </row>
    <row r="742" spans="1:31" x14ac:dyDescent="0.2">
      <c r="A742" s="44">
        <f t="shared" si="11"/>
        <v>741</v>
      </c>
      <c r="B742" s="45" t="s">
        <v>55</v>
      </c>
      <c r="C742" s="44" t="s">
        <v>56</v>
      </c>
      <c r="D742" s="58" t="s">
        <v>1039</v>
      </c>
      <c r="E742" t="s">
        <v>125</v>
      </c>
      <c r="F742" t="s">
        <v>47</v>
      </c>
      <c r="G742" s="45" t="s">
        <v>77</v>
      </c>
      <c r="H742" s="44" t="s">
        <v>49</v>
      </c>
      <c r="I742" s="44" t="s">
        <v>59</v>
      </c>
      <c r="J742" s="44" t="s">
        <v>64</v>
      </c>
      <c r="K742" s="46">
        <v>15.7</v>
      </c>
      <c r="L742" s="47" t="s">
        <v>52</v>
      </c>
      <c r="M742" s="48">
        <v>4.7</v>
      </c>
      <c r="N742" s="47" t="s">
        <v>52</v>
      </c>
      <c r="O742" s="48">
        <v>7.6</v>
      </c>
      <c r="P742" s="47" t="s">
        <v>53</v>
      </c>
      <c r="Q742" s="48">
        <v>3.9</v>
      </c>
      <c r="R742" s="47" t="s">
        <v>53</v>
      </c>
      <c r="S742" s="48">
        <v>1.9</v>
      </c>
      <c r="T742" s="47" t="s">
        <v>53</v>
      </c>
      <c r="U742" s="48">
        <v>6.9</v>
      </c>
      <c r="V742" s="47" t="s">
        <v>53</v>
      </c>
      <c r="W742" s="48">
        <v>5.4</v>
      </c>
      <c r="X742" s="47" t="s">
        <v>53</v>
      </c>
      <c r="Y742" s="48">
        <v>29.1</v>
      </c>
      <c r="Z742" s="47" t="s">
        <v>53</v>
      </c>
      <c r="AA742" s="48">
        <v>1.5</v>
      </c>
      <c r="AB742" s="47" t="s">
        <v>53</v>
      </c>
      <c r="AC742" s="48">
        <v>26.9</v>
      </c>
      <c r="AD742" s="47" t="s">
        <v>53</v>
      </c>
      <c r="AE742" s="46" t="s">
        <v>54</v>
      </c>
    </row>
    <row r="743" spans="1:31" x14ac:dyDescent="0.2">
      <c r="A743" s="44">
        <f t="shared" si="11"/>
        <v>742</v>
      </c>
      <c r="B743" s="45" t="s">
        <v>139</v>
      </c>
      <c r="C743" s="44" t="s">
        <v>128</v>
      </c>
      <c r="D743" s="58" t="s">
        <v>1040</v>
      </c>
      <c r="E743" t="s">
        <v>333</v>
      </c>
      <c r="F743" t="s">
        <v>170</v>
      </c>
      <c r="G743" s="45" t="s">
        <v>77</v>
      </c>
      <c r="H743" s="44" t="s">
        <v>82</v>
      </c>
      <c r="I743" s="44" t="s">
        <v>50</v>
      </c>
      <c r="J743" s="44" t="s">
        <v>64</v>
      </c>
      <c r="K743" s="46">
        <v>15.8</v>
      </c>
      <c r="L743" s="47" t="s">
        <v>52</v>
      </c>
      <c r="M743" s="48">
        <v>6.2</v>
      </c>
      <c r="N743" s="47" t="s">
        <v>52</v>
      </c>
      <c r="O743" s="48">
        <v>39.9</v>
      </c>
      <c r="P743" s="47">
        <v>508</v>
      </c>
      <c r="Q743" s="48">
        <v>9.1999999999999993</v>
      </c>
      <c r="R743" s="47" t="s">
        <v>53</v>
      </c>
      <c r="S743" s="48">
        <v>61.9</v>
      </c>
      <c r="T743" s="47">
        <v>376</v>
      </c>
      <c r="U743" s="48">
        <v>16.7</v>
      </c>
      <c r="V743" s="47">
        <v>787</v>
      </c>
      <c r="W743" s="48">
        <v>19.899999999999999</v>
      </c>
      <c r="X743" s="47">
        <v>764</v>
      </c>
      <c r="Y743" s="48">
        <v>82.5</v>
      </c>
      <c r="Z743" s="47">
        <v>301</v>
      </c>
      <c r="AA743" s="48">
        <v>61.3</v>
      </c>
      <c r="AB743" s="47">
        <v>259</v>
      </c>
      <c r="AC743" s="48">
        <v>56.7</v>
      </c>
      <c r="AD743" s="47" t="s">
        <v>418</v>
      </c>
      <c r="AE743" s="46" t="s">
        <v>54</v>
      </c>
    </row>
    <row r="744" spans="1:31" x14ac:dyDescent="0.2">
      <c r="A744" s="44">
        <f t="shared" si="11"/>
        <v>743</v>
      </c>
      <c r="B744" s="45" t="s">
        <v>128</v>
      </c>
      <c r="C744" s="44" t="s">
        <v>479</v>
      </c>
      <c r="D744" s="58" t="s">
        <v>1041</v>
      </c>
      <c r="E744" t="s">
        <v>125</v>
      </c>
      <c r="F744" t="s">
        <v>47</v>
      </c>
      <c r="G744" s="45" t="s">
        <v>48</v>
      </c>
      <c r="H744" s="44" t="s">
        <v>62</v>
      </c>
      <c r="I744" s="44" t="s">
        <v>59</v>
      </c>
      <c r="J744" s="44" t="s">
        <v>51</v>
      </c>
      <c r="K744" s="46">
        <v>15.8</v>
      </c>
      <c r="L744" s="47" t="s">
        <v>52</v>
      </c>
      <c r="M744" s="48">
        <v>16</v>
      </c>
      <c r="N744" s="47" t="s">
        <v>52</v>
      </c>
      <c r="O744" s="48">
        <v>96</v>
      </c>
      <c r="P744" s="47">
        <v>68</v>
      </c>
      <c r="Q744" s="48">
        <v>1.1000000000000001</v>
      </c>
      <c r="R744" s="47" t="s">
        <v>53</v>
      </c>
      <c r="S744" s="48">
        <v>42</v>
      </c>
      <c r="T744" s="47">
        <v>481</v>
      </c>
      <c r="U744" s="48">
        <v>94.3</v>
      </c>
      <c r="V744" s="47">
        <v>136</v>
      </c>
      <c r="W744" s="48">
        <v>90</v>
      </c>
      <c r="X744" s="47">
        <v>148</v>
      </c>
      <c r="Y744" s="48">
        <v>3.6</v>
      </c>
      <c r="Z744" s="47" t="s">
        <v>53</v>
      </c>
      <c r="AA744" s="48">
        <v>10.1</v>
      </c>
      <c r="AB744" s="47" t="s">
        <v>53</v>
      </c>
      <c r="AC744" s="48"/>
      <c r="AD744" s="47"/>
      <c r="AE744" s="46" t="s">
        <v>54</v>
      </c>
    </row>
    <row r="745" spans="1:31" x14ac:dyDescent="0.2">
      <c r="A745" s="44">
        <f t="shared" si="11"/>
        <v>744</v>
      </c>
      <c r="B745" s="45" t="s">
        <v>43</v>
      </c>
      <c r="C745" s="44" t="s">
        <v>89</v>
      </c>
      <c r="D745" s="58" t="s">
        <v>1042</v>
      </c>
      <c r="E745" t="s">
        <v>490</v>
      </c>
      <c r="F745" t="s">
        <v>47</v>
      </c>
      <c r="G745" s="45" t="s">
        <v>77</v>
      </c>
      <c r="H745" s="44" t="s">
        <v>62</v>
      </c>
      <c r="I745" s="44" t="s">
        <v>63</v>
      </c>
      <c r="J745" s="44" t="s">
        <v>51</v>
      </c>
      <c r="K745" s="46">
        <v>15.8</v>
      </c>
      <c r="L745" s="47" t="s">
        <v>52</v>
      </c>
      <c r="M745" s="48">
        <v>33.5</v>
      </c>
      <c r="N745" s="47">
        <v>428</v>
      </c>
      <c r="O745" s="48">
        <v>48.9</v>
      </c>
      <c r="P745" s="47">
        <v>395</v>
      </c>
      <c r="Q745" s="48">
        <v>1.2</v>
      </c>
      <c r="R745" s="47" t="s">
        <v>53</v>
      </c>
      <c r="S745" s="48">
        <v>10.7</v>
      </c>
      <c r="T745" s="47" t="s">
        <v>53</v>
      </c>
      <c r="U745" s="48">
        <v>2.1</v>
      </c>
      <c r="V745" s="47" t="s">
        <v>53</v>
      </c>
      <c r="W745" s="48">
        <v>1.8</v>
      </c>
      <c r="X745" s="47" t="s">
        <v>53</v>
      </c>
      <c r="Y745" s="48">
        <v>5.6</v>
      </c>
      <c r="Z745" s="47" t="s">
        <v>53</v>
      </c>
      <c r="AA745" s="48">
        <v>41.2</v>
      </c>
      <c r="AB745" s="47">
        <v>424</v>
      </c>
      <c r="AC745" s="48">
        <v>23.8</v>
      </c>
      <c r="AD745" s="47" t="s">
        <v>53</v>
      </c>
      <c r="AE745" s="46" t="s">
        <v>54</v>
      </c>
    </row>
    <row r="746" spans="1:31" x14ac:dyDescent="0.2">
      <c r="A746" s="44">
        <f t="shared" si="11"/>
        <v>745</v>
      </c>
      <c r="B746" s="45" t="s">
        <v>126</v>
      </c>
      <c r="C746" s="44" t="s">
        <v>292</v>
      </c>
      <c r="D746" s="58" t="s">
        <v>1043</v>
      </c>
      <c r="E746" t="s">
        <v>109</v>
      </c>
      <c r="F746" t="s">
        <v>47</v>
      </c>
      <c r="G746" s="45" t="s">
        <v>77</v>
      </c>
      <c r="H746" s="44" t="s">
        <v>62</v>
      </c>
      <c r="I746" s="44" t="s">
        <v>59</v>
      </c>
      <c r="J746" s="44" t="s">
        <v>51</v>
      </c>
      <c r="K746" s="46">
        <v>15.9</v>
      </c>
      <c r="L746" s="47" t="s">
        <v>52</v>
      </c>
      <c r="M746" s="48">
        <v>34.4</v>
      </c>
      <c r="N746" s="47">
        <v>419</v>
      </c>
      <c r="O746" s="48">
        <v>81.2</v>
      </c>
      <c r="P746" s="47">
        <v>162</v>
      </c>
      <c r="Q746" s="48">
        <v>1.7</v>
      </c>
      <c r="R746" s="47" t="s">
        <v>53</v>
      </c>
      <c r="S746" s="48">
        <v>24.5</v>
      </c>
      <c r="T746" s="47">
        <v>655</v>
      </c>
      <c r="U746" s="48">
        <v>5</v>
      </c>
      <c r="V746" s="47" t="s">
        <v>53</v>
      </c>
      <c r="W746" s="48">
        <v>4</v>
      </c>
      <c r="X746" s="47" t="s">
        <v>53</v>
      </c>
      <c r="Y746" s="48">
        <v>14.3</v>
      </c>
      <c r="Z746" s="47" t="s">
        <v>53</v>
      </c>
      <c r="AA746" s="48">
        <v>73.5</v>
      </c>
      <c r="AB746" s="47">
        <v>191</v>
      </c>
      <c r="AC746" s="48">
        <v>36.200000000000003</v>
      </c>
      <c r="AD746" s="47" t="s">
        <v>53</v>
      </c>
      <c r="AE746" s="46" t="s">
        <v>54</v>
      </c>
    </row>
    <row r="747" spans="1:31" x14ac:dyDescent="0.2">
      <c r="A747" s="44">
        <f t="shared" si="11"/>
        <v>746</v>
      </c>
      <c r="B747" s="45" t="s">
        <v>44</v>
      </c>
      <c r="C747" s="44" t="s">
        <v>65</v>
      </c>
      <c r="D747" s="58" t="s">
        <v>1044</v>
      </c>
      <c r="E747" t="s">
        <v>130</v>
      </c>
      <c r="F747" t="s">
        <v>76</v>
      </c>
      <c r="G747" s="45" t="s">
        <v>58</v>
      </c>
      <c r="H747" s="44" t="s">
        <v>88</v>
      </c>
      <c r="I747" s="44" t="s">
        <v>50</v>
      </c>
      <c r="J747" s="44" t="s">
        <v>51</v>
      </c>
      <c r="K747" s="46">
        <v>15.9</v>
      </c>
      <c r="L747" s="47" t="s">
        <v>52</v>
      </c>
      <c r="M747" s="48">
        <v>29.7</v>
      </c>
      <c r="N747" s="47">
        <v>481</v>
      </c>
      <c r="O747" s="48">
        <v>66.8</v>
      </c>
      <c r="P747" s="47">
        <v>257</v>
      </c>
      <c r="Q747" s="48">
        <v>3.2</v>
      </c>
      <c r="R747" s="47" t="s">
        <v>53</v>
      </c>
      <c r="S747" s="48">
        <v>34.299999999999997</v>
      </c>
      <c r="T747" s="47">
        <v>543</v>
      </c>
      <c r="U747" s="48">
        <v>2.1</v>
      </c>
      <c r="V747" s="47" t="s">
        <v>53</v>
      </c>
      <c r="W747" s="48">
        <v>6.5</v>
      </c>
      <c r="X747" s="47" t="s">
        <v>53</v>
      </c>
      <c r="Y747" s="48">
        <v>23.3</v>
      </c>
      <c r="Z747" s="47" t="s">
        <v>53</v>
      </c>
      <c r="AA747" s="48">
        <v>3.5</v>
      </c>
      <c r="AB747" s="47" t="s">
        <v>53</v>
      </c>
      <c r="AC747" s="48">
        <v>46.7</v>
      </c>
      <c r="AD747" s="47" t="s">
        <v>71</v>
      </c>
      <c r="AE747" s="46" t="s">
        <v>54</v>
      </c>
    </row>
    <row r="748" spans="1:31" x14ac:dyDescent="0.2">
      <c r="A748" s="44">
        <f t="shared" si="11"/>
        <v>747</v>
      </c>
      <c r="B748" s="45" t="s">
        <v>89</v>
      </c>
      <c r="C748" s="44" t="s">
        <v>44</v>
      </c>
      <c r="D748" s="58" t="s">
        <v>1045</v>
      </c>
      <c r="E748" t="s">
        <v>1046</v>
      </c>
      <c r="F748" t="s">
        <v>76</v>
      </c>
      <c r="G748" s="45" t="s">
        <v>48</v>
      </c>
      <c r="H748" s="44" t="s">
        <v>62</v>
      </c>
      <c r="I748" s="44" t="s">
        <v>50</v>
      </c>
      <c r="J748" s="44" t="s">
        <v>103</v>
      </c>
      <c r="K748" s="46">
        <v>15.9</v>
      </c>
      <c r="L748" s="47" t="s">
        <v>52</v>
      </c>
      <c r="M748" s="48">
        <v>15.1</v>
      </c>
      <c r="N748" s="47" t="s">
        <v>52</v>
      </c>
      <c r="O748" s="48">
        <v>18.399999999999999</v>
      </c>
      <c r="P748" s="47" t="s">
        <v>53</v>
      </c>
      <c r="Q748" s="48">
        <v>10.6</v>
      </c>
      <c r="R748" s="47" t="s">
        <v>53</v>
      </c>
      <c r="S748" s="48">
        <v>100</v>
      </c>
      <c r="T748" s="47">
        <v>22</v>
      </c>
      <c r="U748" s="48">
        <v>34.6</v>
      </c>
      <c r="V748" s="47">
        <v>545</v>
      </c>
      <c r="W748" s="48">
        <v>37.799999999999997</v>
      </c>
      <c r="X748" s="47">
        <v>517</v>
      </c>
      <c r="Y748" s="48">
        <v>19.5</v>
      </c>
      <c r="Z748" s="47" t="s">
        <v>53</v>
      </c>
      <c r="AA748" s="48">
        <v>11.8</v>
      </c>
      <c r="AB748" s="47" t="s">
        <v>53</v>
      </c>
      <c r="AC748" s="48">
        <v>28.7</v>
      </c>
      <c r="AD748" s="47" t="s">
        <v>53</v>
      </c>
      <c r="AE748" s="46" t="s">
        <v>54</v>
      </c>
    </row>
    <row r="749" spans="1:31" x14ac:dyDescent="0.2">
      <c r="A749" s="44">
        <f t="shared" si="11"/>
        <v>748</v>
      </c>
      <c r="B749" s="45" t="s">
        <v>65</v>
      </c>
      <c r="C749" s="44" t="s">
        <v>65</v>
      </c>
      <c r="D749" s="58" t="s">
        <v>1047</v>
      </c>
      <c r="E749" t="s">
        <v>251</v>
      </c>
      <c r="F749" t="s">
        <v>76</v>
      </c>
      <c r="G749" s="45" t="s">
        <v>58</v>
      </c>
      <c r="H749" s="44" t="s">
        <v>62</v>
      </c>
      <c r="I749" s="44" t="s">
        <v>59</v>
      </c>
      <c r="J749" s="44" t="s">
        <v>64</v>
      </c>
      <c r="K749" s="46">
        <v>15.9</v>
      </c>
      <c r="L749" s="47" t="s">
        <v>52</v>
      </c>
      <c r="M749" s="48">
        <v>41.9</v>
      </c>
      <c r="N749" s="47">
        <v>321</v>
      </c>
      <c r="O749" s="48">
        <v>17.8</v>
      </c>
      <c r="P749" s="47" t="s">
        <v>53</v>
      </c>
      <c r="Q749" s="48">
        <v>2.6</v>
      </c>
      <c r="R749" s="47" t="s">
        <v>53</v>
      </c>
      <c r="S749" s="48">
        <v>15.3</v>
      </c>
      <c r="T749" s="47" t="s">
        <v>53</v>
      </c>
      <c r="U749" s="48">
        <v>4.0999999999999996</v>
      </c>
      <c r="V749" s="47" t="s">
        <v>53</v>
      </c>
      <c r="W749" s="48">
        <v>8.1999999999999993</v>
      </c>
      <c r="X749" s="47" t="s">
        <v>53</v>
      </c>
      <c r="Y749" s="48">
        <v>13.9</v>
      </c>
      <c r="Z749" s="47" t="s">
        <v>53</v>
      </c>
      <c r="AA749" s="48">
        <v>4.3</v>
      </c>
      <c r="AB749" s="47" t="s">
        <v>53</v>
      </c>
      <c r="AC749" s="48">
        <v>32.700000000000003</v>
      </c>
      <c r="AD749" s="47" t="s">
        <v>53</v>
      </c>
      <c r="AE749" s="46" t="s">
        <v>54</v>
      </c>
    </row>
    <row r="750" spans="1:31" x14ac:dyDescent="0.2">
      <c r="A750" s="44">
        <f t="shared" si="11"/>
        <v>749</v>
      </c>
      <c r="B750" s="45">
        <v>378</v>
      </c>
      <c r="C750" s="44">
        <f>340</f>
        <v>340</v>
      </c>
      <c r="D750" s="58" t="s">
        <v>1048</v>
      </c>
      <c r="E750" t="s">
        <v>160</v>
      </c>
      <c r="F750" t="s">
        <v>47</v>
      </c>
      <c r="G750" s="45" t="s">
        <v>77</v>
      </c>
      <c r="H750" s="44" t="s">
        <v>82</v>
      </c>
      <c r="I750" s="44" t="s">
        <v>50</v>
      </c>
      <c r="J750" s="44" t="s">
        <v>64</v>
      </c>
      <c r="K750" s="46">
        <v>16</v>
      </c>
      <c r="L750" s="47" t="s">
        <v>52</v>
      </c>
      <c r="M750" s="48">
        <v>10.199999999999999</v>
      </c>
      <c r="N750" s="47" t="s">
        <v>52</v>
      </c>
      <c r="O750" s="48">
        <v>21.1</v>
      </c>
      <c r="P750" s="47" t="s">
        <v>53</v>
      </c>
      <c r="Q750" s="48">
        <v>71.900000000000006</v>
      </c>
      <c r="R750" s="47">
        <v>201</v>
      </c>
      <c r="S750" s="48">
        <v>82.4</v>
      </c>
      <c r="T750" s="47">
        <v>276</v>
      </c>
      <c r="U750" s="48">
        <v>65.400000000000006</v>
      </c>
      <c r="V750" s="47">
        <v>305</v>
      </c>
      <c r="W750" s="48">
        <v>68.7</v>
      </c>
      <c r="X750" s="47">
        <v>280</v>
      </c>
      <c r="Y750" s="48">
        <v>77.3</v>
      </c>
      <c r="Z750" s="47">
        <v>397</v>
      </c>
      <c r="AA750" s="48">
        <v>44.3</v>
      </c>
      <c r="AB750" s="47">
        <v>396</v>
      </c>
      <c r="AC750" s="48">
        <v>83.6</v>
      </c>
      <c r="AD750" s="47">
        <v>131</v>
      </c>
      <c r="AE750" s="46">
        <v>39.6</v>
      </c>
    </row>
    <row r="751" spans="1:31" x14ac:dyDescent="0.2">
      <c r="A751" s="44">
        <f t="shared" si="11"/>
        <v>750</v>
      </c>
      <c r="B751" s="45">
        <f>558</f>
        <v>558</v>
      </c>
      <c r="C751" s="44">
        <f>526</f>
        <v>526</v>
      </c>
      <c r="D751" s="58" t="s">
        <v>1049</v>
      </c>
      <c r="E751" t="s">
        <v>80</v>
      </c>
      <c r="F751" t="s">
        <v>69</v>
      </c>
      <c r="G751" s="45" t="s">
        <v>77</v>
      </c>
      <c r="H751" s="44" t="s">
        <v>49</v>
      </c>
      <c r="I751" s="44" t="s">
        <v>50</v>
      </c>
      <c r="J751" s="44" t="s">
        <v>64</v>
      </c>
      <c r="K751" s="46">
        <v>16</v>
      </c>
      <c r="L751" s="47" t="s">
        <v>52</v>
      </c>
      <c r="M751" s="48">
        <v>18.5</v>
      </c>
      <c r="N751" s="47">
        <v>697</v>
      </c>
      <c r="O751" s="48">
        <v>21.8</v>
      </c>
      <c r="P751" s="47">
        <v>798</v>
      </c>
      <c r="Q751" s="48">
        <v>14.8</v>
      </c>
      <c r="R751" s="47" t="s">
        <v>53</v>
      </c>
      <c r="S751" s="48">
        <v>85.1</v>
      </c>
      <c r="T751" s="47">
        <v>258</v>
      </c>
      <c r="U751" s="48">
        <v>99.5</v>
      </c>
      <c r="V751" s="47">
        <v>62</v>
      </c>
      <c r="W751" s="48">
        <v>99.5</v>
      </c>
      <c r="X751" s="47">
        <v>51</v>
      </c>
      <c r="Y751" s="48">
        <v>84.3</v>
      </c>
      <c r="Z751" s="47">
        <v>271</v>
      </c>
      <c r="AA751" s="48">
        <v>18.399999999999999</v>
      </c>
      <c r="AB751" s="47">
        <v>752</v>
      </c>
      <c r="AC751" s="48">
        <v>71.2</v>
      </c>
      <c r="AD751" s="47" t="s">
        <v>1050</v>
      </c>
      <c r="AE751" s="46">
        <v>29.5</v>
      </c>
    </row>
    <row r="752" spans="1:31" x14ac:dyDescent="0.2">
      <c r="A752" s="44">
        <f t="shared" si="11"/>
        <v>751</v>
      </c>
      <c r="B752" s="45">
        <f>691</f>
        <v>691</v>
      </c>
      <c r="C752" s="44" t="s">
        <v>445</v>
      </c>
      <c r="D752" s="58" t="s">
        <v>1051</v>
      </c>
      <c r="E752" t="s">
        <v>216</v>
      </c>
      <c r="F752" t="s">
        <v>69</v>
      </c>
      <c r="G752" s="45" t="s">
        <v>77</v>
      </c>
      <c r="H752" s="44" t="s">
        <v>62</v>
      </c>
      <c r="I752" s="44" t="s">
        <v>50</v>
      </c>
      <c r="J752" s="44" t="s">
        <v>64</v>
      </c>
      <c r="K752" s="46">
        <v>16</v>
      </c>
      <c r="L752" s="47" t="s">
        <v>52</v>
      </c>
      <c r="M752" s="48">
        <v>11.9</v>
      </c>
      <c r="N752" s="47" t="s">
        <v>52</v>
      </c>
      <c r="O752" s="48">
        <v>77.3</v>
      </c>
      <c r="P752" s="47">
        <v>181</v>
      </c>
      <c r="Q752" s="48">
        <v>13.3</v>
      </c>
      <c r="R752" s="47" t="s">
        <v>53</v>
      </c>
      <c r="S752" s="48">
        <v>39.4</v>
      </c>
      <c r="T752" s="47">
        <v>505</v>
      </c>
      <c r="U752" s="48">
        <v>17.7</v>
      </c>
      <c r="V752" s="47">
        <v>768</v>
      </c>
      <c r="W752" s="48">
        <v>23.9</v>
      </c>
      <c r="X752" s="47">
        <v>708</v>
      </c>
      <c r="Y752" s="48">
        <v>71</v>
      </c>
      <c r="Z752" s="47">
        <v>512</v>
      </c>
      <c r="AA752" s="48">
        <v>27.7</v>
      </c>
      <c r="AB752" s="47">
        <v>600</v>
      </c>
      <c r="AC752" s="48">
        <v>38.700000000000003</v>
      </c>
      <c r="AD752" s="47" t="s">
        <v>53</v>
      </c>
      <c r="AE752" s="46">
        <v>25.4</v>
      </c>
    </row>
    <row r="753" spans="1:31" x14ac:dyDescent="0.2">
      <c r="A753" s="44">
        <f t="shared" si="11"/>
        <v>752</v>
      </c>
      <c r="B753" s="45" t="s">
        <v>126</v>
      </c>
      <c r="C753" s="44" t="s">
        <v>276</v>
      </c>
      <c r="D753" s="58" t="s">
        <v>1052</v>
      </c>
      <c r="E753" t="s">
        <v>639</v>
      </c>
      <c r="F753" t="s">
        <v>76</v>
      </c>
      <c r="G753" s="45" t="s">
        <v>48</v>
      </c>
      <c r="H753" s="44" t="s">
        <v>49</v>
      </c>
      <c r="I753" s="44" t="s">
        <v>50</v>
      </c>
      <c r="J753" s="44" t="s">
        <v>64</v>
      </c>
      <c r="K753" s="46">
        <v>16</v>
      </c>
      <c r="L753" s="47" t="s">
        <v>52</v>
      </c>
      <c r="M753" s="48">
        <v>12.5</v>
      </c>
      <c r="N753" s="47" t="s">
        <v>52</v>
      </c>
      <c r="O753" s="48">
        <v>19.3</v>
      </c>
      <c r="P753" s="47" t="s">
        <v>53</v>
      </c>
      <c r="Q753" s="48">
        <v>22.3</v>
      </c>
      <c r="R753" s="47">
        <v>681</v>
      </c>
      <c r="S753" s="48">
        <v>100</v>
      </c>
      <c r="T753" s="47">
        <v>38</v>
      </c>
      <c r="U753" s="48">
        <v>99.6</v>
      </c>
      <c r="V753" s="47">
        <v>55</v>
      </c>
      <c r="W753" s="48">
        <v>93.1</v>
      </c>
      <c r="X753" s="47">
        <v>126</v>
      </c>
      <c r="Y753" s="48">
        <v>10.6</v>
      </c>
      <c r="Z753" s="47" t="s">
        <v>53</v>
      </c>
      <c r="AA753" s="48">
        <v>5</v>
      </c>
      <c r="AB753" s="47" t="s">
        <v>53</v>
      </c>
      <c r="AC753" s="48">
        <v>47</v>
      </c>
      <c r="AD753" s="47" t="s">
        <v>180</v>
      </c>
      <c r="AE753" s="46" t="s">
        <v>54</v>
      </c>
    </row>
    <row r="754" spans="1:31" x14ac:dyDescent="0.2">
      <c r="A754" s="44">
        <f t="shared" si="11"/>
        <v>753</v>
      </c>
      <c r="B754" s="45" t="s">
        <v>139</v>
      </c>
      <c r="C754" s="44" t="s">
        <v>482</v>
      </c>
      <c r="D754" s="58" t="s">
        <v>1053</v>
      </c>
      <c r="E754" t="s">
        <v>1054</v>
      </c>
      <c r="F754" t="s">
        <v>69</v>
      </c>
      <c r="G754" s="45" t="s">
        <v>77</v>
      </c>
      <c r="H754" s="44" t="s">
        <v>49</v>
      </c>
      <c r="I754" s="44" t="s">
        <v>50</v>
      </c>
      <c r="J754" s="44" t="s">
        <v>64</v>
      </c>
      <c r="K754" s="46">
        <v>16</v>
      </c>
      <c r="L754" s="47" t="s">
        <v>52</v>
      </c>
      <c r="M754" s="48">
        <v>25.2</v>
      </c>
      <c r="N754" s="47">
        <v>537</v>
      </c>
      <c r="O754" s="48">
        <v>55</v>
      </c>
      <c r="P754" s="47">
        <v>342</v>
      </c>
      <c r="Q754" s="48">
        <v>3.1</v>
      </c>
      <c r="R754" s="47" t="s">
        <v>53</v>
      </c>
      <c r="S754" s="48">
        <v>4</v>
      </c>
      <c r="T754" s="47" t="s">
        <v>53</v>
      </c>
      <c r="U754" s="48">
        <v>15.6</v>
      </c>
      <c r="V754" s="47" t="s">
        <v>53</v>
      </c>
      <c r="W754" s="48">
        <v>21.1</v>
      </c>
      <c r="X754" s="47">
        <v>748</v>
      </c>
      <c r="Y754" s="48">
        <v>55.7</v>
      </c>
      <c r="Z754" s="47">
        <v>755</v>
      </c>
      <c r="AA754" s="48">
        <v>88.6</v>
      </c>
      <c r="AB754" s="47">
        <v>117</v>
      </c>
      <c r="AC754" s="48">
        <v>49.4</v>
      </c>
      <c r="AD754" s="47" t="s">
        <v>669</v>
      </c>
      <c r="AE754" s="46" t="s">
        <v>54</v>
      </c>
    </row>
    <row r="755" spans="1:31" x14ac:dyDescent="0.2">
      <c r="A755" s="44">
        <f t="shared" si="11"/>
        <v>754</v>
      </c>
      <c r="B755" s="45" t="s">
        <v>56</v>
      </c>
      <c r="C755" s="44" t="s">
        <v>65</v>
      </c>
      <c r="D755" s="58" t="s">
        <v>1055</v>
      </c>
      <c r="E755" t="s">
        <v>220</v>
      </c>
      <c r="F755" t="s">
        <v>47</v>
      </c>
      <c r="G755" s="45" t="s">
        <v>84</v>
      </c>
      <c r="H755" s="44" t="s">
        <v>82</v>
      </c>
      <c r="I755" s="44" t="s">
        <v>59</v>
      </c>
      <c r="J755" s="44" t="s">
        <v>64</v>
      </c>
      <c r="K755" s="46">
        <v>16</v>
      </c>
      <c r="L755" s="47" t="s">
        <v>52</v>
      </c>
      <c r="M755" s="48">
        <v>4.4000000000000004</v>
      </c>
      <c r="N755" s="47" t="s">
        <v>52</v>
      </c>
      <c r="O755" s="48">
        <v>20.3</v>
      </c>
      <c r="P755" s="47" t="s">
        <v>53</v>
      </c>
      <c r="Q755" s="48">
        <v>7.6</v>
      </c>
      <c r="R755" s="47" t="s">
        <v>53</v>
      </c>
      <c r="S755" s="48">
        <v>4.8</v>
      </c>
      <c r="T755" s="47" t="s">
        <v>53</v>
      </c>
      <c r="U755" s="48">
        <v>1.4</v>
      </c>
      <c r="V755" s="47" t="s">
        <v>53</v>
      </c>
      <c r="W755" s="48">
        <v>5.9</v>
      </c>
      <c r="X755" s="47" t="s">
        <v>53</v>
      </c>
      <c r="Y755" s="48">
        <v>58.3</v>
      </c>
      <c r="Z755" s="47">
        <v>713</v>
      </c>
      <c r="AA755" s="48">
        <v>6.8</v>
      </c>
      <c r="AB755" s="47" t="s">
        <v>53</v>
      </c>
      <c r="AC755" s="48">
        <v>36.1</v>
      </c>
      <c r="AD755" s="47" t="s">
        <v>53</v>
      </c>
      <c r="AE755" s="46" t="s">
        <v>54</v>
      </c>
    </row>
    <row r="756" spans="1:31" x14ac:dyDescent="0.2">
      <c r="A756" s="44">
        <f t="shared" si="11"/>
        <v>755</v>
      </c>
      <c r="B756" s="45" t="s">
        <v>507</v>
      </c>
      <c r="C756" s="44" t="s">
        <v>172</v>
      </c>
      <c r="D756" s="58" t="s">
        <v>1056</v>
      </c>
      <c r="E756" t="s">
        <v>133</v>
      </c>
      <c r="F756" t="s">
        <v>69</v>
      </c>
      <c r="G756" s="45" t="s">
        <v>77</v>
      </c>
      <c r="H756" s="44" t="s">
        <v>82</v>
      </c>
      <c r="I756" s="44" t="s">
        <v>50</v>
      </c>
      <c r="J756" s="44" t="s">
        <v>64</v>
      </c>
      <c r="K756" s="46">
        <v>16.100000000000001</v>
      </c>
      <c r="L756" s="47" t="s">
        <v>52</v>
      </c>
      <c r="M756" s="48">
        <v>7.8</v>
      </c>
      <c r="N756" s="47" t="s">
        <v>52</v>
      </c>
      <c r="O756" s="48">
        <v>5.5</v>
      </c>
      <c r="P756" s="47" t="s">
        <v>53</v>
      </c>
      <c r="Q756" s="48">
        <v>53.8</v>
      </c>
      <c r="R756" s="47">
        <v>345</v>
      </c>
      <c r="S756" s="48">
        <v>11.6</v>
      </c>
      <c r="T756" s="47" t="s">
        <v>53</v>
      </c>
      <c r="U756" s="48">
        <v>16.8</v>
      </c>
      <c r="V756" s="47">
        <v>783</v>
      </c>
      <c r="W756" s="48">
        <v>22.9</v>
      </c>
      <c r="X756" s="47">
        <v>721</v>
      </c>
      <c r="Y756" s="48">
        <v>70.8</v>
      </c>
      <c r="Z756" s="47">
        <v>514</v>
      </c>
      <c r="AA756" s="48">
        <v>18.7</v>
      </c>
      <c r="AB756" s="47">
        <v>746</v>
      </c>
      <c r="AC756" s="48">
        <v>36.4</v>
      </c>
      <c r="AD756" s="47" t="s">
        <v>53</v>
      </c>
      <c r="AE756" s="46" t="s">
        <v>54</v>
      </c>
    </row>
    <row r="757" spans="1:31" x14ac:dyDescent="0.2">
      <c r="A757" s="44">
        <f t="shared" si="11"/>
        <v>756</v>
      </c>
      <c r="B757" s="45" t="s">
        <v>93</v>
      </c>
      <c r="C757" s="44" t="s">
        <v>93</v>
      </c>
      <c r="D757" s="58" t="s">
        <v>1057</v>
      </c>
      <c r="E757" t="s">
        <v>216</v>
      </c>
      <c r="F757" t="s">
        <v>69</v>
      </c>
      <c r="G757" s="45" t="s">
        <v>84</v>
      </c>
      <c r="H757" s="44" t="s">
        <v>82</v>
      </c>
      <c r="I757" s="44" t="s">
        <v>50</v>
      </c>
      <c r="J757" s="44" t="s">
        <v>64</v>
      </c>
      <c r="K757" s="46">
        <v>16.100000000000001</v>
      </c>
      <c r="L757" s="47" t="s">
        <v>52</v>
      </c>
      <c r="M757" s="48">
        <v>8.1</v>
      </c>
      <c r="N757" s="47" t="s">
        <v>52</v>
      </c>
      <c r="O757" s="48">
        <v>21.9</v>
      </c>
      <c r="P757" s="47">
        <v>794</v>
      </c>
      <c r="Q757" s="48">
        <v>15.3</v>
      </c>
      <c r="R757" s="47">
        <v>799</v>
      </c>
      <c r="S757" s="48">
        <v>33</v>
      </c>
      <c r="T757" s="47">
        <v>555</v>
      </c>
      <c r="U757" s="48">
        <v>52.7</v>
      </c>
      <c r="V757" s="47">
        <v>391</v>
      </c>
      <c r="W757" s="48">
        <v>57.2</v>
      </c>
      <c r="X757" s="47">
        <v>357</v>
      </c>
      <c r="Y757" s="48">
        <v>90.5</v>
      </c>
      <c r="Z757" s="47">
        <v>168</v>
      </c>
      <c r="AA757" s="48">
        <v>16.899999999999999</v>
      </c>
      <c r="AB757" s="47">
        <v>788</v>
      </c>
      <c r="AC757" s="48">
        <v>44.9</v>
      </c>
      <c r="AD757" s="47" t="s">
        <v>53</v>
      </c>
      <c r="AE757" s="46" t="s">
        <v>54</v>
      </c>
    </row>
    <row r="758" spans="1:31" x14ac:dyDescent="0.2">
      <c r="A758" s="44">
        <f t="shared" si="11"/>
        <v>757</v>
      </c>
      <c r="B758" s="45" t="s">
        <v>89</v>
      </c>
      <c r="C758" s="44" t="s">
        <v>44</v>
      </c>
      <c r="D758" s="58" t="s">
        <v>1058</v>
      </c>
      <c r="E758" t="s">
        <v>435</v>
      </c>
      <c r="F758" t="s">
        <v>69</v>
      </c>
      <c r="G758" s="45" t="s">
        <v>77</v>
      </c>
      <c r="H758" s="44" t="s">
        <v>49</v>
      </c>
      <c r="I758" s="44" t="s">
        <v>50</v>
      </c>
      <c r="J758" s="44"/>
      <c r="K758" s="46">
        <v>16.100000000000001</v>
      </c>
      <c r="L758" s="47" t="s">
        <v>52</v>
      </c>
      <c r="M758" s="48">
        <v>6.4</v>
      </c>
      <c r="N758" s="47" t="s">
        <v>52</v>
      </c>
      <c r="O758" s="48">
        <v>41.2</v>
      </c>
      <c r="P758" s="47">
        <v>491</v>
      </c>
      <c r="Q758" s="48">
        <v>7.1</v>
      </c>
      <c r="R758" s="47" t="s">
        <v>53</v>
      </c>
      <c r="S758" s="48">
        <v>9.6</v>
      </c>
      <c r="T758" s="47" t="s">
        <v>53</v>
      </c>
      <c r="U758" s="48">
        <v>7.7</v>
      </c>
      <c r="V758" s="47" t="s">
        <v>53</v>
      </c>
      <c r="W758" s="48">
        <v>13.3</v>
      </c>
      <c r="X758" s="47" t="s">
        <v>53</v>
      </c>
      <c r="Y758" s="48">
        <v>84.9</v>
      </c>
      <c r="Z758" s="47">
        <v>257</v>
      </c>
      <c r="AA758" s="48">
        <v>20.3</v>
      </c>
      <c r="AB758" s="47">
        <v>721</v>
      </c>
      <c r="AC758" s="48">
        <v>59.2</v>
      </c>
      <c r="AD758" s="47" t="s">
        <v>1059</v>
      </c>
      <c r="AE758" s="46" t="s">
        <v>54</v>
      </c>
    </row>
    <row r="759" spans="1:31" x14ac:dyDescent="0.2">
      <c r="A759" s="44">
        <f t="shared" si="11"/>
        <v>758</v>
      </c>
      <c r="B759" s="45" t="s">
        <v>56</v>
      </c>
      <c r="C759" s="44" t="s">
        <v>56</v>
      </c>
      <c r="D759" s="58" t="s">
        <v>1060</v>
      </c>
      <c r="E759" t="s">
        <v>756</v>
      </c>
      <c r="F759" t="s">
        <v>76</v>
      </c>
      <c r="G759" s="45" t="s">
        <v>77</v>
      </c>
      <c r="H759" s="44" t="s">
        <v>88</v>
      </c>
      <c r="I759" s="44" t="s">
        <v>273</v>
      </c>
      <c r="J759" s="44" t="s">
        <v>64</v>
      </c>
      <c r="K759" s="46">
        <v>16.100000000000001</v>
      </c>
      <c r="L759" s="47" t="s">
        <v>52</v>
      </c>
      <c r="M759" s="48">
        <v>15.1</v>
      </c>
      <c r="N759" s="47" t="s">
        <v>52</v>
      </c>
      <c r="O759" s="48">
        <v>13.9</v>
      </c>
      <c r="P759" s="47" t="s">
        <v>53</v>
      </c>
      <c r="Q759" s="48">
        <v>1</v>
      </c>
      <c r="R759" s="47" t="s">
        <v>53</v>
      </c>
      <c r="S759" s="48">
        <v>10.7</v>
      </c>
      <c r="T759" s="47" t="s">
        <v>53</v>
      </c>
      <c r="U759" s="48">
        <v>11.5</v>
      </c>
      <c r="V759" s="47" t="s">
        <v>53</v>
      </c>
      <c r="W759" s="48">
        <v>14.2</v>
      </c>
      <c r="X759" s="47" t="s">
        <v>53</v>
      </c>
      <c r="Y759" s="48">
        <v>1.1000000000000001</v>
      </c>
      <c r="Z759" s="47" t="s">
        <v>53</v>
      </c>
      <c r="AA759" s="48">
        <v>30.6</v>
      </c>
      <c r="AB759" s="47">
        <v>542</v>
      </c>
      <c r="AC759" s="48">
        <v>8.5</v>
      </c>
      <c r="AD759" s="47" t="s">
        <v>53</v>
      </c>
      <c r="AE759" s="46" t="s">
        <v>54</v>
      </c>
    </row>
    <row r="760" spans="1:31" x14ac:dyDescent="0.2">
      <c r="A760" s="44">
        <f t="shared" si="11"/>
        <v>759</v>
      </c>
      <c r="B760" s="45">
        <f>473</f>
        <v>473</v>
      </c>
      <c r="C760" s="44">
        <f>497</f>
        <v>497</v>
      </c>
      <c r="D760" s="58" t="s">
        <v>1061</v>
      </c>
      <c r="E760" t="s">
        <v>75</v>
      </c>
      <c r="F760" t="s">
        <v>76</v>
      </c>
      <c r="G760" s="45" t="s">
        <v>84</v>
      </c>
      <c r="H760" s="44" t="s">
        <v>82</v>
      </c>
      <c r="I760" s="44" t="s">
        <v>50</v>
      </c>
      <c r="J760" s="44" t="s">
        <v>64</v>
      </c>
      <c r="K760" s="46">
        <v>16.2</v>
      </c>
      <c r="L760" s="47" t="s">
        <v>52</v>
      </c>
      <c r="M760" s="48">
        <v>47.3</v>
      </c>
      <c r="N760" s="47">
        <v>276</v>
      </c>
      <c r="O760" s="48">
        <v>35.799999999999997</v>
      </c>
      <c r="P760" s="47">
        <v>557</v>
      </c>
      <c r="Q760" s="48">
        <v>53.9</v>
      </c>
      <c r="R760" s="47">
        <v>342</v>
      </c>
      <c r="S760" s="48">
        <v>15.6</v>
      </c>
      <c r="T760" s="47">
        <v>791</v>
      </c>
      <c r="U760" s="48">
        <v>2.2000000000000002</v>
      </c>
      <c r="V760" s="47" t="s">
        <v>53</v>
      </c>
      <c r="W760" s="48">
        <v>1.9</v>
      </c>
      <c r="X760" s="47" t="s">
        <v>53</v>
      </c>
      <c r="Y760" s="48">
        <v>65.3</v>
      </c>
      <c r="Z760" s="47">
        <v>620</v>
      </c>
      <c r="AA760" s="48">
        <v>33</v>
      </c>
      <c r="AB760" s="47">
        <v>513</v>
      </c>
      <c r="AC760" s="48">
        <v>48.5</v>
      </c>
      <c r="AD760" s="47" t="s">
        <v>535</v>
      </c>
      <c r="AE760" s="46">
        <v>33.5</v>
      </c>
    </row>
    <row r="761" spans="1:31" x14ac:dyDescent="0.2">
      <c r="A761" s="44">
        <f t="shared" si="11"/>
        <v>760</v>
      </c>
      <c r="B761" s="45">
        <v>503</v>
      </c>
      <c r="C761" s="44">
        <f>587</f>
        <v>587</v>
      </c>
      <c r="D761" s="58" t="s">
        <v>1062</v>
      </c>
      <c r="E761" t="s">
        <v>130</v>
      </c>
      <c r="F761" t="s">
        <v>76</v>
      </c>
      <c r="G761" s="45" t="s">
        <v>48</v>
      </c>
      <c r="H761" s="44" t="s">
        <v>49</v>
      </c>
      <c r="I761" s="44" t="s">
        <v>50</v>
      </c>
      <c r="J761" s="44" t="s">
        <v>51</v>
      </c>
      <c r="K761" s="46">
        <v>16.2</v>
      </c>
      <c r="L761" s="47" t="s">
        <v>52</v>
      </c>
      <c r="M761" s="48">
        <v>22.5</v>
      </c>
      <c r="N761" s="47">
        <v>589</v>
      </c>
      <c r="O761" s="48">
        <v>12.1</v>
      </c>
      <c r="P761" s="47" t="s">
        <v>53</v>
      </c>
      <c r="Q761" s="48">
        <v>82.6</v>
      </c>
      <c r="R761" s="47">
        <v>138</v>
      </c>
      <c r="S761" s="48">
        <v>29</v>
      </c>
      <c r="T761" s="47">
        <v>595</v>
      </c>
      <c r="U761" s="48">
        <v>2.2000000000000002</v>
      </c>
      <c r="V761" s="47" t="s">
        <v>53</v>
      </c>
      <c r="W761" s="48">
        <v>6.4</v>
      </c>
      <c r="X761" s="47" t="s">
        <v>53</v>
      </c>
      <c r="Y761" s="48">
        <v>54.1</v>
      </c>
      <c r="Z761" s="47">
        <v>781</v>
      </c>
      <c r="AA761" s="48">
        <v>1.8</v>
      </c>
      <c r="AB761" s="47" t="s">
        <v>53</v>
      </c>
      <c r="AC761" s="48">
        <v>57.3</v>
      </c>
      <c r="AD761" s="47" t="s">
        <v>509</v>
      </c>
      <c r="AE761" s="46">
        <v>32.1</v>
      </c>
    </row>
    <row r="762" spans="1:31" x14ac:dyDescent="0.2">
      <c r="A762" s="44">
        <f t="shared" si="11"/>
        <v>761</v>
      </c>
      <c r="B762" s="45">
        <f>635</f>
        <v>635</v>
      </c>
      <c r="C762" s="44" t="s">
        <v>479</v>
      </c>
      <c r="D762" s="58" t="s">
        <v>1063</v>
      </c>
      <c r="E762" t="s">
        <v>779</v>
      </c>
      <c r="F762" t="s">
        <v>69</v>
      </c>
      <c r="G762" s="45" t="s">
        <v>58</v>
      </c>
      <c r="H762" s="44" t="s">
        <v>62</v>
      </c>
      <c r="I762" s="44" t="s">
        <v>50</v>
      </c>
      <c r="J762" s="44" t="s">
        <v>64</v>
      </c>
      <c r="K762" s="46">
        <v>16.2</v>
      </c>
      <c r="L762" s="47" t="s">
        <v>52</v>
      </c>
      <c r="M762" s="48">
        <v>18.600000000000001</v>
      </c>
      <c r="N762" s="47">
        <v>694</v>
      </c>
      <c r="O762" s="48">
        <v>33.5</v>
      </c>
      <c r="P762" s="47">
        <v>581</v>
      </c>
      <c r="Q762" s="48">
        <v>23.5</v>
      </c>
      <c r="R762" s="47">
        <v>665</v>
      </c>
      <c r="S762" s="48">
        <v>53.2</v>
      </c>
      <c r="T762" s="47">
        <v>425</v>
      </c>
      <c r="U762" s="48">
        <v>26.8</v>
      </c>
      <c r="V762" s="47">
        <v>635</v>
      </c>
      <c r="W762" s="48">
        <v>32.799999999999997</v>
      </c>
      <c r="X762" s="47">
        <v>578</v>
      </c>
      <c r="Y762" s="48">
        <v>81.2</v>
      </c>
      <c r="Z762" s="47">
        <v>326</v>
      </c>
      <c r="AA762" s="48">
        <v>50.5</v>
      </c>
      <c r="AB762" s="47">
        <v>341</v>
      </c>
      <c r="AC762" s="48">
        <v>43</v>
      </c>
      <c r="AD762" s="47" t="s">
        <v>53</v>
      </c>
      <c r="AE762" s="46">
        <v>27.2</v>
      </c>
    </row>
    <row r="763" spans="1:31" x14ac:dyDescent="0.2">
      <c r="A763" s="44">
        <f t="shared" si="11"/>
        <v>762</v>
      </c>
      <c r="B763" s="45" t="s">
        <v>44</v>
      </c>
      <c r="C763" s="44" t="s">
        <v>44</v>
      </c>
      <c r="D763" s="58" t="s">
        <v>1064</v>
      </c>
      <c r="E763" t="s">
        <v>216</v>
      </c>
      <c r="F763" t="s">
        <v>69</v>
      </c>
      <c r="G763" s="45" t="s">
        <v>77</v>
      </c>
      <c r="H763" s="44" t="s">
        <v>82</v>
      </c>
      <c r="I763" s="44" t="s">
        <v>50</v>
      </c>
      <c r="J763" s="44" t="s">
        <v>64</v>
      </c>
      <c r="K763" s="46">
        <v>16.2</v>
      </c>
      <c r="L763" s="47" t="s">
        <v>52</v>
      </c>
      <c r="M763" s="48">
        <v>11.4</v>
      </c>
      <c r="N763" s="47" t="s">
        <v>52</v>
      </c>
      <c r="O763" s="48">
        <v>60.4</v>
      </c>
      <c r="P763" s="47">
        <v>298</v>
      </c>
      <c r="Q763" s="48">
        <v>11.5</v>
      </c>
      <c r="R763" s="47" t="s">
        <v>53</v>
      </c>
      <c r="S763" s="48"/>
      <c r="T763" s="47"/>
      <c r="U763" s="48">
        <v>30.6</v>
      </c>
      <c r="V763" s="47">
        <v>584</v>
      </c>
      <c r="W763" s="48">
        <v>23</v>
      </c>
      <c r="X763" s="47">
        <v>720</v>
      </c>
      <c r="Y763" s="48">
        <v>68.5</v>
      </c>
      <c r="Z763" s="47">
        <v>558</v>
      </c>
      <c r="AA763" s="48">
        <v>4.9000000000000004</v>
      </c>
      <c r="AB763" s="47" t="s">
        <v>53</v>
      </c>
      <c r="AC763" s="48">
        <v>36.9</v>
      </c>
      <c r="AD763" s="47" t="s">
        <v>53</v>
      </c>
      <c r="AE763" s="46" t="s">
        <v>54</v>
      </c>
    </row>
    <row r="764" spans="1:31" x14ac:dyDescent="0.2">
      <c r="A764" s="44">
        <f t="shared" si="11"/>
        <v>763</v>
      </c>
      <c r="B764" s="45">
        <f>392</f>
        <v>392</v>
      </c>
      <c r="C764" s="44">
        <f>396</f>
        <v>396</v>
      </c>
      <c r="D764" s="58" t="s">
        <v>1065</v>
      </c>
      <c r="E764" t="s">
        <v>96</v>
      </c>
      <c r="F764" t="s">
        <v>76</v>
      </c>
      <c r="G764" s="45" t="s">
        <v>77</v>
      </c>
      <c r="H764" s="44" t="s">
        <v>49</v>
      </c>
      <c r="I764" s="44" t="s">
        <v>50</v>
      </c>
      <c r="J764" s="44" t="s">
        <v>51</v>
      </c>
      <c r="K764" s="46">
        <v>16.3</v>
      </c>
      <c r="L764" s="47" t="s">
        <v>52</v>
      </c>
      <c r="M764" s="48">
        <v>19.399999999999999</v>
      </c>
      <c r="N764" s="47">
        <v>672</v>
      </c>
      <c r="O764" s="48">
        <v>16.3</v>
      </c>
      <c r="P764" s="47" t="s">
        <v>53</v>
      </c>
      <c r="Q764" s="48">
        <v>92.2</v>
      </c>
      <c r="R764" s="47">
        <v>92</v>
      </c>
      <c r="S764" s="48">
        <v>32.4</v>
      </c>
      <c r="T764" s="47">
        <v>558</v>
      </c>
      <c r="U764" s="48">
        <v>50.7</v>
      </c>
      <c r="V764" s="47">
        <v>407</v>
      </c>
      <c r="W764" s="48">
        <v>37.799999999999997</v>
      </c>
      <c r="X764" s="47">
        <v>516</v>
      </c>
      <c r="Y764" s="48">
        <v>77.8</v>
      </c>
      <c r="Z764" s="47">
        <v>388</v>
      </c>
      <c r="AA764" s="48">
        <v>1.8</v>
      </c>
      <c r="AB764" s="47" t="s">
        <v>53</v>
      </c>
      <c r="AC764" s="48">
        <v>61.3</v>
      </c>
      <c r="AD764" s="47" t="s">
        <v>841</v>
      </c>
      <c r="AE764" s="46">
        <v>38.200000000000003</v>
      </c>
    </row>
    <row r="765" spans="1:31" x14ac:dyDescent="0.2">
      <c r="A765" s="44">
        <f t="shared" si="11"/>
        <v>764</v>
      </c>
      <c r="B765" s="45" t="s">
        <v>128</v>
      </c>
      <c r="C765" s="44" t="s">
        <v>93</v>
      </c>
      <c r="D765" s="58" t="s">
        <v>1066</v>
      </c>
      <c r="E765" t="s">
        <v>216</v>
      </c>
      <c r="F765" t="s">
        <v>69</v>
      </c>
      <c r="G765" s="45" t="s">
        <v>77</v>
      </c>
      <c r="H765" s="44" t="s">
        <v>82</v>
      </c>
      <c r="I765" s="44" t="s">
        <v>50</v>
      </c>
      <c r="J765" s="44" t="s">
        <v>64</v>
      </c>
      <c r="K765" s="46">
        <v>16.3</v>
      </c>
      <c r="L765" s="47" t="s">
        <v>52</v>
      </c>
      <c r="M765" s="48">
        <v>15.1</v>
      </c>
      <c r="N765" s="47" t="s">
        <v>52</v>
      </c>
      <c r="O765" s="48">
        <v>7.4</v>
      </c>
      <c r="P765" s="47" t="s">
        <v>53</v>
      </c>
      <c r="Q765" s="48">
        <v>39.6</v>
      </c>
      <c r="R765" s="47">
        <v>475</v>
      </c>
      <c r="S765" s="48">
        <v>19</v>
      </c>
      <c r="T765" s="47">
        <v>727</v>
      </c>
      <c r="U765" s="48">
        <v>31.9</v>
      </c>
      <c r="V765" s="47">
        <v>568</v>
      </c>
      <c r="W765" s="48">
        <v>23.9</v>
      </c>
      <c r="X765" s="47">
        <v>705</v>
      </c>
      <c r="Y765" s="48">
        <v>65.900000000000006</v>
      </c>
      <c r="Z765" s="47">
        <v>612</v>
      </c>
      <c r="AA765" s="48">
        <v>8.9</v>
      </c>
      <c r="AB765" s="47" t="s">
        <v>53</v>
      </c>
      <c r="AC765" s="48">
        <v>47.6</v>
      </c>
      <c r="AD765" s="47" t="s">
        <v>690</v>
      </c>
      <c r="AE765" s="46" t="s">
        <v>54</v>
      </c>
    </row>
    <row r="766" spans="1:31" x14ac:dyDescent="0.2">
      <c r="A766" s="44">
        <f t="shared" si="11"/>
        <v>765</v>
      </c>
      <c r="B766" s="45" t="s">
        <v>65</v>
      </c>
      <c r="C766" s="44" t="s">
        <v>65</v>
      </c>
      <c r="D766" s="58" t="s">
        <v>1067</v>
      </c>
      <c r="E766" t="s">
        <v>291</v>
      </c>
      <c r="F766" t="s">
        <v>170</v>
      </c>
      <c r="G766" s="45" t="s">
        <v>84</v>
      </c>
      <c r="H766" s="44" t="s">
        <v>82</v>
      </c>
      <c r="I766" s="44" t="s">
        <v>59</v>
      </c>
      <c r="J766" s="44" t="s">
        <v>64</v>
      </c>
      <c r="K766" s="46">
        <v>16.3</v>
      </c>
      <c r="L766" s="47" t="s">
        <v>52</v>
      </c>
      <c r="M766" s="48">
        <v>15.1</v>
      </c>
      <c r="N766" s="47" t="s">
        <v>52</v>
      </c>
      <c r="O766" s="48">
        <v>20.7</v>
      </c>
      <c r="P766" s="47" t="s">
        <v>53</v>
      </c>
      <c r="Q766" s="48">
        <v>4</v>
      </c>
      <c r="R766" s="47" t="s">
        <v>53</v>
      </c>
      <c r="S766" s="48">
        <v>21.1</v>
      </c>
      <c r="T766" s="47">
        <v>697</v>
      </c>
      <c r="U766" s="48">
        <v>7.2</v>
      </c>
      <c r="V766" s="47" t="s">
        <v>53</v>
      </c>
      <c r="W766" s="48">
        <v>10.6</v>
      </c>
      <c r="X766" s="47" t="s">
        <v>53</v>
      </c>
      <c r="Y766" s="48">
        <v>66.5</v>
      </c>
      <c r="Z766" s="47">
        <v>596</v>
      </c>
      <c r="AA766" s="48">
        <v>3</v>
      </c>
      <c r="AB766" s="47" t="s">
        <v>53</v>
      </c>
      <c r="AC766" s="48">
        <v>53.3</v>
      </c>
      <c r="AD766" s="47" t="s">
        <v>737</v>
      </c>
      <c r="AE766" s="46" t="s">
        <v>54</v>
      </c>
    </row>
    <row r="767" spans="1:31" x14ac:dyDescent="0.2">
      <c r="A767" s="44">
        <f t="shared" si="11"/>
        <v>766</v>
      </c>
      <c r="B767" s="45" t="s">
        <v>56</v>
      </c>
      <c r="C767" s="44" t="s">
        <v>56</v>
      </c>
      <c r="D767" s="58" t="s">
        <v>1068</v>
      </c>
      <c r="E767" t="s">
        <v>190</v>
      </c>
      <c r="F767" t="s">
        <v>76</v>
      </c>
      <c r="G767" s="45" t="s">
        <v>58</v>
      </c>
      <c r="H767" s="44" t="s">
        <v>49</v>
      </c>
      <c r="I767" s="44" t="s">
        <v>59</v>
      </c>
      <c r="J767" s="44" t="s">
        <v>64</v>
      </c>
      <c r="K767" s="46">
        <v>16.3</v>
      </c>
      <c r="L767" s="47" t="s">
        <v>52</v>
      </c>
      <c r="M767" s="48">
        <v>7</v>
      </c>
      <c r="N767" s="47" t="s">
        <v>52</v>
      </c>
      <c r="O767" s="48">
        <v>8.6</v>
      </c>
      <c r="P767" s="47" t="s">
        <v>53</v>
      </c>
      <c r="Q767" s="48">
        <v>8.6999999999999993</v>
      </c>
      <c r="R767" s="47" t="s">
        <v>53</v>
      </c>
      <c r="S767" s="48">
        <v>13.9</v>
      </c>
      <c r="T767" s="47" t="s">
        <v>53</v>
      </c>
      <c r="U767" s="48">
        <v>18.600000000000001</v>
      </c>
      <c r="V767" s="47">
        <v>750</v>
      </c>
      <c r="W767" s="48">
        <v>22.2</v>
      </c>
      <c r="X767" s="47">
        <v>729</v>
      </c>
      <c r="Y767" s="48">
        <v>10.7</v>
      </c>
      <c r="Z767" s="47" t="s">
        <v>53</v>
      </c>
      <c r="AA767" s="48">
        <v>2.1</v>
      </c>
      <c r="AB767" s="47" t="s">
        <v>53</v>
      </c>
      <c r="AC767" s="48">
        <v>46.9</v>
      </c>
      <c r="AD767" s="47" t="s">
        <v>135</v>
      </c>
      <c r="AE767" s="46" t="s">
        <v>54</v>
      </c>
    </row>
    <row r="768" spans="1:31" x14ac:dyDescent="0.2">
      <c r="A768" s="44">
        <f t="shared" si="11"/>
        <v>767</v>
      </c>
      <c r="B768" s="45">
        <f>480</f>
        <v>480</v>
      </c>
      <c r="C768" s="44">
        <v>430</v>
      </c>
      <c r="D768" s="58" t="s">
        <v>1069</v>
      </c>
      <c r="E768" t="s">
        <v>75</v>
      </c>
      <c r="F768" t="s">
        <v>76</v>
      </c>
      <c r="G768" s="45" t="s">
        <v>77</v>
      </c>
      <c r="H768" s="44" t="s">
        <v>49</v>
      </c>
      <c r="I768" s="44" t="s">
        <v>50</v>
      </c>
      <c r="J768" s="44" t="s">
        <v>64</v>
      </c>
      <c r="K768" s="46">
        <v>16.399999999999999</v>
      </c>
      <c r="L768" s="47" t="s">
        <v>52</v>
      </c>
      <c r="M768" s="48">
        <v>14.6</v>
      </c>
      <c r="N768" s="47" t="s">
        <v>52</v>
      </c>
      <c r="O768" s="48">
        <v>13.9</v>
      </c>
      <c r="P768" s="47" t="s">
        <v>53</v>
      </c>
      <c r="Q768" s="48">
        <v>99.2</v>
      </c>
      <c r="R768" s="47">
        <v>37</v>
      </c>
      <c r="S768" s="48">
        <v>4.2</v>
      </c>
      <c r="T768" s="47" t="s">
        <v>53</v>
      </c>
      <c r="U768" s="48">
        <v>5.0999999999999996</v>
      </c>
      <c r="V768" s="47" t="s">
        <v>53</v>
      </c>
      <c r="W768" s="48">
        <v>4</v>
      </c>
      <c r="X768" s="47" t="s">
        <v>53</v>
      </c>
      <c r="Y768" s="48">
        <v>59.1</v>
      </c>
      <c r="Z768" s="47">
        <v>706</v>
      </c>
      <c r="AA768" s="48">
        <v>8.5</v>
      </c>
      <c r="AB768" s="47" t="s">
        <v>53</v>
      </c>
      <c r="AC768" s="48">
        <v>41.6</v>
      </c>
      <c r="AD768" s="47" t="s">
        <v>53</v>
      </c>
      <c r="AE768" s="46">
        <v>33.200000000000003</v>
      </c>
    </row>
    <row r="769" spans="1:31" x14ac:dyDescent="0.2">
      <c r="A769" s="44">
        <f t="shared" si="11"/>
        <v>768</v>
      </c>
      <c r="B769" s="45">
        <f>609</f>
        <v>609</v>
      </c>
      <c r="C769" s="44">
        <f>592</f>
        <v>592</v>
      </c>
      <c r="D769" s="58" t="s">
        <v>1070</v>
      </c>
      <c r="E769" t="s">
        <v>80</v>
      </c>
      <c r="F769" t="s">
        <v>69</v>
      </c>
      <c r="G769" s="45" t="s">
        <v>84</v>
      </c>
      <c r="H769" s="44" t="s">
        <v>49</v>
      </c>
      <c r="I769" s="44" t="s">
        <v>50</v>
      </c>
      <c r="J769" s="44" t="s">
        <v>64</v>
      </c>
      <c r="K769" s="46">
        <v>16.399999999999999</v>
      </c>
      <c r="L769" s="47" t="s">
        <v>52</v>
      </c>
      <c r="M769" s="48">
        <v>22.9</v>
      </c>
      <c r="N769" s="47">
        <v>580</v>
      </c>
      <c r="O769" s="48">
        <v>15.5</v>
      </c>
      <c r="P769" s="47" t="s">
        <v>53</v>
      </c>
      <c r="Q769" s="48">
        <v>10.7</v>
      </c>
      <c r="R769" s="47" t="s">
        <v>53</v>
      </c>
      <c r="S769" s="48">
        <v>67.099999999999994</v>
      </c>
      <c r="T769" s="47">
        <v>349</v>
      </c>
      <c r="U769" s="48">
        <v>90.4</v>
      </c>
      <c r="V769" s="47">
        <v>165</v>
      </c>
      <c r="W769" s="48">
        <v>91.2</v>
      </c>
      <c r="X769" s="47">
        <v>140</v>
      </c>
      <c r="Y769" s="48">
        <v>84.8</v>
      </c>
      <c r="Z769" s="47">
        <v>258</v>
      </c>
      <c r="AA769" s="48">
        <v>20.399999999999999</v>
      </c>
      <c r="AB769" s="47">
        <v>717</v>
      </c>
      <c r="AC769" s="48">
        <v>77.5</v>
      </c>
      <c r="AD769" s="47" t="s">
        <v>1071</v>
      </c>
      <c r="AE769" s="46">
        <v>27.9</v>
      </c>
    </row>
    <row r="770" spans="1:31" x14ac:dyDescent="0.2">
      <c r="A770" s="44">
        <f t="shared" si="11"/>
        <v>769</v>
      </c>
      <c r="B770" s="45" t="s">
        <v>181</v>
      </c>
      <c r="C770" s="44" t="s">
        <v>44</v>
      </c>
      <c r="D770" s="58" t="s">
        <v>1072</v>
      </c>
      <c r="E770" t="s">
        <v>255</v>
      </c>
      <c r="F770" t="s">
        <v>76</v>
      </c>
      <c r="G770" s="45" t="s">
        <v>58</v>
      </c>
      <c r="H770" s="44" t="s">
        <v>49</v>
      </c>
      <c r="I770" s="44" t="s">
        <v>59</v>
      </c>
      <c r="J770" s="44" t="s">
        <v>103</v>
      </c>
      <c r="K770" s="46">
        <v>16.399999999999999</v>
      </c>
      <c r="L770" s="47" t="s">
        <v>52</v>
      </c>
      <c r="M770" s="48">
        <v>27.8</v>
      </c>
      <c r="N770" s="47">
        <v>497</v>
      </c>
      <c r="O770" s="48">
        <v>30</v>
      </c>
      <c r="P770" s="47">
        <v>631</v>
      </c>
      <c r="Q770" s="48">
        <v>7.4</v>
      </c>
      <c r="R770" s="47" t="s">
        <v>53</v>
      </c>
      <c r="S770" s="48">
        <v>36.299999999999997</v>
      </c>
      <c r="T770" s="47">
        <v>528</v>
      </c>
      <c r="U770" s="48">
        <v>82.1</v>
      </c>
      <c r="V770" s="47">
        <v>212</v>
      </c>
      <c r="W770" s="48">
        <v>79.3</v>
      </c>
      <c r="X770" s="47">
        <v>214</v>
      </c>
      <c r="Y770" s="48">
        <v>44.9</v>
      </c>
      <c r="Z770" s="47" t="s">
        <v>53</v>
      </c>
      <c r="AA770" s="48">
        <v>5.9</v>
      </c>
      <c r="AB770" s="47" t="s">
        <v>53</v>
      </c>
      <c r="AC770" s="48">
        <v>39.4</v>
      </c>
      <c r="AD770" s="47" t="s">
        <v>53</v>
      </c>
      <c r="AE770" s="46" t="s">
        <v>54</v>
      </c>
    </row>
    <row r="771" spans="1:31" x14ac:dyDescent="0.2">
      <c r="A771" s="44">
        <f t="shared" ref="A771:A834" si="12">ROW(A770)</f>
        <v>770</v>
      </c>
      <c r="B771" s="45" t="s">
        <v>383</v>
      </c>
      <c r="C771" s="44" t="s">
        <v>89</v>
      </c>
      <c r="D771" s="58" t="s">
        <v>1073</v>
      </c>
      <c r="E771" t="s">
        <v>423</v>
      </c>
      <c r="F771" t="s">
        <v>69</v>
      </c>
      <c r="G771" s="45" t="s">
        <v>58</v>
      </c>
      <c r="H771" s="44" t="s">
        <v>62</v>
      </c>
      <c r="I771" s="44" t="s">
        <v>50</v>
      </c>
      <c r="J771" s="44" t="s">
        <v>51</v>
      </c>
      <c r="K771" s="46">
        <v>16.5</v>
      </c>
      <c r="L771" s="47" t="s">
        <v>52</v>
      </c>
      <c r="M771" s="48">
        <v>31.2</v>
      </c>
      <c r="N771" s="47">
        <v>459</v>
      </c>
      <c r="O771" s="48">
        <v>14.1</v>
      </c>
      <c r="P771" s="47" t="s">
        <v>53</v>
      </c>
      <c r="Q771" s="48">
        <v>12.9</v>
      </c>
      <c r="R771" s="47" t="s">
        <v>53</v>
      </c>
      <c r="S771" s="48">
        <v>17.100000000000001</v>
      </c>
      <c r="T771" s="47">
        <v>767</v>
      </c>
      <c r="U771" s="48">
        <v>58.3</v>
      </c>
      <c r="V771" s="47">
        <v>353</v>
      </c>
      <c r="W771" s="48">
        <v>62.3</v>
      </c>
      <c r="X771" s="47">
        <v>320</v>
      </c>
      <c r="Y771" s="48">
        <v>33.799999999999997</v>
      </c>
      <c r="Z771" s="47" t="s">
        <v>53</v>
      </c>
      <c r="AA771" s="48">
        <v>57.7</v>
      </c>
      <c r="AB771" s="47">
        <v>286</v>
      </c>
      <c r="AC771" s="48">
        <v>47.9</v>
      </c>
      <c r="AD771" s="47" t="s">
        <v>666</v>
      </c>
      <c r="AE771" s="46" t="s">
        <v>54</v>
      </c>
    </row>
    <row r="772" spans="1:31" x14ac:dyDescent="0.2">
      <c r="A772" s="44">
        <f t="shared" si="12"/>
        <v>771</v>
      </c>
      <c r="B772" s="45">
        <v>550</v>
      </c>
      <c r="C772" s="44">
        <f>535</f>
        <v>535</v>
      </c>
      <c r="D772" s="58" t="s">
        <v>1074</v>
      </c>
      <c r="E772" t="s">
        <v>80</v>
      </c>
      <c r="F772" t="s">
        <v>69</v>
      </c>
      <c r="G772" s="45" t="s">
        <v>77</v>
      </c>
      <c r="H772" s="44" t="s">
        <v>49</v>
      </c>
      <c r="I772" s="44" t="s">
        <v>50</v>
      </c>
      <c r="J772" s="44" t="s">
        <v>64</v>
      </c>
      <c r="K772" s="46">
        <v>16.600000000000001</v>
      </c>
      <c r="L772" s="47" t="s">
        <v>52</v>
      </c>
      <c r="M772" s="48">
        <v>19.100000000000001</v>
      </c>
      <c r="N772" s="47">
        <v>681</v>
      </c>
      <c r="O772" s="48">
        <v>18.2</v>
      </c>
      <c r="P772" s="47" t="s">
        <v>53</v>
      </c>
      <c r="Q772" s="48">
        <v>30.6</v>
      </c>
      <c r="R772" s="47">
        <v>580</v>
      </c>
      <c r="S772" s="48">
        <v>64.5</v>
      </c>
      <c r="T772" s="47">
        <v>360</v>
      </c>
      <c r="U772" s="48">
        <v>63.6</v>
      </c>
      <c r="V772" s="47">
        <v>313</v>
      </c>
      <c r="W772" s="48">
        <v>67.099999999999994</v>
      </c>
      <c r="X772" s="47">
        <v>289</v>
      </c>
      <c r="Y772" s="48">
        <v>81.5</v>
      </c>
      <c r="Z772" s="47">
        <v>321</v>
      </c>
      <c r="AA772" s="48">
        <v>20</v>
      </c>
      <c r="AB772" s="47">
        <v>725</v>
      </c>
      <c r="AC772" s="48">
        <v>77.8</v>
      </c>
      <c r="AD772" s="47" t="s">
        <v>1075</v>
      </c>
      <c r="AE772" s="46">
        <v>30</v>
      </c>
    </row>
    <row r="773" spans="1:31" x14ac:dyDescent="0.2">
      <c r="A773" s="44">
        <f t="shared" si="12"/>
        <v>772</v>
      </c>
      <c r="B773" s="45" t="s">
        <v>128</v>
      </c>
      <c r="C773" s="44" t="s">
        <v>93</v>
      </c>
      <c r="D773" s="58" t="s">
        <v>1076</v>
      </c>
      <c r="E773" t="s">
        <v>1077</v>
      </c>
      <c r="F773" t="s">
        <v>69</v>
      </c>
      <c r="G773" s="45" t="s">
        <v>77</v>
      </c>
      <c r="H773" s="44" t="s">
        <v>62</v>
      </c>
      <c r="I773" s="44" t="s">
        <v>50</v>
      </c>
      <c r="J773" s="44" t="s">
        <v>64</v>
      </c>
      <c r="K773" s="46">
        <v>16.600000000000001</v>
      </c>
      <c r="L773" s="47" t="s">
        <v>52</v>
      </c>
      <c r="M773" s="48">
        <v>13.1</v>
      </c>
      <c r="N773" s="47" t="s">
        <v>52</v>
      </c>
      <c r="O773" s="48">
        <v>14.2</v>
      </c>
      <c r="P773" s="47" t="s">
        <v>53</v>
      </c>
      <c r="Q773" s="48">
        <v>21</v>
      </c>
      <c r="R773" s="47">
        <v>699</v>
      </c>
      <c r="S773" s="48">
        <v>91.2</v>
      </c>
      <c r="T773" s="47">
        <v>216</v>
      </c>
      <c r="U773" s="48">
        <v>32.200000000000003</v>
      </c>
      <c r="V773" s="47">
        <v>566</v>
      </c>
      <c r="W773" s="48">
        <v>38</v>
      </c>
      <c r="X773" s="47">
        <v>514</v>
      </c>
      <c r="Y773" s="48">
        <v>45.1</v>
      </c>
      <c r="Z773" s="47" t="s">
        <v>53</v>
      </c>
      <c r="AA773" s="48">
        <v>16.3</v>
      </c>
      <c r="AB773" s="47" t="s">
        <v>53</v>
      </c>
      <c r="AC773" s="48">
        <v>52.3</v>
      </c>
      <c r="AD773" s="47" t="s">
        <v>368</v>
      </c>
      <c r="AE773" s="46" t="s">
        <v>54</v>
      </c>
    </row>
    <row r="774" spans="1:31" x14ac:dyDescent="0.2">
      <c r="A774" s="44">
        <f t="shared" si="12"/>
        <v>773</v>
      </c>
      <c r="B774" s="45" t="s">
        <v>44</v>
      </c>
      <c r="C774" s="44" t="s">
        <v>93</v>
      </c>
      <c r="D774" s="58" t="s">
        <v>1078</v>
      </c>
      <c r="E774" t="s">
        <v>363</v>
      </c>
      <c r="F774" t="s">
        <v>69</v>
      </c>
      <c r="G774" s="45" t="s">
        <v>77</v>
      </c>
      <c r="H774" s="44" t="s">
        <v>88</v>
      </c>
      <c r="I774" s="44" t="s">
        <v>273</v>
      </c>
      <c r="J774" s="44" t="s">
        <v>64</v>
      </c>
      <c r="K774" s="46">
        <v>16.600000000000001</v>
      </c>
      <c r="L774" s="47" t="s">
        <v>52</v>
      </c>
      <c r="M774" s="48">
        <v>41.3</v>
      </c>
      <c r="N774" s="47">
        <v>329</v>
      </c>
      <c r="O774" s="48">
        <v>64.599999999999994</v>
      </c>
      <c r="P774" s="47">
        <v>273</v>
      </c>
      <c r="Q774" s="48">
        <v>1</v>
      </c>
      <c r="R774" s="47" t="s">
        <v>53</v>
      </c>
      <c r="S774" s="48">
        <v>2.6</v>
      </c>
      <c r="T774" s="47" t="s">
        <v>53</v>
      </c>
      <c r="U774" s="48">
        <v>66.900000000000006</v>
      </c>
      <c r="V774" s="47">
        <v>299</v>
      </c>
      <c r="W774" s="48">
        <v>62</v>
      </c>
      <c r="X774" s="47">
        <v>323</v>
      </c>
      <c r="Y774" s="48">
        <v>3.2</v>
      </c>
      <c r="Z774" s="47" t="s">
        <v>53</v>
      </c>
      <c r="AA774" s="48">
        <v>7.5</v>
      </c>
      <c r="AB774" s="47" t="s">
        <v>53</v>
      </c>
      <c r="AC774" s="48"/>
      <c r="AD774" s="47"/>
      <c r="AE774" s="46" t="s">
        <v>54</v>
      </c>
    </row>
    <row r="775" spans="1:31" x14ac:dyDescent="0.2">
      <c r="A775" s="44">
        <f t="shared" si="12"/>
        <v>774</v>
      </c>
      <c r="B775" s="45" t="s">
        <v>56</v>
      </c>
      <c r="C775" s="44"/>
      <c r="D775" s="58" t="s">
        <v>1079</v>
      </c>
      <c r="E775" t="s">
        <v>130</v>
      </c>
      <c r="F775" t="s">
        <v>76</v>
      </c>
      <c r="G775" s="45" t="s">
        <v>77</v>
      </c>
      <c r="H775" s="44" t="s">
        <v>49</v>
      </c>
      <c r="I775" s="44" t="s">
        <v>59</v>
      </c>
      <c r="J775" s="44" t="s">
        <v>51</v>
      </c>
      <c r="K775" s="46">
        <v>16.600000000000001</v>
      </c>
      <c r="L775" s="47" t="s">
        <v>52</v>
      </c>
      <c r="M775" s="48">
        <v>4.5999999999999996</v>
      </c>
      <c r="N775" s="47" t="s">
        <v>52</v>
      </c>
      <c r="O775" s="48">
        <v>36.200000000000003</v>
      </c>
      <c r="P775" s="47">
        <v>553</v>
      </c>
      <c r="Q775" s="48">
        <v>3.2</v>
      </c>
      <c r="R775" s="47" t="s">
        <v>53</v>
      </c>
      <c r="S775" s="48">
        <v>21.1</v>
      </c>
      <c r="T775" s="47">
        <v>696</v>
      </c>
      <c r="U775" s="48">
        <v>15</v>
      </c>
      <c r="V775" s="47" t="s">
        <v>53</v>
      </c>
      <c r="W775" s="48">
        <v>18.100000000000001</v>
      </c>
      <c r="X775" s="47">
        <v>793</v>
      </c>
      <c r="Y775" s="48">
        <v>16.899999999999999</v>
      </c>
      <c r="Z775" s="47" t="s">
        <v>53</v>
      </c>
      <c r="AA775" s="48">
        <v>3.3</v>
      </c>
      <c r="AB775" s="47" t="s">
        <v>53</v>
      </c>
      <c r="AC775" s="48"/>
      <c r="AD775" s="47"/>
      <c r="AE775" s="46" t="s">
        <v>54</v>
      </c>
    </row>
    <row r="776" spans="1:31" x14ac:dyDescent="0.2">
      <c r="A776" s="44">
        <f t="shared" si="12"/>
        <v>775</v>
      </c>
      <c r="B776" s="45" t="s">
        <v>93</v>
      </c>
      <c r="C776" s="44" t="s">
        <v>65</v>
      </c>
      <c r="D776" s="58" t="s">
        <v>1080</v>
      </c>
      <c r="E776" t="s">
        <v>355</v>
      </c>
      <c r="F776" t="s">
        <v>76</v>
      </c>
      <c r="G776" s="45" t="s">
        <v>58</v>
      </c>
      <c r="H776" s="44" t="s">
        <v>49</v>
      </c>
      <c r="I776" s="44" t="s">
        <v>50</v>
      </c>
      <c r="J776" s="44" t="s">
        <v>64</v>
      </c>
      <c r="K776" s="46">
        <v>16.7</v>
      </c>
      <c r="L776" s="47" t="s">
        <v>52</v>
      </c>
      <c r="M776" s="48">
        <v>8.1999999999999993</v>
      </c>
      <c r="N776" s="47" t="s">
        <v>52</v>
      </c>
      <c r="O776" s="48">
        <v>18.600000000000001</v>
      </c>
      <c r="P776" s="47" t="s">
        <v>53</v>
      </c>
      <c r="Q776" s="48">
        <v>28.9</v>
      </c>
      <c r="R776" s="47">
        <v>596</v>
      </c>
      <c r="S776" s="48">
        <v>23.6</v>
      </c>
      <c r="T776" s="47">
        <v>668</v>
      </c>
      <c r="U776" s="48">
        <v>30.3</v>
      </c>
      <c r="V776" s="47">
        <v>588</v>
      </c>
      <c r="W776" s="48">
        <v>31.7</v>
      </c>
      <c r="X776" s="47">
        <v>592</v>
      </c>
      <c r="Y776" s="48">
        <v>58.9</v>
      </c>
      <c r="Z776" s="47">
        <v>709</v>
      </c>
      <c r="AA776" s="48">
        <v>5</v>
      </c>
      <c r="AB776" s="47" t="s">
        <v>53</v>
      </c>
      <c r="AC776" s="48">
        <v>58.2</v>
      </c>
      <c r="AD776" s="47" t="s">
        <v>1081</v>
      </c>
      <c r="AE776" s="46" t="s">
        <v>54</v>
      </c>
    </row>
    <row r="777" spans="1:31" x14ac:dyDescent="0.2">
      <c r="A777" s="44">
        <f t="shared" si="12"/>
        <v>776</v>
      </c>
      <c r="B777" s="45" t="s">
        <v>44</v>
      </c>
      <c r="C777" s="44" t="s">
        <v>89</v>
      </c>
      <c r="D777" s="58" t="s">
        <v>1082</v>
      </c>
      <c r="E777" t="s">
        <v>174</v>
      </c>
      <c r="F777" t="s">
        <v>76</v>
      </c>
      <c r="G777" s="45" t="s">
        <v>84</v>
      </c>
      <c r="H777" s="44" t="s">
        <v>82</v>
      </c>
      <c r="I777" s="44" t="s">
        <v>59</v>
      </c>
      <c r="J777" s="44" t="s">
        <v>64</v>
      </c>
      <c r="K777" s="46">
        <v>16.7</v>
      </c>
      <c r="L777" s="47" t="s">
        <v>52</v>
      </c>
      <c r="M777" s="48">
        <v>11.9</v>
      </c>
      <c r="N777" s="47" t="s">
        <v>52</v>
      </c>
      <c r="O777" s="48">
        <v>27.1</v>
      </c>
      <c r="P777" s="47">
        <v>696</v>
      </c>
      <c r="Q777" s="48">
        <v>2.4</v>
      </c>
      <c r="R777" s="47" t="s">
        <v>53</v>
      </c>
      <c r="S777" s="48">
        <v>91.9</v>
      </c>
      <c r="T777" s="47">
        <v>210</v>
      </c>
      <c r="U777" s="48">
        <v>18.5</v>
      </c>
      <c r="V777" s="47">
        <v>753</v>
      </c>
      <c r="W777" s="48">
        <v>24.6</v>
      </c>
      <c r="X777" s="47">
        <v>693</v>
      </c>
      <c r="Y777" s="48">
        <v>56.8</v>
      </c>
      <c r="Z777" s="47">
        <v>741</v>
      </c>
      <c r="AA777" s="48">
        <v>35.6</v>
      </c>
      <c r="AB777" s="47">
        <v>483</v>
      </c>
      <c r="AC777" s="48">
        <v>34.799999999999997</v>
      </c>
      <c r="AD777" s="47" t="s">
        <v>53</v>
      </c>
      <c r="AE777" s="46" t="s">
        <v>54</v>
      </c>
    </row>
    <row r="778" spans="1:31" x14ac:dyDescent="0.2">
      <c r="A778" s="44">
        <f t="shared" si="12"/>
        <v>777</v>
      </c>
      <c r="B778" s="45" t="s">
        <v>56</v>
      </c>
      <c r="C778" s="44"/>
      <c r="D778" s="58" t="s">
        <v>1083</v>
      </c>
      <c r="E778" t="s">
        <v>251</v>
      </c>
      <c r="F778" t="s">
        <v>76</v>
      </c>
      <c r="G778" s="45" t="s">
        <v>58</v>
      </c>
      <c r="H778" s="44" t="s">
        <v>49</v>
      </c>
      <c r="I778" s="44" t="s">
        <v>63</v>
      </c>
      <c r="J778" s="44" t="s">
        <v>64</v>
      </c>
      <c r="K778" s="46">
        <v>16.7</v>
      </c>
      <c r="L778" s="47" t="s">
        <v>52</v>
      </c>
      <c r="M778" s="48">
        <v>6.9</v>
      </c>
      <c r="N778" s="47" t="s">
        <v>52</v>
      </c>
      <c r="O778" s="48">
        <v>19.2</v>
      </c>
      <c r="P778" s="47" t="s">
        <v>53</v>
      </c>
      <c r="Q778" s="48">
        <v>1.2</v>
      </c>
      <c r="R778" s="47" t="s">
        <v>53</v>
      </c>
      <c r="S778" s="48">
        <v>38.4</v>
      </c>
      <c r="T778" s="47">
        <v>514</v>
      </c>
      <c r="U778" s="48">
        <v>28.3</v>
      </c>
      <c r="V778" s="47">
        <v>612</v>
      </c>
      <c r="W778" s="48">
        <v>27.9</v>
      </c>
      <c r="X778" s="47">
        <v>642</v>
      </c>
      <c r="Y778" s="48">
        <v>2.7</v>
      </c>
      <c r="Z778" s="47" t="s">
        <v>53</v>
      </c>
      <c r="AA778" s="48">
        <v>4.3</v>
      </c>
      <c r="AB778" s="47" t="s">
        <v>53</v>
      </c>
      <c r="AC778" s="48">
        <v>15.9</v>
      </c>
      <c r="AD778" s="47" t="s">
        <v>53</v>
      </c>
      <c r="AE778" s="46" t="s">
        <v>54</v>
      </c>
    </row>
    <row r="779" spans="1:31" x14ac:dyDescent="0.2">
      <c r="A779" s="44">
        <f t="shared" si="12"/>
        <v>778</v>
      </c>
      <c r="B779" s="45">
        <f>517</f>
        <v>517</v>
      </c>
      <c r="C779" s="44">
        <f>452</f>
        <v>452</v>
      </c>
      <c r="D779" s="58" t="s">
        <v>1084</v>
      </c>
      <c r="E779" t="s">
        <v>80</v>
      </c>
      <c r="F779" t="s">
        <v>69</v>
      </c>
      <c r="G779" s="45" t="s">
        <v>58</v>
      </c>
      <c r="H779" s="44" t="s">
        <v>49</v>
      </c>
      <c r="I779" s="44" t="s">
        <v>50</v>
      </c>
      <c r="J779" s="44" t="s">
        <v>64</v>
      </c>
      <c r="K779" s="46">
        <v>16.8</v>
      </c>
      <c r="L779" s="47" t="s">
        <v>52</v>
      </c>
      <c r="M779" s="48">
        <v>13.1</v>
      </c>
      <c r="N779" s="47" t="s">
        <v>52</v>
      </c>
      <c r="O779" s="48">
        <v>14.6</v>
      </c>
      <c r="P779" s="47" t="s">
        <v>53</v>
      </c>
      <c r="Q779" s="48">
        <v>38.299999999999997</v>
      </c>
      <c r="R779" s="47">
        <v>489</v>
      </c>
      <c r="S779" s="48">
        <v>79.5</v>
      </c>
      <c r="T779" s="47">
        <v>299</v>
      </c>
      <c r="U779" s="48">
        <v>81.3</v>
      </c>
      <c r="V779" s="47">
        <v>218</v>
      </c>
      <c r="W779" s="48">
        <v>83</v>
      </c>
      <c r="X779" s="47">
        <v>183</v>
      </c>
      <c r="Y779" s="48">
        <v>62.7</v>
      </c>
      <c r="Z779" s="47">
        <v>655</v>
      </c>
      <c r="AA779" s="48">
        <v>22.4</v>
      </c>
      <c r="AB779" s="47">
        <v>685</v>
      </c>
      <c r="AC779" s="48">
        <v>81.2</v>
      </c>
      <c r="AD779" s="47" t="s">
        <v>1085</v>
      </c>
      <c r="AE779" s="46">
        <v>31.4</v>
      </c>
    </row>
    <row r="780" spans="1:31" x14ac:dyDescent="0.2">
      <c r="A780" s="44">
        <f t="shared" si="12"/>
        <v>779</v>
      </c>
      <c r="B780" s="45">
        <f>684</f>
        <v>684</v>
      </c>
      <c r="C780" s="44" t="s">
        <v>482</v>
      </c>
      <c r="D780" s="58" t="s">
        <v>1086</v>
      </c>
      <c r="E780" t="s">
        <v>306</v>
      </c>
      <c r="F780" t="s">
        <v>69</v>
      </c>
      <c r="G780" s="45" t="s">
        <v>77</v>
      </c>
      <c r="H780" s="44" t="s">
        <v>82</v>
      </c>
      <c r="I780" s="44" t="s">
        <v>59</v>
      </c>
      <c r="J780" s="44" t="s">
        <v>64</v>
      </c>
      <c r="K780" s="46">
        <v>16.8</v>
      </c>
      <c r="L780" s="47" t="s">
        <v>52</v>
      </c>
      <c r="M780" s="48">
        <v>14.7</v>
      </c>
      <c r="N780" s="47" t="s">
        <v>52</v>
      </c>
      <c r="O780" s="48">
        <v>61.3</v>
      </c>
      <c r="P780" s="47">
        <v>293</v>
      </c>
      <c r="Q780" s="48">
        <v>6.9</v>
      </c>
      <c r="R780" s="47" t="s">
        <v>53</v>
      </c>
      <c r="S780" s="48">
        <v>8.4</v>
      </c>
      <c r="T780" s="47" t="s">
        <v>53</v>
      </c>
      <c r="U780" s="48">
        <v>39</v>
      </c>
      <c r="V780" s="47">
        <v>504</v>
      </c>
      <c r="W780" s="48">
        <v>44.5</v>
      </c>
      <c r="X780" s="47">
        <v>469</v>
      </c>
      <c r="Y780" s="48">
        <v>68.8</v>
      </c>
      <c r="Z780" s="47">
        <v>549</v>
      </c>
      <c r="AA780" s="48">
        <v>87</v>
      </c>
      <c r="AB780" s="47">
        <v>126</v>
      </c>
      <c r="AC780" s="48">
        <v>43.7</v>
      </c>
      <c r="AD780" s="47" t="s">
        <v>53</v>
      </c>
      <c r="AE780" s="46">
        <v>25.8</v>
      </c>
    </row>
    <row r="781" spans="1:31" x14ac:dyDescent="0.2">
      <c r="A781" s="44">
        <f t="shared" si="12"/>
        <v>780</v>
      </c>
      <c r="B781" s="45" t="s">
        <v>172</v>
      </c>
      <c r="C781" s="44" t="s">
        <v>150</v>
      </c>
      <c r="D781" s="58" t="s">
        <v>1087</v>
      </c>
      <c r="E781" t="s">
        <v>46</v>
      </c>
      <c r="F781" t="s">
        <v>47</v>
      </c>
      <c r="G781" s="45" t="s">
        <v>77</v>
      </c>
      <c r="H781" s="44" t="s">
        <v>82</v>
      </c>
      <c r="I781" s="44" t="s">
        <v>50</v>
      </c>
      <c r="J781" s="44" t="s">
        <v>64</v>
      </c>
      <c r="K781" s="46">
        <v>16.8</v>
      </c>
      <c r="L781" s="47" t="s">
        <v>52</v>
      </c>
      <c r="M781" s="48">
        <v>15</v>
      </c>
      <c r="N781" s="47" t="s">
        <v>52</v>
      </c>
      <c r="O781" s="48">
        <v>37.9</v>
      </c>
      <c r="P781" s="47">
        <v>534</v>
      </c>
      <c r="Q781" s="48">
        <v>24.6</v>
      </c>
      <c r="R781" s="47">
        <v>647</v>
      </c>
      <c r="S781" s="48">
        <v>4.4000000000000004</v>
      </c>
      <c r="T781" s="47" t="s">
        <v>53</v>
      </c>
      <c r="U781" s="48">
        <v>11.6</v>
      </c>
      <c r="V781" s="47" t="s">
        <v>53</v>
      </c>
      <c r="W781" s="48">
        <v>17.5</v>
      </c>
      <c r="X781" s="47" t="s">
        <v>53</v>
      </c>
      <c r="Y781" s="48">
        <v>64.7</v>
      </c>
      <c r="Z781" s="47">
        <v>625</v>
      </c>
      <c r="AA781" s="48">
        <v>38.700000000000003</v>
      </c>
      <c r="AB781" s="47">
        <v>447</v>
      </c>
      <c r="AC781" s="48">
        <v>72.099999999999994</v>
      </c>
      <c r="AD781" s="47" t="s">
        <v>942</v>
      </c>
      <c r="AE781" s="46" t="s">
        <v>54</v>
      </c>
    </row>
    <row r="782" spans="1:31" x14ac:dyDescent="0.2">
      <c r="A782" s="44">
        <f t="shared" si="12"/>
        <v>781</v>
      </c>
      <c r="B782" s="45" t="s">
        <v>172</v>
      </c>
      <c r="C782" s="44" t="s">
        <v>145</v>
      </c>
      <c r="D782" s="58" t="s">
        <v>1088</v>
      </c>
      <c r="E782" t="s">
        <v>646</v>
      </c>
      <c r="F782" t="s">
        <v>69</v>
      </c>
      <c r="G782" s="45" t="s">
        <v>77</v>
      </c>
      <c r="H782" s="44" t="s">
        <v>82</v>
      </c>
      <c r="I782" s="44" t="s">
        <v>50</v>
      </c>
      <c r="J782" s="44" t="s">
        <v>64</v>
      </c>
      <c r="K782" s="46">
        <v>16.8</v>
      </c>
      <c r="L782" s="47" t="s">
        <v>52</v>
      </c>
      <c r="M782" s="48">
        <v>25.7</v>
      </c>
      <c r="N782" s="47">
        <v>527</v>
      </c>
      <c r="O782" s="48">
        <v>4.2</v>
      </c>
      <c r="P782" s="47" t="s">
        <v>53</v>
      </c>
      <c r="Q782" s="48">
        <v>44.3</v>
      </c>
      <c r="R782" s="47">
        <v>425</v>
      </c>
      <c r="S782" s="48">
        <v>2.2999999999999998</v>
      </c>
      <c r="T782" s="47" t="s">
        <v>53</v>
      </c>
      <c r="U782" s="48">
        <v>9.1999999999999993</v>
      </c>
      <c r="V782" s="47" t="s">
        <v>53</v>
      </c>
      <c r="W782" s="48">
        <v>14.3</v>
      </c>
      <c r="X782" s="47" t="s">
        <v>53</v>
      </c>
      <c r="Y782" s="48">
        <v>66.2</v>
      </c>
      <c r="Z782" s="47">
        <v>606</v>
      </c>
      <c r="AA782" s="48">
        <v>4.7</v>
      </c>
      <c r="AB782" s="47" t="s">
        <v>53</v>
      </c>
      <c r="AC782" s="48">
        <v>65.3</v>
      </c>
      <c r="AD782" s="47">
        <v>392</v>
      </c>
      <c r="AE782" s="46" t="s">
        <v>54</v>
      </c>
    </row>
    <row r="783" spans="1:31" x14ac:dyDescent="0.2">
      <c r="A783" s="44">
        <f t="shared" si="12"/>
        <v>782</v>
      </c>
      <c r="B783" s="45" t="s">
        <v>93</v>
      </c>
      <c r="C783" s="44" t="s">
        <v>93</v>
      </c>
      <c r="D783" s="58" t="s">
        <v>1089</v>
      </c>
      <c r="E783" t="s">
        <v>133</v>
      </c>
      <c r="F783" t="s">
        <v>69</v>
      </c>
      <c r="G783" s="45" t="s">
        <v>84</v>
      </c>
      <c r="H783" s="44" t="s">
        <v>62</v>
      </c>
      <c r="I783" s="44" t="s">
        <v>50</v>
      </c>
      <c r="J783" s="44" t="s">
        <v>64</v>
      </c>
      <c r="K783" s="46">
        <v>16.8</v>
      </c>
      <c r="L783" s="47" t="s">
        <v>52</v>
      </c>
      <c r="M783" s="48">
        <v>5.3</v>
      </c>
      <c r="N783" s="47" t="s">
        <v>52</v>
      </c>
      <c r="O783" s="48">
        <v>7.4</v>
      </c>
      <c r="P783" s="47" t="s">
        <v>53</v>
      </c>
      <c r="Q783" s="48">
        <v>43.1</v>
      </c>
      <c r="R783" s="47">
        <v>437</v>
      </c>
      <c r="S783" s="48">
        <v>6.9</v>
      </c>
      <c r="T783" s="47" t="s">
        <v>53</v>
      </c>
      <c r="U783" s="48">
        <v>4</v>
      </c>
      <c r="V783" s="47" t="s">
        <v>53</v>
      </c>
      <c r="W783" s="48">
        <v>9.1</v>
      </c>
      <c r="X783" s="47" t="s">
        <v>53</v>
      </c>
      <c r="Y783" s="48">
        <v>80.7</v>
      </c>
      <c r="Z783" s="47">
        <v>338</v>
      </c>
      <c r="AA783" s="48">
        <v>12.2</v>
      </c>
      <c r="AB783" s="47" t="s">
        <v>53</v>
      </c>
      <c r="AC783" s="48">
        <v>56.3</v>
      </c>
      <c r="AD783" s="47" t="s">
        <v>1090</v>
      </c>
      <c r="AE783" s="46" t="s">
        <v>54</v>
      </c>
    </row>
    <row r="784" spans="1:31" x14ac:dyDescent="0.2">
      <c r="A784" s="44">
        <f t="shared" si="12"/>
        <v>783</v>
      </c>
      <c r="B784" s="45">
        <f>491</f>
        <v>491</v>
      </c>
      <c r="C784" s="44">
        <f>513</f>
        <v>513</v>
      </c>
      <c r="D784" s="58" t="s">
        <v>1091</v>
      </c>
      <c r="E784" t="s">
        <v>174</v>
      </c>
      <c r="F784" t="s">
        <v>76</v>
      </c>
      <c r="G784" s="45" t="s">
        <v>77</v>
      </c>
      <c r="H784" s="44" t="s">
        <v>82</v>
      </c>
      <c r="I784" s="44" t="s">
        <v>59</v>
      </c>
      <c r="J784" s="44" t="s">
        <v>64</v>
      </c>
      <c r="K784" s="46">
        <v>16.899999999999999</v>
      </c>
      <c r="L784" s="47" t="s">
        <v>52</v>
      </c>
      <c r="M784" s="48">
        <v>31.4</v>
      </c>
      <c r="N784" s="47">
        <v>456</v>
      </c>
      <c r="O784" s="48">
        <v>94.9</v>
      </c>
      <c r="P784" s="47">
        <v>74</v>
      </c>
      <c r="Q784" s="48">
        <v>5.6</v>
      </c>
      <c r="R784" s="47" t="s">
        <v>53</v>
      </c>
      <c r="S784" s="48">
        <v>99.2</v>
      </c>
      <c r="T784" s="47">
        <v>125</v>
      </c>
      <c r="U784" s="48">
        <v>34.799999999999997</v>
      </c>
      <c r="V784" s="47">
        <v>544</v>
      </c>
      <c r="W784" s="48">
        <v>35.4</v>
      </c>
      <c r="X784" s="47">
        <v>544</v>
      </c>
      <c r="Y784" s="48">
        <v>73.900000000000006</v>
      </c>
      <c r="Z784" s="47">
        <v>471</v>
      </c>
      <c r="AA784" s="48">
        <v>2.9</v>
      </c>
      <c r="AB784" s="47" t="s">
        <v>53</v>
      </c>
      <c r="AC784" s="48">
        <v>55.3</v>
      </c>
      <c r="AD784" s="47" t="s">
        <v>1092</v>
      </c>
      <c r="AE784" s="46">
        <v>32.6</v>
      </c>
    </row>
    <row r="785" spans="1:31" x14ac:dyDescent="0.2">
      <c r="A785" s="44">
        <f t="shared" si="12"/>
        <v>784</v>
      </c>
      <c r="B785" s="45">
        <f>591</f>
        <v>591</v>
      </c>
      <c r="C785" s="44" t="s">
        <v>611</v>
      </c>
      <c r="D785" s="58" t="s">
        <v>1093</v>
      </c>
      <c r="E785" t="s">
        <v>46</v>
      </c>
      <c r="F785" t="s">
        <v>47</v>
      </c>
      <c r="G785" s="45" t="s">
        <v>58</v>
      </c>
      <c r="H785" s="44" t="s">
        <v>49</v>
      </c>
      <c r="I785" s="44" t="s">
        <v>50</v>
      </c>
      <c r="J785" s="44" t="s">
        <v>51</v>
      </c>
      <c r="K785" s="46">
        <v>16.899999999999999</v>
      </c>
      <c r="L785" s="47" t="s">
        <v>52</v>
      </c>
      <c r="M785" s="48">
        <v>23.3</v>
      </c>
      <c r="N785" s="47">
        <v>575</v>
      </c>
      <c r="O785" s="48">
        <v>15.8</v>
      </c>
      <c r="P785" s="47" t="s">
        <v>53</v>
      </c>
      <c r="Q785" s="48">
        <v>47.5</v>
      </c>
      <c r="R785" s="47">
        <v>396</v>
      </c>
      <c r="S785" s="48">
        <v>18.7</v>
      </c>
      <c r="T785" s="47">
        <v>734</v>
      </c>
      <c r="U785" s="48">
        <v>99.7</v>
      </c>
      <c r="V785" s="47">
        <v>48</v>
      </c>
      <c r="W785" s="48">
        <v>99.7</v>
      </c>
      <c r="X785" s="47">
        <v>38</v>
      </c>
      <c r="Y785" s="48">
        <v>27.3</v>
      </c>
      <c r="Z785" s="47" t="s">
        <v>53</v>
      </c>
      <c r="AA785" s="48">
        <v>22.5</v>
      </c>
      <c r="AB785" s="47">
        <v>683</v>
      </c>
      <c r="AC785" s="48">
        <v>32.5</v>
      </c>
      <c r="AD785" s="47" t="s">
        <v>53</v>
      </c>
      <c r="AE785" s="46">
        <v>28.5</v>
      </c>
    </row>
    <row r="786" spans="1:31" x14ac:dyDescent="0.2">
      <c r="A786" s="44">
        <f t="shared" si="12"/>
        <v>785</v>
      </c>
      <c r="B786" s="45">
        <f>597</f>
        <v>597</v>
      </c>
      <c r="C786" s="44" t="s">
        <v>409</v>
      </c>
      <c r="D786" s="58" t="s">
        <v>1094</v>
      </c>
      <c r="E786" t="s">
        <v>190</v>
      </c>
      <c r="F786" t="s">
        <v>76</v>
      </c>
      <c r="G786" s="45" t="s">
        <v>58</v>
      </c>
      <c r="H786" s="44" t="s">
        <v>88</v>
      </c>
      <c r="I786" s="44" t="s">
        <v>50</v>
      </c>
      <c r="J786" s="44" t="s">
        <v>51</v>
      </c>
      <c r="K786" s="46">
        <v>16.899999999999999</v>
      </c>
      <c r="L786" s="47" t="s">
        <v>52</v>
      </c>
      <c r="M786" s="48">
        <v>14.7</v>
      </c>
      <c r="N786" s="47" t="s">
        <v>52</v>
      </c>
      <c r="O786" s="48">
        <v>94.2</v>
      </c>
      <c r="P786" s="47">
        <v>83</v>
      </c>
      <c r="Q786" s="48">
        <v>32.299999999999997</v>
      </c>
      <c r="R786" s="47">
        <v>558</v>
      </c>
      <c r="S786" s="48">
        <v>20</v>
      </c>
      <c r="T786" s="47">
        <v>713</v>
      </c>
      <c r="U786" s="48">
        <v>22</v>
      </c>
      <c r="V786" s="47">
        <v>699</v>
      </c>
      <c r="W786" s="48">
        <v>16.600000000000001</v>
      </c>
      <c r="X786" s="47" t="s">
        <v>53</v>
      </c>
      <c r="Y786" s="48">
        <v>24.7</v>
      </c>
      <c r="Z786" s="47" t="s">
        <v>53</v>
      </c>
      <c r="AA786" s="48">
        <v>11.9</v>
      </c>
      <c r="AB786" s="47" t="s">
        <v>53</v>
      </c>
      <c r="AC786" s="48">
        <v>48.1</v>
      </c>
      <c r="AD786" s="47" t="s">
        <v>330</v>
      </c>
      <c r="AE786" s="46">
        <v>28.3</v>
      </c>
    </row>
    <row r="787" spans="1:31" x14ac:dyDescent="0.2">
      <c r="A787" s="44">
        <f t="shared" si="12"/>
        <v>786</v>
      </c>
      <c r="B787" s="45" t="s">
        <v>43</v>
      </c>
      <c r="C787" s="44" t="s">
        <v>89</v>
      </c>
      <c r="D787" s="58" t="s">
        <v>1095</v>
      </c>
      <c r="E787" t="s">
        <v>340</v>
      </c>
      <c r="F787" t="s">
        <v>76</v>
      </c>
      <c r="G787" s="45" t="s">
        <v>77</v>
      </c>
      <c r="H787" s="44" t="s">
        <v>62</v>
      </c>
      <c r="I787" s="44" t="s">
        <v>59</v>
      </c>
      <c r="J787" s="44" t="s">
        <v>51</v>
      </c>
      <c r="K787" s="46">
        <v>16.899999999999999</v>
      </c>
      <c r="L787" s="47" t="s">
        <v>52</v>
      </c>
      <c r="M787" s="48">
        <v>54.1</v>
      </c>
      <c r="N787" s="47">
        <v>226</v>
      </c>
      <c r="O787" s="48">
        <v>7.5</v>
      </c>
      <c r="P787" s="47" t="s">
        <v>53</v>
      </c>
      <c r="Q787" s="48">
        <v>6.6</v>
      </c>
      <c r="R787" s="47" t="s">
        <v>53</v>
      </c>
      <c r="S787" s="48">
        <v>10.5</v>
      </c>
      <c r="T787" s="47" t="s">
        <v>53</v>
      </c>
      <c r="U787" s="48">
        <v>1.6</v>
      </c>
      <c r="V787" s="47" t="s">
        <v>53</v>
      </c>
      <c r="W787" s="48">
        <v>6</v>
      </c>
      <c r="X787" s="47" t="s">
        <v>53</v>
      </c>
      <c r="Y787" s="48">
        <v>30.2</v>
      </c>
      <c r="Z787" s="47" t="s">
        <v>53</v>
      </c>
      <c r="AA787" s="48">
        <v>11.7</v>
      </c>
      <c r="AB787" s="47" t="s">
        <v>53</v>
      </c>
      <c r="AC787" s="48">
        <v>37.299999999999997</v>
      </c>
      <c r="AD787" s="47" t="s">
        <v>53</v>
      </c>
      <c r="AE787" s="46" t="s">
        <v>54</v>
      </c>
    </row>
    <row r="788" spans="1:31" x14ac:dyDescent="0.2">
      <c r="A788" s="44">
        <f t="shared" si="12"/>
        <v>787</v>
      </c>
      <c r="B788" s="45">
        <v>370</v>
      </c>
      <c r="C788" s="44">
        <f>326</f>
        <v>326</v>
      </c>
      <c r="D788" s="58" t="s">
        <v>1096</v>
      </c>
      <c r="E788" t="s">
        <v>96</v>
      </c>
      <c r="F788" t="s">
        <v>76</v>
      </c>
      <c r="G788" s="45" t="s">
        <v>48</v>
      </c>
      <c r="H788" s="44" t="s">
        <v>62</v>
      </c>
      <c r="I788" s="44" t="s">
        <v>50</v>
      </c>
      <c r="J788" s="44" t="s">
        <v>64</v>
      </c>
      <c r="K788" s="46">
        <v>17</v>
      </c>
      <c r="L788" s="47" t="s">
        <v>52</v>
      </c>
      <c r="M788" s="48">
        <v>28.1</v>
      </c>
      <c r="N788" s="47">
        <v>494</v>
      </c>
      <c r="O788" s="48">
        <v>82.3</v>
      </c>
      <c r="P788" s="47">
        <v>156</v>
      </c>
      <c r="Q788" s="48">
        <v>100</v>
      </c>
      <c r="R788" s="47">
        <v>4</v>
      </c>
      <c r="S788" s="48">
        <v>5.0999999999999996</v>
      </c>
      <c r="T788" s="47" t="s">
        <v>53</v>
      </c>
      <c r="U788" s="48">
        <v>7.3</v>
      </c>
      <c r="V788" s="47" t="s">
        <v>53</v>
      </c>
      <c r="W788" s="48">
        <v>10.8</v>
      </c>
      <c r="X788" s="47" t="s">
        <v>53</v>
      </c>
      <c r="Y788" s="48">
        <v>15.8</v>
      </c>
      <c r="Z788" s="47" t="s">
        <v>53</v>
      </c>
      <c r="AA788" s="48">
        <v>2.5</v>
      </c>
      <c r="AB788" s="47" t="s">
        <v>53</v>
      </c>
      <c r="AC788" s="48">
        <v>42.8</v>
      </c>
      <c r="AD788" s="47" t="s">
        <v>53</v>
      </c>
      <c r="AE788" s="46">
        <v>40.4</v>
      </c>
    </row>
    <row r="789" spans="1:31" x14ac:dyDescent="0.2">
      <c r="A789" s="44">
        <f t="shared" si="12"/>
        <v>788</v>
      </c>
      <c r="B789" s="45">
        <f>664</f>
        <v>664</v>
      </c>
      <c r="C789" s="44" t="s">
        <v>276</v>
      </c>
      <c r="D789" s="58" t="s">
        <v>1097</v>
      </c>
      <c r="E789" t="s">
        <v>147</v>
      </c>
      <c r="F789" t="s">
        <v>76</v>
      </c>
      <c r="G789" s="45" t="s">
        <v>84</v>
      </c>
      <c r="H789" s="44" t="s">
        <v>49</v>
      </c>
      <c r="I789" s="44" t="s">
        <v>50</v>
      </c>
      <c r="J789" s="44" t="s">
        <v>64</v>
      </c>
      <c r="K789" s="46">
        <v>17</v>
      </c>
      <c r="L789" s="47" t="s">
        <v>52</v>
      </c>
      <c r="M789" s="48">
        <v>35.799999999999997</v>
      </c>
      <c r="N789" s="47">
        <v>403</v>
      </c>
      <c r="O789" s="48">
        <v>17</v>
      </c>
      <c r="P789" s="47" t="s">
        <v>53</v>
      </c>
      <c r="Q789" s="48">
        <v>36.799999999999997</v>
      </c>
      <c r="R789" s="47">
        <v>506</v>
      </c>
      <c r="S789" s="48">
        <v>1.4</v>
      </c>
      <c r="T789" s="47" t="s">
        <v>53</v>
      </c>
      <c r="U789" s="48">
        <v>1.6</v>
      </c>
      <c r="V789" s="47" t="s">
        <v>53</v>
      </c>
      <c r="W789" s="48">
        <v>6</v>
      </c>
      <c r="X789" s="47" t="s">
        <v>53</v>
      </c>
      <c r="Y789" s="48">
        <v>87.3</v>
      </c>
      <c r="Z789" s="47">
        <v>212</v>
      </c>
      <c r="AA789" s="48">
        <v>8.3000000000000007</v>
      </c>
      <c r="AB789" s="47" t="s">
        <v>53</v>
      </c>
      <c r="AC789" s="48">
        <v>62.7</v>
      </c>
      <c r="AD789" s="47" t="s">
        <v>397</v>
      </c>
      <c r="AE789" s="46">
        <v>26.4</v>
      </c>
    </row>
    <row r="790" spans="1:31" x14ac:dyDescent="0.2">
      <c r="A790" s="44">
        <f t="shared" si="12"/>
        <v>789</v>
      </c>
      <c r="B790" s="45" t="s">
        <v>445</v>
      </c>
      <c r="C790" s="44" t="s">
        <v>93</v>
      </c>
      <c r="D790" s="58" t="s">
        <v>1098</v>
      </c>
      <c r="E790" t="s">
        <v>46</v>
      </c>
      <c r="F790" t="s">
        <v>47</v>
      </c>
      <c r="G790" s="45" t="s">
        <v>77</v>
      </c>
      <c r="H790" s="44" t="s">
        <v>49</v>
      </c>
      <c r="I790" s="44" t="s">
        <v>50</v>
      </c>
      <c r="J790" s="44" t="s">
        <v>51</v>
      </c>
      <c r="K790" s="46">
        <v>17</v>
      </c>
      <c r="L790" s="47" t="s">
        <v>52</v>
      </c>
      <c r="M790" s="48">
        <v>18.3</v>
      </c>
      <c r="N790" s="47">
        <v>699</v>
      </c>
      <c r="O790" s="48">
        <v>16.100000000000001</v>
      </c>
      <c r="P790" s="47" t="s">
        <v>53</v>
      </c>
      <c r="Q790" s="48">
        <v>17</v>
      </c>
      <c r="R790" s="47">
        <v>763</v>
      </c>
      <c r="S790" s="48">
        <v>25.2</v>
      </c>
      <c r="T790" s="47">
        <v>648</v>
      </c>
      <c r="U790" s="48">
        <v>45.5</v>
      </c>
      <c r="V790" s="47">
        <v>443</v>
      </c>
      <c r="W790" s="48">
        <v>50.5</v>
      </c>
      <c r="X790" s="47">
        <v>410</v>
      </c>
      <c r="Y790" s="48">
        <v>56.7</v>
      </c>
      <c r="Z790" s="47">
        <v>742</v>
      </c>
      <c r="AA790" s="48">
        <v>58</v>
      </c>
      <c r="AB790" s="47">
        <v>285</v>
      </c>
      <c r="AC790" s="48">
        <v>60.9</v>
      </c>
      <c r="AD790" s="47" t="s">
        <v>1099</v>
      </c>
      <c r="AE790" s="46" t="s">
        <v>54</v>
      </c>
    </row>
    <row r="791" spans="1:31" x14ac:dyDescent="0.2">
      <c r="A791" s="44">
        <f t="shared" si="12"/>
        <v>790</v>
      </c>
      <c r="B791" s="45" t="s">
        <v>44</v>
      </c>
      <c r="C791" s="44" t="s">
        <v>43</v>
      </c>
      <c r="D791" s="58" t="s">
        <v>1100</v>
      </c>
      <c r="E791" t="s">
        <v>355</v>
      </c>
      <c r="F791" t="s">
        <v>76</v>
      </c>
      <c r="G791" s="45" t="s">
        <v>58</v>
      </c>
      <c r="H791" s="44" t="s">
        <v>62</v>
      </c>
      <c r="I791" s="44" t="s">
        <v>50</v>
      </c>
      <c r="J791" s="44" t="s">
        <v>64</v>
      </c>
      <c r="K791" s="46">
        <v>17</v>
      </c>
      <c r="L791" s="47" t="s">
        <v>52</v>
      </c>
      <c r="M791" s="48">
        <v>18.5</v>
      </c>
      <c r="N791" s="47">
        <v>696</v>
      </c>
      <c r="O791" s="48">
        <v>39.1</v>
      </c>
      <c r="P791" s="47">
        <v>519</v>
      </c>
      <c r="Q791" s="48">
        <v>5.5</v>
      </c>
      <c r="R791" s="47" t="s">
        <v>53</v>
      </c>
      <c r="S791" s="48">
        <v>45.3</v>
      </c>
      <c r="T791" s="47">
        <v>466</v>
      </c>
      <c r="U791" s="48">
        <v>63.4</v>
      </c>
      <c r="V791" s="47">
        <v>318</v>
      </c>
      <c r="W791" s="48">
        <v>56.9</v>
      </c>
      <c r="X791" s="47">
        <v>359</v>
      </c>
      <c r="Y791" s="48">
        <v>23</v>
      </c>
      <c r="Z791" s="47" t="s">
        <v>53</v>
      </c>
      <c r="AA791" s="48">
        <v>5.2</v>
      </c>
      <c r="AB791" s="47" t="s">
        <v>53</v>
      </c>
      <c r="AC791" s="48">
        <v>42.5</v>
      </c>
      <c r="AD791" s="47" t="s">
        <v>53</v>
      </c>
      <c r="AE791" s="46" t="s">
        <v>54</v>
      </c>
    </row>
    <row r="792" spans="1:31" x14ac:dyDescent="0.2">
      <c r="A792" s="44">
        <f t="shared" si="12"/>
        <v>791</v>
      </c>
      <c r="B792" s="45" t="s">
        <v>145</v>
      </c>
      <c r="C792" s="44" t="s">
        <v>93</v>
      </c>
      <c r="D792" s="58" t="s">
        <v>1101</v>
      </c>
      <c r="E792" t="s">
        <v>255</v>
      </c>
      <c r="F792" t="s">
        <v>76</v>
      </c>
      <c r="G792" s="45" t="s">
        <v>58</v>
      </c>
      <c r="H792" s="44" t="s">
        <v>62</v>
      </c>
      <c r="I792" s="44" t="s">
        <v>50</v>
      </c>
      <c r="J792" s="44" t="s">
        <v>51</v>
      </c>
      <c r="K792" s="46">
        <v>17.100000000000001</v>
      </c>
      <c r="L792" s="47" t="s">
        <v>52</v>
      </c>
      <c r="M792" s="48">
        <v>21</v>
      </c>
      <c r="N792" s="47">
        <v>625</v>
      </c>
      <c r="O792" s="48">
        <v>15.8</v>
      </c>
      <c r="P792" s="47" t="s">
        <v>53</v>
      </c>
      <c r="Q792" s="48">
        <v>6.4</v>
      </c>
      <c r="R792" s="47" t="s">
        <v>53</v>
      </c>
      <c r="S792" s="48">
        <v>93.7</v>
      </c>
      <c r="T792" s="47">
        <v>196</v>
      </c>
      <c r="U792" s="48">
        <v>100</v>
      </c>
      <c r="V792" s="47">
        <v>29</v>
      </c>
      <c r="W792" s="48">
        <v>98</v>
      </c>
      <c r="X792" s="47">
        <v>79</v>
      </c>
      <c r="Y792" s="48">
        <v>32.700000000000003</v>
      </c>
      <c r="Z792" s="47" t="s">
        <v>53</v>
      </c>
      <c r="AA792" s="48">
        <v>6</v>
      </c>
      <c r="AB792" s="47" t="s">
        <v>53</v>
      </c>
      <c r="AC792" s="48">
        <v>38.200000000000003</v>
      </c>
      <c r="AD792" s="47" t="s">
        <v>53</v>
      </c>
      <c r="AE792" s="46" t="s">
        <v>54</v>
      </c>
    </row>
    <row r="793" spans="1:31" x14ac:dyDescent="0.2">
      <c r="A793" s="44">
        <f t="shared" si="12"/>
        <v>792</v>
      </c>
      <c r="B793" s="45">
        <f>609</f>
        <v>609</v>
      </c>
      <c r="C793" s="44" t="s">
        <v>445</v>
      </c>
      <c r="D793" s="58" t="s">
        <v>1102</v>
      </c>
      <c r="E793" t="s">
        <v>355</v>
      </c>
      <c r="F793" t="s">
        <v>76</v>
      </c>
      <c r="G793" s="45" t="s">
        <v>58</v>
      </c>
      <c r="H793" s="44" t="s">
        <v>62</v>
      </c>
      <c r="I793" s="44" t="s">
        <v>50</v>
      </c>
      <c r="J793" s="44" t="s">
        <v>64</v>
      </c>
      <c r="K793" s="46">
        <v>17.2</v>
      </c>
      <c r="L793" s="47" t="s">
        <v>52</v>
      </c>
      <c r="M793" s="48">
        <v>9.9</v>
      </c>
      <c r="N793" s="47" t="s">
        <v>52</v>
      </c>
      <c r="O793" s="48">
        <v>23.6</v>
      </c>
      <c r="P793" s="47">
        <v>760</v>
      </c>
      <c r="Q793" s="48">
        <v>57.9</v>
      </c>
      <c r="R793" s="47">
        <v>300</v>
      </c>
      <c r="S793" s="48">
        <v>32.1</v>
      </c>
      <c r="T793" s="47">
        <v>561</v>
      </c>
      <c r="U793" s="48">
        <v>19</v>
      </c>
      <c r="V793" s="47">
        <v>746</v>
      </c>
      <c r="W793" s="48">
        <v>21.1</v>
      </c>
      <c r="X793" s="47">
        <v>747</v>
      </c>
      <c r="Y793" s="48">
        <v>61.6</v>
      </c>
      <c r="Z793" s="47">
        <v>668</v>
      </c>
      <c r="AA793" s="48">
        <v>5.2</v>
      </c>
      <c r="AB793" s="47" t="s">
        <v>53</v>
      </c>
      <c r="AC793" s="48">
        <v>51.4</v>
      </c>
      <c r="AD793" s="47" t="s">
        <v>1024</v>
      </c>
      <c r="AE793" s="46">
        <v>27.9</v>
      </c>
    </row>
    <row r="794" spans="1:31" x14ac:dyDescent="0.2">
      <c r="A794" s="44">
        <f t="shared" si="12"/>
        <v>793</v>
      </c>
      <c r="B794" s="45">
        <f>697</f>
        <v>697</v>
      </c>
      <c r="C794" s="44" t="s">
        <v>406</v>
      </c>
      <c r="D794" s="58" t="s">
        <v>1103</v>
      </c>
      <c r="E794" t="s">
        <v>46</v>
      </c>
      <c r="F794" t="s">
        <v>47</v>
      </c>
      <c r="G794" s="45" t="s">
        <v>77</v>
      </c>
      <c r="H794" s="44" t="s">
        <v>82</v>
      </c>
      <c r="I794" s="44" t="s">
        <v>50</v>
      </c>
      <c r="J794" s="44" t="s">
        <v>64</v>
      </c>
      <c r="K794" s="46">
        <v>17.2</v>
      </c>
      <c r="L794" s="47" t="s">
        <v>52</v>
      </c>
      <c r="M794" s="48">
        <v>15.7</v>
      </c>
      <c r="N794" s="47" t="s">
        <v>52</v>
      </c>
      <c r="O794" s="48">
        <v>38.5</v>
      </c>
      <c r="P794" s="47">
        <v>526</v>
      </c>
      <c r="Q794" s="48">
        <v>23.5</v>
      </c>
      <c r="R794" s="47">
        <v>664</v>
      </c>
      <c r="S794" s="48">
        <v>29.7</v>
      </c>
      <c r="T794" s="47">
        <v>588</v>
      </c>
      <c r="U794" s="48">
        <v>6.4</v>
      </c>
      <c r="V794" s="47" t="s">
        <v>53</v>
      </c>
      <c r="W794" s="48">
        <v>5</v>
      </c>
      <c r="X794" s="47" t="s">
        <v>53</v>
      </c>
      <c r="Y794" s="48">
        <v>71.8</v>
      </c>
      <c r="Z794" s="47">
        <v>503</v>
      </c>
      <c r="AA794" s="48">
        <v>48</v>
      </c>
      <c r="AB794" s="47">
        <v>361</v>
      </c>
      <c r="AC794" s="48">
        <v>50.9</v>
      </c>
      <c r="AD794" s="47" t="s">
        <v>335</v>
      </c>
      <c r="AE794" s="46">
        <v>25.1</v>
      </c>
    </row>
    <row r="795" spans="1:31" x14ac:dyDescent="0.2">
      <c r="A795" s="44">
        <f t="shared" si="12"/>
        <v>794</v>
      </c>
      <c r="B795" s="45">
        <f>597</f>
        <v>597</v>
      </c>
      <c r="C795" s="44" t="s">
        <v>409</v>
      </c>
      <c r="D795" s="58" t="s">
        <v>1104</v>
      </c>
      <c r="E795" t="s">
        <v>355</v>
      </c>
      <c r="F795" t="s">
        <v>76</v>
      </c>
      <c r="G795" s="45" t="s">
        <v>48</v>
      </c>
      <c r="H795" s="44" t="s">
        <v>88</v>
      </c>
      <c r="I795" s="44" t="s">
        <v>59</v>
      </c>
      <c r="J795" s="44" t="s">
        <v>103</v>
      </c>
      <c r="K795" s="46">
        <v>17.3</v>
      </c>
      <c r="L795" s="47" t="s">
        <v>52</v>
      </c>
      <c r="M795" s="48">
        <v>23.7</v>
      </c>
      <c r="N795" s="47">
        <v>565</v>
      </c>
      <c r="O795" s="48">
        <v>74.2</v>
      </c>
      <c r="P795" s="47">
        <v>204</v>
      </c>
      <c r="Q795" s="48">
        <v>2.9</v>
      </c>
      <c r="R795" s="47" t="s">
        <v>53</v>
      </c>
      <c r="S795" s="48">
        <v>95.6</v>
      </c>
      <c r="T795" s="47">
        <v>169</v>
      </c>
      <c r="U795" s="48">
        <v>100</v>
      </c>
      <c r="V795" s="47">
        <v>16</v>
      </c>
      <c r="W795" s="48">
        <v>100</v>
      </c>
      <c r="X795" s="47">
        <v>10</v>
      </c>
      <c r="Y795" s="48">
        <v>14.1</v>
      </c>
      <c r="Z795" s="47" t="s">
        <v>53</v>
      </c>
      <c r="AA795" s="48">
        <v>5.3</v>
      </c>
      <c r="AB795" s="47" t="s">
        <v>53</v>
      </c>
      <c r="AC795" s="48">
        <v>39</v>
      </c>
      <c r="AD795" s="47" t="s">
        <v>53</v>
      </c>
      <c r="AE795" s="46">
        <v>28.3</v>
      </c>
    </row>
    <row r="796" spans="1:31" x14ac:dyDescent="0.2">
      <c r="A796" s="44">
        <f t="shared" si="12"/>
        <v>795</v>
      </c>
      <c r="B796" s="45">
        <f>654</f>
        <v>654</v>
      </c>
      <c r="C796" s="44" t="s">
        <v>479</v>
      </c>
      <c r="D796" s="58" t="s">
        <v>1105</v>
      </c>
      <c r="E796" t="s">
        <v>46</v>
      </c>
      <c r="F796" t="s">
        <v>47</v>
      </c>
      <c r="G796" s="45" t="s">
        <v>84</v>
      </c>
      <c r="H796" s="44" t="s">
        <v>49</v>
      </c>
      <c r="I796" s="44" t="s">
        <v>50</v>
      </c>
      <c r="J796" s="44" t="s">
        <v>64</v>
      </c>
      <c r="K796" s="46">
        <v>17.399999999999999</v>
      </c>
      <c r="L796" s="47" t="s">
        <v>52</v>
      </c>
      <c r="M796" s="48">
        <v>20.399999999999999</v>
      </c>
      <c r="N796" s="47">
        <v>646</v>
      </c>
      <c r="O796" s="48">
        <v>13.8</v>
      </c>
      <c r="P796" s="47" t="s">
        <v>53</v>
      </c>
      <c r="Q796" s="48">
        <v>36.700000000000003</v>
      </c>
      <c r="R796" s="47">
        <v>507</v>
      </c>
      <c r="S796" s="48">
        <v>14.3</v>
      </c>
      <c r="T796" s="47" t="s">
        <v>53</v>
      </c>
      <c r="U796" s="48">
        <v>41.4</v>
      </c>
      <c r="V796" s="47">
        <v>480</v>
      </c>
      <c r="W796" s="48">
        <v>46.7</v>
      </c>
      <c r="X796" s="47">
        <v>444</v>
      </c>
      <c r="Y796" s="48">
        <v>81.900000000000006</v>
      </c>
      <c r="Z796" s="47">
        <v>314</v>
      </c>
      <c r="AA796" s="48">
        <v>13.5</v>
      </c>
      <c r="AB796" s="47" t="s">
        <v>53</v>
      </c>
      <c r="AC796" s="48">
        <v>66.400000000000006</v>
      </c>
      <c r="AD796" s="47" t="s">
        <v>1106</v>
      </c>
      <c r="AE796" s="46">
        <v>26.6</v>
      </c>
    </row>
    <row r="797" spans="1:31" x14ac:dyDescent="0.2">
      <c r="A797" s="44">
        <f t="shared" si="12"/>
        <v>796</v>
      </c>
      <c r="B797" s="45">
        <f>678</f>
        <v>678</v>
      </c>
      <c r="C797" s="44" t="s">
        <v>765</v>
      </c>
      <c r="D797" s="58" t="s">
        <v>1107</v>
      </c>
      <c r="E797" t="s">
        <v>767</v>
      </c>
      <c r="F797" t="s">
        <v>76</v>
      </c>
      <c r="G797" s="45" t="s">
        <v>77</v>
      </c>
      <c r="H797" s="44" t="s">
        <v>49</v>
      </c>
      <c r="I797" s="44" t="s">
        <v>50</v>
      </c>
      <c r="J797" s="44" t="s">
        <v>64</v>
      </c>
      <c r="K797" s="46">
        <v>17.399999999999999</v>
      </c>
      <c r="L797" s="47" t="s">
        <v>52</v>
      </c>
      <c r="M797" s="48">
        <v>13</v>
      </c>
      <c r="N797" s="47" t="s">
        <v>52</v>
      </c>
      <c r="O797" s="48">
        <v>15.8</v>
      </c>
      <c r="P797" s="47" t="s">
        <v>53</v>
      </c>
      <c r="Q797" s="48">
        <v>44.8</v>
      </c>
      <c r="R797" s="47">
        <v>417</v>
      </c>
      <c r="S797" s="48">
        <v>17.8</v>
      </c>
      <c r="T797" s="47">
        <v>751</v>
      </c>
      <c r="U797" s="48">
        <v>6.7</v>
      </c>
      <c r="V797" s="47" t="s">
        <v>53</v>
      </c>
      <c r="W797" s="48">
        <v>5.2</v>
      </c>
      <c r="X797" s="47" t="s">
        <v>53</v>
      </c>
      <c r="Y797" s="48">
        <v>69.599999999999994</v>
      </c>
      <c r="Z797" s="47">
        <v>539</v>
      </c>
      <c r="AA797" s="48">
        <v>29.6</v>
      </c>
      <c r="AB797" s="47">
        <v>554</v>
      </c>
      <c r="AC797" s="48">
        <v>67.400000000000006</v>
      </c>
      <c r="AD797" s="47">
        <v>360</v>
      </c>
      <c r="AE797" s="46">
        <v>26</v>
      </c>
    </row>
    <row r="798" spans="1:31" x14ac:dyDescent="0.2">
      <c r="A798" s="44">
        <f t="shared" si="12"/>
        <v>797</v>
      </c>
      <c r="B798" s="45" t="s">
        <v>44</v>
      </c>
      <c r="C798" s="44" t="s">
        <v>44</v>
      </c>
      <c r="D798" s="58" t="s">
        <v>1108</v>
      </c>
      <c r="E798" t="s">
        <v>266</v>
      </c>
      <c r="F798" t="s">
        <v>69</v>
      </c>
      <c r="G798" s="45" t="s">
        <v>77</v>
      </c>
      <c r="H798" s="44" t="s">
        <v>49</v>
      </c>
      <c r="I798" s="44" t="s">
        <v>50</v>
      </c>
      <c r="J798" s="44" t="s">
        <v>64</v>
      </c>
      <c r="K798" s="46">
        <v>17.399999999999999</v>
      </c>
      <c r="L798" s="47" t="s">
        <v>52</v>
      </c>
      <c r="M798" s="48">
        <v>13.4</v>
      </c>
      <c r="N798" s="47" t="s">
        <v>52</v>
      </c>
      <c r="O798" s="48">
        <v>41.4</v>
      </c>
      <c r="P798" s="47">
        <v>488</v>
      </c>
      <c r="Q798" s="48">
        <v>7.4</v>
      </c>
      <c r="R798" s="47" t="s">
        <v>53</v>
      </c>
      <c r="S798" s="48">
        <v>4.5</v>
      </c>
      <c r="T798" s="47" t="s">
        <v>53</v>
      </c>
      <c r="U798" s="48">
        <v>5.0999999999999996</v>
      </c>
      <c r="V798" s="47" t="s">
        <v>53</v>
      </c>
      <c r="W798" s="48">
        <v>9.6</v>
      </c>
      <c r="X798" s="47" t="s">
        <v>53</v>
      </c>
      <c r="Y798" s="48">
        <v>73.900000000000006</v>
      </c>
      <c r="Z798" s="47">
        <v>469</v>
      </c>
      <c r="AA798" s="48">
        <v>23.6</v>
      </c>
      <c r="AB798" s="47">
        <v>662</v>
      </c>
      <c r="AC798" s="48">
        <v>71</v>
      </c>
      <c r="AD798" s="47">
        <v>300</v>
      </c>
      <c r="AE798" s="46" t="s">
        <v>54</v>
      </c>
    </row>
    <row r="799" spans="1:31" x14ac:dyDescent="0.2">
      <c r="A799" s="44">
        <f t="shared" si="12"/>
        <v>798</v>
      </c>
      <c r="B799" s="45" t="s">
        <v>56</v>
      </c>
      <c r="C799" s="44" t="s">
        <v>56</v>
      </c>
      <c r="D799" s="58" t="s">
        <v>1109</v>
      </c>
      <c r="E799" t="s">
        <v>574</v>
      </c>
      <c r="F799" t="s">
        <v>76</v>
      </c>
      <c r="G799" s="45" t="s">
        <v>77</v>
      </c>
      <c r="H799" s="44" t="s">
        <v>49</v>
      </c>
      <c r="I799" s="44" t="s">
        <v>59</v>
      </c>
      <c r="J799" s="44" t="s">
        <v>64</v>
      </c>
      <c r="K799" s="46">
        <v>17.399999999999999</v>
      </c>
      <c r="L799" s="47" t="s">
        <v>52</v>
      </c>
      <c r="M799" s="48">
        <v>6.7</v>
      </c>
      <c r="N799" s="47" t="s">
        <v>52</v>
      </c>
      <c r="O799" s="48">
        <v>12.2</v>
      </c>
      <c r="P799" s="47" t="s">
        <v>53</v>
      </c>
      <c r="Q799" s="48">
        <v>2</v>
      </c>
      <c r="R799" s="47" t="s">
        <v>53</v>
      </c>
      <c r="S799" s="48">
        <v>18.8</v>
      </c>
      <c r="T799" s="47">
        <v>732</v>
      </c>
      <c r="U799" s="48">
        <v>2.8</v>
      </c>
      <c r="V799" s="47" t="s">
        <v>53</v>
      </c>
      <c r="W799" s="48">
        <v>7.2</v>
      </c>
      <c r="X799" s="47" t="s">
        <v>53</v>
      </c>
      <c r="Y799" s="48">
        <v>10.8</v>
      </c>
      <c r="Z799" s="47" t="s">
        <v>53</v>
      </c>
      <c r="AA799" s="48">
        <v>2.8</v>
      </c>
      <c r="AB799" s="47" t="s">
        <v>53</v>
      </c>
      <c r="AC799" s="48">
        <v>32.5</v>
      </c>
      <c r="AD799" s="47" t="s">
        <v>53</v>
      </c>
      <c r="AE799" s="46" t="s">
        <v>54</v>
      </c>
    </row>
    <row r="800" spans="1:31" x14ac:dyDescent="0.2">
      <c r="A800" s="44">
        <f t="shared" si="12"/>
        <v>799</v>
      </c>
      <c r="B800" s="45" t="s">
        <v>56</v>
      </c>
      <c r="C800" s="44" t="s">
        <v>56</v>
      </c>
      <c r="D800" s="58" t="s">
        <v>1110</v>
      </c>
      <c r="E800" t="s">
        <v>574</v>
      </c>
      <c r="F800" t="s">
        <v>76</v>
      </c>
      <c r="G800" s="45" t="s">
        <v>84</v>
      </c>
      <c r="H800" s="44" t="s">
        <v>49</v>
      </c>
      <c r="I800" s="44" t="s">
        <v>59</v>
      </c>
      <c r="J800" s="44" t="s">
        <v>64</v>
      </c>
      <c r="K800" s="46">
        <v>17.399999999999999</v>
      </c>
      <c r="L800" s="47" t="s">
        <v>52</v>
      </c>
      <c r="M800" s="48">
        <v>5.7</v>
      </c>
      <c r="N800" s="47" t="s">
        <v>52</v>
      </c>
      <c r="O800" s="48">
        <v>16.2</v>
      </c>
      <c r="P800" s="47" t="s">
        <v>53</v>
      </c>
      <c r="Q800" s="48">
        <v>2.2000000000000002</v>
      </c>
      <c r="R800" s="47" t="s">
        <v>53</v>
      </c>
      <c r="S800" s="48">
        <v>17.600000000000001</v>
      </c>
      <c r="T800" s="47">
        <v>757</v>
      </c>
      <c r="U800" s="48">
        <v>2.5</v>
      </c>
      <c r="V800" s="47" t="s">
        <v>53</v>
      </c>
      <c r="W800" s="48">
        <v>7.1</v>
      </c>
      <c r="X800" s="47" t="s">
        <v>53</v>
      </c>
      <c r="Y800" s="48">
        <v>20</v>
      </c>
      <c r="Z800" s="47" t="s">
        <v>53</v>
      </c>
      <c r="AA800" s="48">
        <v>2.7</v>
      </c>
      <c r="AB800" s="47" t="s">
        <v>53</v>
      </c>
      <c r="AC800" s="48">
        <v>43.1</v>
      </c>
      <c r="AD800" s="47" t="s">
        <v>53</v>
      </c>
      <c r="AE800" s="46" t="s">
        <v>54</v>
      </c>
    </row>
    <row r="801" spans="1:31" x14ac:dyDescent="0.2">
      <c r="A801" s="44">
        <f t="shared" si="12"/>
        <v>800</v>
      </c>
      <c r="B801" s="45">
        <f>436</f>
        <v>436</v>
      </c>
      <c r="C801" s="44">
        <f>466</f>
        <v>466</v>
      </c>
      <c r="D801" s="58" t="s">
        <v>1111</v>
      </c>
      <c r="E801" t="s">
        <v>435</v>
      </c>
      <c r="F801" t="s">
        <v>69</v>
      </c>
      <c r="G801" s="45" t="s">
        <v>77</v>
      </c>
      <c r="H801" s="44" t="s">
        <v>49</v>
      </c>
      <c r="I801" s="44" t="s">
        <v>59</v>
      </c>
      <c r="J801" s="44" t="s">
        <v>51</v>
      </c>
      <c r="K801" s="46">
        <v>17.5</v>
      </c>
      <c r="L801" s="47" t="s">
        <v>52</v>
      </c>
      <c r="M801" s="48">
        <v>72.5</v>
      </c>
      <c r="N801" s="47">
        <v>136</v>
      </c>
      <c r="O801" s="48">
        <v>10.3</v>
      </c>
      <c r="P801" s="47" t="s">
        <v>53</v>
      </c>
      <c r="Q801" s="48">
        <v>15.5</v>
      </c>
      <c r="R801" s="47">
        <v>797</v>
      </c>
      <c r="S801" s="48">
        <v>80.400000000000006</v>
      </c>
      <c r="T801" s="47">
        <v>295</v>
      </c>
      <c r="U801" s="48">
        <v>68</v>
      </c>
      <c r="V801" s="47">
        <v>290</v>
      </c>
      <c r="W801" s="48">
        <v>71.099999999999994</v>
      </c>
      <c r="X801" s="47">
        <v>261</v>
      </c>
      <c r="Y801" s="48">
        <v>31.3</v>
      </c>
      <c r="Z801" s="47" t="s">
        <v>53</v>
      </c>
      <c r="AA801" s="48">
        <v>81.2</v>
      </c>
      <c r="AB801" s="47">
        <v>152</v>
      </c>
      <c r="AC801" s="48">
        <v>56.7</v>
      </c>
      <c r="AD801" s="47" t="s">
        <v>418</v>
      </c>
      <c r="AE801" s="46">
        <v>35.200000000000003</v>
      </c>
    </row>
    <row r="802" spans="1:31" x14ac:dyDescent="0.2">
      <c r="A802" s="44">
        <f t="shared" si="12"/>
        <v>801</v>
      </c>
      <c r="B802" s="45">
        <f>473</f>
        <v>473</v>
      </c>
      <c r="C802" s="44">
        <f>472</f>
        <v>472</v>
      </c>
      <c r="D802" s="58" t="s">
        <v>1112</v>
      </c>
      <c r="E802" t="s">
        <v>411</v>
      </c>
      <c r="F802" t="s">
        <v>69</v>
      </c>
      <c r="G802" s="45" t="s">
        <v>58</v>
      </c>
      <c r="H802" s="44" t="s">
        <v>62</v>
      </c>
      <c r="I802" s="44" t="s">
        <v>50</v>
      </c>
      <c r="J802" s="44" t="s">
        <v>64</v>
      </c>
      <c r="K802" s="46">
        <v>17.5</v>
      </c>
      <c r="L802" s="47">
        <v>700</v>
      </c>
      <c r="M802" s="48">
        <v>14.9</v>
      </c>
      <c r="N802" s="47" t="s">
        <v>52</v>
      </c>
      <c r="O802" s="48">
        <v>80</v>
      </c>
      <c r="P802" s="47">
        <v>166</v>
      </c>
      <c r="Q802" s="48">
        <v>25.2</v>
      </c>
      <c r="R802" s="47">
        <v>635</v>
      </c>
      <c r="S802" s="48">
        <v>89.9</v>
      </c>
      <c r="T802" s="47">
        <v>223</v>
      </c>
      <c r="U802" s="48">
        <v>57.5</v>
      </c>
      <c r="V802" s="47">
        <v>360</v>
      </c>
      <c r="W802" s="48">
        <v>61.6</v>
      </c>
      <c r="X802" s="47">
        <v>327</v>
      </c>
      <c r="Y802" s="48">
        <v>56.6</v>
      </c>
      <c r="Z802" s="47">
        <v>743</v>
      </c>
      <c r="AA802" s="48">
        <v>15.3</v>
      </c>
      <c r="AB802" s="47" t="s">
        <v>53</v>
      </c>
      <c r="AC802" s="48">
        <v>61</v>
      </c>
      <c r="AD802" s="47" t="s">
        <v>1113</v>
      </c>
      <c r="AE802" s="46">
        <v>33.5</v>
      </c>
    </row>
    <row r="803" spans="1:31" x14ac:dyDescent="0.2">
      <c r="A803" s="44">
        <f t="shared" si="12"/>
        <v>802</v>
      </c>
      <c r="B803" s="45">
        <f>643</f>
        <v>643</v>
      </c>
      <c r="C803" s="44" t="s">
        <v>73</v>
      </c>
      <c r="D803" s="58" t="s">
        <v>1114</v>
      </c>
      <c r="E803" t="s">
        <v>96</v>
      </c>
      <c r="F803" t="s">
        <v>76</v>
      </c>
      <c r="G803" s="45" t="s">
        <v>77</v>
      </c>
      <c r="H803" s="44" t="s">
        <v>82</v>
      </c>
      <c r="I803" s="44" t="s">
        <v>50</v>
      </c>
      <c r="J803" s="44" t="s">
        <v>51</v>
      </c>
      <c r="K803" s="46">
        <v>17.5</v>
      </c>
      <c r="L803" s="47">
        <v>699</v>
      </c>
      <c r="M803" s="48">
        <v>19.899999999999999</v>
      </c>
      <c r="N803" s="47">
        <v>659</v>
      </c>
      <c r="O803" s="48">
        <v>74.7</v>
      </c>
      <c r="P803" s="47">
        <v>198</v>
      </c>
      <c r="Q803" s="48">
        <v>23.8</v>
      </c>
      <c r="R803" s="47">
        <v>661</v>
      </c>
      <c r="S803" s="48">
        <v>17.7</v>
      </c>
      <c r="T803" s="47">
        <v>752</v>
      </c>
      <c r="U803" s="48">
        <v>25.7</v>
      </c>
      <c r="V803" s="47">
        <v>650</v>
      </c>
      <c r="W803" s="48">
        <v>29.4</v>
      </c>
      <c r="X803" s="47">
        <v>622</v>
      </c>
      <c r="Y803" s="48">
        <v>28.1</v>
      </c>
      <c r="Z803" s="47" t="s">
        <v>53</v>
      </c>
      <c r="AA803" s="48">
        <v>17.100000000000001</v>
      </c>
      <c r="AB803" s="47">
        <v>779</v>
      </c>
      <c r="AC803" s="48">
        <v>64.7</v>
      </c>
      <c r="AD803" s="47" t="s">
        <v>1115</v>
      </c>
      <c r="AE803" s="46">
        <v>26.9</v>
      </c>
    </row>
    <row r="804" spans="1:31" x14ac:dyDescent="0.2">
      <c r="A804" s="44">
        <f t="shared" si="12"/>
        <v>803</v>
      </c>
      <c r="B804" s="45" t="s">
        <v>44</v>
      </c>
      <c r="C804" s="44" t="s">
        <v>89</v>
      </c>
      <c r="D804" s="58" t="s">
        <v>1116</v>
      </c>
      <c r="E804" t="s">
        <v>133</v>
      </c>
      <c r="F804" t="s">
        <v>69</v>
      </c>
      <c r="G804" s="45" t="s">
        <v>77</v>
      </c>
      <c r="H804" s="44" t="s">
        <v>82</v>
      </c>
      <c r="I804" s="44" t="s">
        <v>50</v>
      </c>
      <c r="J804" s="44" t="s">
        <v>64</v>
      </c>
      <c r="K804" s="46">
        <v>17.5</v>
      </c>
      <c r="L804" s="47" t="s">
        <v>52</v>
      </c>
      <c r="M804" s="48">
        <v>6.2</v>
      </c>
      <c r="N804" s="47" t="s">
        <v>52</v>
      </c>
      <c r="O804" s="48">
        <v>8.6999999999999993</v>
      </c>
      <c r="P804" s="47" t="s">
        <v>53</v>
      </c>
      <c r="Q804" s="48">
        <v>35.9</v>
      </c>
      <c r="R804" s="47">
        <v>517</v>
      </c>
      <c r="S804" s="48">
        <v>15.4</v>
      </c>
      <c r="T804" s="47">
        <v>798</v>
      </c>
      <c r="U804" s="48">
        <v>8.1999999999999993</v>
      </c>
      <c r="V804" s="47" t="s">
        <v>53</v>
      </c>
      <c r="W804" s="48">
        <v>12.6</v>
      </c>
      <c r="X804" s="47" t="s">
        <v>53</v>
      </c>
      <c r="Y804" s="48">
        <v>74.400000000000006</v>
      </c>
      <c r="Z804" s="47">
        <v>456</v>
      </c>
      <c r="AA804" s="48">
        <v>9.4</v>
      </c>
      <c r="AB804" s="47" t="s">
        <v>53</v>
      </c>
      <c r="AC804" s="48">
        <v>46.3</v>
      </c>
      <c r="AD804" s="47" t="s">
        <v>53</v>
      </c>
      <c r="AE804" s="46" t="s">
        <v>54</v>
      </c>
    </row>
    <row r="805" spans="1:31" x14ac:dyDescent="0.2">
      <c r="A805" s="44">
        <f t="shared" si="12"/>
        <v>804</v>
      </c>
      <c r="B805" s="45" t="s">
        <v>65</v>
      </c>
      <c r="C805" s="44" t="s">
        <v>65</v>
      </c>
      <c r="D805" s="58" t="s">
        <v>1117</v>
      </c>
      <c r="E805" t="s">
        <v>91</v>
      </c>
      <c r="F805" t="s">
        <v>76</v>
      </c>
      <c r="G805" s="45" t="s">
        <v>58</v>
      </c>
      <c r="H805" s="44" t="s">
        <v>49</v>
      </c>
      <c r="I805" s="44" t="s">
        <v>50</v>
      </c>
      <c r="J805" s="44" t="s">
        <v>64</v>
      </c>
      <c r="K805" s="46">
        <v>17.5</v>
      </c>
      <c r="L805" s="47" t="s">
        <v>52</v>
      </c>
      <c r="M805" s="48">
        <v>8.1999999999999993</v>
      </c>
      <c r="N805" s="47" t="s">
        <v>52</v>
      </c>
      <c r="O805" s="48">
        <v>41.9</v>
      </c>
      <c r="P805" s="47">
        <v>483</v>
      </c>
      <c r="Q805" s="48">
        <v>14.8</v>
      </c>
      <c r="R805" s="47" t="s">
        <v>53</v>
      </c>
      <c r="S805" s="48">
        <v>9.6999999999999993</v>
      </c>
      <c r="T805" s="47" t="s">
        <v>53</v>
      </c>
      <c r="U805" s="48">
        <v>8</v>
      </c>
      <c r="V805" s="47" t="s">
        <v>53</v>
      </c>
      <c r="W805" s="48">
        <v>11.6</v>
      </c>
      <c r="X805" s="47" t="s">
        <v>53</v>
      </c>
      <c r="Y805" s="48">
        <v>39.5</v>
      </c>
      <c r="Z805" s="47" t="s">
        <v>53</v>
      </c>
      <c r="AA805" s="48">
        <v>4.9000000000000004</v>
      </c>
      <c r="AB805" s="47" t="s">
        <v>53</v>
      </c>
      <c r="AC805" s="48">
        <v>26.4</v>
      </c>
      <c r="AD805" s="47" t="s">
        <v>53</v>
      </c>
      <c r="AE805" s="46" t="s">
        <v>54</v>
      </c>
    </row>
    <row r="806" spans="1:31" x14ac:dyDescent="0.2">
      <c r="A806" s="44">
        <f t="shared" si="12"/>
        <v>805</v>
      </c>
      <c r="B806" s="45" t="s">
        <v>55</v>
      </c>
      <c r="C806" s="44" t="s">
        <v>56</v>
      </c>
      <c r="D806" s="58" t="s">
        <v>1118</v>
      </c>
      <c r="E806" t="s">
        <v>574</v>
      </c>
      <c r="F806" t="s">
        <v>76</v>
      </c>
      <c r="G806" s="45" t="s">
        <v>77</v>
      </c>
      <c r="H806" s="44" t="s">
        <v>49</v>
      </c>
      <c r="I806" s="44" t="s">
        <v>59</v>
      </c>
      <c r="J806" s="44" t="s">
        <v>51</v>
      </c>
      <c r="K806" s="46">
        <v>17.5</v>
      </c>
      <c r="L806" s="47" t="s">
        <v>52</v>
      </c>
      <c r="M806" s="48">
        <v>7.4</v>
      </c>
      <c r="N806" s="47" t="s">
        <v>52</v>
      </c>
      <c r="O806" s="48">
        <v>2.8</v>
      </c>
      <c r="P806" s="47" t="s">
        <v>53</v>
      </c>
      <c r="Q806" s="48">
        <v>3.2</v>
      </c>
      <c r="R806" s="47" t="s">
        <v>53</v>
      </c>
      <c r="S806" s="48">
        <v>3.8</v>
      </c>
      <c r="T806" s="47" t="s">
        <v>53</v>
      </c>
      <c r="U806" s="48">
        <v>1.2</v>
      </c>
      <c r="V806" s="47" t="s">
        <v>53</v>
      </c>
      <c r="W806" s="48">
        <v>1.1000000000000001</v>
      </c>
      <c r="X806" s="47" t="s">
        <v>53</v>
      </c>
      <c r="Y806" s="48">
        <v>12.9</v>
      </c>
      <c r="Z806" s="47" t="s">
        <v>53</v>
      </c>
      <c r="AA806" s="48">
        <v>5.0999999999999996</v>
      </c>
      <c r="AB806" s="47" t="s">
        <v>53</v>
      </c>
      <c r="AC806" s="48">
        <v>34.4</v>
      </c>
      <c r="AD806" s="47" t="s">
        <v>53</v>
      </c>
      <c r="AE806" s="46" t="s">
        <v>54</v>
      </c>
    </row>
    <row r="807" spans="1:31" x14ac:dyDescent="0.2">
      <c r="A807" s="44">
        <f t="shared" si="12"/>
        <v>806</v>
      </c>
      <c r="B807" s="45">
        <f>385</f>
        <v>385</v>
      </c>
      <c r="C807" s="44">
        <f>342</f>
        <v>342</v>
      </c>
      <c r="D807" s="58" t="s">
        <v>1119</v>
      </c>
      <c r="E807" t="s">
        <v>80</v>
      </c>
      <c r="F807" t="s">
        <v>69</v>
      </c>
      <c r="G807" s="45" t="s">
        <v>77</v>
      </c>
      <c r="H807" s="44" t="s">
        <v>49</v>
      </c>
      <c r="I807" s="44" t="s">
        <v>50</v>
      </c>
      <c r="J807" s="44" t="s">
        <v>64</v>
      </c>
      <c r="K807" s="46">
        <v>17.600000000000001</v>
      </c>
      <c r="L807" s="47">
        <v>694</v>
      </c>
      <c r="M807" s="48">
        <v>25.2</v>
      </c>
      <c r="N807" s="47">
        <v>536</v>
      </c>
      <c r="O807" s="48">
        <v>12.2</v>
      </c>
      <c r="P807" s="47" t="s">
        <v>53</v>
      </c>
      <c r="Q807" s="48">
        <v>51.8</v>
      </c>
      <c r="R807" s="47">
        <v>364</v>
      </c>
      <c r="S807" s="48">
        <v>99.5</v>
      </c>
      <c r="T807" s="47">
        <v>114</v>
      </c>
      <c r="U807" s="48">
        <v>100</v>
      </c>
      <c r="V807" s="47">
        <v>32</v>
      </c>
      <c r="W807" s="48">
        <v>100</v>
      </c>
      <c r="X807" s="47">
        <v>20</v>
      </c>
      <c r="Y807" s="48">
        <v>76.7</v>
      </c>
      <c r="Z807" s="47">
        <v>410</v>
      </c>
      <c r="AA807" s="48">
        <v>28.8</v>
      </c>
      <c r="AB807" s="47">
        <v>578</v>
      </c>
      <c r="AC807" s="48">
        <v>80.400000000000006</v>
      </c>
      <c r="AD807" s="47" t="s">
        <v>1120</v>
      </c>
      <c r="AE807" s="46">
        <v>39.1</v>
      </c>
    </row>
    <row r="808" spans="1:31" x14ac:dyDescent="0.2">
      <c r="A808" s="44">
        <f t="shared" si="12"/>
        <v>807</v>
      </c>
      <c r="B808" s="45">
        <f>465</f>
        <v>465</v>
      </c>
      <c r="C808" s="44">
        <f>452</f>
        <v>452</v>
      </c>
      <c r="D808" s="58" t="s">
        <v>1121</v>
      </c>
      <c r="E808" t="s">
        <v>46</v>
      </c>
      <c r="F808" t="s">
        <v>47</v>
      </c>
      <c r="G808" s="45" t="s">
        <v>77</v>
      </c>
      <c r="H808" s="44" t="s">
        <v>82</v>
      </c>
      <c r="I808" s="44" t="s">
        <v>50</v>
      </c>
      <c r="J808" s="44" t="s">
        <v>64</v>
      </c>
      <c r="K808" s="46">
        <v>17.600000000000001</v>
      </c>
      <c r="L808" s="47">
        <v>697</v>
      </c>
      <c r="M808" s="48">
        <v>22.8</v>
      </c>
      <c r="N808" s="47">
        <v>582</v>
      </c>
      <c r="O808" s="48">
        <v>91.9</v>
      </c>
      <c r="P808" s="47">
        <v>97</v>
      </c>
      <c r="Q808" s="48">
        <v>13.6</v>
      </c>
      <c r="R808" s="47" t="s">
        <v>53</v>
      </c>
      <c r="S808" s="48">
        <v>79</v>
      </c>
      <c r="T808" s="47">
        <v>301</v>
      </c>
      <c r="U808" s="48">
        <v>12.6</v>
      </c>
      <c r="V808" s="47" t="s">
        <v>53</v>
      </c>
      <c r="W808" s="48">
        <v>18.600000000000001</v>
      </c>
      <c r="X808" s="47">
        <v>786</v>
      </c>
      <c r="Y808" s="48">
        <v>87.5</v>
      </c>
      <c r="Z808" s="47">
        <v>210</v>
      </c>
      <c r="AA808" s="48">
        <v>42.8</v>
      </c>
      <c r="AB808" s="47">
        <v>409</v>
      </c>
      <c r="AC808" s="48">
        <v>62.2</v>
      </c>
      <c r="AD808" s="47" t="s">
        <v>913</v>
      </c>
      <c r="AE808" s="46">
        <v>33.799999999999997</v>
      </c>
    </row>
    <row r="809" spans="1:31" x14ac:dyDescent="0.2">
      <c r="A809" s="44">
        <f t="shared" si="12"/>
        <v>808</v>
      </c>
      <c r="B809" s="45">
        <f>680</f>
        <v>680</v>
      </c>
      <c r="C809" s="44" t="s">
        <v>1122</v>
      </c>
      <c r="D809" s="58" t="s">
        <v>1123</v>
      </c>
      <c r="E809" t="s">
        <v>96</v>
      </c>
      <c r="F809" t="s">
        <v>76</v>
      </c>
      <c r="G809" s="45" t="s">
        <v>77</v>
      </c>
      <c r="H809" s="44" t="s">
        <v>49</v>
      </c>
      <c r="I809" s="44" t="s">
        <v>59</v>
      </c>
      <c r="J809" s="44" t="s">
        <v>51</v>
      </c>
      <c r="K809" s="46">
        <v>17.600000000000001</v>
      </c>
      <c r="L809" s="47">
        <v>696</v>
      </c>
      <c r="M809" s="48">
        <v>25.5</v>
      </c>
      <c r="N809" s="47">
        <v>531</v>
      </c>
      <c r="O809" s="48">
        <v>85.2</v>
      </c>
      <c r="P809" s="47">
        <v>133</v>
      </c>
      <c r="Q809" s="48">
        <v>2.5</v>
      </c>
      <c r="R809" s="47" t="s">
        <v>53</v>
      </c>
      <c r="S809" s="48">
        <v>40.1</v>
      </c>
      <c r="T809" s="47">
        <v>498</v>
      </c>
      <c r="U809" s="48">
        <v>70.5</v>
      </c>
      <c r="V809" s="47">
        <v>275</v>
      </c>
      <c r="W809" s="48">
        <v>73.3</v>
      </c>
      <c r="X809" s="47">
        <v>246</v>
      </c>
      <c r="Y809" s="48">
        <v>14.1</v>
      </c>
      <c r="Z809" s="47" t="s">
        <v>53</v>
      </c>
      <c r="AA809" s="48">
        <v>3.6</v>
      </c>
      <c r="AB809" s="47" t="s">
        <v>53</v>
      </c>
      <c r="AC809" s="48">
        <v>51.5</v>
      </c>
      <c r="AD809" s="47" t="s">
        <v>1124</v>
      </c>
      <c r="AE809" s="46">
        <v>25.9</v>
      </c>
    </row>
    <row r="810" spans="1:31" x14ac:dyDescent="0.2">
      <c r="A810" s="44">
        <f t="shared" si="12"/>
        <v>809</v>
      </c>
      <c r="B810" s="45" t="s">
        <v>44</v>
      </c>
      <c r="C810" s="44" t="s">
        <v>65</v>
      </c>
      <c r="D810" s="58" t="s">
        <v>1125</v>
      </c>
      <c r="E810" t="s">
        <v>96</v>
      </c>
      <c r="F810" t="s">
        <v>76</v>
      </c>
      <c r="G810" s="45" t="s">
        <v>58</v>
      </c>
      <c r="H810" s="44" t="s">
        <v>49</v>
      </c>
      <c r="I810" s="44" t="s">
        <v>50</v>
      </c>
      <c r="J810" s="44" t="s">
        <v>64</v>
      </c>
      <c r="K810" s="46">
        <v>17.600000000000001</v>
      </c>
      <c r="L810" s="47">
        <v>695</v>
      </c>
      <c r="M810" s="48">
        <v>15.6</v>
      </c>
      <c r="N810" s="47" t="s">
        <v>52</v>
      </c>
      <c r="O810" s="48">
        <v>49.2</v>
      </c>
      <c r="P810" s="47">
        <v>390</v>
      </c>
      <c r="Q810" s="48">
        <v>16.5</v>
      </c>
      <c r="R810" s="47">
        <v>773</v>
      </c>
      <c r="S810" s="48">
        <v>6.4</v>
      </c>
      <c r="T810" s="47" t="s">
        <v>53</v>
      </c>
      <c r="U810" s="48">
        <v>12</v>
      </c>
      <c r="V810" s="47" t="s">
        <v>53</v>
      </c>
      <c r="W810" s="48">
        <v>16.3</v>
      </c>
      <c r="X810" s="47" t="s">
        <v>53</v>
      </c>
      <c r="Y810" s="48">
        <v>38.4</v>
      </c>
      <c r="Z810" s="47" t="s">
        <v>53</v>
      </c>
      <c r="AA810" s="48">
        <v>6.9</v>
      </c>
      <c r="AB810" s="47" t="s">
        <v>53</v>
      </c>
      <c r="AC810" s="48">
        <v>48.5</v>
      </c>
      <c r="AD810" s="47" t="s">
        <v>535</v>
      </c>
      <c r="AE810" s="46" t="s">
        <v>54</v>
      </c>
    </row>
    <row r="811" spans="1:31" x14ac:dyDescent="0.2">
      <c r="A811" s="44">
        <f t="shared" si="12"/>
        <v>810</v>
      </c>
      <c r="B811" s="45" t="s">
        <v>89</v>
      </c>
      <c r="C811" s="44" t="s">
        <v>89</v>
      </c>
      <c r="D811" s="58" t="s">
        <v>1126</v>
      </c>
      <c r="E811" t="s">
        <v>251</v>
      </c>
      <c r="F811" t="s">
        <v>76</v>
      </c>
      <c r="G811" s="45" t="s">
        <v>77</v>
      </c>
      <c r="H811" s="44" t="s">
        <v>49</v>
      </c>
      <c r="I811" s="44" t="s">
        <v>63</v>
      </c>
      <c r="J811" s="44" t="s">
        <v>51</v>
      </c>
      <c r="K811" s="46">
        <v>17.600000000000001</v>
      </c>
      <c r="L811" s="47">
        <v>698</v>
      </c>
      <c r="M811" s="48">
        <v>36.700000000000003</v>
      </c>
      <c r="N811" s="47">
        <v>389</v>
      </c>
      <c r="O811" s="48">
        <v>60</v>
      </c>
      <c r="P811" s="47">
        <v>301</v>
      </c>
      <c r="Q811" s="48">
        <v>1.2</v>
      </c>
      <c r="R811" s="47" t="s">
        <v>53</v>
      </c>
      <c r="S811" s="48">
        <v>14.5</v>
      </c>
      <c r="T811" s="47" t="s">
        <v>53</v>
      </c>
      <c r="U811" s="48">
        <v>18.5</v>
      </c>
      <c r="V811" s="47">
        <v>754</v>
      </c>
      <c r="W811" s="48">
        <v>19.8</v>
      </c>
      <c r="X811" s="47">
        <v>766</v>
      </c>
      <c r="Y811" s="48">
        <v>5.7</v>
      </c>
      <c r="Z811" s="47" t="s">
        <v>53</v>
      </c>
      <c r="AA811" s="48">
        <v>10.5</v>
      </c>
      <c r="AB811" s="47" t="s">
        <v>53</v>
      </c>
      <c r="AC811" s="48">
        <v>22.3</v>
      </c>
      <c r="AD811" s="47" t="s">
        <v>53</v>
      </c>
      <c r="AE811" s="46" t="s">
        <v>54</v>
      </c>
    </row>
    <row r="812" spans="1:31" x14ac:dyDescent="0.2">
      <c r="A812" s="44">
        <f t="shared" si="12"/>
        <v>811</v>
      </c>
      <c r="B812" s="45">
        <f>575</f>
        <v>575</v>
      </c>
      <c r="C812" s="44" t="s">
        <v>409</v>
      </c>
      <c r="D812" s="58" t="s">
        <v>1127</v>
      </c>
      <c r="E812" t="s">
        <v>209</v>
      </c>
      <c r="F812" t="s">
        <v>69</v>
      </c>
      <c r="G812" s="45" t="s">
        <v>77</v>
      </c>
      <c r="H812" s="44" t="s">
        <v>62</v>
      </c>
      <c r="I812" s="44" t="s">
        <v>50</v>
      </c>
      <c r="J812" s="44" t="s">
        <v>64</v>
      </c>
      <c r="K812" s="46">
        <v>17.7</v>
      </c>
      <c r="L812" s="47">
        <v>691</v>
      </c>
      <c r="M812" s="48">
        <v>36.4</v>
      </c>
      <c r="N812" s="47">
        <v>393</v>
      </c>
      <c r="O812" s="48">
        <v>37</v>
      </c>
      <c r="P812" s="47">
        <v>544</v>
      </c>
      <c r="Q812" s="48">
        <v>13.7</v>
      </c>
      <c r="R812" s="47" t="s">
        <v>53</v>
      </c>
      <c r="S812" s="48">
        <v>26.7</v>
      </c>
      <c r="T812" s="47">
        <v>631</v>
      </c>
      <c r="U812" s="48">
        <v>77.3</v>
      </c>
      <c r="V812" s="47">
        <v>241</v>
      </c>
      <c r="W812" s="48">
        <v>79.2</v>
      </c>
      <c r="X812" s="47">
        <v>215</v>
      </c>
      <c r="Y812" s="48">
        <v>80.7</v>
      </c>
      <c r="Z812" s="47">
        <v>339</v>
      </c>
      <c r="AA812" s="48">
        <v>15.7</v>
      </c>
      <c r="AB812" s="47" t="s">
        <v>53</v>
      </c>
      <c r="AC812" s="48">
        <v>61.3</v>
      </c>
      <c r="AD812" s="47" t="s">
        <v>841</v>
      </c>
      <c r="AE812" s="46">
        <v>29.1</v>
      </c>
    </row>
    <row r="813" spans="1:31" x14ac:dyDescent="0.2">
      <c r="A813" s="44">
        <f t="shared" si="12"/>
        <v>812</v>
      </c>
      <c r="B813" s="45">
        <f>628</f>
        <v>628</v>
      </c>
      <c r="C813" s="44" t="s">
        <v>611</v>
      </c>
      <c r="D813" s="58" t="s">
        <v>1128</v>
      </c>
      <c r="E813" t="s">
        <v>46</v>
      </c>
      <c r="F813" t="s">
        <v>47</v>
      </c>
      <c r="G813" s="45" t="s">
        <v>77</v>
      </c>
      <c r="H813" s="44" t="s">
        <v>82</v>
      </c>
      <c r="I813" s="44" t="s">
        <v>50</v>
      </c>
      <c r="J813" s="44" t="s">
        <v>64</v>
      </c>
      <c r="K813" s="46">
        <v>17.7</v>
      </c>
      <c r="L813" s="47">
        <v>693</v>
      </c>
      <c r="M813" s="48">
        <v>21.9</v>
      </c>
      <c r="N813" s="47">
        <v>605</v>
      </c>
      <c r="O813" s="48">
        <v>13.5</v>
      </c>
      <c r="P813" s="47" t="s">
        <v>53</v>
      </c>
      <c r="Q813" s="48">
        <v>37.1</v>
      </c>
      <c r="R813" s="47">
        <v>502</v>
      </c>
      <c r="S813" s="48">
        <v>54.6</v>
      </c>
      <c r="T813" s="47">
        <v>414</v>
      </c>
      <c r="U813" s="48">
        <v>5.9</v>
      </c>
      <c r="V813" s="47" t="s">
        <v>53</v>
      </c>
      <c r="W813" s="48">
        <v>10</v>
      </c>
      <c r="X813" s="47" t="s">
        <v>53</v>
      </c>
      <c r="Y813" s="48">
        <v>68</v>
      </c>
      <c r="Z813" s="47">
        <v>568</v>
      </c>
      <c r="AA813" s="48">
        <v>28</v>
      </c>
      <c r="AB813" s="47">
        <v>593</v>
      </c>
      <c r="AC813" s="48">
        <v>68.900000000000006</v>
      </c>
      <c r="AD813" s="47" t="s">
        <v>1129</v>
      </c>
      <c r="AE813" s="46">
        <v>27.4</v>
      </c>
    </row>
    <row r="814" spans="1:31" x14ac:dyDescent="0.2">
      <c r="A814" s="44">
        <f t="shared" si="12"/>
        <v>813</v>
      </c>
      <c r="B814" s="45" t="s">
        <v>383</v>
      </c>
      <c r="C814" s="44" t="s">
        <v>44</v>
      </c>
      <c r="D814" s="58" t="s">
        <v>1130</v>
      </c>
      <c r="E814" t="s">
        <v>1077</v>
      </c>
      <c r="F814" t="s">
        <v>69</v>
      </c>
      <c r="G814" s="45" t="s">
        <v>77</v>
      </c>
      <c r="H814" s="44" t="s">
        <v>49</v>
      </c>
      <c r="I814" s="44" t="s">
        <v>59</v>
      </c>
      <c r="J814" s="44" t="s">
        <v>64</v>
      </c>
      <c r="K814" s="46">
        <v>17.7</v>
      </c>
      <c r="L814" s="47">
        <v>690</v>
      </c>
      <c r="M814" s="48">
        <v>22.4</v>
      </c>
      <c r="N814" s="47">
        <v>594</v>
      </c>
      <c r="O814" s="48">
        <v>18</v>
      </c>
      <c r="P814" s="47" t="s">
        <v>53</v>
      </c>
      <c r="Q814" s="48">
        <v>6.1</v>
      </c>
      <c r="R814" s="47" t="s">
        <v>53</v>
      </c>
      <c r="S814" s="48">
        <v>49.8</v>
      </c>
      <c r="T814" s="47">
        <v>440</v>
      </c>
      <c r="U814" s="48">
        <v>63.7</v>
      </c>
      <c r="V814" s="47">
        <v>312</v>
      </c>
      <c r="W814" s="48">
        <v>67.3</v>
      </c>
      <c r="X814" s="47">
        <v>288</v>
      </c>
      <c r="Y814" s="48">
        <v>53.7</v>
      </c>
      <c r="Z814" s="47">
        <v>787</v>
      </c>
      <c r="AA814" s="48">
        <v>22.6</v>
      </c>
      <c r="AB814" s="47">
        <v>679</v>
      </c>
      <c r="AC814" s="48">
        <v>58.7</v>
      </c>
      <c r="AD814" s="47" t="s">
        <v>935</v>
      </c>
      <c r="AE814" s="46" t="s">
        <v>54</v>
      </c>
    </row>
    <row r="815" spans="1:31" x14ac:dyDescent="0.2">
      <c r="A815" s="44">
        <f t="shared" si="12"/>
        <v>814</v>
      </c>
      <c r="B815" s="45" t="s">
        <v>93</v>
      </c>
      <c r="C815" s="44" t="s">
        <v>93</v>
      </c>
      <c r="D815" s="58" t="s">
        <v>1131</v>
      </c>
      <c r="E815" t="s">
        <v>130</v>
      </c>
      <c r="F815" t="s">
        <v>76</v>
      </c>
      <c r="G815" s="45" t="s">
        <v>58</v>
      </c>
      <c r="H815" s="44" t="s">
        <v>82</v>
      </c>
      <c r="I815" s="44" t="s">
        <v>50</v>
      </c>
      <c r="J815" s="44" t="s">
        <v>64</v>
      </c>
      <c r="K815" s="46">
        <v>17.7</v>
      </c>
      <c r="L815" s="47">
        <v>692</v>
      </c>
      <c r="M815" s="48">
        <v>4.5999999999999996</v>
      </c>
      <c r="N815" s="47" t="s">
        <v>52</v>
      </c>
      <c r="O815" s="48">
        <v>20.7</v>
      </c>
      <c r="P815" s="47" t="s">
        <v>53</v>
      </c>
      <c r="Q815" s="48">
        <v>54.5</v>
      </c>
      <c r="R815" s="47">
        <v>335</v>
      </c>
      <c r="S815" s="48"/>
      <c r="T815" s="47"/>
      <c r="U815" s="48">
        <v>2.6</v>
      </c>
      <c r="V815" s="47" t="s">
        <v>53</v>
      </c>
      <c r="W815" s="48">
        <v>6.9</v>
      </c>
      <c r="X815" s="47" t="s">
        <v>53</v>
      </c>
      <c r="Y815" s="48">
        <v>34</v>
      </c>
      <c r="Z815" s="47" t="s">
        <v>53</v>
      </c>
      <c r="AA815" s="48">
        <v>3.4</v>
      </c>
      <c r="AB815" s="47" t="s">
        <v>53</v>
      </c>
      <c r="AC815" s="48">
        <v>42.1</v>
      </c>
      <c r="AD815" s="47" t="s">
        <v>53</v>
      </c>
      <c r="AE815" s="46" t="s">
        <v>54</v>
      </c>
    </row>
    <row r="816" spans="1:31" x14ac:dyDescent="0.2">
      <c r="A816" s="44">
        <f t="shared" si="12"/>
        <v>815</v>
      </c>
      <c r="B816" s="45">
        <f>375</f>
        <v>375</v>
      </c>
      <c r="C816" s="44">
        <f>342</f>
        <v>342</v>
      </c>
      <c r="D816" s="58" t="s">
        <v>1132</v>
      </c>
      <c r="E816" t="s">
        <v>284</v>
      </c>
      <c r="F816" t="s">
        <v>76</v>
      </c>
      <c r="G816" s="45" t="s">
        <v>58</v>
      </c>
      <c r="H816" s="44" t="s">
        <v>62</v>
      </c>
      <c r="I816" s="44" t="s">
        <v>50</v>
      </c>
      <c r="J816" s="44" t="s">
        <v>64</v>
      </c>
      <c r="K816" s="46">
        <v>17.8</v>
      </c>
      <c r="L816" s="47">
        <v>686</v>
      </c>
      <c r="M816" s="48">
        <v>48.2</v>
      </c>
      <c r="N816" s="47">
        <v>267</v>
      </c>
      <c r="O816" s="48">
        <v>8.1999999999999993</v>
      </c>
      <c r="P816" s="47" t="s">
        <v>53</v>
      </c>
      <c r="Q816" s="48">
        <v>99.2</v>
      </c>
      <c r="R816" s="47">
        <v>36</v>
      </c>
      <c r="S816" s="48">
        <v>2.6</v>
      </c>
      <c r="T816" s="47" t="s">
        <v>53</v>
      </c>
      <c r="U816" s="48">
        <v>1.6</v>
      </c>
      <c r="V816" s="47" t="s">
        <v>53</v>
      </c>
      <c r="W816" s="48">
        <v>5.9</v>
      </c>
      <c r="X816" s="47" t="s">
        <v>53</v>
      </c>
      <c r="Y816" s="48">
        <v>68.400000000000006</v>
      </c>
      <c r="Z816" s="47">
        <v>560</v>
      </c>
      <c r="AA816" s="48">
        <v>38.700000000000003</v>
      </c>
      <c r="AB816" s="47">
        <v>448</v>
      </c>
      <c r="AC816" s="48">
        <v>38.700000000000003</v>
      </c>
      <c r="AD816" s="47" t="s">
        <v>53</v>
      </c>
      <c r="AE816" s="46">
        <v>39.9</v>
      </c>
    </row>
    <row r="817" spans="1:31" x14ac:dyDescent="0.2">
      <c r="A817" s="44">
        <f t="shared" si="12"/>
        <v>816</v>
      </c>
      <c r="B817" s="45" t="s">
        <v>93</v>
      </c>
      <c r="C817" s="44" t="s">
        <v>44</v>
      </c>
      <c r="D817" s="58" t="s">
        <v>1133</v>
      </c>
      <c r="E817" t="s">
        <v>133</v>
      </c>
      <c r="F817" t="s">
        <v>69</v>
      </c>
      <c r="G817" s="45" t="s">
        <v>77</v>
      </c>
      <c r="H817" s="44" t="s">
        <v>49</v>
      </c>
      <c r="I817" s="44" t="s">
        <v>50</v>
      </c>
      <c r="J817" s="44" t="s">
        <v>64</v>
      </c>
      <c r="K817" s="46">
        <v>17.8</v>
      </c>
      <c r="L817" s="47">
        <v>688</v>
      </c>
      <c r="M817" s="48">
        <v>4.8</v>
      </c>
      <c r="N817" s="47" t="s">
        <v>52</v>
      </c>
      <c r="O817" s="48">
        <v>7.1</v>
      </c>
      <c r="P817" s="47" t="s">
        <v>53</v>
      </c>
      <c r="Q817" s="48">
        <v>45</v>
      </c>
      <c r="R817" s="47">
        <v>415</v>
      </c>
      <c r="S817" s="48">
        <v>3.3</v>
      </c>
      <c r="T817" s="47" t="s">
        <v>53</v>
      </c>
      <c r="U817" s="48">
        <v>3.8</v>
      </c>
      <c r="V817" s="47" t="s">
        <v>53</v>
      </c>
      <c r="W817" s="48">
        <v>8.8000000000000007</v>
      </c>
      <c r="X817" s="47" t="s">
        <v>53</v>
      </c>
      <c r="Y817" s="48">
        <v>84</v>
      </c>
      <c r="Z817" s="47">
        <v>274</v>
      </c>
      <c r="AA817" s="48">
        <v>6.4</v>
      </c>
      <c r="AB817" s="47" t="s">
        <v>53</v>
      </c>
      <c r="AC817" s="48">
        <v>44.3</v>
      </c>
      <c r="AD817" s="47" t="s">
        <v>53</v>
      </c>
      <c r="AE817" s="46" t="s">
        <v>54</v>
      </c>
    </row>
    <row r="818" spans="1:31" x14ac:dyDescent="0.2">
      <c r="A818" s="44">
        <f t="shared" si="12"/>
        <v>817</v>
      </c>
      <c r="B818" s="45" t="s">
        <v>44</v>
      </c>
      <c r="C818" s="44" t="s">
        <v>44</v>
      </c>
      <c r="D818" s="58" t="s">
        <v>1134</v>
      </c>
      <c r="E818" t="s">
        <v>709</v>
      </c>
      <c r="F818" t="s">
        <v>170</v>
      </c>
      <c r="G818" s="45" t="s">
        <v>84</v>
      </c>
      <c r="H818" s="44" t="s">
        <v>82</v>
      </c>
      <c r="I818" s="44" t="s">
        <v>59</v>
      </c>
      <c r="J818" s="44" t="s">
        <v>64</v>
      </c>
      <c r="K818" s="46">
        <v>17.8</v>
      </c>
      <c r="L818" s="47">
        <v>687</v>
      </c>
      <c r="M818" s="48">
        <v>12.4</v>
      </c>
      <c r="N818" s="47" t="s">
        <v>52</v>
      </c>
      <c r="O818" s="48">
        <v>2.1</v>
      </c>
      <c r="P818" s="47" t="s">
        <v>53</v>
      </c>
      <c r="Q818" s="48">
        <v>10.8</v>
      </c>
      <c r="R818" s="47" t="s">
        <v>53</v>
      </c>
      <c r="S818" s="48">
        <v>8.1</v>
      </c>
      <c r="T818" s="47" t="s">
        <v>53</v>
      </c>
      <c r="U818" s="48">
        <v>1.8</v>
      </c>
      <c r="V818" s="47" t="s">
        <v>53</v>
      </c>
      <c r="W818" s="48">
        <v>1.6</v>
      </c>
      <c r="X818" s="47" t="s">
        <v>53</v>
      </c>
      <c r="Y818" s="48">
        <v>80.8</v>
      </c>
      <c r="Z818" s="47">
        <v>337</v>
      </c>
      <c r="AA818" s="48">
        <v>96.8</v>
      </c>
      <c r="AB818" s="47">
        <v>63</v>
      </c>
      <c r="AC818" s="48">
        <v>52.8</v>
      </c>
      <c r="AD818" s="47">
        <v>651</v>
      </c>
      <c r="AE818" s="46" t="s">
        <v>54</v>
      </c>
    </row>
    <row r="819" spans="1:31" x14ac:dyDescent="0.2">
      <c r="A819" s="44">
        <f t="shared" si="12"/>
        <v>818</v>
      </c>
      <c r="B819" s="45" t="s">
        <v>43</v>
      </c>
      <c r="C819" s="44" t="s">
        <v>43</v>
      </c>
      <c r="D819" s="58" t="s">
        <v>1135</v>
      </c>
      <c r="E819" t="s">
        <v>147</v>
      </c>
      <c r="F819" t="s">
        <v>76</v>
      </c>
      <c r="G819" s="45" t="s">
        <v>77</v>
      </c>
      <c r="H819" s="44" t="s">
        <v>49</v>
      </c>
      <c r="I819" s="44" t="s">
        <v>50</v>
      </c>
      <c r="J819" s="44" t="s">
        <v>51</v>
      </c>
      <c r="K819" s="46">
        <v>17.8</v>
      </c>
      <c r="L819" s="47">
        <v>685</v>
      </c>
      <c r="M819" s="48">
        <v>23.4</v>
      </c>
      <c r="N819" s="47">
        <v>574</v>
      </c>
      <c r="O819" s="48">
        <v>14.3</v>
      </c>
      <c r="P819" s="47" t="s">
        <v>53</v>
      </c>
      <c r="Q819" s="48">
        <v>8.5</v>
      </c>
      <c r="R819" s="47" t="s">
        <v>53</v>
      </c>
      <c r="S819" s="48">
        <v>8</v>
      </c>
      <c r="T819" s="47" t="s">
        <v>53</v>
      </c>
      <c r="U819" s="48">
        <v>6</v>
      </c>
      <c r="V819" s="47" t="s">
        <v>53</v>
      </c>
      <c r="W819" s="48">
        <v>9.6999999999999993</v>
      </c>
      <c r="X819" s="47" t="s">
        <v>53</v>
      </c>
      <c r="Y819" s="48">
        <v>76.400000000000006</v>
      </c>
      <c r="Z819" s="47">
        <v>415</v>
      </c>
      <c r="AA819" s="48">
        <v>3.4</v>
      </c>
      <c r="AB819" s="47" t="s">
        <v>53</v>
      </c>
      <c r="AC819" s="48">
        <v>62.2</v>
      </c>
      <c r="AD819" s="47" t="s">
        <v>913</v>
      </c>
      <c r="AE819" s="46" t="s">
        <v>54</v>
      </c>
    </row>
    <row r="820" spans="1:31" x14ac:dyDescent="0.2">
      <c r="A820" s="44">
        <f t="shared" si="12"/>
        <v>819</v>
      </c>
      <c r="B820" s="45" t="s">
        <v>56</v>
      </c>
      <c r="C820" s="44" t="s">
        <v>65</v>
      </c>
      <c r="D820" s="58" t="s">
        <v>1136</v>
      </c>
      <c r="E820" t="s">
        <v>125</v>
      </c>
      <c r="F820" t="s">
        <v>47</v>
      </c>
      <c r="G820" s="45" t="s">
        <v>84</v>
      </c>
      <c r="H820" s="44" t="s">
        <v>82</v>
      </c>
      <c r="I820" s="44" t="s">
        <v>59</v>
      </c>
      <c r="J820" s="44" t="s">
        <v>64</v>
      </c>
      <c r="K820" s="46">
        <v>17.8</v>
      </c>
      <c r="L820" s="47">
        <v>684</v>
      </c>
      <c r="M820" s="48">
        <v>10.7</v>
      </c>
      <c r="N820" s="47" t="s">
        <v>52</v>
      </c>
      <c r="O820" s="48">
        <v>23.9</v>
      </c>
      <c r="P820" s="47">
        <v>754</v>
      </c>
      <c r="Q820" s="48">
        <v>2.8</v>
      </c>
      <c r="R820" s="47" t="s">
        <v>53</v>
      </c>
      <c r="S820" s="48">
        <v>2.1</v>
      </c>
      <c r="T820" s="47" t="s">
        <v>53</v>
      </c>
      <c r="U820" s="48">
        <v>11.6</v>
      </c>
      <c r="V820" s="47" t="s">
        <v>53</v>
      </c>
      <c r="W820" s="48">
        <v>8.9</v>
      </c>
      <c r="X820" s="47" t="s">
        <v>53</v>
      </c>
      <c r="Y820" s="48">
        <v>26.5</v>
      </c>
      <c r="Z820" s="47" t="s">
        <v>53</v>
      </c>
      <c r="AA820" s="48">
        <v>14.8</v>
      </c>
      <c r="AB820" s="47" t="s">
        <v>53</v>
      </c>
      <c r="AC820" s="48">
        <v>43.7</v>
      </c>
      <c r="AD820" s="47" t="s">
        <v>53</v>
      </c>
      <c r="AE820" s="46" t="s">
        <v>54</v>
      </c>
    </row>
    <row r="821" spans="1:31" x14ac:dyDescent="0.2">
      <c r="A821" s="44">
        <f t="shared" si="12"/>
        <v>820</v>
      </c>
      <c r="B821" s="45" t="s">
        <v>56</v>
      </c>
      <c r="C821" s="44" t="s">
        <v>56</v>
      </c>
      <c r="D821" s="58" t="s">
        <v>1137</v>
      </c>
      <c r="E821" t="s">
        <v>287</v>
      </c>
      <c r="F821" t="s">
        <v>47</v>
      </c>
      <c r="G821" s="45" t="s">
        <v>84</v>
      </c>
      <c r="H821" s="44" t="s">
        <v>62</v>
      </c>
      <c r="I821" s="44" t="s">
        <v>59</v>
      </c>
      <c r="J821" s="44" t="s">
        <v>51</v>
      </c>
      <c r="K821" s="46">
        <v>17.8</v>
      </c>
      <c r="L821" s="47">
        <v>689</v>
      </c>
      <c r="M821" s="48">
        <v>26.8</v>
      </c>
      <c r="N821" s="47">
        <v>511</v>
      </c>
      <c r="O821" s="48">
        <v>4.7</v>
      </c>
      <c r="P821" s="47" t="s">
        <v>53</v>
      </c>
      <c r="Q821" s="48">
        <v>1.4</v>
      </c>
      <c r="R821" s="47" t="s">
        <v>53</v>
      </c>
      <c r="S821" s="48">
        <v>17.100000000000001</v>
      </c>
      <c r="T821" s="47">
        <v>766</v>
      </c>
      <c r="U821" s="48">
        <v>2.1</v>
      </c>
      <c r="V821" s="47" t="s">
        <v>53</v>
      </c>
      <c r="W821" s="48">
        <v>1.8</v>
      </c>
      <c r="X821" s="47" t="s">
        <v>53</v>
      </c>
      <c r="Y821" s="48">
        <v>10.1</v>
      </c>
      <c r="Z821" s="47" t="s">
        <v>53</v>
      </c>
      <c r="AA821" s="48">
        <v>4.8</v>
      </c>
      <c r="AB821" s="47" t="s">
        <v>53</v>
      </c>
      <c r="AC821" s="48">
        <v>32</v>
      </c>
      <c r="AD821" s="47" t="s">
        <v>53</v>
      </c>
      <c r="AE821" s="46" t="s">
        <v>54</v>
      </c>
    </row>
    <row r="822" spans="1:31" x14ac:dyDescent="0.2">
      <c r="A822" s="44">
        <f t="shared" si="12"/>
        <v>821</v>
      </c>
      <c r="B822" s="45">
        <v>524</v>
      </c>
      <c r="C822" s="44">
        <f>501</f>
        <v>501</v>
      </c>
      <c r="D822" s="58" t="s">
        <v>1138</v>
      </c>
      <c r="E822" t="s">
        <v>80</v>
      </c>
      <c r="F822" t="s">
        <v>69</v>
      </c>
      <c r="G822" s="45" t="s">
        <v>77</v>
      </c>
      <c r="H822" s="44" t="s">
        <v>49</v>
      </c>
      <c r="I822" s="44" t="s">
        <v>50</v>
      </c>
      <c r="J822" s="44" t="s">
        <v>64</v>
      </c>
      <c r="K822" s="46">
        <v>17.899999999999999</v>
      </c>
      <c r="L822" s="47">
        <v>683</v>
      </c>
      <c r="M822" s="48">
        <v>19</v>
      </c>
      <c r="N822" s="47">
        <v>684</v>
      </c>
      <c r="O822" s="48">
        <v>9.1</v>
      </c>
      <c r="P822" s="47" t="s">
        <v>53</v>
      </c>
      <c r="Q822" s="48">
        <v>36.299999999999997</v>
      </c>
      <c r="R822" s="47">
        <v>515</v>
      </c>
      <c r="S822" s="48">
        <v>79.7</v>
      </c>
      <c r="T822" s="47">
        <v>298</v>
      </c>
      <c r="U822" s="48">
        <v>91.6</v>
      </c>
      <c r="V822" s="47">
        <v>154</v>
      </c>
      <c r="W822" s="48">
        <v>92.2</v>
      </c>
      <c r="X822" s="47">
        <v>131</v>
      </c>
      <c r="Y822" s="48">
        <v>74.599999999999994</v>
      </c>
      <c r="Z822" s="47">
        <v>450</v>
      </c>
      <c r="AA822" s="48">
        <v>2.2000000000000002</v>
      </c>
      <c r="AB822" s="47" t="s">
        <v>53</v>
      </c>
      <c r="AC822" s="48">
        <v>69.099999999999994</v>
      </c>
      <c r="AD822" s="47" t="s">
        <v>1139</v>
      </c>
      <c r="AE822" s="46">
        <v>31.2</v>
      </c>
    </row>
    <row r="823" spans="1:31" x14ac:dyDescent="0.2">
      <c r="A823" s="44">
        <f t="shared" si="12"/>
        <v>822</v>
      </c>
      <c r="B823" s="45">
        <f>558</f>
        <v>558</v>
      </c>
      <c r="C823" s="44">
        <f>587</f>
        <v>587</v>
      </c>
      <c r="D823" s="58" t="s">
        <v>1140</v>
      </c>
      <c r="E823" t="s">
        <v>425</v>
      </c>
      <c r="F823" t="s">
        <v>170</v>
      </c>
      <c r="G823" s="45" t="s">
        <v>84</v>
      </c>
      <c r="H823" s="44" t="s">
        <v>82</v>
      </c>
      <c r="I823" s="44" t="s">
        <v>50</v>
      </c>
      <c r="J823" s="44" t="s">
        <v>64</v>
      </c>
      <c r="K823" s="46">
        <v>17.899999999999999</v>
      </c>
      <c r="L823" s="47">
        <v>682</v>
      </c>
      <c r="M823" s="48">
        <v>14.4</v>
      </c>
      <c r="N823" s="47" t="s">
        <v>52</v>
      </c>
      <c r="O823" s="48">
        <v>6.9</v>
      </c>
      <c r="P823" s="47" t="s">
        <v>53</v>
      </c>
      <c r="Q823" s="48">
        <v>44.5</v>
      </c>
      <c r="R823" s="47">
        <v>420</v>
      </c>
      <c r="S823" s="48">
        <v>29.1</v>
      </c>
      <c r="T823" s="47">
        <v>591</v>
      </c>
      <c r="U823" s="48">
        <v>2.1</v>
      </c>
      <c r="V823" s="47" t="s">
        <v>53</v>
      </c>
      <c r="W823" s="48">
        <v>6.7</v>
      </c>
      <c r="X823" s="47" t="s">
        <v>53</v>
      </c>
      <c r="Y823" s="48">
        <v>95.9</v>
      </c>
      <c r="Z823" s="47">
        <v>62</v>
      </c>
      <c r="AA823" s="48">
        <v>79.400000000000006</v>
      </c>
      <c r="AB823" s="47">
        <v>163</v>
      </c>
      <c r="AC823" s="48">
        <v>63</v>
      </c>
      <c r="AD823" s="47" t="s">
        <v>1141</v>
      </c>
      <c r="AE823" s="46">
        <v>29.5</v>
      </c>
    </row>
    <row r="824" spans="1:31" x14ac:dyDescent="0.2">
      <c r="A824" s="44">
        <f t="shared" si="12"/>
        <v>823</v>
      </c>
      <c r="B824" s="45">
        <f>519</f>
        <v>519</v>
      </c>
      <c r="C824" s="44">
        <f>516</f>
        <v>516</v>
      </c>
      <c r="D824" s="58" t="s">
        <v>1142</v>
      </c>
      <c r="E824" t="s">
        <v>96</v>
      </c>
      <c r="F824" t="s">
        <v>76</v>
      </c>
      <c r="G824" s="45" t="s">
        <v>77</v>
      </c>
      <c r="H824" s="44" t="s">
        <v>82</v>
      </c>
      <c r="I824" s="44" t="s">
        <v>50</v>
      </c>
      <c r="J824" s="44" t="s">
        <v>64</v>
      </c>
      <c r="K824" s="46">
        <v>18</v>
      </c>
      <c r="L824" s="47">
        <v>680</v>
      </c>
      <c r="M824" s="48">
        <v>20.3</v>
      </c>
      <c r="N824" s="47">
        <v>649</v>
      </c>
      <c r="O824" s="48">
        <v>78.5</v>
      </c>
      <c r="P824" s="47">
        <v>175</v>
      </c>
      <c r="Q824" s="48">
        <v>29.6</v>
      </c>
      <c r="R824" s="47">
        <v>593</v>
      </c>
      <c r="S824" s="48">
        <v>18.7</v>
      </c>
      <c r="T824" s="47">
        <v>733</v>
      </c>
      <c r="U824" s="48">
        <v>44.6</v>
      </c>
      <c r="V824" s="47">
        <v>452</v>
      </c>
      <c r="W824" s="48">
        <v>49.7</v>
      </c>
      <c r="X824" s="47">
        <v>417</v>
      </c>
      <c r="Y824" s="48">
        <v>55.8</v>
      </c>
      <c r="Z824" s="47">
        <v>752</v>
      </c>
      <c r="AA824" s="48">
        <v>15.5</v>
      </c>
      <c r="AB824" s="47" t="s">
        <v>53</v>
      </c>
      <c r="AC824" s="48">
        <v>68.3</v>
      </c>
      <c r="AD824" s="47" t="s">
        <v>1143</v>
      </c>
      <c r="AE824" s="46">
        <v>31.3</v>
      </c>
    </row>
    <row r="825" spans="1:31" x14ac:dyDescent="0.2">
      <c r="A825" s="44">
        <f t="shared" si="12"/>
        <v>824</v>
      </c>
      <c r="B825" s="45">
        <f>609</f>
        <v>609</v>
      </c>
      <c r="C825" s="44">
        <f>559</f>
        <v>559</v>
      </c>
      <c r="D825" s="58" t="s">
        <v>1144</v>
      </c>
      <c r="E825" t="s">
        <v>68</v>
      </c>
      <c r="F825" t="s">
        <v>69</v>
      </c>
      <c r="G825" s="45" t="s">
        <v>77</v>
      </c>
      <c r="H825" s="44" t="s">
        <v>49</v>
      </c>
      <c r="I825" s="44" t="s">
        <v>50</v>
      </c>
      <c r="J825" s="44" t="s">
        <v>64</v>
      </c>
      <c r="K825" s="46">
        <v>18</v>
      </c>
      <c r="L825" s="47">
        <v>679</v>
      </c>
      <c r="M825" s="48">
        <v>17.8</v>
      </c>
      <c r="N825" s="47" t="s">
        <v>52</v>
      </c>
      <c r="O825" s="48">
        <v>79.8</v>
      </c>
      <c r="P825" s="47">
        <v>169</v>
      </c>
      <c r="Q825" s="48">
        <v>4.9000000000000004</v>
      </c>
      <c r="R825" s="47" t="s">
        <v>53</v>
      </c>
      <c r="S825" s="48">
        <v>18.899999999999999</v>
      </c>
      <c r="T825" s="47">
        <v>730</v>
      </c>
      <c r="U825" s="48">
        <v>89.8</v>
      </c>
      <c r="V825" s="47">
        <v>167</v>
      </c>
      <c r="W825" s="48">
        <v>90.7</v>
      </c>
      <c r="X825" s="47">
        <v>142</v>
      </c>
      <c r="Y825" s="48">
        <v>70.400000000000006</v>
      </c>
      <c r="Z825" s="47">
        <v>522</v>
      </c>
      <c r="AA825" s="48">
        <v>11.1</v>
      </c>
      <c r="AB825" s="47" t="s">
        <v>53</v>
      </c>
      <c r="AC825" s="48">
        <v>51.6</v>
      </c>
      <c r="AD825" s="47" t="s">
        <v>1145</v>
      </c>
      <c r="AE825" s="46">
        <v>27.9</v>
      </c>
    </row>
    <row r="826" spans="1:31" x14ac:dyDescent="0.2">
      <c r="A826" s="44">
        <f t="shared" si="12"/>
        <v>825</v>
      </c>
      <c r="B826" s="45">
        <f>668</f>
        <v>668</v>
      </c>
      <c r="C826" s="44" t="s">
        <v>93</v>
      </c>
      <c r="D826" s="58" t="s">
        <v>1146</v>
      </c>
      <c r="E826" t="s">
        <v>130</v>
      </c>
      <c r="F826" t="s">
        <v>76</v>
      </c>
      <c r="G826" s="45" t="s">
        <v>77</v>
      </c>
      <c r="H826" s="44" t="s">
        <v>49</v>
      </c>
      <c r="I826" s="44" t="s">
        <v>50</v>
      </c>
      <c r="J826" s="44" t="s">
        <v>51</v>
      </c>
      <c r="K826" s="46">
        <v>18</v>
      </c>
      <c r="L826" s="47">
        <v>678</v>
      </c>
      <c r="M826" s="48">
        <v>32.6</v>
      </c>
      <c r="N826" s="47">
        <v>441</v>
      </c>
      <c r="O826" s="48">
        <v>12.4</v>
      </c>
      <c r="P826" s="47" t="s">
        <v>53</v>
      </c>
      <c r="Q826" s="48">
        <v>39.299999999999997</v>
      </c>
      <c r="R826" s="47">
        <v>480</v>
      </c>
      <c r="S826" s="48">
        <v>2.9</v>
      </c>
      <c r="T826" s="47" t="s">
        <v>53</v>
      </c>
      <c r="U826" s="48">
        <v>4</v>
      </c>
      <c r="V826" s="47" t="s">
        <v>53</v>
      </c>
      <c r="W826" s="48">
        <v>7.9</v>
      </c>
      <c r="X826" s="47" t="s">
        <v>53</v>
      </c>
      <c r="Y826" s="48">
        <v>41.8</v>
      </c>
      <c r="Z826" s="47" t="s">
        <v>53</v>
      </c>
      <c r="AA826" s="48">
        <v>55</v>
      </c>
      <c r="AB826" s="47">
        <v>302</v>
      </c>
      <c r="AC826" s="48">
        <v>58.8</v>
      </c>
      <c r="AD826" s="47" t="s">
        <v>1147</v>
      </c>
      <c r="AE826" s="46">
        <v>26.3</v>
      </c>
    </row>
    <row r="827" spans="1:31" x14ac:dyDescent="0.2">
      <c r="A827" s="44">
        <f t="shared" si="12"/>
        <v>826</v>
      </c>
      <c r="B827" s="45" t="s">
        <v>44</v>
      </c>
      <c r="C827" s="44" t="s">
        <v>93</v>
      </c>
      <c r="D827" s="58" t="s">
        <v>1148</v>
      </c>
      <c r="E827" t="s">
        <v>109</v>
      </c>
      <c r="F827" t="s">
        <v>47</v>
      </c>
      <c r="G827" s="45" t="s">
        <v>77</v>
      </c>
      <c r="H827" s="44" t="s">
        <v>49</v>
      </c>
      <c r="I827" s="44" t="s">
        <v>63</v>
      </c>
      <c r="J827" s="44" t="s">
        <v>51</v>
      </c>
      <c r="K827" s="46">
        <v>18</v>
      </c>
      <c r="L827" s="47">
        <v>681</v>
      </c>
      <c r="M827" s="48">
        <v>29.7</v>
      </c>
      <c r="N827" s="47">
        <v>480</v>
      </c>
      <c r="O827" s="48">
        <v>60.9</v>
      </c>
      <c r="P827" s="47">
        <v>295</v>
      </c>
      <c r="Q827" s="48">
        <v>1.4</v>
      </c>
      <c r="R827" s="47" t="s">
        <v>53</v>
      </c>
      <c r="S827" s="48">
        <v>6.2</v>
      </c>
      <c r="T827" s="47" t="s">
        <v>53</v>
      </c>
      <c r="U827" s="48">
        <v>5.2</v>
      </c>
      <c r="V827" s="47" t="s">
        <v>53</v>
      </c>
      <c r="W827" s="48">
        <v>9.5</v>
      </c>
      <c r="X827" s="47" t="s">
        <v>53</v>
      </c>
      <c r="Y827" s="48">
        <v>3.7</v>
      </c>
      <c r="Z827" s="47" t="s">
        <v>53</v>
      </c>
      <c r="AA827" s="48">
        <v>68.7</v>
      </c>
      <c r="AB827" s="47">
        <v>221</v>
      </c>
      <c r="AC827" s="48">
        <v>25.3</v>
      </c>
      <c r="AD827" s="47" t="s">
        <v>53</v>
      </c>
      <c r="AE827" s="46" t="s">
        <v>54</v>
      </c>
    </row>
    <row r="828" spans="1:31" x14ac:dyDescent="0.2">
      <c r="A828" s="44">
        <f t="shared" si="12"/>
        <v>827</v>
      </c>
      <c r="B828" s="45">
        <f>395</f>
        <v>395</v>
      </c>
      <c r="C828" s="44">
        <f>423</f>
        <v>423</v>
      </c>
      <c r="D828" s="58" t="s">
        <v>1149</v>
      </c>
      <c r="E828" t="s">
        <v>80</v>
      </c>
      <c r="F828" t="s">
        <v>69</v>
      </c>
      <c r="G828" s="45" t="s">
        <v>77</v>
      </c>
      <c r="H828" s="44" t="s">
        <v>49</v>
      </c>
      <c r="I828" s="44" t="s">
        <v>50</v>
      </c>
      <c r="J828" s="44" t="s">
        <v>64</v>
      </c>
      <c r="K828" s="46">
        <v>18.100000000000001</v>
      </c>
      <c r="L828" s="47">
        <v>673</v>
      </c>
      <c r="M828" s="48">
        <v>27.1</v>
      </c>
      <c r="N828" s="47">
        <v>506</v>
      </c>
      <c r="O828" s="48">
        <v>12</v>
      </c>
      <c r="P828" s="47" t="s">
        <v>53</v>
      </c>
      <c r="Q828" s="48">
        <v>56.7</v>
      </c>
      <c r="R828" s="47">
        <v>309</v>
      </c>
      <c r="S828" s="48">
        <v>97.9</v>
      </c>
      <c r="T828" s="47">
        <v>142</v>
      </c>
      <c r="U828" s="48">
        <v>63.4</v>
      </c>
      <c r="V828" s="47">
        <v>317</v>
      </c>
      <c r="W828" s="48">
        <v>67</v>
      </c>
      <c r="X828" s="47">
        <v>290</v>
      </c>
      <c r="Y828" s="48">
        <v>81.8</v>
      </c>
      <c r="Z828" s="47">
        <v>317</v>
      </c>
      <c r="AA828" s="48">
        <v>28.3</v>
      </c>
      <c r="AB828" s="47">
        <v>587</v>
      </c>
      <c r="AC828" s="48">
        <v>67.599999999999994</v>
      </c>
      <c r="AD828" s="47" t="s">
        <v>1150</v>
      </c>
      <c r="AE828" s="46">
        <v>38.1</v>
      </c>
    </row>
    <row r="829" spans="1:31" x14ac:dyDescent="0.2">
      <c r="A829" s="44">
        <f t="shared" si="12"/>
        <v>828</v>
      </c>
      <c r="B829" s="45" t="s">
        <v>445</v>
      </c>
      <c r="C829" s="44" t="s">
        <v>93</v>
      </c>
      <c r="D829" s="58" t="s">
        <v>1151</v>
      </c>
      <c r="E829" t="s">
        <v>438</v>
      </c>
      <c r="F829" t="s">
        <v>76</v>
      </c>
      <c r="G829" s="45" t="s">
        <v>84</v>
      </c>
      <c r="H829" s="44" t="s">
        <v>82</v>
      </c>
      <c r="I829" s="44" t="s">
        <v>50</v>
      </c>
      <c r="J829" s="44" t="s">
        <v>64</v>
      </c>
      <c r="K829" s="46">
        <v>18.100000000000001</v>
      </c>
      <c r="L829" s="47">
        <v>675</v>
      </c>
      <c r="M829" s="48">
        <v>41.2</v>
      </c>
      <c r="N829" s="47">
        <v>330</v>
      </c>
      <c r="O829" s="48">
        <v>31.1</v>
      </c>
      <c r="P829" s="47">
        <v>614</v>
      </c>
      <c r="Q829" s="48">
        <v>2.5</v>
      </c>
      <c r="R829" s="47" t="s">
        <v>53</v>
      </c>
      <c r="S829" s="48">
        <v>2.8</v>
      </c>
      <c r="T829" s="47" t="s">
        <v>53</v>
      </c>
      <c r="U829" s="48">
        <v>1.2</v>
      </c>
      <c r="V829" s="47" t="s">
        <v>53</v>
      </c>
      <c r="W829" s="48">
        <v>1.1000000000000001</v>
      </c>
      <c r="X829" s="47" t="s">
        <v>53</v>
      </c>
      <c r="Y829" s="48">
        <v>69</v>
      </c>
      <c r="Z829" s="47">
        <v>545</v>
      </c>
      <c r="AA829" s="48">
        <v>85.6</v>
      </c>
      <c r="AB829" s="47">
        <v>134</v>
      </c>
      <c r="AC829" s="48">
        <v>43.4</v>
      </c>
      <c r="AD829" s="47" t="s">
        <v>53</v>
      </c>
      <c r="AE829" s="46" t="s">
        <v>54</v>
      </c>
    </row>
    <row r="830" spans="1:31" x14ac:dyDescent="0.2">
      <c r="A830" s="44">
        <f t="shared" si="12"/>
        <v>829</v>
      </c>
      <c r="B830" s="45" t="s">
        <v>93</v>
      </c>
      <c r="C830" s="44" t="s">
        <v>276</v>
      </c>
      <c r="D830" s="58" t="s">
        <v>1152</v>
      </c>
      <c r="E830" t="s">
        <v>972</v>
      </c>
      <c r="F830" t="s">
        <v>76</v>
      </c>
      <c r="G830" s="45" t="s">
        <v>48</v>
      </c>
      <c r="H830" s="44" t="s">
        <v>88</v>
      </c>
      <c r="I830" s="44" t="s">
        <v>59</v>
      </c>
      <c r="J830" s="44" t="s">
        <v>51</v>
      </c>
      <c r="K830" s="46">
        <v>18.100000000000001</v>
      </c>
      <c r="L830" s="47">
        <v>677</v>
      </c>
      <c r="M830" s="48">
        <v>9.9</v>
      </c>
      <c r="N830" s="47" t="s">
        <v>52</v>
      </c>
      <c r="O830" s="48">
        <v>38.4</v>
      </c>
      <c r="P830" s="47">
        <v>528</v>
      </c>
      <c r="Q830" s="48">
        <v>10.3</v>
      </c>
      <c r="R830" s="47" t="s">
        <v>53</v>
      </c>
      <c r="S830" s="48">
        <v>100</v>
      </c>
      <c r="T830" s="47">
        <v>51</v>
      </c>
      <c r="U830" s="48">
        <v>61.7</v>
      </c>
      <c r="V830" s="47">
        <v>330</v>
      </c>
      <c r="W830" s="48">
        <v>46</v>
      </c>
      <c r="X830" s="47">
        <v>454</v>
      </c>
      <c r="Y830" s="48">
        <v>11.1</v>
      </c>
      <c r="Z830" s="47" t="s">
        <v>53</v>
      </c>
      <c r="AA830" s="48">
        <v>12.1</v>
      </c>
      <c r="AB830" s="47" t="s">
        <v>53</v>
      </c>
      <c r="AC830" s="48">
        <v>26.4</v>
      </c>
      <c r="AD830" s="47" t="s">
        <v>53</v>
      </c>
      <c r="AE830" s="46" t="s">
        <v>54</v>
      </c>
    </row>
    <row r="831" spans="1:31" x14ac:dyDescent="0.2">
      <c r="A831" s="44">
        <f t="shared" si="12"/>
        <v>830</v>
      </c>
      <c r="B831" s="45" t="s">
        <v>89</v>
      </c>
      <c r="C831" s="44" t="s">
        <v>89</v>
      </c>
      <c r="D831" s="58" t="s">
        <v>1153</v>
      </c>
      <c r="E831" t="s">
        <v>91</v>
      </c>
      <c r="F831" t="s">
        <v>76</v>
      </c>
      <c r="G831" s="45" t="s">
        <v>77</v>
      </c>
      <c r="H831" s="44" t="s">
        <v>82</v>
      </c>
      <c r="I831" s="44" t="s">
        <v>50</v>
      </c>
      <c r="J831" s="44"/>
      <c r="K831" s="46">
        <v>18.100000000000001</v>
      </c>
      <c r="L831" s="47">
        <v>676</v>
      </c>
      <c r="M831" s="48">
        <v>14</v>
      </c>
      <c r="N831" s="47" t="s">
        <v>52</v>
      </c>
      <c r="O831" s="48">
        <v>57.2</v>
      </c>
      <c r="P831" s="47">
        <v>321</v>
      </c>
      <c r="Q831" s="48">
        <v>12.3</v>
      </c>
      <c r="R831" s="47" t="s">
        <v>53</v>
      </c>
      <c r="S831" s="48">
        <v>6.2</v>
      </c>
      <c r="T831" s="47" t="s">
        <v>53</v>
      </c>
      <c r="U831" s="48">
        <v>5.2</v>
      </c>
      <c r="V831" s="47" t="s">
        <v>53</v>
      </c>
      <c r="W831" s="48">
        <v>9.4</v>
      </c>
      <c r="X831" s="47" t="s">
        <v>53</v>
      </c>
      <c r="Y831" s="48">
        <v>34.1</v>
      </c>
      <c r="Z831" s="47" t="s">
        <v>53</v>
      </c>
      <c r="AA831" s="48">
        <v>8.9</v>
      </c>
      <c r="AB831" s="47" t="s">
        <v>53</v>
      </c>
      <c r="AC831" s="48">
        <v>47.7</v>
      </c>
      <c r="AD831" s="47" t="s">
        <v>641</v>
      </c>
      <c r="AE831" s="46" t="s">
        <v>54</v>
      </c>
    </row>
    <row r="832" spans="1:31" x14ac:dyDescent="0.2">
      <c r="A832" s="44">
        <f t="shared" si="12"/>
        <v>831</v>
      </c>
      <c r="B832" s="45" t="s">
        <v>56</v>
      </c>
      <c r="C832" s="44" t="s">
        <v>56</v>
      </c>
      <c r="D832" s="58" t="s">
        <v>1154</v>
      </c>
      <c r="E832" t="s">
        <v>125</v>
      </c>
      <c r="F832" t="s">
        <v>47</v>
      </c>
      <c r="G832" s="45" t="s">
        <v>84</v>
      </c>
      <c r="H832" s="44" t="s">
        <v>49</v>
      </c>
      <c r="I832" s="44" t="s">
        <v>59</v>
      </c>
      <c r="J832" s="44" t="s">
        <v>64</v>
      </c>
      <c r="K832" s="46">
        <v>18.100000000000001</v>
      </c>
      <c r="L832" s="47">
        <v>674</v>
      </c>
      <c r="M832" s="48">
        <v>10.1</v>
      </c>
      <c r="N832" s="47" t="s">
        <v>52</v>
      </c>
      <c r="O832" s="48">
        <v>3.1</v>
      </c>
      <c r="P832" s="47" t="s">
        <v>53</v>
      </c>
      <c r="Q832" s="48">
        <v>4.0999999999999996</v>
      </c>
      <c r="R832" s="47" t="s">
        <v>53</v>
      </c>
      <c r="S832" s="48">
        <v>6.6</v>
      </c>
      <c r="T832" s="47" t="s">
        <v>53</v>
      </c>
      <c r="U832" s="48">
        <v>1.5</v>
      </c>
      <c r="V832" s="47" t="s">
        <v>53</v>
      </c>
      <c r="W832" s="48">
        <v>1.4</v>
      </c>
      <c r="X832" s="47" t="s">
        <v>53</v>
      </c>
      <c r="Y832" s="48">
        <v>26.8</v>
      </c>
      <c r="Z832" s="47" t="s">
        <v>53</v>
      </c>
      <c r="AA832" s="48">
        <v>7.1</v>
      </c>
      <c r="AB832" s="47" t="s">
        <v>53</v>
      </c>
      <c r="AC832" s="48">
        <v>41</v>
      </c>
      <c r="AD832" s="47" t="s">
        <v>53</v>
      </c>
      <c r="AE832" s="46" t="s">
        <v>54</v>
      </c>
    </row>
    <row r="833" spans="1:31" x14ac:dyDescent="0.2">
      <c r="A833" s="44">
        <f t="shared" si="12"/>
        <v>832</v>
      </c>
      <c r="B833" s="45">
        <f>420</f>
        <v>420</v>
      </c>
      <c r="C833" s="44">
        <v>425</v>
      </c>
      <c r="D833" s="58" t="s">
        <v>1155</v>
      </c>
      <c r="E833" t="s">
        <v>190</v>
      </c>
      <c r="F833" t="s">
        <v>76</v>
      </c>
      <c r="G833" s="45" t="s">
        <v>58</v>
      </c>
      <c r="H833" s="44" t="s">
        <v>62</v>
      </c>
      <c r="I833" s="44" t="s">
        <v>50</v>
      </c>
      <c r="J833" s="44" t="s">
        <v>64</v>
      </c>
      <c r="K833" s="46">
        <v>18.2</v>
      </c>
      <c r="L833" s="47">
        <v>672</v>
      </c>
      <c r="M833" s="48">
        <v>57.6</v>
      </c>
      <c r="N833" s="47">
        <v>202</v>
      </c>
      <c r="O833" s="48">
        <v>28.6</v>
      </c>
      <c r="P833" s="47">
        <v>667</v>
      </c>
      <c r="Q833" s="48">
        <v>58.8</v>
      </c>
      <c r="R833" s="47">
        <v>294</v>
      </c>
      <c r="S833" s="48">
        <v>25.6</v>
      </c>
      <c r="T833" s="47">
        <v>639</v>
      </c>
      <c r="U833" s="48">
        <v>31.7</v>
      </c>
      <c r="V833" s="47">
        <v>573</v>
      </c>
      <c r="W833" s="48">
        <v>34.9</v>
      </c>
      <c r="X833" s="47">
        <v>552</v>
      </c>
      <c r="Y833" s="48">
        <v>25.6</v>
      </c>
      <c r="Z833" s="47" t="s">
        <v>53</v>
      </c>
      <c r="AA833" s="48">
        <v>29.2</v>
      </c>
      <c r="AB833" s="47">
        <v>565</v>
      </c>
      <c r="AC833" s="48">
        <v>58.9</v>
      </c>
      <c r="AD833" s="47" t="s">
        <v>1012</v>
      </c>
      <c r="AE833" s="46">
        <v>36.299999999999997</v>
      </c>
    </row>
    <row r="834" spans="1:31" x14ac:dyDescent="0.2">
      <c r="A834" s="44">
        <f t="shared" si="12"/>
        <v>833</v>
      </c>
      <c r="B834" s="45">
        <f>494</f>
        <v>494</v>
      </c>
      <c r="C834" s="44">
        <f>403</f>
        <v>403</v>
      </c>
      <c r="D834" s="58" t="s">
        <v>1156</v>
      </c>
      <c r="E834" t="s">
        <v>100</v>
      </c>
      <c r="F834" t="s">
        <v>101</v>
      </c>
      <c r="G834" s="45" t="s">
        <v>58</v>
      </c>
      <c r="H834" s="44" t="s">
        <v>49</v>
      </c>
      <c r="I834" s="44" t="s">
        <v>50</v>
      </c>
      <c r="J834" s="44" t="s">
        <v>64</v>
      </c>
      <c r="K834" s="46">
        <v>18.2</v>
      </c>
      <c r="L834" s="47">
        <v>670</v>
      </c>
      <c r="M834" s="48">
        <v>11.9</v>
      </c>
      <c r="N834" s="47" t="s">
        <v>52</v>
      </c>
      <c r="O834" s="48">
        <v>3.4</v>
      </c>
      <c r="P834" s="47" t="s">
        <v>53</v>
      </c>
      <c r="Q834" s="48">
        <v>50.8</v>
      </c>
      <c r="R834" s="47">
        <v>370</v>
      </c>
      <c r="S834" s="48">
        <v>82.8</v>
      </c>
      <c r="T834" s="47">
        <v>274</v>
      </c>
      <c r="U834" s="48">
        <v>83.1</v>
      </c>
      <c r="V834" s="47">
        <v>205</v>
      </c>
      <c r="W834" s="48">
        <v>84.6</v>
      </c>
      <c r="X834" s="47">
        <v>173</v>
      </c>
      <c r="Y834" s="48">
        <v>66.7</v>
      </c>
      <c r="Z834" s="47">
        <v>593</v>
      </c>
      <c r="AA834" s="48">
        <v>10.9</v>
      </c>
      <c r="AB834" s="47" t="s">
        <v>53</v>
      </c>
      <c r="AC834" s="48">
        <v>73.2</v>
      </c>
      <c r="AD834" s="47" t="s">
        <v>1157</v>
      </c>
      <c r="AE834" s="46">
        <v>32.5</v>
      </c>
    </row>
    <row r="835" spans="1:31" x14ac:dyDescent="0.2">
      <c r="A835" s="44">
        <f t="shared" ref="A835:A898" si="13">ROW(A834)</f>
        <v>834</v>
      </c>
      <c r="B835" s="45" t="s">
        <v>89</v>
      </c>
      <c r="C835" s="44" t="s">
        <v>89</v>
      </c>
      <c r="D835" s="58" t="s">
        <v>1158</v>
      </c>
      <c r="E835" t="s">
        <v>905</v>
      </c>
      <c r="F835" t="s">
        <v>47</v>
      </c>
      <c r="G835" s="45" t="s">
        <v>48</v>
      </c>
      <c r="H835" s="44" t="s">
        <v>49</v>
      </c>
      <c r="I835" s="44" t="s">
        <v>63</v>
      </c>
      <c r="J835" s="44" t="s">
        <v>51</v>
      </c>
      <c r="K835" s="46">
        <v>18.2</v>
      </c>
      <c r="L835" s="47">
        <v>669</v>
      </c>
      <c r="M835" s="48">
        <v>25.5</v>
      </c>
      <c r="N835" s="47">
        <v>530</v>
      </c>
      <c r="O835" s="48">
        <v>77.3</v>
      </c>
      <c r="P835" s="47">
        <v>180</v>
      </c>
      <c r="Q835" s="48">
        <v>1.5</v>
      </c>
      <c r="R835" s="47" t="s">
        <v>53</v>
      </c>
      <c r="S835" s="48">
        <v>13.2</v>
      </c>
      <c r="T835" s="47" t="s">
        <v>53</v>
      </c>
      <c r="U835" s="48">
        <v>6</v>
      </c>
      <c r="V835" s="47" t="s">
        <v>53</v>
      </c>
      <c r="W835" s="48">
        <v>10</v>
      </c>
      <c r="X835" s="47" t="s">
        <v>53</v>
      </c>
      <c r="Y835" s="48">
        <v>9.1</v>
      </c>
      <c r="Z835" s="47" t="s">
        <v>53</v>
      </c>
      <c r="AA835" s="48">
        <v>27.4</v>
      </c>
      <c r="AB835" s="47">
        <v>604</v>
      </c>
      <c r="AC835" s="48">
        <v>22.6</v>
      </c>
      <c r="AD835" s="47" t="s">
        <v>53</v>
      </c>
      <c r="AE835" s="46" t="s">
        <v>54</v>
      </c>
    </row>
    <row r="836" spans="1:31" x14ac:dyDescent="0.2">
      <c r="A836" s="44">
        <f t="shared" si="13"/>
        <v>835</v>
      </c>
      <c r="B836" s="45" t="s">
        <v>89</v>
      </c>
      <c r="C836" s="44" t="s">
        <v>65</v>
      </c>
      <c r="D836" s="58" t="s">
        <v>1159</v>
      </c>
      <c r="E836" t="s">
        <v>435</v>
      </c>
      <c r="F836" t="s">
        <v>69</v>
      </c>
      <c r="G836" s="45" t="s">
        <v>77</v>
      </c>
      <c r="H836" s="44" t="s">
        <v>49</v>
      </c>
      <c r="I836" s="44" t="s">
        <v>50</v>
      </c>
      <c r="J836" s="44" t="s">
        <v>64</v>
      </c>
      <c r="K836" s="46">
        <v>18.2</v>
      </c>
      <c r="L836" s="47">
        <v>671</v>
      </c>
      <c r="M836" s="48">
        <v>8.4</v>
      </c>
      <c r="N836" s="47" t="s">
        <v>52</v>
      </c>
      <c r="O836" s="48">
        <v>34.1</v>
      </c>
      <c r="P836" s="47">
        <v>576</v>
      </c>
      <c r="Q836" s="48">
        <v>11.6</v>
      </c>
      <c r="R836" s="47" t="s">
        <v>53</v>
      </c>
      <c r="S836" s="48">
        <v>5.8</v>
      </c>
      <c r="T836" s="47" t="s">
        <v>53</v>
      </c>
      <c r="U836" s="48">
        <v>6</v>
      </c>
      <c r="V836" s="47" t="s">
        <v>53</v>
      </c>
      <c r="W836" s="48">
        <v>11.4</v>
      </c>
      <c r="X836" s="47" t="s">
        <v>53</v>
      </c>
      <c r="Y836" s="48">
        <v>74</v>
      </c>
      <c r="Z836" s="47">
        <v>468</v>
      </c>
      <c r="AA836" s="48">
        <v>11.9</v>
      </c>
      <c r="AB836" s="47" t="s">
        <v>53</v>
      </c>
      <c r="AC836" s="48">
        <v>63.7</v>
      </c>
      <c r="AD836" s="47" t="s">
        <v>917</v>
      </c>
      <c r="AE836" s="46" t="s">
        <v>54</v>
      </c>
    </row>
    <row r="837" spans="1:31" x14ac:dyDescent="0.2">
      <c r="A837" s="44">
        <f t="shared" si="13"/>
        <v>836</v>
      </c>
      <c r="B837" s="45">
        <f>388</f>
        <v>388</v>
      </c>
      <c r="C837" s="44">
        <f>452</f>
        <v>452</v>
      </c>
      <c r="D837" s="58" t="s">
        <v>1160</v>
      </c>
      <c r="E837" t="s">
        <v>75</v>
      </c>
      <c r="F837" t="s">
        <v>76</v>
      </c>
      <c r="G837" s="45" t="s">
        <v>77</v>
      </c>
      <c r="H837" s="44" t="s">
        <v>49</v>
      </c>
      <c r="I837" s="44" t="s">
        <v>50</v>
      </c>
      <c r="J837" s="44" t="s">
        <v>64</v>
      </c>
      <c r="K837" s="46">
        <v>18.3</v>
      </c>
      <c r="L837" s="47">
        <v>665</v>
      </c>
      <c r="M837" s="48">
        <v>23.5</v>
      </c>
      <c r="N837" s="47">
        <v>569</v>
      </c>
      <c r="O837" s="48">
        <v>57.8</v>
      </c>
      <c r="P837" s="47">
        <v>313</v>
      </c>
      <c r="Q837" s="48">
        <v>91.6</v>
      </c>
      <c r="R837" s="47">
        <v>95</v>
      </c>
      <c r="S837" s="48">
        <v>9.5</v>
      </c>
      <c r="T837" s="47" t="s">
        <v>53</v>
      </c>
      <c r="U837" s="48">
        <v>8.3000000000000007</v>
      </c>
      <c r="V837" s="47" t="s">
        <v>53</v>
      </c>
      <c r="W837" s="48">
        <v>6.4</v>
      </c>
      <c r="X837" s="47" t="s">
        <v>53</v>
      </c>
      <c r="Y837" s="48">
        <v>50.1</v>
      </c>
      <c r="Z837" s="47" t="s">
        <v>53</v>
      </c>
      <c r="AA837" s="48">
        <v>20.9</v>
      </c>
      <c r="AB837" s="47">
        <v>711</v>
      </c>
      <c r="AC837" s="48">
        <v>36.700000000000003</v>
      </c>
      <c r="AD837" s="47" t="s">
        <v>53</v>
      </c>
      <c r="AE837" s="46">
        <v>38.5</v>
      </c>
    </row>
    <row r="838" spans="1:31" x14ac:dyDescent="0.2">
      <c r="A838" s="44">
        <f t="shared" si="13"/>
        <v>837</v>
      </c>
      <c r="B838" s="45" t="s">
        <v>276</v>
      </c>
      <c r="C838" s="44" t="s">
        <v>150</v>
      </c>
      <c r="D838" s="58" t="s">
        <v>1161</v>
      </c>
      <c r="E838" t="s">
        <v>80</v>
      </c>
      <c r="F838" t="s">
        <v>69</v>
      </c>
      <c r="G838" s="45" t="s">
        <v>58</v>
      </c>
      <c r="H838" s="44" t="s">
        <v>62</v>
      </c>
      <c r="I838" s="44" t="s">
        <v>50</v>
      </c>
      <c r="J838" s="44" t="s">
        <v>64</v>
      </c>
      <c r="K838" s="46">
        <v>18.3</v>
      </c>
      <c r="L838" s="47">
        <v>668</v>
      </c>
      <c r="M838" s="48">
        <v>7.5</v>
      </c>
      <c r="N838" s="47" t="s">
        <v>52</v>
      </c>
      <c r="O838" s="48">
        <v>20.8</v>
      </c>
      <c r="P838" s="47" t="s">
        <v>53</v>
      </c>
      <c r="Q838" s="48">
        <v>17</v>
      </c>
      <c r="R838" s="47">
        <v>765</v>
      </c>
      <c r="S838" s="48">
        <v>89.1</v>
      </c>
      <c r="T838" s="47">
        <v>230</v>
      </c>
      <c r="U838" s="48">
        <v>97.8</v>
      </c>
      <c r="V838" s="47">
        <v>93</v>
      </c>
      <c r="W838" s="48">
        <v>97.9</v>
      </c>
      <c r="X838" s="47">
        <v>82</v>
      </c>
      <c r="Y838" s="48">
        <v>22.7</v>
      </c>
      <c r="Z838" s="47" t="s">
        <v>53</v>
      </c>
      <c r="AA838" s="48">
        <v>25.2</v>
      </c>
      <c r="AB838" s="47">
        <v>637</v>
      </c>
      <c r="AC838" s="48">
        <v>43</v>
      </c>
      <c r="AD838" s="47" t="s">
        <v>53</v>
      </c>
      <c r="AE838" s="46" t="s">
        <v>54</v>
      </c>
    </row>
    <row r="839" spans="1:31" x14ac:dyDescent="0.2">
      <c r="A839" s="44">
        <f t="shared" si="13"/>
        <v>838</v>
      </c>
      <c r="B839" s="45" t="s">
        <v>139</v>
      </c>
      <c r="C839" s="44" t="s">
        <v>150</v>
      </c>
      <c r="D839" s="58" t="s">
        <v>1162</v>
      </c>
      <c r="E839" t="s">
        <v>174</v>
      </c>
      <c r="F839" t="s">
        <v>76</v>
      </c>
      <c r="G839" s="45" t="s">
        <v>77</v>
      </c>
      <c r="H839" s="44" t="s">
        <v>49</v>
      </c>
      <c r="I839" s="44" t="s">
        <v>50</v>
      </c>
      <c r="J839" s="44" t="s">
        <v>64</v>
      </c>
      <c r="K839" s="46">
        <v>18.3</v>
      </c>
      <c r="L839" s="47">
        <v>666</v>
      </c>
      <c r="M839" s="48">
        <v>24.1</v>
      </c>
      <c r="N839" s="47">
        <v>561</v>
      </c>
      <c r="O839" s="48">
        <v>28.7</v>
      </c>
      <c r="P839" s="47">
        <v>664</v>
      </c>
      <c r="Q839" s="48">
        <v>7.2</v>
      </c>
      <c r="R839" s="47" t="s">
        <v>53</v>
      </c>
      <c r="S839" s="48">
        <v>83.8</v>
      </c>
      <c r="T839" s="47">
        <v>264</v>
      </c>
      <c r="U839" s="48">
        <v>31.3</v>
      </c>
      <c r="V839" s="47">
        <v>575</v>
      </c>
      <c r="W839" s="48">
        <v>35.9</v>
      </c>
      <c r="X839" s="47">
        <v>537</v>
      </c>
      <c r="Y839" s="48">
        <v>74.599999999999994</v>
      </c>
      <c r="Z839" s="47">
        <v>452</v>
      </c>
      <c r="AA839" s="48">
        <v>2.8</v>
      </c>
      <c r="AB839" s="47" t="s">
        <v>53</v>
      </c>
      <c r="AC839" s="48">
        <v>49.8</v>
      </c>
      <c r="AD839" s="47" t="s">
        <v>1163</v>
      </c>
      <c r="AE839" s="46" t="s">
        <v>54</v>
      </c>
    </row>
    <row r="840" spans="1:31" x14ac:dyDescent="0.2">
      <c r="A840" s="44">
        <f t="shared" si="13"/>
        <v>839</v>
      </c>
      <c r="B840" s="45" t="s">
        <v>65</v>
      </c>
      <c r="C840" s="44" t="s">
        <v>43</v>
      </c>
      <c r="D840" s="58" t="s">
        <v>1164</v>
      </c>
      <c r="E840" t="s">
        <v>205</v>
      </c>
      <c r="F840" t="s">
        <v>69</v>
      </c>
      <c r="G840" s="45" t="s">
        <v>77</v>
      </c>
      <c r="H840" s="44" t="s">
        <v>62</v>
      </c>
      <c r="I840" s="44" t="s">
        <v>50</v>
      </c>
      <c r="J840" s="44" t="s">
        <v>64</v>
      </c>
      <c r="K840" s="46">
        <v>18.3</v>
      </c>
      <c r="L840" s="47">
        <v>667</v>
      </c>
      <c r="M840" s="48">
        <v>8.6999999999999993</v>
      </c>
      <c r="N840" s="47" t="s">
        <v>52</v>
      </c>
      <c r="O840" s="48">
        <v>2.2000000000000002</v>
      </c>
      <c r="P840" s="47" t="s">
        <v>53</v>
      </c>
      <c r="Q840" s="48">
        <v>10.1</v>
      </c>
      <c r="R840" s="47" t="s">
        <v>53</v>
      </c>
      <c r="S840" s="48">
        <v>32.1</v>
      </c>
      <c r="T840" s="47">
        <v>562</v>
      </c>
      <c r="U840" s="48">
        <v>63</v>
      </c>
      <c r="V840" s="47">
        <v>320</v>
      </c>
      <c r="W840" s="48">
        <v>46.9</v>
      </c>
      <c r="X840" s="47">
        <v>442</v>
      </c>
      <c r="Y840" s="48">
        <v>52.2</v>
      </c>
      <c r="Z840" s="47" t="s">
        <v>53</v>
      </c>
      <c r="AA840" s="48">
        <v>7.9</v>
      </c>
      <c r="AB840" s="47" t="s">
        <v>53</v>
      </c>
      <c r="AC840" s="48">
        <v>33</v>
      </c>
      <c r="AD840" s="47" t="s">
        <v>53</v>
      </c>
      <c r="AE840" s="46" t="s">
        <v>54</v>
      </c>
    </row>
    <row r="841" spans="1:31" x14ac:dyDescent="0.2">
      <c r="A841" s="44">
        <f t="shared" si="13"/>
        <v>840</v>
      </c>
      <c r="B841" s="45" t="s">
        <v>93</v>
      </c>
      <c r="C841" s="44" t="s">
        <v>93</v>
      </c>
      <c r="D841" s="58" t="s">
        <v>1165</v>
      </c>
      <c r="E841" t="s">
        <v>87</v>
      </c>
      <c r="F841" t="s">
        <v>69</v>
      </c>
      <c r="G841" s="45" t="s">
        <v>77</v>
      </c>
      <c r="H841" s="44" t="s">
        <v>49</v>
      </c>
      <c r="I841" s="44" t="s">
        <v>50</v>
      </c>
      <c r="J841" s="44" t="s">
        <v>64</v>
      </c>
      <c r="K841" s="46">
        <v>18.399999999999999</v>
      </c>
      <c r="L841" s="47">
        <v>663</v>
      </c>
      <c r="M841" s="48">
        <v>49</v>
      </c>
      <c r="N841" s="47">
        <v>261</v>
      </c>
      <c r="O841" s="48">
        <v>38.5</v>
      </c>
      <c r="P841" s="47">
        <v>527</v>
      </c>
      <c r="Q841" s="48">
        <v>2.1</v>
      </c>
      <c r="R841" s="47" t="s">
        <v>53</v>
      </c>
      <c r="S841" s="48">
        <v>1.3</v>
      </c>
      <c r="T841" s="47" t="s">
        <v>53</v>
      </c>
      <c r="U841" s="48">
        <v>3</v>
      </c>
      <c r="V841" s="47" t="s">
        <v>53</v>
      </c>
      <c r="W841" s="48">
        <v>7.3</v>
      </c>
      <c r="X841" s="47" t="s">
        <v>53</v>
      </c>
      <c r="Y841" s="48">
        <v>22.7</v>
      </c>
      <c r="Z841" s="47" t="s">
        <v>53</v>
      </c>
      <c r="AA841" s="48">
        <v>48.8</v>
      </c>
      <c r="AB841" s="47">
        <v>355</v>
      </c>
      <c r="AC841" s="48">
        <v>37.200000000000003</v>
      </c>
      <c r="AD841" s="47" t="s">
        <v>53</v>
      </c>
      <c r="AE841" s="46" t="s">
        <v>54</v>
      </c>
    </row>
    <row r="842" spans="1:31" x14ac:dyDescent="0.2">
      <c r="A842" s="44">
        <f t="shared" si="13"/>
        <v>841</v>
      </c>
      <c r="B842" s="45" t="s">
        <v>43</v>
      </c>
      <c r="C842" s="44" t="s">
        <v>43</v>
      </c>
      <c r="D842" s="58" t="s">
        <v>1166</v>
      </c>
      <c r="E842" t="s">
        <v>125</v>
      </c>
      <c r="F842" t="s">
        <v>47</v>
      </c>
      <c r="G842" s="45" t="s">
        <v>48</v>
      </c>
      <c r="H842" s="44" t="s">
        <v>88</v>
      </c>
      <c r="I842" s="44" t="s">
        <v>59</v>
      </c>
      <c r="J842" s="44" t="s">
        <v>51</v>
      </c>
      <c r="K842" s="46">
        <v>18.399999999999999</v>
      </c>
      <c r="L842" s="47">
        <v>664</v>
      </c>
      <c r="M842" s="48">
        <v>35.9</v>
      </c>
      <c r="N842" s="47">
        <v>401</v>
      </c>
      <c r="O842" s="48">
        <v>18.5</v>
      </c>
      <c r="P842" s="47" t="s">
        <v>53</v>
      </c>
      <c r="Q842" s="48">
        <v>3.8</v>
      </c>
      <c r="R842" s="47" t="s">
        <v>53</v>
      </c>
      <c r="S842" s="48">
        <v>41.2</v>
      </c>
      <c r="T842" s="47">
        <v>488</v>
      </c>
      <c r="U842" s="48">
        <v>13.6</v>
      </c>
      <c r="V842" s="47" t="s">
        <v>53</v>
      </c>
      <c r="W842" s="48">
        <v>10.3</v>
      </c>
      <c r="X842" s="47" t="s">
        <v>53</v>
      </c>
      <c r="Y842" s="48">
        <v>5.3</v>
      </c>
      <c r="Z842" s="47" t="s">
        <v>53</v>
      </c>
      <c r="AA842" s="48">
        <v>41.5</v>
      </c>
      <c r="AB842" s="47">
        <v>420</v>
      </c>
      <c r="AC842" s="48">
        <v>18.5</v>
      </c>
      <c r="AD842" s="47" t="s">
        <v>53</v>
      </c>
      <c r="AE842" s="46" t="s">
        <v>54</v>
      </c>
    </row>
    <row r="843" spans="1:31" x14ac:dyDescent="0.2">
      <c r="A843" s="44">
        <f t="shared" si="13"/>
        <v>842</v>
      </c>
      <c r="B843" s="45">
        <f>285</f>
        <v>285</v>
      </c>
      <c r="C843" s="44">
        <v>245</v>
      </c>
      <c r="D843" s="58" t="s">
        <v>1167</v>
      </c>
      <c r="E843" t="s">
        <v>225</v>
      </c>
      <c r="F843" t="s">
        <v>76</v>
      </c>
      <c r="G843" s="45" t="s">
        <v>77</v>
      </c>
      <c r="H843" s="44" t="s">
        <v>49</v>
      </c>
      <c r="I843" s="44" t="s">
        <v>50</v>
      </c>
      <c r="J843" s="44" t="s">
        <v>64</v>
      </c>
      <c r="K843" s="46">
        <v>18.5</v>
      </c>
      <c r="L843" s="47">
        <v>660</v>
      </c>
      <c r="M843" s="48">
        <v>17.899999999999999</v>
      </c>
      <c r="N843" s="47" t="s">
        <v>52</v>
      </c>
      <c r="O843" s="48">
        <v>11.7</v>
      </c>
      <c r="P843" s="47" t="s">
        <v>53</v>
      </c>
      <c r="Q843" s="48">
        <v>99.9</v>
      </c>
      <c r="R843" s="47">
        <v>21</v>
      </c>
      <c r="S843" s="48">
        <v>100</v>
      </c>
      <c r="T843" s="47">
        <v>25</v>
      </c>
      <c r="U843" s="48">
        <v>100</v>
      </c>
      <c r="V843" s="47">
        <v>30</v>
      </c>
      <c r="W843" s="48">
        <v>99.6</v>
      </c>
      <c r="X843" s="47">
        <v>44</v>
      </c>
      <c r="Y843" s="48">
        <v>55.1</v>
      </c>
      <c r="Z843" s="47">
        <v>770</v>
      </c>
      <c r="AA843" s="48">
        <v>56.8</v>
      </c>
      <c r="AB843" s="47">
        <v>294</v>
      </c>
      <c r="AC843" s="48">
        <v>52.2</v>
      </c>
      <c r="AD843" s="47" t="s">
        <v>1027</v>
      </c>
      <c r="AE843" s="46">
        <v>47</v>
      </c>
    </row>
    <row r="844" spans="1:31" x14ac:dyDescent="0.2">
      <c r="A844" s="44">
        <f t="shared" si="13"/>
        <v>843</v>
      </c>
      <c r="B844" s="45">
        <f>673</f>
        <v>673</v>
      </c>
      <c r="C844" s="44" t="s">
        <v>93</v>
      </c>
      <c r="D844" s="58" t="s">
        <v>1168</v>
      </c>
      <c r="E844" t="s">
        <v>216</v>
      </c>
      <c r="F844" t="s">
        <v>69</v>
      </c>
      <c r="G844" s="45" t="s">
        <v>77</v>
      </c>
      <c r="H844" s="44" t="s">
        <v>62</v>
      </c>
      <c r="I844" s="44" t="s">
        <v>50</v>
      </c>
      <c r="J844" s="44" t="s">
        <v>64</v>
      </c>
      <c r="K844" s="46">
        <v>18.5</v>
      </c>
      <c r="L844" s="47">
        <v>661</v>
      </c>
      <c r="M844" s="48">
        <v>35.5</v>
      </c>
      <c r="N844" s="47">
        <v>406</v>
      </c>
      <c r="O844" s="48">
        <v>42.7</v>
      </c>
      <c r="P844" s="47">
        <v>466</v>
      </c>
      <c r="Q844" s="48">
        <v>11.1</v>
      </c>
      <c r="R844" s="47" t="s">
        <v>53</v>
      </c>
      <c r="S844" s="48">
        <v>32.299999999999997</v>
      </c>
      <c r="T844" s="47">
        <v>559</v>
      </c>
      <c r="U844" s="48">
        <v>36.700000000000003</v>
      </c>
      <c r="V844" s="47">
        <v>529</v>
      </c>
      <c r="W844" s="48">
        <v>27.5</v>
      </c>
      <c r="X844" s="47">
        <v>646</v>
      </c>
      <c r="Y844" s="48">
        <v>76.5</v>
      </c>
      <c r="Z844" s="47">
        <v>412</v>
      </c>
      <c r="AA844" s="48">
        <v>12.5</v>
      </c>
      <c r="AB844" s="47" t="s">
        <v>53</v>
      </c>
      <c r="AC844" s="48">
        <v>43</v>
      </c>
      <c r="AD844" s="47" t="s">
        <v>53</v>
      </c>
      <c r="AE844" s="46">
        <v>26.2</v>
      </c>
    </row>
    <row r="845" spans="1:31" x14ac:dyDescent="0.2">
      <c r="A845" s="44">
        <f t="shared" si="13"/>
        <v>844</v>
      </c>
      <c r="B845" s="45" t="s">
        <v>55</v>
      </c>
      <c r="C845" s="44"/>
      <c r="D845" s="58" t="s">
        <v>1169</v>
      </c>
      <c r="E845" t="s">
        <v>546</v>
      </c>
      <c r="F845" t="s">
        <v>76</v>
      </c>
      <c r="G845" s="45" t="s">
        <v>84</v>
      </c>
      <c r="H845" s="44" t="s">
        <v>82</v>
      </c>
      <c r="I845" s="44" t="s">
        <v>63</v>
      </c>
      <c r="J845" s="44" t="s">
        <v>64</v>
      </c>
      <c r="K845" s="46">
        <v>18.5</v>
      </c>
      <c r="L845" s="47">
        <v>662</v>
      </c>
      <c r="M845" s="48">
        <v>2.7</v>
      </c>
      <c r="N845" s="47" t="s">
        <v>52</v>
      </c>
      <c r="O845" s="48">
        <v>2.8</v>
      </c>
      <c r="P845" s="47" t="s">
        <v>53</v>
      </c>
      <c r="Q845" s="48">
        <v>2.6</v>
      </c>
      <c r="R845" s="47" t="s">
        <v>53</v>
      </c>
      <c r="S845" s="48">
        <v>8.6999999999999993</v>
      </c>
      <c r="T845" s="47" t="s">
        <v>53</v>
      </c>
      <c r="U845" s="48">
        <v>3.6</v>
      </c>
      <c r="V845" s="47" t="s">
        <v>53</v>
      </c>
      <c r="W845" s="48">
        <v>7.7</v>
      </c>
      <c r="X845" s="47" t="s">
        <v>53</v>
      </c>
      <c r="Y845" s="48">
        <v>11</v>
      </c>
      <c r="Z845" s="47" t="s">
        <v>53</v>
      </c>
      <c r="AA845" s="48">
        <v>10.3</v>
      </c>
      <c r="AB845" s="47" t="s">
        <v>53</v>
      </c>
      <c r="AC845" s="48">
        <v>23.9</v>
      </c>
      <c r="AD845" s="47" t="s">
        <v>53</v>
      </c>
      <c r="AE845" s="46" t="s">
        <v>54</v>
      </c>
    </row>
    <row r="846" spans="1:31" x14ac:dyDescent="0.2">
      <c r="A846" s="44">
        <f t="shared" si="13"/>
        <v>845</v>
      </c>
      <c r="B846" s="45">
        <v>419</v>
      </c>
      <c r="C846" s="44">
        <f>359</f>
        <v>359</v>
      </c>
      <c r="D846" s="58" t="s">
        <v>1170</v>
      </c>
      <c r="E846" t="s">
        <v>423</v>
      </c>
      <c r="F846" t="s">
        <v>69</v>
      </c>
      <c r="G846" s="45" t="s">
        <v>77</v>
      </c>
      <c r="H846" s="44" t="s">
        <v>49</v>
      </c>
      <c r="I846" s="44" t="s">
        <v>50</v>
      </c>
      <c r="J846" s="44" t="s">
        <v>64</v>
      </c>
      <c r="K846" s="46">
        <v>18.600000000000001</v>
      </c>
      <c r="L846" s="47">
        <v>658</v>
      </c>
      <c r="M846" s="48">
        <v>15.5</v>
      </c>
      <c r="N846" s="47" t="s">
        <v>52</v>
      </c>
      <c r="O846" s="48">
        <v>13.1</v>
      </c>
      <c r="P846" s="47" t="s">
        <v>53</v>
      </c>
      <c r="Q846" s="48">
        <v>94.7</v>
      </c>
      <c r="R846" s="47">
        <v>73</v>
      </c>
      <c r="S846" s="48">
        <v>5.2</v>
      </c>
      <c r="T846" s="47" t="s">
        <v>53</v>
      </c>
      <c r="U846" s="48">
        <v>24.8</v>
      </c>
      <c r="V846" s="47">
        <v>667</v>
      </c>
      <c r="W846" s="48">
        <v>30.9</v>
      </c>
      <c r="X846" s="47">
        <v>605</v>
      </c>
      <c r="Y846" s="48">
        <v>85.5</v>
      </c>
      <c r="Z846" s="47">
        <v>245</v>
      </c>
      <c r="AA846" s="48">
        <v>3.3</v>
      </c>
      <c r="AB846" s="47" t="s">
        <v>53</v>
      </c>
      <c r="AC846" s="48">
        <v>64.7</v>
      </c>
      <c r="AD846" s="47" t="s">
        <v>1115</v>
      </c>
      <c r="AE846" s="46">
        <v>36.4</v>
      </c>
    </row>
    <row r="847" spans="1:31" x14ac:dyDescent="0.2">
      <c r="A847" s="44">
        <f t="shared" si="13"/>
        <v>846</v>
      </c>
      <c r="B847" s="45" t="s">
        <v>126</v>
      </c>
      <c r="C847" s="44" t="s">
        <v>445</v>
      </c>
      <c r="D847" s="58" t="s">
        <v>1171</v>
      </c>
      <c r="E847" t="s">
        <v>46</v>
      </c>
      <c r="F847" t="s">
        <v>47</v>
      </c>
      <c r="G847" s="45" t="s">
        <v>84</v>
      </c>
      <c r="H847" s="44" t="s">
        <v>82</v>
      </c>
      <c r="I847" s="44" t="s">
        <v>50</v>
      </c>
      <c r="J847" s="44" t="s">
        <v>64</v>
      </c>
      <c r="K847" s="46">
        <v>18.600000000000001</v>
      </c>
      <c r="L847" s="47">
        <v>659</v>
      </c>
      <c r="M847" s="48">
        <v>37.1</v>
      </c>
      <c r="N847" s="47">
        <v>384</v>
      </c>
      <c r="O847" s="48">
        <v>4.0999999999999996</v>
      </c>
      <c r="P847" s="47" t="s">
        <v>53</v>
      </c>
      <c r="Q847" s="48">
        <v>33</v>
      </c>
      <c r="R847" s="47">
        <v>553</v>
      </c>
      <c r="S847" s="48">
        <v>13.2</v>
      </c>
      <c r="T847" s="47" t="s">
        <v>53</v>
      </c>
      <c r="U847" s="48">
        <v>7.7</v>
      </c>
      <c r="V847" s="47" t="s">
        <v>53</v>
      </c>
      <c r="W847" s="48">
        <v>6</v>
      </c>
      <c r="X847" s="47" t="s">
        <v>53</v>
      </c>
      <c r="Y847" s="48">
        <v>73.7</v>
      </c>
      <c r="Z847" s="47">
        <v>475</v>
      </c>
      <c r="AA847" s="48">
        <v>17.399999999999999</v>
      </c>
      <c r="AB847" s="47">
        <v>775</v>
      </c>
      <c r="AC847" s="48">
        <v>45.9</v>
      </c>
      <c r="AD847" s="47" t="s">
        <v>53</v>
      </c>
      <c r="AE847" s="46" t="s">
        <v>54</v>
      </c>
    </row>
    <row r="848" spans="1:31" x14ac:dyDescent="0.2">
      <c r="A848" s="44">
        <f t="shared" si="13"/>
        <v>847</v>
      </c>
      <c r="B848" s="45">
        <f>556</f>
        <v>556</v>
      </c>
      <c r="C848" s="44" t="s">
        <v>1122</v>
      </c>
      <c r="D848" s="58" t="s">
        <v>1172</v>
      </c>
      <c r="E848" t="s">
        <v>46</v>
      </c>
      <c r="F848" t="s">
        <v>47</v>
      </c>
      <c r="G848" s="45" t="s">
        <v>84</v>
      </c>
      <c r="H848" s="44" t="s">
        <v>49</v>
      </c>
      <c r="I848" s="44" t="s">
        <v>50</v>
      </c>
      <c r="J848" s="44" t="s">
        <v>64</v>
      </c>
      <c r="K848" s="46">
        <v>18.7</v>
      </c>
      <c r="L848" s="47">
        <v>656</v>
      </c>
      <c r="M848" s="48">
        <v>24.9</v>
      </c>
      <c r="N848" s="47">
        <v>541</v>
      </c>
      <c r="O848" s="48">
        <v>8.1</v>
      </c>
      <c r="P848" s="47" t="s">
        <v>53</v>
      </c>
      <c r="Q848" s="48">
        <v>30.2</v>
      </c>
      <c r="R848" s="47">
        <v>585</v>
      </c>
      <c r="S848" s="48">
        <v>48</v>
      </c>
      <c r="T848" s="47">
        <v>448</v>
      </c>
      <c r="U848" s="48">
        <v>43.9</v>
      </c>
      <c r="V848" s="47">
        <v>459</v>
      </c>
      <c r="W848" s="48">
        <v>32.799999999999997</v>
      </c>
      <c r="X848" s="47">
        <v>579</v>
      </c>
      <c r="Y848" s="48">
        <v>74.099999999999994</v>
      </c>
      <c r="Z848" s="47">
        <v>465</v>
      </c>
      <c r="AA848" s="48">
        <v>67.3</v>
      </c>
      <c r="AB848" s="47">
        <v>230</v>
      </c>
      <c r="AC848" s="48">
        <v>57.1</v>
      </c>
      <c r="AD848" s="47">
        <v>558</v>
      </c>
      <c r="AE848" s="46">
        <v>29.6</v>
      </c>
    </row>
    <row r="849" spans="1:31" x14ac:dyDescent="0.2">
      <c r="A849" s="44">
        <f t="shared" si="13"/>
        <v>848</v>
      </c>
      <c r="B849" s="45" t="s">
        <v>43</v>
      </c>
      <c r="C849" s="44" t="s">
        <v>43</v>
      </c>
      <c r="D849" s="58" t="s">
        <v>1173</v>
      </c>
      <c r="E849" t="s">
        <v>91</v>
      </c>
      <c r="F849" t="s">
        <v>76</v>
      </c>
      <c r="G849" s="45" t="s">
        <v>77</v>
      </c>
      <c r="H849" s="44" t="s">
        <v>49</v>
      </c>
      <c r="I849" s="44" t="s">
        <v>59</v>
      </c>
      <c r="J849" s="44" t="s">
        <v>51</v>
      </c>
      <c r="K849" s="46">
        <v>18.7</v>
      </c>
      <c r="L849" s="47">
        <v>657</v>
      </c>
      <c r="M849" s="48">
        <v>27.2</v>
      </c>
      <c r="N849" s="47">
        <v>505</v>
      </c>
      <c r="O849" s="48">
        <v>25.9</v>
      </c>
      <c r="P849" s="47">
        <v>720</v>
      </c>
      <c r="Q849" s="48">
        <v>2.5</v>
      </c>
      <c r="R849" s="47" t="s">
        <v>53</v>
      </c>
      <c r="S849" s="48">
        <v>41</v>
      </c>
      <c r="T849" s="47">
        <v>489</v>
      </c>
      <c r="U849" s="48">
        <v>20.3</v>
      </c>
      <c r="V849" s="47">
        <v>726</v>
      </c>
      <c r="W849" s="48">
        <v>26.4</v>
      </c>
      <c r="X849" s="47">
        <v>666</v>
      </c>
      <c r="Y849" s="48">
        <v>9.1</v>
      </c>
      <c r="Z849" s="47" t="s">
        <v>53</v>
      </c>
      <c r="AA849" s="48">
        <v>21.3</v>
      </c>
      <c r="AB849" s="47">
        <v>702</v>
      </c>
      <c r="AC849" s="48">
        <v>48.7</v>
      </c>
      <c r="AD849" s="47" t="s">
        <v>592</v>
      </c>
      <c r="AE849" s="46" t="s">
        <v>54</v>
      </c>
    </row>
    <row r="850" spans="1:31" x14ac:dyDescent="0.2">
      <c r="A850" s="44">
        <f t="shared" si="13"/>
        <v>849</v>
      </c>
      <c r="B850" s="45">
        <f>294</f>
        <v>294</v>
      </c>
      <c r="C850" s="44">
        <f>291</f>
        <v>291</v>
      </c>
      <c r="D850" s="58" t="s">
        <v>1174</v>
      </c>
      <c r="E850" t="s">
        <v>100</v>
      </c>
      <c r="F850" t="s">
        <v>101</v>
      </c>
      <c r="G850" s="45" t="s">
        <v>77</v>
      </c>
      <c r="H850" s="44" t="s">
        <v>49</v>
      </c>
      <c r="I850" s="44" t="s">
        <v>50</v>
      </c>
      <c r="J850" s="44" t="s">
        <v>64</v>
      </c>
      <c r="K850" s="46">
        <v>18.8</v>
      </c>
      <c r="L850" s="47">
        <v>655</v>
      </c>
      <c r="M850" s="48">
        <v>19.3</v>
      </c>
      <c r="N850" s="47">
        <v>675</v>
      </c>
      <c r="O850" s="48">
        <v>14.7</v>
      </c>
      <c r="P850" s="47" t="s">
        <v>53</v>
      </c>
      <c r="Q850" s="48">
        <v>95</v>
      </c>
      <c r="R850" s="47">
        <v>68</v>
      </c>
      <c r="S850" s="48">
        <v>87.8</v>
      </c>
      <c r="T850" s="47">
        <v>237</v>
      </c>
      <c r="U850" s="48">
        <v>94.7</v>
      </c>
      <c r="V850" s="47">
        <v>130</v>
      </c>
      <c r="W850" s="48">
        <v>70.5</v>
      </c>
      <c r="X850" s="47">
        <v>266</v>
      </c>
      <c r="Y850" s="48">
        <v>74</v>
      </c>
      <c r="Z850" s="47">
        <v>467</v>
      </c>
      <c r="AA850" s="48">
        <v>22.8</v>
      </c>
      <c r="AB850" s="47">
        <v>675</v>
      </c>
      <c r="AC850" s="48">
        <v>73.400000000000006</v>
      </c>
      <c r="AD850" s="47" t="s">
        <v>1175</v>
      </c>
      <c r="AE850" s="46">
        <v>46</v>
      </c>
    </row>
    <row r="851" spans="1:31" x14ac:dyDescent="0.2">
      <c r="A851" s="44">
        <f t="shared" si="13"/>
        <v>850</v>
      </c>
      <c r="B851" s="45">
        <v>377</v>
      </c>
      <c r="C851" s="44">
        <f>385</f>
        <v>385</v>
      </c>
      <c r="D851" s="58" t="s">
        <v>1176</v>
      </c>
      <c r="E851" t="s">
        <v>75</v>
      </c>
      <c r="F851" t="s">
        <v>76</v>
      </c>
      <c r="G851" s="45" t="s">
        <v>84</v>
      </c>
      <c r="H851" s="44" t="s">
        <v>62</v>
      </c>
      <c r="I851" s="44" t="s">
        <v>50</v>
      </c>
      <c r="J851" s="44" t="s">
        <v>64</v>
      </c>
      <c r="K851" s="46">
        <v>18.8</v>
      </c>
      <c r="L851" s="47">
        <v>652</v>
      </c>
      <c r="M851" s="48">
        <v>20.8</v>
      </c>
      <c r="N851" s="47">
        <v>635</v>
      </c>
      <c r="O851" s="48">
        <v>29.4</v>
      </c>
      <c r="P851" s="47">
        <v>641</v>
      </c>
      <c r="Q851" s="48">
        <v>99.3</v>
      </c>
      <c r="R851" s="47">
        <v>31</v>
      </c>
      <c r="S851" s="48">
        <v>15.9</v>
      </c>
      <c r="T851" s="47">
        <v>778</v>
      </c>
      <c r="U851" s="48">
        <v>10.5</v>
      </c>
      <c r="V851" s="47" t="s">
        <v>53</v>
      </c>
      <c r="W851" s="48">
        <v>16.399999999999999</v>
      </c>
      <c r="X851" s="47" t="s">
        <v>53</v>
      </c>
      <c r="Y851" s="48">
        <v>64.8</v>
      </c>
      <c r="Z851" s="47">
        <v>623</v>
      </c>
      <c r="AA851" s="48">
        <v>40.4</v>
      </c>
      <c r="AB851" s="47">
        <v>434</v>
      </c>
      <c r="AC851" s="48">
        <v>50.1</v>
      </c>
      <c r="AD851" s="47" t="s">
        <v>810</v>
      </c>
      <c r="AE851" s="46">
        <v>39.799999999999997</v>
      </c>
    </row>
    <row r="852" spans="1:31" x14ac:dyDescent="0.2">
      <c r="A852" s="44">
        <f t="shared" si="13"/>
        <v>851</v>
      </c>
      <c r="B852" s="45">
        <f>643</f>
        <v>643</v>
      </c>
      <c r="C852" s="44" t="s">
        <v>611</v>
      </c>
      <c r="D852" s="58" t="s">
        <v>1177</v>
      </c>
      <c r="E852" t="s">
        <v>80</v>
      </c>
      <c r="F852" t="s">
        <v>69</v>
      </c>
      <c r="G852" s="45" t="s">
        <v>84</v>
      </c>
      <c r="H852" s="44" t="s">
        <v>49</v>
      </c>
      <c r="I852" s="44" t="s">
        <v>50</v>
      </c>
      <c r="J852" s="44" t="s">
        <v>64</v>
      </c>
      <c r="K852" s="46">
        <v>18.8</v>
      </c>
      <c r="L852" s="47">
        <v>654</v>
      </c>
      <c r="M852" s="48">
        <v>16.399999999999999</v>
      </c>
      <c r="N852" s="47" t="s">
        <v>52</v>
      </c>
      <c r="O852" s="48">
        <v>11.4</v>
      </c>
      <c r="P852" s="47" t="s">
        <v>53</v>
      </c>
      <c r="Q852" s="48">
        <v>16.8</v>
      </c>
      <c r="R852" s="47">
        <v>766</v>
      </c>
      <c r="S852" s="48">
        <v>63.1</v>
      </c>
      <c r="T852" s="47">
        <v>369</v>
      </c>
      <c r="U852" s="48">
        <v>61.4</v>
      </c>
      <c r="V852" s="47">
        <v>331</v>
      </c>
      <c r="W852" s="48">
        <v>65.2</v>
      </c>
      <c r="X852" s="47">
        <v>302</v>
      </c>
      <c r="Y852" s="48">
        <v>89</v>
      </c>
      <c r="Z852" s="47">
        <v>189</v>
      </c>
      <c r="AA852" s="48">
        <v>19.2</v>
      </c>
      <c r="AB852" s="47">
        <v>741</v>
      </c>
      <c r="AC852" s="48">
        <v>78</v>
      </c>
      <c r="AD852" s="47" t="s">
        <v>878</v>
      </c>
      <c r="AE852" s="46">
        <v>26.9</v>
      </c>
    </row>
    <row r="853" spans="1:31" x14ac:dyDescent="0.2">
      <c r="A853" s="44">
        <f t="shared" si="13"/>
        <v>852</v>
      </c>
      <c r="B853" s="45" t="s">
        <v>65</v>
      </c>
      <c r="C853" s="44" t="s">
        <v>43</v>
      </c>
      <c r="D853" s="58" t="s">
        <v>1178</v>
      </c>
      <c r="E853" t="s">
        <v>291</v>
      </c>
      <c r="F853" t="s">
        <v>170</v>
      </c>
      <c r="G853" s="45" t="s">
        <v>84</v>
      </c>
      <c r="H853" s="44" t="s">
        <v>82</v>
      </c>
      <c r="I853" s="44" t="s">
        <v>50</v>
      </c>
      <c r="J853" s="44" t="s">
        <v>64</v>
      </c>
      <c r="K853" s="46">
        <v>18.8</v>
      </c>
      <c r="L853" s="47">
        <v>653</v>
      </c>
      <c r="M853" s="48">
        <v>15.8</v>
      </c>
      <c r="N853" s="47" t="s">
        <v>52</v>
      </c>
      <c r="O853" s="48">
        <v>5.2</v>
      </c>
      <c r="P853" s="47" t="s">
        <v>53</v>
      </c>
      <c r="Q853" s="48">
        <v>5</v>
      </c>
      <c r="R853" s="47" t="s">
        <v>53</v>
      </c>
      <c r="S853" s="48">
        <v>9.9</v>
      </c>
      <c r="T853" s="47" t="s">
        <v>53</v>
      </c>
      <c r="U853" s="48">
        <v>21.2</v>
      </c>
      <c r="V853" s="47">
        <v>706</v>
      </c>
      <c r="W853" s="48">
        <v>24.5</v>
      </c>
      <c r="X853" s="47">
        <v>695</v>
      </c>
      <c r="Y853" s="48">
        <v>81.900000000000006</v>
      </c>
      <c r="Z853" s="47">
        <v>315</v>
      </c>
      <c r="AA853" s="48">
        <v>12.6</v>
      </c>
      <c r="AB853" s="47" t="s">
        <v>53</v>
      </c>
      <c r="AC853" s="48">
        <v>55.5</v>
      </c>
      <c r="AD853" s="47" t="s">
        <v>1179</v>
      </c>
      <c r="AE853" s="46" t="s">
        <v>54</v>
      </c>
    </row>
    <row r="854" spans="1:31" x14ac:dyDescent="0.2">
      <c r="A854" s="44">
        <f t="shared" si="13"/>
        <v>853</v>
      </c>
      <c r="B854" s="45">
        <f>604</f>
        <v>604</v>
      </c>
      <c r="C854" s="44">
        <f>535</f>
        <v>535</v>
      </c>
      <c r="D854" s="58" t="s">
        <v>1180</v>
      </c>
      <c r="E854" t="s">
        <v>576</v>
      </c>
      <c r="F854" t="s">
        <v>69</v>
      </c>
      <c r="G854" s="45" t="s">
        <v>77</v>
      </c>
      <c r="H854" s="44" t="s">
        <v>49</v>
      </c>
      <c r="I854" s="44" t="s">
        <v>50</v>
      </c>
      <c r="J854" s="44" t="s">
        <v>64</v>
      </c>
      <c r="K854" s="46">
        <v>18.899999999999999</v>
      </c>
      <c r="L854" s="47">
        <v>649</v>
      </c>
      <c r="M854" s="48">
        <v>10.3</v>
      </c>
      <c r="N854" s="47" t="s">
        <v>52</v>
      </c>
      <c r="O854" s="48">
        <v>45</v>
      </c>
      <c r="P854" s="47">
        <v>435</v>
      </c>
      <c r="Q854" s="48">
        <v>35.299999999999997</v>
      </c>
      <c r="R854" s="47">
        <v>520</v>
      </c>
      <c r="S854" s="48">
        <v>39.200000000000003</v>
      </c>
      <c r="T854" s="47">
        <v>507</v>
      </c>
      <c r="U854" s="48">
        <v>12</v>
      </c>
      <c r="V854" s="47" t="s">
        <v>53</v>
      </c>
      <c r="W854" s="48">
        <v>17.899999999999999</v>
      </c>
      <c r="X854" s="47">
        <v>797</v>
      </c>
      <c r="Y854" s="48">
        <v>84</v>
      </c>
      <c r="Z854" s="47">
        <v>275</v>
      </c>
      <c r="AA854" s="48">
        <v>5.6</v>
      </c>
      <c r="AB854" s="47" t="s">
        <v>53</v>
      </c>
      <c r="AC854" s="48">
        <v>71.2</v>
      </c>
      <c r="AD854" s="47" t="s">
        <v>1050</v>
      </c>
      <c r="AE854" s="46">
        <v>28.2</v>
      </c>
    </row>
    <row r="855" spans="1:31" x14ac:dyDescent="0.2">
      <c r="A855" s="44">
        <f t="shared" si="13"/>
        <v>854</v>
      </c>
      <c r="B855" s="45" t="s">
        <v>44</v>
      </c>
      <c r="C855" s="44" t="s">
        <v>65</v>
      </c>
      <c r="D855" s="58" t="s">
        <v>1181</v>
      </c>
      <c r="E855" t="s">
        <v>355</v>
      </c>
      <c r="F855" t="s">
        <v>76</v>
      </c>
      <c r="G855" s="45" t="s">
        <v>58</v>
      </c>
      <c r="H855" s="44" t="s">
        <v>62</v>
      </c>
      <c r="I855" s="44" t="s">
        <v>50</v>
      </c>
      <c r="J855" s="44" t="s">
        <v>103</v>
      </c>
      <c r="K855" s="46">
        <v>18.899999999999999</v>
      </c>
      <c r="L855" s="47">
        <v>651</v>
      </c>
      <c r="M855" s="48">
        <v>27</v>
      </c>
      <c r="N855" s="47">
        <v>508</v>
      </c>
      <c r="O855" s="48">
        <v>17.3</v>
      </c>
      <c r="P855" s="47" t="s">
        <v>53</v>
      </c>
      <c r="Q855" s="48">
        <v>9.1999999999999993</v>
      </c>
      <c r="R855" s="47" t="s">
        <v>53</v>
      </c>
      <c r="S855" s="48">
        <v>53.6</v>
      </c>
      <c r="T855" s="47">
        <v>422</v>
      </c>
      <c r="U855" s="48">
        <v>56.8</v>
      </c>
      <c r="V855" s="47">
        <v>365</v>
      </c>
      <c r="W855" s="48">
        <v>60.8</v>
      </c>
      <c r="X855" s="47">
        <v>334</v>
      </c>
      <c r="Y855" s="48">
        <v>26.9</v>
      </c>
      <c r="Z855" s="47" t="s">
        <v>53</v>
      </c>
      <c r="AA855" s="48">
        <v>5.0999999999999996</v>
      </c>
      <c r="AB855" s="47" t="s">
        <v>53</v>
      </c>
      <c r="AC855" s="48">
        <v>39.1</v>
      </c>
      <c r="AD855" s="47" t="s">
        <v>53</v>
      </c>
      <c r="AE855" s="46" t="s">
        <v>54</v>
      </c>
    </row>
    <row r="856" spans="1:31" x14ac:dyDescent="0.2">
      <c r="A856" s="44">
        <f t="shared" si="13"/>
        <v>855</v>
      </c>
      <c r="B856" s="45" t="s">
        <v>43</v>
      </c>
      <c r="C856" s="44" t="s">
        <v>65</v>
      </c>
      <c r="D856" s="58" t="s">
        <v>1182</v>
      </c>
      <c r="E856" t="s">
        <v>190</v>
      </c>
      <c r="F856" t="s">
        <v>76</v>
      </c>
      <c r="G856" s="45" t="s">
        <v>58</v>
      </c>
      <c r="H856" s="44" t="s">
        <v>49</v>
      </c>
      <c r="I856" s="44" t="s">
        <v>50</v>
      </c>
      <c r="J856" s="44" t="s">
        <v>64</v>
      </c>
      <c r="K856" s="46">
        <v>18.899999999999999</v>
      </c>
      <c r="L856" s="47">
        <v>650</v>
      </c>
      <c r="M856" s="48">
        <v>34.799999999999997</v>
      </c>
      <c r="N856" s="47">
        <v>412</v>
      </c>
      <c r="O856" s="48">
        <v>16.600000000000001</v>
      </c>
      <c r="P856" s="47" t="s">
        <v>53</v>
      </c>
      <c r="Q856" s="48">
        <v>9.5</v>
      </c>
      <c r="R856" s="47" t="s">
        <v>53</v>
      </c>
      <c r="S856" s="48">
        <v>7.9</v>
      </c>
      <c r="T856" s="47" t="s">
        <v>53</v>
      </c>
      <c r="U856" s="48">
        <v>6.3</v>
      </c>
      <c r="V856" s="47" t="s">
        <v>53</v>
      </c>
      <c r="W856" s="48">
        <v>10.5</v>
      </c>
      <c r="X856" s="47" t="s">
        <v>53</v>
      </c>
      <c r="Y856" s="48">
        <v>28.9</v>
      </c>
      <c r="Z856" s="47" t="s">
        <v>53</v>
      </c>
      <c r="AA856" s="48">
        <v>5.0999999999999996</v>
      </c>
      <c r="AB856" s="47" t="s">
        <v>53</v>
      </c>
      <c r="AC856" s="48">
        <v>51.6</v>
      </c>
      <c r="AD856" s="47" t="s">
        <v>1145</v>
      </c>
      <c r="AE856" s="46" t="s">
        <v>54</v>
      </c>
    </row>
    <row r="857" spans="1:31" x14ac:dyDescent="0.2">
      <c r="A857" s="44">
        <f t="shared" si="13"/>
        <v>856</v>
      </c>
      <c r="B857" s="45" t="s">
        <v>65</v>
      </c>
      <c r="C857" s="44" t="s">
        <v>65</v>
      </c>
      <c r="D857" s="58" t="s">
        <v>1183</v>
      </c>
      <c r="E857" t="s">
        <v>130</v>
      </c>
      <c r="F857" t="s">
        <v>76</v>
      </c>
      <c r="G857" s="45" t="s">
        <v>77</v>
      </c>
      <c r="H857" s="44" t="s">
        <v>82</v>
      </c>
      <c r="I857" s="44" t="s">
        <v>50</v>
      </c>
      <c r="J857" s="44" t="s">
        <v>64</v>
      </c>
      <c r="K857" s="46">
        <v>18.899999999999999</v>
      </c>
      <c r="L857" s="47">
        <v>648</v>
      </c>
      <c r="M857" s="48">
        <v>10.6</v>
      </c>
      <c r="N857" s="47" t="s">
        <v>52</v>
      </c>
      <c r="O857" s="48">
        <v>14.4</v>
      </c>
      <c r="P857" s="47" t="s">
        <v>53</v>
      </c>
      <c r="Q857" s="48">
        <v>18.8</v>
      </c>
      <c r="R857" s="47">
        <v>737</v>
      </c>
      <c r="S857" s="48">
        <v>1.5</v>
      </c>
      <c r="T857" s="47" t="s">
        <v>53</v>
      </c>
      <c r="U857" s="48">
        <v>3</v>
      </c>
      <c r="V857" s="47" t="s">
        <v>53</v>
      </c>
      <c r="W857" s="48">
        <v>7.2</v>
      </c>
      <c r="X857" s="47" t="s">
        <v>53</v>
      </c>
      <c r="Y857" s="48">
        <v>59.3</v>
      </c>
      <c r="Z857" s="47">
        <v>704</v>
      </c>
      <c r="AA857" s="48">
        <v>15.6</v>
      </c>
      <c r="AB857" s="47" t="s">
        <v>53</v>
      </c>
      <c r="AC857" s="48">
        <v>44.5</v>
      </c>
      <c r="AD857" s="47" t="s">
        <v>53</v>
      </c>
      <c r="AE857" s="46" t="s">
        <v>54</v>
      </c>
    </row>
    <row r="858" spans="1:31" x14ac:dyDescent="0.2">
      <c r="A858" s="44">
        <f t="shared" si="13"/>
        <v>857</v>
      </c>
      <c r="B858" s="45" t="s">
        <v>65</v>
      </c>
      <c r="C858" s="44" t="s">
        <v>65</v>
      </c>
      <c r="D858" s="58" t="s">
        <v>1184</v>
      </c>
      <c r="E858" t="s">
        <v>144</v>
      </c>
      <c r="F858" t="s">
        <v>47</v>
      </c>
      <c r="G858" s="45" t="s">
        <v>77</v>
      </c>
      <c r="H858" s="44" t="s">
        <v>62</v>
      </c>
      <c r="I858" s="44" t="s">
        <v>50</v>
      </c>
      <c r="J858" s="44" t="s">
        <v>51</v>
      </c>
      <c r="K858" s="46">
        <v>19</v>
      </c>
      <c r="L858" s="47">
        <v>647</v>
      </c>
      <c r="M858" s="48">
        <v>25.8</v>
      </c>
      <c r="N858" s="47">
        <v>526</v>
      </c>
      <c r="O858" s="48">
        <v>11.9</v>
      </c>
      <c r="P858" s="47" t="s">
        <v>53</v>
      </c>
      <c r="Q858" s="48">
        <v>5.5</v>
      </c>
      <c r="R858" s="47" t="s">
        <v>53</v>
      </c>
      <c r="S858" s="48">
        <v>17.5</v>
      </c>
      <c r="T858" s="47">
        <v>758</v>
      </c>
      <c r="U858" s="48">
        <v>6.3</v>
      </c>
      <c r="V858" s="47" t="s">
        <v>53</v>
      </c>
      <c r="W858" s="48">
        <v>4.9000000000000004</v>
      </c>
      <c r="X858" s="47" t="s">
        <v>53</v>
      </c>
      <c r="Y858" s="48">
        <v>37.1</v>
      </c>
      <c r="Z858" s="47" t="s">
        <v>53</v>
      </c>
      <c r="AA858" s="48">
        <v>8.8000000000000007</v>
      </c>
      <c r="AB858" s="47" t="s">
        <v>53</v>
      </c>
      <c r="AC858" s="48">
        <v>36.4</v>
      </c>
      <c r="AD858" s="47" t="s">
        <v>53</v>
      </c>
      <c r="AE858" s="46" t="s">
        <v>54</v>
      </c>
    </row>
    <row r="859" spans="1:31" x14ac:dyDescent="0.2">
      <c r="A859" s="44">
        <f t="shared" si="13"/>
        <v>858</v>
      </c>
      <c r="B859" s="45" t="s">
        <v>145</v>
      </c>
      <c r="C859" s="44" t="s">
        <v>93</v>
      </c>
      <c r="D859" s="58" t="s">
        <v>1185</v>
      </c>
      <c r="E859" t="s">
        <v>251</v>
      </c>
      <c r="F859" t="s">
        <v>76</v>
      </c>
      <c r="G859" s="45" t="s">
        <v>58</v>
      </c>
      <c r="H859" s="44" t="s">
        <v>82</v>
      </c>
      <c r="I859" s="44" t="s">
        <v>63</v>
      </c>
      <c r="J859" s="44" t="s">
        <v>64</v>
      </c>
      <c r="K859" s="46">
        <v>19.100000000000001</v>
      </c>
      <c r="L859" s="47">
        <v>646</v>
      </c>
      <c r="M859" s="48">
        <v>46.3</v>
      </c>
      <c r="N859" s="47">
        <v>287</v>
      </c>
      <c r="O859" s="48">
        <v>57.5</v>
      </c>
      <c r="P859" s="47">
        <v>316</v>
      </c>
      <c r="Q859" s="48">
        <v>1.3</v>
      </c>
      <c r="R859" s="47" t="s">
        <v>53</v>
      </c>
      <c r="S859" s="48">
        <v>27.8</v>
      </c>
      <c r="T859" s="47">
        <v>612</v>
      </c>
      <c r="U859" s="48">
        <v>45.5</v>
      </c>
      <c r="V859" s="47">
        <v>442</v>
      </c>
      <c r="W859" s="48">
        <v>40</v>
      </c>
      <c r="X859" s="47">
        <v>503</v>
      </c>
      <c r="Y859" s="48">
        <v>4.0999999999999996</v>
      </c>
      <c r="Z859" s="47" t="s">
        <v>53</v>
      </c>
      <c r="AA859" s="48">
        <v>10.7</v>
      </c>
      <c r="AB859" s="47" t="s">
        <v>53</v>
      </c>
      <c r="AC859" s="48">
        <v>30.1</v>
      </c>
      <c r="AD859" s="47" t="s">
        <v>53</v>
      </c>
      <c r="AE859" s="46" t="s">
        <v>54</v>
      </c>
    </row>
    <row r="860" spans="1:31" x14ac:dyDescent="0.2">
      <c r="A860" s="44">
        <f t="shared" si="13"/>
        <v>859</v>
      </c>
      <c r="B860" s="45" t="s">
        <v>44</v>
      </c>
      <c r="C860" s="44"/>
      <c r="D860" s="58" t="s">
        <v>1186</v>
      </c>
      <c r="E860" t="s">
        <v>487</v>
      </c>
      <c r="F860" t="s">
        <v>76</v>
      </c>
      <c r="G860" s="45" t="s">
        <v>58</v>
      </c>
      <c r="H860" s="44" t="s">
        <v>88</v>
      </c>
      <c r="I860" s="44" t="s">
        <v>63</v>
      </c>
      <c r="J860" s="44"/>
      <c r="K860" s="46">
        <v>19.100000000000001</v>
      </c>
      <c r="L860" s="47">
        <v>645</v>
      </c>
      <c r="M860" s="48">
        <v>25.5</v>
      </c>
      <c r="N860" s="47">
        <v>532</v>
      </c>
      <c r="O860" s="48">
        <v>82.2</v>
      </c>
      <c r="P860" s="47">
        <v>157</v>
      </c>
      <c r="Q860" s="48">
        <v>1.4</v>
      </c>
      <c r="R860" s="47" t="s">
        <v>53</v>
      </c>
      <c r="S860" s="48">
        <v>13.9</v>
      </c>
      <c r="T860" s="47" t="s">
        <v>53</v>
      </c>
      <c r="U860" s="48">
        <v>13.4</v>
      </c>
      <c r="V860" s="47" t="s">
        <v>53</v>
      </c>
      <c r="W860" s="48">
        <v>16.5</v>
      </c>
      <c r="X860" s="47" t="s">
        <v>53</v>
      </c>
      <c r="Y860" s="48">
        <v>4.2</v>
      </c>
      <c r="Z860" s="47" t="s">
        <v>53</v>
      </c>
      <c r="AA860" s="48">
        <v>11.6</v>
      </c>
      <c r="AB860" s="47" t="s">
        <v>53</v>
      </c>
      <c r="AC860" s="48">
        <v>27.9</v>
      </c>
      <c r="AD860" s="47" t="s">
        <v>53</v>
      </c>
      <c r="AE860" s="46" t="s">
        <v>54</v>
      </c>
    </row>
    <row r="861" spans="1:31" x14ac:dyDescent="0.2">
      <c r="A861" s="44">
        <f t="shared" si="13"/>
        <v>860</v>
      </c>
      <c r="B861" s="45">
        <f>643</f>
        <v>643</v>
      </c>
      <c r="C861" s="44" t="s">
        <v>482</v>
      </c>
      <c r="D861" s="58" t="s">
        <v>1187</v>
      </c>
      <c r="E861" t="s">
        <v>160</v>
      </c>
      <c r="F861" t="s">
        <v>47</v>
      </c>
      <c r="G861" s="45" t="s">
        <v>77</v>
      </c>
      <c r="H861" s="44" t="s">
        <v>82</v>
      </c>
      <c r="I861" s="44" t="s">
        <v>50</v>
      </c>
      <c r="J861" s="44" t="s">
        <v>64</v>
      </c>
      <c r="K861" s="46">
        <v>19.2</v>
      </c>
      <c r="L861" s="47">
        <v>643</v>
      </c>
      <c r="M861" s="48">
        <v>20</v>
      </c>
      <c r="N861" s="47">
        <v>657</v>
      </c>
      <c r="O861" s="48">
        <v>31.8</v>
      </c>
      <c r="P861" s="47">
        <v>604</v>
      </c>
      <c r="Q861" s="48">
        <v>22.6</v>
      </c>
      <c r="R861" s="47">
        <v>675</v>
      </c>
      <c r="S861" s="48"/>
      <c r="T861" s="47"/>
      <c r="U861" s="48">
        <v>68.400000000000006</v>
      </c>
      <c r="V861" s="47">
        <v>287</v>
      </c>
      <c r="W861" s="48">
        <v>71.5</v>
      </c>
      <c r="X861" s="47">
        <v>257</v>
      </c>
      <c r="Y861" s="48">
        <v>70</v>
      </c>
      <c r="Z861" s="47">
        <v>532</v>
      </c>
      <c r="AA861" s="48">
        <v>39.5</v>
      </c>
      <c r="AB861" s="47">
        <v>442</v>
      </c>
      <c r="AC861" s="48">
        <v>55.7</v>
      </c>
      <c r="AD861" s="47" t="s">
        <v>393</v>
      </c>
      <c r="AE861" s="46">
        <v>26.9</v>
      </c>
    </row>
    <row r="862" spans="1:31" x14ac:dyDescent="0.2">
      <c r="A862" s="44">
        <f t="shared" si="13"/>
        <v>861</v>
      </c>
      <c r="B862" s="45" t="s">
        <v>507</v>
      </c>
      <c r="C862" s="44" t="s">
        <v>93</v>
      </c>
      <c r="D862" s="58" t="s">
        <v>1188</v>
      </c>
      <c r="E862" t="s">
        <v>205</v>
      </c>
      <c r="F862" t="s">
        <v>69</v>
      </c>
      <c r="G862" s="45" t="s">
        <v>84</v>
      </c>
      <c r="H862" s="44" t="s">
        <v>62</v>
      </c>
      <c r="I862" s="44" t="s">
        <v>50</v>
      </c>
      <c r="J862" s="44" t="s">
        <v>64</v>
      </c>
      <c r="K862" s="46">
        <v>19.2</v>
      </c>
      <c r="L862" s="47">
        <v>644</v>
      </c>
      <c r="M862" s="48">
        <v>5</v>
      </c>
      <c r="N862" s="47" t="s">
        <v>52</v>
      </c>
      <c r="O862" s="48">
        <v>8.6</v>
      </c>
      <c r="P862" s="47" t="s">
        <v>53</v>
      </c>
      <c r="Q862" s="48">
        <v>24.7</v>
      </c>
      <c r="R862" s="47">
        <v>646</v>
      </c>
      <c r="S862" s="48">
        <v>40.5</v>
      </c>
      <c r="T862" s="47">
        <v>494</v>
      </c>
      <c r="U862" s="48">
        <v>40</v>
      </c>
      <c r="V862" s="47">
        <v>488</v>
      </c>
      <c r="W862" s="48">
        <v>29.9</v>
      </c>
      <c r="X862" s="47">
        <v>617</v>
      </c>
      <c r="Y862" s="48">
        <v>95.6</v>
      </c>
      <c r="Z862" s="47">
        <v>68</v>
      </c>
      <c r="AA862" s="48">
        <v>22.3</v>
      </c>
      <c r="AB862" s="47">
        <v>692</v>
      </c>
      <c r="AC862" s="48">
        <v>54.5</v>
      </c>
      <c r="AD862" s="47" t="s">
        <v>1189</v>
      </c>
      <c r="AE862" s="46" t="s">
        <v>54</v>
      </c>
    </row>
    <row r="863" spans="1:31" x14ac:dyDescent="0.2">
      <c r="A863" s="44">
        <f t="shared" si="13"/>
        <v>862</v>
      </c>
      <c r="B863" s="45" t="s">
        <v>43</v>
      </c>
      <c r="C863" s="44" t="s">
        <v>89</v>
      </c>
      <c r="D863" s="58" t="s">
        <v>1190</v>
      </c>
      <c r="E863" t="s">
        <v>756</v>
      </c>
      <c r="F863" t="s">
        <v>76</v>
      </c>
      <c r="G863" s="45" t="s">
        <v>48</v>
      </c>
      <c r="H863" s="44" t="s">
        <v>49</v>
      </c>
      <c r="I863" s="44" t="s">
        <v>59</v>
      </c>
      <c r="J863" s="44" t="s">
        <v>64</v>
      </c>
      <c r="K863" s="46">
        <v>19.2</v>
      </c>
      <c r="L863" s="47">
        <v>642</v>
      </c>
      <c r="M863" s="48">
        <v>23</v>
      </c>
      <c r="N863" s="47">
        <v>579</v>
      </c>
      <c r="O863" s="48">
        <v>14.5</v>
      </c>
      <c r="P863" s="47" t="s">
        <v>53</v>
      </c>
      <c r="Q863" s="48">
        <v>3</v>
      </c>
      <c r="R863" s="47" t="s">
        <v>53</v>
      </c>
      <c r="S863" s="48">
        <v>95.3</v>
      </c>
      <c r="T863" s="47">
        <v>175</v>
      </c>
      <c r="U863" s="48">
        <v>28.2</v>
      </c>
      <c r="V863" s="47">
        <v>613</v>
      </c>
      <c r="W863" s="48">
        <v>26.6</v>
      </c>
      <c r="X863" s="47">
        <v>663</v>
      </c>
      <c r="Y863" s="48">
        <v>8.1999999999999993</v>
      </c>
      <c r="Z863" s="47" t="s">
        <v>53</v>
      </c>
      <c r="AA863" s="48">
        <v>7.9</v>
      </c>
      <c r="AB863" s="47" t="s">
        <v>53</v>
      </c>
      <c r="AC863" s="48">
        <v>33.1</v>
      </c>
      <c r="AD863" s="47" t="s">
        <v>53</v>
      </c>
      <c r="AE863" s="46" t="s">
        <v>54</v>
      </c>
    </row>
    <row r="864" spans="1:31" x14ac:dyDescent="0.2">
      <c r="A864" s="44">
        <f t="shared" si="13"/>
        <v>863</v>
      </c>
      <c r="B864" s="45">
        <f>597</f>
        <v>597</v>
      </c>
      <c r="C864" s="44">
        <f>596</f>
        <v>596</v>
      </c>
      <c r="D864" s="58" t="s">
        <v>1191</v>
      </c>
      <c r="E864" t="s">
        <v>46</v>
      </c>
      <c r="F864" t="s">
        <v>47</v>
      </c>
      <c r="G864" s="45" t="s">
        <v>77</v>
      </c>
      <c r="H864" s="44" t="s">
        <v>82</v>
      </c>
      <c r="I864" s="44" t="s">
        <v>50</v>
      </c>
      <c r="J864" s="44" t="s">
        <v>64</v>
      </c>
      <c r="K864" s="46">
        <v>19.3</v>
      </c>
      <c r="L864" s="47">
        <v>641</v>
      </c>
      <c r="M864" s="48">
        <v>33.700000000000003</v>
      </c>
      <c r="N864" s="47">
        <v>426</v>
      </c>
      <c r="O864" s="48">
        <v>5.5</v>
      </c>
      <c r="P864" s="47" t="s">
        <v>53</v>
      </c>
      <c r="Q864" s="48">
        <v>43</v>
      </c>
      <c r="R864" s="47">
        <v>438</v>
      </c>
      <c r="S864" s="48">
        <v>14.4</v>
      </c>
      <c r="T864" s="47" t="s">
        <v>53</v>
      </c>
      <c r="U864" s="48">
        <v>61.1</v>
      </c>
      <c r="V864" s="47">
        <v>335</v>
      </c>
      <c r="W864" s="48">
        <v>64.900000000000006</v>
      </c>
      <c r="X864" s="47">
        <v>305</v>
      </c>
      <c r="Y864" s="48">
        <v>55.3</v>
      </c>
      <c r="Z864" s="47">
        <v>765</v>
      </c>
      <c r="AA864" s="48">
        <v>9.1</v>
      </c>
      <c r="AB864" s="47" t="s">
        <v>53</v>
      </c>
      <c r="AC864" s="48">
        <v>48.9</v>
      </c>
      <c r="AD864" s="47">
        <v>733</v>
      </c>
      <c r="AE864" s="46">
        <v>28.3</v>
      </c>
    </row>
    <row r="865" spans="1:31" x14ac:dyDescent="0.2">
      <c r="A865" s="44">
        <f t="shared" si="13"/>
        <v>864</v>
      </c>
      <c r="B865" s="45">
        <f>628</f>
        <v>628</v>
      </c>
      <c r="C865" s="44" t="s">
        <v>611</v>
      </c>
      <c r="D865" s="58" t="s">
        <v>1192</v>
      </c>
      <c r="E865" t="s">
        <v>646</v>
      </c>
      <c r="F865" t="s">
        <v>69</v>
      </c>
      <c r="G865" s="45" t="s">
        <v>77</v>
      </c>
      <c r="H865" s="44" t="s">
        <v>82</v>
      </c>
      <c r="I865" s="44" t="s">
        <v>59</v>
      </c>
      <c r="J865" s="44" t="s">
        <v>64</v>
      </c>
      <c r="K865" s="46">
        <v>19.3</v>
      </c>
      <c r="L865" s="47">
        <v>639</v>
      </c>
      <c r="M865" s="48">
        <v>17.8</v>
      </c>
      <c r="N865" s="47" t="s">
        <v>52</v>
      </c>
      <c r="O865" s="48">
        <v>3.9</v>
      </c>
      <c r="P865" s="47" t="s">
        <v>53</v>
      </c>
      <c r="Q865" s="48">
        <v>69.599999999999994</v>
      </c>
      <c r="R865" s="47">
        <v>219</v>
      </c>
      <c r="S865" s="48">
        <v>2.7</v>
      </c>
      <c r="T865" s="47" t="s">
        <v>53</v>
      </c>
      <c r="U865" s="48">
        <v>7.2</v>
      </c>
      <c r="V865" s="47" t="s">
        <v>53</v>
      </c>
      <c r="W865" s="48">
        <v>12</v>
      </c>
      <c r="X865" s="47" t="s">
        <v>53</v>
      </c>
      <c r="Y865" s="48">
        <v>61.9</v>
      </c>
      <c r="Z865" s="47">
        <v>664</v>
      </c>
      <c r="AA865" s="48">
        <v>4.5</v>
      </c>
      <c r="AB865" s="47" t="s">
        <v>53</v>
      </c>
      <c r="AC865" s="48">
        <v>40.6</v>
      </c>
      <c r="AD865" s="47" t="s">
        <v>53</v>
      </c>
      <c r="AE865" s="46">
        <v>27.4</v>
      </c>
    </row>
    <row r="866" spans="1:31" x14ac:dyDescent="0.2">
      <c r="A866" s="44">
        <f t="shared" si="13"/>
        <v>865</v>
      </c>
      <c r="B866" s="45" t="s">
        <v>65</v>
      </c>
      <c r="C866" s="44" t="s">
        <v>65</v>
      </c>
      <c r="D866" s="58" t="s">
        <v>1193</v>
      </c>
      <c r="E866" t="s">
        <v>144</v>
      </c>
      <c r="F866" t="s">
        <v>47</v>
      </c>
      <c r="G866" s="45" t="s">
        <v>77</v>
      </c>
      <c r="H866" s="44" t="s">
        <v>82</v>
      </c>
      <c r="I866" s="44" t="s">
        <v>59</v>
      </c>
      <c r="J866" s="44" t="s">
        <v>51</v>
      </c>
      <c r="K866" s="46">
        <v>19.3</v>
      </c>
      <c r="L866" s="47">
        <v>638</v>
      </c>
      <c r="M866" s="48">
        <v>15.4</v>
      </c>
      <c r="N866" s="47" t="s">
        <v>52</v>
      </c>
      <c r="O866" s="48">
        <v>4.0999999999999996</v>
      </c>
      <c r="P866" s="47" t="s">
        <v>53</v>
      </c>
      <c r="Q866" s="48">
        <v>14.3</v>
      </c>
      <c r="R866" s="47" t="s">
        <v>53</v>
      </c>
      <c r="S866" s="48">
        <v>20.5</v>
      </c>
      <c r="T866" s="47">
        <v>703</v>
      </c>
      <c r="U866" s="48">
        <v>2.5</v>
      </c>
      <c r="V866" s="47" t="s">
        <v>53</v>
      </c>
      <c r="W866" s="48">
        <v>6.8</v>
      </c>
      <c r="X866" s="47" t="s">
        <v>53</v>
      </c>
      <c r="Y866" s="48">
        <v>45.8</v>
      </c>
      <c r="Z866" s="47" t="s">
        <v>53</v>
      </c>
      <c r="AA866" s="48">
        <v>4.8</v>
      </c>
      <c r="AB866" s="47" t="s">
        <v>53</v>
      </c>
      <c r="AC866" s="48">
        <v>44</v>
      </c>
      <c r="AD866" s="47" t="s">
        <v>53</v>
      </c>
      <c r="AE866" s="46" t="s">
        <v>54</v>
      </c>
    </row>
    <row r="867" spans="1:31" x14ac:dyDescent="0.2">
      <c r="A867" s="44">
        <f t="shared" si="13"/>
        <v>866</v>
      </c>
      <c r="B867" s="45" t="s">
        <v>56</v>
      </c>
      <c r="C867" s="44"/>
      <c r="D867" s="58" t="s">
        <v>1194</v>
      </c>
      <c r="E867" t="s">
        <v>747</v>
      </c>
      <c r="F867" t="s">
        <v>76</v>
      </c>
      <c r="G867" s="45" t="s">
        <v>77</v>
      </c>
      <c r="H867" s="44" t="s">
        <v>62</v>
      </c>
      <c r="I867" s="44" t="s">
        <v>59</v>
      </c>
      <c r="J867" s="44" t="s">
        <v>64</v>
      </c>
      <c r="K867" s="46">
        <v>19.3</v>
      </c>
      <c r="L867" s="47">
        <v>640</v>
      </c>
      <c r="M867" s="48">
        <v>10.8</v>
      </c>
      <c r="N867" s="47" t="s">
        <v>52</v>
      </c>
      <c r="O867" s="48">
        <v>24.7</v>
      </c>
      <c r="P867" s="47">
        <v>740</v>
      </c>
      <c r="Q867" s="48">
        <v>1.3</v>
      </c>
      <c r="R867" s="47" t="s">
        <v>53</v>
      </c>
      <c r="S867" s="48">
        <v>3.5</v>
      </c>
      <c r="T867" s="47" t="s">
        <v>53</v>
      </c>
      <c r="U867" s="48">
        <v>2.2999999999999998</v>
      </c>
      <c r="V867" s="47" t="s">
        <v>53</v>
      </c>
      <c r="W867" s="48">
        <v>6.5</v>
      </c>
      <c r="X867" s="47" t="s">
        <v>53</v>
      </c>
      <c r="Y867" s="48">
        <v>2</v>
      </c>
      <c r="Z867" s="47" t="s">
        <v>53</v>
      </c>
      <c r="AA867" s="48">
        <v>9.1999999999999993</v>
      </c>
      <c r="AB867" s="47" t="s">
        <v>53</v>
      </c>
      <c r="AC867" s="48">
        <v>30.1</v>
      </c>
      <c r="AD867" s="47" t="s">
        <v>53</v>
      </c>
      <c r="AE867" s="46" t="s">
        <v>54</v>
      </c>
    </row>
    <row r="868" spans="1:31" x14ac:dyDescent="0.2">
      <c r="A868" s="44">
        <f t="shared" si="13"/>
        <v>867</v>
      </c>
      <c r="B868" s="45">
        <f>511</f>
        <v>511</v>
      </c>
      <c r="C868" s="44">
        <f>585</f>
        <v>585</v>
      </c>
      <c r="D868" s="58" t="s">
        <v>1195</v>
      </c>
      <c r="E868" t="s">
        <v>764</v>
      </c>
      <c r="F868" t="s">
        <v>76</v>
      </c>
      <c r="G868" s="45" t="s">
        <v>58</v>
      </c>
      <c r="H868" s="44" t="s">
        <v>88</v>
      </c>
      <c r="I868" s="44" t="s">
        <v>50</v>
      </c>
      <c r="J868" s="44" t="s">
        <v>64</v>
      </c>
      <c r="K868" s="46">
        <v>19.399999999999999</v>
      </c>
      <c r="L868" s="47">
        <v>635</v>
      </c>
      <c r="M868" s="48">
        <v>27.4</v>
      </c>
      <c r="N868" s="47">
        <v>502</v>
      </c>
      <c r="O868" s="48">
        <v>14.2</v>
      </c>
      <c r="P868" s="47" t="s">
        <v>53</v>
      </c>
      <c r="Q868" s="48">
        <v>30.9</v>
      </c>
      <c r="R868" s="47">
        <v>577</v>
      </c>
      <c r="S868" s="48">
        <v>100</v>
      </c>
      <c r="T868" s="47">
        <v>48</v>
      </c>
      <c r="U868" s="48">
        <v>83.2</v>
      </c>
      <c r="V868" s="47">
        <v>203</v>
      </c>
      <c r="W868" s="48">
        <v>80.400000000000006</v>
      </c>
      <c r="X868" s="47">
        <v>205</v>
      </c>
      <c r="Y868" s="48">
        <v>23</v>
      </c>
      <c r="Z868" s="47" t="s">
        <v>53</v>
      </c>
      <c r="AA868" s="48">
        <v>38.1</v>
      </c>
      <c r="AB868" s="47">
        <v>455</v>
      </c>
      <c r="AC868" s="48">
        <v>58.9</v>
      </c>
      <c r="AD868" s="47" t="s">
        <v>1012</v>
      </c>
      <c r="AE868" s="46">
        <v>31.6</v>
      </c>
    </row>
    <row r="869" spans="1:31" x14ac:dyDescent="0.2">
      <c r="A869" s="44">
        <f t="shared" si="13"/>
        <v>868</v>
      </c>
      <c r="B869" s="45" t="s">
        <v>181</v>
      </c>
      <c r="C869" s="44" t="s">
        <v>93</v>
      </c>
      <c r="D869" s="58" t="s">
        <v>1196</v>
      </c>
      <c r="E869" t="s">
        <v>355</v>
      </c>
      <c r="F869" t="s">
        <v>76</v>
      </c>
      <c r="G869" s="45" t="s">
        <v>58</v>
      </c>
      <c r="H869" s="44" t="s">
        <v>82</v>
      </c>
      <c r="I869" s="44" t="s">
        <v>59</v>
      </c>
      <c r="J869" s="44" t="s">
        <v>51</v>
      </c>
      <c r="K869" s="46">
        <v>19.399999999999999</v>
      </c>
      <c r="L869" s="47">
        <v>636</v>
      </c>
      <c r="M869" s="48">
        <v>43.9</v>
      </c>
      <c r="N869" s="47">
        <v>304</v>
      </c>
      <c r="O869" s="48">
        <v>19.2</v>
      </c>
      <c r="P869" s="47" t="s">
        <v>53</v>
      </c>
      <c r="Q869" s="48">
        <v>13.4</v>
      </c>
      <c r="R869" s="47" t="s">
        <v>53</v>
      </c>
      <c r="S869" s="48">
        <v>15.8</v>
      </c>
      <c r="T869" s="47">
        <v>784</v>
      </c>
      <c r="U869" s="48">
        <v>8</v>
      </c>
      <c r="V869" s="47" t="s">
        <v>53</v>
      </c>
      <c r="W869" s="48">
        <v>11.9</v>
      </c>
      <c r="X869" s="47" t="s">
        <v>53</v>
      </c>
      <c r="Y869" s="48">
        <v>51.7</v>
      </c>
      <c r="Z869" s="47" t="s">
        <v>53</v>
      </c>
      <c r="AA869" s="48">
        <v>5.0999999999999996</v>
      </c>
      <c r="AB869" s="47" t="s">
        <v>53</v>
      </c>
      <c r="AC869" s="48">
        <v>57.7</v>
      </c>
      <c r="AD869" s="47">
        <v>548</v>
      </c>
      <c r="AE869" s="46" t="s">
        <v>54</v>
      </c>
    </row>
    <row r="870" spans="1:31" x14ac:dyDescent="0.2">
      <c r="A870" s="44">
        <f t="shared" si="13"/>
        <v>869</v>
      </c>
      <c r="B870" s="45" t="s">
        <v>43</v>
      </c>
      <c r="C870" s="44" t="s">
        <v>89</v>
      </c>
      <c r="D870" s="58" t="s">
        <v>1197</v>
      </c>
      <c r="E870" t="s">
        <v>490</v>
      </c>
      <c r="F870" t="s">
        <v>47</v>
      </c>
      <c r="G870" s="45" t="s">
        <v>77</v>
      </c>
      <c r="H870" s="44" t="s">
        <v>49</v>
      </c>
      <c r="I870" s="44" t="s">
        <v>59</v>
      </c>
      <c r="J870" s="44" t="s">
        <v>51</v>
      </c>
      <c r="K870" s="46">
        <v>19.399999999999999</v>
      </c>
      <c r="L870" s="47">
        <v>634</v>
      </c>
      <c r="M870" s="48">
        <v>46</v>
      </c>
      <c r="N870" s="47">
        <v>293</v>
      </c>
      <c r="O870" s="48">
        <v>6.8</v>
      </c>
      <c r="P870" s="47" t="s">
        <v>53</v>
      </c>
      <c r="Q870" s="48">
        <v>4.0999999999999996</v>
      </c>
      <c r="R870" s="47" t="s">
        <v>53</v>
      </c>
      <c r="S870" s="48">
        <v>4.0999999999999996</v>
      </c>
      <c r="T870" s="47" t="s">
        <v>53</v>
      </c>
      <c r="U870" s="48">
        <v>1.9</v>
      </c>
      <c r="V870" s="47" t="s">
        <v>53</v>
      </c>
      <c r="W870" s="48">
        <v>1.7</v>
      </c>
      <c r="X870" s="47" t="s">
        <v>53</v>
      </c>
      <c r="Y870" s="48">
        <v>10.8</v>
      </c>
      <c r="Z870" s="47" t="s">
        <v>53</v>
      </c>
      <c r="AA870" s="48">
        <v>51.8</v>
      </c>
      <c r="AB870" s="47">
        <v>326</v>
      </c>
      <c r="AC870" s="48">
        <v>45.4</v>
      </c>
      <c r="AD870" s="47" t="s">
        <v>53</v>
      </c>
      <c r="AE870" s="46" t="s">
        <v>54</v>
      </c>
    </row>
    <row r="871" spans="1:31" x14ac:dyDescent="0.2">
      <c r="A871" s="44">
        <f t="shared" si="13"/>
        <v>870</v>
      </c>
      <c r="B871" s="45" t="s">
        <v>65</v>
      </c>
      <c r="C871" s="44" t="s">
        <v>65</v>
      </c>
      <c r="D871" s="58" t="s">
        <v>1198</v>
      </c>
      <c r="E871" t="s">
        <v>220</v>
      </c>
      <c r="F871" t="s">
        <v>47</v>
      </c>
      <c r="G871" s="45" t="s">
        <v>84</v>
      </c>
      <c r="H871" s="44" t="s">
        <v>82</v>
      </c>
      <c r="I871" s="44" t="s">
        <v>50</v>
      </c>
      <c r="J871" s="44" t="s">
        <v>64</v>
      </c>
      <c r="K871" s="46">
        <v>19.399999999999999</v>
      </c>
      <c r="L871" s="47">
        <v>637</v>
      </c>
      <c r="M871" s="48">
        <v>8.6999999999999993</v>
      </c>
      <c r="N871" s="47" t="s">
        <v>52</v>
      </c>
      <c r="O871" s="48">
        <v>25.7</v>
      </c>
      <c r="P871" s="47">
        <v>722</v>
      </c>
      <c r="Q871" s="48">
        <v>9.8000000000000007</v>
      </c>
      <c r="R871" s="47" t="s">
        <v>53</v>
      </c>
      <c r="S871" s="48">
        <v>3.9</v>
      </c>
      <c r="T871" s="47" t="s">
        <v>53</v>
      </c>
      <c r="U871" s="48">
        <v>11.2</v>
      </c>
      <c r="V871" s="47" t="s">
        <v>53</v>
      </c>
      <c r="W871" s="48">
        <v>8.5</v>
      </c>
      <c r="X871" s="47" t="s">
        <v>53</v>
      </c>
      <c r="Y871" s="48">
        <v>55.4</v>
      </c>
      <c r="Z871" s="47">
        <v>762</v>
      </c>
      <c r="AA871" s="48">
        <v>18</v>
      </c>
      <c r="AB871" s="47">
        <v>759</v>
      </c>
      <c r="AC871" s="48">
        <v>40</v>
      </c>
      <c r="AD871" s="47" t="s">
        <v>53</v>
      </c>
      <c r="AE871" s="46" t="s">
        <v>54</v>
      </c>
    </row>
    <row r="872" spans="1:31" x14ac:dyDescent="0.2">
      <c r="A872" s="44">
        <f t="shared" si="13"/>
        <v>871</v>
      </c>
      <c r="B872" s="45">
        <f>469</f>
        <v>469</v>
      </c>
      <c r="C872" s="44">
        <v>471</v>
      </c>
      <c r="D872" s="58" t="s">
        <v>1199</v>
      </c>
      <c r="E872" t="s">
        <v>767</v>
      </c>
      <c r="F872" t="s">
        <v>76</v>
      </c>
      <c r="G872" s="45" t="s">
        <v>77</v>
      </c>
      <c r="H872" s="44" t="s">
        <v>82</v>
      </c>
      <c r="I872" s="44" t="s">
        <v>50</v>
      </c>
      <c r="J872" s="44" t="s">
        <v>64</v>
      </c>
      <c r="K872" s="46">
        <v>19.5</v>
      </c>
      <c r="L872" s="47">
        <v>631</v>
      </c>
      <c r="M872" s="48">
        <v>26.9</v>
      </c>
      <c r="N872" s="47">
        <v>510</v>
      </c>
      <c r="O872" s="48">
        <v>15</v>
      </c>
      <c r="P872" s="47" t="s">
        <v>53</v>
      </c>
      <c r="Q872" s="48">
        <v>58.7</v>
      </c>
      <c r="R872" s="47">
        <v>295</v>
      </c>
      <c r="S872" s="48">
        <v>71.2</v>
      </c>
      <c r="T872" s="47">
        <v>332</v>
      </c>
      <c r="U872" s="48">
        <v>23.8</v>
      </c>
      <c r="V872" s="47">
        <v>679</v>
      </c>
      <c r="W872" s="48">
        <v>17.899999999999999</v>
      </c>
      <c r="X872" s="47">
        <v>798</v>
      </c>
      <c r="Y872" s="48">
        <v>63.4</v>
      </c>
      <c r="Z872" s="47">
        <v>643</v>
      </c>
      <c r="AA872" s="48">
        <v>24.5</v>
      </c>
      <c r="AB872" s="47">
        <v>649</v>
      </c>
      <c r="AC872" s="48">
        <v>48.8</v>
      </c>
      <c r="AD872" s="47" t="s">
        <v>630</v>
      </c>
      <c r="AE872" s="46">
        <v>33.700000000000003</v>
      </c>
    </row>
    <row r="873" spans="1:31" x14ac:dyDescent="0.2">
      <c r="A873" s="44">
        <f t="shared" si="13"/>
        <v>872</v>
      </c>
      <c r="B873" s="45" t="s">
        <v>89</v>
      </c>
      <c r="C873" s="44" t="s">
        <v>128</v>
      </c>
      <c r="D873" s="58" t="s">
        <v>1200</v>
      </c>
      <c r="E873" t="s">
        <v>109</v>
      </c>
      <c r="F873" t="s">
        <v>47</v>
      </c>
      <c r="G873" s="45" t="s">
        <v>48</v>
      </c>
      <c r="H873" s="44" t="s">
        <v>88</v>
      </c>
      <c r="I873" s="44" t="s">
        <v>50</v>
      </c>
      <c r="J873" s="44" t="s">
        <v>64</v>
      </c>
      <c r="K873" s="46">
        <v>19.5</v>
      </c>
      <c r="L873" s="47">
        <v>630</v>
      </c>
      <c r="M873" s="48">
        <v>5.8</v>
      </c>
      <c r="N873" s="47" t="s">
        <v>52</v>
      </c>
      <c r="O873" s="48">
        <v>100</v>
      </c>
      <c r="P873" s="47">
        <v>1</v>
      </c>
      <c r="Q873" s="48">
        <v>2.9</v>
      </c>
      <c r="R873" s="47" t="s">
        <v>53</v>
      </c>
      <c r="S873" s="48">
        <v>11.5</v>
      </c>
      <c r="T873" s="47" t="s">
        <v>53</v>
      </c>
      <c r="U873" s="48">
        <v>26.7</v>
      </c>
      <c r="V873" s="47">
        <v>637</v>
      </c>
      <c r="W873" s="48">
        <v>20</v>
      </c>
      <c r="X873" s="47">
        <v>762</v>
      </c>
      <c r="Y873" s="48">
        <v>9.8000000000000007</v>
      </c>
      <c r="Z873" s="47" t="s">
        <v>53</v>
      </c>
      <c r="AA873" s="48">
        <v>3.3</v>
      </c>
      <c r="AB873" s="47" t="s">
        <v>53</v>
      </c>
      <c r="AC873" s="48">
        <v>13.9</v>
      </c>
      <c r="AD873" s="47" t="s">
        <v>53</v>
      </c>
      <c r="AE873" s="46" t="s">
        <v>54</v>
      </c>
    </row>
    <row r="874" spans="1:31" x14ac:dyDescent="0.2">
      <c r="A874" s="44">
        <f t="shared" si="13"/>
        <v>873</v>
      </c>
      <c r="B874" s="45" t="s">
        <v>65</v>
      </c>
      <c r="C874" s="44" t="s">
        <v>65</v>
      </c>
      <c r="D874" s="58" t="s">
        <v>1201</v>
      </c>
      <c r="E874" t="s">
        <v>144</v>
      </c>
      <c r="F874" t="s">
        <v>47</v>
      </c>
      <c r="G874" s="45" t="s">
        <v>84</v>
      </c>
      <c r="H874" s="44" t="s">
        <v>82</v>
      </c>
      <c r="I874" s="44" t="s">
        <v>59</v>
      </c>
      <c r="J874" s="44" t="s">
        <v>51</v>
      </c>
      <c r="K874" s="46">
        <v>19.5</v>
      </c>
      <c r="L874" s="47">
        <v>633</v>
      </c>
      <c r="M874" s="48">
        <v>16.399999999999999</v>
      </c>
      <c r="N874" s="47" t="s">
        <v>52</v>
      </c>
      <c r="O874" s="48">
        <v>11.1</v>
      </c>
      <c r="P874" s="47" t="s">
        <v>53</v>
      </c>
      <c r="Q874" s="48">
        <v>3.9</v>
      </c>
      <c r="R874" s="47" t="s">
        <v>53</v>
      </c>
      <c r="S874" s="48">
        <v>9.6</v>
      </c>
      <c r="T874" s="47" t="s">
        <v>53</v>
      </c>
      <c r="U874" s="48">
        <v>3.8</v>
      </c>
      <c r="V874" s="47" t="s">
        <v>53</v>
      </c>
      <c r="W874" s="48">
        <v>8.1999999999999993</v>
      </c>
      <c r="X874" s="47" t="s">
        <v>53</v>
      </c>
      <c r="Y874" s="48">
        <v>60.9</v>
      </c>
      <c r="Z874" s="47">
        <v>680</v>
      </c>
      <c r="AA874" s="48">
        <v>2.5</v>
      </c>
      <c r="AB874" s="47" t="s">
        <v>53</v>
      </c>
      <c r="AC874" s="48">
        <v>56.9</v>
      </c>
      <c r="AD874" s="47">
        <v>559</v>
      </c>
      <c r="AE874" s="46" t="s">
        <v>54</v>
      </c>
    </row>
    <row r="875" spans="1:31" x14ac:dyDescent="0.2">
      <c r="A875" s="44">
        <f t="shared" si="13"/>
        <v>874</v>
      </c>
      <c r="B875" s="45" t="s">
        <v>65</v>
      </c>
      <c r="C875" s="44" t="s">
        <v>65</v>
      </c>
      <c r="D875" s="58" t="s">
        <v>1202</v>
      </c>
      <c r="E875" t="s">
        <v>683</v>
      </c>
      <c r="F875" t="s">
        <v>47</v>
      </c>
      <c r="G875" s="45" t="s">
        <v>48</v>
      </c>
      <c r="H875" s="44" t="s">
        <v>62</v>
      </c>
      <c r="I875" s="44" t="s">
        <v>50</v>
      </c>
      <c r="J875" s="44" t="s">
        <v>64</v>
      </c>
      <c r="K875" s="46">
        <v>19.5</v>
      </c>
      <c r="L875" s="47">
        <v>632</v>
      </c>
      <c r="M875" s="48">
        <v>22.6</v>
      </c>
      <c r="N875" s="47">
        <v>584</v>
      </c>
      <c r="O875" s="48">
        <v>23.5</v>
      </c>
      <c r="P875" s="47">
        <v>762</v>
      </c>
      <c r="Q875" s="48">
        <v>3.8</v>
      </c>
      <c r="R875" s="47" t="s">
        <v>53</v>
      </c>
      <c r="S875" s="48">
        <v>2.1</v>
      </c>
      <c r="T875" s="47" t="s">
        <v>53</v>
      </c>
      <c r="U875" s="48">
        <v>1.1000000000000001</v>
      </c>
      <c r="V875" s="47" t="s">
        <v>53</v>
      </c>
      <c r="W875" s="48">
        <v>1.1000000000000001</v>
      </c>
      <c r="X875" s="47" t="s">
        <v>53</v>
      </c>
      <c r="Y875" s="48">
        <v>11.6</v>
      </c>
      <c r="Z875" s="47" t="s">
        <v>53</v>
      </c>
      <c r="AA875" s="48">
        <v>42</v>
      </c>
      <c r="AB875" s="47">
        <v>418</v>
      </c>
      <c r="AC875" s="48">
        <v>11.6</v>
      </c>
      <c r="AD875" s="47" t="s">
        <v>53</v>
      </c>
      <c r="AE875" s="46" t="s">
        <v>54</v>
      </c>
    </row>
    <row r="876" spans="1:31" x14ac:dyDescent="0.2">
      <c r="A876" s="44">
        <f t="shared" si="13"/>
        <v>875</v>
      </c>
      <c r="B876" s="45">
        <v>387</v>
      </c>
      <c r="C876" s="44">
        <f>336</f>
        <v>336</v>
      </c>
      <c r="D876" s="58" t="s">
        <v>1203</v>
      </c>
      <c r="E876" t="s">
        <v>100</v>
      </c>
      <c r="F876" t="s">
        <v>101</v>
      </c>
      <c r="G876" s="45" t="s">
        <v>77</v>
      </c>
      <c r="H876" s="44" t="s">
        <v>82</v>
      </c>
      <c r="I876" s="44" t="s">
        <v>50</v>
      </c>
      <c r="J876" s="44" t="s">
        <v>64</v>
      </c>
      <c r="K876" s="46">
        <v>19.600000000000001</v>
      </c>
      <c r="L876" s="47">
        <v>629</v>
      </c>
      <c r="M876" s="48">
        <v>9.6999999999999993</v>
      </c>
      <c r="N876" s="47" t="s">
        <v>52</v>
      </c>
      <c r="O876" s="48">
        <v>11.3</v>
      </c>
      <c r="P876" s="47" t="s">
        <v>53</v>
      </c>
      <c r="Q876" s="48">
        <v>64.3</v>
      </c>
      <c r="R876" s="47">
        <v>252</v>
      </c>
      <c r="S876" s="48">
        <v>97.9</v>
      </c>
      <c r="T876" s="47">
        <v>144</v>
      </c>
      <c r="U876" s="48">
        <v>97.3</v>
      </c>
      <c r="V876" s="47">
        <v>99</v>
      </c>
      <c r="W876" s="48">
        <v>97.4</v>
      </c>
      <c r="X876" s="47">
        <v>87</v>
      </c>
      <c r="Y876" s="48">
        <v>77.3</v>
      </c>
      <c r="Z876" s="47">
        <v>400</v>
      </c>
      <c r="AA876" s="48">
        <v>15.5</v>
      </c>
      <c r="AB876" s="47" t="s">
        <v>53</v>
      </c>
      <c r="AC876" s="48">
        <v>81.599999999999994</v>
      </c>
      <c r="AD876" s="47" t="s">
        <v>1204</v>
      </c>
      <c r="AE876" s="46">
        <v>39</v>
      </c>
    </row>
    <row r="877" spans="1:31" x14ac:dyDescent="0.2">
      <c r="A877" s="44">
        <f t="shared" si="13"/>
        <v>876</v>
      </c>
      <c r="B877" s="45">
        <f>553</f>
        <v>553</v>
      </c>
      <c r="C877" s="44">
        <f>539</f>
        <v>539</v>
      </c>
      <c r="D877" s="58" t="s">
        <v>1205</v>
      </c>
      <c r="E877" t="s">
        <v>91</v>
      </c>
      <c r="F877" t="s">
        <v>76</v>
      </c>
      <c r="G877" s="45" t="s">
        <v>58</v>
      </c>
      <c r="H877" s="44" t="s">
        <v>88</v>
      </c>
      <c r="I877" s="44" t="s">
        <v>50</v>
      </c>
      <c r="J877" s="44" t="s">
        <v>64</v>
      </c>
      <c r="K877" s="46">
        <v>19.7</v>
      </c>
      <c r="L877" s="47">
        <v>627</v>
      </c>
      <c r="M877" s="48">
        <v>78.099999999999994</v>
      </c>
      <c r="N877" s="47">
        <v>112</v>
      </c>
      <c r="O877" s="48">
        <v>42.2</v>
      </c>
      <c r="P877" s="47">
        <v>473</v>
      </c>
      <c r="Q877" s="48">
        <v>4</v>
      </c>
      <c r="R877" s="47" t="s">
        <v>53</v>
      </c>
      <c r="S877" s="48">
        <v>31.3</v>
      </c>
      <c r="T877" s="47">
        <v>573</v>
      </c>
      <c r="U877" s="48">
        <v>33.5</v>
      </c>
      <c r="V877" s="47">
        <v>553</v>
      </c>
      <c r="W877" s="48">
        <v>36.1</v>
      </c>
      <c r="X877" s="47">
        <v>533</v>
      </c>
      <c r="Y877" s="48">
        <v>11.7</v>
      </c>
      <c r="Z877" s="47" t="s">
        <v>53</v>
      </c>
      <c r="AA877" s="48">
        <v>57.5</v>
      </c>
      <c r="AB877" s="47">
        <v>290</v>
      </c>
      <c r="AC877" s="48">
        <v>32.200000000000003</v>
      </c>
      <c r="AD877" s="47" t="s">
        <v>53</v>
      </c>
      <c r="AE877" s="46">
        <v>29.8</v>
      </c>
    </row>
    <row r="878" spans="1:31" x14ac:dyDescent="0.2">
      <c r="A878" s="44">
        <f t="shared" si="13"/>
        <v>877</v>
      </c>
      <c r="B878" s="45">
        <f>624</f>
        <v>624</v>
      </c>
      <c r="C878" s="44" t="s">
        <v>406</v>
      </c>
      <c r="D878" s="58" t="s">
        <v>1206</v>
      </c>
      <c r="E878" t="s">
        <v>46</v>
      </c>
      <c r="F878" t="s">
        <v>47</v>
      </c>
      <c r="G878" s="45" t="s">
        <v>77</v>
      </c>
      <c r="H878" s="44" t="s">
        <v>49</v>
      </c>
      <c r="I878" s="44" t="s">
        <v>50</v>
      </c>
      <c r="J878" s="44" t="s">
        <v>64</v>
      </c>
      <c r="K878" s="46">
        <v>19.7</v>
      </c>
      <c r="L878" s="47">
        <v>626</v>
      </c>
      <c r="M878" s="48">
        <v>11.9</v>
      </c>
      <c r="N878" s="47" t="s">
        <v>52</v>
      </c>
      <c r="O878" s="48">
        <v>20.399999999999999</v>
      </c>
      <c r="P878" s="47" t="s">
        <v>53</v>
      </c>
      <c r="Q878" s="48">
        <v>44.4</v>
      </c>
      <c r="R878" s="47">
        <v>423</v>
      </c>
      <c r="S878" s="48">
        <v>17.3</v>
      </c>
      <c r="T878" s="47">
        <v>761</v>
      </c>
      <c r="U878" s="48">
        <v>11.9</v>
      </c>
      <c r="V878" s="47" t="s">
        <v>53</v>
      </c>
      <c r="W878" s="48">
        <v>9.1</v>
      </c>
      <c r="X878" s="47" t="s">
        <v>53</v>
      </c>
      <c r="Y878" s="48">
        <v>80.3</v>
      </c>
      <c r="Z878" s="47">
        <v>350</v>
      </c>
      <c r="AA878" s="48">
        <v>28.8</v>
      </c>
      <c r="AB878" s="47">
        <v>579</v>
      </c>
      <c r="AC878" s="48">
        <v>64.099999999999994</v>
      </c>
      <c r="AD878" s="47" t="s">
        <v>1207</v>
      </c>
      <c r="AE878" s="46">
        <v>27.5</v>
      </c>
    </row>
    <row r="879" spans="1:31" x14ac:dyDescent="0.2">
      <c r="A879" s="44">
        <f t="shared" si="13"/>
        <v>878</v>
      </c>
      <c r="B879" s="45" t="s">
        <v>128</v>
      </c>
      <c r="C879" s="44" t="s">
        <v>507</v>
      </c>
      <c r="D879" s="58" t="s">
        <v>1208</v>
      </c>
      <c r="E879" t="s">
        <v>130</v>
      </c>
      <c r="F879" t="s">
        <v>76</v>
      </c>
      <c r="G879" s="45" t="s">
        <v>77</v>
      </c>
      <c r="H879" s="44" t="s">
        <v>49</v>
      </c>
      <c r="I879" s="44" t="s">
        <v>50</v>
      </c>
      <c r="J879" s="44" t="s">
        <v>64</v>
      </c>
      <c r="K879" s="46">
        <v>19.7</v>
      </c>
      <c r="L879" s="47">
        <v>628</v>
      </c>
      <c r="M879" s="48">
        <v>11.1</v>
      </c>
      <c r="N879" s="47" t="s">
        <v>52</v>
      </c>
      <c r="O879" s="48">
        <v>7.7</v>
      </c>
      <c r="P879" s="47" t="s">
        <v>53</v>
      </c>
      <c r="Q879" s="48">
        <v>33.9</v>
      </c>
      <c r="R879" s="47">
        <v>538</v>
      </c>
      <c r="S879" s="48">
        <v>31.3</v>
      </c>
      <c r="T879" s="47">
        <v>574</v>
      </c>
      <c r="U879" s="48">
        <v>1.3</v>
      </c>
      <c r="V879" s="47" t="s">
        <v>53</v>
      </c>
      <c r="W879" s="48">
        <v>5.7</v>
      </c>
      <c r="X879" s="47" t="s">
        <v>53</v>
      </c>
      <c r="Y879" s="48">
        <v>57</v>
      </c>
      <c r="Z879" s="47">
        <v>735</v>
      </c>
      <c r="AA879" s="48">
        <v>61.6</v>
      </c>
      <c r="AB879" s="47">
        <v>253</v>
      </c>
      <c r="AC879" s="48">
        <v>34.4</v>
      </c>
      <c r="AD879" s="47" t="s">
        <v>53</v>
      </c>
      <c r="AE879" s="46" t="s">
        <v>54</v>
      </c>
    </row>
    <row r="880" spans="1:31" x14ac:dyDescent="0.2">
      <c r="A880" s="44">
        <f t="shared" si="13"/>
        <v>879</v>
      </c>
      <c r="B880" s="45">
        <f>563</f>
        <v>563</v>
      </c>
      <c r="C880" s="44" t="s">
        <v>73</v>
      </c>
      <c r="D880" s="58" t="s">
        <v>1209</v>
      </c>
      <c r="E880" t="s">
        <v>96</v>
      </c>
      <c r="F880" t="s">
        <v>76</v>
      </c>
      <c r="G880" s="45" t="s">
        <v>58</v>
      </c>
      <c r="H880" s="44" t="s">
        <v>82</v>
      </c>
      <c r="I880" s="44" t="s">
        <v>50</v>
      </c>
      <c r="J880" s="44" t="s">
        <v>51</v>
      </c>
      <c r="K880" s="46">
        <v>19.8</v>
      </c>
      <c r="L880" s="47">
        <v>623</v>
      </c>
      <c r="M880" s="48">
        <v>22.1</v>
      </c>
      <c r="N880" s="47">
        <v>600</v>
      </c>
      <c r="O880" s="48">
        <v>70.2</v>
      </c>
      <c r="P880" s="47">
        <v>230</v>
      </c>
      <c r="Q880" s="48">
        <v>34.299999999999997</v>
      </c>
      <c r="R880" s="47">
        <v>530</v>
      </c>
      <c r="S880" s="48">
        <v>13.3</v>
      </c>
      <c r="T880" s="47" t="s">
        <v>53</v>
      </c>
      <c r="U880" s="48">
        <v>58</v>
      </c>
      <c r="V880" s="47">
        <v>355</v>
      </c>
      <c r="W880" s="48">
        <v>58.4</v>
      </c>
      <c r="X880" s="47">
        <v>350</v>
      </c>
      <c r="Y880" s="48">
        <v>18.100000000000001</v>
      </c>
      <c r="Z880" s="47" t="s">
        <v>53</v>
      </c>
      <c r="AA880" s="48">
        <v>5.3</v>
      </c>
      <c r="AB880" s="47" t="s">
        <v>53</v>
      </c>
      <c r="AC880" s="48">
        <v>53.3</v>
      </c>
      <c r="AD880" s="47" t="s">
        <v>737</v>
      </c>
      <c r="AE880" s="46">
        <v>29.4</v>
      </c>
    </row>
    <row r="881" spans="1:31" x14ac:dyDescent="0.2">
      <c r="A881" s="44">
        <f t="shared" si="13"/>
        <v>880</v>
      </c>
      <c r="B881" s="45">
        <f>587</f>
        <v>587</v>
      </c>
      <c r="C881" s="44" t="s">
        <v>276</v>
      </c>
      <c r="D881" s="58" t="s">
        <v>1210</v>
      </c>
      <c r="E881" t="s">
        <v>46</v>
      </c>
      <c r="F881" t="s">
        <v>47</v>
      </c>
      <c r="G881" s="45" t="s">
        <v>58</v>
      </c>
      <c r="H881" s="44" t="s">
        <v>49</v>
      </c>
      <c r="I881" s="44" t="s">
        <v>50</v>
      </c>
      <c r="J881" s="44" t="s">
        <v>51</v>
      </c>
      <c r="K881" s="46">
        <v>19.8</v>
      </c>
      <c r="L881" s="47">
        <v>624</v>
      </c>
      <c r="M881" s="48">
        <v>50.2</v>
      </c>
      <c r="N881" s="47">
        <v>253</v>
      </c>
      <c r="O881" s="48">
        <v>45.1</v>
      </c>
      <c r="P881" s="47">
        <v>433</v>
      </c>
      <c r="Q881" s="48">
        <v>7.6</v>
      </c>
      <c r="R881" s="47" t="s">
        <v>53</v>
      </c>
      <c r="S881" s="48">
        <v>16.7</v>
      </c>
      <c r="T881" s="47">
        <v>770</v>
      </c>
      <c r="U881" s="48">
        <v>27</v>
      </c>
      <c r="V881" s="47">
        <v>630</v>
      </c>
      <c r="W881" s="48">
        <v>33.1</v>
      </c>
      <c r="X881" s="47">
        <v>574</v>
      </c>
      <c r="Y881" s="48">
        <v>34.6</v>
      </c>
      <c r="Z881" s="47" t="s">
        <v>53</v>
      </c>
      <c r="AA881" s="48">
        <v>51.6</v>
      </c>
      <c r="AB881" s="47">
        <v>328</v>
      </c>
      <c r="AC881" s="48">
        <v>74.599999999999994</v>
      </c>
      <c r="AD881" s="47" t="s">
        <v>1211</v>
      </c>
      <c r="AE881" s="46">
        <v>28.6</v>
      </c>
    </row>
    <row r="882" spans="1:31" x14ac:dyDescent="0.2">
      <c r="A882" s="44">
        <f t="shared" si="13"/>
        <v>881</v>
      </c>
      <c r="B882" s="45">
        <f>595</f>
        <v>595</v>
      </c>
      <c r="C882" s="44" t="s">
        <v>479</v>
      </c>
      <c r="D882" s="58" t="s">
        <v>1212</v>
      </c>
      <c r="E882" t="s">
        <v>264</v>
      </c>
      <c r="F882" t="s">
        <v>76</v>
      </c>
      <c r="G882" s="45" t="s">
        <v>58</v>
      </c>
      <c r="H882" s="44" t="s">
        <v>88</v>
      </c>
      <c r="I882" s="44" t="s">
        <v>50</v>
      </c>
      <c r="J882" s="44" t="s">
        <v>64</v>
      </c>
      <c r="K882" s="46">
        <v>19.8</v>
      </c>
      <c r="L882" s="47">
        <v>625</v>
      </c>
      <c r="M882" s="48">
        <v>31.7</v>
      </c>
      <c r="N882" s="47">
        <v>452</v>
      </c>
      <c r="O882" s="48">
        <v>34.700000000000003</v>
      </c>
      <c r="P882" s="47">
        <v>567</v>
      </c>
      <c r="Q882" s="48">
        <v>21.8</v>
      </c>
      <c r="R882" s="47">
        <v>688</v>
      </c>
      <c r="S882" s="48">
        <v>100</v>
      </c>
      <c r="T882" s="47">
        <v>17</v>
      </c>
      <c r="U882" s="48">
        <v>2.8</v>
      </c>
      <c r="V882" s="47" t="s">
        <v>53</v>
      </c>
      <c r="W882" s="48">
        <v>7.1</v>
      </c>
      <c r="X882" s="47" t="s">
        <v>53</v>
      </c>
      <c r="Y882" s="48">
        <v>48.5</v>
      </c>
      <c r="Z882" s="47" t="s">
        <v>53</v>
      </c>
      <c r="AA882" s="48">
        <v>29.3</v>
      </c>
      <c r="AB882" s="47">
        <v>561</v>
      </c>
      <c r="AC882" s="48">
        <v>41.1</v>
      </c>
      <c r="AD882" s="47" t="s">
        <v>53</v>
      </c>
      <c r="AE882" s="46">
        <v>28.4</v>
      </c>
    </row>
    <row r="883" spans="1:31" x14ac:dyDescent="0.2">
      <c r="A883" s="44">
        <f t="shared" si="13"/>
        <v>882</v>
      </c>
      <c r="B883" s="45" t="s">
        <v>56</v>
      </c>
      <c r="C883" s="44" t="s">
        <v>56</v>
      </c>
      <c r="D883" s="58" t="s">
        <v>1213</v>
      </c>
      <c r="E883" t="s">
        <v>109</v>
      </c>
      <c r="F883" t="s">
        <v>47</v>
      </c>
      <c r="G883" s="45" t="s">
        <v>58</v>
      </c>
      <c r="H883" s="44" t="s">
        <v>62</v>
      </c>
      <c r="I883" s="44" t="s">
        <v>59</v>
      </c>
      <c r="J883" s="44" t="s">
        <v>51</v>
      </c>
      <c r="K883" s="46">
        <v>19.8</v>
      </c>
      <c r="L883" s="47">
        <v>622</v>
      </c>
      <c r="M883" s="48">
        <v>15.4</v>
      </c>
      <c r="N883" s="47" t="s">
        <v>52</v>
      </c>
      <c r="O883" s="48">
        <v>8.6999999999999993</v>
      </c>
      <c r="P883" s="47" t="s">
        <v>53</v>
      </c>
      <c r="Q883" s="48">
        <v>2.4</v>
      </c>
      <c r="R883" s="47" t="s">
        <v>53</v>
      </c>
      <c r="S883" s="48">
        <v>18.2</v>
      </c>
      <c r="T883" s="47">
        <v>737</v>
      </c>
      <c r="U883" s="48">
        <v>6.8</v>
      </c>
      <c r="V883" s="47" t="s">
        <v>53</v>
      </c>
      <c r="W883" s="48">
        <v>5.3</v>
      </c>
      <c r="X883" s="47" t="s">
        <v>53</v>
      </c>
      <c r="Y883" s="48">
        <v>9.1999999999999993</v>
      </c>
      <c r="Z883" s="47" t="s">
        <v>53</v>
      </c>
      <c r="AA883" s="48">
        <v>6.4</v>
      </c>
      <c r="AB883" s="47" t="s">
        <v>53</v>
      </c>
      <c r="AC883" s="48">
        <v>32.5</v>
      </c>
      <c r="AD883" s="47" t="s">
        <v>53</v>
      </c>
      <c r="AE883" s="46" t="s">
        <v>54</v>
      </c>
    </row>
    <row r="884" spans="1:31" x14ac:dyDescent="0.2">
      <c r="A884" s="44">
        <f t="shared" si="13"/>
        <v>883</v>
      </c>
      <c r="B884" s="45">
        <f>433</f>
        <v>433</v>
      </c>
      <c r="C884" s="44">
        <f>501</f>
        <v>501</v>
      </c>
      <c r="D884" s="58" t="s">
        <v>1214</v>
      </c>
      <c r="E884" t="s">
        <v>75</v>
      </c>
      <c r="F884" t="s">
        <v>76</v>
      </c>
      <c r="G884" s="45" t="s">
        <v>84</v>
      </c>
      <c r="H884" s="44" t="s">
        <v>49</v>
      </c>
      <c r="I884" s="44" t="s">
        <v>50</v>
      </c>
      <c r="J884" s="44" t="s">
        <v>64</v>
      </c>
      <c r="K884" s="46">
        <v>19.899999999999999</v>
      </c>
      <c r="L884" s="47">
        <v>619</v>
      </c>
      <c r="M884" s="48">
        <v>16.399999999999999</v>
      </c>
      <c r="N884" s="47" t="s">
        <v>52</v>
      </c>
      <c r="O884" s="48">
        <v>20.2</v>
      </c>
      <c r="P884" s="47" t="s">
        <v>53</v>
      </c>
      <c r="Q884" s="48">
        <v>82.1</v>
      </c>
      <c r="R884" s="47">
        <v>145</v>
      </c>
      <c r="S884" s="48">
        <v>46.7</v>
      </c>
      <c r="T884" s="47">
        <v>457</v>
      </c>
      <c r="U884" s="48">
        <v>15.7</v>
      </c>
      <c r="V884" s="47" t="s">
        <v>53</v>
      </c>
      <c r="W884" s="48">
        <v>11.9</v>
      </c>
      <c r="X884" s="47" t="s">
        <v>53</v>
      </c>
      <c r="Y884" s="48">
        <v>69.2</v>
      </c>
      <c r="Z884" s="47">
        <v>544</v>
      </c>
      <c r="AA884" s="48">
        <v>14.5</v>
      </c>
      <c r="AB884" s="47" t="s">
        <v>53</v>
      </c>
      <c r="AC884" s="48">
        <v>47.7</v>
      </c>
      <c r="AD884" s="47" t="s">
        <v>641</v>
      </c>
      <c r="AE884" s="46">
        <v>35.6</v>
      </c>
    </row>
    <row r="885" spans="1:31" x14ac:dyDescent="0.2">
      <c r="A885" s="44">
        <f t="shared" si="13"/>
        <v>884</v>
      </c>
      <c r="B885" s="45">
        <f>504</f>
        <v>504</v>
      </c>
      <c r="C885" s="44">
        <f>456</f>
        <v>456</v>
      </c>
      <c r="D885" s="58" t="s">
        <v>1215</v>
      </c>
      <c r="E885" t="s">
        <v>160</v>
      </c>
      <c r="F885" t="s">
        <v>47</v>
      </c>
      <c r="G885" s="45" t="s">
        <v>77</v>
      </c>
      <c r="H885" s="44" t="s">
        <v>49</v>
      </c>
      <c r="I885" s="44" t="s">
        <v>50</v>
      </c>
      <c r="J885" s="44" t="s">
        <v>64</v>
      </c>
      <c r="K885" s="46">
        <v>19.899999999999999</v>
      </c>
      <c r="L885" s="47">
        <v>621</v>
      </c>
      <c r="M885" s="48">
        <v>19.2</v>
      </c>
      <c r="N885" s="47">
        <v>680</v>
      </c>
      <c r="O885" s="48">
        <v>7.9</v>
      </c>
      <c r="P885" s="47" t="s">
        <v>53</v>
      </c>
      <c r="Q885" s="48">
        <v>55.2</v>
      </c>
      <c r="R885" s="47">
        <v>327</v>
      </c>
      <c r="S885" s="48">
        <v>49.6</v>
      </c>
      <c r="T885" s="47">
        <v>443</v>
      </c>
      <c r="U885" s="48">
        <v>24</v>
      </c>
      <c r="V885" s="47">
        <v>672</v>
      </c>
      <c r="W885" s="48">
        <v>30.1</v>
      </c>
      <c r="X885" s="47">
        <v>613</v>
      </c>
      <c r="Y885" s="48">
        <v>74.8</v>
      </c>
      <c r="Z885" s="47">
        <v>446</v>
      </c>
      <c r="AA885" s="48">
        <v>18.2</v>
      </c>
      <c r="AB885" s="47">
        <v>755</v>
      </c>
      <c r="AC885" s="48">
        <v>80.7</v>
      </c>
      <c r="AD885" s="47">
        <v>161</v>
      </c>
      <c r="AE885" s="46">
        <v>32</v>
      </c>
    </row>
    <row r="886" spans="1:31" x14ac:dyDescent="0.2">
      <c r="A886" s="44">
        <f t="shared" si="13"/>
        <v>885</v>
      </c>
      <c r="B886" s="45" t="s">
        <v>126</v>
      </c>
      <c r="C886" s="44" t="s">
        <v>150</v>
      </c>
      <c r="D886" s="58" t="s">
        <v>1216</v>
      </c>
      <c r="E886" t="s">
        <v>96</v>
      </c>
      <c r="F886" t="s">
        <v>76</v>
      </c>
      <c r="G886" s="45" t="s">
        <v>77</v>
      </c>
      <c r="H886" s="44" t="s">
        <v>82</v>
      </c>
      <c r="I886" s="44" t="s">
        <v>50</v>
      </c>
      <c r="J886" s="44" t="s">
        <v>64</v>
      </c>
      <c r="K886" s="46">
        <v>19.899999999999999</v>
      </c>
      <c r="L886" s="47">
        <v>618</v>
      </c>
      <c r="M886" s="48">
        <v>14.2</v>
      </c>
      <c r="N886" s="47" t="s">
        <v>52</v>
      </c>
      <c r="O886" s="48">
        <v>73.7</v>
      </c>
      <c r="P886" s="47">
        <v>207</v>
      </c>
      <c r="Q886" s="48">
        <v>21.4</v>
      </c>
      <c r="R886" s="47">
        <v>693</v>
      </c>
      <c r="S886" s="48">
        <v>12.5</v>
      </c>
      <c r="T886" s="47" t="s">
        <v>53</v>
      </c>
      <c r="U886" s="48">
        <v>16.5</v>
      </c>
      <c r="V886" s="47">
        <v>789</v>
      </c>
      <c r="W886" s="48">
        <v>20.399999999999999</v>
      </c>
      <c r="X886" s="47">
        <v>756</v>
      </c>
      <c r="Y886" s="48">
        <v>34</v>
      </c>
      <c r="Z886" s="47" t="s">
        <v>53</v>
      </c>
      <c r="AA886" s="48">
        <v>3.5</v>
      </c>
      <c r="AB886" s="47" t="s">
        <v>53</v>
      </c>
      <c r="AC886" s="48">
        <v>64.599999999999994</v>
      </c>
      <c r="AD886" s="47" t="s">
        <v>1217</v>
      </c>
      <c r="AE886" s="46" t="s">
        <v>54</v>
      </c>
    </row>
    <row r="887" spans="1:31" x14ac:dyDescent="0.2">
      <c r="A887" s="44">
        <f t="shared" si="13"/>
        <v>886</v>
      </c>
      <c r="B887" s="45" t="s">
        <v>93</v>
      </c>
      <c r="C887" s="44" t="s">
        <v>292</v>
      </c>
      <c r="D887" s="58" t="s">
        <v>1218</v>
      </c>
      <c r="E887" t="s">
        <v>167</v>
      </c>
      <c r="F887" t="s">
        <v>47</v>
      </c>
      <c r="G887" s="45" t="s">
        <v>77</v>
      </c>
      <c r="H887" s="44" t="s">
        <v>62</v>
      </c>
      <c r="I887" s="44" t="s">
        <v>59</v>
      </c>
      <c r="J887" s="44" t="s">
        <v>64</v>
      </c>
      <c r="K887" s="46">
        <v>19.899999999999999</v>
      </c>
      <c r="L887" s="47">
        <v>617</v>
      </c>
      <c r="M887" s="48">
        <v>17.8</v>
      </c>
      <c r="N887" s="47" t="s">
        <v>52</v>
      </c>
      <c r="O887" s="48">
        <v>71</v>
      </c>
      <c r="P887" s="47">
        <v>218</v>
      </c>
      <c r="Q887" s="48">
        <v>2.4</v>
      </c>
      <c r="R887" s="47" t="s">
        <v>53</v>
      </c>
      <c r="S887" s="48">
        <v>3.3</v>
      </c>
      <c r="T887" s="47" t="s">
        <v>53</v>
      </c>
      <c r="U887" s="48">
        <v>6.9</v>
      </c>
      <c r="V887" s="47" t="s">
        <v>53</v>
      </c>
      <c r="W887" s="48">
        <v>5.3</v>
      </c>
      <c r="X887" s="47" t="s">
        <v>53</v>
      </c>
      <c r="Y887" s="48">
        <v>19.3</v>
      </c>
      <c r="Z887" s="47" t="s">
        <v>53</v>
      </c>
      <c r="AA887" s="48">
        <v>86</v>
      </c>
      <c r="AB887" s="47">
        <v>131</v>
      </c>
      <c r="AC887" s="48">
        <v>32.200000000000003</v>
      </c>
      <c r="AD887" s="47" t="s">
        <v>53</v>
      </c>
      <c r="AE887" s="46" t="s">
        <v>54</v>
      </c>
    </row>
    <row r="888" spans="1:31" x14ac:dyDescent="0.2">
      <c r="A888" s="44">
        <f t="shared" si="13"/>
        <v>887</v>
      </c>
      <c r="B888" s="45" t="s">
        <v>65</v>
      </c>
      <c r="C888" s="44" t="s">
        <v>65</v>
      </c>
      <c r="D888" s="58" t="s">
        <v>1219</v>
      </c>
      <c r="E888" t="s">
        <v>216</v>
      </c>
      <c r="F888" t="s">
        <v>69</v>
      </c>
      <c r="G888" s="45" t="s">
        <v>77</v>
      </c>
      <c r="H888" s="44" t="s">
        <v>62</v>
      </c>
      <c r="I888" s="44" t="s">
        <v>50</v>
      </c>
      <c r="J888" s="44" t="s">
        <v>64</v>
      </c>
      <c r="K888" s="46">
        <v>19.899999999999999</v>
      </c>
      <c r="L888" s="47">
        <v>620</v>
      </c>
      <c r="M888" s="48">
        <v>7.5</v>
      </c>
      <c r="N888" s="47" t="s">
        <v>52</v>
      </c>
      <c r="O888" s="48">
        <v>16.100000000000001</v>
      </c>
      <c r="P888" s="47" t="s">
        <v>53</v>
      </c>
      <c r="Q888" s="48">
        <v>8.8000000000000007</v>
      </c>
      <c r="R888" s="47" t="s">
        <v>53</v>
      </c>
      <c r="S888" s="48">
        <v>25.9</v>
      </c>
      <c r="T888" s="47">
        <v>636</v>
      </c>
      <c r="U888" s="48">
        <v>16.3</v>
      </c>
      <c r="V888" s="47">
        <v>794</v>
      </c>
      <c r="W888" s="48">
        <v>12.4</v>
      </c>
      <c r="X888" s="47" t="s">
        <v>53</v>
      </c>
      <c r="Y888" s="48">
        <v>68.900000000000006</v>
      </c>
      <c r="Z888" s="47">
        <v>548</v>
      </c>
      <c r="AA888" s="48">
        <v>4.9000000000000004</v>
      </c>
      <c r="AB888" s="47" t="s">
        <v>53</v>
      </c>
      <c r="AC888" s="48">
        <v>44.1</v>
      </c>
      <c r="AD888" s="47" t="s">
        <v>53</v>
      </c>
      <c r="AE888" s="46" t="s">
        <v>54</v>
      </c>
    </row>
    <row r="889" spans="1:31" x14ac:dyDescent="0.2">
      <c r="A889" s="44">
        <f t="shared" si="13"/>
        <v>888</v>
      </c>
      <c r="B889" s="45" t="s">
        <v>56</v>
      </c>
      <c r="C889" s="44" t="s">
        <v>56</v>
      </c>
      <c r="D889" s="58" t="s">
        <v>1220</v>
      </c>
      <c r="E889" t="s">
        <v>109</v>
      </c>
      <c r="F889" t="s">
        <v>47</v>
      </c>
      <c r="G889" s="45" t="s">
        <v>84</v>
      </c>
      <c r="H889" s="44" t="s">
        <v>82</v>
      </c>
      <c r="I889" s="44" t="s">
        <v>59</v>
      </c>
      <c r="J889" s="44" t="s">
        <v>64</v>
      </c>
      <c r="K889" s="46">
        <v>19.899999999999999</v>
      </c>
      <c r="L889" s="47">
        <v>616</v>
      </c>
      <c r="M889" s="48">
        <v>8</v>
      </c>
      <c r="N889" s="47" t="s">
        <v>52</v>
      </c>
      <c r="O889" s="48">
        <v>2.4</v>
      </c>
      <c r="P889" s="47" t="s">
        <v>53</v>
      </c>
      <c r="Q889" s="48">
        <v>2.9</v>
      </c>
      <c r="R889" s="47" t="s">
        <v>53</v>
      </c>
      <c r="S889" s="48">
        <v>3.6</v>
      </c>
      <c r="T889" s="47" t="s">
        <v>53</v>
      </c>
      <c r="U889" s="48">
        <v>1.7</v>
      </c>
      <c r="V889" s="47" t="s">
        <v>53</v>
      </c>
      <c r="W889" s="48">
        <v>6.1</v>
      </c>
      <c r="X889" s="47" t="s">
        <v>53</v>
      </c>
      <c r="Y889" s="48">
        <v>29.1</v>
      </c>
      <c r="Z889" s="47" t="s">
        <v>53</v>
      </c>
      <c r="AA889" s="48">
        <v>2.2999999999999998</v>
      </c>
      <c r="AB889" s="47" t="s">
        <v>53</v>
      </c>
      <c r="AC889" s="48">
        <v>28.9</v>
      </c>
      <c r="AD889" s="47" t="s">
        <v>53</v>
      </c>
      <c r="AE889" s="46" t="s">
        <v>54</v>
      </c>
    </row>
    <row r="890" spans="1:31" x14ac:dyDescent="0.2">
      <c r="A890" s="44">
        <f t="shared" si="13"/>
        <v>889</v>
      </c>
      <c r="B890" s="45">
        <f>676</f>
        <v>676</v>
      </c>
      <c r="C890" s="44" t="s">
        <v>406</v>
      </c>
      <c r="D890" s="58" t="s">
        <v>1221</v>
      </c>
      <c r="E890" t="s">
        <v>337</v>
      </c>
      <c r="F890" t="s">
        <v>76</v>
      </c>
      <c r="G890" s="45" t="s">
        <v>48</v>
      </c>
      <c r="H890" s="44" t="s">
        <v>82</v>
      </c>
      <c r="I890" s="44" t="s">
        <v>59</v>
      </c>
      <c r="J890" s="44" t="s">
        <v>51</v>
      </c>
      <c r="K890" s="46">
        <v>20</v>
      </c>
      <c r="L890" s="47">
        <v>614</v>
      </c>
      <c r="M890" s="48">
        <v>22.2</v>
      </c>
      <c r="N890" s="47">
        <v>597</v>
      </c>
      <c r="O890" s="48">
        <v>28.8</v>
      </c>
      <c r="P890" s="47">
        <v>661</v>
      </c>
      <c r="Q890" s="48">
        <v>7.6</v>
      </c>
      <c r="R890" s="47" t="s">
        <v>53</v>
      </c>
      <c r="S890" s="48">
        <v>94.8</v>
      </c>
      <c r="T890" s="47">
        <v>180</v>
      </c>
      <c r="U890" s="48">
        <v>61.1</v>
      </c>
      <c r="V890" s="47">
        <v>334</v>
      </c>
      <c r="W890" s="48">
        <v>56.5</v>
      </c>
      <c r="X890" s="47">
        <v>362</v>
      </c>
      <c r="Y890" s="48">
        <v>29.6</v>
      </c>
      <c r="Z890" s="47" t="s">
        <v>53</v>
      </c>
      <c r="AA890" s="48">
        <v>44.1</v>
      </c>
      <c r="AB890" s="47">
        <v>401</v>
      </c>
      <c r="AC890" s="48">
        <v>42.1</v>
      </c>
      <c r="AD890" s="47" t="s">
        <v>53</v>
      </c>
      <c r="AE890" s="46">
        <v>26.1</v>
      </c>
    </row>
    <row r="891" spans="1:31" x14ac:dyDescent="0.2">
      <c r="A891" s="44">
        <f t="shared" si="13"/>
        <v>890</v>
      </c>
      <c r="B891" s="45" t="s">
        <v>89</v>
      </c>
      <c r="C891" s="44"/>
      <c r="D891" s="58" t="s">
        <v>1222</v>
      </c>
      <c r="E891" t="s">
        <v>130</v>
      </c>
      <c r="F891" t="s">
        <v>76</v>
      </c>
      <c r="G891" s="45" t="s">
        <v>84</v>
      </c>
      <c r="H891" s="44" t="s">
        <v>49</v>
      </c>
      <c r="I891" s="44" t="s">
        <v>50</v>
      </c>
      <c r="J891" s="44" t="s">
        <v>51</v>
      </c>
      <c r="K891" s="46">
        <v>20</v>
      </c>
      <c r="L891" s="47">
        <v>615</v>
      </c>
      <c r="M891" s="48">
        <v>27.3</v>
      </c>
      <c r="N891" s="47">
        <v>504</v>
      </c>
      <c r="O891" s="48">
        <v>17.100000000000001</v>
      </c>
      <c r="P891" s="47" t="s">
        <v>53</v>
      </c>
      <c r="Q891" s="48">
        <v>10.9</v>
      </c>
      <c r="R891" s="47" t="s">
        <v>53</v>
      </c>
      <c r="S891" s="48">
        <v>14</v>
      </c>
      <c r="T891" s="47" t="s">
        <v>53</v>
      </c>
      <c r="U891" s="48">
        <v>7</v>
      </c>
      <c r="V891" s="47" t="s">
        <v>53</v>
      </c>
      <c r="W891" s="48">
        <v>11.5</v>
      </c>
      <c r="X891" s="47" t="s">
        <v>53</v>
      </c>
      <c r="Y891" s="48">
        <v>73.7</v>
      </c>
      <c r="Z891" s="47">
        <v>477</v>
      </c>
      <c r="AA891" s="48">
        <v>1.7</v>
      </c>
      <c r="AB891" s="47" t="s">
        <v>53</v>
      </c>
      <c r="AC891" s="48">
        <v>49.4</v>
      </c>
      <c r="AD891" s="47" t="s">
        <v>669</v>
      </c>
      <c r="AE891" s="46" t="s">
        <v>54</v>
      </c>
    </row>
    <row r="892" spans="1:31" x14ac:dyDescent="0.2">
      <c r="A892" s="44">
        <f t="shared" si="13"/>
        <v>891</v>
      </c>
      <c r="B892" s="45" t="s">
        <v>445</v>
      </c>
      <c r="C892" s="44" t="s">
        <v>128</v>
      </c>
      <c r="D892" s="58" t="s">
        <v>1223</v>
      </c>
      <c r="E892" t="s">
        <v>289</v>
      </c>
      <c r="F892" t="s">
        <v>69</v>
      </c>
      <c r="G892" s="45" t="s">
        <v>77</v>
      </c>
      <c r="H892" s="44" t="s">
        <v>82</v>
      </c>
      <c r="I892" s="44" t="s">
        <v>59</v>
      </c>
      <c r="J892" s="44" t="s">
        <v>64</v>
      </c>
      <c r="K892" s="46">
        <v>20.100000000000001</v>
      </c>
      <c r="L892" s="47">
        <v>613</v>
      </c>
      <c r="M892" s="48">
        <v>20.100000000000001</v>
      </c>
      <c r="N892" s="47">
        <v>653</v>
      </c>
      <c r="O892" s="48">
        <v>52.3</v>
      </c>
      <c r="P892" s="47">
        <v>357</v>
      </c>
      <c r="Q892" s="48">
        <v>5</v>
      </c>
      <c r="R892" s="47" t="s">
        <v>53</v>
      </c>
      <c r="S892" s="48">
        <v>12.8</v>
      </c>
      <c r="T892" s="47" t="s">
        <v>53</v>
      </c>
      <c r="U892" s="48">
        <v>77.3</v>
      </c>
      <c r="V892" s="47">
        <v>240</v>
      </c>
      <c r="W892" s="48">
        <v>79.5</v>
      </c>
      <c r="X892" s="47">
        <v>211</v>
      </c>
      <c r="Y892" s="48">
        <v>42.4</v>
      </c>
      <c r="Z892" s="47" t="s">
        <v>53</v>
      </c>
      <c r="AA892" s="48">
        <v>12.8</v>
      </c>
      <c r="AB892" s="47" t="s">
        <v>53</v>
      </c>
      <c r="AC892" s="48">
        <v>53.7</v>
      </c>
      <c r="AD892" s="47" t="s">
        <v>1224</v>
      </c>
      <c r="AE892" s="46" t="s">
        <v>54</v>
      </c>
    </row>
    <row r="893" spans="1:31" x14ac:dyDescent="0.2">
      <c r="A893" s="44">
        <f t="shared" si="13"/>
        <v>892</v>
      </c>
      <c r="B893" s="45" t="s">
        <v>44</v>
      </c>
      <c r="C893" s="44" t="s">
        <v>43</v>
      </c>
      <c r="D893" s="58" t="s">
        <v>1225</v>
      </c>
      <c r="E893" t="s">
        <v>574</v>
      </c>
      <c r="F893" t="s">
        <v>76</v>
      </c>
      <c r="G893" s="45" t="s">
        <v>77</v>
      </c>
      <c r="H893" s="44" t="s">
        <v>49</v>
      </c>
      <c r="I893" s="44" t="s">
        <v>50</v>
      </c>
      <c r="J893" s="44" t="s">
        <v>103</v>
      </c>
      <c r="K893" s="46">
        <v>20.100000000000001</v>
      </c>
      <c r="L893" s="47">
        <v>611</v>
      </c>
      <c r="M893" s="48">
        <v>33.299999999999997</v>
      </c>
      <c r="N893" s="47">
        <v>432</v>
      </c>
      <c r="O893" s="48">
        <v>28.5</v>
      </c>
      <c r="P893" s="47">
        <v>670</v>
      </c>
      <c r="Q893" s="48">
        <v>4.3</v>
      </c>
      <c r="R893" s="47" t="s">
        <v>53</v>
      </c>
      <c r="S893" s="48">
        <v>51.5</v>
      </c>
      <c r="T893" s="47">
        <v>429</v>
      </c>
      <c r="U893" s="48">
        <v>8.6999999999999993</v>
      </c>
      <c r="V893" s="47" t="s">
        <v>53</v>
      </c>
      <c r="W893" s="48">
        <v>13.5</v>
      </c>
      <c r="X893" s="47" t="s">
        <v>53</v>
      </c>
      <c r="Y893" s="48">
        <v>14.4</v>
      </c>
      <c r="Z893" s="47" t="s">
        <v>53</v>
      </c>
      <c r="AA893" s="48">
        <v>20.6</v>
      </c>
      <c r="AB893" s="47">
        <v>714</v>
      </c>
      <c r="AC893" s="48">
        <v>41.1</v>
      </c>
      <c r="AD893" s="47" t="s">
        <v>53</v>
      </c>
      <c r="AE893" s="46" t="s">
        <v>54</v>
      </c>
    </row>
    <row r="894" spans="1:31" x14ac:dyDescent="0.2">
      <c r="A894" s="44">
        <f t="shared" si="13"/>
        <v>893</v>
      </c>
      <c r="B894" s="45" t="s">
        <v>65</v>
      </c>
      <c r="C894" s="44" t="s">
        <v>65</v>
      </c>
      <c r="D894" s="58" t="s">
        <v>1226</v>
      </c>
      <c r="E894" t="s">
        <v>355</v>
      </c>
      <c r="F894" t="s">
        <v>76</v>
      </c>
      <c r="G894" s="45" t="s">
        <v>58</v>
      </c>
      <c r="H894" s="44" t="s">
        <v>82</v>
      </c>
      <c r="I894" s="44" t="s">
        <v>59</v>
      </c>
      <c r="J894" s="44" t="s">
        <v>64</v>
      </c>
      <c r="K894" s="46">
        <v>20.100000000000001</v>
      </c>
      <c r="L894" s="47">
        <v>612</v>
      </c>
      <c r="M894" s="48">
        <v>14.4</v>
      </c>
      <c r="N894" s="47" t="s">
        <v>52</v>
      </c>
      <c r="O894" s="48">
        <v>17.3</v>
      </c>
      <c r="P894" s="47" t="s">
        <v>53</v>
      </c>
      <c r="Q894" s="48">
        <v>6.8</v>
      </c>
      <c r="R894" s="47" t="s">
        <v>53</v>
      </c>
      <c r="S894" s="48">
        <v>43.9</v>
      </c>
      <c r="T894" s="47">
        <v>472</v>
      </c>
      <c r="U894" s="48">
        <v>19.7</v>
      </c>
      <c r="V894" s="47">
        <v>732</v>
      </c>
      <c r="W894" s="48">
        <v>23</v>
      </c>
      <c r="X894" s="47">
        <v>719</v>
      </c>
      <c r="Y894" s="48">
        <v>35.9</v>
      </c>
      <c r="Z894" s="47" t="s">
        <v>53</v>
      </c>
      <c r="AA894" s="48">
        <v>5</v>
      </c>
      <c r="AB894" s="47" t="s">
        <v>53</v>
      </c>
      <c r="AC894" s="48">
        <v>42.6</v>
      </c>
      <c r="AD894" s="47" t="s">
        <v>53</v>
      </c>
      <c r="AE894" s="46" t="s">
        <v>54</v>
      </c>
    </row>
    <row r="895" spans="1:31" x14ac:dyDescent="0.2">
      <c r="A895" s="44">
        <f t="shared" si="13"/>
        <v>894</v>
      </c>
      <c r="B895" s="45">
        <f>397</f>
        <v>397</v>
      </c>
      <c r="C895" s="44">
        <f>380</f>
        <v>380</v>
      </c>
      <c r="D895" s="58" t="s">
        <v>1227</v>
      </c>
      <c r="E895" t="s">
        <v>80</v>
      </c>
      <c r="F895" t="s">
        <v>69</v>
      </c>
      <c r="G895" s="45" t="s">
        <v>77</v>
      </c>
      <c r="H895" s="44" t="s">
        <v>49</v>
      </c>
      <c r="I895" s="44" t="s">
        <v>50</v>
      </c>
      <c r="J895" s="44" t="s">
        <v>64</v>
      </c>
      <c r="K895" s="46">
        <v>20.2</v>
      </c>
      <c r="L895" s="47">
        <v>607</v>
      </c>
      <c r="M895" s="48">
        <v>13.8</v>
      </c>
      <c r="N895" s="47" t="s">
        <v>52</v>
      </c>
      <c r="O895" s="48">
        <v>16.2</v>
      </c>
      <c r="P895" s="47" t="s">
        <v>53</v>
      </c>
      <c r="Q895" s="48">
        <v>58.3</v>
      </c>
      <c r="R895" s="47">
        <v>297</v>
      </c>
      <c r="S895" s="48">
        <v>96.4</v>
      </c>
      <c r="T895" s="47">
        <v>163</v>
      </c>
      <c r="U895" s="48">
        <v>49.2</v>
      </c>
      <c r="V895" s="47">
        <v>414</v>
      </c>
      <c r="W895" s="48">
        <v>54</v>
      </c>
      <c r="X895" s="47">
        <v>381</v>
      </c>
      <c r="Y895" s="48">
        <v>88</v>
      </c>
      <c r="Z895" s="47">
        <v>202</v>
      </c>
      <c r="AA895" s="48">
        <v>44</v>
      </c>
      <c r="AB895" s="47">
        <v>404</v>
      </c>
      <c r="AC895" s="48">
        <v>65.5</v>
      </c>
      <c r="AD895" s="47" t="s">
        <v>762</v>
      </c>
      <c r="AE895" s="46">
        <v>37.700000000000003</v>
      </c>
    </row>
    <row r="896" spans="1:31" x14ac:dyDescent="0.2">
      <c r="A896" s="44">
        <f t="shared" si="13"/>
        <v>895</v>
      </c>
      <c r="B896" s="45">
        <f>535</f>
        <v>535</v>
      </c>
      <c r="C896" s="44" t="s">
        <v>126</v>
      </c>
      <c r="D896" s="58" t="s">
        <v>1228</v>
      </c>
      <c r="E896" t="s">
        <v>337</v>
      </c>
      <c r="F896" t="s">
        <v>76</v>
      </c>
      <c r="G896" s="45" t="s">
        <v>58</v>
      </c>
      <c r="H896" s="44" t="s">
        <v>82</v>
      </c>
      <c r="I896" s="44" t="s">
        <v>59</v>
      </c>
      <c r="J896" s="44" t="s">
        <v>51</v>
      </c>
      <c r="K896" s="46">
        <v>20.2</v>
      </c>
      <c r="L896" s="47">
        <v>610</v>
      </c>
      <c r="M896" s="48">
        <v>44.6</v>
      </c>
      <c r="N896" s="47">
        <v>301</v>
      </c>
      <c r="O896" s="48">
        <v>31.3</v>
      </c>
      <c r="P896" s="47">
        <v>612</v>
      </c>
      <c r="Q896" s="48">
        <v>10.7</v>
      </c>
      <c r="R896" s="47" t="s">
        <v>53</v>
      </c>
      <c r="S896" s="48">
        <v>80.599999999999994</v>
      </c>
      <c r="T896" s="47">
        <v>293</v>
      </c>
      <c r="U896" s="48">
        <v>26.6</v>
      </c>
      <c r="V896" s="47">
        <v>638</v>
      </c>
      <c r="W896" s="48">
        <v>31.7</v>
      </c>
      <c r="X896" s="47">
        <v>593</v>
      </c>
      <c r="Y896" s="48">
        <v>78.3</v>
      </c>
      <c r="Z896" s="47">
        <v>380</v>
      </c>
      <c r="AA896" s="48">
        <v>29.2</v>
      </c>
      <c r="AB896" s="47">
        <v>564</v>
      </c>
      <c r="AC896" s="48">
        <v>58.3</v>
      </c>
      <c r="AD896" s="47" t="s">
        <v>804</v>
      </c>
      <c r="AE896" s="46">
        <v>30.6</v>
      </c>
    </row>
    <row r="897" spans="1:31" x14ac:dyDescent="0.2">
      <c r="A897" s="44">
        <f t="shared" si="13"/>
        <v>896</v>
      </c>
      <c r="B897" s="45">
        <f>578</f>
        <v>578</v>
      </c>
      <c r="C897" s="44">
        <f>562</f>
        <v>562</v>
      </c>
      <c r="D897" s="58" t="s">
        <v>1229</v>
      </c>
      <c r="E897" t="s">
        <v>1230</v>
      </c>
      <c r="F897" t="s">
        <v>76</v>
      </c>
      <c r="G897" s="45" t="s">
        <v>48</v>
      </c>
      <c r="H897" s="44" t="s">
        <v>62</v>
      </c>
      <c r="I897" s="44" t="s">
        <v>50</v>
      </c>
      <c r="J897" s="44" t="s">
        <v>64</v>
      </c>
      <c r="K897" s="46">
        <v>20.2</v>
      </c>
      <c r="L897" s="47">
        <v>609</v>
      </c>
      <c r="M897" s="48">
        <v>13.1</v>
      </c>
      <c r="N897" s="47" t="s">
        <v>52</v>
      </c>
      <c r="O897" s="48">
        <v>86.5</v>
      </c>
      <c r="P897" s="47">
        <v>123</v>
      </c>
      <c r="Q897" s="48">
        <v>22.7</v>
      </c>
      <c r="R897" s="47">
        <v>673</v>
      </c>
      <c r="S897" s="48">
        <v>100</v>
      </c>
      <c r="T897" s="47">
        <v>62</v>
      </c>
      <c r="U897" s="48">
        <v>7.7</v>
      </c>
      <c r="V897" s="47" t="s">
        <v>53</v>
      </c>
      <c r="W897" s="48">
        <v>11.5</v>
      </c>
      <c r="X897" s="47" t="s">
        <v>53</v>
      </c>
      <c r="Y897" s="48">
        <v>20.7</v>
      </c>
      <c r="Z897" s="47" t="s">
        <v>53</v>
      </c>
      <c r="AA897" s="48">
        <v>16.600000000000001</v>
      </c>
      <c r="AB897" s="47">
        <v>794</v>
      </c>
      <c r="AC897" s="48">
        <v>34.700000000000003</v>
      </c>
      <c r="AD897" s="47" t="s">
        <v>53</v>
      </c>
      <c r="AE897" s="46">
        <v>29</v>
      </c>
    </row>
    <row r="898" spans="1:31" x14ac:dyDescent="0.2">
      <c r="A898" s="44">
        <f t="shared" si="13"/>
        <v>897</v>
      </c>
      <c r="B898" s="45" t="s">
        <v>56</v>
      </c>
      <c r="C898" s="44" t="s">
        <v>65</v>
      </c>
      <c r="D898" s="58" t="s">
        <v>1231</v>
      </c>
      <c r="E898" t="s">
        <v>683</v>
      </c>
      <c r="F898" t="s">
        <v>47</v>
      </c>
      <c r="G898" s="45" t="s">
        <v>77</v>
      </c>
      <c r="H898" s="44" t="s">
        <v>82</v>
      </c>
      <c r="I898" s="44" t="s">
        <v>63</v>
      </c>
      <c r="J898" s="44" t="s">
        <v>64</v>
      </c>
      <c r="K898" s="46">
        <v>20.2</v>
      </c>
      <c r="L898" s="47">
        <v>608</v>
      </c>
      <c r="M898" s="48">
        <v>12.7</v>
      </c>
      <c r="N898" s="47" t="s">
        <v>52</v>
      </c>
      <c r="O898" s="48">
        <v>26.3</v>
      </c>
      <c r="P898" s="47">
        <v>711</v>
      </c>
      <c r="Q898" s="48">
        <v>1.6</v>
      </c>
      <c r="R898" s="47" t="s">
        <v>53</v>
      </c>
      <c r="S898" s="48">
        <v>1.5</v>
      </c>
      <c r="T898" s="47" t="s">
        <v>53</v>
      </c>
      <c r="U898" s="48">
        <v>2</v>
      </c>
      <c r="V898" s="47" t="s">
        <v>53</v>
      </c>
      <c r="W898" s="48">
        <v>6.3</v>
      </c>
      <c r="X898" s="47" t="s">
        <v>53</v>
      </c>
      <c r="Y898" s="48">
        <v>19.3</v>
      </c>
      <c r="Z898" s="47" t="s">
        <v>53</v>
      </c>
      <c r="AA898" s="48">
        <v>22.4</v>
      </c>
      <c r="AB898" s="47">
        <v>688</v>
      </c>
      <c r="AC898" s="48">
        <v>32</v>
      </c>
      <c r="AD898" s="47" t="s">
        <v>53</v>
      </c>
      <c r="AE898" s="46" t="s">
        <v>54</v>
      </c>
    </row>
    <row r="899" spans="1:31" x14ac:dyDescent="0.2">
      <c r="A899" s="44">
        <f t="shared" ref="A899:A962" si="14">ROW(A898)</f>
        <v>898</v>
      </c>
      <c r="B899" s="45">
        <f>416</f>
        <v>416</v>
      </c>
      <c r="C899" s="44">
        <v>487</v>
      </c>
      <c r="D899" s="58" t="s">
        <v>1232</v>
      </c>
      <c r="E899" t="s">
        <v>216</v>
      </c>
      <c r="F899" t="s">
        <v>69</v>
      </c>
      <c r="G899" s="45" t="s">
        <v>58</v>
      </c>
      <c r="H899" s="44" t="s">
        <v>62</v>
      </c>
      <c r="I899" s="44" t="s">
        <v>50</v>
      </c>
      <c r="J899" s="44" t="s">
        <v>64</v>
      </c>
      <c r="K899" s="46">
        <v>20.3</v>
      </c>
      <c r="L899" s="47">
        <v>604</v>
      </c>
      <c r="M899" s="48">
        <v>76.3</v>
      </c>
      <c r="N899" s="47">
        <v>120</v>
      </c>
      <c r="O899" s="48">
        <v>4.5999999999999996</v>
      </c>
      <c r="P899" s="47" t="s">
        <v>53</v>
      </c>
      <c r="Q899" s="48">
        <v>42.4</v>
      </c>
      <c r="R899" s="47">
        <v>449</v>
      </c>
      <c r="S899" s="48">
        <v>55.7</v>
      </c>
      <c r="T899" s="47">
        <v>407</v>
      </c>
      <c r="U899" s="48">
        <v>41.2</v>
      </c>
      <c r="V899" s="47">
        <v>481</v>
      </c>
      <c r="W899" s="48">
        <v>46.6</v>
      </c>
      <c r="X899" s="47">
        <v>445</v>
      </c>
      <c r="Y899" s="48">
        <v>25.7</v>
      </c>
      <c r="Z899" s="47" t="s">
        <v>53</v>
      </c>
      <c r="AA899" s="48">
        <v>45</v>
      </c>
      <c r="AB899" s="47">
        <v>390</v>
      </c>
      <c r="AC899" s="48">
        <v>51.3</v>
      </c>
      <c r="AD899" s="47" t="s">
        <v>856</v>
      </c>
      <c r="AE899" s="46">
        <v>36.5</v>
      </c>
    </row>
    <row r="900" spans="1:31" x14ac:dyDescent="0.2">
      <c r="A900" s="44">
        <f t="shared" si="14"/>
        <v>899</v>
      </c>
      <c r="B900" s="45">
        <f>477</f>
        <v>477</v>
      </c>
      <c r="C900" s="44">
        <f>456</f>
        <v>456</v>
      </c>
      <c r="D900" s="58" t="s">
        <v>1233</v>
      </c>
      <c r="E900" t="s">
        <v>68</v>
      </c>
      <c r="F900" t="s">
        <v>69</v>
      </c>
      <c r="G900" s="45" t="s">
        <v>58</v>
      </c>
      <c r="H900" s="44" t="s">
        <v>62</v>
      </c>
      <c r="I900" s="44" t="s">
        <v>50</v>
      </c>
      <c r="J900" s="44" t="s">
        <v>64</v>
      </c>
      <c r="K900" s="46">
        <v>20.3</v>
      </c>
      <c r="L900" s="47">
        <v>606</v>
      </c>
      <c r="M900" s="48">
        <v>34.1</v>
      </c>
      <c r="N900" s="47">
        <v>421</v>
      </c>
      <c r="O900" s="48">
        <v>95.3</v>
      </c>
      <c r="P900" s="47">
        <v>71</v>
      </c>
      <c r="Q900" s="48">
        <v>18.100000000000001</v>
      </c>
      <c r="R900" s="47">
        <v>748</v>
      </c>
      <c r="S900" s="48">
        <v>38.6</v>
      </c>
      <c r="T900" s="47">
        <v>512</v>
      </c>
      <c r="U900" s="48">
        <v>54.8</v>
      </c>
      <c r="V900" s="47">
        <v>380</v>
      </c>
      <c r="W900" s="48">
        <v>55.6</v>
      </c>
      <c r="X900" s="47">
        <v>368</v>
      </c>
      <c r="Y900" s="48">
        <v>47.1</v>
      </c>
      <c r="Z900" s="47" t="s">
        <v>53</v>
      </c>
      <c r="AA900" s="48">
        <v>38</v>
      </c>
      <c r="AB900" s="47">
        <v>458</v>
      </c>
      <c r="AC900" s="48">
        <v>21.9</v>
      </c>
      <c r="AD900" s="47" t="s">
        <v>53</v>
      </c>
      <c r="AE900" s="46">
        <v>33.4</v>
      </c>
    </row>
    <row r="901" spans="1:31" x14ac:dyDescent="0.2">
      <c r="A901" s="44">
        <f t="shared" si="14"/>
        <v>900</v>
      </c>
      <c r="B901" s="45" t="s">
        <v>44</v>
      </c>
      <c r="C901" s="44" t="s">
        <v>44</v>
      </c>
      <c r="D901" s="58" t="s">
        <v>1234</v>
      </c>
      <c r="E901" t="s">
        <v>678</v>
      </c>
      <c r="F901" t="s">
        <v>76</v>
      </c>
      <c r="G901" s="45" t="s">
        <v>84</v>
      </c>
      <c r="H901" s="44" t="s">
        <v>82</v>
      </c>
      <c r="I901" s="44" t="s">
        <v>63</v>
      </c>
      <c r="J901" s="44" t="s">
        <v>51</v>
      </c>
      <c r="K901" s="46">
        <v>20.3</v>
      </c>
      <c r="L901" s="47">
        <v>605</v>
      </c>
      <c r="M901" s="48">
        <v>45.9</v>
      </c>
      <c r="N901" s="47">
        <v>294</v>
      </c>
      <c r="O901" s="48">
        <v>14.1</v>
      </c>
      <c r="P901" s="47" t="s">
        <v>53</v>
      </c>
      <c r="Q901" s="48">
        <v>1.7</v>
      </c>
      <c r="R901" s="47" t="s">
        <v>53</v>
      </c>
      <c r="S901" s="48">
        <v>38.5</v>
      </c>
      <c r="T901" s="47">
        <v>513</v>
      </c>
      <c r="U901" s="48">
        <v>9</v>
      </c>
      <c r="V901" s="47" t="s">
        <v>53</v>
      </c>
      <c r="W901" s="48">
        <v>7</v>
      </c>
      <c r="X901" s="47" t="s">
        <v>53</v>
      </c>
      <c r="Y901" s="48">
        <v>19.100000000000001</v>
      </c>
      <c r="Z901" s="47" t="s">
        <v>53</v>
      </c>
      <c r="AA901" s="48">
        <v>25.5</v>
      </c>
      <c r="AB901" s="47">
        <v>631</v>
      </c>
      <c r="AC901" s="48">
        <v>40.200000000000003</v>
      </c>
      <c r="AD901" s="47" t="s">
        <v>53</v>
      </c>
      <c r="AE901" s="46" t="s">
        <v>54</v>
      </c>
    </row>
    <row r="902" spans="1:31" x14ac:dyDescent="0.2">
      <c r="A902" s="44">
        <f t="shared" si="14"/>
        <v>901</v>
      </c>
      <c r="B902" s="45" t="s">
        <v>93</v>
      </c>
      <c r="C902" s="44" t="s">
        <v>383</v>
      </c>
      <c r="D902" s="58" t="s">
        <v>1235</v>
      </c>
      <c r="E902" t="s">
        <v>46</v>
      </c>
      <c r="F902" t="s">
        <v>47</v>
      </c>
      <c r="G902" s="45" t="s">
        <v>58</v>
      </c>
      <c r="H902" s="44" t="s">
        <v>62</v>
      </c>
      <c r="I902" s="44" t="s">
        <v>50</v>
      </c>
      <c r="J902" s="44" t="s">
        <v>51</v>
      </c>
      <c r="K902" s="46">
        <v>20.399999999999999</v>
      </c>
      <c r="L902" s="47">
        <v>603</v>
      </c>
      <c r="M902" s="48">
        <v>17.899999999999999</v>
      </c>
      <c r="N902" s="47" t="s">
        <v>52</v>
      </c>
      <c r="O902" s="48">
        <v>47.6</v>
      </c>
      <c r="P902" s="47">
        <v>411</v>
      </c>
      <c r="Q902" s="48">
        <v>4.5999999999999996</v>
      </c>
      <c r="R902" s="47" t="s">
        <v>53</v>
      </c>
      <c r="S902" s="48">
        <v>8.1999999999999993</v>
      </c>
      <c r="T902" s="47" t="s">
        <v>53</v>
      </c>
      <c r="U902" s="48">
        <v>97.9</v>
      </c>
      <c r="V902" s="47">
        <v>92</v>
      </c>
      <c r="W902" s="48">
        <v>98</v>
      </c>
      <c r="X902" s="47">
        <v>80</v>
      </c>
      <c r="Y902" s="48">
        <v>21.1</v>
      </c>
      <c r="Z902" s="47" t="s">
        <v>53</v>
      </c>
      <c r="AA902" s="48">
        <v>24.9</v>
      </c>
      <c r="AB902" s="47">
        <v>641</v>
      </c>
      <c r="AC902" s="48">
        <v>24.1</v>
      </c>
      <c r="AD902" s="47" t="s">
        <v>53</v>
      </c>
      <c r="AE902" s="46" t="s">
        <v>54</v>
      </c>
    </row>
    <row r="903" spans="1:31" x14ac:dyDescent="0.2">
      <c r="A903" s="44">
        <f t="shared" si="14"/>
        <v>902</v>
      </c>
      <c r="B903" s="45">
        <f>347</f>
        <v>347</v>
      </c>
      <c r="C903" s="44">
        <f>347</f>
        <v>347</v>
      </c>
      <c r="D903" s="58" t="s">
        <v>1236</v>
      </c>
      <c r="E903" t="s">
        <v>1237</v>
      </c>
      <c r="F903" t="s">
        <v>69</v>
      </c>
      <c r="G903" s="45" t="s">
        <v>77</v>
      </c>
      <c r="H903" s="44" t="s">
        <v>88</v>
      </c>
      <c r="I903" s="44" t="s">
        <v>50</v>
      </c>
      <c r="J903" s="44" t="s">
        <v>64</v>
      </c>
      <c r="K903" s="46">
        <v>20.5</v>
      </c>
      <c r="L903" s="47">
        <v>602</v>
      </c>
      <c r="M903" s="48">
        <v>37.1</v>
      </c>
      <c r="N903" s="47">
        <v>382</v>
      </c>
      <c r="O903" s="48">
        <v>16.8</v>
      </c>
      <c r="P903" s="47" t="s">
        <v>53</v>
      </c>
      <c r="Q903" s="48">
        <v>67.099999999999994</v>
      </c>
      <c r="R903" s="47">
        <v>236</v>
      </c>
      <c r="S903" s="48">
        <v>99</v>
      </c>
      <c r="T903" s="47">
        <v>128</v>
      </c>
      <c r="U903" s="48">
        <v>77.400000000000006</v>
      </c>
      <c r="V903" s="47">
        <v>238</v>
      </c>
      <c r="W903" s="48">
        <v>79.5</v>
      </c>
      <c r="X903" s="47">
        <v>209</v>
      </c>
      <c r="Y903" s="48">
        <v>61.1</v>
      </c>
      <c r="Z903" s="47">
        <v>678</v>
      </c>
      <c r="AA903" s="48">
        <v>23.1</v>
      </c>
      <c r="AB903" s="47">
        <v>669</v>
      </c>
      <c r="AC903" s="48">
        <v>50.6</v>
      </c>
      <c r="AD903" s="47" t="s">
        <v>724</v>
      </c>
      <c r="AE903" s="46">
        <v>41.6</v>
      </c>
    </row>
    <row r="904" spans="1:31" x14ac:dyDescent="0.2">
      <c r="A904" s="44">
        <f t="shared" si="14"/>
        <v>903</v>
      </c>
      <c r="B904" s="45">
        <f>691</f>
        <v>691</v>
      </c>
      <c r="C904" s="44" t="s">
        <v>181</v>
      </c>
      <c r="D904" s="58" t="s">
        <v>1238</v>
      </c>
      <c r="E904" t="s">
        <v>130</v>
      </c>
      <c r="F904" t="s">
        <v>76</v>
      </c>
      <c r="G904" s="45" t="s">
        <v>84</v>
      </c>
      <c r="H904" s="44" t="s">
        <v>49</v>
      </c>
      <c r="I904" s="44" t="s">
        <v>50</v>
      </c>
      <c r="J904" s="44" t="s">
        <v>51</v>
      </c>
      <c r="K904" s="46">
        <v>20.5</v>
      </c>
      <c r="L904" s="47">
        <v>601</v>
      </c>
      <c r="M904" s="48">
        <v>26</v>
      </c>
      <c r="N904" s="47">
        <v>519</v>
      </c>
      <c r="O904" s="48">
        <v>11.6</v>
      </c>
      <c r="P904" s="47" t="s">
        <v>53</v>
      </c>
      <c r="Q904" s="48">
        <v>34.299999999999997</v>
      </c>
      <c r="R904" s="47">
        <v>531</v>
      </c>
      <c r="S904" s="48">
        <v>5</v>
      </c>
      <c r="T904" s="47" t="s">
        <v>53</v>
      </c>
      <c r="U904" s="48">
        <v>5.3</v>
      </c>
      <c r="V904" s="47" t="s">
        <v>53</v>
      </c>
      <c r="W904" s="48">
        <v>10.1</v>
      </c>
      <c r="X904" s="47" t="s">
        <v>53</v>
      </c>
      <c r="Y904" s="48">
        <v>81.2</v>
      </c>
      <c r="Z904" s="47">
        <v>327</v>
      </c>
      <c r="AA904" s="48">
        <v>15.8</v>
      </c>
      <c r="AB904" s="47" t="s">
        <v>53</v>
      </c>
      <c r="AC904" s="48">
        <v>65.2</v>
      </c>
      <c r="AD904" s="47" t="s">
        <v>1239</v>
      </c>
      <c r="AE904" s="46">
        <v>25.4</v>
      </c>
    </row>
    <row r="905" spans="1:31" x14ac:dyDescent="0.2">
      <c r="A905" s="44">
        <f t="shared" si="14"/>
        <v>904</v>
      </c>
      <c r="B905" s="45" t="s">
        <v>44</v>
      </c>
      <c r="C905" s="44" t="s">
        <v>44</v>
      </c>
      <c r="D905" s="58" t="s">
        <v>1240</v>
      </c>
      <c r="E905" t="s">
        <v>160</v>
      </c>
      <c r="F905" t="s">
        <v>47</v>
      </c>
      <c r="G905" s="45" t="s">
        <v>84</v>
      </c>
      <c r="H905" s="44" t="s">
        <v>82</v>
      </c>
      <c r="I905" s="44" t="s">
        <v>59</v>
      </c>
      <c r="J905" s="44" t="s">
        <v>64</v>
      </c>
      <c r="K905" s="46">
        <v>20.5</v>
      </c>
      <c r="L905" s="47">
        <v>600</v>
      </c>
      <c r="M905" s="48">
        <v>14.9</v>
      </c>
      <c r="N905" s="47" t="s">
        <v>52</v>
      </c>
      <c r="O905" s="48">
        <v>2.5</v>
      </c>
      <c r="P905" s="47" t="s">
        <v>53</v>
      </c>
      <c r="Q905" s="48">
        <v>16.8</v>
      </c>
      <c r="R905" s="47">
        <v>767</v>
      </c>
      <c r="S905" s="48">
        <v>40.299999999999997</v>
      </c>
      <c r="T905" s="47">
        <v>497</v>
      </c>
      <c r="U905" s="48">
        <v>19</v>
      </c>
      <c r="V905" s="47">
        <v>744</v>
      </c>
      <c r="W905" s="48">
        <v>14.4</v>
      </c>
      <c r="X905" s="47" t="s">
        <v>53</v>
      </c>
      <c r="Y905" s="48">
        <v>65.400000000000006</v>
      </c>
      <c r="Z905" s="47">
        <v>616</v>
      </c>
      <c r="AA905" s="48">
        <v>31.4</v>
      </c>
      <c r="AB905" s="47">
        <v>531</v>
      </c>
      <c r="AC905" s="48">
        <v>51.6</v>
      </c>
      <c r="AD905" s="47" t="s">
        <v>1145</v>
      </c>
      <c r="AE905" s="46" t="s">
        <v>54</v>
      </c>
    </row>
    <row r="906" spans="1:31" x14ac:dyDescent="0.2">
      <c r="A906" s="44">
        <f t="shared" si="14"/>
        <v>905</v>
      </c>
      <c r="B906" s="45" t="s">
        <v>93</v>
      </c>
      <c r="C906" s="44" t="s">
        <v>44</v>
      </c>
      <c r="D906" s="58" t="s">
        <v>1241</v>
      </c>
      <c r="E906" t="s">
        <v>266</v>
      </c>
      <c r="F906" t="s">
        <v>69</v>
      </c>
      <c r="G906" s="45" t="s">
        <v>77</v>
      </c>
      <c r="H906" s="44" t="s">
        <v>49</v>
      </c>
      <c r="I906" s="44" t="s">
        <v>50</v>
      </c>
      <c r="J906" s="44" t="s">
        <v>64</v>
      </c>
      <c r="K906" s="46">
        <v>20.6</v>
      </c>
      <c r="L906" s="47">
        <v>599</v>
      </c>
      <c r="M906" s="48">
        <v>22</v>
      </c>
      <c r="N906" s="47">
        <v>603</v>
      </c>
      <c r="O906" s="48">
        <v>45</v>
      </c>
      <c r="P906" s="47">
        <v>436</v>
      </c>
      <c r="Q906" s="48">
        <v>6.9</v>
      </c>
      <c r="R906" s="47" t="s">
        <v>53</v>
      </c>
      <c r="S906" s="48">
        <v>7.2</v>
      </c>
      <c r="T906" s="47" t="s">
        <v>53</v>
      </c>
      <c r="U906" s="48">
        <v>15.6</v>
      </c>
      <c r="V906" s="47" t="s">
        <v>53</v>
      </c>
      <c r="W906" s="48">
        <v>21.7</v>
      </c>
      <c r="X906" s="47">
        <v>736</v>
      </c>
      <c r="Y906" s="48">
        <v>63.2</v>
      </c>
      <c r="Z906" s="47">
        <v>648</v>
      </c>
      <c r="AA906" s="48">
        <v>18.5</v>
      </c>
      <c r="AB906" s="47">
        <v>749</v>
      </c>
      <c r="AC906" s="48">
        <v>45.3</v>
      </c>
      <c r="AD906" s="47" t="s">
        <v>53</v>
      </c>
      <c r="AE906" s="46" t="s">
        <v>54</v>
      </c>
    </row>
    <row r="907" spans="1:31" x14ac:dyDescent="0.2">
      <c r="A907" s="44">
        <f t="shared" si="14"/>
        <v>906</v>
      </c>
      <c r="B907" s="45">
        <f>660</f>
        <v>660</v>
      </c>
      <c r="C907" s="44" t="s">
        <v>611</v>
      </c>
      <c r="D907" s="58" t="s">
        <v>1242</v>
      </c>
      <c r="E907" t="s">
        <v>80</v>
      </c>
      <c r="F907" t="s">
        <v>69</v>
      </c>
      <c r="G907" s="45" t="s">
        <v>77</v>
      </c>
      <c r="H907" s="44" t="s">
        <v>49</v>
      </c>
      <c r="I907" s="44" t="s">
        <v>59</v>
      </c>
      <c r="J907" s="44" t="s">
        <v>64</v>
      </c>
      <c r="K907" s="46">
        <v>20.7</v>
      </c>
      <c r="L907" s="47">
        <v>598</v>
      </c>
      <c r="M907" s="48">
        <v>24.6</v>
      </c>
      <c r="N907" s="47">
        <v>547</v>
      </c>
      <c r="O907" s="48">
        <v>7.2</v>
      </c>
      <c r="P907" s="47" t="s">
        <v>53</v>
      </c>
      <c r="Q907" s="48">
        <v>12.7</v>
      </c>
      <c r="R907" s="47" t="s">
        <v>53</v>
      </c>
      <c r="S907" s="48">
        <v>77.3</v>
      </c>
      <c r="T907" s="47">
        <v>309</v>
      </c>
      <c r="U907" s="48">
        <v>95.8</v>
      </c>
      <c r="V907" s="47">
        <v>115</v>
      </c>
      <c r="W907" s="48">
        <v>96.1</v>
      </c>
      <c r="X907" s="47">
        <v>98</v>
      </c>
      <c r="Y907" s="48">
        <v>52</v>
      </c>
      <c r="Z907" s="47" t="s">
        <v>53</v>
      </c>
      <c r="AA907" s="48">
        <v>16.399999999999999</v>
      </c>
      <c r="AB907" s="47" t="s">
        <v>53</v>
      </c>
      <c r="AC907" s="48">
        <v>49.5</v>
      </c>
      <c r="AD907" s="47" t="s">
        <v>258</v>
      </c>
      <c r="AE907" s="46">
        <v>26.5</v>
      </c>
    </row>
    <row r="908" spans="1:31" x14ac:dyDescent="0.2">
      <c r="A908" s="44">
        <f t="shared" si="14"/>
        <v>907</v>
      </c>
      <c r="B908" s="45">
        <v>534</v>
      </c>
      <c r="C908" s="44">
        <f>565</f>
        <v>565</v>
      </c>
      <c r="D908" s="58" t="s">
        <v>1243</v>
      </c>
      <c r="E908" t="s">
        <v>46</v>
      </c>
      <c r="F908" t="s">
        <v>47</v>
      </c>
      <c r="G908" s="45" t="s">
        <v>77</v>
      </c>
      <c r="H908" s="44" t="s">
        <v>82</v>
      </c>
      <c r="I908" s="44" t="s">
        <v>50</v>
      </c>
      <c r="J908" s="44" t="s">
        <v>64</v>
      </c>
      <c r="K908" s="46">
        <v>20.8</v>
      </c>
      <c r="L908" s="47">
        <v>597</v>
      </c>
      <c r="M908" s="48">
        <v>14.6</v>
      </c>
      <c r="N908" s="47" t="s">
        <v>52</v>
      </c>
      <c r="O908" s="48">
        <v>28.1</v>
      </c>
      <c r="P908" s="47">
        <v>679</v>
      </c>
      <c r="Q908" s="48">
        <v>33.5</v>
      </c>
      <c r="R908" s="47">
        <v>543</v>
      </c>
      <c r="S908" s="48">
        <v>54.6</v>
      </c>
      <c r="T908" s="47">
        <v>415</v>
      </c>
      <c r="U908" s="48">
        <v>34.9</v>
      </c>
      <c r="V908" s="47">
        <v>543</v>
      </c>
      <c r="W908" s="48">
        <v>40.6</v>
      </c>
      <c r="X908" s="47">
        <v>500</v>
      </c>
      <c r="Y908" s="48">
        <v>85.1</v>
      </c>
      <c r="Z908" s="47">
        <v>253</v>
      </c>
      <c r="AA908" s="48">
        <v>40.1</v>
      </c>
      <c r="AB908" s="47">
        <v>437</v>
      </c>
      <c r="AC908" s="48">
        <v>63.4</v>
      </c>
      <c r="AD908" s="47" t="s">
        <v>1244</v>
      </c>
      <c r="AE908" s="46">
        <v>30.7</v>
      </c>
    </row>
    <row r="909" spans="1:31" x14ac:dyDescent="0.2">
      <c r="A909" s="44">
        <f t="shared" si="14"/>
        <v>908</v>
      </c>
      <c r="B909" s="45" t="s">
        <v>276</v>
      </c>
      <c r="C909" s="44" t="s">
        <v>172</v>
      </c>
      <c r="D909" s="58" t="s">
        <v>1245</v>
      </c>
      <c r="E909" t="s">
        <v>289</v>
      </c>
      <c r="F909" t="s">
        <v>69</v>
      </c>
      <c r="G909" s="45" t="s">
        <v>77</v>
      </c>
      <c r="H909" s="44" t="s">
        <v>62</v>
      </c>
      <c r="I909" s="44" t="s">
        <v>50</v>
      </c>
      <c r="J909" s="44" t="s">
        <v>64</v>
      </c>
      <c r="K909" s="46">
        <v>20.8</v>
      </c>
      <c r="L909" s="47">
        <v>595</v>
      </c>
      <c r="M909" s="48">
        <v>37.5</v>
      </c>
      <c r="N909" s="47">
        <v>375</v>
      </c>
      <c r="O909" s="48">
        <v>18.600000000000001</v>
      </c>
      <c r="P909" s="47" t="s">
        <v>53</v>
      </c>
      <c r="Q909" s="48">
        <v>15.3</v>
      </c>
      <c r="R909" s="47">
        <v>800</v>
      </c>
      <c r="S909" s="48">
        <v>4.5999999999999996</v>
      </c>
      <c r="T909" s="47" t="s">
        <v>53</v>
      </c>
      <c r="U909" s="48">
        <v>22.7</v>
      </c>
      <c r="V909" s="47">
        <v>691</v>
      </c>
      <c r="W909" s="48">
        <v>28.8</v>
      </c>
      <c r="X909" s="47">
        <v>629</v>
      </c>
      <c r="Y909" s="48">
        <v>60</v>
      </c>
      <c r="Z909" s="47">
        <v>691</v>
      </c>
      <c r="AA909" s="48">
        <v>37.799999999999997</v>
      </c>
      <c r="AB909" s="47">
        <v>460</v>
      </c>
      <c r="AC909" s="48">
        <v>57.9</v>
      </c>
      <c r="AD909" s="47">
        <v>545</v>
      </c>
      <c r="AE909" s="46" t="s">
        <v>54</v>
      </c>
    </row>
    <row r="910" spans="1:31" x14ac:dyDescent="0.2">
      <c r="A910" s="44">
        <f t="shared" si="14"/>
        <v>909</v>
      </c>
      <c r="B910" s="45" t="s">
        <v>89</v>
      </c>
      <c r="C910" s="44" t="s">
        <v>43</v>
      </c>
      <c r="D910" s="58" t="s">
        <v>1246</v>
      </c>
      <c r="E910" t="s">
        <v>546</v>
      </c>
      <c r="F910" t="s">
        <v>76</v>
      </c>
      <c r="G910" s="45" t="s">
        <v>77</v>
      </c>
      <c r="H910" s="44" t="s">
        <v>49</v>
      </c>
      <c r="I910" s="44" t="s">
        <v>50</v>
      </c>
      <c r="J910" s="44" t="s">
        <v>64</v>
      </c>
      <c r="K910" s="46">
        <v>20.8</v>
      </c>
      <c r="L910" s="47">
        <v>596</v>
      </c>
      <c r="M910" s="48">
        <v>15.1</v>
      </c>
      <c r="N910" s="47" t="s">
        <v>52</v>
      </c>
      <c r="O910" s="48">
        <v>17.899999999999999</v>
      </c>
      <c r="P910" s="47" t="s">
        <v>53</v>
      </c>
      <c r="Q910" s="48">
        <v>17.7</v>
      </c>
      <c r="R910" s="47">
        <v>757</v>
      </c>
      <c r="S910" s="48">
        <v>11.7</v>
      </c>
      <c r="T910" s="47" t="s">
        <v>53</v>
      </c>
      <c r="U910" s="48">
        <v>7.1</v>
      </c>
      <c r="V910" s="47" t="s">
        <v>53</v>
      </c>
      <c r="W910" s="48">
        <v>11.5</v>
      </c>
      <c r="X910" s="47" t="s">
        <v>53</v>
      </c>
      <c r="Y910" s="48">
        <v>45</v>
      </c>
      <c r="Z910" s="47" t="s">
        <v>53</v>
      </c>
      <c r="AA910" s="48">
        <v>3.1</v>
      </c>
      <c r="AB910" s="47" t="s">
        <v>53</v>
      </c>
      <c r="AC910" s="48">
        <v>61.5</v>
      </c>
      <c r="AD910" s="47" t="s">
        <v>408</v>
      </c>
      <c r="AE910" s="46" t="s">
        <v>54</v>
      </c>
    </row>
    <row r="911" spans="1:31" x14ac:dyDescent="0.2">
      <c r="A911" s="44">
        <f t="shared" si="14"/>
        <v>910</v>
      </c>
      <c r="B911" s="45">
        <f>410</f>
        <v>410</v>
      </c>
      <c r="C911" s="44">
        <f>539</f>
        <v>539</v>
      </c>
      <c r="D911" s="58" t="s">
        <v>1247</v>
      </c>
      <c r="E911" t="s">
        <v>355</v>
      </c>
      <c r="F911" t="s">
        <v>76</v>
      </c>
      <c r="G911" s="45" t="s">
        <v>58</v>
      </c>
      <c r="H911" s="44" t="s">
        <v>49</v>
      </c>
      <c r="I911" s="44" t="s">
        <v>50</v>
      </c>
      <c r="J911" s="44" t="s">
        <v>51</v>
      </c>
      <c r="K911" s="46">
        <v>20.9</v>
      </c>
      <c r="L911" s="47">
        <v>592</v>
      </c>
      <c r="M911" s="48">
        <v>53.3</v>
      </c>
      <c r="N911" s="47">
        <v>228</v>
      </c>
      <c r="O911" s="48">
        <v>56.9</v>
      </c>
      <c r="P911" s="47">
        <v>324</v>
      </c>
      <c r="Q911" s="48">
        <v>25.2</v>
      </c>
      <c r="R911" s="47">
        <v>636</v>
      </c>
      <c r="S911" s="48">
        <v>57.1</v>
      </c>
      <c r="T911" s="47">
        <v>405</v>
      </c>
      <c r="U911" s="48">
        <v>66.900000000000006</v>
      </c>
      <c r="V911" s="47">
        <v>298</v>
      </c>
      <c r="W911" s="48">
        <v>68.7</v>
      </c>
      <c r="X911" s="47">
        <v>279</v>
      </c>
      <c r="Y911" s="48">
        <v>61.4</v>
      </c>
      <c r="Z911" s="47">
        <v>671</v>
      </c>
      <c r="AA911" s="48">
        <v>5.0999999999999996</v>
      </c>
      <c r="AB911" s="47" t="s">
        <v>53</v>
      </c>
      <c r="AC911" s="48">
        <v>61.2</v>
      </c>
      <c r="AD911" s="47" t="s">
        <v>938</v>
      </c>
      <c r="AE911" s="46">
        <v>36.700000000000003</v>
      </c>
    </row>
    <row r="912" spans="1:31" x14ac:dyDescent="0.2">
      <c r="A912" s="44">
        <f t="shared" si="14"/>
        <v>911</v>
      </c>
      <c r="B912" s="45" t="s">
        <v>383</v>
      </c>
      <c r="C912" s="44" t="s">
        <v>93</v>
      </c>
      <c r="D912" s="58" t="s">
        <v>1248</v>
      </c>
      <c r="E912" t="s">
        <v>1046</v>
      </c>
      <c r="F912" t="s">
        <v>76</v>
      </c>
      <c r="G912" s="45" t="s">
        <v>84</v>
      </c>
      <c r="H912" s="44" t="s">
        <v>82</v>
      </c>
      <c r="I912" s="44" t="s">
        <v>59</v>
      </c>
      <c r="J912" s="44" t="s">
        <v>64</v>
      </c>
      <c r="K912" s="46">
        <v>20.9</v>
      </c>
      <c r="L912" s="47">
        <v>594</v>
      </c>
      <c r="M912" s="48">
        <v>17.5</v>
      </c>
      <c r="N912" s="47" t="s">
        <v>52</v>
      </c>
      <c r="O912" s="48">
        <v>9.4</v>
      </c>
      <c r="P912" s="47" t="s">
        <v>53</v>
      </c>
      <c r="Q912" s="48">
        <v>5.5</v>
      </c>
      <c r="R912" s="47" t="s">
        <v>53</v>
      </c>
      <c r="S912" s="48">
        <v>24.1</v>
      </c>
      <c r="T912" s="47">
        <v>662</v>
      </c>
      <c r="U912" s="48">
        <v>32</v>
      </c>
      <c r="V912" s="47">
        <v>567</v>
      </c>
      <c r="W912" s="48">
        <v>37.799999999999997</v>
      </c>
      <c r="X912" s="47">
        <v>519</v>
      </c>
      <c r="Y912" s="48">
        <v>55.1</v>
      </c>
      <c r="Z912" s="47">
        <v>769</v>
      </c>
      <c r="AA912" s="48">
        <v>97.1</v>
      </c>
      <c r="AB912" s="47">
        <v>56</v>
      </c>
      <c r="AC912" s="48">
        <v>58.3</v>
      </c>
      <c r="AD912" s="47" t="s">
        <v>804</v>
      </c>
      <c r="AE912" s="46" t="s">
        <v>54</v>
      </c>
    </row>
    <row r="913" spans="1:31" x14ac:dyDescent="0.2">
      <c r="A913" s="44">
        <f t="shared" si="14"/>
        <v>912</v>
      </c>
      <c r="B913" s="45" t="s">
        <v>56</v>
      </c>
      <c r="C913" s="44" t="s">
        <v>65</v>
      </c>
      <c r="D913" s="58" t="s">
        <v>1249</v>
      </c>
      <c r="E913" t="s">
        <v>109</v>
      </c>
      <c r="F913" t="s">
        <v>47</v>
      </c>
      <c r="G913" s="45" t="s">
        <v>84</v>
      </c>
      <c r="H913" s="44" t="s">
        <v>82</v>
      </c>
      <c r="I913" s="44" t="s">
        <v>59</v>
      </c>
      <c r="J913" s="44" t="s">
        <v>64</v>
      </c>
      <c r="K913" s="46">
        <v>20.9</v>
      </c>
      <c r="L913" s="47">
        <v>593</v>
      </c>
      <c r="M913" s="48">
        <v>10.7</v>
      </c>
      <c r="N913" s="47" t="s">
        <v>52</v>
      </c>
      <c r="O913" s="48">
        <v>3.1</v>
      </c>
      <c r="P913" s="47" t="s">
        <v>53</v>
      </c>
      <c r="Q913" s="48">
        <v>2.9</v>
      </c>
      <c r="R913" s="47" t="s">
        <v>53</v>
      </c>
      <c r="S913" s="48">
        <v>4</v>
      </c>
      <c r="T913" s="47" t="s">
        <v>53</v>
      </c>
      <c r="U913" s="48">
        <v>1.3</v>
      </c>
      <c r="V913" s="47" t="s">
        <v>53</v>
      </c>
      <c r="W913" s="48">
        <v>1.2</v>
      </c>
      <c r="X913" s="47" t="s">
        <v>53</v>
      </c>
      <c r="Y913" s="48">
        <v>39.1</v>
      </c>
      <c r="Z913" s="47" t="s">
        <v>53</v>
      </c>
      <c r="AA913" s="48">
        <v>18.399999999999999</v>
      </c>
      <c r="AB913" s="47">
        <v>750</v>
      </c>
      <c r="AC913" s="48">
        <v>43.7</v>
      </c>
      <c r="AD913" s="47" t="s">
        <v>53</v>
      </c>
      <c r="AE913" s="46" t="s">
        <v>54</v>
      </c>
    </row>
    <row r="914" spans="1:31" x14ac:dyDescent="0.2">
      <c r="A914" s="44">
        <f t="shared" si="14"/>
        <v>913</v>
      </c>
      <c r="B914" s="45">
        <f>440</f>
        <v>440</v>
      </c>
      <c r="C914" s="44">
        <f>445</f>
        <v>445</v>
      </c>
      <c r="D914" s="58" t="s">
        <v>1250</v>
      </c>
      <c r="E914" t="s">
        <v>100</v>
      </c>
      <c r="F914" t="s">
        <v>101</v>
      </c>
      <c r="G914" s="45" t="s">
        <v>58</v>
      </c>
      <c r="H914" s="44" t="s">
        <v>82</v>
      </c>
      <c r="I914" s="44" t="s">
        <v>50</v>
      </c>
      <c r="J914" s="44" t="s">
        <v>64</v>
      </c>
      <c r="K914" s="46">
        <v>21</v>
      </c>
      <c r="L914" s="47">
        <v>591</v>
      </c>
      <c r="M914" s="48">
        <v>11</v>
      </c>
      <c r="N914" s="47" t="s">
        <v>52</v>
      </c>
      <c r="O914" s="48">
        <v>27.5</v>
      </c>
      <c r="P914" s="47">
        <v>689</v>
      </c>
      <c r="Q914" s="48">
        <v>60.3</v>
      </c>
      <c r="R914" s="47">
        <v>286</v>
      </c>
      <c r="S914" s="48">
        <v>46.9</v>
      </c>
      <c r="T914" s="47">
        <v>454</v>
      </c>
      <c r="U914" s="48">
        <v>37.6</v>
      </c>
      <c r="V914" s="47">
        <v>518</v>
      </c>
      <c r="W914" s="48">
        <v>43.2</v>
      </c>
      <c r="X914" s="47">
        <v>480</v>
      </c>
      <c r="Y914" s="48">
        <v>83.8</v>
      </c>
      <c r="Z914" s="47">
        <v>279</v>
      </c>
      <c r="AA914" s="48">
        <v>11.2</v>
      </c>
      <c r="AB914" s="47" t="s">
        <v>53</v>
      </c>
      <c r="AC914" s="48">
        <v>81.900000000000006</v>
      </c>
      <c r="AD914" s="47" t="s">
        <v>1251</v>
      </c>
      <c r="AE914" s="46">
        <v>34.9</v>
      </c>
    </row>
    <row r="915" spans="1:31" x14ac:dyDescent="0.2">
      <c r="A915" s="44">
        <f t="shared" si="14"/>
        <v>914</v>
      </c>
      <c r="B915" s="45">
        <f>392</f>
        <v>392</v>
      </c>
      <c r="C915" s="44">
        <f>428</f>
        <v>428</v>
      </c>
      <c r="D915" s="58" t="s">
        <v>1252</v>
      </c>
      <c r="E915" t="s">
        <v>75</v>
      </c>
      <c r="F915" t="s">
        <v>76</v>
      </c>
      <c r="G915" s="45" t="s">
        <v>84</v>
      </c>
      <c r="H915" s="44" t="s">
        <v>82</v>
      </c>
      <c r="I915" s="44" t="s">
        <v>50</v>
      </c>
      <c r="J915" s="44" t="s">
        <v>64</v>
      </c>
      <c r="K915" s="46">
        <v>21.1</v>
      </c>
      <c r="L915" s="47">
        <v>588</v>
      </c>
      <c r="M915" s="48">
        <v>20.8</v>
      </c>
      <c r="N915" s="47">
        <v>632</v>
      </c>
      <c r="O915" s="48">
        <v>24.5</v>
      </c>
      <c r="P915" s="47">
        <v>745</v>
      </c>
      <c r="Q915" s="48">
        <v>93.6</v>
      </c>
      <c r="R915" s="47">
        <v>83</v>
      </c>
      <c r="S915" s="48">
        <v>31.6</v>
      </c>
      <c r="T915" s="47">
        <v>569</v>
      </c>
      <c r="U915" s="48">
        <v>6.1</v>
      </c>
      <c r="V915" s="47" t="s">
        <v>53</v>
      </c>
      <c r="W915" s="48">
        <v>11.5</v>
      </c>
      <c r="X915" s="47" t="s">
        <v>53</v>
      </c>
      <c r="Y915" s="48">
        <v>76.900000000000006</v>
      </c>
      <c r="Z915" s="47">
        <v>407</v>
      </c>
      <c r="AA915" s="48">
        <v>9.6</v>
      </c>
      <c r="AB915" s="47" t="s">
        <v>53</v>
      </c>
      <c r="AC915" s="48">
        <v>45</v>
      </c>
      <c r="AD915" s="47" t="s">
        <v>53</v>
      </c>
      <c r="AE915" s="46">
        <v>38.200000000000003</v>
      </c>
    </row>
    <row r="916" spans="1:31" x14ac:dyDescent="0.2">
      <c r="A916" s="44">
        <f t="shared" si="14"/>
        <v>915</v>
      </c>
      <c r="B916" s="45" t="s">
        <v>145</v>
      </c>
      <c r="C916" s="44" t="s">
        <v>93</v>
      </c>
      <c r="D916" s="58" t="s">
        <v>1253</v>
      </c>
      <c r="E916" t="s">
        <v>223</v>
      </c>
      <c r="F916" t="s">
        <v>69</v>
      </c>
      <c r="G916" s="45" t="s">
        <v>84</v>
      </c>
      <c r="H916" s="44" t="s">
        <v>49</v>
      </c>
      <c r="I916" s="44" t="s">
        <v>50</v>
      </c>
      <c r="J916" s="44" t="s">
        <v>64</v>
      </c>
      <c r="K916" s="46">
        <v>21.1</v>
      </c>
      <c r="L916" s="47">
        <v>590</v>
      </c>
      <c r="M916" s="48">
        <v>35.9</v>
      </c>
      <c r="N916" s="47">
        <v>400</v>
      </c>
      <c r="O916" s="48">
        <v>9</v>
      </c>
      <c r="P916" s="47" t="s">
        <v>53</v>
      </c>
      <c r="Q916" s="48">
        <v>8.3000000000000007</v>
      </c>
      <c r="R916" s="47" t="s">
        <v>53</v>
      </c>
      <c r="S916" s="48">
        <v>3.5</v>
      </c>
      <c r="T916" s="47" t="s">
        <v>53</v>
      </c>
      <c r="U916" s="48">
        <v>4.8</v>
      </c>
      <c r="V916" s="47" t="s">
        <v>53</v>
      </c>
      <c r="W916" s="48">
        <v>10</v>
      </c>
      <c r="X916" s="47" t="s">
        <v>53</v>
      </c>
      <c r="Y916" s="48">
        <v>72.3</v>
      </c>
      <c r="Z916" s="47">
        <v>495</v>
      </c>
      <c r="AA916" s="48">
        <v>67.900000000000006</v>
      </c>
      <c r="AB916" s="47">
        <v>226</v>
      </c>
      <c r="AC916" s="48">
        <v>60.8</v>
      </c>
      <c r="AD916" s="47" t="s">
        <v>1254</v>
      </c>
      <c r="AE916" s="46" t="s">
        <v>54</v>
      </c>
    </row>
    <row r="917" spans="1:31" x14ac:dyDescent="0.2">
      <c r="A917" s="44">
        <f t="shared" si="14"/>
        <v>916</v>
      </c>
      <c r="B917" s="45" t="s">
        <v>383</v>
      </c>
      <c r="C917" s="44" t="s">
        <v>93</v>
      </c>
      <c r="D917" s="58" t="s">
        <v>1255</v>
      </c>
      <c r="E917" t="s">
        <v>435</v>
      </c>
      <c r="F917" t="s">
        <v>69</v>
      </c>
      <c r="G917" s="45" t="s">
        <v>77</v>
      </c>
      <c r="H917" s="44" t="s">
        <v>82</v>
      </c>
      <c r="I917" s="44" t="s">
        <v>50</v>
      </c>
      <c r="J917" s="44" t="s">
        <v>64</v>
      </c>
      <c r="K917" s="46">
        <v>21.1</v>
      </c>
      <c r="L917" s="47">
        <v>589</v>
      </c>
      <c r="M917" s="48">
        <v>11.5</v>
      </c>
      <c r="N917" s="47" t="s">
        <v>52</v>
      </c>
      <c r="O917" s="48">
        <v>36</v>
      </c>
      <c r="P917" s="47">
        <v>556</v>
      </c>
      <c r="Q917" s="48">
        <v>14.2</v>
      </c>
      <c r="R917" s="47" t="s">
        <v>53</v>
      </c>
      <c r="S917" s="48">
        <v>11.5</v>
      </c>
      <c r="T917" s="47" t="s">
        <v>53</v>
      </c>
      <c r="U917" s="48">
        <v>21.4</v>
      </c>
      <c r="V917" s="47">
        <v>704</v>
      </c>
      <c r="W917" s="48">
        <v>27.5</v>
      </c>
      <c r="X917" s="47">
        <v>644</v>
      </c>
      <c r="Y917" s="48">
        <v>79.3</v>
      </c>
      <c r="Z917" s="47">
        <v>362</v>
      </c>
      <c r="AA917" s="48">
        <v>10.4</v>
      </c>
      <c r="AB917" s="47" t="s">
        <v>53</v>
      </c>
      <c r="AC917" s="48">
        <v>70.900000000000006</v>
      </c>
      <c r="AD917" s="47" t="s">
        <v>1256</v>
      </c>
      <c r="AE917" s="46" t="s">
        <v>54</v>
      </c>
    </row>
    <row r="918" spans="1:31" x14ac:dyDescent="0.2">
      <c r="A918" s="44">
        <f t="shared" si="14"/>
        <v>917</v>
      </c>
      <c r="B918" s="45" t="s">
        <v>139</v>
      </c>
      <c r="C918" s="44" t="s">
        <v>479</v>
      </c>
      <c r="D918" s="58" t="s">
        <v>1257</v>
      </c>
      <c r="E918" t="s">
        <v>251</v>
      </c>
      <c r="F918" t="s">
        <v>76</v>
      </c>
      <c r="G918" s="45" t="s">
        <v>77</v>
      </c>
      <c r="H918" s="44" t="s">
        <v>49</v>
      </c>
      <c r="I918" s="44" t="s">
        <v>63</v>
      </c>
      <c r="J918" s="44" t="s">
        <v>64</v>
      </c>
      <c r="K918" s="46">
        <v>21.2</v>
      </c>
      <c r="L918" s="47">
        <v>585</v>
      </c>
      <c r="M918" s="48">
        <v>33.9</v>
      </c>
      <c r="N918" s="47">
        <v>424</v>
      </c>
      <c r="O918" s="48">
        <v>91.6</v>
      </c>
      <c r="P918" s="47">
        <v>99</v>
      </c>
      <c r="Q918" s="48">
        <v>1.1000000000000001</v>
      </c>
      <c r="R918" s="47" t="s">
        <v>53</v>
      </c>
      <c r="S918" s="48">
        <v>20.100000000000001</v>
      </c>
      <c r="T918" s="47">
        <v>711</v>
      </c>
      <c r="U918" s="48">
        <v>29.3</v>
      </c>
      <c r="V918" s="47">
        <v>598</v>
      </c>
      <c r="W918" s="48">
        <v>27.9</v>
      </c>
      <c r="X918" s="47">
        <v>641</v>
      </c>
      <c r="Y918" s="48">
        <v>5</v>
      </c>
      <c r="Z918" s="47" t="s">
        <v>53</v>
      </c>
      <c r="AA918" s="48">
        <v>4.0999999999999996</v>
      </c>
      <c r="AB918" s="47" t="s">
        <v>53</v>
      </c>
      <c r="AC918" s="48">
        <v>35.299999999999997</v>
      </c>
      <c r="AD918" s="47" t="s">
        <v>53</v>
      </c>
      <c r="AE918" s="46" t="s">
        <v>54</v>
      </c>
    </row>
    <row r="919" spans="1:31" x14ac:dyDescent="0.2">
      <c r="A919" s="44">
        <f t="shared" si="14"/>
        <v>918</v>
      </c>
      <c r="B919" s="45" t="s">
        <v>93</v>
      </c>
      <c r="C919" s="44" t="s">
        <v>65</v>
      </c>
      <c r="D919" s="58" t="s">
        <v>1258</v>
      </c>
      <c r="E919" t="s">
        <v>487</v>
      </c>
      <c r="F919" t="s">
        <v>76</v>
      </c>
      <c r="G919" s="45" t="s">
        <v>77</v>
      </c>
      <c r="H919" s="44" t="s">
        <v>62</v>
      </c>
      <c r="I919" s="44" t="s">
        <v>59</v>
      </c>
      <c r="J919" s="44" t="s">
        <v>64</v>
      </c>
      <c r="K919" s="46">
        <v>21.2</v>
      </c>
      <c r="L919" s="47">
        <v>587</v>
      </c>
      <c r="M919" s="48">
        <v>37.200000000000003</v>
      </c>
      <c r="N919" s="47">
        <v>379</v>
      </c>
      <c r="O919" s="48">
        <v>36.700000000000003</v>
      </c>
      <c r="P919" s="47">
        <v>548</v>
      </c>
      <c r="Q919" s="48">
        <v>1.5</v>
      </c>
      <c r="R919" s="47" t="s">
        <v>53</v>
      </c>
      <c r="S919" s="48">
        <v>32</v>
      </c>
      <c r="T919" s="47">
        <v>563</v>
      </c>
      <c r="U919" s="48">
        <v>10.7</v>
      </c>
      <c r="V919" s="47" t="s">
        <v>53</v>
      </c>
      <c r="W919" s="48">
        <v>13.9</v>
      </c>
      <c r="X919" s="47" t="s">
        <v>53</v>
      </c>
      <c r="Y919" s="48">
        <v>11.7</v>
      </c>
      <c r="Z919" s="47" t="s">
        <v>53</v>
      </c>
      <c r="AA919" s="48">
        <v>51.5</v>
      </c>
      <c r="AB919" s="47">
        <v>329</v>
      </c>
      <c r="AC919" s="48">
        <v>39.200000000000003</v>
      </c>
      <c r="AD919" s="47" t="s">
        <v>53</v>
      </c>
      <c r="AE919" s="46" t="s">
        <v>54</v>
      </c>
    </row>
    <row r="920" spans="1:31" x14ac:dyDescent="0.2">
      <c r="A920" s="44">
        <f t="shared" si="14"/>
        <v>919</v>
      </c>
      <c r="B920" s="45" t="s">
        <v>65</v>
      </c>
      <c r="C920" s="44" t="s">
        <v>65</v>
      </c>
      <c r="D920" s="58" t="s">
        <v>1259</v>
      </c>
      <c r="E920" t="s">
        <v>574</v>
      </c>
      <c r="F920" t="s">
        <v>76</v>
      </c>
      <c r="G920" s="45" t="s">
        <v>84</v>
      </c>
      <c r="H920" s="44" t="s">
        <v>82</v>
      </c>
      <c r="I920" s="44" t="s">
        <v>59</v>
      </c>
      <c r="J920" s="44" t="s">
        <v>64</v>
      </c>
      <c r="K920" s="46">
        <v>21.2</v>
      </c>
      <c r="L920" s="47">
        <v>586</v>
      </c>
      <c r="M920" s="48">
        <v>21.4</v>
      </c>
      <c r="N920" s="47">
        <v>616</v>
      </c>
      <c r="O920" s="48">
        <v>25.2</v>
      </c>
      <c r="P920" s="47">
        <v>730</v>
      </c>
      <c r="Q920" s="48">
        <v>2.5</v>
      </c>
      <c r="R920" s="47" t="s">
        <v>53</v>
      </c>
      <c r="S920" s="48">
        <v>33.299999999999997</v>
      </c>
      <c r="T920" s="47">
        <v>550</v>
      </c>
      <c r="U920" s="48">
        <v>11.2</v>
      </c>
      <c r="V920" s="47" t="s">
        <v>53</v>
      </c>
      <c r="W920" s="48">
        <v>16.899999999999999</v>
      </c>
      <c r="X920" s="47" t="s">
        <v>53</v>
      </c>
      <c r="Y920" s="48">
        <v>20.5</v>
      </c>
      <c r="Z920" s="47" t="s">
        <v>53</v>
      </c>
      <c r="AA920" s="48">
        <v>2.8</v>
      </c>
      <c r="AB920" s="47" t="s">
        <v>53</v>
      </c>
      <c r="AC920" s="48">
        <v>50.8</v>
      </c>
      <c r="AD920" s="47" t="s">
        <v>176</v>
      </c>
      <c r="AE920" s="46" t="s">
        <v>54</v>
      </c>
    </row>
    <row r="921" spans="1:31" x14ac:dyDescent="0.2">
      <c r="A921" s="44">
        <f t="shared" si="14"/>
        <v>920</v>
      </c>
      <c r="B921" s="45">
        <f>385</f>
        <v>385</v>
      </c>
      <c r="C921" s="44">
        <f>359</f>
        <v>359</v>
      </c>
      <c r="D921" s="58" t="s">
        <v>1260</v>
      </c>
      <c r="E921" t="s">
        <v>96</v>
      </c>
      <c r="F921" t="s">
        <v>76</v>
      </c>
      <c r="G921" s="45" t="s">
        <v>48</v>
      </c>
      <c r="H921" s="44" t="s">
        <v>88</v>
      </c>
      <c r="I921" s="44" t="s">
        <v>50</v>
      </c>
      <c r="J921" s="44" t="s">
        <v>64</v>
      </c>
      <c r="K921" s="46">
        <v>21.3</v>
      </c>
      <c r="L921" s="47">
        <v>584</v>
      </c>
      <c r="M921" s="48">
        <v>12.4</v>
      </c>
      <c r="N921" s="47" t="s">
        <v>52</v>
      </c>
      <c r="O921" s="48">
        <v>56.7</v>
      </c>
      <c r="P921" s="47">
        <v>326</v>
      </c>
      <c r="Q921" s="48">
        <v>99.9</v>
      </c>
      <c r="R921" s="47">
        <v>16</v>
      </c>
      <c r="S921" s="48">
        <v>15.7</v>
      </c>
      <c r="T921" s="47">
        <v>787</v>
      </c>
      <c r="U921" s="48">
        <v>18.5</v>
      </c>
      <c r="V921" s="47">
        <v>751</v>
      </c>
      <c r="W921" s="48">
        <v>20.8</v>
      </c>
      <c r="X921" s="47">
        <v>750</v>
      </c>
      <c r="Y921" s="48">
        <v>28.9</v>
      </c>
      <c r="Z921" s="47" t="s">
        <v>53</v>
      </c>
      <c r="AA921" s="48">
        <v>2.2000000000000002</v>
      </c>
      <c r="AB921" s="47" t="s">
        <v>53</v>
      </c>
      <c r="AC921" s="48">
        <v>55.3</v>
      </c>
      <c r="AD921" s="47" t="s">
        <v>1092</v>
      </c>
      <c r="AE921" s="46">
        <v>39.1</v>
      </c>
    </row>
    <row r="922" spans="1:31" x14ac:dyDescent="0.2">
      <c r="A922" s="44">
        <f t="shared" si="14"/>
        <v>921</v>
      </c>
      <c r="B922" s="45">
        <f>546</f>
        <v>546</v>
      </c>
      <c r="C922" s="44">
        <v>488</v>
      </c>
      <c r="D922" s="58" t="s">
        <v>1261</v>
      </c>
      <c r="E922" t="s">
        <v>46</v>
      </c>
      <c r="F922" t="s">
        <v>47</v>
      </c>
      <c r="G922" s="45" t="s">
        <v>77</v>
      </c>
      <c r="H922" s="44" t="s">
        <v>82</v>
      </c>
      <c r="I922" s="44" t="s">
        <v>50</v>
      </c>
      <c r="J922" s="44" t="s">
        <v>64</v>
      </c>
      <c r="K922" s="46">
        <v>21.3</v>
      </c>
      <c r="L922" s="47">
        <v>583</v>
      </c>
      <c r="M922" s="48">
        <v>10.5</v>
      </c>
      <c r="N922" s="47" t="s">
        <v>52</v>
      </c>
      <c r="O922" s="48">
        <v>32.4</v>
      </c>
      <c r="P922" s="47">
        <v>594</v>
      </c>
      <c r="Q922" s="48">
        <v>51.8</v>
      </c>
      <c r="R922" s="47">
        <v>366</v>
      </c>
      <c r="S922" s="48">
        <v>25.2</v>
      </c>
      <c r="T922" s="47">
        <v>650</v>
      </c>
      <c r="U922" s="48">
        <v>11.1</v>
      </c>
      <c r="V922" s="47" t="s">
        <v>53</v>
      </c>
      <c r="W922" s="48">
        <v>17</v>
      </c>
      <c r="X922" s="47" t="s">
        <v>53</v>
      </c>
      <c r="Y922" s="48">
        <v>84.5</v>
      </c>
      <c r="Z922" s="47">
        <v>264</v>
      </c>
      <c r="AA922" s="48">
        <v>13.3</v>
      </c>
      <c r="AB922" s="47" t="s">
        <v>53</v>
      </c>
      <c r="AC922" s="48">
        <v>60.9</v>
      </c>
      <c r="AD922" s="47" t="s">
        <v>1099</v>
      </c>
      <c r="AE922" s="46">
        <v>30.2</v>
      </c>
    </row>
    <row r="923" spans="1:31" x14ac:dyDescent="0.2">
      <c r="A923" s="44">
        <f t="shared" si="14"/>
        <v>922</v>
      </c>
      <c r="B923" s="45" t="s">
        <v>276</v>
      </c>
      <c r="C923" s="44" t="s">
        <v>172</v>
      </c>
      <c r="D923" s="58" t="s">
        <v>1262</v>
      </c>
      <c r="E923" t="s">
        <v>205</v>
      </c>
      <c r="F923" t="s">
        <v>69</v>
      </c>
      <c r="G923" s="45" t="s">
        <v>77</v>
      </c>
      <c r="H923" s="44" t="s">
        <v>62</v>
      </c>
      <c r="I923" s="44" t="s">
        <v>50</v>
      </c>
      <c r="J923" s="44" t="s">
        <v>64</v>
      </c>
      <c r="K923" s="46">
        <v>21.3</v>
      </c>
      <c r="L923" s="47">
        <v>581</v>
      </c>
      <c r="M923" s="48">
        <v>11</v>
      </c>
      <c r="N923" s="47" t="s">
        <v>52</v>
      </c>
      <c r="O923" s="48">
        <v>15.6</v>
      </c>
      <c r="P923" s="47" t="s">
        <v>53</v>
      </c>
      <c r="Q923" s="48">
        <v>36.700000000000003</v>
      </c>
      <c r="R923" s="47">
        <v>510</v>
      </c>
      <c r="S923" s="48">
        <v>15.9</v>
      </c>
      <c r="T923" s="47">
        <v>781</v>
      </c>
      <c r="U923" s="48">
        <v>19</v>
      </c>
      <c r="V923" s="47">
        <v>745</v>
      </c>
      <c r="W923" s="48">
        <v>14.4</v>
      </c>
      <c r="X923" s="47" t="s">
        <v>53</v>
      </c>
      <c r="Y923" s="48">
        <v>86.9</v>
      </c>
      <c r="Z923" s="47">
        <v>218</v>
      </c>
      <c r="AA923" s="48">
        <v>9.8000000000000007</v>
      </c>
      <c r="AB923" s="47" t="s">
        <v>53</v>
      </c>
      <c r="AC923" s="48">
        <v>49.4</v>
      </c>
      <c r="AD923" s="47" t="s">
        <v>669</v>
      </c>
      <c r="AE923" s="46" t="s">
        <v>54</v>
      </c>
    </row>
    <row r="924" spans="1:31" x14ac:dyDescent="0.2">
      <c r="A924" s="44">
        <f t="shared" si="14"/>
        <v>923</v>
      </c>
      <c r="B924" s="45" t="s">
        <v>145</v>
      </c>
      <c r="C924" s="44" t="s">
        <v>145</v>
      </c>
      <c r="D924" s="58" t="s">
        <v>1263</v>
      </c>
      <c r="E924" t="s">
        <v>340</v>
      </c>
      <c r="F924" t="s">
        <v>76</v>
      </c>
      <c r="G924" s="45" t="s">
        <v>58</v>
      </c>
      <c r="H924" s="44" t="s">
        <v>88</v>
      </c>
      <c r="I924" s="44" t="s">
        <v>50</v>
      </c>
      <c r="J924" s="44" t="s">
        <v>64</v>
      </c>
      <c r="K924" s="46">
        <v>21.3</v>
      </c>
      <c r="L924" s="47">
        <v>582</v>
      </c>
      <c r="M924" s="48">
        <v>42.5</v>
      </c>
      <c r="N924" s="47">
        <v>316</v>
      </c>
      <c r="O924" s="48">
        <v>15.6</v>
      </c>
      <c r="P924" s="47" t="s">
        <v>53</v>
      </c>
      <c r="Q924" s="48">
        <v>30.8</v>
      </c>
      <c r="R924" s="47">
        <v>578</v>
      </c>
      <c r="S924" s="48"/>
      <c r="T924" s="47"/>
      <c r="U924" s="48"/>
      <c r="V924" s="47"/>
      <c r="W924" s="48"/>
      <c r="X924" s="47"/>
      <c r="Y924" s="48">
        <v>23</v>
      </c>
      <c r="Z924" s="47" t="s">
        <v>53</v>
      </c>
      <c r="AA924" s="48">
        <v>29.9</v>
      </c>
      <c r="AB924" s="47">
        <v>551</v>
      </c>
      <c r="AC924" s="48">
        <v>30</v>
      </c>
      <c r="AD924" s="47" t="s">
        <v>53</v>
      </c>
      <c r="AE924" s="46" t="s">
        <v>54</v>
      </c>
    </row>
    <row r="925" spans="1:31" x14ac:dyDescent="0.2">
      <c r="A925" s="44">
        <f t="shared" si="14"/>
        <v>924</v>
      </c>
      <c r="B925" s="45">
        <f>416</f>
        <v>416</v>
      </c>
      <c r="C925" s="44">
        <f>428</f>
        <v>428</v>
      </c>
      <c r="D925" s="58" t="s">
        <v>1264</v>
      </c>
      <c r="E925" t="s">
        <v>216</v>
      </c>
      <c r="F925" t="s">
        <v>69</v>
      </c>
      <c r="G925" s="45" t="s">
        <v>77</v>
      </c>
      <c r="H925" s="44" t="s">
        <v>82</v>
      </c>
      <c r="I925" s="44" t="s">
        <v>50</v>
      </c>
      <c r="J925" s="44" t="s">
        <v>64</v>
      </c>
      <c r="K925" s="46">
        <v>21.4</v>
      </c>
      <c r="L925" s="47">
        <v>579</v>
      </c>
      <c r="M925" s="48">
        <v>9.9</v>
      </c>
      <c r="N925" s="47" t="s">
        <v>52</v>
      </c>
      <c r="O925" s="48">
        <v>8.9</v>
      </c>
      <c r="P925" s="47" t="s">
        <v>53</v>
      </c>
      <c r="Q925" s="48">
        <v>87</v>
      </c>
      <c r="R925" s="47">
        <v>115</v>
      </c>
      <c r="S925" s="48">
        <v>60.1</v>
      </c>
      <c r="T925" s="47">
        <v>389</v>
      </c>
      <c r="U925" s="48">
        <v>19.7</v>
      </c>
      <c r="V925" s="47">
        <v>731</v>
      </c>
      <c r="W925" s="48">
        <v>14.9</v>
      </c>
      <c r="X925" s="47" t="s">
        <v>53</v>
      </c>
      <c r="Y925" s="48">
        <v>78.3</v>
      </c>
      <c r="Z925" s="47">
        <v>379</v>
      </c>
      <c r="AA925" s="48">
        <v>17</v>
      </c>
      <c r="AB925" s="47">
        <v>783</v>
      </c>
      <c r="AC925" s="48">
        <v>50.2</v>
      </c>
      <c r="AD925" s="47" t="s">
        <v>1265</v>
      </c>
      <c r="AE925" s="46">
        <v>36.5</v>
      </c>
    </row>
    <row r="926" spans="1:31" x14ac:dyDescent="0.2">
      <c r="A926" s="44">
        <f t="shared" si="14"/>
        <v>925</v>
      </c>
      <c r="B926" s="45">
        <f>440</f>
        <v>440</v>
      </c>
      <c r="C926" s="44">
        <f>497</f>
        <v>497</v>
      </c>
      <c r="D926" s="58" t="s">
        <v>1266</v>
      </c>
      <c r="E926" t="s">
        <v>46</v>
      </c>
      <c r="F926" t="s">
        <v>47</v>
      </c>
      <c r="G926" s="45" t="s">
        <v>77</v>
      </c>
      <c r="H926" s="44" t="s">
        <v>82</v>
      </c>
      <c r="I926" s="44" t="s">
        <v>50</v>
      </c>
      <c r="J926" s="44" t="s">
        <v>64</v>
      </c>
      <c r="K926" s="46">
        <v>21.4</v>
      </c>
      <c r="L926" s="47">
        <v>577</v>
      </c>
      <c r="M926" s="48">
        <v>21.1</v>
      </c>
      <c r="N926" s="47">
        <v>623</v>
      </c>
      <c r="O926" s="48">
        <v>10</v>
      </c>
      <c r="P926" s="47" t="s">
        <v>53</v>
      </c>
      <c r="Q926" s="48">
        <v>64.2</v>
      </c>
      <c r="R926" s="47">
        <v>254</v>
      </c>
      <c r="S926" s="48">
        <v>80.900000000000006</v>
      </c>
      <c r="T926" s="47">
        <v>290</v>
      </c>
      <c r="U926" s="48">
        <v>30.4</v>
      </c>
      <c r="V926" s="47">
        <v>587</v>
      </c>
      <c r="W926" s="48">
        <v>36.299999999999997</v>
      </c>
      <c r="X926" s="47">
        <v>530</v>
      </c>
      <c r="Y926" s="48">
        <v>75.400000000000006</v>
      </c>
      <c r="Z926" s="47">
        <v>433</v>
      </c>
      <c r="AA926" s="48">
        <v>7</v>
      </c>
      <c r="AB926" s="47" t="s">
        <v>53</v>
      </c>
      <c r="AC926" s="48">
        <v>55.6</v>
      </c>
      <c r="AD926" s="47" t="s">
        <v>1267</v>
      </c>
      <c r="AE926" s="46">
        <v>34.9</v>
      </c>
    </row>
    <row r="927" spans="1:31" x14ac:dyDescent="0.2">
      <c r="A927" s="44">
        <f t="shared" si="14"/>
        <v>926</v>
      </c>
      <c r="B927" s="45">
        <v>555</v>
      </c>
      <c r="C927" s="44">
        <f>535</f>
        <v>535</v>
      </c>
      <c r="D927" s="58" t="s">
        <v>1268</v>
      </c>
      <c r="E927" t="s">
        <v>147</v>
      </c>
      <c r="F927" t="s">
        <v>76</v>
      </c>
      <c r="G927" s="45" t="s">
        <v>48</v>
      </c>
      <c r="H927" s="44" t="s">
        <v>49</v>
      </c>
      <c r="I927" s="44" t="s">
        <v>50</v>
      </c>
      <c r="J927" s="44" t="s">
        <v>51</v>
      </c>
      <c r="K927" s="46">
        <v>21.4</v>
      </c>
      <c r="L927" s="47">
        <v>578</v>
      </c>
      <c r="M927" s="48">
        <v>77.3</v>
      </c>
      <c r="N927" s="47">
        <v>114</v>
      </c>
      <c r="O927" s="48">
        <v>28.8</v>
      </c>
      <c r="P927" s="47">
        <v>660</v>
      </c>
      <c r="Q927" s="48">
        <v>16.5</v>
      </c>
      <c r="R927" s="47">
        <v>775</v>
      </c>
      <c r="S927" s="48">
        <v>10.8</v>
      </c>
      <c r="T927" s="47" t="s">
        <v>53</v>
      </c>
      <c r="U927" s="48">
        <v>3.1</v>
      </c>
      <c r="V927" s="47" t="s">
        <v>53</v>
      </c>
      <c r="W927" s="48">
        <v>7.3</v>
      </c>
      <c r="X927" s="47" t="s">
        <v>53</v>
      </c>
      <c r="Y927" s="48">
        <v>26.2</v>
      </c>
      <c r="Z927" s="47" t="s">
        <v>53</v>
      </c>
      <c r="AA927" s="48">
        <v>48.4</v>
      </c>
      <c r="AB927" s="47">
        <v>358</v>
      </c>
      <c r="AC927" s="48">
        <v>45</v>
      </c>
      <c r="AD927" s="47" t="s">
        <v>53</v>
      </c>
      <c r="AE927" s="46">
        <v>29.7</v>
      </c>
    </row>
    <row r="928" spans="1:31" x14ac:dyDescent="0.2">
      <c r="A928" s="44">
        <f t="shared" si="14"/>
        <v>927</v>
      </c>
      <c r="B928" s="45">
        <f>607</f>
        <v>607</v>
      </c>
      <c r="C928" s="44" t="s">
        <v>292</v>
      </c>
      <c r="D928" s="58" t="s">
        <v>1269</v>
      </c>
      <c r="E928" t="s">
        <v>133</v>
      </c>
      <c r="F928" t="s">
        <v>69</v>
      </c>
      <c r="G928" s="45" t="s">
        <v>58</v>
      </c>
      <c r="H928" s="44" t="s">
        <v>82</v>
      </c>
      <c r="I928" s="44" t="s">
        <v>50</v>
      </c>
      <c r="J928" s="44" t="s">
        <v>64</v>
      </c>
      <c r="K928" s="46">
        <v>21.4</v>
      </c>
      <c r="L928" s="47">
        <v>580</v>
      </c>
      <c r="M928" s="48">
        <v>7.8</v>
      </c>
      <c r="N928" s="47" t="s">
        <v>52</v>
      </c>
      <c r="O928" s="48">
        <v>15.3</v>
      </c>
      <c r="P928" s="47" t="s">
        <v>53</v>
      </c>
      <c r="Q928" s="48">
        <v>60.2</v>
      </c>
      <c r="R928" s="47">
        <v>288</v>
      </c>
      <c r="S928" s="48">
        <v>4.5999999999999996</v>
      </c>
      <c r="T928" s="47" t="s">
        <v>53</v>
      </c>
      <c r="U928" s="48">
        <v>19.7</v>
      </c>
      <c r="V928" s="47">
        <v>734</v>
      </c>
      <c r="W928" s="48">
        <v>25.8</v>
      </c>
      <c r="X928" s="47">
        <v>673</v>
      </c>
      <c r="Y928" s="48">
        <v>61.2</v>
      </c>
      <c r="Z928" s="47">
        <v>675</v>
      </c>
      <c r="AA928" s="48">
        <v>12.3</v>
      </c>
      <c r="AB928" s="47" t="s">
        <v>53</v>
      </c>
      <c r="AC928" s="48">
        <v>63.4</v>
      </c>
      <c r="AD928" s="47" t="s">
        <v>1244</v>
      </c>
      <c r="AE928" s="46">
        <v>28</v>
      </c>
    </row>
    <row r="929" spans="1:31" x14ac:dyDescent="0.2">
      <c r="A929" s="44">
        <f t="shared" si="14"/>
        <v>928</v>
      </c>
      <c r="B929" s="45">
        <f>668</f>
        <v>668</v>
      </c>
      <c r="C929" s="44" t="s">
        <v>1122</v>
      </c>
      <c r="D929" s="58" t="s">
        <v>1270</v>
      </c>
      <c r="E929" t="s">
        <v>209</v>
      </c>
      <c r="F929" t="s">
        <v>69</v>
      </c>
      <c r="G929" s="45" t="s">
        <v>77</v>
      </c>
      <c r="H929" s="44" t="s">
        <v>62</v>
      </c>
      <c r="I929" s="44" t="s">
        <v>50</v>
      </c>
      <c r="J929" s="44" t="s">
        <v>64</v>
      </c>
      <c r="K929" s="46">
        <v>21.5</v>
      </c>
      <c r="L929" s="47">
        <v>576</v>
      </c>
      <c r="M929" s="48">
        <v>19.8</v>
      </c>
      <c r="N929" s="47">
        <v>665</v>
      </c>
      <c r="O929" s="48">
        <v>36.5</v>
      </c>
      <c r="P929" s="47">
        <v>550</v>
      </c>
      <c r="Q929" s="48">
        <v>14.7</v>
      </c>
      <c r="R929" s="47" t="s">
        <v>53</v>
      </c>
      <c r="S929" s="48">
        <v>40.1</v>
      </c>
      <c r="T929" s="47">
        <v>499</v>
      </c>
      <c r="U929" s="48">
        <v>28.5</v>
      </c>
      <c r="V929" s="47">
        <v>606</v>
      </c>
      <c r="W929" s="48">
        <v>34.5</v>
      </c>
      <c r="X929" s="47">
        <v>555</v>
      </c>
      <c r="Y929" s="48">
        <v>85.8</v>
      </c>
      <c r="Z929" s="47">
        <v>239</v>
      </c>
      <c r="AA929" s="48">
        <v>9</v>
      </c>
      <c r="AB929" s="47" t="s">
        <v>53</v>
      </c>
      <c r="AC929" s="48">
        <v>67.5</v>
      </c>
      <c r="AD929" s="47" t="s">
        <v>1271</v>
      </c>
      <c r="AE929" s="46">
        <v>26.3</v>
      </c>
    </row>
    <row r="930" spans="1:31" x14ac:dyDescent="0.2">
      <c r="A930" s="44">
        <f t="shared" si="14"/>
        <v>929</v>
      </c>
      <c r="B930" s="45" t="s">
        <v>93</v>
      </c>
      <c r="C930" s="44" t="s">
        <v>507</v>
      </c>
      <c r="D930" s="58" t="s">
        <v>1272</v>
      </c>
      <c r="E930" t="s">
        <v>109</v>
      </c>
      <c r="F930" t="s">
        <v>47</v>
      </c>
      <c r="G930" s="45" t="s">
        <v>48</v>
      </c>
      <c r="H930" s="44" t="s">
        <v>88</v>
      </c>
      <c r="I930" s="44" t="s">
        <v>63</v>
      </c>
      <c r="J930" s="44" t="s">
        <v>51</v>
      </c>
      <c r="K930" s="46">
        <v>21.5</v>
      </c>
      <c r="L930" s="47">
        <v>575</v>
      </c>
      <c r="M930" s="48">
        <v>40</v>
      </c>
      <c r="N930" s="47">
        <v>343</v>
      </c>
      <c r="O930" s="48">
        <v>22.3</v>
      </c>
      <c r="P930" s="47">
        <v>784</v>
      </c>
      <c r="Q930" s="48">
        <v>2.7</v>
      </c>
      <c r="R930" s="47" t="s">
        <v>53</v>
      </c>
      <c r="S930" s="48">
        <v>51.1</v>
      </c>
      <c r="T930" s="47">
        <v>436</v>
      </c>
      <c r="U930" s="48">
        <v>2.2000000000000002</v>
      </c>
      <c r="V930" s="47" t="s">
        <v>53</v>
      </c>
      <c r="W930" s="48">
        <v>6.6</v>
      </c>
      <c r="X930" s="47" t="s">
        <v>53</v>
      </c>
      <c r="Y930" s="48">
        <v>8.6999999999999993</v>
      </c>
      <c r="Z930" s="47" t="s">
        <v>53</v>
      </c>
      <c r="AA930" s="48">
        <v>80</v>
      </c>
      <c r="AB930" s="47">
        <v>159</v>
      </c>
      <c r="AC930" s="48">
        <v>24.6</v>
      </c>
      <c r="AD930" s="47" t="s">
        <v>53</v>
      </c>
      <c r="AE930" s="46" t="s">
        <v>54</v>
      </c>
    </row>
    <row r="931" spans="1:31" x14ac:dyDescent="0.2">
      <c r="A931" s="44">
        <f t="shared" si="14"/>
        <v>930</v>
      </c>
      <c r="B931" s="45" t="s">
        <v>65</v>
      </c>
      <c r="C931" s="44" t="s">
        <v>65</v>
      </c>
      <c r="D931" s="58" t="s">
        <v>1273</v>
      </c>
      <c r="E931" t="s">
        <v>291</v>
      </c>
      <c r="F931" t="s">
        <v>170</v>
      </c>
      <c r="G931" s="45" t="s">
        <v>84</v>
      </c>
      <c r="H931" s="44" t="s">
        <v>49</v>
      </c>
      <c r="I931" s="44" t="s">
        <v>50</v>
      </c>
      <c r="J931" s="44" t="s">
        <v>64</v>
      </c>
      <c r="K931" s="46">
        <v>21.5</v>
      </c>
      <c r="L931" s="47">
        <v>574</v>
      </c>
      <c r="M931" s="48">
        <v>13.9</v>
      </c>
      <c r="N931" s="47" t="s">
        <v>52</v>
      </c>
      <c r="O931" s="48">
        <v>14.9</v>
      </c>
      <c r="P931" s="47" t="s">
        <v>53</v>
      </c>
      <c r="Q931" s="48">
        <v>2</v>
      </c>
      <c r="R931" s="47" t="s">
        <v>53</v>
      </c>
      <c r="S931" s="48">
        <v>1.7</v>
      </c>
      <c r="T931" s="47" t="s">
        <v>53</v>
      </c>
      <c r="U931" s="48">
        <v>16.8</v>
      </c>
      <c r="V931" s="47">
        <v>782</v>
      </c>
      <c r="W931" s="48">
        <v>12.7</v>
      </c>
      <c r="X931" s="47" t="s">
        <v>53</v>
      </c>
      <c r="Y931" s="48">
        <v>64.400000000000006</v>
      </c>
      <c r="Z931" s="47">
        <v>630</v>
      </c>
      <c r="AA931" s="48">
        <v>33.200000000000003</v>
      </c>
      <c r="AB931" s="47">
        <v>510</v>
      </c>
      <c r="AC931" s="48">
        <v>35.299999999999997</v>
      </c>
      <c r="AD931" s="47" t="s">
        <v>53</v>
      </c>
      <c r="AE931" s="46" t="s">
        <v>54</v>
      </c>
    </row>
    <row r="932" spans="1:31" x14ac:dyDescent="0.2">
      <c r="A932" s="44">
        <f t="shared" si="14"/>
        <v>931</v>
      </c>
      <c r="B932" s="45">
        <f>688</f>
        <v>688</v>
      </c>
      <c r="C932" s="44" t="s">
        <v>139</v>
      </c>
      <c r="D932" s="58" t="s">
        <v>1274</v>
      </c>
      <c r="E932" t="s">
        <v>205</v>
      </c>
      <c r="F932" t="s">
        <v>69</v>
      </c>
      <c r="G932" s="45" t="s">
        <v>84</v>
      </c>
      <c r="H932" s="44" t="s">
        <v>82</v>
      </c>
      <c r="I932" s="44" t="s">
        <v>50</v>
      </c>
      <c r="J932" s="44" t="s">
        <v>64</v>
      </c>
      <c r="K932" s="46">
        <v>21.6</v>
      </c>
      <c r="L932" s="47">
        <v>573</v>
      </c>
      <c r="M932" s="48">
        <v>8.1999999999999993</v>
      </c>
      <c r="N932" s="47" t="s">
        <v>52</v>
      </c>
      <c r="O932" s="48">
        <v>9.1</v>
      </c>
      <c r="P932" s="47" t="s">
        <v>53</v>
      </c>
      <c r="Q932" s="48">
        <v>27.7</v>
      </c>
      <c r="R932" s="47">
        <v>609</v>
      </c>
      <c r="S932" s="48">
        <v>36.5</v>
      </c>
      <c r="T932" s="47">
        <v>526</v>
      </c>
      <c r="U932" s="48">
        <v>51</v>
      </c>
      <c r="V932" s="47">
        <v>402</v>
      </c>
      <c r="W932" s="48">
        <v>55.6</v>
      </c>
      <c r="X932" s="47">
        <v>367</v>
      </c>
      <c r="Y932" s="48">
        <v>83.3</v>
      </c>
      <c r="Z932" s="47">
        <v>288</v>
      </c>
      <c r="AA932" s="48">
        <v>13.6</v>
      </c>
      <c r="AB932" s="47" t="s">
        <v>53</v>
      </c>
      <c r="AC932" s="48">
        <v>69.2</v>
      </c>
      <c r="AD932" s="47" t="s">
        <v>1275</v>
      </c>
      <c r="AE932" s="46">
        <v>25.6</v>
      </c>
    </row>
    <row r="933" spans="1:31" x14ac:dyDescent="0.2">
      <c r="A933" s="44">
        <f t="shared" si="14"/>
        <v>932</v>
      </c>
      <c r="B933" s="45">
        <f>465</f>
        <v>465</v>
      </c>
      <c r="C933" s="44">
        <v>415</v>
      </c>
      <c r="D933" s="58" t="s">
        <v>1276</v>
      </c>
      <c r="E933" t="s">
        <v>160</v>
      </c>
      <c r="F933" t="s">
        <v>47</v>
      </c>
      <c r="G933" s="45" t="s">
        <v>84</v>
      </c>
      <c r="H933" s="44" t="s">
        <v>49</v>
      </c>
      <c r="I933" s="44" t="s">
        <v>50</v>
      </c>
      <c r="J933" s="44" t="s">
        <v>64</v>
      </c>
      <c r="K933" s="46">
        <v>21.7</v>
      </c>
      <c r="L933" s="47">
        <v>572</v>
      </c>
      <c r="M933" s="48">
        <v>18</v>
      </c>
      <c r="N933" s="47" t="s">
        <v>52</v>
      </c>
      <c r="O933" s="48">
        <v>5.2</v>
      </c>
      <c r="P933" s="47" t="s">
        <v>53</v>
      </c>
      <c r="Q933" s="48">
        <v>32</v>
      </c>
      <c r="R933" s="47">
        <v>563</v>
      </c>
      <c r="S933" s="48">
        <v>64</v>
      </c>
      <c r="T933" s="47">
        <v>362</v>
      </c>
      <c r="U933" s="48">
        <v>94.4</v>
      </c>
      <c r="V933" s="47">
        <v>135</v>
      </c>
      <c r="W933" s="48">
        <v>94.8</v>
      </c>
      <c r="X933" s="47">
        <v>112</v>
      </c>
      <c r="Y933" s="48">
        <v>75.599999999999994</v>
      </c>
      <c r="Z933" s="47">
        <v>429</v>
      </c>
      <c r="AA933" s="48">
        <v>58.4</v>
      </c>
      <c r="AB933" s="47">
        <v>281</v>
      </c>
      <c r="AC933" s="48">
        <v>81.8</v>
      </c>
      <c r="AD933" s="47">
        <v>153</v>
      </c>
      <c r="AE933" s="46">
        <v>33.799999999999997</v>
      </c>
    </row>
    <row r="934" spans="1:31" x14ac:dyDescent="0.2">
      <c r="A934" s="44">
        <f t="shared" si="14"/>
        <v>933</v>
      </c>
      <c r="B934" s="45">
        <f>310</f>
        <v>310</v>
      </c>
      <c r="C934" s="44">
        <v>280</v>
      </c>
      <c r="D934" s="58" t="s">
        <v>1277</v>
      </c>
      <c r="E934" t="s">
        <v>96</v>
      </c>
      <c r="F934" t="s">
        <v>76</v>
      </c>
      <c r="G934" s="45" t="s">
        <v>48</v>
      </c>
      <c r="H934" s="44" t="s">
        <v>62</v>
      </c>
      <c r="I934" s="44" t="s">
        <v>50</v>
      </c>
      <c r="J934" s="44" t="s">
        <v>64</v>
      </c>
      <c r="K934" s="46">
        <v>21.8</v>
      </c>
      <c r="L934" s="47">
        <v>571</v>
      </c>
      <c r="M934" s="48">
        <v>16.3</v>
      </c>
      <c r="N934" s="47" t="s">
        <v>52</v>
      </c>
      <c r="O934" s="48">
        <v>92.5</v>
      </c>
      <c r="P934" s="47">
        <v>92</v>
      </c>
      <c r="Q934" s="48">
        <v>99.5</v>
      </c>
      <c r="R934" s="47">
        <v>29</v>
      </c>
      <c r="S934" s="48">
        <v>37.4</v>
      </c>
      <c r="T934" s="47">
        <v>520</v>
      </c>
      <c r="U934" s="48">
        <v>15.5</v>
      </c>
      <c r="V934" s="47" t="s">
        <v>53</v>
      </c>
      <c r="W934" s="48">
        <v>18.899999999999999</v>
      </c>
      <c r="X934" s="47">
        <v>782</v>
      </c>
      <c r="Y934" s="48">
        <v>26.7</v>
      </c>
      <c r="Z934" s="47" t="s">
        <v>53</v>
      </c>
      <c r="AA934" s="48">
        <v>3.9</v>
      </c>
      <c r="AB934" s="47" t="s">
        <v>53</v>
      </c>
      <c r="AC934" s="48">
        <v>57.5</v>
      </c>
      <c r="AD934" s="47" t="s">
        <v>782</v>
      </c>
      <c r="AE934" s="46">
        <v>44.5</v>
      </c>
    </row>
    <row r="935" spans="1:31" x14ac:dyDescent="0.2">
      <c r="A935" s="44">
        <f t="shared" si="14"/>
        <v>934</v>
      </c>
      <c r="B935" s="45">
        <f>540</f>
        <v>540</v>
      </c>
      <c r="C935" s="44">
        <f>531</f>
        <v>531</v>
      </c>
      <c r="D935" s="58" t="s">
        <v>1278</v>
      </c>
      <c r="E935" t="s">
        <v>46</v>
      </c>
      <c r="F935" t="s">
        <v>47</v>
      </c>
      <c r="G935" s="45" t="s">
        <v>84</v>
      </c>
      <c r="H935" s="44" t="s">
        <v>82</v>
      </c>
      <c r="I935" s="44" t="s">
        <v>50</v>
      </c>
      <c r="J935" s="44" t="s">
        <v>64</v>
      </c>
      <c r="K935" s="46">
        <v>21.8</v>
      </c>
      <c r="L935" s="47">
        <v>570</v>
      </c>
      <c r="M935" s="48">
        <v>13.1</v>
      </c>
      <c r="N935" s="47" t="s">
        <v>52</v>
      </c>
      <c r="O935" s="48">
        <v>53.8</v>
      </c>
      <c r="P935" s="47">
        <v>349</v>
      </c>
      <c r="Q935" s="48">
        <v>38.299999999999997</v>
      </c>
      <c r="R935" s="47">
        <v>488</v>
      </c>
      <c r="S935" s="48">
        <v>21.2</v>
      </c>
      <c r="T935" s="47">
        <v>695</v>
      </c>
      <c r="U935" s="48">
        <v>18.2</v>
      </c>
      <c r="V935" s="47">
        <v>759</v>
      </c>
      <c r="W935" s="48">
        <v>24.3</v>
      </c>
      <c r="X935" s="47">
        <v>699</v>
      </c>
      <c r="Y935" s="48">
        <v>74.5</v>
      </c>
      <c r="Z935" s="47">
        <v>455</v>
      </c>
      <c r="AA935" s="48">
        <v>28.3</v>
      </c>
      <c r="AB935" s="47">
        <v>588</v>
      </c>
      <c r="AC935" s="48">
        <v>59.6</v>
      </c>
      <c r="AD935" s="47" t="s">
        <v>473</v>
      </c>
      <c r="AE935" s="46">
        <v>30.5</v>
      </c>
    </row>
    <row r="936" spans="1:31" x14ac:dyDescent="0.2">
      <c r="A936" s="44">
        <f t="shared" si="14"/>
        <v>935</v>
      </c>
      <c r="B936" s="45">
        <v>427</v>
      </c>
      <c r="C936" s="44">
        <f>413</f>
        <v>413</v>
      </c>
      <c r="D936" s="58" t="s">
        <v>1279</v>
      </c>
      <c r="E936" t="s">
        <v>411</v>
      </c>
      <c r="F936" t="s">
        <v>69</v>
      </c>
      <c r="G936" s="45" t="s">
        <v>58</v>
      </c>
      <c r="H936" s="44" t="s">
        <v>62</v>
      </c>
      <c r="I936" s="44" t="s">
        <v>50</v>
      </c>
      <c r="J936" s="44" t="s">
        <v>64</v>
      </c>
      <c r="K936" s="46">
        <v>21.9</v>
      </c>
      <c r="L936" s="47">
        <v>568</v>
      </c>
      <c r="M936" s="48">
        <v>22.1</v>
      </c>
      <c r="N936" s="47">
        <v>601</v>
      </c>
      <c r="O936" s="48">
        <v>99.2</v>
      </c>
      <c r="P936" s="47">
        <v>43</v>
      </c>
      <c r="Q936" s="48">
        <v>18.8</v>
      </c>
      <c r="R936" s="47">
        <v>735</v>
      </c>
      <c r="S936" s="48">
        <v>86.6</v>
      </c>
      <c r="T936" s="47">
        <v>248</v>
      </c>
      <c r="U936" s="48">
        <v>71.3</v>
      </c>
      <c r="V936" s="47">
        <v>267</v>
      </c>
      <c r="W936" s="48">
        <v>53.1</v>
      </c>
      <c r="X936" s="47">
        <v>388</v>
      </c>
      <c r="Y936" s="48">
        <v>52.3</v>
      </c>
      <c r="Z936" s="47" t="s">
        <v>53</v>
      </c>
      <c r="AA936" s="48">
        <v>15.2</v>
      </c>
      <c r="AB936" s="47" t="s">
        <v>53</v>
      </c>
      <c r="AC936" s="48">
        <v>42.6</v>
      </c>
      <c r="AD936" s="47" t="s">
        <v>53</v>
      </c>
      <c r="AE936" s="46">
        <v>36</v>
      </c>
    </row>
    <row r="937" spans="1:31" x14ac:dyDescent="0.2">
      <c r="A937" s="44">
        <f t="shared" si="14"/>
        <v>936</v>
      </c>
      <c r="B937" s="45" t="s">
        <v>172</v>
      </c>
      <c r="C937" s="44" t="s">
        <v>126</v>
      </c>
      <c r="D937" s="58" t="s">
        <v>1280</v>
      </c>
      <c r="E937" t="s">
        <v>87</v>
      </c>
      <c r="F937" t="s">
        <v>69</v>
      </c>
      <c r="G937" s="45" t="s">
        <v>77</v>
      </c>
      <c r="H937" s="44" t="s">
        <v>49</v>
      </c>
      <c r="I937" s="44" t="s">
        <v>50</v>
      </c>
      <c r="J937" s="44" t="s">
        <v>64</v>
      </c>
      <c r="K937" s="46">
        <v>21.9</v>
      </c>
      <c r="L937" s="47">
        <v>567</v>
      </c>
      <c r="M937" s="48">
        <v>50.1</v>
      </c>
      <c r="N937" s="47">
        <v>254</v>
      </c>
      <c r="O937" s="48">
        <v>30.7</v>
      </c>
      <c r="P937" s="47">
        <v>619</v>
      </c>
      <c r="Q937" s="48">
        <v>3.9</v>
      </c>
      <c r="R937" s="47" t="s">
        <v>53</v>
      </c>
      <c r="S937" s="48">
        <v>1.7</v>
      </c>
      <c r="T937" s="47" t="s">
        <v>53</v>
      </c>
      <c r="U937" s="48">
        <v>3.7</v>
      </c>
      <c r="V937" s="47" t="s">
        <v>53</v>
      </c>
      <c r="W937" s="48">
        <v>8.1999999999999993</v>
      </c>
      <c r="X937" s="47" t="s">
        <v>53</v>
      </c>
      <c r="Y937" s="48">
        <v>37.6</v>
      </c>
      <c r="Z937" s="47" t="s">
        <v>53</v>
      </c>
      <c r="AA937" s="48">
        <v>72</v>
      </c>
      <c r="AB937" s="47">
        <v>200</v>
      </c>
      <c r="AC937" s="48">
        <v>37.9</v>
      </c>
      <c r="AD937" s="47" t="s">
        <v>53</v>
      </c>
      <c r="AE937" s="46" t="s">
        <v>54</v>
      </c>
    </row>
    <row r="938" spans="1:31" x14ac:dyDescent="0.2">
      <c r="A938" s="44">
        <f t="shared" si="14"/>
        <v>937</v>
      </c>
      <c r="B938" s="45" t="s">
        <v>145</v>
      </c>
      <c r="C938" s="44" t="s">
        <v>383</v>
      </c>
      <c r="D938" s="58" t="s">
        <v>1281</v>
      </c>
      <c r="E938" t="s">
        <v>223</v>
      </c>
      <c r="F938" t="s">
        <v>69</v>
      </c>
      <c r="G938" s="45" t="s">
        <v>84</v>
      </c>
      <c r="H938" s="44" t="s">
        <v>49</v>
      </c>
      <c r="I938" s="44" t="s">
        <v>50</v>
      </c>
      <c r="J938" s="44" t="s">
        <v>64</v>
      </c>
      <c r="K938" s="46">
        <v>21.9</v>
      </c>
      <c r="L938" s="47">
        <v>569</v>
      </c>
      <c r="M938" s="48">
        <v>34.9</v>
      </c>
      <c r="N938" s="47">
        <v>410</v>
      </c>
      <c r="O938" s="48">
        <v>8.6999999999999993</v>
      </c>
      <c r="P938" s="47" t="s">
        <v>53</v>
      </c>
      <c r="Q938" s="48">
        <v>8</v>
      </c>
      <c r="R938" s="47" t="s">
        <v>53</v>
      </c>
      <c r="S938" s="48">
        <v>18.899999999999999</v>
      </c>
      <c r="T938" s="47">
        <v>729</v>
      </c>
      <c r="U938" s="48">
        <v>7.1</v>
      </c>
      <c r="V938" s="47" t="s">
        <v>53</v>
      </c>
      <c r="W938" s="48">
        <v>12.6</v>
      </c>
      <c r="X938" s="47" t="s">
        <v>53</v>
      </c>
      <c r="Y938" s="48">
        <v>83.9</v>
      </c>
      <c r="Z938" s="47">
        <v>278</v>
      </c>
      <c r="AA938" s="48">
        <v>35.9</v>
      </c>
      <c r="AB938" s="47">
        <v>477</v>
      </c>
      <c r="AC938" s="48">
        <v>65</v>
      </c>
      <c r="AD938" s="47" t="s">
        <v>657</v>
      </c>
      <c r="AE938" s="46" t="s">
        <v>54</v>
      </c>
    </row>
    <row r="939" spans="1:31" x14ac:dyDescent="0.2">
      <c r="A939" s="44">
        <f t="shared" si="14"/>
        <v>938</v>
      </c>
      <c r="B939" s="45">
        <f>688</f>
        <v>688</v>
      </c>
      <c r="C939" s="44" t="s">
        <v>43</v>
      </c>
      <c r="D939" s="58" t="s">
        <v>1282</v>
      </c>
      <c r="E939" t="s">
        <v>487</v>
      </c>
      <c r="F939" t="s">
        <v>76</v>
      </c>
      <c r="G939" s="45" t="s">
        <v>77</v>
      </c>
      <c r="H939" s="44" t="s">
        <v>49</v>
      </c>
      <c r="I939" s="44" t="s">
        <v>59</v>
      </c>
      <c r="J939" s="44" t="s">
        <v>64</v>
      </c>
      <c r="K939" s="46">
        <v>22</v>
      </c>
      <c r="L939" s="47">
        <v>566</v>
      </c>
      <c r="M939" s="48">
        <v>20.100000000000001</v>
      </c>
      <c r="N939" s="47">
        <v>654</v>
      </c>
      <c r="O939" s="48">
        <v>94</v>
      </c>
      <c r="P939" s="47">
        <v>85</v>
      </c>
      <c r="Q939" s="48">
        <v>1.9</v>
      </c>
      <c r="R939" s="47" t="s">
        <v>53</v>
      </c>
      <c r="S939" s="48">
        <v>13.4</v>
      </c>
      <c r="T939" s="47" t="s">
        <v>53</v>
      </c>
      <c r="U939" s="48">
        <v>7</v>
      </c>
      <c r="V939" s="47" t="s">
        <v>53</v>
      </c>
      <c r="W939" s="48">
        <v>11.2</v>
      </c>
      <c r="X939" s="47" t="s">
        <v>53</v>
      </c>
      <c r="Y939" s="48">
        <v>22.1</v>
      </c>
      <c r="Z939" s="47" t="s">
        <v>53</v>
      </c>
      <c r="AA939" s="48">
        <v>64.099999999999994</v>
      </c>
      <c r="AB939" s="47">
        <v>243</v>
      </c>
      <c r="AC939" s="48">
        <v>43.3</v>
      </c>
      <c r="AD939" s="47" t="s">
        <v>53</v>
      </c>
      <c r="AE939" s="46">
        <v>25.6</v>
      </c>
    </row>
    <row r="940" spans="1:31" x14ac:dyDescent="0.2">
      <c r="A940" s="44">
        <f t="shared" si="14"/>
        <v>939</v>
      </c>
      <c r="B940" s="45" t="s">
        <v>65</v>
      </c>
      <c r="C940" s="44" t="s">
        <v>65</v>
      </c>
      <c r="D940" s="58" t="s">
        <v>1283</v>
      </c>
      <c r="E940" t="s">
        <v>355</v>
      </c>
      <c r="F940" t="s">
        <v>76</v>
      </c>
      <c r="G940" s="45" t="s">
        <v>77</v>
      </c>
      <c r="H940" s="44" t="s">
        <v>82</v>
      </c>
      <c r="I940" s="44" t="s">
        <v>59</v>
      </c>
      <c r="J940" s="44" t="s">
        <v>64</v>
      </c>
      <c r="K940" s="46">
        <v>22</v>
      </c>
      <c r="L940" s="47">
        <v>565</v>
      </c>
      <c r="M940" s="48">
        <v>15.7</v>
      </c>
      <c r="N940" s="47" t="s">
        <v>52</v>
      </c>
      <c r="O940" s="48">
        <v>15.1</v>
      </c>
      <c r="P940" s="47" t="s">
        <v>53</v>
      </c>
      <c r="Q940" s="48">
        <v>6.2</v>
      </c>
      <c r="R940" s="47" t="s">
        <v>53</v>
      </c>
      <c r="S940" s="48">
        <v>23.9</v>
      </c>
      <c r="T940" s="47">
        <v>663</v>
      </c>
      <c r="U940" s="48">
        <v>12.4</v>
      </c>
      <c r="V940" s="47" t="s">
        <v>53</v>
      </c>
      <c r="W940" s="48">
        <v>15.3</v>
      </c>
      <c r="X940" s="47" t="s">
        <v>53</v>
      </c>
      <c r="Y940" s="48">
        <v>33.200000000000003</v>
      </c>
      <c r="Z940" s="47" t="s">
        <v>53</v>
      </c>
      <c r="AA940" s="48">
        <v>5</v>
      </c>
      <c r="AB940" s="47" t="s">
        <v>53</v>
      </c>
      <c r="AC940" s="48">
        <v>48.1</v>
      </c>
      <c r="AD940" s="47" t="s">
        <v>330</v>
      </c>
      <c r="AE940" s="46" t="s">
        <v>54</v>
      </c>
    </row>
    <row r="941" spans="1:31" x14ac:dyDescent="0.2">
      <c r="A941" s="44">
        <f t="shared" si="14"/>
        <v>940</v>
      </c>
      <c r="B941" s="45">
        <f>566</f>
        <v>566</v>
      </c>
      <c r="C941" s="44" t="s">
        <v>409</v>
      </c>
      <c r="D941" s="58" t="s">
        <v>1284</v>
      </c>
      <c r="E941" t="s">
        <v>423</v>
      </c>
      <c r="F941" t="s">
        <v>69</v>
      </c>
      <c r="G941" s="45" t="s">
        <v>77</v>
      </c>
      <c r="H941" s="44" t="s">
        <v>82</v>
      </c>
      <c r="I941" s="44" t="s">
        <v>50</v>
      </c>
      <c r="J941" s="44" t="s">
        <v>64</v>
      </c>
      <c r="K941" s="46">
        <v>22.2</v>
      </c>
      <c r="L941" s="47">
        <v>564</v>
      </c>
      <c r="M941" s="48">
        <v>17.100000000000001</v>
      </c>
      <c r="N941" s="47" t="s">
        <v>52</v>
      </c>
      <c r="O941" s="48">
        <v>28.3</v>
      </c>
      <c r="P941" s="47">
        <v>676</v>
      </c>
      <c r="Q941" s="48">
        <v>38.6</v>
      </c>
      <c r="R941" s="47">
        <v>485</v>
      </c>
      <c r="S941" s="48">
        <v>21.3</v>
      </c>
      <c r="T941" s="47">
        <v>694</v>
      </c>
      <c r="U941" s="48">
        <v>26</v>
      </c>
      <c r="V941" s="47">
        <v>645</v>
      </c>
      <c r="W941" s="48">
        <v>32</v>
      </c>
      <c r="X941" s="47">
        <v>589</v>
      </c>
      <c r="Y941" s="48">
        <v>83.6</v>
      </c>
      <c r="Z941" s="47">
        <v>284</v>
      </c>
      <c r="AA941" s="48">
        <v>15.7</v>
      </c>
      <c r="AB941" s="47" t="s">
        <v>53</v>
      </c>
      <c r="AC941" s="48">
        <v>67.7</v>
      </c>
      <c r="AD941" s="47" t="s">
        <v>1285</v>
      </c>
      <c r="AE941" s="46">
        <v>29.3</v>
      </c>
    </row>
    <row r="942" spans="1:31" x14ac:dyDescent="0.2">
      <c r="A942" s="44">
        <f t="shared" si="14"/>
        <v>941</v>
      </c>
      <c r="B942" s="45">
        <f>477</f>
        <v>477</v>
      </c>
      <c r="C942" s="44">
        <f>474</f>
        <v>474</v>
      </c>
      <c r="D942" s="58" t="s">
        <v>1286</v>
      </c>
      <c r="E942" t="s">
        <v>216</v>
      </c>
      <c r="F942" t="s">
        <v>69</v>
      </c>
      <c r="G942" s="45" t="s">
        <v>77</v>
      </c>
      <c r="H942" s="44" t="s">
        <v>62</v>
      </c>
      <c r="I942" s="44" t="s">
        <v>50</v>
      </c>
      <c r="J942" s="44" t="s">
        <v>64</v>
      </c>
      <c r="K942" s="46">
        <v>22.3</v>
      </c>
      <c r="L942" s="47">
        <v>563</v>
      </c>
      <c r="M942" s="48">
        <v>5</v>
      </c>
      <c r="N942" s="47" t="s">
        <v>52</v>
      </c>
      <c r="O942" s="48">
        <v>28.4</v>
      </c>
      <c r="P942" s="47">
        <v>673</v>
      </c>
      <c r="Q942" s="48">
        <v>53.7</v>
      </c>
      <c r="R942" s="47">
        <v>347</v>
      </c>
      <c r="S942" s="48">
        <v>60.9</v>
      </c>
      <c r="T942" s="47">
        <v>384</v>
      </c>
      <c r="U942" s="48">
        <v>34.9</v>
      </c>
      <c r="V942" s="47">
        <v>541</v>
      </c>
      <c r="W942" s="48">
        <v>40.6</v>
      </c>
      <c r="X942" s="47">
        <v>499</v>
      </c>
      <c r="Y942" s="48">
        <v>92.6</v>
      </c>
      <c r="Z942" s="47">
        <v>133</v>
      </c>
      <c r="AA942" s="48">
        <v>4.2</v>
      </c>
      <c r="AB942" s="47" t="s">
        <v>53</v>
      </c>
      <c r="AC942" s="48">
        <v>75.3</v>
      </c>
      <c r="AD942" s="47">
        <v>231</v>
      </c>
      <c r="AE942" s="46">
        <v>33.4</v>
      </c>
    </row>
    <row r="943" spans="1:31" x14ac:dyDescent="0.2">
      <c r="A943" s="44">
        <f t="shared" si="14"/>
        <v>942</v>
      </c>
      <c r="B943" s="45">
        <f>294</f>
        <v>294</v>
      </c>
      <c r="C943" s="44">
        <v>259</v>
      </c>
      <c r="D943" s="58" t="s">
        <v>1287</v>
      </c>
      <c r="E943" t="s">
        <v>46</v>
      </c>
      <c r="F943" t="s">
        <v>47</v>
      </c>
      <c r="G943" s="45" t="s">
        <v>58</v>
      </c>
      <c r="H943" s="44" t="s">
        <v>82</v>
      </c>
      <c r="I943" s="44" t="s">
        <v>50</v>
      </c>
      <c r="J943" s="44" t="s">
        <v>51</v>
      </c>
      <c r="K943" s="46">
        <v>22.4</v>
      </c>
      <c r="L943" s="47">
        <v>560</v>
      </c>
      <c r="M943" s="48">
        <v>20.5</v>
      </c>
      <c r="N943" s="47">
        <v>642</v>
      </c>
      <c r="O943" s="48">
        <v>88.6</v>
      </c>
      <c r="P943" s="47">
        <v>111</v>
      </c>
      <c r="Q943" s="48">
        <v>66.3</v>
      </c>
      <c r="R943" s="47">
        <v>239</v>
      </c>
      <c r="S943" s="48">
        <v>47.6</v>
      </c>
      <c r="T943" s="47">
        <v>449</v>
      </c>
      <c r="U943" s="48">
        <v>76.7</v>
      </c>
      <c r="V943" s="47">
        <v>246</v>
      </c>
      <c r="W943" s="48">
        <v>79</v>
      </c>
      <c r="X943" s="47">
        <v>218</v>
      </c>
      <c r="Y943" s="48">
        <v>58.3</v>
      </c>
      <c r="Z943" s="47">
        <v>715</v>
      </c>
      <c r="AA943" s="48">
        <v>40.9</v>
      </c>
      <c r="AB943" s="47">
        <v>429</v>
      </c>
      <c r="AC943" s="48">
        <v>70.8</v>
      </c>
      <c r="AD943" s="47" t="s">
        <v>1288</v>
      </c>
      <c r="AE943" s="46">
        <v>46</v>
      </c>
    </row>
    <row r="944" spans="1:31" x14ac:dyDescent="0.2">
      <c r="A944" s="44">
        <f t="shared" si="14"/>
        <v>943</v>
      </c>
      <c r="B944" s="45">
        <f>575</f>
        <v>575</v>
      </c>
      <c r="C944" s="44" t="s">
        <v>292</v>
      </c>
      <c r="D944" s="58" t="s">
        <v>1289</v>
      </c>
      <c r="E944" t="s">
        <v>130</v>
      </c>
      <c r="F944" t="s">
        <v>76</v>
      </c>
      <c r="G944" s="45" t="s">
        <v>84</v>
      </c>
      <c r="H944" s="44" t="s">
        <v>82</v>
      </c>
      <c r="I944" s="44" t="s">
        <v>59</v>
      </c>
      <c r="J944" s="44" t="s">
        <v>51</v>
      </c>
      <c r="K944" s="46">
        <v>22.4</v>
      </c>
      <c r="L944" s="47">
        <v>561</v>
      </c>
      <c r="M944" s="48">
        <v>70</v>
      </c>
      <c r="N944" s="47">
        <v>147</v>
      </c>
      <c r="O944" s="48">
        <v>34.200000000000003</v>
      </c>
      <c r="P944" s="47">
        <v>573</v>
      </c>
      <c r="Q944" s="48">
        <v>2.8</v>
      </c>
      <c r="R944" s="47" t="s">
        <v>53</v>
      </c>
      <c r="S944" s="48">
        <v>44.5</v>
      </c>
      <c r="T944" s="47">
        <v>469</v>
      </c>
      <c r="U944" s="48">
        <v>25.1</v>
      </c>
      <c r="V944" s="47">
        <v>662</v>
      </c>
      <c r="W944" s="48">
        <v>29.4</v>
      </c>
      <c r="X944" s="47">
        <v>621</v>
      </c>
      <c r="Y944" s="48">
        <v>66.3</v>
      </c>
      <c r="Z944" s="47">
        <v>603</v>
      </c>
      <c r="AA944" s="48">
        <v>1.7</v>
      </c>
      <c r="AB944" s="47" t="s">
        <v>53</v>
      </c>
      <c r="AC944" s="48">
        <v>44</v>
      </c>
      <c r="AD944" s="47" t="s">
        <v>53</v>
      </c>
      <c r="AE944" s="46">
        <v>29.1</v>
      </c>
    </row>
    <row r="945" spans="1:31" x14ac:dyDescent="0.2">
      <c r="A945" s="44">
        <f t="shared" si="14"/>
        <v>944</v>
      </c>
      <c r="B945" s="45" t="s">
        <v>56</v>
      </c>
      <c r="C945" s="44"/>
      <c r="D945" s="58" t="s">
        <v>1290</v>
      </c>
      <c r="E945" t="s">
        <v>574</v>
      </c>
      <c r="F945" t="s">
        <v>76</v>
      </c>
      <c r="G945" s="45" t="s">
        <v>58</v>
      </c>
      <c r="H945" s="44" t="s">
        <v>88</v>
      </c>
      <c r="I945" s="44" t="s">
        <v>273</v>
      </c>
      <c r="J945" s="44" t="s">
        <v>51</v>
      </c>
      <c r="K945" s="46">
        <v>22.4</v>
      </c>
      <c r="L945" s="47">
        <v>562</v>
      </c>
      <c r="M945" s="48">
        <v>5</v>
      </c>
      <c r="N945" s="47" t="s">
        <v>52</v>
      </c>
      <c r="O945" s="48">
        <v>13.2</v>
      </c>
      <c r="P945" s="47" t="s">
        <v>53</v>
      </c>
      <c r="Q945" s="48">
        <v>1.5</v>
      </c>
      <c r="R945" s="47" t="s">
        <v>53</v>
      </c>
      <c r="S945" s="48">
        <v>3.1</v>
      </c>
      <c r="T945" s="47" t="s">
        <v>53</v>
      </c>
      <c r="U945" s="48">
        <v>1.3</v>
      </c>
      <c r="V945" s="47" t="s">
        <v>53</v>
      </c>
      <c r="W945" s="48">
        <v>5.7</v>
      </c>
      <c r="X945" s="47" t="s">
        <v>53</v>
      </c>
      <c r="Y945" s="48">
        <v>3.4</v>
      </c>
      <c r="Z945" s="47" t="s">
        <v>53</v>
      </c>
      <c r="AA945" s="48">
        <v>2.8</v>
      </c>
      <c r="AB945" s="47" t="s">
        <v>53</v>
      </c>
      <c r="AC945" s="48">
        <v>26.9</v>
      </c>
      <c r="AD945" s="47" t="s">
        <v>53</v>
      </c>
      <c r="AE945" s="46" t="s">
        <v>54</v>
      </c>
    </row>
    <row r="946" spans="1:31" x14ac:dyDescent="0.2">
      <c r="A946" s="44">
        <f t="shared" si="14"/>
        <v>945</v>
      </c>
      <c r="B946" s="45">
        <f>314</f>
        <v>314</v>
      </c>
      <c r="C946" s="44">
        <f>293</f>
        <v>293</v>
      </c>
      <c r="D946" s="58" t="s">
        <v>1291</v>
      </c>
      <c r="E946" t="s">
        <v>100</v>
      </c>
      <c r="F946" t="s">
        <v>101</v>
      </c>
      <c r="G946" s="45" t="s">
        <v>58</v>
      </c>
      <c r="H946" s="44" t="s">
        <v>49</v>
      </c>
      <c r="I946" s="44" t="s">
        <v>50</v>
      </c>
      <c r="J946" s="44" t="s">
        <v>64</v>
      </c>
      <c r="K946" s="46">
        <v>22.5</v>
      </c>
      <c r="L946" s="47">
        <v>556</v>
      </c>
      <c r="M946" s="48">
        <v>12.2</v>
      </c>
      <c r="N946" s="47" t="s">
        <v>52</v>
      </c>
      <c r="O946" s="48">
        <v>34.299999999999997</v>
      </c>
      <c r="P946" s="47">
        <v>572</v>
      </c>
      <c r="Q946" s="48">
        <v>72.8</v>
      </c>
      <c r="R946" s="47">
        <v>192</v>
      </c>
      <c r="S946" s="48">
        <v>87.1</v>
      </c>
      <c r="T946" s="47">
        <v>244</v>
      </c>
      <c r="U946" s="48">
        <v>91.7</v>
      </c>
      <c r="V946" s="47">
        <v>152</v>
      </c>
      <c r="W946" s="48">
        <v>92.3</v>
      </c>
      <c r="X946" s="47">
        <v>129</v>
      </c>
      <c r="Y946" s="48">
        <v>80.400000000000006</v>
      </c>
      <c r="Z946" s="47">
        <v>348</v>
      </c>
      <c r="AA946" s="48">
        <v>25</v>
      </c>
      <c r="AB946" s="47">
        <v>640</v>
      </c>
      <c r="AC946" s="48">
        <v>84</v>
      </c>
      <c r="AD946" s="47" t="s">
        <v>1292</v>
      </c>
      <c r="AE946" s="46">
        <v>44.3</v>
      </c>
    </row>
    <row r="947" spans="1:31" x14ac:dyDescent="0.2">
      <c r="A947" s="44">
        <f t="shared" si="14"/>
        <v>946</v>
      </c>
      <c r="B947" s="45">
        <f>436</f>
        <v>436</v>
      </c>
      <c r="C947" s="44">
        <f>513</f>
        <v>513</v>
      </c>
      <c r="D947" s="58" t="s">
        <v>1293</v>
      </c>
      <c r="E947" t="s">
        <v>174</v>
      </c>
      <c r="F947" t="s">
        <v>76</v>
      </c>
      <c r="G947" s="45" t="s">
        <v>48</v>
      </c>
      <c r="H947" s="44" t="s">
        <v>88</v>
      </c>
      <c r="I947" s="44" t="s">
        <v>50</v>
      </c>
      <c r="J947" s="44" t="s">
        <v>51</v>
      </c>
      <c r="K947" s="46">
        <v>22.5</v>
      </c>
      <c r="L947" s="47">
        <v>558</v>
      </c>
      <c r="M947" s="48">
        <v>33.6</v>
      </c>
      <c r="N947" s="47">
        <v>427</v>
      </c>
      <c r="O947" s="48">
        <v>33.1</v>
      </c>
      <c r="P947" s="47">
        <v>588</v>
      </c>
      <c r="Q947" s="48">
        <v>54.7</v>
      </c>
      <c r="R947" s="47">
        <v>331</v>
      </c>
      <c r="S947" s="48">
        <v>100</v>
      </c>
      <c r="T947" s="47">
        <v>13</v>
      </c>
      <c r="U947" s="48">
        <v>29.6</v>
      </c>
      <c r="V947" s="47">
        <v>593</v>
      </c>
      <c r="W947" s="48">
        <v>22.2</v>
      </c>
      <c r="X947" s="47">
        <v>726</v>
      </c>
      <c r="Y947" s="48">
        <v>32.299999999999997</v>
      </c>
      <c r="Z947" s="47" t="s">
        <v>53</v>
      </c>
      <c r="AA947" s="48">
        <v>3.3</v>
      </c>
      <c r="AB947" s="47" t="s">
        <v>53</v>
      </c>
      <c r="AC947" s="48">
        <v>37.4</v>
      </c>
      <c r="AD947" s="47" t="s">
        <v>53</v>
      </c>
      <c r="AE947" s="46">
        <v>35.200000000000003</v>
      </c>
    </row>
    <row r="948" spans="1:31" x14ac:dyDescent="0.2">
      <c r="A948" s="44">
        <f t="shared" si="14"/>
        <v>947</v>
      </c>
      <c r="B948" s="45">
        <f>542</f>
        <v>542</v>
      </c>
      <c r="C948" s="44">
        <f>570</f>
        <v>570</v>
      </c>
      <c r="D948" s="58" t="s">
        <v>1294</v>
      </c>
      <c r="E948" t="s">
        <v>147</v>
      </c>
      <c r="F948" t="s">
        <v>76</v>
      </c>
      <c r="G948" s="45" t="s">
        <v>84</v>
      </c>
      <c r="H948" s="44" t="s">
        <v>49</v>
      </c>
      <c r="I948" s="44" t="s">
        <v>50</v>
      </c>
      <c r="J948" s="44" t="s">
        <v>64</v>
      </c>
      <c r="K948" s="46">
        <v>22.5</v>
      </c>
      <c r="L948" s="47">
        <v>559</v>
      </c>
      <c r="M948" s="48">
        <v>57.6</v>
      </c>
      <c r="N948" s="47">
        <v>203</v>
      </c>
      <c r="O948" s="48">
        <v>5.7</v>
      </c>
      <c r="P948" s="47" t="s">
        <v>53</v>
      </c>
      <c r="Q948" s="48">
        <v>24.4</v>
      </c>
      <c r="R948" s="47">
        <v>649</v>
      </c>
      <c r="S948" s="48">
        <v>4</v>
      </c>
      <c r="T948" s="47" t="s">
        <v>53</v>
      </c>
      <c r="U948" s="48">
        <v>1.7</v>
      </c>
      <c r="V948" s="47" t="s">
        <v>53</v>
      </c>
      <c r="W948" s="48">
        <v>6.1</v>
      </c>
      <c r="X948" s="47" t="s">
        <v>53</v>
      </c>
      <c r="Y948" s="48">
        <v>71.8</v>
      </c>
      <c r="Z948" s="47">
        <v>504</v>
      </c>
      <c r="AA948" s="48">
        <v>89.4</v>
      </c>
      <c r="AB948" s="47">
        <v>109</v>
      </c>
      <c r="AC948" s="48">
        <v>44.3</v>
      </c>
      <c r="AD948" s="47" t="s">
        <v>53</v>
      </c>
      <c r="AE948" s="46">
        <v>30.3</v>
      </c>
    </row>
    <row r="949" spans="1:31" x14ac:dyDescent="0.2">
      <c r="A949" s="44">
        <f t="shared" si="14"/>
        <v>948</v>
      </c>
      <c r="B949" s="45" t="s">
        <v>181</v>
      </c>
      <c r="C949" s="44" t="s">
        <v>128</v>
      </c>
      <c r="D949" s="58" t="s">
        <v>1295</v>
      </c>
      <c r="E949" t="s">
        <v>91</v>
      </c>
      <c r="F949" t="s">
        <v>76</v>
      </c>
      <c r="G949" s="45" t="s">
        <v>77</v>
      </c>
      <c r="H949" s="44" t="s">
        <v>82</v>
      </c>
      <c r="I949" s="44" t="s">
        <v>50</v>
      </c>
      <c r="J949" s="44" t="s">
        <v>64</v>
      </c>
      <c r="K949" s="46">
        <v>22.5</v>
      </c>
      <c r="L949" s="47">
        <v>555</v>
      </c>
      <c r="M949" s="48">
        <v>12.5</v>
      </c>
      <c r="N949" s="47" t="s">
        <v>52</v>
      </c>
      <c r="O949" s="48">
        <v>65.8</v>
      </c>
      <c r="P949" s="47">
        <v>261</v>
      </c>
      <c r="Q949" s="48">
        <v>17.8</v>
      </c>
      <c r="R949" s="47">
        <v>755</v>
      </c>
      <c r="S949" s="48">
        <v>11.3</v>
      </c>
      <c r="T949" s="47" t="s">
        <v>53</v>
      </c>
      <c r="U949" s="48">
        <v>7.9</v>
      </c>
      <c r="V949" s="47" t="s">
        <v>53</v>
      </c>
      <c r="W949" s="48">
        <v>12.1</v>
      </c>
      <c r="X949" s="47" t="s">
        <v>53</v>
      </c>
      <c r="Y949" s="48">
        <v>30.2</v>
      </c>
      <c r="Z949" s="47" t="s">
        <v>53</v>
      </c>
      <c r="AA949" s="48">
        <v>6.2</v>
      </c>
      <c r="AB949" s="47" t="s">
        <v>53</v>
      </c>
      <c r="AC949" s="48">
        <v>48.7</v>
      </c>
      <c r="AD949" s="47" t="s">
        <v>592</v>
      </c>
      <c r="AE949" s="46" t="s">
        <v>54</v>
      </c>
    </row>
    <row r="950" spans="1:31" x14ac:dyDescent="0.2">
      <c r="A950" s="44">
        <f t="shared" si="14"/>
        <v>949</v>
      </c>
      <c r="B950" s="45" t="s">
        <v>43</v>
      </c>
      <c r="C950" s="44"/>
      <c r="D950" s="58" t="s">
        <v>1296</v>
      </c>
      <c r="E950" t="s">
        <v>355</v>
      </c>
      <c r="F950" t="s">
        <v>76</v>
      </c>
      <c r="G950" s="45" t="s">
        <v>48</v>
      </c>
      <c r="H950" s="44" t="s">
        <v>62</v>
      </c>
      <c r="I950" s="44" t="s">
        <v>59</v>
      </c>
      <c r="J950" s="44"/>
      <c r="K950" s="46">
        <v>22.5</v>
      </c>
      <c r="L950" s="47">
        <v>557</v>
      </c>
      <c r="M950" s="48">
        <v>6.1</v>
      </c>
      <c r="N950" s="47" t="s">
        <v>52</v>
      </c>
      <c r="O950" s="48">
        <v>48.9</v>
      </c>
      <c r="P950" s="47">
        <v>398</v>
      </c>
      <c r="Q950" s="48">
        <v>2.1</v>
      </c>
      <c r="R950" s="47" t="s">
        <v>53</v>
      </c>
      <c r="S950" s="48">
        <v>23.4</v>
      </c>
      <c r="T950" s="47">
        <v>671</v>
      </c>
      <c r="U950" s="48">
        <v>87.3</v>
      </c>
      <c r="V950" s="47">
        <v>184</v>
      </c>
      <c r="W950" s="48">
        <v>86.3</v>
      </c>
      <c r="X950" s="47">
        <v>166</v>
      </c>
      <c r="Y950" s="48">
        <v>7.2</v>
      </c>
      <c r="Z950" s="47" t="s">
        <v>53</v>
      </c>
      <c r="AA950" s="48">
        <v>4.8</v>
      </c>
      <c r="AB950" s="47" t="s">
        <v>53</v>
      </c>
      <c r="AC950" s="48"/>
      <c r="AD950" s="47"/>
      <c r="AE950" s="46" t="s">
        <v>54</v>
      </c>
    </row>
    <row r="951" spans="1:31" x14ac:dyDescent="0.2">
      <c r="A951" s="44">
        <f t="shared" si="14"/>
        <v>950</v>
      </c>
      <c r="B951" s="45" t="s">
        <v>56</v>
      </c>
      <c r="C951" s="44"/>
      <c r="D951" s="58" t="s">
        <v>1297</v>
      </c>
      <c r="E951" t="s">
        <v>278</v>
      </c>
      <c r="F951" t="s">
        <v>76</v>
      </c>
      <c r="G951" s="45" t="s">
        <v>77</v>
      </c>
      <c r="H951" s="44" t="s">
        <v>49</v>
      </c>
      <c r="I951" s="44" t="s">
        <v>59</v>
      </c>
      <c r="J951" s="44" t="s">
        <v>64</v>
      </c>
      <c r="K951" s="46">
        <v>22.6</v>
      </c>
      <c r="L951" s="47">
        <v>554</v>
      </c>
      <c r="M951" s="48">
        <v>15.2</v>
      </c>
      <c r="N951" s="47" t="s">
        <v>52</v>
      </c>
      <c r="O951" s="48">
        <v>5.2</v>
      </c>
      <c r="P951" s="47" t="s">
        <v>53</v>
      </c>
      <c r="Q951" s="48">
        <v>5</v>
      </c>
      <c r="R951" s="47" t="s">
        <v>53</v>
      </c>
      <c r="S951" s="48">
        <v>1.5</v>
      </c>
      <c r="T951" s="47" t="s">
        <v>53</v>
      </c>
      <c r="U951" s="48">
        <v>2.8</v>
      </c>
      <c r="V951" s="47" t="s">
        <v>53</v>
      </c>
      <c r="W951" s="48">
        <v>6.9</v>
      </c>
      <c r="X951" s="47" t="s">
        <v>53</v>
      </c>
      <c r="Y951" s="48">
        <v>13.1</v>
      </c>
      <c r="Z951" s="47" t="s">
        <v>53</v>
      </c>
      <c r="AA951" s="48">
        <v>6.7</v>
      </c>
      <c r="AB951" s="47" t="s">
        <v>53</v>
      </c>
      <c r="AC951" s="48">
        <v>19.5</v>
      </c>
      <c r="AD951" s="47" t="s">
        <v>53</v>
      </c>
      <c r="AE951" s="46" t="s">
        <v>54</v>
      </c>
    </row>
    <row r="952" spans="1:31" x14ac:dyDescent="0.2">
      <c r="A952" s="44">
        <f t="shared" si="14"/>
        <v>951</v>
      </c>
      <c r="B952" s="45">
        <f>582</f>
        <v>582</v>
      </c>
      <c r="C952" s="44">
        <f>574</f>
        <v>574</v>
      </c>
      <c r="D952" s="58" t="s">
        <v>1298</v>
      </c>
      <c r="E952" t="s">
        <v>46</v>
      </c>
      <c r="F952" t="s">
        <v>47</v>
      </c>
      <c r="G952" s="45" t="s">
        <v>84</v>
      </c>
      <c r="H952" s="44" t="s">
        <v>82</v>
      </c>
      <c r="I952" s="44" t="s">
        <v>59</v>
      </c>
      <c r="J952" s="44" t="s">
        <v>64</v>
      </c>
      <c r="K952" s="46">
        <v>22.7</v>
      </c>
      <c r="L952" s="47">
        <v>551</v>
      </c>
      <c r="M952" s="48">
        <v>38.299999999999997</v>
      </c>
      <c r="N952" s="47">
        <v>363</v>
      </c>
      <c r="O952" s="48">
        <v>18.3</v>
      </c>
      <c r="P952" s="47" t="s">
        <v>53</v>
      </c>
      <c r="Q952" s="48">
        <v>17.5</v>
      </c>
      <c r="R952" s="47">
        <v>759</v>
      </c>
      <c r="S952" s="48">
        <v>27.7</v>
      </c>
      <c r="T952" s="47">
        <v>617</v>
      </c>
      <c r="U952" s="48">
        <v>22.6</v>
      </c>
      <c r="V952" s="47">
        <v>692</v>
      </c>
      <c r="W952" s="48">
        <v>28.7</v>
      </c>
      <c r="X952" s="47">
        <v>630</v>
      </c>
      <c r="Y952" s="48">
        <v>84.7</v>
      </c>
      <c r="Z952" s="47">
        <v>260</v>
      </c>
      <c r="AA952" s="48">
        <v>28</v>
      </c>
      <c r="AB952" s="47">
        <v>595</v>
      </c>
      <c r="AC952" s="48">
        <v>79</v>
      </c>
      <c r="AD952" s="47">
        <v>187</v>
      </c>
      <c r="AE952" s="46">
        <v>28.8</v>
      </c>
    </row>
    <row r="953" spans="1:31" x14ac:dyDescent="0.2">
      <c r="A953" s="44">
        <f t="shared" si="14"/>
        <v>952</v>
      </c>
      <c r="B953" s="45">
        <f>604</f>
        <v>604</v>
      </c>
      <c r="C953" s="44">
        <v>523</v>
      </c>
      <c r="D953" s="58" t="s">
        <v>1299</v>
      </c>
      <c r="E953" t="s">
        <v>264</v>
      </c>
      <c r="F953" t="s">
        <v>76</v>
      </c>
      <c r="G953" s="45" t="s">
        <v>48</v>
      </c>
      <c r="H953" s="44" t="s">
        <v>62</v>
      </c>
      <c r="I953" s="44" t="s">
        <v>59</v>
      </c>
      <c r="J953" s="44" t="s">
        <v>103</v>
      </c>
      <c r="K953" s="46">
        <v>22.7</v>
      </c>
      <c r="L953" s="47">
        <v>553</v>
      </c>
      <c r="M953" s="48">
        <v>29.7</v>
      </c>
      <c r="N953" s="47">
        <v>478</v>
      </c>
      <c r="O953" s="48">
        <v>40.299999999999997</v>
      </c>
      <c r="P953" s="47">
        <v>499</v>
      </c>
      <c r="Q953" s="48">
        <v>7</v>
      </c>
      <c r="R953" s="47" t="s">
        <v>53</v>
      </c>
      <c r="S953" s="48">
        <v>100</v>
      </c>
      <c r="T953" s="47">
        <v>4</v>
      </c>
      <c r="U953" s="48">
        <v>100</v>
      </c>
      <c r="V953" s="47">
        <v>7</v>
      </c>
      <c r="W953" s="48">
        <v>74.400000000000006</v>
      </c>
      <c r="X953" s="47">
        <v>237</v>
      </c>
      <c r="Y953" s="48">
        <v>18.8</v>
      </c>
      <c r="Z953" s="47" t="s">
        <v>53</v>
      </c>
      <c r="AA953" s="48">
        <v>18.100000000000001</v>
      </c>
      <c r="AB953" s="47">
        <v>758</v>
      </c>
      <c r="AC953" s="48">
        <v>17.600000000000001</v>
      </c>
      <c r="AD953" s="47" t="s">
        <v>53</v>
      </c>
      <c r="AE953" s="46">
        <v>28.2</v>
      </c>
    </row>
    <row r="954" spans="1:31" x14ac:dyDescent="0.2">
      <c r="A954" s="44">
        <f t="shared" si="14"/>
        <v>953</v>
      </c>
      <c r="B954" s="45" t="s">
        <v>43</v>
      </c>
      <c r="C954" s="44" t="s">
        <v>65</v>
      </c>
      <c r="D954" s="58" t="s">
        <v>1300</v>
      </c>
      <c r="E954" t="s">
        <v>282</v>
      </c>
      <c r="F954" t="s">
        <v>47</v>
      </c>
      <c r="G954" s="45" t="s">
        <v>58</v>
      </c>
      <c r="H954" s="44" t="s">
        <v>49</v>
      </c>
      <c r="I954" s="44" t="s">
        <v>50</v>
      </c>
      <c r="J954" s="44" t="s">
        <v>64</v>
      </c>
      <c r="K954" s="46">
        <v>22.7</v>
      </c>
      <c r="L954" s="47">
        <v>552</v>
      </c>
      <c r="M954" s="48">
        <v>21.5</v>
      </c>
      <c r="N954" s="47">
        <v>612</v>
      </c>
      <c r="O954" s="48">
        <v>32.6</v>
      </c>
      <c r="P954" s="47">
        <v>593</v>
      </c>
      <c r="Q954" s="48">
        <v>5</v>
      </c>
      <c r="R954" s="47" t="s">
        <v>53</v>
      </c>
      <c r="S954" s="48">
        <v>20.100000000000001</v>
      </c>
      <c r="T954" s="47">
        <v>712</v>
      </c>
      <c r="U954" s="48">
        <v>2.4</v>
      </c>
      <c r="V954" s="47" t="s">
        <v>53</v>
      </c>
      <c r="W954" s="48">
        <v>6.7</v>
      </c>
      <c r="X954" s="47" t="s">
        <v>53</v>
      </c>
      <c r="Y954" s="48">
        <v>27.4</v>
      </c>
      <c r="Z954" s="47" t="s">
        <v>53</v>
      </c>
      <c r="AA954" s="48">
        <v>12.3</v>
      </c>
      <c r="AB954" s="47" t="s">
        <v>53</v>
      </c>
      <c r="AC954" s="48">
        <v>49.3</v>
      </c>
      <c r="AD954" s="47" t="s">
        <v>833</v>
      </c>
      <c r="AE954" s="46" t="s">
        <v>54</v>
      </c>
    </row>
    <row r="955" spans="1:31" x14ac:dyDescent="0.2">
      <c r="A955" s="44">
        <f t="shared" si="14"/>
        <v>954</v>
      </c>
      <c r="B955" s="45">
        <f>339</f>
        <v>339</v>
      </c>
      <c r="C955" s="44">
        <f>316</f>
        <v>316</v>
      </c>
      <c r="D955" s="58" t="s">
        <v>1301</v>
      </c>
      <c r="E955" t="s">
        <v>75</v>
      </c>
      <c r="F955" t="s">
        <v>76</v>
      </c>
      <c r="G955" s="45" t="s">
        <v>84</v>
      </c>
      <c r="H955" s="44" t="s">
        <v>82</v>
      </c>
      <c r="I955" s="44" t="s">
        <v>50</v>
      </c>
      <c r="J955" s="44" t="s">
        <v>64</v>
      </c>
      <c r="K955" s="46">
        <v>22.8</v>
      </c>
      <c r="L955" s="47">
        <v>549</v>
      </c>
      <c r="M955" s="48">
        <v>39</v>
      </c>
      <c r="N955" s="47">
        <v>352</v>
      </c>
      <c r="O955" s="48">
        <v>21.8</v>
      </c>
      <c r="P955" s="47">
        <v>799</v>
      </c>
      <c r="Q955" s="48">
        <v>97.1</v>
      </c>
      <c r="R955" s="47">
        <v>54</v>
      </c>
      <c r="S955" s="48">
        <v>11.2</v>
      </c>
      <c r="T955" s="47" t="s">
        <v>53</v>
      </c>
      <c r="U955" s="48">
        <v>5.7</v>
      </c>
      <c r="V955" s="47" t="s">
        <v>53</v>
      </c>
      <c r="W955" s="48">
        <v>4.5</v>
      </c>
      <c r="X955" s="47" t="s">
        <v>53</v>
      </c>
      <c r="Y955" s="48">
        <v>72.8</v>
      </c>
      <c r="Z955" s="47">
        <v>490</v>
      </c>
      <c r="AA955" s="48">
        <v>26.8</v>
      </c>
      <c r="AB955" s="47">
        <v>610</v>
      </c>
      <c r="AC955" s="48">
        <v>57.5</v>
      </c>
      <c r="AD955" s="47" t="s">
        <v>782</v>
      </c>
      <c r="AE955" s="46">
        <v>42.2</v>
      </c>
    </row>
    <row r="956" spans="1:31" x14ac:dyDescent="0.2">
      <c r="A956" s="44">
        <f t="shared" si="14"/>
        <v>955</v>
      </c>
      <c r="B956" s="45">
        <f>461</f>
        <v>461</v>
      </c>
      <c r="C956" s="44">
        <f>477</f>
        <v>477</v>
      </c>
      <c r="D956" s="58" t="s">
        <v>1302</v>
      </c>
      <c r="E956" t="s">
        <v>80</v>
      </c>
      <c r="F956" t="s">
        <v>69</v>
      </c>
      <c r="G956" s="45" t="s">
        <v>77</v>
      </c>
      <c r="H956" s="44" t="s">
        <v>49</v>
      </c>
      <c r="I956" s="44" t="s">
        <v>50</v>
      </c>
      <c r="J956" s="44" t="s">
        <v>64</v>
      </c>
      <c r="K956" s="46">
        <v>22.8</v>
      </c>
      <c r="L956" s="47">
        <v>548</v>
      </c>
      <c r="M956" s="48">
        <v>11.8</v>
      </c>
      <c r="N956" s="47" t="s">
        <v>52</v>
      </c>
      <c r="O956" s="48">
        <v>15.1</v>
      </c>
      <c r="P956" s="47" t="s">
        <v>53</v>
      </c>
      <c r="Q956" s="48">
        <v>41</v>
      </c>
      <c r="R956" s="47">
        <v>460</v>
      </c>
      <c r="S956" s="48">
        <v>96.3</v>
      </c>
      <c r="T956" s="47">
        <v>164</v>
      </c>
      <c r="U956" s="48">
        <v>88.9</v>
      </c>
      <c r="V956" s="47">
        <v>177</v>
      </c>
      <c r="W956" s="48">
        <v>89.9</v>
      </c>
      <c r="X956" s="47">
        <v>151</v>
      </c>
      <c r="Y956" s="48">
        <v>73</v>
      </c>
      <c r="Z956" s="47">
        <v>487</v>
      </c>
      <c r="AA956" s="48">
        <v>12.3</v>
      </c>
      <c r="AB956" s="47" t="s">
        <v>53</v>
      </c>
      <c r="AC956" s="48">
        <v>61.7</v>
      </c>
      <c r="AD956" s="47" t="s">
        <v>195</v>
      </c>
      <c r="AE956" s="46">
        <v>33.9</v>
      </c>
    </row>
    <row r="957" spans="1:31" x14ac:dyDescent="0.2">
      <c r="A957" s="44">
        <f t="shared" si="14"/>
        <v>956</v>
      </c>
      <c r="B957" s="45">
        <f>697</f>
        <v>697</v>
      </c>
      <c r="C957" s="44" t="s">
        <v>765</v>
      </c>
      <c r="D957" s="58" t="s">
        <v>1303</v>
      </c>
      <c r="E957" t="s">
        <v>251</v>
      </c>
      <c r="F957" t="s">
        <v>76</v>
      </c>
      <c r="G957" s="45" t="s">
        <v>58</v>
      </c>
      <c r="H957" s="44" t="s">
        <v>88</v>
      </c>
      <c r="I957" s="44" t="s">
        <v>63</v>
      </c>
      <c r="J957" s="44" t="s">
        <v>64</v>
      </c>
      <c r="K957" s="46">
        <v>22.8</v>
      </c>
      <c r="L957" s="47">
        <v>550</v>
      </c>
      <c r="M957" s="48">
        <v>27.7</v>
      </c>
      <c r="N957" s="47">
        <v>499</v>
      </c>
      <c r="O957" s="48">
        <v>92.6</v>
      </c>
      <c r="P957" s="47">
        <v>91</v>
      </c>
      <c r="Q957" s="48">
        <v>1.4</v>
      </c>
      <c r="R957" s="47" t="s">
        <v>53</v>
      </c>
      <c r="S957" s="48">
        <v>26.2</v>
      </c>
      <c r="T957" s="47">
        <v>634</v>
      </c>
      <c r="U957" s="48">
        <v>39.200000000000003</v>
      </c>
      <c r="V957" s="47">
        <v>499</v>
      </c>
      <c r="W957" s="48">
        <v>35.200000000000003</v>
      </c>
      <c r="X957" s="47">
        <v>550</v>
      </c>
      <c r="Y957" s="48">
        <v>7.7</v>
      </c>
      <c r="Z957" s="47" t="s">
        <v>53</v>
      </c>
      <c r="AA957" s="48">
        <v>4.3</v>
      </c>
      <c r="AB957" s="47" t="s">
        <v>53</v>
      </c>
      <c r="AC957" s="48">
        <v>38.700000000000003</v>
      </c>
      <c r="AD957" s="47" t="s">
        <v>53</v>
      </c>
      <c r="AE957" s="46">
        <v>25.1</v>
      </c>
    </row>
    <row r="958" spans="1:31" x14ac:dyDescent="0.2">
      <c r="A958" s="44">
        <f t="shared" si="14"/>
        <v>957</v>
      </c>
      <c r="B958" s="45">
        <v>342</v>
      </c>
      <c r="C958" s="44">
        <f>344</f>
        <v>344</v>
      </c>
      <c r="D958" s="58" t="s">
        <v>1304</v>
      </c>
      <c r="E958" t="s">
        <v>576</v>
      </c>
      <c r="F958" t="s">
        <v>69</v>
      </c>
      <c r="G958" s="45" t="s">
        <v>58</v>
      </c>
      <c r="H958" s="44" t="s">
        <v>82</v>
      </c>
      <c r="I958" s="44" t="s">
        <v>50</v>
      </c>
      <c r="J958" s="44" t="s">
        <v>64</v>
      </c>
      <c r="K958" s="46">
        <v>23</v>
      </c>
      <c r="L958" s="47">
        <v>546</v>
      </c>
      <c r="M958" s="48">
        <v>21.8</v>
      </c>
      <c r="N958" s="47">
        <v>607</v>
      </c>
      <c r="O958" s="48">
        <v>29.5</v>
      </c>
      <c r="P958" s="47">
        <v>640</v>
      </c>
      <c r="Q958" s="48">
        <v>74.5</v>
      </c>
      <c r="R958" s="47">
        <v>181</v>
      </c>
      <c r="S958" s="48">
        <v>80.900000000000006</v>
      </c>
      <c r="T958" s="47">
        <v>289</v>
      </c>
      <c r="U958" s="48">
        <v>19.7</v>
      </c>
      <c r="V958" s="47">
        <v>733</v>
      </c>
      <c r="W958" s="48">
        <v>25.8</v>
      </c>
      <c r="X958" s="47">
        <v>672</v>
      </c>
      <c r="Y958" s="48">
        <v>87.9</v>
      </c>
      <c r="Z958" s="47">
        <v>203</v>
      </c>
      <c r="AA958" s="48">
        <v>30.6</v>
      </c>
      <c r="AB958" s="47">
        <v>541</v>
      </c>
      <c r="AC958" s="48">
        <v>75.2</v>
      </c>
      <c r="AD958" s="47" t="s">
        <v>1305</v>
      </c>
      <c r="AE958" s="46">
        <v>42</v>
      </c>
    </row>
    <row r="959" spans="1:31" x14ac:dyDescent="0.2">
      <c r="A959" s="44">
        <f t="shared" si="14"/>
        <v>958</v>
      </c>
      <c r="B959" s="45" t="s">
        <v>56</v>
      </c>
      <c r="C959" s="44" t="s">
        <v>65</v>
      </c>
      <c r="D959" s="58" t="s">
        <v>1306</v>
      </c>
      <c r="E959" t="s">
        <v>109</v>
      </c>
      <c r="F959" t="s">
        <v>47</v>
      </c>
      <c r="G959" s="45" t="s">
        <v>84</v>
      </c>
      <c r="H959" s="44" t="s">
        <v>82</v>
      </c>
      <c r="I959" s="44" t="s">
        <v>63</v>
      </c>
      <c r="J959" s="44" t="s">
        <v>64</v>
      </c>
      <c r="K959" s="46">
        <v>23</v>
      </c>
      <c r="L959" s="47">
        <v>547</v>
      </c>
      <c r="M959" s="48">
        <v>12.8</v>
      </c>
      <c r="N959" s="47" t="s">
        <v>52</v>
      </c>
      <c r="O959" s="48">
        <v>7.5</v>
      </c>
      <c r="P959" s="47" t="s">
        <v>53</v>
      </c>
      <c r="Q959" s="48">
        <v>2</v>
      </c>
      <c r="R959" s="47" t="s">
        <v>53</v>
      </c>
      <c r="S959" s="48">
        <v>3.9</v>
      </c>
      <c r="T959" s="47" t="s">
        <v>53</v>
      </c>
      <c r="U959" s="48">
        <v>1.7</v>
      </c>
      <c r="V959" s="47" t="s">
        <v>53</v>
      </c>
      <c r="W959" s="48">
        <v>6.1</v>
      </c>
      <c r="X959" s="47" t="s">
        <v>53</v>
      </c>
      <c r="Y959" s="48">
        <v>15.6</v>
      </c>
      <c r="Z959" s="47" t="s">
        <v>53</v>
      </c>
      <c r="AA959" s="48">
        <v>2.1</v>
      </c>
      <c r="AB959" s="47" t="s">
        <v>53</v>
      </c>
      <c r="AC959" s="48">
        <v>39.799999999999997</v>
      </c>
      <c r="AD959" s="47" t="s">
        <v>53</v>
      </c>
      <c r="AE959" s="46" t="s">
        <v>54</v>
      </c>
    </row>
    <row r="960" spans="1:31" x14ac:dyDescent="0.2">
      <c r="A960" s="44">
        <f t="shared" si="14"/>
        <v>959</v>
      </c>
      <c r="B960" s="45">
        <f>676</f>
        <v>676</v>
      </c>
      <c r="C960" s="44" t="s">
        <v>172</v>
      </c>
      <c r="D960" s="58" t="s">
        <v>1307</v>
      </c>
      <c r="E960" t="s">
        <v>130</v>
      </c>
      <c r="F960" t="s">
        <v>76</v>
      </c>
      <c r="G960" s="45" t="s">
        <v>58</v>
      </c>
      <c r="H960" s="44" t="s">
        <v>62</v>
      </c>
      <c r="I960" s="44" t="s">
        <v>50</v>
      </c>
      <c r="J960" s="44" t="s">
        <v>64</v>
      </c>
      <c r="K960" s="46">
        <v>23.2</v>
      </c>
      <c r="L960" s="47">
        <v>544</v>
      </c>
      <c r="M960" s="48">
        <v>10.5</v>
      </c>
      <c r="N960" s="47" t="s">
        <v>52</v>
      </c>
      <c r="O960" s="48">
        <v>13.7</v>
      </c>
      <c r="P960" s="47" t="s">
        <v>53</v>
      </c>
      <c r="Q960" s="48">
        <v>55.8</v>
      </c>
      <c r="R960" s="47">
        <v>319</v>
      </c>
      <c r="S960" s="48"/>
      <c r="T960" s="47"/>
      <c r="U960" s="48">
        <v>1.1000000000000001</v>
      </c>
      <c r="V960" s="47" t="s">
        <v>53</v>
      </c>
      <c r="W960" s="48">
        <v>5.5</v>
      </c>
      <c r="X960" s="47" t="s">
        <v>53</v>
      </c>
      <c r="Y960" s="48">
        <v>44</v>
      </c>
      <c r="Z960" s="47" t="s">
        <v>53</v>
      </c>
      <c r="AA960" s="48">
        <v>19.5</v>
      </c>
      <c r="AB960" s="47">
        <v>733</v>
      </c>
      <c r="AC960" s="48">
        <v>61.4</v>
      </c>
      <c r="AD960" s="47">
        <v>470</v>
      </c>
      <c r="AE960" s="46">
        <v>26.1</v>
      </c>
    </row>
    <row r="961" spans="1:31" x14ac:dyDescent="0.2">
      <c r="A961" s="44">
        <f t="shared" si="14"/>
        <v>960</v>
      </c>
      <c r="B961" s="45" t="s">
        <v>126</v>
      </c>
      <c r="C961" s="44" t="s">
        <v>1122</v>
      </c>
      <c r="D961" s="58" t="s">
        <v>1308</v>
      </c>
      <c r="E961" t="s">
        <v>440</v>
      </c>
      <c r="F961" t="s">
        <v>69</v>
      </c>
      <c r="G961" s="45" t="s">
        <v>84</v>
      </c>
      <c r="H961" s="44" t="s">
        <v>82</v>
      </c>
      <c r="I961" s="44" t="s">
        <v>50</v>
      </c>
      <c r="J961" s="44" t="s">
        <v>64</v>
      </c>
      <c r="K961" s="46">
        <v>23.2</v>
      </c>
      <c r="L961" s="47">
        <v>545</v>
      </c>
      <c r="M961" s="48">
        <v>12.8</v>
      </c>
      <c r="N961" s="47" t="s">
        <v>52</v>
      </c>
      <c r="O961" s="48">
        <v>26.8</v>
      </c>
      <c r="P961" s="47">
        <v>700</v>
      </c>
      <c r="Q961" s="48">
        <v>8.1</v>
      </c>
      <c r="R961" s="47" t="s">
        <v>53</v>
      </c>
      <c r="S961" s="48">
        <v>1.9</v>
      </c>
      <c r="T961" s="47" t="s">
        <v>53</v>
      </c>
      <c r="U961" s="48">
        <v>5.0999999999999996</v>
      </c>
      <c r="V961" s="47" t="s">
        <v>53</v>
      </c>
      <c r="W961" s="48">
        <v>10</v>
      </c>
      <c r="X961" s="47" t="s">
        <v>53</v>
      </c>
      <c r="Y961" s="48">
        <v>92.1</v>
      </c>
      <c r="Z961" s="47">
        <v>145</v>
      </c>
      <c r="AA961" s="48">
        <v>98.4</v>
      </c>
      <c r="AB961" s="47">
        <v>34</v>
      </c>
      <c r="AC961" s="48">
        <v>60.9</v>
      </c>
      <c r="AD961" s="47" t="s">
        <v>1099</v>
      </c>
      <c r="AE961" s="46" t="s">
        <v>54</v>
      </c>
    </row>
    <row r="962" spans="1:31" x14ac:dyDescent="0.2">
      <c r="A962" s="44">
        <f t="shared" si="14"/>
        <v>961</v>
      </c>
      <c r="B962" s="45" t="s">
        <v>507</v>
      </c>
      <c r="C962" s="44" t="s">
        <v>93</v>
      </c>
      <c r="D962" s="58" t="s">
        <v>1309</v>
      </c>
      <c r="E962" t="s">
        <v>46</v>
      </c>
      <c r="F962" t="s">
        <v>47</v>
      </c>
      <c r="G962" s="45" t="s">
        <v>77</v>
      </c>
      <c r="H962" s="44" t="s">
        <v>49</v>
      </c>
      <c r="I962" s="44" t="s">
        <v>50</v>
      </c>
      <c r="J962" s="44" t="s">
        <v>64</v>
      </c>
      <c r="K962" s="46">
        <v>23.2</v>
      </c>
      <c r="L962" s="47">
        <v>543</v>
      </c>
      <c r="M962" s="48">
        <v>22.5</v>
      </c>
      <c r="N962" s="47">
        <v>592</v>
      </c>
      <c r="O962" s="48">
        <v>14.7</v>
      </c>
      <c r="P962" s="47" t="s">
        <v>53</v>
      </c>
      <c r="Q962" s="48">
        <v>25.3</v>
      </c>
      <c r="R962" s="47">
        <v>632</v>
      </c>
      <c r="S962" s="48">
        <v>10.5</v>
      </c>
      <c r="T962" s="47" t="s">
        <v>53</v>
      </c>
      <c r="U962" s="48">
        <v>5.4</v>
      </c>
      <c r="V962" s="47" t="s">
        <v>53</v>
      </c>
      <c r="W962" s="48">
        <v>4.3</v>
      </c>
      <c r="X962" s="47" t="s">
        <v>53</v>
      </c>
      <c r="Y962" s="48">
        <v>53.8</v>
      </c>
      <c r="Z962" s="47">
        <v>785</v>
      </c>
      <c r="AA962" s="48">
        <v>36.9</v>
      </c>
      <c r="AB962" s="47">
        <v>470</v>
      </c>
      <c r="AC962" s="48">
        <v>55.7</v>
      </c>
      <c r="AD962" s="47" t="s">
        <v>393</v>
      </c>
      <c r="AE962" s="46" t="s">
        <v>54</v>
      </c>
    </row>
    <row r="963" spans="1:31" x14ac:dyDescent="0.2">
      <c r="A963" s="44">
        <f t="shared" ref="A963:A1026" si="15">ROW(A962)</f>
        <v>962</v>
      </c>
      <c r="B963" s="45">
        <v>498</v>
      </c>
      <c r="C963" s="44">
        <f>489</f>
        <v>489</v>
      </c>
      <c r="D963" s="58" t="s">
        <v>1310</v>
      </c>
      <c r="E963" t="s">
        <v>576</v>
      </c>
      <c r="F963" t="s">
        <v>69</v>
      </c>
      <c r="G963" s="45" t="s">
        <v>58</v>
      </c>
      <c r="H963" s="44" t="s">
        <v>62</v>
      </c>
      <c r="I963" s="44" t="s">
        <v>50</v>
      </c>
      <c r="J963" s="44" t="s">
        <v>64</v>
      </c>
      <c r="K963" s="46">
        <v>23.4</v>
      </c>
      <c r="L963" s="47">
        <v>539</v>
      </c>
      <c r="M963" s="48">
        <v>13.7</v>
      </c>
      <c r="N963" s="47" t="s">
        <v>52</v>
      </c>
      <c r="O963" s="48">
        <v>87.8</v>
      </c>
      <c r="P963" s="47">
        <v>112</v>
      </c>
      <c r="Q963" s="48">
        <v>20.8</v>
      </c>
      <c r="R963" s="47">
        <v>702</v>
      </c>
      <c r="S963" s="48">
        <v>51.1</v>
      </c>
      <c r="T963" s="47">
        <v>435</v>
      </c>
      <c r="U963" s="48">
        <v>6.3</v>
      </c>
      <c r="V963" s="47" t="s">
        <v>53</v>
      </c>
      <c r="W963" s="48">
        <v>11.8</v>
      </c>
      <c r="X963" s="47" t="s">
        <v>53</v>
      </c>
      <c r="Y963" s="48">
        <v>84.3</v>
      </c>
      <c r="Z963" s="47">
        <v>269</v>
      </c>
      <c r="AA963" s="48">
        <v>13.9</v>
      </c>
      <c r="AB963" s="47" t="s">
        <v>53</v>
      </c>
      <c r="AC963" s="48">
        <v>70.599999999999994</v>
      </c>
      <c r="AD963" s="47" t="s">
        <v>1311</v>
      </c>
      <c r="AE963" s="46">
        <v>32.299999999999997</v>
      </c>
    </row>
    <row r="964" spans="1:31" x14ac:dyDescent="0.2">
      <c r="A964" s="44">
        <f t="shared" si="15"/>
        <v>963</v>
      </c>
      <c r="B964" s="45">
        <f>575</f>
        <v>575</v>
      </c>
      <c r="C964" s="44">
        <v>526</v>
      </c>
      <c r="D964" s="58" t="s">
        <v>1312</v>
      </c>
      <c r="E964" t="s">
        <v>216</v>
      </c>
      <c r="F964" t="s">
        <v>69</v>
      </c>
      <c r="G964" s="45" t="s">
        <v>77</v>
      </c>
      <c r="H964" s="44" t="s">
        <v>82</v>
      </c>
      <c r="I964" s="44" t="s">
        <v>50</v>
      </c>
      <c r="J964" s="44" t="s">
        <v>64</v>
      </c>
      <c r="K964" s="46">
        <v>23.4</v>
      </c>
      <c r="L964" s="47">
        <v>540</v>
      </c>
      <c r="M964" s="48">
        <v>10.4</v>
      </c>
      <c r="N964" s="47" t="s">
        <v>52</v>
      </c>
      <c r="O964" s="48">
        <v>100</v>
      </c>
      <c r="P964" s="47">
        <v>21</v>
      </c>
      <c r="Q964" s="48">
        <v>12.7</v>
      </c>
      <c r="R964" s="47" t="s">
        <v>53</v>
      </c>
      <c r="S964" s="48"/>
      <c r="T964" s="47"/>
      <c r="U964" s="48">
        <v>34.1</v>
      </c>
      <c r="V964" s="47">
        <v>548</v>
      </c>
      <c r="W964" s="48">
        <v>25.5</v>
      </c>
      <c r="X964" s="47">
        <v>679</v>
      </c>
      <c r="Y964" s="48">
        <v>91.1</v>
      </c>
      <c r="Z964" s="47">
        <v>154</v>
      </c>
      <c r="AA964" s="48">
        <v>4.9000000000000004</v>
      </c>
      <c r="AB964" s="47" t="s">
        <v>53</v>
      </c>
      <c r="AC964" s="48">
        <v>53.2</v>
      </c>
      <c r="AD964" s="47" t="s">
        <v>1016</v>
      </c>
      <c r="AE964" s="46">
        <v>29.1</v>
      </c>
    </row>
    <row r="965" spans="1:31" x14ac:dyDescent="0.2">
      <c r="A965" s="44">
        <f t="shared" si="15"/>
        <v>964</v>
      </c>
      <c r="B965" s="45" t="s">
        <v>44</v>
      </c>
      <c r="C965" s="44" t="s">
        <v>43</v>
      </c>
      <c r="D965" s="58" t="s">
        <v>1313</v>
      </c>
      <c r="E965" t="s">
        <v>255</v>
      </c>
      <c r="F965" t="s">
        <v>76</v>
      </c>
      <c r="G965" s="45" t="s">
        <v>77</v>
      </c>
      <c r="H965" s="44" t="s">
        <v>82</v>
      </c>
      <c r="I965" s="44" t="s">
        <v>59</v>
      </c>
      <c r="J965" s="44" t="s">
        <v>64</v>
      </c>
      <c r="K965" s="46">
        <v>23.4</v>
      </c>
      <c r="L965" s="47">
        <v>541</v>
      </c>
      <c r="M965" s="48">
        <v>32</v>
      </c>
      <c r="N965" s="47">
        <v>448</v>
      </c>
      <c r="O965" s="48">
        <v>5.3</v>
      </c>
      <c r="P965" s="47" t="s">
        <v>53</v>
      </c>
      <c r="Q965" s="48">
        <v>5.2</v>
      </c>
      <c r="R965" s="47" t="s">
        <v>53</v>
      </c>
      <c r="S965" s="48">
        <v>7.7</v>
      </c>
      <c r="T965" s="47" t="s">
        <v>53</v>
      </c>
      <c r="U965" s="48">
        <v>25.9</v>
      </c>
      <c r="V965" s="47">
        <v>646</v>
      </c>
      <c r="W965" s="48">
        <v>28.4</v>
      </c>
      <c r="X965" s="47">
        <v>634</v>
      </c>
      <c r="Y965" s="48">
        <v>44.6</v>
      </c>
      <c r="Z965" s="47" t="s">
        <v>53</v>
      </c>
      <c r="AA965" s="48">
        <v>42.3</v>
      </c>
      <c r="AB965" s="47">
        <v>414</v>
      </c>
      <c r="AC965" s="48">
        <v>45.3</v>
      </c>
      <c r="AD965" s="47" t="s">
        <v>53</v>
      </c>
      <c r="AE965" s="46" t="s">
        <v>54</v>
      </c>
    </row>
    <row r="966" spans="1:31" x14ac:dyDescent="0.2">
      <c r="A966" s="44">
        <f t="shared" si="15"/>
        <v>965</v>
      </c>
      <c r="B966" s="45" t="s">
        <v>89</v>
      </c>
      <c r="C966" s="44" t="s">
        <v>93</v>
      </c>
      <c r="D966" s="58" t="s">
        <v>1314</v>
      </c>
      <c r="E966" t="s">
        <v>130</v>
      </c>
      <c r="F966" t="s">
        <v>76</v>
      </c>
      <c r="G966" s="45" t="s">
        <v>58</v>
      </c>
      <c r="H966" s="44" t="s">
        <v>62</v>
      </c>
      <c r="I966" s="44" t="s">
        <v>50</v>
      </c>
      <c r="J966" s="44" t="s">
        <v>51</v>
      </c>
      <c r="K966" s="46">
        <v>23.4</v>
      </c>
      <c r="L966" s="47">
        <v>542</v>
      </c>
      <c r="M966" s="48">
        <v>7.7</v>
      </c>
      <c r="N966" s="47" t="s">
        <v>52</v>
      </c>
      <c r="O966" s="48">
        <v>46.5</v>
      </c>
      <c r="P966" s="47">
        <v>423</v>
      </c>
      <c r="Q966" s="48">
        <v>9.5</v>
      </c>
      <c r="R966" s="47" t="s">
        <v>53</v>
      </c>
      <c r="S966" s="48">
        <v>23.7</v>
      </c>
      <c r="T966" s="47">
        <v>666</v>
      </c>
      <c r="U966" s="48">
        <v>1.4</v>
      </c>
      <c r="V966" s="47" t="s">
        <v>53</v>
      </c>
      <c r="W966" s="48">
        <v>5.8</v>
      </c>
      <c r="X966" s="47" t="s">
        <v>53</v>
      </c>
      <c r="Y966" s="48">
        <v>66.5</v>
      </c>
      <c r="Z966" s="47">
        <v>597</v>
      </c>
      <c r="AA966" s="48">
        <v>1.7</v>
      </c>
      <c r="AB966" s="47" t="s">
        <v>53</v>
      </c>
      <c r="AC966" s="48">
        <v>27.2</v>
      </c>
      <c r="AD966" s="47" t="s">
        <v>53</v>
      </c>
      <c r="AE966" s="46" t="s">
        <v>54</v>
      </c>
    </row>
    <row r="967" spans="1:31" x14ac:dyDescent="0.2">
      <c r="A967" s="44">
        <f t="shared" si="15"/>
        <v>966</v>
      </c>
      <c r="B967" s="45" t="s">
        <v>43</v>
      </c>
      <c r="C967" s="44" t="s">
        <v>65</v>
      </c>
      <c r="D967" s="58" t="s">
        <v>1315</v>
      </c>
      <c r="E967" t="s">
        <v>574</v>
      </c>
      <c r="F967" t="s">
        <v>76</v>
      </c>
      <c r="G967" s="45" t="s">
        <v>84</v>
      </c>
      <c r="H967" s="44" t="s">
        <v>82</v>
      </c>
      <c r="I967" s="44" t="s">
        <v>59</v>
      </c>
      <c r="J967" s="44" t="s">
        <v>64</v>
      </c>
      <c r="K967" s="46">
        <v>23.5</v>
      </c>
      <c r="L967" s="47">
        <v>538</v>
      </c>
      <c r="M967" s="48">
        <v>17.5</v>
      </c>
      <c r="N967" s="47" t="s">
        <v>52</v>
      </c>
      <c r="O967" s="48">
        <v>41.9</v>
      </c>
      <c r="P967" s="47">
        <v>484</v>
      </c>
      <c r="Q967" s="48">
        <v>1.7</v>
      </c>
      <c r="R967" s="47" t="s">
        <v>53</v>
      </c>
      <c r="S967" s="48">
        <v>11.9</v>
      </c>
      <c r="T967" s="47" t="s">
        <v>53</v>
      </c>
      <c r="U967" s="48">
        <v>3.1</v>
      </c>
      <c r="V967" s="47" t="s">
        <v>53</v>
      </c>
      <c r="W967" s="48">
        <v>7.8</v>
      </c>
      <c r="X967" s="47" t="s">
        <v>53</v>
      </c>
      <c r="Y967" s="48">
        <v>20</v>
      </c>
      <c r="Z967" s="47" t="s">
        <v>53</v>
      </c>
      <c r="AA967" s="48">
        <v>22</v>
      </c>
      <c r="AB967" s="47">
        <v>695</v>
      </c>
      <c r="AC967" s="48">
        <v>53</v>
      </c>
      <c r="AD967" s="47" t="s">
        <v>238</v>
      </c>
      <c r="AE967" s="46" t="s">
        <v>54</v>
      </c>
    </row>
    <row r="968" spans="1:31" x14ac:dyDescent="0.2">
      <c r="A968" s="44">
        <f t="shared" si="15"/>
        <v>967</v>
      </c>
      <c r="B968" s="45">
        <f>622</f>
        <v>622</v>
      </c>
      <c r="C968" s="44">
        <f>559</f>
        <v>559</v>
      </c>
      <c r="D968" s="58" t="s">
        <v>1316</v>
      </c>
      <c r="E968" t="s">
        <v>174</v>
      </c>
      <c r="F968" t="s">
        <v>76</v>
      </c>
      <c r="G968" s="45" t="s">
        <v>84</v>
      </c>
      <c r="H968" s="44" t="s">
        <v>82</v>
      </c>
      <c r="I968" s="44" t="s">
        <v>59</v>
      </c>
      <c r="J968" s="44" t="s">
        <v>64</v>
      </c>
      <c r="K968" s="46">
        <v>23.6</v>
      </c>
      <c r="L968" s="47">
        <v>537</v>
      </c>
      <c r="M968" s="48">
        <v>15.4</v>
      </c>
      <c r="N968" s="47" t="s">
        <v>52</v>
      </c>
      <c r="O968" s="48">
        <v>61.3</v>
      </c>
      <c r="P968" s="47">
        <v>291</v>
      </c>
      <c r="Q968" s="48">
        <v>4.9000000000000004</v>
      </c>
      <c r="R968" s="47" t="s">
        <v>53</v>
      </c>
      <c r="S968" s="48">
        <v>100</v>
      </c>
      <c r="T968" s="47">
        <v>95</v>
      </c>
      <c r="U968" s="48">
        <v>26.1</v>
      </c>
      <c r="V968" s="47">
        <v>643</v>
      </c>
      <c r="W968" s="48">
        <v>19.600000000000001</v>
      </c>
      <c r="X968" s="47">
        <v>770</v>
      </c>
      <c r="Y968" s="48">
        <v>71.3</v>
      </c>
      <c r="Z968" s="47">
        <v>510</v>
      </c>
      <c r="AA968" s="48">
        <v>11.5</v>
      </c>
      <c r="AB968" s="47" t="s">
        <v>53</v>
      </c>
      <c r="AC968" s="48">
        <v>36.799999999999997</v>
      </c>
      <c r="AD968" s="47" t="s">
        <v>53</v>
      </c>
      <c r="AE968" s="46">
        <v>27.6</v>
      </c>
    </row>
    <row r="969" spans="1:31" x14ac:dyDescent="0.2">
      <c r="A969" s="44">
        <f t="shared" si="15"/>
        <v>968</v>
      </c>
      <c r="B969" s="45" t="s">
        <v>145</v>
      </c>
      <c r="C969" s="44" t="s">
        <v>139</v>
      </c>
      <c r="D969" s="58" t="s">
        <v>1317</v>
      </c>
      <c r="E969" t="s">
        <v>867</v>
      </c>
      <c r="F969" t="s">
        <v>69</v>
      </c>
      <c r="G969" s="45" t="s">
        <v>84</v>
      </c>
      <c r="H969" s="44" t="s">
        <v>82</v>
      </c>
      <c r="I969" s="44" t="s">
        <v>50</v>
      </c>
      <c r="J969" s="44" t="s">
        <v>64</v>
      </c>
      <c r="K969" s="46">
        <v>23.6</v>
      </c>
      <c r="L969" s="47">
        <v>536</v>
      </c>
      <c r="M969" s="48">
        <v>14</v>
      </c>
      <c r="N969" s="47" t="s">
        <v>52</v>
      </c>
      <c r="O969" s="48">
        <v>6.5</v>
      </c>
      <c r="P969" s="47" t="s">
        <v>53</v>
      </c>
      <c r="Q969" s="48">
        <v>10.1</v>
      </c>
      <c r="R969" s="47" t="s">
        <v>53</v>
      </c>
      <c r="S969" s="48">
        <v>3.6</v>
      </c>
      <c r="T969" s="47" t="s">
        <v>53</v>
      </c>
      <c r="U969" s="48">
        <v>7.4</v>
      </c>
      <c r="V969" s="47" t="s">
        <v>53</v>
      </c>
      <c r="W969" s="48">
        <v>5.8</v>
      </c>
      <c r="X969" s="47" t="s">
        <v>53</v>
      </c>
      <c r="Y969" s="48">
        <v>94.5</v>
      </c>
      <c r="Z969" s="47">
        <v>91</v>
      </c>
      <c r="AA969" s="48">
        <v>98.4</v>
      </c>
      <c r="AB969" s="47">
        <v>36</v>
      </c>
      <c r="AC969" s="48">
        <v>52.1</v>
      </c>
      <c r="AD969" s="47" t="s">
        <v>1318</v>
      </c>
      <c r="AE969" s="46" t="s">
        <v>54</v>
      </c>
    </row>
    <row r="970" spans="1:31" x14ac:dyDescent="0.2">
      <c r="A970" s="44">
        <f t="shared" si="15"/>
        <v>969</v>
      </c>
      <c r="B970" s="45">
        <f>456</f>
        <v>456</v>
      </c>
      <c r="C970" s="44">
        <f>472</f>
        <v>472</v>
      </c>
      <c r="D970" s="58" t="s">
        <v>1319</v>
      </c>
      <c r="E970" t="s">
        <v>80</v>
      </c>
      <c r="F970" t="s">
        <v>69</v>
      </c>
      <c r="G970" s="45" t="s">
        <v>77</v>
      </c>
      <c r="H970" s="44" t="s">
        <v>49</v>
      </c>
      <c r="I970" s="44" t="s">
        <v>50</v>
      </c>
      <c r="J970" s="44" t="s">
        <v>64</v>
      </c>
      <c r="K970" s="46">
        <v>23.7</v>
      </c>
      <c r="L970" s="47">
        <v>535</v>
      </c>
      <c r="M970" s="48">
        <v>9.9</v>
      </c>
      <c r="N970" s="47" t="s">
        <v>52</v>
      </c>
      <c r="O970" s="48">
        <v>17.100000000000001</v>
      </c>
      <c r="P970" s="47" t="s">
        <v>53</v>
      </c>
      <c r="Q970" s="48">
        <v>35.1</v>
      </c>
      <c r="R970" s="47">
        <v>525</v>
      </c>
      <c r="S970" s="48">
        <v>99.9</v>
      </c>
      <c r="T970" s="47">
        <v>102</v>
      </c>
      <c r="U970" s="48">
        <v>99.2</v>
      </c>
      <c r="V970" s="47">
        <v>64</v>
      </c>
      <c r="W970" s="48">
        <v>99.2</v>
      </c>
      <c r="X970" s="47">
        <v>53</v>
      </c>
      <c r="Y970" s="48">
        <v>77</v>
      </c>
      <c r="Z970" s="47">
        <v>404</v>
      </c>
      <c r="AA970" s="48">
        <v>24.7</v>
      </c>
      <c r="AB970" s="47">
        <v>645</v>
      </c>
      <c r="AC970" s="48">
        <v>54.5</v>
      </c>
      <c r="AD970" s="47" t="s">
        <v>1189</v>
      </c>
      <c r="AE970" s="46">
        <v>34.1</v>
      </c>
    </row>
    <row r="971" spans="1:31" x14ac:dyDescent="0.2">
      <c r="A971" s="44">
        <f t="shared" si="15"/>
        <v>970</v>
      </c>
      <c r="B971" s="45" t="s">
        <v>89</v>
      </c>
      <c r="C971" s="44" t="s">
        <v>89</v>
      </c>
      <c r="D971" s="58" t="s">
        <v>1320</v>
      </c>
      <c r="E971" t="s">
        <v>233</v>
      </c>
      <c r="F971" t="s">
        <v>76</v>
      </c>
      <c r="G971" s="45" t="s">
        <v>84</v>
      </c>
      <c r="H971" s="44" t="s">
        <v>82</v>
      </c>
      <c r="I971" s="44" t="s">
        <v>59</v>
      </c>
      <c r="J971" s="44" t="s">
        <v>64</v>
      </c>
      <c r="K971" s="46">
        <v>23.7</v>
      </c>
      <c r="L971" s="47">
        <v>533</v>
      </c>
      <c r="M971" s="48">
        <v>24.4</v>
      </c>
      <c r="N971" s="47">
        <v>551</v>
      </c>
      <c r="O971" s="48">
        <v>9.8000000000000007</v>
      </c>
      <c r="P971" s="47" t="s">
        <v>53</v>
      </c>
      <c r="Q971" s="48">
        <v>7.6</v>
      </c>
      <c r="R971" s="47" t="s">
        <v>53</v>
      </c>
      <c r="S971" s="48">
        <v>1.2</v>
      </c>
      <c r="T971" s="47" t="s">
        <v>53</v>
      </c>
      <c r="U971" s="48">
        <v>7.5</v>
      </c>
      <c r="V971" s="47" t="s">
        <v>53</v>
      </c>
      <c r="W971" s="48">
        <v>13.1</v>
      </c>
      <c r="X971" s="47" t="s">
        <v>53</v>
      </c>
      <c r="Y971" s="48">
        <v>61.2</v>
      </c>
      <c r="Z971" s="47">
        <v>676</v>
      </c>
      <c r="AA971" s="48">
        <v>28.9</v>
      </c>
      <c r="AB971" s="47">
        <v>576</v>
      </c>
      <c r="AC971" s="48">
        <v>55.6</v>
      </c>
      <c r="AD971" s="47" t="s">
        <v>1267</v>
      </c>
      <c r="AE971" s="46" t="s">
        <v>54</v>
      </c>
    </row>
    <row r="972" spans="1:31" x14ac:dyDescent="0.2">
      <c r="A972" s="44">
        <f t="shared" si="15"/>
        <v>971</v>
      </c>
      <c r="B972" s="45" t="s">
        <v>65</v>
      </c>
      <c r="C972" s="44"/>
      <c r="D972" s="58" t="s">
        <v>1321</v>
      </c>
      <c r="E972" t="s">
        <v>747</v>
      </c>
      <c r="F972" t="s">
        <v>76</v>
      </c>
      <c r="G972" s="45" t="s">
        <v>77</v>
      </c>
      <c r="H972" s="44" t="s">
        <v>49</v>
      </c>
      <c r="I972" s="44" t="s">
        <v>63</v>
      </c>
      <c r="J972" s="44" t="s">
        <v>64</v>
      </c>
      <c r="K972" s="46">
        <v>23.7</v>
      </c>
      <c r="L972" s="47">
        <v>534</v>
      </c>
      <c r="M972" s="48">
        <v>18</v>
      </c>
      <c r="N972" s="47" t="s">
        <v>52</v>
      </c>
      <c r="O972" s="48">
        <v>41</v>
      </c>
      <c r="P972" s="47">
        <v>494</v>
      </c>
      <c r="Q972" s="48">
        <v>1.3</v>
      </c>
      <c r="R972" s="47" t="s">
        <v>53</v>
      </c>
      <c r="S972" s="48">
        <v>25.1</v>
      </c>
      <c r="T972" s="47">
        <v>651</v>
      </c>
      <c r="U972" s="48">
        <v>6.5</v>
      </c>
      <c r="V972" s="47" t="s">
        <v>53</v>
      </c>
      <c r="W972" s="48">
        <v>10.4</v>
      </c>
      <c r="X972" s="47" t="s">
        <v>53</v>
      </c>
      <c r="Y972" s="48">
        <v>7.3</v>
      </c>
      <c r="Z972" s="47" t="s">
        <v>53</v>
      </c>
      <c r="AA972" s="48">
        <v>9.5</v>
      </c>
      <c r="AB972" s="47" t="s">
        <v>53</v>
      </c>
      <c r="AC972" s="48">
        <v>11.6</v>
      </c>
      <c r="AD972" s="47" t="s">
        <v>53</v>
      </c>
      <c r="AE972" s="46" t="s">
        <v>54</v>
      </c>
    </row>
    <row r="973" spans="1:31" x14ac:dyDescent="0.2">
      <c r="A973" s="44">
        <f t="shared" si="15"/>
        <v>972</v>
      </c>
      <c r="B973" s="45">
        <f>334</f>
        <v>334</v>
      </c>
      <c r="C973" s="44">
        <f>344</f>
        <v>344</v>
      </c>
      <c r="D973" s="58" t="s">
        <v>1322</v>
      </c>
      <c r="E973" t="s">
        <v>46</v>
      </c>
      <c r="F973" t="s">
        <v>47</v>
      </c>
      <c r="G973" s="45" t="s">
        <v>77</v>
      </c>
      <c r="H973" s="44" t="s">
        <v>82</v>
      </c>
      <c r="I973" s="44" t="s">
        <v>50</v>
      </c>
      <c r="J973" s="44" t="s">
        <v>51</v>
      </c>
      <c r="K973" s="46">
        <v>23.8</v>
      </c>
      <c r="L973" s="47">
        <v>532</v>
      </c>
      <c r="M973" s="48">
        <v>21.2</v>
      </c>
      <c r="N973" s="47">
        <v>619</v>
      </c>
      <c r="O973" s="48">
        <v>65.599999999999994</v>
      </c>
      <c r="P973" s="47">
        <v>264</v>
      </c>
      <c r="Q973" s="48">
        <v>52.5</v>
      </c>
      <c r="R973" s="47">
        <v>360</v>
      </c>
      <c r="S973" s="48">
        <v>42.9</v>
      </c>
      <c r="T973" s="47">
        <v>477</v>
      </c>
      <c r="U973" s="48">
        <v>48.3</v>
      </c>
      <c r="V973" s="47">
        <v>419</v>
      </c>
      <c r="W973" s="48">
        <v>53.2</v>
      </c>
      <c r="X973" s="47">
        <v>387</v>
      </c>
      <c r="Y973" s="48">
        <v>67</v>
      </c>
      <c r="Z973" s="47">
        <v>588</v>
      </c>
      <c r="AA973" s="48">
        <v>69.3</v>
      </c>
      <c r="AB973" s="47">
        <v>219</v>
      </c>
      <c r="AC973" s="48">
        <v>86.3</v>
      </c>
      <c r="AD973" s="47">
        <v>96</v>
      </c>
      <c r="AE973" s="46">
        <v>42.3</v>
      </c>
    </row>
    <row r="974" spans="1:31" x14ac:dyDescent="0.2">
      <c r="A974" s="44">
        <f t="shared" si="15"/>
        <v>973</v>
      </c>
      <c r="B974" s="45" t="s">
        <v>383</v>
      </c>
      <c r="C974" s="44" t="s">
        <v>128</v>
      </c>
      <c r="D974" s="58" t="s">
        <v>1323</v>
      </c>
      <c r="E974" t="s">
        <v>490</v>
      </c>
      <c r="F974" t="s">
        <v>47</v>
      </c>
      <c r="G974" s="45" t="s">
        <v>58</v>
      </c>
      <c r="H974" s="44" t="s">
        <v>82</v>
      </c>
      <c r="I974" s="44" t="s">
        <v>59</v>
      </c>
      <c r="J974" s="44" t="s">
        <v>51</v>
      </c>
      <c r="K974" s="46">
        <v>23.8</v>
      </c>
      <c r="L974" s="47">
        <v>531</v>
      </c>
      <c r="M974" s="48">
        <v>32.700000000000003</v>
      </c>
      <c r="N974" s="47">
        <v>439</v>
      </c>
      <c r="O974" s="48">
        <v>35.1</v>
      </c>
      <c r="P974" s="47">
        <v>563</v>
      </c>
      <c r="Q974" s="48">
        <v>4.4000000000000004</v>
      </c>
      <c r="R974" s="47" t="s">
        <v>53</v>
      </c>
      <c r="S974" s="48">
        <v>9.8000000000000007</v>
      </c>
      <c r="T974" s="47" t="s">
        <v>53</v>
      </c>
      <c r="U974" s="48">
        <v>5.8</v>
      </c>
      <c r="V974" s="47" t="s">
        <v>53</v>
      </c>
      <c r="W974" s="48">
        <v>4.5999999999999996</v>
      </c>
      <c r="X974" s="47" t="s">
        <v>53</v>
      </c>
      <c r="Y974" s="48">
        <v>31.2</v>
      </c>
      <c r="Z974" s="47" t="s">
        <v>53</v>
      </c>
      <c r="AA974" s="48">
        <v>48.5</v>
      </c>
      <c r="AB974" s="47">
        <v>357</v>
      </c>
      <c r="AC974" s="48">
        <v>58.2</v>
      </c>
      <c r="AD974" s="47" t="s">
        <v>1081</v>
      </c>
      <c r="AE974" s="46" t="s">
        <v>54</v>
      </c>
    </row>
    <row r="975" spans="1:31" x14ac:dyDescent="0.2">
      <c r="A975" s="44">
        <f t="shared" si="15"/>
        <v>974</v>
      </c>
      <c r="B975" s="45">
        <v>354</v>
      </c>
      <c r="C975" s="44">
        <v>315</v>
      </c>
      <c r="D975" s="58" t="s">
        <v>1324</v>
      </c>
      <c r="E975" t="s">
        <v>147</v>
      </c>
      <c r="F975" t="s">
        <v>76</v>
      </c>
      <c r="G975" s="45" t="s">
        <v>58</v>
      </c>
      <c r="H975" s="44" t="s">
        <v>49</v>
      </c>
      <c r="I975" s="44" t="s">
        <v>50</v>
      </c>
      <c r="J975" s="44" t="s">
        <v>64</v>
      </c>
      <c r="K975" s="46">
        <v>24</v>
      </c>
      <c r="L975" s="47">
        <v>530</v>
      </c>
      <c r="M975" s="48">
        <v>47.6</v>
      </c>
      <c r="N975" s="47">
        <v>274</v>
      </c>
      <c r="O975" s="48">
        <v>5.3</v>
      </c>
      <c r="P975" s="47" t="s">
        <v>53</v>
      </c>
      <c r="Q975" s="48">
        <v>97.5</v>
      </c>
      <c r="R975" s="47">
        <v>51</v>
      </c>
      <c r="S975" s="48">
        <v>9.8000000000000007</v>
      </c>
      <c r="T975" s="47" t="s">
        <v>53</v>
      </c>
      <c r="U975" s="48">
        <v>3.1</v>
      </c>
      <c r="V975" s="47" t="s">
        <v>53</v>
      </c>
      <c r="W975" s="48">
        <v>7.8</v>
      </c>
      <c r="X975" s="47" t="s">
        <v>53</v>
      </c>
      <c r="Y975" s="48">
        <v>67.5</v>
      </c>
      <c r="Z975" s="47">
        <v>577</v>
      </c>
      <c r="AA975" s="48">
        <v>27.8</v>
      </c>
      <c r="AB975" s="47">
        <v>599</v>
      </c>
      <c r="AC975" s="48">
        <v>46.9</v>
      </c>
      <c r="AD975" s="47" t="s">
        <v>135</v>
      </c>
      <c r="AE975" s="46">
        <v>41.3</v>
      </c>
    </row>
    <row r="976" spans="1:31" x14ac:dyDescent="0.2">
      <c r="A976" s="44">
        <f t="shared" si="15"/>
        <v>975</v>
      </c>
      <c r="B976" s="45" t="s">
        <v>445</v>
      </c>
      <c r="C976" s="44" t="s">
        <v>145</v>
      </c>
      <c r="D976" s="58" t="s">
        <v>1325</v>
      </c>
      <c r="E976" t="s">
        <v>266</v>
      </c>
      <c r="F976" t="s">
        <v>69</v>
      </c>
      <c r="G976" s="45" t="s">
        <v>77</v>
      </c>
      <c r="H976" s="44" t="s">
        <v>49</v>
      </c>
      <c r="I976" s="44" t="s">
        <v>50</v>
      </c>
      <c r="J976" s="44" t="s">
        <v>64</v>
      </c>
      <c r="K976" s="46">
        <v>24.1</v>
      </c>
      <c r="L976" s="47">
        <v>528</v>
      </c>
      <c r="M976" s="48">
        <v>12.3</v>
      </c>
      <c r="N976" s="47" t="s">
        <v>52</v>
      </c>
      <c r="O976" s="48">
        <v>45.7</v>
      </c>
      <c r="P976" s="47">
        <v>427</v>
      </c>
      <c r="Q976" s="48">
        <v>8.8000000000000007</v>
      </c>
      <c r="R976" s="47" t="s">
        <v>53</v>
      </c>
      <c r="S976" s="48">
        <v>10.9</v>
      </c>
      <c r="T976" s="47" t="s">
        <v>53</v>
      </c>
      <c r="U976" s="48">
        <v>15.6</v>
      </c>
      <c r="V976" s="47" t="s">
        <v>53</v>
      </c>
      <c r="W976" s="48">
        <v>21.7</v>
      </c>
      <c r="X976" s="47">
        <v>737</v>
      </c>
      <c r="Y976" s="48">
        <v>88.7</v>
      </c>
      <c r="Z976" s="47">
        <v>196</v>
      </c>
      <c r="AA976" s="48">
        <v>15.8</v>
      </c>
      <c r="AB976" s="47" t="s">
        <v>53</v>
      </c>
      <c r="AC976" s="48">
        <v>63.6</v>
      </c>
      <c r="AD976" s="47">
        <v>431</v>
      </c>
      <c r="AE976" s="46" t="s">
        <v>54</v>
      </c>
    </row>
    <row r="977" spans="1:31" x14ac:dyDescent="0.2">
      <c r="A977" s="44">
        <f t="shared" si="15"/>
        <v>976</v>
      </c>
      <c r="B977" s="45" t="s">
        <v>65</v>
      </c>
      <c r="C977" s="44" t="s">
        <v>65</v>
      </c>
      <c r="D977" s="58" t="s">
        <v>1326</v>
      </c>
      <c r="E977" t="s">
        <v>490</v>
      </c>
      <c r="F977" t="s">
        <v>47</v>
      </c>
      <c r="G977" s="45" t="s">
        <v>84</v>
      </c>
      <c r="H977" s="44" t="s">
        <v>82</v>
      </c>
      <c r="I977" s="44" t="s">
        <v>63</v>
      </c>
      <c r="J977" s="44" t="s">
        <v>64</v>
      </c>
      <c r="K977" s="46">
        <v>24.1</v>
      </c>
      <c r="L977" s="47">
        <v>529</v>
      </c>
      <c r="M977" s="48">
        <v>9.6999999999999993</v>
      </c>
      <c r="N977" s="47" t="s">
        <v>52</v>
      </c>
      <c r="O977" s="48">
        <v>11.1</v>
      </c>
      <c r="P977" s="47" t="s">
        <v>53</v>
      </c>
      <c r="Q977" s="48">
        <v>2.8</v>
      </c>
      <c r="R977" s="47" t="s">
        <v>53</v>
      </c>
      <c r="S977" s="48">
        <v>3.3</v>
      </c>
      <c r="T977" s="47" t="s">
        <v>53</v>
      </c>
      <c r="U977" s="48">
        <v>2.2000000000000002</v>
      </c>
      <c r="V977" s="47" t="s">
        <v>53</v>
      </c>
      <c r="W977" s="48">
        <v>6.6</v>
      </c>
      <c r="X977" s="47" t="s">
        <v>53</v>
      </c>
      <c r="Y977" s="48">
        <v>24.7</v>
      </c>
      <c r="Z977" s="47" t="s">
        <v>53</v>
      </c>
      <c r="AA977" s="48">
        <v>28.8</v>
      </c>
      <c r="AB977" s="47">
        <v>580</v>
      </c>
      <c r="AC977" s="48">
        <v>34.9</v>
      </c>
      <c r="AD977" s="47" t="s">
        <v>53</v>
      </c>
      <c r="AE977" s="46" t="s">
        <v>54</v>
      </c>
    </row>
    <row r="978" spans="1:31" x14ac:dyDescent="0.2">
      <c r="A978" s="44">
        <f t="shared" si="15"/>
        <v>977</v>
      </c>
      <c r="B978" s="45">
        <f>452</f>
        <v>452</v>
      </c>
      <c r="C978" s="44">
        <v>460</v>
      </c>
      <c r="D978" s="58" t="s">
        <v>1327</v>
      </c>
      <c r="E978" t="s">
        <v>46</v>
      </c>
      <c r="F978" t="s">
        <v>47</v>
      </c>
      <c r="G978" s="45" t="s">
        <v>77</v>
      </c>
      <c r="H978" s="44" t="s">
        <v>82</v>
      </c>
      <c r="I978" s="44" t="s">
        <v>50</v>
      </c>
      <c r="J978" s="44" t="s">
        <v>64</v>
      </c>
      <c r="K978" s="46">
        <v>24.2</v>
      </c>
      <c r="L978" s="47">
        <v>527</v>
      </c>
      <c r="M978" s="48">
        <v>17.8</v>
      </c>
      <c r="N978" s="47" t="s">
        <v>52</v>
      </c>
      <c r="O978" s="48">
        <v>43.6</v>
      </c>
      <c r="P978" s="47">
        <v>459</v>
      </c>
      <c r="Q978" s="48">
        <v>32.4</v>
      </c>
      <c r="R978" s="47">
        <v>556</v>
      </c>
      <c r="S978" s="48">
        <v>47.4</v>
      </c>
      <c r="T978" s="47">
        <v>451</v>
      </c>
      <c r="U978" s="48">
        <v>53.4</v>
      </c>
      <c r="V978" s="47">
        <v>384</v>
      </c>
      <c r="W978" s="48">
        <v>57.9</v>
      </c>
      <c r="X978" s="47">
        <v>352</v>
      </c>
      <c r="Y978" s="48">
        <v>73.7</v>
      </c>
      <c r="Z978" s="47">
        <v>474</v>
      </c>
      <c r="AA978" s="48">
        <v>31.9</v>
      </c>
      <c r="AB978" s="47">
        <v>527</v>
      </c>
      <c r="AC978" s="48">
        <v>82.5</v>
      </c>
      <c r="AD978" s="47" t="s">
        <v>1328</v>
      </c>
      <c r="AE978" s="46">
        <v>34.200000000000003</v>
      </c>
    </row>
    <row r="979" spans="1:31" x14ac:dyDescent="0.2">
      <c r="A979" s="44">
        <f t="shared" si="15"/>
        <v>978</v>
      </c>
      <c r="B979" s="45" t="s">
        <v>89</v>
      </c>
      <c r="C979" s="44" t="s">
        <v>93</v>
      </c>
      <c r="D979" s="58" t="s">
        <v>1329</v>
      </c>
      <c r="E979" t="s">
        <v>109</v>
      </c>
      <c r="F979" t="s">
        <v>47</v>
      </c>
      <c r="G979" s="45" t="s">
        <v>58</v>
      </c>
      <c r="H979" s="44" t="s">
        <v>82</v>
      </c>
      <c r="I979" s="44" t="s">
        <v>63</v>
      </c>
      <c r="J979" s="44" t="s">
        <v>51</v>
      </c>
      <c r="K979" s="46">
        <v>24.2</v>
      </c>
      <c r="L979" s="47">
        <v>526</v>
      </c>
      <c r="M979" s="48">
        <v>30.2</v>
      </c>
      <c r="N979" s="47">
        <v>469</v>
      </c>
      <c r="O979" s="48">
        <v>34.200000000000003</v>
      </c>
      <c r="P979" s="47">
        <v>575</v>
      </c>
      <c r="Q979" s="48">
        <v>1.8</v>
      </c>
      <c r="R979" s="47" t="s">
        <v>53</v>
      </c>
      <c r="S979" s="48">
        <v>8.1</v>
      </c>
      <c r="T979" s="47" t="s">
        <v>53</v>
      </c>
      <c r="U979" s="48">
        <v>3.6</v>
      </c>
      <c r="V979" s="47" t="s">
        <v>53</v>
      </c>
      <c r="W979" s="48">
        <v>7.8</v>
      </c>
      <c r="X979" s="47" t="s">
        <v>53</v>
      </c>
      <c r="Y979" s="48">
        <v>5.4</v>
      </c>
      <c r="Z979" s="47" t="s">
        <v>53</v>
      </c>
      <c r="AA979" s="48">
        <v>71.400000000000006</v>
      </c>
      <c r="AB979" s="47">
        <v>203</v>
      </c>
      <c r="AC979" s="48">
        <v>25.7</v>
      </c>
      <c r="AD979" s="47" t="s">
        <v>53</v>
      </c>
      <c r="AE979" s="46" t="s">
        <v>54</v>
      </c>
    </row>
    <row r="980" spans="1:31" x14ac:dyDescent="0.2">
      <c r="A980" s="44">
        <f t="shared" si="15"/>
        <v>979</v>
      </c>
      <c r="B980" s="45" t="s">
        <v>145</v>
      </c>
      <c r="C980" s="44" t="s">
        <v>44</v>
      </c>
      <c r="D980" s="58" t="s">
        <v>1330</v>
      </c>
      <c r="E980" t="s">
        <v>278</v>
      </c>
      <c r="F980" t="s">
        <v>76</v>
      </c>
      <c r="G980" s="45" t="s">
        <v>84</v>
      </c>
      <c r="H980" s="44" t="s">
        <v>49</v>
      </c>
      <c r="I980" s="44" t="s">
        <v>59</v>
      </c>
      <c r="J980" s="44" t="s">
        <v>64</v>
      </c>
      <c r="K980" s="46">
        <v>24.3</v>
      </c>
      <c r="L980" s="47">
        <v>525</v>
      </c>
      <c r="M980" s="48">
        <v>33</v>
      </c>
      <c r="N980" s="47">
        <v>435</v>
      </c>
      <c r="O980" s="48">
        <v>9.1999999999999993</v>
      </c>
      <c r="P980" s="47" t="s">
        <v>53</v>
      </c>
      <c r="Q980" s="48">
        <v>4.3</v>
      </c>
      <c r="R980" s="47" t="s">
        <v>53</v>
      </c>
      <c r="S980" s="48">
        <v>6.6</v>
      </c>
      <c r="T980" s="47" t="s">
        <v>53</v>
      </c>
      <c r="U980" s="48">
        <v>1.3</v>
      </c>
      <c r="V980" s="47" t="s">
        <v>53</v>
      </c>
      <c r="W980" s="48">
        <v>1.3</v>
      </c>
      <c r="X980" s="47" t="s">
        <v>53</v>
      </c>
      <c r="Y980" s="48">
        <v>68.3</v>
      </c>
      <c r="Z980" s="47">
        <v>562</v>
      </c>
      <c r="AA980" s="48">
        <v>68.7</v>
      </c>
      <c r="AB980" s="47">
        <v>223</v>
      </c>
      <c r="AC980" s="48">
        <v>69.400000000000006</v>
      </c>
      <c r="AD980" s="47" t="s">
        <v>1331</v>
      </c>
      <c r="AE980" s="46" t="s">
        <v>54</v>
      </c>
    </row>
    <row r="981" spans="1:31" x14ac:dyDescent="0.2">
      <c r="A981" s="44">
        <f t="shared" si="15"/>
        <v>980</v>
      </c>
      <c r="B981" s="45">
        <f>379</f>
        <v>379</v>
      </c>
      <c r="C981" s="44">
        <f>396</f>
        <v>396</v>
      </c>
      <c r="D981" s="58" t="s">
        <v>1332</v>
      </c>
      <c r="E981" t="s">
        <v>319</v>
      </c>
      <c r="F981" t="s">
        <v>69</v>
      </c>
      <c r="G981" s="45" t="s">
        <v>77</v>
      </c>
      <c r="H981" s="44" t="s">
        <v>82</v>
      </c>
      <c r="I981" s="44" t="s">
        <v>50</v>
      </c>
      <c r="J981" s="44" t="s">
        <v>64</v>
      </c>
      <c r="K981" s="46">
        <v>24.4</v>
      </c>
      <c r="L981" s="47">
        <v>523</v>
      </c>
      <c r="M981" s="48">
        <v>16.899999999999999</v>
      </c>
      <c r="N981" s="47" t="s">
        <v>52</v>
      </c>
      <c r="O981" s="48">
        <v>10.8</v>
      </c>
      <c r="P981" s="47" t="s">
        <v>53</v>
      </c>
      <c r="Q981" s="48">
        <v>63.2</v>
      </c>
      <c r="R981" s="47">
        <v>259</v>
      </c>
      <c r="S981" s="48">
        <v>62.1</v>
      </c>
      <c r="T981" s="47">
        <v>375</v>
      </c>
      <c r="U981" s="48">
        <v>65.599999999999994</v>
      </c>
      <c r="V981" s="47">
        <v>303</v>
      </c>
      <c r="W981" s="48">
        <v>68.900000000000006</v>
      </c>
      <c r="X981" s="47">
        <v>277</v>
      </c>
      <c r="Y981" s="48">
        <v>95.2</v>
      </c>
      <c r="Z981" s="47">
        <v>78</v>
      </c>
      <c r="AA981" s="48">
        <v>32.9</v>
      </c>
      <c r="AB981" s="47">
        <v>517</v>
      </c>
      <c r="AC981" s="48">
        <v>79.7</v>
      </c>
      <c r="AD981" s="47" t="s">
        <v>1333</v>
      </c>
      <c r="AE981" s="46">
        <v>39.5</v>
      </c>
    </row>
    <row r="982" spans="1:31" x14ac:dyDescent="0.2">
      <c r="A982" s="44">
        <f t="shared" si="15"/>
        <v>981</v>
      </c>
      <c r="B982" s="45">
        <f>618</f>
        <v>618</v>
      </c>
      <c r="C982" s="44" t="s">
        <v>409</v>
      </c>
      <c r="D982" s="58" t="s">
        <v>1334</v>
      </c>
      <c r="E982" t="s">
        <v>216</v>
      </c>
      <c r="F982" t="s">
        <v>69</v>
      </c>
      <c r="G982" s="45" t="s">
        <v>77</v>
      </c>
      <c r="H982" s="44" t="s">
        <v>82</v>
      </c>
      <c r="I982" s="44" t="s">
        <v>50</v>
      </c>
      <c r="J982" s="44" t="s">
        <v>64</v>
      </c>
      <c r="K982" s="46">
        <v>24.4</v>
      </c>
      <c r="L982" s="47">
        <v>522</v>
      </c>
      <c r="M982" s="48">
        <v>14.6</v>
      </c>
      <c r="N982" s="47" t="s">
        <v>52</v>
      </c>
      <c r="O982" s="48">
        <v>56.7</v>
      </c>
      <c r="P982" s="47">
        <v>325</v>
      </c>
      <c r="Q982" s="48">
        <v>20.9</v>
      </c>
      <c r="R982" s="47">
        <v>700</v>
      </c>
      <c r="S982" s="48"/>
      <c r="T982" s="47"/>
      <c r="U982" s="48">
        <v>15.1</v>
      </c>
      <c r="V982" s="47" t="s">
        <v>53</v>
      </c>
      <c r="W982" s="48">
        <v>11.5</v>
      </c>
      <c r="X982" s="47" t="s">
        <v>53</v>
      </c>
      <c r="Y982" s="48">
        <v>92.4</v>
      </c>
      <c r="Z982" s="47">
        <v>139</v>
      </c>
      <c r="AA982" s="48">
        <v>24.5</v>
      </c>
      <c r="AB982" s="47">
        <v>648</v>
      </c>
      <c r="AC982" s="48">
        <v>59.2</v>
      </c>
      <c r="AD982" s="47" t="s">
        <v>1059</v>
      </c>
      <c r="AE982" s="46">
        <v>27.7</v>
      </c>
    </row>
    <row r="983" spans="1:31" x14ac:dyDescent="0.2">
      <c r="A983" s="44">
        <f t="shared" si="15"/>
        <v>982</v>
      </c>
      <c r="B983" s="45" t="s">
        <v>65</v>
      </c>
      <c r="C983" s="44" t="s">
        <v>43</v>
      </c>
      <c r="D983" s="58" t="s">
        <v>1335</v>
      </c>
      <c r="E983" t="s">
        <v>282</v>
      </c>
      <c r="F983" t="s">
        <v>47</v>
      </c>
      <c r="G983" s="45" t="s">
        <v>77</v>
      </c>
      <c r="H983" s="44" t="s">
        <v>62</v>
      </c>
      <c r="I983" s="44" t="s">
        <v>59</v>
      </c>
      <c r="J983" s="44" t="s">
        <v>51</v>
      </c>
      <c r="K983" s="46">
        <v>24.4</v>
      </c>
      <c r="L983" s="47">
        <v>524</v>
      </c>
      <c r="M983" s="48">
        <v>19.100000000000001</v>
      </c>
      <c r="N983" s="47">
        <v>682</v>
      </c>
      <c r="O983" s="48">
        <v>13.5</v>
      </c>
      <c r="P983" s="47" t="s">
        <v>53</v>
      </c>
      <c r="Q983" s="48">
        <v>1.9</v>
      </c>
      <c r="R983" s="47" t="s">
        <v>53</v>
      </c>
      <c r="S983" s="48">
        <v>18</v>
      </c>
      <c r="T983" s="47">
        <v>745</v>
      </c>
      <c r="U983" s="48">
        <v>2.6</v>
      </c>
      <c r="V983" s="47" t="s">
        <v>53</v>
      </c>
      <c r="W983" s="48">
        <v>2.2000000000000002</v>
      </c>
      <c r="X983" s="47" t="s">
        <v>53</v>
      </c>
      <c r="Y983" s="48">
        <v>35.299999999999997</v>
      </c>
      <c r="Z983" s="47" t="s">
        <v>53</v>
      </c>
      <c r="AA983" s="48">
        <v>46.2</v>
      </c>
      <c r="AB983" s="47">
        <v>377</v>
      </c>
      <c r="AC983" s="48">
        <v>23</v>
      </c>
      <c r="AD983" s="47" t="s">
        <v>53</v>
      </c>
      <c r="AE983" s="46" t="s">
        <v>54</v>
      </c>
    </row>
    <row r="984" spans="1:31" x14ac:dyDescent="0.2">
      <c r="A984" s="44">
        <f t="shared" si="15"/>
        <v>983</v>
      </c>
      <c r="B984" s="45">
        <f>314</f>
        <v>314</v>
      </c>
      <c r="C984" s="44">
        <f>324</f>
        <v>324</v>
      </c>
      <c r="D984" s="58" t="s">
        <v>1336</v>
      </c>
      <c r="E984" t="s">
        <v>46</v>
      </c>
      <c r="F984" t="s">
        <v>47</v>
      </c>
      <c r="G984" s="45" t="s">
        <v>77</v>
      </c>
      <c r="H984" s="44" t="s">
        <v>82</v>
      </c>
      <c r="I984" s="44" t="s">
        <v>50</v>
      </c>
      <c r="J984" s="44" t="s">
        <v>51</v>
      </c>
      <c r="K984" s="46">
        <v>24.5</v>
      </c>
      <c r="L984" s="47">
        <v>521</v>
      </c>
      <c r="M984" s="48">
        <v>40.299999999999997</v>
      </c>
      <c r="N984" s="47">
        <v>338</v>
      </c>
      <c r="O984" s="48">
        <v>57.9</v>
      </c>
      <c r="P984" s="47">
        <v>312</v>
      </c>
      <c r="Q984" s="48">
        <v>48.4</v>
      </c>
      <c r="R984" s="47">
        <v>386</v>
      </c>
      <c r="S984" s="48">
        <v>87.8</v>
      </c>
      <c r="T984" s="47">
        <v>238</v>
      </c>
      <c r="U984" s="48">
        <v>25.1</v>
      </c>
      <c r="V984" s="47">
        <v>660</v>
      </c>
      <c r="W984" s="48">
        <v>31.2</v>
      </c>
      <c r="X984" s="47">
        <v>598</v>
      </c>
      <c r="Y984" s="48">
        <v>85.2</v>
      </c>
      <c r="Z984" s="47">
        <v>251</v>
      </c>
      <c r="AA984" s="48">
        <v>59.6</v>
      </c>
      <c r="AB984" s="47">
        <v>274</v>
      </c>
      <c r="AC984" s="48">
        <v>64.599999999999994</v>
      </c>
      <c r="AD984" s="47" t="s">
        <v>1217</v>
      </c>
      <c r="AE984" s="46">
        <v>44.3</v>
      </c>
    </row>
    <row r="985" spans="1:31" x14ac:dyDescent="0.2">
      <c r="A985" s="44">
        <f t="shared" si="15"/>
        <v>984</v>
      </c>
      <c r="B985" s="45">
        <f>367</f>
        <v>367</v>
      </c>
      <c r="C985" s="44">
        <f>350</f>
        <v>350</v>
      </c>
      <c r="D985" s="58" t="s">
        <v>1337</v>
      </c>
      <c r="E985" t="s">
        <v>205</v>
      </c>
      <c r="F985" t="s">
        <v>69</v>
      </c>
      <c r="G985" s="45" t="s">
        <v>77</v>
      </c>
      <c r="H985" s="44" t="s">
        <v>88</v>
      </c>
      <c r="I985" s="44" t="s">
        <v>50</v>
      </c>
      <c r="J985" s="44" t="s">
        <v>64</v>
      </c>
      <c r="K985" s="46">
        <v>24.6</v>
      </c>
      <c r="L985" s="47">
        <v>520</v>
      </c>
      <c r="M985" s="48">
        <v>51.5</v>
      </c>
      <c r="N985" s="47">
        <v>240</v>
      </c>
      <c r="O985" s="48">
        <v>81.099999999999994</v>
      </c>
      <c r="P985" s="47">
        <v>163</v>
      </c>
      <c r="Q985" s="48">
        <v>4.7</v>
      </c>
      <c r="R985" s="47" t="s">
        <v>53</v>
      </c>
      <c r="S985" s="48">
        <v>61.8</v>
      </c>
      <c r="T985" s="47">
        <v>377</v>
      </c>
      <c r="U985" s="48">
        <v>98.2</v>
      </c>
      <c r="V985" s="47">
        <v>85</v>
      </c>
      <c r="W985" s="48">
        <v>98.3</v>
      </c>
      <c r="X985" s="47">
        <v>72</v>
      </c>
      <c r="Y985" s="48">
        <v>29.6</v>
      </c>
      <c r="Z985" s="47" t="s">
        <v>53</v>
      </c>
      <c r="AA985" s="48">
        <v>98</v>
      </c>
      <c r="AB985" s="47">
        <v>44</v>
      </c>
      <c r="AC985" s="48">
        <v>54.5</v>
      </c>
      <c r="AD985" s="47" t="s">
        <v>1189</v>
      </c>
      <c r="AE985" s="46">
        <v>40.5</v>
      </c>
    </row>
    <row r="986" spans="1:31" x14ac:dyDescent="0.2">
      <c r="A986" s="44">
        <f t="shared" si="15"/>
        <v>985</v>
      </c>
      <c r="B986" s="45">
        <v>391</v>
      </c>
      <c r="C986" s="44">
        <f>501</f>
        <v>501</v>
      </c>
      <c r="D986" s="58" t="s">
        <v>1338</v>
      </c>
      <c r="E986" t="s">
        <v>264</v>
      </c>
      <c r="F986" t="s">
        <v>76</v>
      </c>
      <c r="G986" s="45" t="s">
        <v>48</v>
      </c>
      <c r="H986" s="44" t="s">
        <v>62</v>
      </c>
      <c r="I986" s="44" t="s">
        <v>50</v>
      </c>
      <c r="J986" s="44" t="s">
        <v>103</v>
      </c>
      <c r="K986" s="46">
        <v>24.6</v>
      </c>
      <c r="L986" s="47">
        <v>518</v>
      </c>
      <c r="M986" s="48">
        <v>49.8</v>
      </c>
      <c r="N986" s="47">
        <v>256</v>
      </c>
      <c r="O986" s="48">
        <v>23.9</v>
      </c>
      <c r="P986" s="47">
        <v>755</v>
      </c>
      <c r="Q986" s="48">
        <v>35.9</v>
      </c>
      <c r="R986" s="47">
        <v>518</v>
      </c>
      <c r="S986" s="48">
        <v>100</v>
      </c>
      <c r="T986" s="47">
        <v>5</v>
      </c>
      <c r="U986" s="48">
        <v>99.9</v>
      </c>
      <c r="V986" s="47">
        <v>44</v>
      </c>
      <c r="W986" s="48">
        <v>99.9</v>
      </c>
      <c r="X986" s="47">
        <v>32</v>
      </c>
      <c r="Y986" s="48">
        <v>34.5</v>
      </c>
      <c r="Z986" s="47" t="s">
        <v>53</v>
      </c>
      <c r="AA986" s="48">
        <v>10.1</v>
      </c>
      <c r="AB986" s="47" t="s">
        <v>53</v>
      </c>
      <c r="AC986" s="48">
        <v>49.6</v>
      </c>
      <c r="AD986" s="47" t="s">
        <v>370</v>
      </c>
      <c r="AE986" s="46">
        <v>38.299999999999997</v>
      </c>
    </row>
    <row r="987" spans="1:31" x14ac:dyDescent="0.2">
      <c r="A987" s="44">
        <f t="shared" si="15"/>
        <v>986</v>
      </c>
      <c r="B987" s="45">
        <f>587</f>
        <v>587</v>
      </c>
      <c r="C987" s="44">
        <f>580</f>
        <v>580</v>
      </c>
      <c r="D987" s="58" t="s">
        <v>1339</v>
      </c>
      <c r="E987" t="s">
        <v>205</v>
      </c>
      <c r="F987" t="s">
        <v>69</v>
      </c>
      <c r="G987" s="45" t="s">
        <v>77</v>
      </c>
      <c r="H987" s="44" t="s">
        <v>62</v>
      </c>
      <c r="I987" s="44" t="s">
        <v>50</v>
      </c>
      <c r="J987" s="44" t="s">
        <v>64</v>
      </c>
      <c r="K987" s="46">
        <v>24.6</v>
      </c>
      <c r="L987" s="47">
        <v>519</v>
      </c>
      <c r="M987" s="48">
        <v>4.4000000000000004</v>
      </c>
      <c r="N987" s="47" t="s">
        <v>52</v>
      </c>
      <c r="O987" s="48">
        <v>45.5</v>
      </c>
      <c r="P987" s="47">
        <v>432</v>
      </c>
      <c r="Q987" s="48">
        <v>36.4</v>
      </c>
      <c r="R987" s="47">
        <v>514</v>
      </c>
      <c r="S987" s="48">
        <v>6.9</v>
      </c>
      <c r="T987" s="47" t="s">
        <v>53</v>
      </c>
      <c r="U987" s="48">
        <v>33.200000000000003</v>
      </c>
      <c r="V987" s="47">
        <v>557</v>
      </c>
      <c r="W987" s="48">
        <v>24.8</v>
      </c>
      <c r="X987" s="47">
        <v>687</v>
      </c>
      <c r="Y987" s="48">
        <v>98.1</v>
      </c>
      <c r="Z987" s="47">
        <v>21</v>
      </c>
      <c r="AA987" s="48">
        <v>9.3000000000000007</v>
      </c>
      <c r="AB987" s="47" t="s">
        <v>53</v>
      </c>
      <c r="AC987" s="48">
        <v>50.4</v>
      </c>
      <c r="AD987" s="47" t="s">
        <v>269</v>
      </c>
      <c r="AE987" s="46">
        <v>28.6</v>
      </c>
    </row>
    <row r="988" spans="1:31" x14ac:dyDescent="0.2">
      <c r="A988" s="44">
        <f t="shared" si="15"/>
        <v>987</v>
      </c>
      <c r="B988" s="45">
        <f>381</f>
        <v>381</v>
      </c>
      <c r="C988" s="44">
        <f>332</f>
        <v>332</v>
      </c>
      <c r="D988" s="58" t="s">
        <v>1340</v>
      </c>
      <c r="E988" t="s">
        <v>80</v>
      </c>
      <c r="F988" t="s">
        <v>69</v>
      </c>
      <c r="G988" s="45" t="s">
        <v>77</v>
      </c>
      <c r="H988" s="44" t="s">
        <v>82</v>
      </c>
      <c r="I988" s="44" t="s">
        <v>50</v>
      </c>
      <c r="J988" s="44" t="s">
        <v>64</v>
      </c>
      <c r="K988" s="46">
        <v>24.7</v>
      </c>
      <c r="L988" s="47">
        <v>514</v>
      </c>
      <c r="M988" s="48">
        <v>15</v>
      </c>
      <c r="N988" s="47" t="s">
        <v>52</v>
      </c>
      <c r="O988" s="48">
        <v>24</v>
      </c>
      <c r="P988" s="47">
        <v>753</v>
      </c>
      <c r="Q988" s="48">
        <v>55.5</v>
      </c>
      <c r="R988" s="47">
        <v>324</v>
      </c>
      <c r="S988" s="48">
        <v>81.900000000000006</v>
      </c>
      <c r="T988" s="47">
        <v>278</v>
      </c>
      <c r="U988" s="48">
        <v>49.3</v>
      </c>
      <c r="V988" s="47">
        <v>413</v>
      </c>
      <c r="W988" s="48">
        <v>54</v>
      </c>
      <c r="X988" s="47">
        <v>380</v>
      </c>
      <c r="Y988" s="48">
        <v>86.8</v>
      </c>
      <c r="Z988" s="47">
        <v>224</v>
      </c>
      <c r="AA988" s="48">
        <v>31.8</v>
      </c>
      <c r="AB988" s="47">
        <v>528</v>
      </c>
      <c r="AC988" s="48">
        <v>91.1</v>
      </c>
      <c r="AD988" s="47" t="s">
        <v>1341</v>
      </c>
      <c r="AE988" s="46">
        <v>39.4</v>
      </c>
    </row>
    <row r="989" spans="1:31" x14ac:dyDescent="0.2">
      <c r="A989" s="44">
        <f t="shared" si="15"/>
        <v>988</v>
      </c>
      <c r="B989" s="45">
        <f>458</f>
        <v>458</v>
      </c>
      <c r="C989" s="44">
        <f>393</f>
        <v>393</v>
      </c>
      <c r="D989" s="58" t="s">
        <v>1342</v>
      </c>
      <c r="E989" t="s">
        <v>46</v>
      </c>
      <c r="F989" t="s">
        <v>47</v>
      </c>
      <c r="G989" s="45" t="s">
        <v>77</v>
      </c>
      <c r="H989" s="44" t="s">
        <v>49</v>
      </c>
      <c r="I989" s="44" t="s">
        <v>50</v>
      </c>
      <c r="J989" s="44" t="s">
        <v>64</v>
      </c>
      <c r="K989" s="46">
        <v>24.7</v>
      </c>
      <c r="L989" s="47">
        <v>517</v>
      </c>
      <c r="M989" s="48">
        <v>13.6</v>
      </c>
      <c r="N989" s="47" t="s">
        <v>52</v>
      </c>
      <c r="O989" s="48">
        <v>10</v>
      </c>
      <c r="P989" s="47" t="s">
        <v>53</v>
      </c>
      <c r="Q989" s="48">
        <v>62.4</v>
      </c>
      <c r="R989" s="47">
        <v>268</v>
      </c>
      <c r="S989" s="48">
        <v>71.400000000000006</v>
      </c>
      <c r="T989" s="47">
        <v>331</v>
      </c>
      <c r="U989" s="48">
        <v>10</v>
      </c>
      <c r="V989" s="47" t="s">
        <v>53</v>
      </c>
      <c r="W989" s="48">
        <v>15.7</v>
      </c>
      <c r="X989" s="47" t="s">
        <v>53</v>
      </c>
      <c r="Y989" s="48">
        <v>62.2</v>
      </c>
      <c r="Z989" s="47">
        <v>662</v>
      </c>
      <c r="AA989" s="48">
        <v>14.3</v>
      </c>
      <c r="AB989" s="47" t="s">
        <v>53</v>
      </c>
      <c r="AC989" s="48">
        <v>84.3</v>
      </c>
      <c r="AD989" s="47">
        <v>122</v>
      </c>
      <c r="AE989" s="46">
        <v>34</v>
      </c>
    </row>
    <row r="990" spans="1:31" x14ac:dyDescent="0.2">
      <c r="A990" s="44">
        <f t="shared" si="15"/>
        <v>989</v>
      </c>
      <c r="B990" s="45">
        <f>511</f>
        <v>511</v>
      </c>
      <c r="C990" s="44">
        <f>508</f>
        <v>508</v>
      </c>
      <c r="D990" s="58" t="s">
        <v>1343</v>
      </c>
      <c r="E990" t="s">
        <v>80</v>
      </c>
      <c r="F990" t="s">
        <v>69</v>
      </c>
      <c r="G990" s="45" t="s">
        <v>58</v>
      </c>
      <c r="H990" s="44" t="s">
        <v>62</v>
      </c>
      <c r="I990" s="44" t="s">
        <v>50</v>
      </c>
      <c r="J990" s="44" t="s">
        <v>64</v>
      </c>
      <c r="K990" s="46">
        <v>24.7</v>
      </c>
      <c r="L990" s="47">
        <v>516</v>
      </c>
      <c r="M990" s="48">
        <v>19</v>
      </c>
      <c r="N990" s="47">
        <v>686</v>
      </c>
      <c r="O990" s="48">
        <v>18.399999999999999</v>
      </c>
      <c r="P990" s="47" t="s">
        <v>53</v>
      </c>
      <c r="Q990" s="48">
        <v>23.7</v>
      </c>
      <c r="R990" s="47">
        <v>663</v>
      </c>
      <c r="S990" s="48">
        <v>100</v>
      </c>
      <c r="T990" s="47">
        <v>67</v>
      </c>
      <c r="U990" s="48">
        <v>99.2</v>
      </c>
      <c r="V990" s="47">
        <v>63</v>
      </c>
      <c r="W990" s="48">
        <v>99.2</v>
      </c>
      <c r="X990" s="47">
        <v>52</v>
      </c>
      <c r="Y990" s="48">
        <v>17.8</v>
      </c>
      <c r="Z990" s="47" t="s">
        <v>53</v>
      </c>
      <c r="AA990" s="48">
        <v>35.200000000000003</v>
      </c>
      <c r="AB990" s="47">
        <v>489</v>
      </c>
      <c r="AC990" s="48">
        <v>65</v>
      </c>
      <c r="AD990" s="47" t="s">
        <v>657</v>
      </c>
      <c r="AE990" s="46">
        <v>31.6</v>
      </c>
    </row>
    <row r="991" spans="1:31" x14ac:dyDescent="0.2">
      <c r="A991" s="44">
        <f t="shared" si="15"/>
        <v>990</v>
      </c>
      <c r="B991" s="45" t="s">
        <v>89</v>
      </c>
      <c r="C991" s="44" t="s">
        <v>89</v>
      </c>
      <c r="D991" s="58" t="s">
        <v>1344</v>
      </c>
      <c r="E991" t="s">
        <v>133</v>
      </c>
      <c r="F991" t="s">
        <v>69</v>
      </c>
      <c r="G991" s="45" t="s">
        <v>84</v>
      </c>
      <c r="H991" s="44" t="s">
        <v>49</v>
      </c>
      <c r="I991" s="44" t="s">
        <v>50</v>
      </c>
      <c r="J991" s="44" t="s">
        <v>64</v>
      </c>
      <c r="K991" s="46">
        <v>24.7</v>
      </c>
      <c r="L991" s="47">
        <v>515</v>
      </c>
      <c r="M991" s="48">
        <v>14.6</v>
      </c>
      <c r="N991" s="47" t="s">
        <v>52</v>
      </c>
      <c r="O991" s="48">
        <v>3.3</v>
      </c>
      <c r="P991" s="47" t="s">
        <v>53</v>
      </c>
      <c r="Q991" s="48">
        <v>15.5</v>
      </c>
      <c r="R991" s="47">
        <v>796</v>
      </c>
      <c r="S991" s="48">
        <v>8.8000000000000007</v>
      </c>
      <c r="T991" s="47" t="s">
        <v>53</v>
      </c>
      <c r="U991" s="48">
        <v>7.8</v>
      </c>
      <c r="V991" s="47" t="s">
        <v>53</v>
      </c>
      <c r="W991" s="48">
        <v>6</v>
      </c>
      <c r="X991" s="47" t="s">
        <v>53</v>
      </c>
      <c r="Y991" s="48">
        <v>66.7</v>
      </c>
      <c r="Z991" s="47">
        <v>594</v>
      </c>
      <c r="AA991" s="48">
        <v>11</v>
      </c>
      <c r="AB991" s="47" t="s">
        <v>53</v>
      </c>
      <c r="AC991" s="48">
        <v>56.2</v>
      </c>
      <c r="AD991" s="47" t="s">
        <v>1345</v>
      </c>
      <c r="AE991" s="46" t="s">
        <v>54</v>
      </c>
    </row>
    <row r="992" spans="1:31" x14ac:dyDescent="0.2">
      <c r="A992" s="44">
        <f t="shared" si="15"/>
        <v>991</v>
      </c>
      <c r="B992" s="45">
        <v>479</v>
      </c>
      <c r="C992" s="44">
        <f>489</f>
        <v>489</v>
      </c>
      <c r="D992" s="58" t="s">
        <v>1346</v>
      </c>
      <c r="E992" t="s">
        <v>96</v>
      </c>
      <c r="F992" t="s">
        <v>76</v>
      </c>
      <c r="G992" s="45" t="s">
        <v>77</v>
      </c>
      <c r="H992" s="44" t="s">
        <v>82</v>
      </c>
      <c r="I992" s="44" t="s">
        <v>50</v>
      </c>
      <c r="J992" s="44" t="s">
        <v>51</v>
      </c>
      <c r="K992" s="46">
        <v>24.9</v>
      </c>
      <c r="L992" s="47">
        <v>512</v>
      </c>
      <c r="M992" s="48">
        <v>37.6</v>
      </c>
      <c r="N992" s="47">
        <v>372</v>
      </c>
      <c r="O992" s="48">
        <v>79.2</v>
      </c>
      <c r="P992" s="47">
        <v>172</v>
      </c>
      <c r="Q992" s="48">
        <v>16.7</v>
      </c>
      <c r="R992" s="47">
        <v>769</v>
      </c>
      <c r="S992" s="48">
        <v>19.7</v>
      </c>
      <c r="T992" s="47">
        <v>719</v>
      </c>
      <c r="U992" s="48">
        <v>62.4</v>
      </c>
      <c r="V992" s="47">
        <v>323</v>
      </c>
      <c r="W992" s="48">
        <v>66.099999999999994</v>
      </c>
      <c r="X992" s="47">
        <v>297</v>
      </c>
      <c r="Y992" s="48">
        <v>31.3</v>
      </c>
      <c r="Z992" s="47" t="s">
        <v>53</v>
      </c>
      <c r="AA992" s="48">
        <v>17.3</v>
      </c>
      <c r="AB992" s="47">
        <v>777</v>
      </c>
      <c r="AC992" s="48">
        <v>68.900000000000006</v>
      </c>
      <c r="AD992" s="47" t="s">
        <v>1129</v>
      </c>
      <c r="AE992" s="46">
        <v>33.299999999999997</v>
      </c>
    </row>
    <row r="993" spans="1:31" x14ac:dyDescent="0.2">
      <c r="A993" s="44">
        <f t="shared" si="15"/>
        <v>992</v>
      </c>
      <c r="B993" s="45" t="s">
        <v>93</v>
      </c>
      <c r="C993" s="44" t="s">
        <v>445</v>
      </c>
      <c r="D993" s="58" t="s">
        <v>1347</v>
      </c>
      <c r="E993" t="s">
        <v>905</v>
      </c>
      <c r="F993" t="s">
        <v>47</v>
      </c>
      <c r="G993" s="45" t="s">
        <v>48</v>
      </c>
      <c r="H993" s="44" t="s">
        <v>82</v>
      </c>
      <c r="I993" s="44" t="s">
        <v>63</v>
      </c>
      <c r="J993" s="44" t="s">
        <v>51</v>
      </c>
      <c r="K993" s="46">
        <v>24.9</v>
      </c>
      <c r="L993" s="47">
        <v>513</v>
      </c>
      <c r="M993" s="48">
        <v>25.8</v>
      </c>
      <c r="N993" s="47">
        <v>525</v>
      </c>
      <c r="O993" s="48">
        <v>81.2</v>
      </c>
      <c r="P993" s="47">
        <v>161</v>
      </c>
      <c r="Q993" s="48">
        <v>1.4</v>
      </c>
      <c r="R993" s="47" t="s">
        <v>53</v>
      </c>
      <c r="S993" s="48">
        <v>27</v>
      </c>
      <c r="T993" s="47">
        <v>625</v>
      </c>
      <c r="U993" s="48">
        <v>6.1</v>
      </c>
      <c r="V993" s="47" t="s">
        <v>53</v>
      </c>
      <c r="W993" s="48">
        <v>9.9</v>
      </c>
      <c r="X993" s="47" t="s">
        <v>53</v>
      </c>
      <c r="Y993" s="48">
        <v>7.9</v>
      </c>
      <c r="Z993" s="47" t="s">
        <v>53</v>
      </c>
      <c r="AA993" s="48">
        <v>13.4</v>
      </c>
      <c r="AB993" s="47" t="s">
        <v>53</v>
      </c>
      <c r="AC993" s="48">
        <v>11.7</v>
      </c>
      <c r="AD993" s="47" t="s">
        <v>53</v>
      </c>
      <c r="AE993" s="46" t="s">
        <v>54</v>
      </c>
    </row>
    <row r="994" spans="1:31" x14ac:dyDescent="0.2">
      <c r="A994" s="44">
        <f t="shared" si="15"/>
        <v>993</v>
      </c>
      <c r="B994" s="45" t="s">
        <v>89</v>
      </c>
      <c r="C994" s="44"/>
      <c r="D994" s="58" t="s">
        <v>1348</v>
      </c>
      <c r="E994" t="s">
        <v>487</v>
      </c>
      <c r="F994" t="s">
        <v>76</v>
      </c>
      <c r="G994" s="45" t="s">
        <v>58</v>
      </c>
      <c r="H994" s="44" t="s">
        <v>62</v>
      </c>
      <c r="I994" s="44" t="s">
        <v>63</v>
      </c>
      <c r="J994" s="44" t="s">
        <v>64</v>
      </c>
      <c r="K994" s="46">
        <v>24.9</v>
      </c>
      <c r="L994" s="47">
        <v>511</v>
      </c>
      <c r="M994" s="48">
        <v>37.5</v>
      </c>
      <c r="N994" s="47">
        <v>373</v>
      </c>
      <c r="O994" s="48">
        <v>37.1</v>
      </c>
      <c r="P994" s="47">
        <v>542</v>
      </c>
      <c r="Q994" s="48">
        <v>1.5</v>
      </c>
      <c r="R994" s="47" t="s">
        <v>53</v>
      </c>
      <c r="S994" s="48">
        <v>21.3</v>
      </c>
      <c r="T994" s="47">
        <v>693</v>
      </c>
      <c r="U994" s="48">
        <v>8.6999999999999993</v>
      </c>
      <c r="V994" s="47" t="s">
        <v>53</v>
      </c>
      <c r="W994" s="48">
        <v>12.3</v>
      </c>
      <c r="X994" s="47" t="s">
        <v>53</v>
      </c>
      <c r="Y994" s="48">
        <v>3.8</v>
      </c>
      <c r="Z994" s="47" t="s">
        <v>53</v>
      </c>
      <c r="AA994" s="48">
        <v>11.7</v>
      </c>
      <c r="AB994" s="47" t="s">
        <v>53</v>
      </c>
      <c r="AC994" s="48">
        <v>29.4</v>
      </c>
      <c r="AD994" s="47" t="s">
        <v>53</v>
      </c>
      <c r="AE994" s="46" t="s">
        <v>54</v>
      </c>
    </row>
    <row r="995" spans="1:31" x14ac:dyDescent="0.2">
      <c r="A995" s="44">
        <f t="shared" si="15"/>
        <v>994</v>
      </c>
      <c r="B995" s="45" t="s">
        <v>93</v>
      </c>
      <c r="C995" s="44" t="s">
        <v>93</v>
      </c>
      <c r="D995" s="58" t="s">
        <v>1349</v>
      </c>
      <c r="E995" t="s">
        <v>282</v>
      </c>
      <c r="F995" t="s">
        <v>47</v>
      </c>
      <c r="G995" s="45" t="s">
        <v>58</v>
      </c>
      <c r="H995" s="44" t="s">
        <v>82</v>
      </c>
      <c r="I995" s="44" t="s">
        <v>59</v>
      </c>
      <c r="J995" s="44" t="s">
        <v>51</v>
      </c>
      <c r="K995" s="46">
        <v>25</v>
      </c>
      <c r="L995" s="47">
        <v>510</v>
      </c>
      <c r="M995" s="48">
        <v>18.2</v>
      </c>
      <c r="N995" s="47" t="s">
        <v>52</v>
      </c>
      <c r="O995" s="48">
        <v>41.4</v>
      </c>
      <c r="P995" s="47">
        <v>489</v>
      </c>
      <c r="Q995" s="48">
        <v>4.5999999999999996</v>
      </c>
      <c r="R995" s="47" t="s">
        <v>53</v>
      </c>
      <c r="S995" s="48">
        <v>57.2</v>
      </c>
      <c r="T995" s="47">
        <v>403</v>
      </c>
      <c r="U995" s="48">
        <v>2.9</v>
      </c>
      <c r="V995" s="47" t="s">
        <v>53</v>
      </c>
      <c r="W995" s="48">
        <v>7.3</v>
      </c>
      <c r="X995" s="47" t="s">
        <v>53</v>
      </c>
      <c r="Y995" s="48">
        <v>32.1</v>
      </c>
      <c r="Z995" s="47" t="s">
        <v>53</v>
      </c>
      <c r="AA995" s="48">
        <v>12.5</v>
      </c>
      <c r="AB995" s="47" t="s">
        <v>53</v>
      </c>
      <c r="AC995" s="48">
        <v>54.8</v>
      </c>
      <c r="AD995" s="47" t="s">
        <v>966</v>
      </c>
      <c r="AE995" s="46" t="s">
        <v>54</v>
      </c>
    </row>
    <row r="996" spans="1:31" x14ac:dyDescent="0.2">
      <c r="A996" s="44">
        <f t="shared" si="15"/>
        <v>995</v>
      </c>
      <c r="B996" s="45">
        <f>597</f>
        <v>597</v>
      </c>
      <c r="C996" s="44">
        <f>580</f>
        <v>580</v>
      </c>
      <c r="D996" s="58" t="s">
        <v>1350</v>
      </c>
      <c r="E996" t="s">
        <v>355</v>
      </c>
      <c r="F996" t="s">
        <v>76</v>
      </c>
      <c r="G996" s="45" t="s">
        <v>48</v>
      </c>
      <c r="H996" s="44" t="s">
        <v>62</v>
      </c>
      <c r="I996" s="44" t="s">
        <v>50</v>
      </c>
      <c r="J996" s="44" t="s">
        <v>103</v>
      </c>
      <c r="K996" s="46">
        <v>25.1</v>
      </c>
      <c r="L996" s="47">
        <v>509</v>
      </c>
      <c r="M996" s="48">
        <v>20.9</v>
      </c>
      <c r="N996" s="47">
        <v>629</v>
      </c>
      <c r="O996" s="48">
        <v>55.3</v>
      </c>
      <c r="P996" s="47">
        <v>340</v>
      </c>
      <c r="Q996" s="48">
        <v>3.2</v>
      </c>
      <c r="R996" s="47" t="s">
        <v>53</v>
      </c>
      <c r="S996" s="48">
        <v>99.6</v>
      </c>
      <c r="T996" s="47">
        <v>107</v>
      </c>
      <c r="U996" s="48">
        <v>100</v>
      </c>
      <c r="V996" s="47">
        <v>23</v>
      </c>
      <c r="W996" s="48">
        <v>99.7</v>
      </c>
      <c r="X996" s="47">
        <v>40</v>
      </c>
      <c r="Y996" s="48">
        <v>10.8</v>
      </c>
      <c r="Z996" s="47" t="s">
        <v>53</v>
      </c>
      <c r="AA996" s="48">
        <v>5.3</v>
      </c>
      <c r="AB996" s="47" t="s">
        <v>53</v>
      </c>
      <c r="AC996" s="48">
        <v>36.799999999999997</v>
      </c>
      <c r="AD996" s="47" t="s">
        <v>53</v>
      </c>
      <c r="AE996" s="46">
        <v>28.3</v>
      </c>
    </row>
    <row r="997" spans="1:31" x14ac:dyDescent="0.2">
      <c r="A997" s="44">
        <f t="shared" si="15"/>
        <v>996</v>
      </c>
      <c r="B997" s="45">
        <f>458</f>
        <v>458</v>
      </c>
      <c r="C997" s="44">
        <f>442</f>
        <v>442</v>
      </c>
      <c r="D997" s="58" t="s">
        <v>1351</v>
      </c>
      <c r="E997" t="s">
        <v>46</v>
      </c>
      <c r="F997" t="s">
        <v>47</v>
      </c>
      <c r="G997" s="45" t="s">
        <v>77</v>
      </c>
      <c r="H997" s="44" t="s">
        <v>49</v>
      </c>
      <c r="I997" s="44" t="s">
        <v>50</v>
      </c>
      <c r="J997" s="44" t="s">
        <v>64</v>
      </c>
      <c r="K997" s="46">
        <v>25.2</v>
      </c>
      <c r="L997" s="47">
        <v>508</v>
      </c>
      <c r="M997" s="48">
        <v>30.1</v>
      </c>
      <c r="N997" s="47">
        <v>473</v>
      </c>
      <c r="O997" s="48">
        <v>73.099999999999994</v>
      </c>
      <c r="P997" s="47">
        <v>209</v>
      </c>
      <c r="Q997" s="48">
        <v>22.8</v>
      </c>
      <c r="R997" s="47">
        <v>672</v>
      </c>
      <c r="S997" s="48">
        <v>22.7</v>
      </c>
      <c r="T997" s="47">
        <v>679</v>
      </c>
      <c r="U997" s="48">
        <v>9</v>
      </c>
      <c r="V997" s="47" t="s">
        <v>53</v>
      </c>
      <c r="W997" s="48">
        <v>14.7</v>
      </c>
      <c r="X997" s="47" t="s">
        <v>53</v>
      </c>
      <c r="Y997" s="48">
        <v>82.5</v>
      </c>
      <c r="Z997" s="47">
        <v>303</v>
      </c>
      <c r="AA997" s="48">
        <v>32.299999999999997</v>
      </c>
      <c r="AB997" s="47">
        <v>524</v>
      </c>
      <c r="AC997" s="48">
        <v>75</v>
      </c>
      <c r="AD997" s="47">
        <v>236</v>
      </c>
      <c r="AE997" s="46">
        <v>34</v>
      </c>
    </row>
    <row r="998" spans="1:31" x14ac:dyDescent="0.2">
      <c r="A998" s="44">
        <f t="shared" si="15"/>
        <v>997</v>
      </c>
      <c r="B998" s="45">
        <f>469</f>
        <v>469</v>
      </c>
      <c r="C998" s="44">
        <f>423</f>
        <v>423</v>
      </c>
      <c r="D998" s="58" t="s">
        <v>1352</v>
      </c>
      <c r="E998" t="s">
        <v>160</v>
      </c>
      <c r="F998" t="s">
        <v>47</v>
      </c>
      <c r="G998" s="45" t="s">
        <v>77</v>
      </c>
      <c r="H998" s="44" t="s">
        <v>82</v>
      </c>
      <c r="I998" s="44" t="s">
        <v>50</v>
      </c>
      <c r="J998" s="44" t="s">
        <v>64</v>
      </c>
      <c r="K998" s="46">
        <v>25.3</v>
      </c>
      <c r="L998" s="47">
        <v>503</v>
      </c>
      <c r="M998" s="48">
        <v>11.3</v>
      </c>
      <c r="N998" s="47" t="s">
        <v>52</v>
      </c>
      <c r="O998" s="48">
        <v>33.299999999999997</v>
      </c>
      <c r="P998" s="47">
        <v>585</v>
      </c>
      <c r="Q998" s="48">
        <v>29.8</v>
      </c>
      <c r="R998" s="47">
        <v>590</v>
      </c>
      <c r="S998" s="48">
        <v>57.4</v>
      </c>
      <c r="T998" s="47">
        <v>402</v>
      </c>
      <c r="U998" s="48">
        <v>54.9</v>
      </c>
      <c r="V998" s="47">
        <v>378</v>
      </c>
      <c r="W998" s="48">
        <v>59.2</v>
      </c>
      <c r="X998" s="47">
        <v>345</v>
      </c>
      <c r="Y998" s="48">
        <v>78.8</v>
      </c>
      <c r="Z998" s="47">
        <v>371</v>
      </c>
      <c r="AA998" s="48">
        <v>49.9</v>
      </c>
      <c r="AB998" s="47">
        <v>347</v>
      </c>
      <c r="AC998" s="48">
        <v>81.599999999999994</v>
      </c>
      <c r="AD998" s="47" t="s">
        <v>1204</v>
      </c>
      <c r="AE998" s="46">
        <v>33.700000000000003</v>
      </c>
    </row>
    <row r="999" spans="1:31" x14ac:dyDescent="0.2">
      <c r="A999" s="44">
        <f t="shared" si="15"/>
        <v>998</v>
      </c>
      <c r="B999" s="45">
        <f>499</f>
        <v>499</v>
      </c>
      <c r="C999" s="44">
        <f>431</f>
        <v>431</v>
      </c>
      <c r="D999" s="58" t="s">
        <v>1353</v>
      </c>
      <c r="E999" t="s">
        <v>68</v>
      </c>
      <c r="F999" t="s">
        <v>69</v>
      </c>
      <c r="G999" s="45" t="s">
        <v>58</v>
      </c>
      <c r="H999" s="44" t="s">
        <v>49</v>
      </c>
      <c r="I999" s="44" t="s">
        <v>50</v>
      </c>
      <c r="J999" s="44" t="s">
        <v>64</v>
      </c>
      <c r="K999" s="46">
        <v>25.3</v>
      </c>
      <c r="L999" s="47">
        <v>502</v>
      </c>
      <c r="M999" s="48">
        <v>20</v>
      </c>
      <c r="N999" s="47">
        <v>656</v>
      </c>
      <c r="O999" s="48">
        <v>99.3</v>
      </c>
      <c r="P999" s="47">
        <v>39</v>
      </c>
      <c r="Q999" s="48">
        <v>7</v>
      </c>
      <c r="R999" s="47" t="s">
        <v>53</v>
      </c>
      <c r="S999" s="48">
        <v>28</v>
      </c>
      <c r="T999" s="47">
        <v>609</v>
      </c>
      <c r="U999" s="48">
        <v>94.7</v>
      </c>
      <c r="V999" s="47">
        <v>131</v>
      </c>
      <c r="W999" s="48">
        <v>93.2</v>
      </c>
      <c r="X999" s="47">
        <v>125</v>
      </c>
      <c r="Y999" s="48">
        <v>66.400000000000006</v>
      </c>
      <c r="Z999" s="47">
        <v>599</v>
      </c>
      <c r="AA999" s="48">
        <v>7.1</v>
      </c>
      <c r="AB999" s="47" t="s">
        <v>53</v>
      </c>
      <c r="AC999" s="48">
        <v>30.6</v>
      </c>
      <c r="AD999" s="47" t="s">
        <v>53</v>
      </c>
      <c r="AE999" s="46">
        <v>32.200000000000003</v>
      </c>
    </row>
    <row r="1000" spans="1:31" x14ac:dyDescent="0.2">
      <c r="A1000" s="44">
        <f t="shared" si="15"/>
        <v>999</v>
      </c>
      <c r="B1000" s="45">
        <f>613</f>
        <v>613</v>
      </c>
      <c r="C1000" s="44" t="s">
        <v>482</v>
      </c>
      <c r="D1000" s="58" t="s">
        <v>1354</v>
      </c>
      <c r="E1000" t="s">
        <v>46</v>
      </c>
      <c r="F1000" t="s">
        <v>47</v>
      </c>
      <c r="G1000" s="45" t="s">
        <v>84</v>
      </c>
      <c r="H1000" s="44" t="s">
        <v>82</v>
      </c>
      <c r="I1000" s="44" t="s">
        <v>50</v>
      </c>
      <c r="J1000" s="44" t="s">
        <v>64</v>
      </c>
      <c r="K1000" s="46">
        <v>25.3</v>
      </c>
      <c r="L1000" s="47">
        <v>505</v>
      </c>
      <c r="M1000" s="48">
        <v>59.4</v>
      </c>
      <c r="N1000" s="47">
        <v>195</v>
      </c>
      <c r="O1000" s="48">
        <v>14.3</v>
      </c>
      <c r="P1000" s="47" t="s">
        <v>53</v>
      </c>
      <c r="Q1000" s="48">
        <v>6.4</v>
      </c>
      <c r="R1000" s="47" t="s">
        <v>53</v>
      </c>
      <c r="S1000" s="48">
        <v>8.4</v>
      </c>
      <c r="T1000" s="47" t="s">
        <v>53</v>
      </c>
      <c r="U1000" s="48">
        <v>8.3000000000000007</v>
      </c>
      <c r="V1000" s="47" t="s">
        <v>53</v>
      </c>
      <c r="W1000" s="48">
        <v>6.4</v>
      </c>
      <c r="X1000" s="47" t="s">
        <v>53</v>
      </c>
      <c r="Y1000" s="48">
        <v>92.9</v>
      </c>
      <c r="Z1000" s="47">
        <v>128</v>
      </c>
      <c r="AA1000" s="48">
        <v>31.3</v>
      </c>
      <c r="AB1000" s="47">
        <v>532</v>
      </c>
      <c r="AC1000" s="48">
        <v>55.4</v>
      </c>
      <c r="AD1000" s="47" t="s">
        <v>402</v>
      </c>
      <c r="AE1000" s="46">
        <v>27.8</v>
      </c>
    </row>
    <row r="1001" spans="1:31" x14ac:dyDescent="0.2">
      <c r="A1001" s="44">
        <f t="shared" si="15"/>
        <v>1000</v>
      </c>
      <c r="B1001" s="45">
        <f>648</f>
        <v>648</v>
      </c>
      <c r="C1001" s="44" t="s">
        <v>145</v>
      </c>
      <c r="D1001" s="58" t="s">
        <v>1355</v>
      </c>
      <c r="E1001" t="s">
        <v>174</v>
      </c>
      <c r="F1001" t="s">
        <v>76</v>
      </c>
      <c r="G1001" s="45" t="s">
        <v>77</v>
      </c>
      <c r="H1001" s="44" t="s">
        <v>82</v>
      </c>
      <c r="I1001" s="44" t="s">
        <v>59</v>
      </c>
      <c r="J1001" s="44" t="s">
        <v>64</v>
      </c>
      <c r="K1001" s="46">
        <v>25.3</v>
      </c>
      <c r="L1001" s="47">
        <v>506</v>
      </c>
      <c r="M1001" s="48">
        <v>29.8</v>
      </c>
      <c r="N1001" s="47">
        <v>476</v>
      </c>
      <c r="O1001" s="48">
        <v>24.5</v>
      </c>
      <c r="P1001" s="47">
        <v>743</v>
      </c>
      <c r="Q1001" s="48">
        <v>6.3</v>
      </c>
      <c r="R1001" s="47" t="s">
        <v>53</v>
      </c>
      <c r="S1001" s="48">
        <v>99.4</v>
      </c>
      <c r="T1001" s="47">
        <v>121</v>
      </c>
      <c r="U1001" s="48">
        <v>11</v>
      </c>
      <c r="V1001" s="47" t="s">
        <v>53</v>
      </c>
      <c r="W1001" s="48">
        <v>14.9</v>
      </c>
      <c r="X1001" s="47" t="s">
        <v>53</v>
      </c>
      <c r="Y1001" s="48">
        <v>66</v>
      </c>
      <c r="Z1001" s="47">
        <v>609</v>
      </c>
      <c r="AA1001" s="48">
        <v>14.9</v>
      </c>
      <c r="AB1001" s="47" t="s">
        <v>53</v>
      </c>
      <c r="AC1001" s="48">
        <v>54.3</v>
      </c>
      <c r="AD1001" s="47" t="s">
        <v>1356</v>
      </c>
      <c r="AE1001" s="46">
        <v>26.8</v>
      </c>
    </row>
    <row r="1002" spans="1:31" x14ac:dyDescent="0.2">
      <c r="A1002" s="44">
        <f t="shared" si="15"/>
        <v>1001</v>
      </c>
      <c r="B1002" s="45" t="s">
        <v>89</v>
      </c>
      <c r="C1002" s="44" t="s">
        <v>43</v>
      </c>
      <c r="D1002" s="58" t="s">
        <v>1357</v>
      </c>
      <c r="E1002" t="s">
        <v>144</v>
      </c>
      <c r="F1002" t="s">
        <v>47</v>
      </c>
      <c r="G1002" s="45" t="s">
        <v>58</v>
      </c>
      <c r="H1002" s="44" t="s">
        <v>82</v>
      </c>
      <c r="I1002" s="44" t="s">
        <v>59</v>
      </c>
      <c r="J1002" s="44" t="s">
        <v>51</v>
      </c>
      <c r="K1002" s="46">
        <v>25.3</v>
      </c>
      <c r="L1002" s="47">
        <v>504</v>
      </c>
      <c r="M1002" s="48">
        <v>36.5</v>
      </c>
      <c r="N1002" s="47">
        <v>392</v>
      </c>
      <c r="O1002" s="48">
        <v>13.4</v>
      </c>
      <c r="P1002" s="47" t="s">
        <v>53</v>
      </c>
      <c r="Q1002" s="48">
        <v>4.7</v>
      </c>
      <c r="R1002" s="47" t="s">
        <v>53</v>
      </c>
      <c r="S1002" s="48">
        <v>15.1</v>
      </c>
      <c r="T1002" s="47" t="s">
        <v>53</v>
      </c>
      <c r="U1002" s="48">
        <v>3.5</v>
      </c>
      <c r="V1002" s="47" t="s">
        <v>53</v>
      </c>
      <c r="W1002" s="48">
        <v>7.7</v>
      </c>
      <c r="X1002" s="47" t="s">
        <v>53</v>
      </c>
      <c r="Y1002" s="48">
        <v>17.899999999999999</v>
      </c>
      <c r="Z1002" s="47" t="s">
        <v>53</v>
      </c>
      <c r="AA1002" s="48">
        <v>45.2</v>
      </c>
      <c r="AB1002" s="47">
        <v>388</v>
      </c>
      <c r="AC1002" s="48">
        <v>28.9</v>
      </c>
      <c r="AD1002" s="47" t="s">
        <v>53</v>
      </c>
      <c r="AE1002" s="46" t="s">
        <v>54</v>
      </c>
    </row>
    <row r="1003" spans="1:31" x14ac:dyDescent="0.2">
      <c r="A1003" s="44">
        <f t="shared" si="15"/>
        <v>1002</v>
      </c>
      <c r="B1003" s="45" t="s">
        <v>65</v>
      </c>
      <c r="C1003" s="44"/>
      <c r="D1003" s="58" t="s">
        <v>1358</v>
      </c>
      <c r="E1003" t="s">
        <v>438</v>
      </c>
      <c r="F1003" t="s">
        <v>76</v>
      </c>
      <c r="G1003" s="45" t="s">
        <v>77</v>
      </c>
      <c r="H1003" s="44" t="s">
        <v>49</v>
      </c>
      <c r="I1003" s="44" t="s">
        <v>59</v>
      </c>
      <c r="J1003" s="44" t="s">
        <v>64</v>
      </c>
      <c r="K1003" s="46">
        <v>25.3</v>
      </c>
      <c r="L1003" s="47">
        <v>507</v>
      </c>
      <c r="M1003" s="48">
        <v>15.4</v>
      </c>
      <c r="N1003" s="47" t="s">
        <v>52</v>
      </c>
      <c r="O1003" s="48">
        <v>27.2</v>
      </c>
      <c r="P1003" s="47">
        <v>695</v>
      </c>
      <c r="Q1003" s="48">
        <v>3</v>
      </c>
      <c r="R1003" s="47" t="s">
        <v>53</v>
      </c>
      <c r="S1003" s="48">
        <v>3.5</v>
      </c>
      <c r="T1003" s="47" t="s">
        <v>53</v>
      </c>
      <c r="U1003" s="48">
        <v>1.8</v>
      </c>
      <c r="V1003" s="47" t="s">
        <v>53</v>
      </c>
      <c r="W1003" s="48">
        <v>6.3</v>
      </c>
      <c r="X1003" s="47" t="s">
        <v>53</v>
      </c>
      <c r="Y1003" s="48">
        <v>25.9</v>
      </c>
      <c r="Z1003" s="47" t="s">
        <v>53</v>
      </c>
      <c r="AA1003" s="48">
        <v>5.6</v>
      </c>
      <c r="AB1003" s="47" t="s">
        <v>53</v>
      </c>
      <c r="AC1003" s="48">
        <v>31.7</v>
      </c>
      <c r="AD1003" s="47" t="s">
        <v>53</v>
      </c>
      <c r="AE1003" s="46" t="s">
        <v>54</v>
      </c>
    </row>
    <row r="1004" spans="1:31" x14ac:dyDescent="0.2">
      <c r="A1004" s="44">
        <f t="shared" si="15"/>
        <v>1003</v>
      </c>
      <c r="B1004" s="45">
        <f>310</f>
        <v>310</v>
      </c>
      <c r="C1004" s="44">
        <f>304</f>
        <v>304</v>
      </c>
      <c r="D1004" s="58" t="s">
        <v>1359</v>
      </c>
      <c r="E1004" t="s">
        <v>1360</v>
      </c>
      <c r="F1004" t="s">
        <v>69</v>
      </c>
      <c r="G1004" s="45" t="s">
        <v>77</v>
      </c>
      <c r="H1004" s="44" t="s">
        <v>49</v>
      </c>
      <c r="I1004" s="44" t="s">
        <v>50</v>
      </c>
      <c r="J1004" s="44" t="s">
        <v>64</v>
      </c>
      <c r="K1004" s="46">
        <v>25.4</v>
      </c>
      <c r="L1004" s="47">
        <v>501</v>
      </c>
      <c r="M1004" s="48">
        <v>32.200000000000003</v>
      </c>
      <c r="N1004" s="47">
        <v>446</v>
      </c>
      <c r="O1004" s="48">
        <v>50.2</v>
      </c>
      <c r="P1004" s="47">
        <v>382</v>
      </c>
      <c r="Q1004" s="48">
        <v>55.2</v>
      </c>
      <c r="R1004" s="47">
        <v>328</v>
      </c>
      <c r="S1004" s="48">
        <v>85.8</v>
      </c>
      <c r="T1004" s="47">
        <v>255</v>
      </c>
      <c r="U1004" s="48">
        <v>46.3</v>
      </c>
      <c r="V1004" s="47">
        <v>437</v>
      </c>
      <c r="W1004" s="48">
        <v>48.3</v>
      </c>
      <c r="X1004" s="47">
        <v>430</v>
      </c>
      <c r="Y1004" s="48">
        <v>81.5</v>
      </c>
      <c r="Z1004" s="47">
        <v>320</v>
      </c>
      <c r="AA1004" s="48">
        <v>50.8</v>
      </c>
      <c r="AB1004" s="47">
        <v>336</v>
      </c>
      <c r="AC1004" s="48">
        <v>68.2</v>
      </c>
      <c r="AD1004" s="47" t="s">
        <v>1361</v>
      </c>
      <c r="AE1004" s="46">
        <v>44.5</v>
      </c>
    </row>
    <row r="1005" spans="1:31" x14ac:dyDescent="0.2">
      <c r="A1005" s="44">
        <f t="shared" si="15"/>
        <v>1004</v>
      </c>
      <c r="B1005" s="45">
        <f>334</f>
        <v>334</v>
      </c>
      <c r="C1005" s="44">
        <f>344</f>
        <v>344</v>
      </c>
      <c r="D1005" s="58" t="s">
        <v>1362</v>
      </c>
      <c r="E1005" t="s">
        <v>130</v>
      </c>
      <c r="F1005" t="s">
        <v>76</v>
      </c>
      <c r="G1005" s="45" t="s">
        <v>58</v>
      </c>
      <c r="H1005" s="44" t="s">
        <v>49</v>
      </c>
      <c r="I1005" s="44" t="s">
        <v>50</v>
      </c>
      <c r="J1005" s="44" t="s">
        <v>64</v>
      </c>
      <c r="K1005" s="46">
        <v>25.4</v>
      </c>
      <c r="L1005" s="47">
        <v>500</v>
      </c>
      <c r="M1005" s="48">
        <v>62</v>
      </c>
      <c r="N1005" s="47">
        <v>184</v>
      </c>
      <c r="O1005" s="48">
        <v>10.199999999999999</v>
      </c>
      <c r="P1005" s="47" t="s">
        <v>53</v>
      </c>
      <c r="Q1005" s="48">
        <v>96.9</v>
      </c>
      <c r="R1005" s="47">
        <v>56</v>
      </c>
      <c r="S1005" s="48">
        <v>8.1</v>
      </c>
      <c r="T1005" s="47" t="s">
        <v>53</v>
      </c>
      <c r="U1005" s="48">
        <v>1.6</v>
      </c>
      <c r="V1005" s="47" t="s">
        <v>53</v>
      </c>
      <c r="W1005" s="48">
        <v>5.9</v>
      </c>
      <c r="X1005" s="47" t="s">
        <v>53</v>
      </c>
      <c r="Y1005" s="48">
        <v>53.1</v>
      </c>
      <c r="Z1005" s="47">
        <v>795</v>
      </c>
      <c r="AA1005" s="48">
        <v>8.6999999999999993</v>
      </c>
      <c r="AB1005" s="47" t="s">
        <v>53</v>
      </c>
      <c r="AC1005" s="48">
        <v>43</v>
      </c>
      <c r="AD1005" s="47" t="s">
        <v>53</v>
      </c>
      <c r="AE1005" s="46">
        <v>42.3</v>
      </c>
    </row>
    <row r="1006" spans="1:31" x14ac:dyDescent="0.2">
      <c r="A1006" s="44">
        <f t="shared" si="15"/>
        <v>1005</v>
      </c>
      <c r="B1006" s="45">
        <f>308</f>
        <v>308</v>
      </c>
      <c r="C1006" s="44">
        <f>312</f>
        <v>312</v>
      </c>
      <c r="D1006" s="58" t="s">
        <v>1363</v>
      </c>
      <c r="E1006" t="s">
        <v>425</v>
      </c>
      <c r="F1006" t="s">
        <v>170</v>
      </c>
      <c r="G1006" s="45" t="s">
        <v>77</v>
      </c>
      <c r="H1006" s="44" t="s">
        <v>49</v>
      </c>
      <c r="I1006" s="44" t="s">
        <v>50</v>
      </c>
      <c r="J1006" s="44" t="s">
        <v>64</v>
      </c>
      <c r="K1006" s="46">
        <v>25.5</v>
      </c>
      <c r="L1006" s="47">
        <v>496</v>
      </c>
      <c r="M1006" s="48">
        <v>25.9</v>
      </c>
      <c r="N1006" s="47">
        <v>523</v>
      </c>
      <c r="O1006" s="48">
        <v>46.5</v>
      </c>
      <c r="P1006" s="47">
        <v>424</v>
      </c>
      <c r="Q1006" s="48">
        <v>45.2</v>
      </c>
      <c r="R1006" s="47">
        <v>410</v>
      </c>
      <c r="S1006" s="48">
        <v>98.5</v>
      </c>
      <c r="T1006" s="47">
        <v>136</v>
      </c>
      <c r="U1006" s="48">
        <v>60.1</v>
      </c>
      <c r="V1006" s="47">
        <v>342</v>
      </c>
      <c r="W1006" s="48">
        <v>63.9</v>
      </c>
      <c r="X1006" s="47">
        <v>310</v>
      </c>
      <c r="Y1006" s="48">
        <v>99.1</v>
      </c>
      <c r="Z1006" s="47">
        <v>14</v>
      </c>
      <c r="AA1006" s="48">
        <v>69.599999999999994</v>
      </c>
      <c r="AB1006" s="47">
        <v>215</v>
      </c>
      <c r="AC1006" s="48">
        <v>74.8</v>
      </c>
      <c r="AD1006" s="47" t="s">
        <v>1364</v>
      </c>
      <c r="AE1006" s="46">
        <v>44.7</v>
      </c>
    </row>
    <row r="1007" spans="1:31" x14ac:dyDescent="0.2">
      <c r="A1007" s="44">
        <f t="shared" si="15"/>
        <v>1006</v>
      </c>
      <c r="B1007" s="45">
        <f>428</f>
        <v>428</v>
      </c>
      <c r="C1007" s="44">
        <f>418</f>
        <v>418</v>
      </c>
      <c r="D1007" s="58" t="s">
        <v>1365</v>
      </c>
      <c r="E1007" t="s">
        <v>80</v>
      </c>
      <c r="F1007" t="s">
        <v>69</v>
      </c>
      <c r="G1007" s="45" t="s">
        <v>58</v>
      </c>
      <c r="H1007" s="44" t="s">
        <v>82</v>
      </c>
      <c r="I1007" s="44" t="s">
        <v>50</v>
      </c>
      <c r="J1007" s="44" t="s">
        <v>64</v>
      </c>
      <c r="K1007" s="46">
        <v>25.5</v>
      </c>
      <c r="L1007" s="47">
        <v>497</v>
      </c>
      <c r="M1007" s="48">
        <v>21.3</v>
      </c>
      <c r="N1007" s="47">
        <v>618</v>
      </c>
      <c r="O1007" s="48">
        <v>44.8</v>
      </c>
      <c r="P1007" s="47">
        <v>438</v>
      </c>
      <c r="Q1007" s="48">
        <v>20.6</v>
      </c>
      <c r="R1007" s="47">
        <v>704</v>
      </c>
      <c r="S1007" s="48">
        <v>92</v>
      </c>
      <c r="T1007" s="47">
        <v>209</v>
      </c>
      <c r="U1007" s="48">
        <v>84.4</v>
      </c>
      <c r="V1007" s="47">
        <v>198</v>
      </c>
      <c r="W1007" s="48">
        <v>85.8</v>
      </c>
      <c r="X1007" s="47">
        <v>169</v>
      </c>
      <c r="Y1007" s="48">
        <v>78.7</v>
      </c>
      <c r="Z1007" s="47">
        <v>374</v>
      </c>
      <c r="AA1007" s="48">
        <v>13.9</v>
      </c>
      <c r="AB1007" s="47" t="s">
        <v>53</v>
      </c>
      <c r="AC1007" s="48">
        <v>78.599999999999994</v>
      </c>
      <c r="AD1007" s="47" t="s">
        <v>1366</v>
      </c>
      <c r="AE1007" s="46">
        <v>35.9</v>
      </c>
    </row>
    <row r="1008" spans="1:31" x14ac:dyDescent="0.2">
      <c r="A1008" s="44">
        <f t="shared" si="15"/>
        <v>1007</v>
      </c>
      <c r="B1008" s="45">
        <f>440</f>
        <v>440</v>
      </c>
      <c r="C1008" s="44">
        <f>466</f>
        <v>466</v>
      </c>
      <c r="D1008" s="58" t="s">
        <v>1367</v>
      </c>
      <c r="E1008" t="s">
        <v>216</v>
      </c>
      <c r="F1008" t="s">
        <v>69</v>
      </c>
      <c r="G1008" s="45" t="s">
        <v>58</v>
      </c>
      <c r="H1008" s="44" t="s">
        <v>49</v>
      </c>
      <c r="I1008" s="44" t="s">
        <v>50</v>
      </c>
      <c r="J1008" s="44" t="s">
        <v>64</v>
      </c>
      <c r="K1008" s="46">
        <v>25.5</v>
      </c>
      <c r="L1008" s="47">
        <v>499</v>
      </c>
      <c r="M1008" s="48">
        <v>18.7</v>
      </c>
      <c r="N1008" s="47">
        <v>692</v>
      </c>
      <c r="O1008" s="48">
        <v>50.3</v>
      </c>
      <c r="P1008" s="47">
        <v>380</v>
      </c>
      <c r="Q1008" s="48">
        <v>33.4</v>
      </c>
      <c r="R1008" s="47">
        <v>544</v>
      </c>
      <c r="S1008" s="48">
        <v>91.5</v>
      </c>
      <c r="T1008" s="47">
        <v>213</v>
      </c>
      <c r="U1008" s="48">
        <v>26.8</v>
      </c>
      <c r="V1008" s="47">
        <v>634</v>
      </c>
      <c r="W1008" s="48">
        <v>32.799999999999997</v>
      </c>
      <c r="X1008" s="47">
        <v>577</v>
      </c>
      <c r="Y1008" s="48">
        <v>63.7</v>
      </c>
      <c r="Z1008" s="47">
        <v>640</v>
      </c>
      <c r="AA1008" s="48">
        <v>23</v>
      </c>
      <c r="AB1008" s="47">
        <v>673</v>
      </c>
      <c r="AC1008" s="48">
        <v>69.900000000000006</v>
      </c>
      <c r="AD1008" s="47" t="s">
        <v>955</v>
      </c>
      <c r="AE1008" s="46">
        <v>34.9</v>
      </c>
    </row>
    <row r="1009" spans="1:31" x14ac:dyDescent="0.2">
      <c r="A1009" s="44">
        <f t="shared" si="15"/>
        <v>1008</v>
      </c>
      <c r="B1009" s="45">
        <f>530</f>
        <v>530</v>
      </c>
      <c r="C1009" s="44">
        <f>596</f>
        <v>596</v>
      </c>
      <c r="D1009" s="58" t="s">
        <v>1368</v>
      </c>
      <c r="E1009" t="s">
        <v>46</v>
      </c>
      <c r="F1009" t="s">
        <v>47</v>
      </c>
      <c r="G1009" s="45" t="s">
        <v>77</v>
      </c>
      <c r="H1009" s="44" t="s">
        <v>82</v>
      </c>
      <c r="I1009" s="44" t="s">
        <v>50</v>
      </c>
      <c r="J1009" s="44" t="s">
        <v>64</v>
      </c>
      <c r="K1009" s="46">
        <v>25.5</v>
      </c>
      <c r="L1009" s="47">
        <v>498</v>
      </c>
      <c r="M1009" s="48">
        <v>16.2</v>
      </c>
      <c r="N1009" s="47" t="s">
        <v>52</v>
      </c>
      <c r="O1009" s="48">
        <v>50.1</v>
      </c>
      <c r="P1009" s="47">
        <v>383</v>
      </c>
      <c r="Q1009" s="48">
        <v>27.4</v>
      </c>
      <c r="R1009" s="47">
        <v>614</v>
      </c>
      <c r="S1009" s="48">
        <v>40.4</v>
      </c>
      <c r="T1009" s="47">
        <v>496</v>
      </c>
      <c r="U1009" s="48">
        <v>8.5</v>
      </c>
      <c r="V1009" s="47" t="s">
        <v>53</v>
      </c>
      <c r="W1009" s="48">
        <v>14.2</v>
      </c>
      <c r="X1009" s="47" t="s">
        <v>53</v>
      </c>
      <c r="Y1009" s="48">
        <v>68.7</v>
      </c>
      <c r="Z1009" s="47">
        <v>555</v>
      </c>
      <c r="AA1009" s="48">
        <v>47.1</v>
      </c>
      <c r="AB1009" s="47">
        <v>373</v>
      </c>
      <c r="AC1009" s="48">
        <v>61</v>
      </c>
      <c r="AD1009" s="47" t="s">
        <v>1113</v>
      </c>
      <c r="AE1009" s="46">
        <v>30.8</v>
      </c>
    </row>
    <row r="1010" spans="1:31" x14ac:dyDescent="0.2">
      <c r="A1010" s="44">
        <f t="shared" si="15"/>
        <v>1009</v>
      </c>
      <c r="B1010" s="45">
        <f>358</f>
        <v>358</v>
      </c>
      <c r="C1010" s="44">
        <v>349</v>
      </c>
      <c r="D1010" s="58" t="s">
        <v>1369</v>
      </c>
      <c r="E1010" t="s">
        <v>160</v>
      </c>
      <c r="F1010" t="s">
        <v>47</v>
      </c>
      <c r="G1010" s="45" t="s">
        <v>77</v>
      </c>
      <c r="H1010" s="44" t="s">
        <v>49</v>
      </c>
      <c r="I1010" s="44" t="s">
        <v>50</v>
      </c>
      <c r="J1010" s="44" t="s">
        <v>64</v>
      </c>
      <c r="K1010" s="46">
        <v>25.6</v>
      </c>
      <c r="L1010" s="47">
        <v>495</v>
      </c>
      <c r="M1010" s="48">
        <v>17.3</v>
      </c>
      <c r="N1010" s="47" t="s">
        <v>52</v>
      </c>
      <c r="O1010" s="48">
        <v>6.2</v>
      </c>
      <c r="P1010" s="47" t="s">
        <v>53</v>
      </c>
      <c r="Q1010" s="48">
        <v>78.7</v>
      </c>
      <c r="R1010" s="47">
        <v>163</v>
      </c>
      <c r="S1010" s="48">
        <v>97.2</v>
      </c>
      <c r="T1010" s="47">
        <v>149</v>
      </c>
      <c r="U1010" s="48">
        <v>46</v>
      </c>
      <c r="V1010" s="47">
        <v>440</v>
      </c>
      <c r="W1010" s="48">
        <v>51</v>
      </c>
      <c r="X1010" s="47">
        <v>406</v>
      </c>
      <c r="Y1010" s="48">
        <v>61.3</v>
      </c>
      <c r="Z1010" s="47">
        <v>673</v>
      </c>
      <c r="AA1010" s="48">
        <v>21.2</v>
      </c>
      <c r="AB1010" s="47">
        <v>703</v>
      </c>
      <c r="AC1010" s="48">
        <v>79.900000000000006</v>
      </c>
      <c r="AD1010" s="47" t="s">
        <v>1370</v>
      </c>
      <c r="AE1010" s="46">
        <v>41.1</v>
      </c>
    </row>
    <row r="1011" spans="1:31" x14ac:dyDescent="0.2">
      <c r="A1011" s="44">
        <f t="shared" si="15"/>
        <v>1010</v>
      </c>
      <c r="B1011" s="45">
        <f>558</f>
        <v>558</v>
      </c>
      <c r="C1011" s="44">
        <f>552</f>
        <v>552</v>
      </c>
      <c r="D1011" s="58" t="s">
        <v>1371</v>
      </c>
      <c r="E1011" t="s">
        <v>264</v>
      </c>
      <c r="F1011" t="s">
        <v>76</v>
      </c>
      <c r="G1011" s="45" t="s">
        <v>48</v>
      </c>
      <c r="H1011" s="44" t="s">
        <v>62</v>
      </c>
      <c r="I1011" s="44" t="s">
        <v>50</v>
      </c>
      <c r="J1011" s="44" t="s">
        <v>51</v>
      </c>
      <c r="K1011" s="46">
        <v>25.6</v>
      </c>
      <c r="L1011" s="47">
        <v>494</v>
      </c>
      <c r="M1011" s="48">
        <v>20.8</v>
      </c>
      <c r="N1011" s="47">
        <v>631</v>
      </c>
      <c r="O1011" s="48">
        <v>20.8</v>
      </c>
      <c r="P1011" s="47" t="s">
        <v>53</v>
      </c>
      <c r="Q1011" s="48">
        <v>17</v>
      </c>
      <c r="R1011" s="47">
        <v>764</v>
      </c>
      <c r="S1011" s="48">
        <v>100</v>
      </c>
      <c r="T1011" s="47">
        <v>1</v>
      </c>
      <c r="U1011" s="48">
        <v>100</v>
      </c>
      <c r="V1011" s="47">
        <v>20</v>
      </c>
      <c r="W1011" s="48">
        <v>74.400000000000006</v>
      </c>
      <c r="X1011" s="47">
        <v>238</v>
      </c>
      <c r="Y1011" s="48">
        <v>37.1</v>
      </c>
      <c r="Z1011" s="47" t="s">
        <v>53</v>
      </c>
      <c r="AA1011" s="48">
        <v>7.3</v>
      </c>
      <c r="AB1011" s="47" t="s">
        <v>53</v>
      </c>
      <c r="AC1011" s="48">
        <v>42.9</v>
      </c>
      <c r="AD1011" s="47" t="s">
        <v>53</v>
      </c>
      <c r="AE1011" s="46">
        <v>29.5</v>
      </c>
    </row>
    <row r="1012" spans="1:31" x14ac:dyDescent="0.2">
      <c r="A1012" s="44">
        <f t="shared" si="15"/>
        <v>1011</v>
      </c>
      <c r="B1012" s="45">
        <f>287</f>
        <v>287</v>
      </c>
      <c r="C1012" s="44">
        <f>256</f>
        <v>256</v>
      </c>
      <c r="D1012" s="58" t="s">
        <v>1372</v>
      </c>
      <c r="E1012" t="s">
        <v>80</v>
      </c>
      <c r="F1012" t="s">
        <v>69</v>
      </c>
      <c r="G1012" s="45" t="s">
        <v>58</v>
      </c>
      <c r="H1012" s="44" t="s">
        <v>49</v>
      </c>
      <c r="I1012" s="44" t="s">
        <v>50</v>
      </c>
      <c r="J1012" s="44" t="s">
        <v>64</v>
      </c>
      <c r="K1012" s="46">
        <v>25.7</v>
      </c>
      <c r="L1012" s="47">
        <v>490</v>
      </c>
      <c r="M1012" s="48">
        <v>34.799999999999997</v>
      </c>
      <c r="N1012" s="47">
        <v>415</v>
      </c>
      <c r="O1012" s="48">
        <v>27.3</v>
      </c>
      <c r="P1012" s="47">
        <v>692</v>
      </c>
      <c r="Q1012" s="48">
        <v>61.8</v>
      </c>
      <c r="R1012" s="47">
        <v>275</v>
      </c>
      <c r="S1012" s="48">
        <v>100</v>
      </c>
      <c r="T1012" s="47">
        <v>78</v>
      </c>
      <c r="U1012" s="48">
        <v>97</v>
      </c>
      <c r="V1012" s="47">
        <v>100</v>
      </c>
      <c r="W1012" s="48">
        <v>97.2</v>
      </c>
      <c r="X1012" s="47">
        <v>89</v>
      </c>
      <c r="Y1012" s="48">
        <v>75.7</v>
      </c>
      <c r="Z1012" s="47">
        <v>425</v>
      </c>
      <c r="AA1012" s="48">
        <v>37</v>
      </c>
      <c r="AB1012" s="47">
        <v>467</v>
      </c>
      <c r="AC1012" s="48">
        <v>77.2</v>
      </c>
      <c r="AD1012" s="47" t="s">
        <v>1373</v>
      </c>
      <c r="AE1012" s="46">
        <v>46.8</v>
      </c>
    </row>
    <row r="1013" spans="1:31" x14ac:dyDescent="0.2">
      <c r="A1013" s="44">
        <f t="shared" si="15"/>
        <v>1012</v>
      </c>
      <c r="B1013" s="45">
        <f>530</f>
        <v>530</v>
      </c>
      <c r="C1013" s="44">
        <f>592</f>
        <v>592</v>
      </c>
      <c r="D1013" s="58" t="s">
        <v>1374</v>
      </c>
      <c r="E1013" t="s">
        <v>216</v>
      </c>
      <c r="F1013" t="s">
        <v>69</v>
      </c>
      <c r="G1013" s="45" t="s">
        <v>77</v>
      </c>
      <c r="H1013" s="44" t="s">
        <v>49</v>
      </c>
      <c r="I1013" s="44" t="s">
        <v>50</v>
      </c>
      <c r="J1013" s="44" t="s">
        <v>64</v>
      </c>
      <c r="K1013" s="46">
        <v>25.7</v>
      </c>
      <c r="L1013" s="47">
        <v>491</v>
      </c>
      <c r="M1013" s="48">
        <v>14.2</v>
      </c>
      <c r="N1013" s="47" t="s">
        <v>52</v>
      </c>
      <c r="O1013" s="48">
        <v>15.2</v>
      </c>
      <c r="P1013" s="47" t="s">
        <v>53</v>
      </c>
      <c r="Q1013" s="48">
        <v>39.5</v>
      </c>
      <c r="R1013" s="47">
        <v>477</v>
      </c>
      <c r="S1013" s="48">
        <v>61.4</v>
      </c>
      <c r="T1013" s="47">
        <v>381</v>
      </c>
      <c r="U1013" s="48">
        <v>41.9</v>
      </c>
      <c r="V1013" s="47">
        <v>477</v>
      </c>
      <c r="W1013" s="48">
        <v>47.2</v>
      </c>
      <c r="X1013" s="47">
        <v>440</v>
      </c>
      <c r="Y1013" s="48">
        <v>86.9</v>
      </c>
      <c r="Z1013" s="47">
        <v>220</v>
      </c>
      <c r="AA1013" s="48">
        <v>7.6</v>
      </c>
      <c r="AB1013" s="47" t="s">
        <v>53</v>
      </c>
      <c r="AC1013" s="48">
        <v>54.9</v>
      </c>
      <c r="AD1013" s="47">
        <v>605</v>
      </c>
      <c r="AE1013" s="46">
        <v>30.8</v>
      </c>
    </row>
    <row r="1014" spans="1:31" x14ac:dyDescent="0.2">
      <c r="A1014" s="44">
        <f t="shared" si="15"/>
        <v>1013</v>
      </c>
      <c r="B1014" s="45">
        <f>680</f>
        <v>680</v>
      </c>
      <c r="C1014" s="44" t="s">
        <v>406</v>
      </c>
      <c r="D1014" s="58" t="s">
        <v>1375</v>
      </c>
      <c r="E1014" t="s">
        <v>91</v>
      </c>
      <c r="F1014" t="s">
        <v>76</v>
      </c>
      <c r="G1014" s="45" t="s">
        <v>84</v>
      </c>
      <c r="H1014" s="44" t="s">
        <v>49</v>
      </c>
      <c r="I1014" s="44" t="s">
        <v>59</v>
      </c>
      <c r="J1014" s="44" t="s">
        <v>51</v>
      </c>
      <c r="K1014" s="46">
        <v>25.7</v>
      </c>
      <c r="L1014" s="47">
        <v>493</v>
      </c>
      <c r="M1014" s="48">
        <v>61.5</v>
      </c>
      <c r="N1014" s="47">
        <v>187</v>
      </c>
      <c r="O1014" s="48">
        <v>10.3</v>
      </c>
      <c r="P1014" s="47" t="s">
        <v>53</v>
      </c>
      <c r="Q1014" s="48">
        <v>5</v>
      </c>
      <c r="R1014" s="47" t="s">
        <v>53</v>
      </c>
      <c r="S1014" s="48">
        <v>36.5</v>
      </c>
      <c r="T1014" s="47">
        <v>525</v>
      </c>
      <c r="U1014" s="48">
        <v>17.8</v>
      </c>
      <c r="V1014" s="47">
        <v>766</v>
      </c>
      <c r="W1014" s="48">
        <v>23.9</v>
      </c>
      <c r="X1014" s="47">
        <v>704</v>
      </c>
      <c r="Y1014" s="48">
        <v>41.1</v>
      </c>
      <c r="Z1014" s="47" t="s">
        <v>53</v>
      </c>
      <c r="AA1014" s="48">
        <v>4.8</v>
      </c>
      <c r="AB1014" s="47" t="s">
        <v>53</v>
      </c>
      <c r="AC1014" s="48">
        <v>64.400000000000006</v>
      </c>
      <c r="AD1014" s="47" t="s">
        <v>1018</v>
      </c>
      <c r="AE1014" s="46">
        <v>25.9</v>
      </c>
    </row>
    <row r="1015" spans="1:31" x14ac:dyDescent="0.2">
      <c r="A1015" s="44">
        <f t="shared" si="15"/>
        <v>1014</v>
      </c>
      <c r="B1015" s="45" t="s">
        <v>65</v>
      </c>
      <c r="C1015" s="44"/>
      <c r="D1015" s="58" t="s">
        <v>1376</v>
      </c>
      <c r="E1015" t="s">
        <v>487</v>
      </c>
      <c r="F1015" t="s">
        <v>76</v>
      </c>
      <c r="G1015" s="45" t="s">
        <v>58</v>
      </c>
      <c r="H1015" s="44" t="s">
        <v>62</v>
      </c>
      <c r="I1015" s="44" t="s">
        <v>63</v>
      </c>
      <c r="J1015" s="44" t="s">
        <v>64</v>
      </c>
      <c r="K1015" s="46">
        <v>25.7</v>
      </c>
      <c r="L1015" s="47">
        <v>492</v>
      </c>
      <c r="M1015" s="48">
        <v>20.7</v>
      </c>
      <c r="N1015" s="47">
        <v>638</v>
      </c>
      <c r="O1015" s="48">
        <v>42.1</v>
      </c>
      <c r="P1015" s="47">
        <v>477</v>
      </c>
      <c r="Q1015" s="48">
        <v>1</v>
      </c>
      <c r="R1015" s="47" t="s">
        <v>53</v>
      </c>
      <c r="S1015" s="48">
        <v>9.9</v>
      </c>
      <c r="T1015" s="47" t="s">
        <v>53</v>
      </c>
      <c r="U1015" s="48">
        <v>14.5</v>
      </c>
      <c r="V1015" s="47" t="s">
        <v>53</v>
      </c>
      <c r="W1015" s="48">
        <v>17.100000000000001</v>
      </c>
      <c r="X1015" s="47" t="s">
        <v>53</v>
      </c>
      <c r="Y1015" s="48">
        <v>1.3</v>
      </c>
      <c r="Z1015" s="47" t="s">
        <v>53</v>
      </c>
      <c r="AA1015" s="48">
        <v>11.8</v>
      </c>
      <c r="AB1015" s="47" t="s">
        <v>53</v>
      </c>
      <c r="AC1015" s="48">
        <v>25.8</v>
      </c>
      <c r="AD1015" s="47" t="s">
        <v>53</v>
      </c>
      <c r="AE1015" s="46" t="s">
        <v>54</v>
      </c>
    </row>
    <row r="1016" spans="1:31" x14ac:dyDescent="0.2">
      <c r="A1016" s="44">
        <f t="shared" si="15"/>
        <v>1015</v>
      </c>
      <c r="B1016" s="45">
        <f>519</f>
        <v>519</v>
      </c>
      <c r="C1016" s="44">
        <f>516</f>
        <v>516</v>
      </c>
      <c r="D1016" s="58" t="s">
        <v>1377</v>
      </c>
      <c r="E1016" t="s">
        <v>68</v>
      </c>
      <c r="F1016" t="s">
        <v>69</v>
      </c>
      <c r="G1016" s="45" t="s">
        <v>84</v>
      </c>
      <c r="H1016" s="44" t="s">
        <v>49</v>
      </c>
      <c r="I1016" s="44" t="s">
        <v>50</v>
      </c>
      <c r="J1016" s="44" t="s">
        <v>64</v>
      </c>
      <c r="K1016" s="46">
        <v>25.8</v>
      </c>
      <c r="L1016" s="47">
        <v>488</v>
      </c>
      <c r="M1016" s="48">
        <v>24.7</v>
      </c>
      <c r="N1016" s="47">
        <v>544</v>
      </c>
      <c r="O1016" s="48">
        <v>98.2</v>
      </c>
      <c r="P1016" s="47">
        <v>53</v>
      </c>
      <c r="Q1016" s="48">
        <v>3.5</v>
      </c>
      <c r="R1016" s="47" t="s">
        <v>53</v>
      </c>
      <c r="S1016" s="48">
        <v>8.6999999999999993</v>
      </c>
      <c r="T1016" s="47" t="s">
        <v>53</v>
      </c>
      <c r="U1016" s="48">
        <v>49.3</v>
      </c>
      <c r="V1016" s="47">
        <v>412</v>
      </c>
      <c r="W1016" s="48">
        <v>54.1</v>
      </c>
      <c r="X1016" s="47">
        <v>379</v>
      </c>
      <c r="Y1016" s="48">
        <v>91</v>
      </c>
      <c r="Z1016" s="47">
        <v>158</v>
      </c>
      <c r="AA1016" s="48">
        <v>5.6</v>
      </c>
      <c r="AB1016" s="47" t="s">
        <v>53</v>
      </c>
      <c r="AC1016" s="48">
        <v>54.4</v>
      </c>
      <c r="AD1016" s="47" t="s">
        <v>385</v>
      </c>
      <c r="AE1016" s="46">
        <v>31.3</v>
      </c>
    </row>
    <row r="1017" spans="1:31" x14ac:dyDescent="0.2">
      <c r="A1017" s="44">
        <f t="shared" si="15"/>
        <v>1016</v>
      </c>
      <c r="B1017" s="45">
        <f>535</f>
        <v>535</v>
      </c>
      <c r="C1017" s="44" t="s">
        <v>611</v>
      </c>
      <c r="D1017" s="58" t="s">
        <v>1378</v>
      </c>
      <c r="E1017" t="s">
        <v>174</v>
      </c>
      <c r="F1017" t="s">
        <v>76</v>
      </c>
      <c r="G1017" s="45" t="s">
        <v>77</v>
      </c>
      <c r="H1017" s="44" t="s">
        <v>82</v>
      </c>
      <c r="I1017" s="44" t="s">
        <v>50</v>
      </c>
      <c r="J1017" s="44" t="s">
        <v>64</v>
      </c>
      <c r="K1017" s="46">
        <v>25.8</v>
      </c>
      <c r="L1017" s="47">
        <v>489</v>
      </c>
      <c r="M1017" s="48">
        <v>17.600000000000001</v>
      </c>
      <c r="N1017" s="47" t="s">
        <v>52</v>
      </c>
      <c r="O1017" s="48">
        <v>64.599999999999994</v>
      </c>
      <c r="P1017" s="47">
        <v>274</v>
      </c>
      <c r="Q1017" s="48">
        <v>7</v>
      </c>
      <c r="R1017" s="47" t="s">
        <v>53</v>
      </c>
      <c r="S1017" s="48">
        <v>100</v>
      </c>
      <c r="T1017" s="47">
        <v>30</v>
      </c>
      <c r="U1017" s="48">
        <v>35.9</v>
      </c>
      <c r="V1017" s="47">
        <v>535</v>
      </c>
      <c r="W1017" s="48">
        <v>26.9</v>
      </c>
      <c r="X1017" s="47">
        <v>658</v>
      </c>
      <c r="Y1017" s="48">
        <v>84.4</v>
      </c>
      <c r="Z1017" s="47">
        <v>266</v>
      </c>
      <c r="AA1017" s="48">
        <v>2.7</v>
      </c>
      <c r="AB1017" s="47" t="s">
        <v>53</v>
      </c>
      <c r="AC1017" s="48">
        <v>45.7</v>
      </c>
      <c r="AD1017" s="47" t="s">
        <v>53</v>
      </c>
      <c r="AE1017" s="46">
        <v>30.6</v>
      </c>
    </row>
    <row r="1018" spans="1:31" x14ac:dyDescent="0.2">
      <c r="A1018" s="44">
        <f t="shared" si="15"/>
        <v>1017</v>
      </c>
      <c r="B1018" s="45">
        <f>563</f>
        <v>563</v>
      </c>
      <c r="C1018" s="44" t="s">
        <v>409</v>
      </c>
      <c r="D1018" s="58" t="s">
        <v>1379</v>
      </c>
      <c r="E1018" t="s">
        <v>1046</v>
      </c>
      <c r="F1018" t="s">
        <v>76</v>
      </c>
      <c r="G1018" s="45" t="s">
        <v>58</v>
      </c>
      <c r="H1018" s="44" t="s">
        <v>88</v>
      </c>
      <c r="I1018" s="44" t="s">
        <v>59</v>
      </c>
      <c r="J1018" s="44" t="s">
        <v>103</v>
      </c>
      <c r="K1018" s="46">
        <v>25.9</v>
      </c>
      <c r="L1018" s="47">
        <v>487</v>
      </c>
      <c r="M1018" s="48">
        <v>34.700000000000003</v>
      </c>
      <c r="N1018" s="47">
        <v>416</v>
      </c>
      <c r="O1018" s="48">
        <v>28.9</v>
      </c>
      <c r="P1018" s="47">
        <v>652</v>
      </c>
      <c r="Q1018" s="48">
        <v>8.9</v>
      </c>
      <c r="R1018" s="47" t="s">
        <v>53</v>
      </c>
      <c r="S1018" s="48">
        <v>100</v>
      </c>
      <c r="T1018" s="47">
        <v>7</v>
      </c>
      <c r="U1018" s="48">
        <v>36.9</v>
      </c>
      <c r="V1018" s="47">
        <v>528</v>
      </c>
      <c r="W1018" s="48">
        <v>38.6</v>
      </c>
      <c r="X1018" s="47">
        <v>512</v>
      </c>
      <c r="Y1018" s="48">
        <v>67.2</v>
      </c>
      <c r="Z1018" s="47">
        <v>586</v>
      </c>
      <c r="AA1018" s="48">
        <v>6.1</v>
      </c>
      <c r="AB1018" s="47" t="s">
        <v>53</v>
      </c>
      <c r="AC1018" s="48">
        <v>47.2</v>
      </c>
      <c r="AD1018" s="47" t="s">
        <v>296</v>
      </c>
      <c r="AE1018" s="46">
        <v>29.4</v>
      </c>
    </row>
    <row r="1019" spans="1:31" x14ac:dyDescent="0.2">
      <c r="A1019" s="44">
        <f t="shared" si="15"/>
        <v>1018</v>
      </c>
      <c r="B1019" s="45">
        <f>587</f>
        <v>587</v>
      </c>
      <c r="C1019" s="44">
        <f>562</f>
        <v>562</v>
      </c>
      <c r="D1019" s="58" t="s">
        <v>1380</v>
      </c>
      <c r="E1019" t="s">
        <v>205</v>
      </c>
      <c r="F1019" t="s">
        <v>69</v>
      </c>
      <c r="G1019" s="45" t="s">
        <v>84</v>
      </c>
      <c r="H1019" s="44" t="s">
        <v>82</v>
      </c>
      <c r="I1019" s="44" t="s">
        <v>50</v>
      </c>
      <c r="J1019" s="44" t="s">
        <v>64</v>
      </c>
      <c r="K1019" s="46">
        <v>26.1</v>
      </c>
      <c r="L1019" s="47">
        <v>486</v>
      </c>
      <c r="M1019" s="48">
        <v>5.9</v>
      </c>
      <c r="N1019" s="47" t="s">
        <v>52</v>
      </c>
      <c r="O1019" s="48">
        <v>9.6</v>
      </c>
      <c r="P1019" s="47" t="s">
        <v>53</v>
      </c>
      <c r="Q1019" s="48">
        <v>53</v>
      </c>
      <c r="R1019" s="47">
        <v>356</v>
      </c>
      <c r="S1019" s="48">
        <v>10.1</v>
      </c>
      <c r="T1019" s="47" t="s">
        <v>53</v>
      </c>
      <c r="U1019" s="48">
        <v>20.5</v>
      </c>
      <c r="V1019" s="47">
        <v>723</v>
      </c>
      <c r="W1019" s="48">
        <v>15.5</v>
      </c>
      <c r="X1019" s="47" t="s">
        <v>53</v>
      </c>
      <c r="Y1019" s="48">
        <v>91.7</v>
      </c>
      <c r="Z1019" s="47">
        <v>149</v>
      </c>
      <c r="AA1019" s="48">
        <v>16</v>
      </c>
      <c r="AB1019" s="47" t="s">
        <v>53</v>
      </c>
      <c r="AC1019" s="48">
        <v>51</v>
      </c>
      <c r="AD1019" s="47" t="s">
        <v>773</v>
      </c>
      <c r="AE1019" s="46">
        <v>28.6</v>
      </c>
    </row>
    <row r="1020" spans="1:31" x14ac:dyDescent="0.2">
      <c r="A1020" s="44">
        <f t="shared" si="15"/>
        <v>1019</v>
      </c>
      <c r="B1020" s="45" t="s">
        <v>93</v>
      </c>
      <c r="C1020" s="44" t="s">
        <v>383</v>
      </c>
      <c r="D1020" s="58" t="s">
        <v>1381</v>
      </c>
      <c r="E1020" t="s">
        <v>220</v>
      </c>
      <c r="F1020" t="s">
        <v>47</v>
      </c>
      <c r="G1020" s="45" t="s">
        <v>77</v>
      </c>
      <c r="H1020" s="44" t="s">
        <v>82</v>
      </c>
      <c r="I1020" s="44" t="s">
        <v>50</v>
      </c>
      <c r="J1020" s="44" t="s">
        <v>64</v>
      </c>
      <c r="K1020" s="46">
        <v>26.1</v>
      </c>
      <c r="L1020" s="47">
        <v>485</v>
      </c>
      <c r="M1020" s="48">
        <v>8.3000000000000007</v>
      </c>
      <c r="N1020" s="47" t="s">
        <v>52</v>
      </c>
      <c r="O1020" s="48">
        <v>25.2</v>
      </c>
      <c r="P1020" s="47">
        <v>731</v>
      </c>
      <c r="Q1020" s="48">
        <v>15.8</v>
      </c>
      <c r="R1020" s="47">
        <v>786</v>
      </c>
      <c r="S1020" s="48">
        <v>5.9</v>
      </c>
      <c r="T1020" s="47" t="s">
        <v>53</v>
      </c>
      <c r="U1020" s="48">
        <v>4</v>
      </c>
      <c r="V1020" s="47" t="s">
        <v>53</v>
      </c>
      <c r="W1020" s="48">
        <v>8.6999999999999993</v>
      </c>
      <c r="X1020" s="47" t="s">
        <v>53</v>
      </c>
      <c r="Y1020" s="48">
        <v>64.400000000000006</v>
      </c>
      <c r="Z1020" s="47">
        <v>631</v>
      </c>
      <c r="AA1020" s="48">
        <v>23.7</v>
      </c>
      <c r="AB1020" s="47">
        <v>659</v>
      </c>
      <c r="AC1020" s="48">
        <v>65.2</v>
      </c>
      <c r="AD1020" s="47" t="s">
        <v>1239</v>
      </c>
      <c r="AE1020" s="46" t="s">
        <v>54</v>
      </c>
    </row>
    <row r="1021" spans="1:31" x14ac:dyDescent="0.2">
      <c r="A1021" s="44">
        <f t="shared" si="15"/>
        <v>1020</v>
      </c>
      <c r="B1021" s="45">
        <f>597</f>
        <v>597</v>
      </c>
      <c r="C1021" s="44">
        <f>570</f>
        <v>570</v>
      </c>
      <c r="D1021" s="58" t="s">
        <v>1382</v>
      </c>
      <c r="E1021" t="s">
        <v>289</v>
      </c>
      <c r="F1021" t="s">
        <v>69</v>
      </c>
      <c r="G1021" s="45" t="s">
        <v>77</v>
      </c>
      <c r="H1021" s="44" t="s">
        <v>82</v>
      </c>
      <c r="I1021" s="44" t="s">
        <v>59</v>
      </c>
      <c r="J1021" s="44" t="s">
        <v>51</v>
      </c>
      <c r="K1021" s="46">
        <v>26.2</v>
      </c>
      <c r="L1021" s="47">
        <v>484</v>
      </c>
      <c r="M1021" s="48">
        <v>22.7</v>
      </c>
      <c r="N1021" s="47">
        <v>583</v>
      </c>
      <c r="O1021" s="48">
        <v>41.9</v>
      </c>
      <c r="P1021" s="47">
        <v>482</v>
      </c>
      <c r="Q1021" s="48">
        <v>8.9</v>
      </c>
      <c r="R1021" s="47" t="s">
        <v>53</v>
      </c>
      <c r="S1021" s="48">
        <v>15.4</v>
      </c>
      <c r="T1021" s="47" t="s">
        <v>53</v>
      </c>
      <c r="U1021" s="48">
        <v>56.4</v>
      </c>
      <c r="V1021" s="47">
        <v>368</v>
      </c>
      <c r="W1021" s="48">
        <v>60.6</v>
      </c>
      <c r="X1021" s="47">
        <v>336</v>
      </c>
      <c r="Y1021" s="48">
        <v>75.3</v>
      </c>
      <c r="Z1021" s="47">
        <v>438</v>
      </c>
      <c r="AA1021" s="48">
        <v>29</v>
      </c>
      <c r="AB1021" s="47">
        <v>574</v>
      </c>
      <c r="AC1021" s="48">
        <v>69.400000000000006</v>
      </c>
      <c r="AD1021" s="47" t="s">
        <v>1331</v>
      </c>
      <c r="AE1021" s="46">
        <v>28.3</v>
      </c>
    </row>
    <row r="1022" spans="1:31" x14ac:dyDescent="0.2">
      <c r="A1022" s="44">
        <f t="shared" si="15"/>
        <v>1021</v>
      </c>
      <c r="B1022" s="45" t="s">
        <v>56</v>
      </c>
      <c r="C1022" s="44"/>
      <c r="D1022" s="58" t="s">
        <v>1383</v>
      </c>
      <c r="E1022" t="s">
        <v>291</v>
      </c>
      <c r="F1022" t="s">
        <v>170</v>
      </c>
      <c r="G1022" s="45" t="s">
        <v>77</v>
      </c>
      <c r="H1022" s="44" t="s">
        <v>62</v>
      </c>
      <c r="I1022" s="44" t="s">
        <v>59</v>
      </c>
      <c r="J1022" s="44" t="s">
        <v>51</v>
      </c>
      <c r="K1022" s="46">
        <v>26.2</v>
      </c>
      <c r="L1022" s="47">
        <v>483</v>
      </c>
      <c r="M1022" s="48">
        <v>8.8000000000000007</v>
      </c>
      <c r="N1022" s="47" t="s">
        <v>52</v>
      </c>
      <c r="O1022" s="48">
        <v>5.7</v>
      </c>
      <c r="P1022" s="47" t="s">
        <v>53</v>
      </c>
      <c r="Q1022" s="48">
        <v>5.0999999999999996</v>
      </c>
      <c r="R1022" s="47" t="s">
        <v>53</v>
      </c>
      <c r="S1022" s="48">
        <v>8.5</v>
      </c>
      <c r="T1022" s="47" t="s">
        <v>53</v>
      </c>
      <c r="U1022" s="48">
        <v>2.4</v>
      </c>
      <c r="V1022" s="47" t="s">
        <v>53</v>
      </c>
      <c r="W1022" s="48">
        <v>6.6</v>
      </c>
      <c r="X1022" s="47" t="s">
        <v>53</v>
      </c>
      <c r="Y1022" s="48">
        <v>14</v>
      </c>
      <c r="Z1022" s="47" t="s">
        <v>53</v>
      </c>
      <c r="AA1022" s="48">
        <v>3.2</v>
      </c>
      <c r="AB1022" s="47" t="s">
        <v>53</v>
      </c>
      <c r="AC1022" s="48">
        <v>33.1</v>
      </c>
      <c r="AD1022" s="47" t="s">
        <v>53</v>
      </c>
      <c r="AE1022" s="46" t="s">
        <v>54</v>
      </c>
    </row>
    <row r="1023" spans="1:31" x14ac:dyDescent="0.2">
      <c r="A1023" s="44">
        <f t="shared" si="15"/>
        <v>1022</v>
      </c>
      <c r="B1023" s="45">
        <f>257</f>
        <v>257</v>
      </c>
      <c r="C1023" s="44">
        <f>269</f>
        <v>269</v>
      </c>
      <c r="D1023" s="58" t="s">
        <v>1384</v>
      </c>
      <c r="E1023" t="s">
        <v>75</v>
      </c>
      <c r="F1023" t="s">
        <v>76</v>
      </c>
      <c r="G1023" s="45" t="s">
        <v>77</v>
      </c>
      <c r="H1023" s="44" t="s">
        <v>49</v>
      </c>
      <c r="I1023" s="44" t="s">
        <v>50</v>
      </c>
      <c r="J1023" s="44" t="s">
        <v>64</v>
      </c>
      <c r="K1023" s="46">
        <v>26.3</v>
      </c>
      <c r="L1023" s="47">
        <v>481</v>
      </c>
      <c r="M1023" s="48">
        <v>37.6</v>
      </c>
      <c r="N1023" s="47">
        <v>371</v>
      </c>
      <c r="O1023" s="48">
        <v>51.6</v>
      </c>
      <c r="P1023" s="47">
        <v>368</v>
      </c>
      <c r="Q1023" s="48">
        <v>99.9</v>
      </c>
      <c r="R1023" s="47">
        <v>18</v>
      </c>
      <c r="S1023" s="48">
        <v>29.9</v>
      </c>
      <c r="T1023" s="47">
        <v>586</v>
      </c>
      <c r="U1023" s="48">
        <v>33.5</v>
      </c>
      <c r="V1023" s="47">
        <v>550</v>
      </c>
      <c r="W1023" s="48">
        <v>25.1</v>
      </c>
      <c r="X1023" s="47">
        <v>682</v>
      </c>
      <c r="Y1023" s="48">
        <v>72.5</v>
      </c>
      <c r="Z1023" s="47">
        <v>491</v>
      </c>
      <c r="AA1023" s="48">
        <v>38.700000000000003</v>
      </c>
      <c r="AB1023" s="47">
        <v>449</v>
      </c>
      <c r="AC1023" s="48">
        <v>56.2</v>
      </c>
      <c r="AD1023" s="47" t="s">
        <v>1345</v>
      </c>
      <c r="AE1023" s="46">
        <v>49.7</v>
      </c>
    </row>
    <row r="1024" spans="1:31" x14ac:dyDescent="0.2">
      <c r="A1024" s="44">
        <f t="shared" si="15"/>
        <v>1023</v>
      </c>
      <c r="B1024" s="45">
        <v>400</v>
      </c>
      <c r="C1024" s="44">
        <v>384</v>
      </c>
      <c r="D1024" s="58" t="s">
        <v>1385</v>
      </c>
      <c r="E1024" t="s">
        <v>100</v>
      </c>
      <c r="F1024" t="s">
        <v>101</v>
      </c>
      <c r="G1024" s="45" t="s">
        <v>84</v>
      </c>
      <c r="H1024" s="44" t="s">
        <v>82</v>
      </c>
      <c r="I1024" s="44" t="s">
        <v>50</v>
      </c>
      <c r="J1024" s="44" t="s">
        <v>64</v>
      </c>
      <c r="K1024" s="46">
        <v>26.3</v>
      </c>
      <c r="L1024" s="47">
        <v>480</v>
      </c>
      <c r="M1024" s="48">
        <v>22.5</v>
      </c>
      <c r="N1024" s="47">
        <v>593</v>
      </c>
      <c r="O1024" s="48">
        <v>7.4</v>
      </c>
      <c r="P1024" s="47" t="s">
        <v>53</v>
      </c>
      <c r="Q1024" s="48">
        <v>44.5</v>
      </c>
      <c r="R1024" s="47">
        <v>419</v>
      </c>
      <c r="S1024" s="48">
        <v>100</v>
      </c>
      <c r="T1024" s="47">
        <v>59</v>
      </c>
      <c r="U1024" s="48">
        <v>67.7</v>
      </c>
      <c r="V1024" s="47">
        <v>292</v>
      </c>
      <c r="W1024" s="48">
        <v>70.900000000000006</v>
      </c>
      <c r="X1024" s="47">
        <v>263</v>
      </c>
      <c r="Y1024" s="48">
        <v>87.3</v>
      </c>
      <c r="Z1024" s="47">
        <v>211</v>
      </c>
      <c r="AA1024" s="48">
        <v>11.8</v>
      </c>
      <c r="AB1024" s="47" t="s">
        <v>53</v>
      </c>
      <c r="AC1024" s="48">
        <v>82.6</v>
      </c>
      <c r="AD1024" s="47">
        <v>140</v>
      </c>
      <c r="AE1024" s="46">
        <v>37.5</v>
      </c>
    </row>
    <row r="1025" spans="1:31" x14ac:dyDescent="0.2">
      <c r="A1025" s="44">
        <f t="shared" si="15"/>
        <v>1024</v>
      </c>
      <c r="B1025" s="45">
        <f>410</f>
        <v>410</v>
      </c>
      <c r="C1025" s="44">
        <f>466</f>
        <v>466</v>
      </c>
      <c r="D1025" s="58" t="s">
        <v>1386</v>
      </c>
      <c r="E1025" t="s">
        <v>46</v>
      </c>
      <c r="F1025" t="s">
        <v>47</v>
      </c>
      <c r="G1025" s="45" t="s">
        <v>77</v>
      </c>
      <c r="H1025" s="44" t="s">
        <v>82</v>
      </c>
      <c r="I1025" s="44" t="s">
        <v>50</v>
      </c>
      <c r="J1025" s="44" t="s">
        <v>64</v>
      </c>
      <c r="K1025" s="46">
        <v>26.3</v>
      </c>
      <c r="L1025" s="47">
        <v>482</v>
      </c>
      <c r="M1025" s="48">
        <v>19.100000000000001</v>
      </c>
      <c r="N1025" s="47">
        <v>683</v>
      </c>
      <c r="O1025" s="48">
        <v>10.7</v>
      </c>
      <c r="P1025" s="47" t="s">
        <v>53</v>
      </c>
      <c r="Q1025" s="48">
        <v>53</v>
      </c>
      <c r="R1025" s="47">
        <v>354</v>
      </c>
      <c r="S1025" s="48">
        <v>51.5</v>
      </c>
      <c r="T1025" s="47">
        <v>430</v>
      </c>
      <c r="U1025" s="48">
        <v>52.5</v>
      </c>
      <c r="V1025" s="47">
        <v>393</v>
      </c>
      <c r="W1025" s="48">
        <v>57</v>
      </c>
      <c r="X1025" s="47">
        <v>358</v>
      </c>
      <c r="Y1025" s="48">
        <v>74.099999999999994</v>
      </c>
      <c r="Z1025" s="47">
        <v>462</v>
      </c>
      <c r="AA1025" s="48">
        <v>43.7</v>
      </c>
      <c r="AB1025" s="47">
        <v>405</v>
      </c>
      <c r="AC1025" s="48">
        <v>82.7</v>
      </c>
      <c r="AD1025" s="47" t="s">
        <v>1387</v>
      </c>
      <c r="AE1025" s="46">
        <v>36.700000000000003</v>
      </c>
    </row>
    <row r="1026" spans="1:31" x14ac:dyDescent="0.2">
      <c r="A1026" s="44">
        <f t="shared" si="15"/>
        <v>1025</v>
      </c>
      <c r="B1026" s="45">
        <f>306</f>
        <v>306</v>
      </c>
      <c r="C1026" s="44">
        <v>306</v>
      </c>
      <c r="D1026" s="58" t="s">
        <v>1388</v>
      </c>
      <c r="E1026" t="s">
        <v>1389</v>
      </c>
      <c r="F1026" t="s">
        <v>69</v>
      </c>
      <c r="G1026" s="45" t="s">
        <v>77</v>
      </c>
      <c r="H1026" s="44" t="s">
        <v>82</v>
      </c>
      <c r="I1026" s="44" t="s">
        <v>50</v>
      </c>
      <c r="J1026" s="44" t="s">
        <v>64</v>
      </c>
      <c r="K1026" s="46">
        <v>26.4</v>
      </c>
      <c r="L1026" s="47">
        <v>478</v>
      </c>
      <c r="M1026" s="48">
        <v>25</v>
      </c>
      <c r="N1026" s="47">
        <v>538</v>
      </c>
      <c r="O1026" s="48">
        <v>27.7</v>
      </c>
      <c r="P1026" s="47">
        <v>685</v>
      </c>
      <c r="Q1026" s="48">
        <v>77.2</v>
      </c>
      <c r="R1026" s="47">
        <v>167</v>
      </c>
      <c r="S1026" s="48">
        <v>89</v>
      </c>
      <c r="T1026" s="47">
        <v>231</v>
      </c>
      <c r="U1026" s="48">
        <v>29.4</v>
      </c>
      <c r="V1026" s="47">
        <v>597</v>
      </c>
      <c r="W1026" s="48">
        <v>35.4</v>
      </c>
      <c r="X1026" s="47">
        <v>546</v>
      </c>
      <c r="Y1026" s="48">
        <v>91.7</v>
      </c>
      <c r="Z1026" s="47">
        <v>148</v>
      </c>
      <c r="AA1026" s="48">
        <v>25.4</v>
      </c>
      <c r="AB1026" s="47">
        <v>634</v>
      </c>
      <c r="AC1026" s="48">
        <v>79.099999999999994</v>
      </c>
      <c r="AD1026" s="47">
        <v>186</v>
      </c>
      <c r="AE1026" s="46">
        <v>44.9</v>
      </c>
    </row>
    <row r="1027" spans="1:31" x14ac:dyDescent="0.2">
      <c r="A1027" s="44">
        <f t="shared" ref="A1027:A1090" si="16">ROW(A1026)</f>
        <v>1026</v>
      </c>
      <c r="B1027" s="45">
        <v>449</v>
      </c>
      <c r="C1027" s="44">
        <v>470</v>
      </c>
      <c r="D1027" s="58" t="s">
        <v>1390</v>
      </c>
      <c r="E1027" t="s">
        <v>46</v>
      </c>
      <c r="F1027" t="s">
        <v>47</v>
      </c>
      <c r="G1027" s="45" t="s">
        <v>77</v>
      </c>
      <c r="H1027" s="44" t="s">
        <v>49</v>
      </c>
      <c r="I1027" s="44" t="s">
        <v>50</v>
      </c>
      <c r="J1027" s="44" t="s">
        <v>64</v>
      </c>
      <c r="K1027" s="46">
        <v>26.4</v>
      </c>
      <c r="L1027" s="47">
        <v>479</v>
      </c>
      <c r="M1027" s="48">
        <v>21.6</v>
      </c>
      <c r="N1027" s="47">
        <v>611</v>
      </c>
      <c r="O1027" s="48">
        <v>10.8</v>
      </c>
      <c r="P1027" s="47" t="s">
        <v>53</v>
      </c>
      <c r="Q1027" s="48">
        <v>61</v>
      </c>
      <c r="R1027" s="47">
        <v>281</v>
      </c>
      <c r="S1027" s="48">
        <v>6.7</v>
      </c>
      <c r="T1027" s="47" t="s">
        <v>53</v>
      </c>
      <c r="U1027" s="48">
        <v>17.8</v>
      </c>
      <c r="V1027" s="47">
        <v>764</v>
      </c>
      <c r="W1027" s="48">
        <v>24</v>
      </c>
      <c r="X1027" s="47">
        <v>703</v>
      </c>
      <c r="Y1027" s="48">
        <v>78.900000000000006</v>
      </c>
      <c r="Z1027" s="47">
        <v>370</v>
      </c>
      <c r="AA1027" s="48">
        <v>50.6</v>
      </c>
      <c r="AB1027" s="47">
        <v>339</v>
      </c>
      <c r="AC1027" s="48">
        <v>65</v>
      </c>
      <c r="AD1027" s="47" t="s">
        <v>657</v>
      </c>
      <c r="AE1027" s="46">
        <v>34.4</v>
      </c>
    </row>
    <row r="1028" spans="1:31" x14ac:dyDescent="0.2">
      <c r="A1028" s="44">
        <f t="shared" si="16"/>
        <v>1027</v>
      </c>
      <c r="B1028" s="45">
        <f>404</f>
        <v>404</v>
      </c>
      <c r="C1028" s="44">
        <f>516</f>
        <v>516</v>
      </c>
      <c r="D1028" s="58" t="s">
        <v>1391</v>
      </c>
      <c r="E1028" t="s">
        <v>233</v>
      </c>
      <c r="F1028" t="s">
        <v>76</v>
      </c>
      <c r="G1028" s="45" t="s">
        <v>48</v>
      </c>
      <c r="H1028" s="44" t="s">
        <v>49</v>
      </c>
      <c r="I1028" s="44" t="s">
        <v>50</v>
      </c>
      <c r="J1028" s="44" t="s">
        <v>51</v>
      </c>
      <c r="K1028" s="46">
        <v>26.5</v>
      </c>
      <c r="L1028" s="47">
        <v>477</v>
      </c>
      <c r="M1028" s="48">
        <v>62.6</v>
      </c>
      <c r="N1028" s="47">
        <v>177</v>
      </c>
      <c r="O1028" s="48">
        <v>40</v>
      </c>
      <c r="P1028" s="47">
        <v>505</v>
      </c>
      <c r="Q1028" s="48">
        <v>39.200000000000003</v>
      </c>
      <c r="R1028" s="47">
        <v>483</v>
      </c>
      <c r="S1028" s="48">
        <v>51.2</v>
      </c>
      <c r="T1028" s="47">
        <v>434</v>
      </c>
      <c r="U1028" s="48">
        <v>28</v>
      </c>
      <c r="V1028" s="47">
        <v>614</v>
      </c>
      <c r="W1028" s="48">
        <v>30.9</v>
      </c>
      <c r="X1028" s="47">
        <v>606</v>
      </c>
      <c r="Y1028" s="48">
        <v>35.5</v>
      </c>
      <c r="Z1028" s="47" t="s">
        <v>53</v>
      </c>
      <c r="AA1028" s="48">
        <v>12.8</v>
      </c>
      <c r="AB1028" s="47" t="s">
        <v>53</v>
      </c>
      <c r="AC1028" s="48">
        <v>50.1</v>
      </c>
      <c r="AD1028" s="47" t="s">
        <v>810</v>
      </c>
      <c r="AE1028" s="46">
        <v>37.200000000000003</v>
      </c>
    </row>
    <row r="1029" spans="1:31" x14ac:dyDescent="0.2">
      <c r="A1029" s="44">
        <f t="shared" si="16"/>
        <v>1028</v>
      </c>
      <c r="B1029" s="45" t="s">
        <v>383</v>
      </c>
      <c r="C1029" s="44"/>
      <c r="D1029" s="58" t="s">
        <v>1392</v>
      </c>
      <c r="E1029" t="s">
        <v>639</v>
      </c>
      <c r="F1029" t="s">
        <v>76</v>
      </c>
      <c r="G1029" s="45" t="s">
        <v>77</v>
      </c>
      <c r="H1029" s="44" t="s">
        <v>62</v>
      </c>
      <c r="I1029" s="44" t="s">
        <v>59</v>
      </c>
      <c r="J1029" s="44"/>
      <c r="K1029" s="46">
        <v>26.5</v>
      </c>
      <c r="L1029" s="47">
        <v>476</v>
      </c>
      <c r="M1029" s="48">
        <v>7.1</v>
      </c>
      <c r="N1029" s="47" t="s">
        <v>52</v>
      </c>
      <c r="O1029" s="48">
        <v>4.2</v>
      </c>
      <c r="P1029" s="47" t="s">
        <v>53</v>
      </c>
      <c r="Q1029" s="48">
        <v>9.6999999999999993</v>
      </c>
      <c r="R1029" s="47" t="s">
        <v>53</v>
      </c>
      <c r="S1029" s="48">
        <v>90.3</v>
      </c>
      <c r="T1029" s="47">
        <v>222</v>
      </c>
      <c r="U1029" s="48">
        <v>92.9</v>
      </c>
      <c r="V1029" s="47">
        <v>147</v>
      </c>
      <c r="W1029" s="48">
        <v>81.900000000000006</v>
      </c>
      <c r="X1029" s="47">
        <v>189</v>
      </c>
      <c r="Y1029" s="48">
        <v>11.2</v>
      </c>
      <c r="Z1029" s="47" t="s">
        <v>53</v>
      </c>
      <c r="AA1029" s="48">
        <v>29.3</v>
      </c>
      <c r="AB1029" s="47">
        <v>563</v>
      </c>
      <c r="AC1029" s="48">
        <v>36.6</v>
      </c>
      <c r="AD1029" s="47" t="s">
        <v>53</v>
      </c>
      <c r="AE1029" s="46" t="s">
        <v>54</v>
      </c>
    </row>
    <row r="1030" spans="1:31" x14ac:dyDescent="0.2">
      <c r="A1030" s="44">
        <f t="shared" si="16"/>
        <v>1029</v>
      </c>
      <c r="B1030" s="45" t="s">
        <v>65</v>
      </c>
      <c r="C1030" s="44" t="s">
        <v>65</v>
      </c>
      <c r="D1030" s="58" t="s">
        <v>1393</v>
      </c>
      <c r="E1030" t="s">
        <v>109</v>
      </c>
      <c r="F1030" t="s">
        <v>47</v>
      </c>
      <c r="G1030" s="45" t="s">
        <v>84</v>
      </c>
      <c r="H1030" s="44" t="s">
        <v>82</v>
      </c>
      <c r="I1030" s="44" t="s">
        <v>59</v>
      </c>
      <c r="J1030" s="44" t="s">
        <v>64</v>
      </c>
      <c r="K1030" s="46">
        <v>26.5</v>
      </c>
      <c r="L1030" s="47">
        <v>475</v>
      </c>
      <c r="M1030" s="48">
        <v>12.5</v>
      </c>
      <c r="N1030" s="47" t="s">
        <v>52</v>
      </c>
      <c r="O1030" s="48">
        <v>21.3</v>
      </c>
      <c r="P1030" s="47" t="s">
        <v>53</v>
      </c>
      <c r="Q1030" s="48">
        <v>1.6</v>
      </c>
      <c r="R1030" s="47" t="s">
        <v>53</v>
      </c>
      <c r="S1030" s="48">
        <v>2.8</v>
      </c>
      <c r="T1030" s="47" t="s">
        <v>53</v>
      </c>
      <c r="U1030" s="48">
        <v>1.3</v>
      </c>
      <c r="V1030" s="47" t="s">
        <v>53</v>
      </c>
      <c r="W1030" s="48">
        <v>5.7</v>
      </c>
      <c r="X1030" s="47" t="s">
        <v>53</v>
      </c>
      <c r="Y1030" s="48">
        <v>45.1</v>
      </c>
      <c r="Z1030" s="47" t="s">
        <v>53</v>
      </c>
      <c r="AA1030" s="48">
        <v>9.8000000000000007</v>
      </c>
      <c r="AB1030" s="47" t="s">
        <v>53</v>
      </c>
      <c r="AC1030" s="48">
        <v>55.2</v>
      </c>
      <c r="AD1030" s="47">
        <v>601</v>
      </c>
      <c r="AE1030" s="46" t="s">
        <v>54</v>
      </c>
    </row>
    <row r="1031" spans="1:31" x14ac:dyDescent="0.2">
      <c r="A1031" s="44">
        <f t="shared" si="16"/>
        <v>1030</v>
      </c>
      <c r="B1031" s="45">
        <f>613</f>
        <v>613</v>
      </c>
      <c r="C1031" s="44">
        <f>539</f>
        <v>539</v>
      </c>
      <c r="D1031" s="58" t="s">
        <v>1394</v>
      </c>
      <c r="E1031" t="s">
        <v>972</v>
      </c>
      <c r="F1031" t="s">
        <v>76</v>
      </c>
      <c r="G1031" s="45" t="s">
        <v>48</v>
      </c>
      <c r="H1031" s="44" t="s">
        <v>62</v>
      </c>
      <c r="I1031" s="44" t="s">
        <v>50</v>
      </c>
      <c r="J1031" s="44" t="s">
        <v>51</v>
      </c>
      <c r="K1031" s="46">
        <v>26.6</v>
      </c>
      <c r="L1031" s="47">
        <v>473</v>
      </c>
      <c r="M1031" s="48">
        <v>29.4</v>
      </c>
      <c r="N1031" s="47">
        <v>485</v>
      </c>
      <c r="O1031" s="48">
        <v>51.6</v>
      </c>
      <c r="P1031" s="47">
        <v>367</v>
      </c>
      <c r="Q1031" s="48">
        <v>4.5</v>
      </c>
      <c r="R1031" s="47" t="s">
        <v>53</v>
      </c>
      <c r="S1031" s="48">
        <v>100</v>
      </c>
      <c r="T1031" s="47">
        <v>14</v>
      </c>
      <c r="U1031" s="48">
        <v>62.3</v>
      </c>
      <c r="V1031" s="47">
        <v>324</v>
      </c>
      <c r="W1031" s="48">
        <v>46.5</v>
      </c>
      <c r="X1031" s="47">
        <v>447</v>
      </c>
      <c r="Y1031" s="48">
        <v>12.3</v>
      </c>
      <c r="Z1031" s="47" t="s">
        <v>53</v>
      </c>
      <c r="AA1031" s="48">
        <v>11.9</v>
      </c>
      <c r="AB1031" s="47" t="s">
        <v>53</v>
      </c>
      <c r="AC1031" s="48">
        <v>23.9</v>
      </c>
      <c r="AD1031" s="47" t="s">
        <v>53</v>
      </c>
      <c r="AE1031" s="46">
        <v>27.8</v>
      </c>
    </row>
    <row r="1032" spans="1:31" x14ac:dyDescent="0.2">
      <c r="A1032" s="44">
        <f t="shared" si="16"/>
        <v>1031</v>
      </c>
      <c r="B1032" s="45" t="s">
        <v>44</v>
      </c>
      <c r="C1032" s="44" t="s">
        <v>93</v>
      </c>
      <c r="D1032" s="58" t="s">
        <v>1395</v>
      </c>
      <c r="E1032" t="s">
        <v>109</v>
      </c>
      <c r="F1032" t="s">
        <v>47</v>
      </c>
      <c r="G1032" s="45" t="s">
        <v>84</v>
      </c>
      <c r="H1032" s="44" t="s">
        <v>62</v>
      </c>
      <c r="I1032" s="44" t="s">
        <v>50</v>
      </c>
      <c r="J1032" s="44" t="s">
        <v>64</v>
      </c>
      <c r="K1032" s="46">
        <v>26.6</v>
      </c>
      <c r="L1032" s="47">
        <v>474</v>
      </c>
      <c r="M1032" s="48">
        <v>33.9</v>
      </c>
      <c r="N1032" s="47">
        <v>423</v>
      </c>
      <c r="O1032" s="48">
        <v>17</v>
      </c>
      <c r="P1032" s="47" t="s">
        <v>53</v>
      </c>
      <c r="Q1032" s="48">
        <v>3.1</v>
      </c>
      <c r="R1032" s="47" t="s">
        <v>53</v>
      </c>
      <c r="S1032" s="48">
        <v>6.7</v>
      </c>
      <c r="T1032" s="47" t="s">
        <v>53</v>
      </c>
      <c r="U1032" s="48">
        <v>2.1</v>
      </c>
      <c r="V1032" s="47" t="s">
        <v>53</v>
      </c>
      <c r="W1032" s="48">
        <v>6.6</v>
      </c>
      <c r="X1032" s="47" t="s">
        <v>53</v>
      </c>
      <c r="Y1032" s="48">
        <v>47.4</v>
      </c>
      <c r="Z1032" s="47" t="s">
        <v>53</v>
      </c>
      <c r="AA1032" s="48">
        <v>12.7</v>
      </c>
      <c r="AB1032" s="47" t="s">
        <v>53</v>
      </c>
      <c r="AC1032" s="48">
        <v>56.3</v>
      </c>
      <c r="AD1032" s="47" t="s">
        <v>1090</v>
      </c>
      <c r="AE1032" s="46" t="s">
        <v>54</v>
      </c>
    </row>
    <row r="1033" spans="1:31" x14ac:dyDescent="0.2">
      <c r="A1033" s="44">
        <f t="shared" si="16"/>
        <v>1032</v>
      </c>
      <c r="B1033" s="45" t="s">
        <v>89</v>
      </c>
      <c r="C1033" s="44" t="s">
        <v>43</v>
      </c>
      <c r="D1033" s="58" t="s">
        <v>1396</v>
      </c>
      <c r="E1033" t="s">
        <v>546</v>
      </c>
      <c r="F1033" t="s">
        <v>76</v>
      </c>
      <c r="G1033" s="45" t="s">
        <v>84</v>
      </c>
      <c r="H1033" s="44" t="s">
        <v>82</v>
      </c>
      <c r="I1033" s="44" t="s">
        <v>59</v>
      </c>
      <c r="J1033" s="44" t="s">
        <v>64</v>
      </c>
      <c r="K1033" s="46">
        <v>26.6</v>
      </c>
      <c r="L1033" s="47">
        <v>472</v>
      </c>
      <c r="M1033" s="48">
        <v>22.6</v>
      </c>
      <c r="N1033" s="47">
        <v>585</v>
      </c>
      <c r="O1033" s="48">
        <v>11.7</v>
      </c>
      <c r="P1033" s="47" t="s">
        <v>53</v>
      </c>
      <c r="Q1033" s="48">
        <v>8.8000000000000007</v>
      </c>
      <c r="R1033" s="47" t="s">
        <v>53</v>
      </c>
      <c r="S1033" s="48">
        <v>6.4</v>
      </c>
      <c r="T1033" s="47" t="s">
        <v>53</v>
      </c>
      <c r="U1033" s="48">
        <v>3.3</v>
      </c>
      <c r="V1033" s="47" t="s">
        <v>53</v>
      </c>
      <c r="W1033" s="48">
        <v>7.6</v>
      </c>
      <c r="X1033" s="47" t="s">
        <v>53</v>
      </c>
      <c r="Y1033" s="48">
        <v>57.1</v>
      </c>
      <c r="Z1033" s="47">
        <v>733</v>
      </c>
      <c r="AA1033" s="48">
        <v>5.9</v>
      </c>
      <c r="AB1033" s="47" t="s">
        <v>53</v>
      </c>
      <c r="AC1033" s="48">
        <v>59.9</v>
      </c>
      <c r="AD1033" s="47" t="s">
        <v>816</v>
      </c>
      <c r="AE1033" s="46" t="s">
        <v>54</v>
      </c>
    </row>
    <row r="1034" spans="1:31" x14ac:dyDescent="0.2">
      <c r="A1034" s="44">
        <f t="shared" si="16"/>
        <v>1033</v>
      </c>
      <c r="B1034" s="45">
        <f>430</f>
        <v>430</v>
      </c>
      <c r="C1034" s="44">
        <f>448</f>
        <v>448</v>
      </c>
      <c r="D1034" s="58" t="s">
        <v>1397</v>
      </c>
      <c r="E1034" t="s">
        <v>205</v>
      </c>
      <c r="F1034" t="s">
        <v>69</v>
      </c>
      <c r="G1034" s="45" t="s">
        <v>84</v>
      </c>
      <c r="H1034" s="44" t="s">
        <v>62</v>
      </c>
      <c r="I1034" s="44" t="s">
        <v>50</v>
      </c>
      <c r="J1034" s="44" t="s">
        <v>64</v>
      </c>
      <c r="K1034" s="46">
        <v>26.7</v>
      </c>
      <c r="L1034" s="47">
        <v>471</v>
      </c>
      <c r="M1034" s="48">
        <v>4.9000000000000004</v>
      </c>
      <c r="N1034" s="47" t="s">
        <v>52</v>
      </c>
      <c r="O1034" s="48">
        <v>11.7</v>
      </c>
      <c r="P1034" s="47" t="s">
        <v>53</v>
      </c>
      <c r="Q1034" s="48">
        <v>72.3</v>
      </c>
      <c r="R1034" s="47">
        <v>195</v>
      </c>
      <c r="S1034" s="48">
        <v>29</v>
      </c>
      <c r="T1034" s="47">
        <v>594</v>
      </c>
      <c r="U1034" s="48">
        <v>42.8</v>
      </c>
      <c r="V1034" s="47">
        <v>468</v>
      </c>
      <c r="W1034" s="48">
        <v>48</v>
      </c>
      <c r="X1034" s="47">
        <v>433</v>
      </c>
      <c r="Y1034" s="48">
        <v>99.4</v>
      </c>
      <c r="Z1034" s="47">
        <v>10</v>
      </c>
      <c r="AA1034" s="48">
        <v>18.8</v>
      </c>
      <c r="AB1034" s="47">
        <v>745</v>
      </c>
      <c r="AC1034" s="48">
        <v>55.3</v>
      </c>
      <c r="AD1034" s="47" t="s">
        <v>1092</v>
      </c>
      <c r="AE1034" s="46">
        <v>35.700000000000003</v>
      </c>
    </row>
    <row r="1035" spans="1:31" x14ac:dyDescent="0.2">
      <c r="A1035" s="44">
        <f t="shared" si="16"/>
        <v>1034</v>
      </c>
      <c r="B1035" s="45">
        <f>339</f>
        <v>339</v>
      </c>
      <c r="C1035" s="44">
        <v>335</v>
      </c>
      <c r="D1035" s="58" t="s">
        <v>1398</v>
      </c>
      <c r="E1035" t="s">
        <v>130</v>
      </c>
      <c r="F1035" t="s">
        <v>76</v>
      </c>
      <c r="G1035" s="45" t="s">
        <v>58</v>
      </c>
      <c r="H1035" s="44" t="s">
        <v>62</v>
      </c>
      <c r="I1035" s="44" t="s">
        <v>50</v>
      </c>
      <c r="J1035" s="44" t="s">
        <v>64</v>
      </c>
      <c r="K1035" s="46">
        <v>26.8</v>
      </c>
      <c r="L1035" s="47">
        <v>470</v>
      </c>
      <c r="M1035" s="48">
        <v>52.2</v>
      </c>
      <c r="N1035" s="47">
        <v>234</v>
      </c>
      <c r="O1035" s="48">
        <v>9.5</v>
      </c>
      <c r="P1035" s="47" t="s">
        <v>53</v>
      </c>
      <c r="Q1035" s="48">
        <v>96.6</v>
      </c>
      <c r="R1035" s="47">
        <v>61</v>
      </c>
      <c r="S1035" s="48">
        <v>2</v>
      </c>
      <c r="T1035" s="47" t="s">
        <v>53</v>
      </c>
      <c r="U1035" s="48">
        <v>3.6</v>
      </c>
      <c r="V1035" s="47" t="s">
        <v>53</v>
      </c>
      <c r="W1035" s="48">
        <v>7.8</v>
      </c>
      <c r="X1035" s="47" t="s">
        <v>53</v>
      </c>
      <c r="Y1035" s="48">
        <v>54.5</v>
      </c>
      <c r="Z1035" s="47">
        <v>776</v>
      </c>
      <c r="AA1035" s="48">
        <v>19.5</v>
      </c>
      <c r="AB1035" s="47">
        <v>734</v>
      </c>
      <c r="AC1035" s="48">
        <v>57.5</v>
      </c>
      <c r="AD1035" s="47" t="s">
        <v>782</v>
      </c>
      <c r="AE1035" s="46">
        <v>42.2</v>
      </c>
    </row>
    <row r="1036" spans="1:31" x14ac:dyDescent="0.2">
      <c r="A1036" s="44">
        <f t="shared" si="16"/>
        <v>1035</v>
      </c>
      <c r="B1036" s="45">
        <f>416</f>
        <v>416</v>
      </c>
      <c r="C1036" s="44">
        <v>420</v>
      </c>
      <c r="D1036" s="58" t="s">
        <v>1399</v>
      </c>
      <c r="E1036" t="s">
        <v>209</v>
      </c>
      <c r="F1036" t="s">
        <v>69</v>
      </c>
      <c r="G1036" s="45" t="s">
        <v>77</v>
      </c>
      <c r="H1036" s="44" t="s">
        <v>88</v>
      </c>
      <c r="I1036" s="44" t="s">
        <v>50</v>
      </c>
      <c r="J1036" s="44" t="s">
        <v>64</v>
      </c>
      <c r="K1036" s="46">
        <v>26.8</v>
      </c>
      <c r="L1036" s="47">
        <v>468</v>
      </c>
      <c r="M1036" s="48">
        <v>51.3</v>
      </c>
      <c r="N1036" s="47">
        <v>243</v>
      </c>
      <c r="O1036" s="48">
        <v>89.4</v>
      </c>
      <c r="P1036" s="47">
        <v>107</v>
      </c>
      <c r="Q1036" s="48">
        <v>6.2</v>
      </c>
      <c r="R1036" s="47" t="s">
        <v>53</v>
      </c>
      <c r="S1036" s="48">
        <v>28.7</v>
      </c>
      <c r="T1036" s="47">
        <v>598</v>
      </c>
      <c r="U1036" s="48">
        <v>56</v>
      </c>
      <c r="V1036" s="47">
        <v>374</v>
      </c>
      <c r="W1036" s="48">
        <v>60.2</v>
      </c>
      <c r="X1036" s="47">
        <v>341</v>
      </c>
      <c r="Y1036" s="48">
        <v>69.400000000000006</v>
      </c>
      <c r="Z1036" s="47">
        <v>542</v>
      </c>
      <c r="AA1036" s="48">
        <v>23.1</v>
      </c>
      <c r="AB1036" s="47">
        <v>670</v>
      </c>
      <c r="AC1036" s="48">
        <v>53.6</v>
      </c>
      <c r="AD1036" s="47" t="s">
        <v>1400</v>
      </c>
      <c r="AE1036" s="46">
        <v>36.5</v>
      </c>
    </row>
    <row r="1037" spans="1:31" x14ac:dyDescent="0.2">
      <c r="A1037" s="44">
        <f t="shared" si="16"/>
        <v>1036</v>
      </c>
      <c r="B1037" s="45">
        <f>668</f>
        <v>668</v>
      </c>
      <c r="C1037" s="44" t="s">
        <v>765</v>
      </c>
      <c r="D1037" s="58" t="s">
        <v>1401</v>
      </c>
      <c r="E1037" t="s">
        <v>411</v>
      </c>
      <c r="F1037" t="s">
        <v>69</v>
      </c>
      <c r="G1037" s="45" t="s">
        <v>77</v>
      </c>
      <c r="H1037" s="44" t="s">
        <v>62</v>
      </c>
      <c r="I1037" s="44" t="s">
        <v>50</v>
      </c>
      <c r="J1037" s="44" t="s">
        <v>64</v>
      </c>
      <c r="K1037" s="46">
        <v>26.8</v>
      </c>
      <c r="L1037" s="47">
        <v>469</v>
      </c>
      <c r="M1037" s="48">
        <v>13.1</v>
      </c>
      <c r="N1037" s="47" t="s">
        <v>52</v>
      </c>
      <c r="O1037" s="48">
        <v>18.899999999999999</v>
      </c>
      <c r="P1037" s="47" t="s">
        <v>53</v>
      </c>
      <c r="Q1037" s="48">
        <v>13.6</v>
      </c>
      <c r="R1037" s="47" t="s">
        <v>53</v>
      </c>
      <c r="S1037" s="48">
        <v>53.4</v>
      </c>
      <c r="T1037" s="47">
        <v>424</v>
      </c>
      <c r="U1037" s="48">
        <v>38.6</v>
      </c>
      <c r="V1037" s="47">
        <v>511</v>
      </c>
      <c r="W1037" s="48">
        <v>28.9</v>
      </c>
      <c r="X1037" s="47">
        <v>628</v>
      </c>
      <c r="Y1037" s="48">
        <v>70.3</v>
      </c>
      <c r="Z1037" s="47">
        <v>524</v>
      </c>
      <c r="AA1037" s="48">
        <v>44</v>
      </c>
      <c r="AB1037" s="47">
        <v>403</v>
      </c>
      <c r="AC1037" s="48">
        <v>52.7</v>
      </c>
      <c r="AD1037" s="47" t="s">
        <v>896</v>
      </c>
      <c r="AE1037" s="46">
        <v>26.3</v>
      </c>
    </row>
    <row r="1038" spans="1:31" x14ac:dyDescent="0.2">
      <c r="A1038" s="44">
        <f t="shared" si="16"/>
        <v>1037</v>
      </c>
      <c r="B1038" s="45">
        <f>310</f>
        <v>310</v>
      </c>
      <c r="C1038" s="44"/>
      <c r="D1038" s="58" t="s">
        <v>1402</v>
      </c>
      <c r="E1038" t="s">
        <v>80</v>
      </c>
      <c r="F1038" t="s">
        <v>69</v>
      </c>
      <c r="G1038" s="45" t="s">
        <v>77</v>
      </c>
      <c r="H1038" s="44" t="s">
        <v>62</v>
      </c>
      <c r="I1038" s="44" t="s">
        <v>50</v>
      </c>
      <c r="J1038" s="44"/>
      <c r="K1038" s="46">
        <v>26.9</v>
      </c>
      <c r="L1038" s="47">
        <v>466</v>
      </c>
      <c r="M1038" s="48">
        <v>32.299999999999997</v>
      </c>
      <c r="N1038" s="47">
        <v>444</v>
      </c>
      <c r="O1038" s="48">
        <v>9.1999999999999993</v>
      </c>
      <c r="P1038" s="47" t="s">
        <v>53</v>
      </c>
      <c r="Q1038" s="48">
        <v>57.8</v>
      </c>
      <c r="R1038" s="47">
        <v>301</v>
      </c>
      <c r="S1038" s="48">
        <v>92.4</v>
      </c>
      <c r="T1038" s="47">
        <v>207</v>
      </c>
      <c r="U1038" s="48">
        <v>97.9</v>
      </c>
      <c r="V1038" s="47">
        <v>90</v>
      </c>
      <c r="W1038" s="48">
        <v>98</v>
      </c>
      <c r="X1038" s="47">
        <v>77</v>
      </c>
      <c r="Y1038" s="48">
        <v>77.2</v>
      </c>
      <c r="Z1038" s="47">
        <v>402</v>
      </c>
      <c r="AA1038" s="48">
        <v>65.8</v>
      </c>
      <c r="AB1038" s="47">
        <v>238</v>
      </c>
      <c r="AC1038" s="48">
        <v>62.3</v>
      </c>
      <c r="AD1038" s="47" t="s">
        <v>1403</v>
      </c>
      <c r="AE1038" s="46">
        <v>44.5</v>
      </c>
    </row>
    <row r="1039" spans="1:31" x14ac:dyDescent="0.2">
      <c r="A1039" s="44">
        <f t="shared" si="16"/>
        <v>1038</v>
      </c>
      <c r="B1039" s="45">
        <v>446</v>
      </c>
      <c r="C1039" s="44">
        <v>439</v>
      </c>
      <c r="D1039" s="58" t="s">
        <v>1404</v>
      </c>
      <c r="E1039" t="s">
        <v>268</v>
      </c>
      <c r="F1039" t="s">
        <v>69</v>
      </c>
      <c r="G1039" s="45" t="s">
        <v>77</v>
      </c>
      <c r="H1039" s="44" t="s">
        <v>82</v>
      </c>
      <c r="I1039" s="44" t="s">
        <v>59</v>
      </c>
      <c r="J1039" s="44" t="s">
        <v>64</v>
      </c>
      <c r="K1039" s="46">
        <v>26.9</v>
      </c>
      <c r="L1039" s="47">
        <v>467</v>
      </c>
      <c r="M1039" s="48">
        <v>28</v>
      </c>
      <c r="N1039" s="47">
        <v>496</v>
      </c>
      <c r="O1039" s="48">
        <v>73.099999999999994</v>
      </c>
      <c r="P1039" s="47">
        <v>210</v>
      </c>
      <c r="Q1039" s="48">
        <v>6.2</v>
      </c>
      <c r="R1039" s="47" t="s">
        <v>53</v>
      </c>
      <c r="S1039" s="48">
        <v>28.4</v>
      </c>
      <c r="T1039" s="47">
        <v>601</v>
      </c>
      <c r="U1039" s="48">
        <v>28.5</v>
      </c>
      <c r="V1039" s="47">
        <v>609</v>
      </c>
      <c r="W1039" s="48">
        <v>34.5</v>
      </c>
      <c r="X1039" s="47">
        <v>557</v>
      </c>
      <c r="Y1039" s="48">
        <v>80.2</v>
      </c>
      <c r="Z1039" s="47">
        <v>351</v>
      </c>
      <c r="AA1039" s="48">
        <v>91.3</v>
      </c>
      <c r="AB1039" s="47">
        <v>93</v>
      </c>
      <c r="AC1039" s="48">
        <v>70.3</v>
      </c>
      <c r="AD1039" s="47" t="s">
        <v>1405</v>
      </c>
      <c r="AE1039" s="46">
        <v>34.799999999999997</v>
      </c>
    </row>
    <row r="1040" spans="1:31" x14ac:dyDescent="0.2">
      <c r="A1040" s="44">
        <f t="shared" si="16"/>
        <v>1039</v>
      </c>
      <c r="B1040" s="45">
        <v>236</v>
      </c>
      <c r="C1040" s="44">
        <f>236</f>
        <v>236</v>
      </c>
      <c r="D1040" s="58" t="s">
        <v>1406</v>
      </c>
      <c r="E1040" t="s">
        <v>46</v>
      </c>
      <c r="F1040" t="s">
        <v>47</v>
      </c>
      <c r="G1040" s="45" t="s">
        <v>58</v>
      </c>
      <c r="H1040" s="44" t="s">
        <v>82</v>
      </c>
      <c r="I1040" s="44" t="s">
        <v>50</v>
      </c>
      <c r="J1040" s="44" t="s">
        <v>51</v>
      </c>
      <c r="K1040" s="46">
        <v>27.1</v>
      </c>
      <c r="L1040" s="47">
        <v>463</v>
      </c>
      <c r="M1040" s="48">
        <v>32.4</v>
      </c>
      <c r="N1040" s="47">
        <v>443</v>
      </c>
      <c r="O1040" s="48">
        <v>98.2</v>
      </c>
      <c r="P1040" s="47">
        <v>51</v>
      </c>
      <c r="Q1040" s="48">
        <v>56.6</v>
      </c>
      <c r="R1040" s="47">
        <v>314</v>
      </c>
      <c r="S1040" s="48">
        <v>80.5</v>
      </c>
      <c r="T1040" s="47">
        <v>294</v>
      </c>
      <c r="U1040" s="48">
        <v>96.2</v>
      </c>
      <c r="V1040" s="47">
        <v>109</v>
      </c>
      <c r="W1040" s="48">
        <v>96.5</v>
      </c>
      <c r="X1040" s="47">
        <v>94</v>
      </c>
      <c r="Y1040" s="48">
        <v>63.7</v>
      </c>
      <c r="Z1040" s="47">
        <v>641</v>
      </c>
      <c r="AA1040" s="48">
        <v>51.2</v>
      </c>
      <c r="AB1040" s="47">
        <v>333</v>
      </c>
      <c r="AC1040" s="48">
        <v>72.3</v>
      </c>
      <c r="AD1040" s="47" t="s">
        <v>1407</v>
      </c>
      <c r="AE1040" s="46">
        <v>51.9</v>
      </c>
    </row>
    <row r="1041" spans="1:31" x14ac:dyDescent="0.2">
      <c r="A1041" s="44">
        <f t="shared" si="16"/>
        <v>1040</v>
      </c>
      <c r="B1041" s="45">
        <v>283</v>
      </c>
      <c r="C1041" s="44">
        <f>275</f>
        <v>275</v>
      </c>
      <c r="D1041" s="58" t="s">
        <v>1408</v>
      </c>
      <c r="E1041" t="s">
        <v>160</v>
      </c>
      <c r="F1041" t="s">
        <v>47</v>
      </c>
      <c r="G1041" s="45" t="s">
        <v>77</v>
      </c>
      <c r="H1041" s="44" t="s">
        <v>82</v>
      </c>
      <c r="I1041" s="44" t="s">
        <v>50</v>
      </c>
      <c r="J1041" s="44" t="s">
        <v>64</v>
      </c>
      <c r="K1041" s="46">
        <v>27.1</v>
      </c>
      <c r="L1041" s="47">
        <v>465</v>
      </c>
      <c r="M1041" s="48">
        <v>23.9</v>
      </c>
      <c r="N1041" s="47">
        <v>563</v>
      </c>
      <c r="O1041" s="48">
        <v>15.8</v>
      </c>
      <c r="P1041" s="47" t="s">
        <v>53</v>
      </c>
      <c r="Q1041" s="48">
        <v>76.2</v>
      </c>
      <c r="R1041" s="47">
        <v>171</v>
      </c>
      <c r="S1041" s="48">
        <v>100</v>
      </c>
      <c r="T1041" s="47">
        <v>88</v>
      </c>
      <c r="U1041" s="48">
        <v>79.400000000000006</v>
      </c>
      <c r="V1041" s="47">
        <v>225</v>
      </c>
      <c r="W1041" s="48">
        <v>81.3</v>
      </c>
      <c r="X1041" s="47">
        <v>195</v>
      </c>
      <c r="Y1041" s="48">
        <v>79.900000000000006</v>
      </c>
      <c r="Z1041" s="47">
        <v>353</v>
      </c>
      <c r="AA1041" s="48">
        <v>39.799999999999997</v>
      </c>
      <c r="AB1041" s="47">
        <v>439</v>
      </c>
      <c r="AC1041" s="48">
        <v>85.3</v>
      </c>
      <c r="AD1041" s="47" t="s">
        <v>1409</v>
      </c>
      <c r="AE1041" s="46">
        <v>47.2</v>
      </c>
    </row>
    <row r="1042" spans="1:31" x14ac:dyDescent="0.2">
      <c r="A1042" s="44">
        <f t="shared" si="16"/>
        <v>1041</v>
      </c>
      <c r="B1042" s="45">
        <f>355</f>
        <v>355</v>
      </c>
      <c r="C1042" s="44">
        <f>377</f>
        <v>377</v>
      </c>
      <c r="D1042" s="58" t="s">
        <v>1410</v>
      </c>
      <c r="E1042" t="s">
        <v>75</v>
      </c>
      <c r="F1042" t="s">
        <v>76</v>
      </c>
      <c r="G1042" s="45" t="s">
        <v>84</v>
      </c>
      <c r="H1042" s="44" t="s">
        <v>82</v>
      </c>
      <c r="I1042" s="44" t="s">
        <v>50</v>
      </c>
      <c r="J1042" s="44" t="s">
        <v>64</v>
      </c>
      <c r="K1042" s="46">
        <v>27.1</v>
      </c>
      <c r="L1042" s="47">
        <v>464</v>
      </c>
      <c r="M1042" s="48">
        <v>24.4</v>
      </c>
      <c r="N1042" s="47">
        <v>552</v>
      </c>
      <c r="O1042" s="48">
        <v>28.8</v>
      </c>
      <c r="P1042" s="47">
        <v>659</v>
      </c>
      <c r="Q1042" s="48">
        <v>93.9</v>
      </c>
      <c r="R1042" s="47">
        <v>81</v>
      </c>
      <c r="S1042" s="48">
        <v>17.8</v>
      </c>
      <c r="T1042" s="47">
        <v>749</v>
      </c>
      <c r="U1042" s="48">
        <v>5</v>
      </c>
      <c r="V1042" s="47" t="s">
        <v>53</v>
      </c>
      <c r="W1042" s="48">
        <v>3.9</v>
      </c>
      <c r="X1042" s="47" t="s">
        <v>53</v>
      </c>
      <c r="Y1042" s="48">
        <v>56.1</v>
      </c>
      <c r="Z1042" s="47">
        <v>748</v>
      </c>
      <c r="AA1042" s="48">
        <v>47.3</v>
      </c>
      <c r="AB1042" s="47">
        <v>370</v>
      </c>
      <c r="AC1042" s="48">
        <v>44.9</v>
      </c>
      <c r="AD1042" s="47" t="s">
        <v>53</v>
      </c>
      <c r="AE1042" s="46">
        <v>41.2</v>
      </c>
    </row>
    <row r="1043" spans="1:31" x14ac:dyDescent="0.2">
      <c r="A1043" s="44">
        <f t="shared" si="16"/>
        <v>1042</v>
      </c>
      <c r="B1043" s="45">
        <f>660</f>
        <v>660</v>
      </c>
      <c r="C1043" s="44" t="s">
        <v>611</v>
      </c>
      <c r="D1043" s="58" t="s">
        <v>1411</v>
      </c>
      <c r="E1043" t="s">
        <v>133</v>
      </c>
      <c r="F1043" t="s">
        <v>69</v>
      </c>
      <c r="G1043" s="45" t="s">
        <v>58</v>
      </c>
      <c r="H1043" s="44" t="s">
        <v>49</v>
      </c>
      <c r="I1043" s="44" t="s">
        <v>50</v>
      </c>
      <c r="J1043" s="44" t="s">
        <v>64</v>
      </c>
      <c r="K1043" s="46">
        <v>27.1</v>
      </c>
      <c r="L1043" s="47">
        <v>462</v>
      </c>
      <c r="M1043" s="48">
        <v>21.7</v>
      </c>
      <c r="N1043" s="47">
        <v>609</v>
      </c>
      <c r="O1043" s="48">
        <v>10.1</v>
      </c>
      <c r="P1043" s="47" t="s">
        <v>53</v>
      </c>
      <c r="Q1043" s="48">
        <v>20.7</v>
      </c>
      <c r="R1043" s="47">
        <v>703</v>
      </c>
      <c r="S1043" s="48">
        <v>44</v>
      </c>
      <c r="T1043" s="47">
        <v>471</v>
      </c>
      <c r="U1043" s="48">
        <v>18.600000000000001</v>
      </c>
      <c r="V1043" s="47">
        <v>749</v>
      </c>
      <c r="W1043" s="48">
        <v>24.7</v>
      </c>
      <c r="X1043" s="47">
        <v>688</v>
      </c>
      <c r="Y1043" s="48">
        <v>68.2</v>
      </c>
      <c r="Z1043" s="47">
        <v>564</v>
      </c>
      <c r="AA1043" s="48">
        <v>20</v>
      </c>
      <c r="AB1043" s="47">
        <v>729</v>
      </c>
      <c r="AC1043" s="48">
        <v>74</v>
      </c>
      <c r="AD1043" s="47" t="s">
        <v>1412</v>
      </c>
      <c r="AE1043" s="46">
        <v>26.5</v>
      </c>
    </row>
    <row r="1044" spans="1:31" x14ac:dyDescent="0.2">
      <c r="A1044" s="44">
        <f t="shared" si="16"/>
        <v>1043</v>
      </c>
      <c r="B1044" s="45">
        <f>401</f>
        <v>401</v>
      </c>
      <c r="C1044" s="44">
        <f>456</f>
        <v>456</v>
      </c>
      <c r="D1044" s="58" t="s">
        <v>1413</v>
      </c>
      <c r="E1044" t="s">
        <v>1360</v>
      </c>
      <c r="F1044" t="s">
        <v>69</v>
      </c>
      <c r="G1044" s="45" t="s">
        <v>77</v>
      </c>
      <c r="H1044" s="44" t="s">
        <v>82</v>
      </c>
      <c r="I1044" s="44" t="s">
        <v>50</v>
      </c>
      <c r="J1044" s="44" t="s">
        <v>64</v>
      </c>
      <c r="K1044" s="46">
        <v>27.2</v>
      </c>
      <c r="L1044" s="47">
        <v>461</v>
      </c>
      <c r="M1044" s="48">
        <v>20.2</v>
      </c>
      <c r="N1044" s="47">
        <v>652</v>
      </c>
      <c r="O1044" s="48">
        <v>80.7</v>
      </c>
      <c r="P1044" s="47">
        <v>165</v>
      </c>
      <c r="Q1044" s="48">
        <v>25</v>
      </c>
      <c r="R1044" s="47">
        <v>639</v>
      </c>
      <c r="S1044" s="48">
        <v>77.2</v>
      </c>
      <c r="T1044" s="47">
        <v>310</v>
      </c>
      <c r="U1044" s="48">
        <v>37.5</v>
      </c>
      <c r="V1044" s="47">
        <v>520</v>
      </c>
      <c r="W1044" s="48">
        <v>28</v>
      </c>
      <c r="X1044" s="47">
        <v>638</v>
      </c>
      <c r="Y1044" s="48">
        <v>76.900000000000006</v>
      </c>
      <c r="Z1044" s="47">
        <v>406</v>
      </c>
      <c r="AA1044" s="48">
        <v>11.9</v>
      </c>
      <c r="AB1044" s="47" t="s">
        <v>53</v>
      </c>
      <c r="AC1044" s="48">
        <v>77.099999999999994</v>
      </c>
      <c r="AD1044" s="47">
        <v>213</v>
      </c>
      <c r="AE1044" s="46">
        <v>37.4</v>
      </c>
    </row>
    <row r="1045" spans="1:31" x14ac:dyDescent="0.2">
      <c r="A1045" s="44">
        <f t="shared" si="16"/>
        <v>1044</v>
      </c>
      <c r="B1045" s="45">
        <f>450</f>
        <v>450</v>
      </c>
      <c r="C1045" s="44">
        <f>401</f>
        <v>401</v>
      </c>
      <c r="D1045" s="58" t="s">
        <v>1414</v>
      </c>
      <c r="E1045" t="s">
        <v>68</v>
      </c>
      <c r="F1045" t="s">
        <v>69</v>
      </c>
      <c r="G1045" s="45" t="s">
        <v>77</v>
      </c>
      <c r="H1045" s="44" t="s">
        <v>82</v>
      </c>
      <c r="I1045" s="44" t="s">
        <v>50</v>
      </c>
      <c r="J1045" s="44" t="s">
        <v>64</v>
      </c>
      <c r="K1045" s="46">
        <v>27.2</v>
      </c>
      <c r="L1045" s="47">
        <v>460</v>
      </c>
      <c r="M1045" s="48">
        <v>19.5</v>
      </c>
      <c r="N1045" s="47">
        <v>669</v>
      </c>
      <c r="O1045" s="48">
        <v>98.1</v>
      </c>
      <c r="P1045" s="47">
        <v>54</v>
      </c>
      <c r="Q1045" s="48">
        <v>3.8</v>
      </c>
      <c r="R1045" s="47" t="s">
        <v>53</v>
      </c>
      <c r="S1045" s="48">
        <v>14</v>
      </c>
      <c r="T1045" s="47" t="s">
        <v>53</v>
      </c>
      <c r="U1045" s="48">
        <v>97.7</v>
      </c>
      <c r="V1045" s="47">
        <v>94</v>
      </c>
      <c r="W1045" s="48">
        <v>97.8</v>
      </c>
      <c r="X1045" s="47">
        <v>83</v>
      </c>
      <c r="Y1045" s="48">
        <v>86.7</v>
      </c>
      <c r="Z1045" s="47">
        <v>225</v>
      </c>
      <c r="AA1045" s="48">
        <v>19.600000000000001</v>
      </c>
      <c r="AB1045" s="47">
        <v>732</v>
      </c>
      <c r="AC1045" s="48">
        <v>55.3</v>
      </c>
      <c r="AD1045" s="47" t="s">
        <v>1092</v>
      </c>
      <c r="AE1045" s="46">
        <v>34.299999999999997</v>
      </c>
    </row>
    <row r="1046" spans="1:31" x14ac:dyDescent="0.2">
      <c r="A1046" s="44">
        <f t="shared" si="16"/>
        <v>1045</v>
      </c>
      <c r="B1046" s="45">
        <f>558</f>
        <v>558</v>
      </c>
      <c r="C1046" s="44">
        <f>576</f>
        <v>576</v>
      </c>
      <c r="D1046" s="58" t="s">
        <v>1415</v>
      </c>
      <c r="E1046" t="s">
        <v>96</v>
      </c>
      <c r="F1046" t="s">
        <v>76</v>
      </c>
      <c r="G1046" s="45" t="s">
        <v>58</v>
      </c>
      <c r="H1046" s="44" t="s">
        <v>49</v>
      </c>
      <c r="I1046" s="44" t="s">
        <v>50</v>
      </c>
      <c r="J1046" s="44" t="s">
        <v>51</v>
      </c>
      <c r="K1046" s="46">
        <v>27.3</v>
      </c>
      <c r="L1046" s="47">
        <v>459</v>
      </c>
      <c r="M1046" s="48">
        <v>51.9</v>
      </c>
      <c r="N1046" s="47">
        <v>235</v>
      </c>
      <c r="O1046" s="48">
        <v>61.3</v>
      </c>
      <c r="P1046" s="47">
        <v>290</v>
      </c>
      <c r="Q1046" s="48">
        <v>8.9</v>
      </c>
      <c r="R1046" s="47" t="s">
        <v>53</v>
      </c>
      <c r="S1046" s="48">
        <v>9.5</v>
      </c>
      <c r="T1046" s="47" t="s">
        <v>53</v>
      </c>
      <c r="U1046" s="48">
        <v>35.299999999999997</v>
      </c>
      <c r="V1046" s="47">
        <v>537</v>
      </c>
      <c r="W1046" s="48">
        <v>39.200000000000003</v>
      </c>
      <c r="X1046" s="47">
        <v>505</v>
      </c>
      <c r="Y1046" s="48">
        <v>16.2</v>
      </c>
      <c r="Z1046" s="47" t="s">
        <v>53</v>
      </c>
      <c r="AA1046" s="48">
        <v>23.4</v>
      </c>
      <c r="AB1046" s="47">
        <v>665</v>
      </c>
      <c r="AC1046" s="48">
        <v>49.8</v>
      </c>
      <c r="AD1046" s="47" t="s">
        <v>1163</v>
      </c>
      <c r="AE1046" s="46">
        <v>29.5</v>
      </c>
    </row>
    <row r="1047" spans="1:31" x14ac:dyDescent="0.2">
      <c r="A1047" s="44">
        <f t="shared" si="16"/>
        <v>1046</v>
      </c>
      <c r="B1047" s="45">
        <f>563</f>
        <v>563</v>
      </c>
      <c r="C1047" s="44">
        <f>574</f>
        <v>574</v>
      </c>
      <c r="D1047" s="58" t="s">
        <v>1416</v>
      </c>
      <c r="E1047" t="s">
        <v>289</v>
      </c>
      <c r="F1047" t="s">
        <v>69</v>
      </c>
      <c r="G1047" s="45" t="s">
        <v>77</v>
      </c>
      <c r="H1047" s="44" t="s">
        <v>82</v>
      </c>
      <c r="I1047" s="44" t="s">
        <v>59</v>
      </c>
      <c r="J1047" s="44" t="s">
        <v>64</v>
      </c>
      <c r="K1047" s="46">
        <v>27.3</v>
      </c>
      <c r="L1047" s="47">
        <v>458</v>
      </c>
      <c r="M1047" s="48">
        <v>21.5</v>
      </c>
      <c r="N1047" s="47">
        <v>613</v>
      </c>
      <c r="O1047" s="48">
        <v>45.9</v>
      </c>
      <c r="P1047" s="47">
        <v>426</v>
      </c>
      <c r="Q1047" s="48">
        <v>7.4</v>
      </c>
      <c r="R1047" s="47" t="s">
        <v>53</v>
      </c>
      <c r="S1047" s="48">
        <v>14.4</v>
      </c>
      <c r="T1047" s="47" t="s">
        <v>53</v>
      </c>
      <c r="U1047" s="48">
        <v>76.5</v>
      </c>
      <c r="V1047" s="47">
        <v>248</v>
      </c>
      <c r="W1047" s="48">
        <v>78.7</v>
      </c>
      <c r="X1047" s="47">
        <v>220</v>
      </c>
      <c r="Y1047" s="48">
        <v>74.900000000000006</v>
      </c>
      <c r="Z1047" s="47">
        <v>444</v>
      </c>
      <c r="AA1047" s="48">
        <v>25.9</v>
      </c>
      <c r="AB1047" s="47">
        <v>625</v>
      </c>
      <c r="AC1047" s="48">
        <v>70.400000000000006</v>
      </c>
      <c r="AD1047" s="47" t="s">
        <v>949</v>
      </c>
      <c r="AE1047" s="46">
        <v>29.4</v>
      </c>
    </row>
    <row r="1048" spans="1:31" x14ac:dyDescent="0.2">
      <c r="A1048" s="44">
        <f t="shared" si="16"/>
        <v>1047</v>
      </c>
      <c r="B1048" s="45">
        <f>509</f>
        <v>509</v>
      </c>
      <c r="C1048" s="44">
        <f>585</f>
        <v>585</v>
      </c>
      <c r="D1048" s="58" t="s">
        <v>1417</v>
      </c>
      <c r="E1048" t="s">
        <v>574</v>
      </c>
      <c r="F1048" t="s">
        <v>76</v>
      </c>
      <c r="G1048" s="45" t="s">
        <v>77</v>
      </c>
      <c r="H1048" s="44" t="s">
        <v>49</v>
      </c>
      <c r="I1048" s="44" t="s">
        <v>50</v>
      </c>
      <c r="J1048" s="44" t="s">
        <v>64</v>
      </c>
      <c r="K1048" s="46">
        <v>27.4</v>
      </c>
      <c r="L1048" s="47">
        <v>456</v>
      </c>
      <c r="M1048" s="48">
        <v>60.2</v>
      </c>
      <c r="N1048" s="47">
        <v>192</v>
      </c>
      <c r="O1048" s="48">
        <v>62.1</v>
      </c>
      <c r="P1048" s="47">
        <v>287</v>
      </c>
      <c r="Q1048" s="48">
        <v>2.7</v>
      </c>
      <c r="R1048" s="47" t="s">
        <v>53</v>
      </c>
      <c r="S1048" s="48">
        <v>69.599999999999994</v>
      </c>
      <c r="T1048" s="47">
        <v>337</v>
      </c>
      <c r="U1048" s="48">
        <v>11.9</v>
      </c>
      <c r="V1048" s="47" t="s">
        <v>53</v>
      </c>
      <c r="W1048" s="48">
        <v>17.899999999999999</v>
      </c>
      <c r="X1048" s="47">
        <v>800</v>
      </c>
      <c r="Y1048" s="48">
        <v>27.6</v>
      </c>
      <c r="Z1048" s="47" t="s">
        <v>53</v>
      </c>
      <c r="AA1048" s="48">
        <v>17</v>
      </c>
      <c r="AB1048" s="47">
        <v>782</v>
      </c>
      <c r="AC1048" s="48">
        <v>52.5</v>
      </c>
      <c r="AD1048" s="47">
        <v>654</v>
      </c>
      <c r="AE1048" s="46">
        <v>31.9</v>
      </c>
    </row>
    <row r="1049" spans="1:31" x14ac:dyDescent="0.2">
      <c r="A1049" s="44">
        <f t="shared" si="16"/>
        <v>1048</v>
      </c>
      <c r="B1049" s="45" t="s">
        <v>65</v>
      </c>
      <c r="C1049" s="44" t="s">
        <v>43</v>
      </c>
      <c r="D1049" s="58" t="s">
        <v>1418</v>
      </c>
      <c r="E1049" t="s">
        <v>125</v>
      </c>
      <c r="F1049" t="s">
        <v>47</v>
      </c>
      <c r="G1049" s="45" t="s">
        <v>84</v>
      </c>
      <c r="H1049" s="44" t="s">
        <v>82</v>
      </c>
      <c r="I1049" s="44" t="s">
        <v>63</v>
      </c>
      <c r="J1049" s="44" t="s">
        <v>64</v>
      </c>
      <c r="K1049" s="46">
        <v>27.4</v>
      </c>
      <c r="L1049" s="47">
        <v>457</v>
      </c>
      <c r="M1049" s="48">
        <v>14.9</v>
      </c>
      <c r="N1049" s="47" t="s">
        <v>52</v>
      </c>
      <c r="O1049" s="48">
        <v>29.9</v>
      </c>
      <c r="P1049" s="47">
        <v>635</v>
      </c>
      <c r="Q1049" s="48">
        <v>1.4</v>
      </c>
      <c r="R1049" s="47" t="s">
        <v>53</v>
      </c>
      <c r="S1049" s="48"/>
      <c r="T1049" s="47"/>
      <c r="U1049" s="48">
        <v>10.8</v>
      </c>
      <c r="V1049" s="47" t="s">
        <v>53</v>
      </c>
      <c r="W1049" s="48">
        <v>8.3000000000000007</v>
      </c>
      <c r="X1049" s="47" t="s">
        <v>53</v>
      </c>
      <c r="Y1049" s="48">
        <v>27</v>
      </c>
      <c r="Z1049" s="47" t="s">
        <v>53</v>
      </c>
      <c r="AA1049" s="48">
        <v>15.2</v>
      </c>
      <c r="AB1049" s="47" t="s">
        <v>53</v>
      </c>
      <c r="AC1049" s="48">
        <v>18.8</v>
      </c>
      <c r="AD1049" s="47" t="s">
        <v>53</v>
      </c>
      <c r="AE1049" s="46" t="s">
        <v>54</v>
      </c>
    </row>
    <row r="1050" spans="1:31" x14ac:dyDescent="0.2">
      <c r="A1050" s="44">
        <f t="shared" si="16"/>
        <v>1049</v>
      </c>
      <c r="B1050" s="45">
        <f>350</f>
        <v>350</v>
      </c>
      <c r="C1050" s="44">
        <f>309</f>
        <v>309</v>
      </c>
      <c r="D1050" s="58" t="s">
        <v>1419</v>
      </c>
      <c r="E1050" t="s">
        <v>411</v>
      </c>
      <c r="F1050" t="s">
        <v>69</v>
      </c>
      <c r="G1050" s="45" t="s">
        <v>77</v>
      </c>
      <c r="H1050" s="44" t="s">
        <v>82</v>
      </c>
      <c r="I1050" s="44" t="s">
        <v>50</v>
      </c>
      <c r="J1050" s="44" t="s">
        <v>64</v>
      </c>
      <c r="K1050" s="46">
        <v>27.7</v>
      </c>
      <c r="L1050" s="47">
        <v>455</v>
      </c>
      <c r="M1050" s="48">
        <v>12.3</v>
      </c>
      <c r="N1050" s="47" t="s">
        <v>52</v>
      </c>
      <c r="O1050" s="48">
        <v>76.900000000000006</v>
      </c>
      <c r="P1050" s="47">
        <v>184</v>
      </c>
      <c r="Q1050" s="48">
        <v>17.7</v>
      </c>
      <c r="R1050" s="47">
        <v>758</v>
      </c>
      <c r="S1050" s="48">
        <v>100</v>
      </c>
      <c r="T1050" s="47">
        <v>72</v>
      </c>
      <c r="U1050" s="48">
        <v>100</v>
      </c>
      <c r="V1050" s="47">
        <v>31</v>
      </c>
      <c r="W1050" s="48">
        <v>100</v>
      </c>
      <c r="X1050" s="47">
        <v>19</v>
      </c>
      <c r="Y1050" s="48">
        <v>73.900000000000006</v>
      </c>
      <c r="Z1050" s="47">
        <v>470</v>
      </c>
      <c r="AA1050" s="48">
        <v>69.900000000000006</v>
      </c>
      <c r="AB1050" s="47">
        <v>210</v>
      </c>
      <c r="AC1050" s="48">
        <v>74.7</v>
      </c>
      <c r="AD1050" s="47" t="s">
        <v>1420</v>
      </c>
      <c r="AE1050" s="46">
        <v>41.5</v>
      </c>
    </row>
    <row r="1051" spans="1:31" x14ac:dyDescent="0.2">
      <c r="A1051" s="44">
        <f t="shared" si="16"/>
        <v>1050</v>
      </c>
      <c r="B1051" s="45">
        <f>440</f>
        <v>440</v>
      </c>
      <c r="C1051" s="44">
        <f>477</f>
        <v>477</v>
      </c>
      <c r="D1051" s="58" t="s">
        <v>1421</v>
      </c>
      <c r="E1051" t="s">
        <v>264</v>
      </c>
      <c r="F1051" t="s">
        <v>76</v>
      </c>
      <c r="G1051" s="45" t="s">
        <v>48</v>
      </c>
      <c r="H1051" s="44" t="s">
        <v>62</v>
      </c>
      <c r="I1051" s="44" t="s">
        <v>50</v>
      </c>
      <c r="J1051" s="44" t="s">
        <v>51</v>
      </c>
      <c r="K1051" s="46">
        <v>27.8</v>
      </c>
      <c r="L1051" s="47">
        <v>454</v>
      </c>
      <c r="M1051" s="48">
        <v>51.3</v>
      </c>
      <c r="N1051" s="47">
        <v>241</v>
      </c>
      <c r="O1051" s="48">
        <v>15.7</v>
      </c>
      <c r="P1051" s="47" t="s">
        <v>53</v>
      </c>
      <c r="Q1051" s="48">
        <v>10.199999999999999</v>
      </c>
      <c r="R1051" s="47" t="s">
        <v>53</v>
      </c>
      <c r="S1051" s="48">
        <v>100</v>
      </c>
      <c r="T1051" s="47">
        <v>8</v>
      </c>
      <c r="U1051" s="48">
        <v>100</v>
      </c>
      <c r="V1051" s="47">
        <v>4</v>
      </c>
      <c r="W1051" s="48">
        <v>99.7</v>
      </c>
      <c r="X1051" s="47">
        <v>37</v>
      </c>
      <c r="Y1051" s="48">
        <v>65.2</v>
      </c>
      <c r="Z1051" s="47">
        <v>621</v>
      </c>
      <c r="AA1051" s="48">
        <v>12.8</v>
      </c>
      <c r="AB1051" s="47" t="s">
        <v>53</v>
      </c>
      <c r="AC1051" s="48">
        <v>46.2</v>
      </c>
      <c r="AD1051" s="47" t="s">
        <v>53</v>
      </c>
      <c r="AE1051" s="46">
        <v>34.9</v>
      </c>
    </row>
    <row r="1052" spans="1:31" x14ac:dyDescent="0.2">
      <c r="A1052" s="44">
        <f t="shared" si="16"/>
        <v>1051</v>
      </c>
      <c r="B1052" s="45">
        <f>401</f>
        <v>401</v>
      </c>
      <c r="C1052" s="44">
        <f>421</f>
        <v>421</v>
      </c>
      <c r="D1052" s="58" t="s">
        <v>1422</v>
      </c>
      <c r="E1052" t="s">
        <v>1077</v>
      </c>
      <c r="F1052" t="s">
        <v>69</v>
      </c>
      <c r="G1052" s="45" t="s">
        <v>77</v>
      </c>
      <c r="H1052" s="44" t="s">
        <v>82</v>
      </c>
      <c r="I1052" s="44" t="s">
        <v>59</v>
      </c>
      <c r="J1052" s="44" t="s">
        <v>64</v>
      </c>
      <c r="K1052" s="46">
        <v>27.9</v>
      </c>
      <c r="L1052" s="47">
        <v>453</v>
      </c>
      <c r="M1052" s="48">
        <v>36.6</v>
      </c>
      <c r="N1052" s="47">
        <v>390</v>
      </c>
      <c r="O1052" s="48">
        <v>23.6</v>
      </c>
      <c r="P1052" s="47">
        <v>758</v>
      </c>
      <c r="Q1052" s="48">
        <v>34.5</v>
      </c>
      <c r="R1052" s="47">
        <v>527</v>
      </c>
      <c r="S1052" s="48">
        <v>93.2</v>
      </c>
      <c r="T1052" s="47">
        <v>198</v>
      </c>
      <c r="U1052" s="48">
        <v>48.4</v>
      </c>
      <c r="V1052" s="47">
        <v>417</v>
      </c>
      <c r="W1052" s="48">
        <v>53.3</v>
      </c>
      <c r="X1052" s="47">
        <v>385</v>
      </c>
      <c r="Y1052" s="48">
        <v>71.599999999999994</v>
      </c>
      <c r="Z1052" s="47">
        <v>506</v>
      </c>
      <c r="AA1052" s="48">
        <v>14.7</v>
      </c>
      <c r="AB1052" s="47" t="s">
        <v>53</v>
      </c>
      <c r="AC1052" s="48">
        <v>75.900000000000006</v>
      </c>
      <c r="AD1052" s="47" t="s">
        <v>1423</v>
      </c>
      <c r="AE1052" s="46">
        <v>37.4</v>
      </c>
    </row>
    <row r="1053" spans="1:31" x14ac:dyDescent="0.2">
      <c r="A1053" s="44">
        <f t="shared" si="16"/>
        <v>1052</v>
      </c>
      <c r="B1053" s="45">
        <v>525</v>
      </c>
      <c r="C1053" s="44">
        <f>587</f>
        <v>587</v>
      </c>
      <c r="D1053" s="58" t="s">
        <v>1424</v>
      </c>
      <c r="E1053" t="s">
        <v>46</v>
      </c>
      <c r="F1053" t="s">
        <v>47</v>
      </c>
      <c r="G1053" s="45" t="s">
        <v>84</v>
      </c>
      <c r="H1053" s="44" t="s">
        <v>82</v>
      </c>
      <c r="I1053" s="44" t="s">
        <v>50</v>
      </c>
      <c r="J1053" s="44" t="s">
        <v>64</v>
      </c>
      <c r="K1053" s="46">
        <v>27.9</v>
      </c>
      <c r="L1053" s="47">
        <v>452</v>
      </c>
      <c r="M1053" s="48">
        <v>36.700000000000003</v>
      </c>
      <c r="N1053" s="47">
        <v>388</v>
      </c>
      <c r="O1053" s="48">
        <v>14</v>
      </c>
      <c r="P1053" s="47" t="s">
        <v>53</v>
      </c>
      <c r="Q1053" s="48">
        <v>33</v>
      </c>
      <c r="R1053" s="47">
        <v>552</v>
      </c>
      <c r="S1053" s="48">
        <v>11.1</v>
      </c>
      <c r="T1053" s="47" t="s">
        <v>53</v>
      </c>
      <c r="U1053" s="48">
        <v>8.8000000000000007</v>
      </c>
      <c r="V1053" s="47" t="s">
        <v>53</v>
      </c>
      <c r="W1053" s="48">
        <v>6.8</v>
      </c>
      <c r="X1053" s="47" t="s">
        <v>53</v>
      </c>
      <c r="Y1053" s="48">
        <v>85</v>
      </c>
      <c r="Z1053" s="47">
        <v>254</v>
      </c>
      <c r="AA1053" s="48">
        <v>35.799999999999997</v>
      </c>
      <c r="AB1053" s="47">
        <v>478</v>
      </c>
      <c r="AC1053" s="48">
        <v>65.900000000000006</v>
      </c>
      <c r="AD1053" s="47" t="s">
        <v>261</v>
      </c>
      <c r="AE1053" s="46">
        <v>31.1</v>
      </c>
    </row>
    <row r="1054" spans="1:31" x14ac:dyDescent="0.2">
      <c r="A1054" s="44">
        <f t="shared" si="16"/>
        <v>1053</v>
      </c>
      <c r="B1054" s="45">
        <v>384</v>
      </c>
      <c r="C1054" s="44">
        <f>396</f>
        <v>396</v>
      </c>
      <c r="D1054" s="58" t="s">
        <v>1425</v>
      </c>
      <c r="E1054" t="s">
        <v>46</v>
      </c>
      <c r="F1054" t="s">
        <v>47</v>
      </c>
      <c r="G1054" s="45" t="s">
        <v>84</v>
      </c>
      <c r="H1054" s="44" t="s">
        <v>49</v>
      </c>
      <c r="I1054" s="44" t="s">
        <v>50</v>
      </c>
      <c r="J1054" s="44" t="s">
        <v>51</v>
      </c>
      <c r="K1054" s="46">
        <v>28</v>
      </c>
      <c r="L1054" s="47">
        <v>450</v>
      </c>
      <c r="M1054" s="48">
        <v>31.3</v>
      </c>
      <c r="N1054" s="47">
        <v>457</v>
      </c>
      <c r="O1054" s="48">
        <v>23.3</v>
      </c>
      <c r="P1054" s="47">
        <v>769</v>
      </c>
      <c r="Q1054" s="48">
        <v>33.700000000000003</v>
      </c>
      <c r="R1054" s="47">
        <v>541</v>
      </c>
      <c r="S1054" s="48">
        <v>63.3</v>
      </c>
      <c r="T1054" s="47">
        <v>368</v>
      </c>
      <c r="U1054" s="48">
        <v>95.8</v>
      </c>
      <c r="V1054" s="47">
        <v>116</v>
      </c>
      <c r="W1054" s="48">
        <v>96.1</v>
      </c>
      <c r="X1054" s="47">
        <v>99</v>
      </c>
      <c r="Y1054" s="48">
        <v>66.3</v>
      </c>
      <c r="Z1054" s="47">
        <v>602</v>
      </c>
      <c r="AA1054" s="48">
        <v>54.3</v>
      </c>
      <c r="AB1054" s="47">
        <v>309</v>
      </c>
      <c r="AC1054" s="48">
        <v>80.2</v>
      </c>
      <c r="AD1054" s="47" t="s">
        <v>1426</v>
      </c>
      <c r="AE1054" s="46">
        <v>39.299999999999997</v>
      </c>
    </row>
    <row r="1055" spans="1:31" x14ac:dyDescent="0.2">
      <c r="A1055" s="44">
        <f t="shared" si="16"/>
        <v>1054</v>
      </c>
      <c r="B1055" s="45">
        <f>530</f>
        <v>530</v>
      </c>
      <c r="C1055" s="44">
        <f>547</f>
        <v>547</v>
      </c>
      <c r="D1055" s="58" t="s">
        <v>1427</v>
      </c>
      <c r="E1055" t="s">
        <v>133</v>
      </c>
      <c r="F1055" t="s">
        <v>69</v>
      </c>
      <c r="G1055" s="45" t="s">
        <v>77</v>
      </c>
      <c r="H1055" s="44" t="s">
        <v>82</v>
      </c>
      <c r="I1055" s="44" t="s">
        <v>50</v>
      </c>
      <c r="J1055" s="44" t="s">
        <v>64</v>
      </c>
      <c r="K1055" s="46">
        <v>28</v>
      </c>
      <c r="L1055" s="47">
        <v>451</v>
      </c>
      <c r="M1055" s="48">
        <v>10.6</v>
      </c>
      <c r="N1055" s="47" t="s">
        <v>52</v>
      </c>
      <c r="O1055" s="48">
        <v>19.8</v>
      </c>
      <c r="P1055" s="47" t="s">
        <v>53</v>
      </c>
      <c r="Q1055" s="48">
        <v>52.6</v>
      </c>
      <c r="R1055" s="47">
        <v>358</v>
      </c>
      <c r="S1055" s="48">
        <v>9.1999999999999993</v>
      </c>
      <c r="T1055" s="47" t="s">
        <v>53</v>
      </c>
      <c r="U1055" s="48">
        <v>17.5</v>
      </c>
      <c r="V1055" s="47">
        <v>773</v>
      </c>
      <c r="W1055" s="48">
        <v>23.6</v>
      </c>
      <c r="X1055" s="47">
        <v>711</v>
      </c>
      <c r="Y1055" s="48">
        <v>83.1</v>
      </c>
      <c r="Z1055" s="47">
        <v>291</v>
      </c>
      <c r="AA1055" s="48">
        <v>16.600000000000001</v>
      </c>
      <c r="AB1055" s="47">
        <v>795</v>
      </c>
      <c r="AC1055" s="48">
        <v>62.3</v>
      </c>
      <c r="AD1055" s="47" t="s">
        <v>1403</v>
      </c>
      <c r="AE1055" s="46">
        <v>30.8</v>
      </c>
    </row>
    <row r="1056" spans="1:31" x14ac:dyDescent="0.2">
      <c r="A1056" s="44">
        <f t="shared" si="16"/>
        <v>1055</v>
      </c>
      <c r="B1056" s="45">
        <f>440</f>
        <v>440</v>
      </c>
      <c r="C1056" s="44">
        <f>410</f>
        <v>410</v>
      </c>
      <c r="D1056" s="58" t="s">
        <v>1428</v>
      </c>
      <c r="E1056" t="s">
        <v>68</v>
      </c>
      <c r="F1056" t="s">
        <v>69</v>
      </c>
      <c r="G1056" s="45" t="s">
        <v>84</v>
      </c>
      <c r="H1056" s="44" t="s">
        <v>49</v>
      </c>
      <c r="I1056" s="44" t="s">
        <v>50</v>
      </c>
      <c r="J1056" s="44" t="s">
        <v>64</v>
      </c>
      <c r="K1056" s="46">
        <v>28.1</v>
      </c>
      <c r="L1056" s="47">
        <v>449</v>
      </c>
      <c r="M1056" s="48">
        <v>52.9</v>
      </c>
      <c r="N1056" s="47">
        <v>231</v>
      </c>
      <c r="O1056" s="48">
        <v>92</v>
      </c>
      <c r="P1056" s="47">
        <v>96</v>
      </c>
      <c r="Q1056" s="48">
        <v>2.7</v>
      </c>
      <c r="R1056" s="47" t="s">
        <v>53</v>
      </c>
      <c r="S1056" s="48">
        <v>10.199999999999999</v>
      </c>
      <c r="T1056" s="47" t="s">
        <v>53</v>
      </c>
      <c r="U1056" s="48">
        <v>24</v>
      </c>
      <c r="V1056" s="47">
        <v>675</v>
      </c>
      <c r="W1056" s="48">
        <v>30.1</v>
      </c>
      <c r="X1056" s="47">
        <v>614</v>
      </c>
      <c r="Y1056" s="48">
        <v>84.7</v>
      </c>
      <c r="Z1056" s="47">
        <v>261</v>
      </c>
      <c r="AA1056" s="48">
        <v>19.399999999999999</v>
      </c>
      <c r="AB1056" s="47">
        <v>737</v>
      </c>
      <c r="AC1056" s="48">
        <v>57.6</v>
      </c>
      <c r="AD1056" s="47">
        <v>549</v>
      </c>
      <c r="AE1056" s="46">
        <v>34.9</v>
      </c>
    </row>
    <row r="1057" spans="1:31" x14ac:dyDescent="0.2">
      <c r="A1057" s="44">
        <f t="shared" si="16"/>
        <v>1056</v>
      </c>
      <c r="B1057" s="45">
        <f>253</f>
        <v>253</v>
      </c>
      <c r="C1057" s="44">
        <f>241</f>
        <v>241</v>
      </c>
      <c r="D1057" s="58" t="s">
        <v>1429</v>
      </c>
      <c r="E1057" t="s">
        <v>216</v>
      </c>
      <c r="F1057" t="s">
        <v>69</v>
      </c>
      <c r="G1057" s="45" t="s">
        <v>77</v>
      </c>
      <c r="H1057" s="44" t="s">
        <v>49</v>
      </c>
      <c r="I1057" s="44" t="s">
        <v>50</v>
      </c>
      <c r="J1057" s="44" t="s">
        <v>64</v>
      </c>
      <c r="K1057" s="46">
        <v>28.2</v>
      </c>
      <c r="L1057" s="47">
        <v>447</v>
      </c>
      <c r="M1057" s="48">
        <v>41.9</v>
      </c>
      <c r="N1057" s="47">
        <v>320</v>
      </c>
      <c r="O1057" s="48">
        <v>9.8000000000000007</v>
      </c>
      <c r="P1057" s="47" t="s">
        <v>53</v>
      </c>
      <c r="Q1057" s="48">
        <v>82.2</v>
      </c>
      <c r="R1057" s="47">
        <v>142</v>
      </c>
      <c r="S1057" s="48">
        <v>67.8</v>
      </c>
      <c r="T1057" s="47">
        <v>344</v>
      </c>
      <c r="U1057" s="48">
        <v>92.8</v>
      </c>
      <c r="V1057" s="47">
        <v>149</v>
      </c>
      <c r="W1057" s="48">
        <v>93.4</v>
      </c>
      <c r="X1057" s="47">
        <v>123</v>
      </c>
      <c r="Y1057" s="48">
        <v>73.8</v>
      </c>
      <c r="Z1057" s="47">
        <v>473</v>
      </c>
      <c r="AA1057" s="48">
        <v>53.5</v>
      </c>
      <c r="AB1057" s="47">
        <v>318</v>
      </c>
      <c r="AC1057" s="48">
        <v>78.599999999999994</v>
      </c>
      <c r="AD1057" s="47" t="s">
        <v>1366</v>
      </c>
      <c r="AE1057" s="46">
        <v>50</v>
      </c>
    </row>
    <row r="1058" spans="1:31" x14ac:dyDescent="0.2">
      <c r="A1058" s="44">
        <f t="shared" si="16"/>
        <v>1057</v>
      </c>
      <c r="B1058" s="45">
        <f>281</f>
        <v>281</v>
      </c>
      <c r="C1058" s="44">
        <v>235</v>
      </c>
      <c r="D1058" s="58" t="s">
        <v>1430</v>
      </c>
      <c r="E1058" t="s">
        <v>910</v>
      </c>
      <c r="F1058" t="s">
        <v>101</v>
      </c>
      <c r="G1058" s="45" t="s">
        <v>58</v>
      </c>
      <c r="H1058" s="44" t="s">
        <v>49</v>
      </c>
      <c r="I1058" s="44" t="s">
        <v>50</v>
      </c>
      <c r="J1058" s="44" t="s">
        <v>64</v>
      </c>
      <c r="K1058" s="46">
        <v>28.2</v>
      </c>
      <c r="L1058" s="47">
        <v>446</v>
      </c>
      <c r="M1058" s="48">
        <v>18.8</v>
      </c>
      <c r="N1058" s="47">
        <v>691</v>
      </c>
      <c r="O1058" s="48">
        <v>16.2</v>
      </c>
      <c r="P1058" s="47" t="s">
        <v>53</v>
      </c>
      <c r="Q1058" s="48">
        <v>82.1</v>
      </c>
      <c r="R1058" s="47">
        <v>144</v>
      </c>
      <c r="S1058" s="48">
        <v>99.5</v>
      </c>
      <c r="T1058" s="47">
        <v>116</v>
      </c>
      <c r="U1058" s="48">
        <v>79.7</v>
      </c>
      <c r="V1058" s="47">
        <v>223</v>
      </c>
      <c r="W1058" s="48">
        <v>81.599999999999994</v>
      </c>
      <c r="X1058" s="47">
        <v>192</v>
      </c>
      <c r="Y1058" s="48">
        <v>49</v>
      </c>
      <c r="Z1058" s="47" t="s">
        <v>53</v>
      </c>
      <c r="AA1058" s="48">
        <v>58.4</v>
      </c>
      <c r="AB1058" s="47">
        <v>282</v>
      </c>
      <c r="AC1058" s="48">
        <v>84.8</v>
      </c>
      <c r="AD1058" s="47" t="s">
        <v>1431</v>
      </c>
      <c r="AE1058" s="46">
        <v>47.3</v>
      </c>
    </row>
    <row r="1059" spans="1:31" x14ac:dyDescent="0.2">
      <c r="A1059" s="44">
        <f t="shared" si="16"/>
        <v>1058</v>
      </c>
      <c r="B1059" s="45">
        <f>355</f>
        <v>355</v>
      </c>
      <c r="C1059" s="44">
        <f>321</f>
        <v>321</v>
      </c>
      <c r="D1059" s="58" t="s">
        <v>1432</v>
      </c>
      <c r="E1059" t="s">
        <v>646</v>
      </c>
      <c r="F1059" t="s">
        <v>69</v>
      </c>
      <c r="G1059" s="45" t="s">
        <v>77</v>
      </c>
      <c r="H1059" s="44" t="s">
        <v>62</v>
      </c>
      <c r="I1059" s="44" t="s">
        <v>50</v>
      </c>
      <c r="J1059" s="44" t="s">
        <v>64</v>
      </c>
      <c r="K1059" s="46">
        <v>28.2</v>
      </c>
      <c r="L1059" s="47">
        <v>448</v>
      </c>
      <c r="M1059" s="48">
        <v>51.2</v>
      </c>
      <c r="N1059" s="47">
        <v>244</v>
      </c>
      <c r="O1059" s="48">
        <v>5.9</v>
      </c>
      <c r="P1059" s="47" t="s">
        <v>53</v>
      </c>
      <c r="Q1059" s="48">
        <v>80.900000000000006</v>
      </c>
      <c r="R1059" s="47">
        <v>153</v>
      </c>
      <c r="S1059" s="48"/>
      <c r="T1059" s="47"/>
      <c r="U1059" s="48">
        <v>9.6</v>
      </c>
      <c r="V1059" s="47" t="s">
        <v>53</v>
      </c>
      <c r="W1059" s="48">
        <v>14.9</v>
      </c>
      <c r="X1059" s="47" t="s">
        <v>53</v>
      </c>
      <c r="Y1059" s="48">
        <v>72</v>
      </c>
      <c r="Z1059" s="47">
        <v>499</v>
      </c>
      <c r="AA1059" s="48">
        <v>51.4</v>
      </c>
      <c r="AB1059" s="47">
        <v>331</v>
      </c>
      <c r="AC1059" s="48">
        <v>49.3</v>
      </c>
      <c r="AD1059" s="47" t="s">
        <v>833</v>
      </c>
      <c r="AE1059" s="46">
        <v>41.2</v>
      </c>
    </row>
    <row r="1060" spans="1:31" x14ac:dyDescent="0.2">
      <c r="A1060" s="44">
        <f t="shared" si="16"/>
        <v>1059</v>
      </c>
      <c r="B1060" s="45">
        <f>244</f>
        <v>244</v>
      </c>
      <c r="C1060" s="44">
        <f>252</f>
        <v>252</v>
      </c>
      <c r="D1060" s="58" t="s">
        <v>1433</v>
      </c>
      <c r="E1060" t="s">
        <v>639</v>
      </c>
      <c r="F1060" t="s">
        <v>76</v>
      </c>
      <c r="G1060" s="45" t="s">
        <v>58</v>
      </c>
      <c r="H1060" s="44" t="s">
        <v>49</v>
      </c>
      <c r="I1060" s="44" t="s">
        <v>50</v>
      </c>
      <c r="J1060" s="44" t="s">
        <v>64</v>
      </c>
      <c r="K1060" s="46">
        <v>28.3</v>
      </c>
      <c r="L1060" s="47">
        <v>445</v>
      </c>
      <c r="M1060" s="48">
        <v>21.7</v>
      </c>
      <c r="N1060" s="47">
        <v>610</v>
      </c>
      <c r="O1060" s="48">
        <v>67.3</v>
      </c>
      <c r="P1060" s="47">
        <v>251</v>
      </c>
      <c r="Q1060" s="48">
        <v>82.3</v>
      </c>
      <c r="R1060" s="47">
        <v>141</v>
      </c>
      <c r="S1060" s="48">
        <v>99.4</v>
      </c>
      <c r="T1060" s="47">
        <v>118</v>
      </c>
      <c r="U1060" s="48">
        <v>100</v>
      </c>
      <c r="V1060" s="47">
        <v>22</v>
      </c>
      <c r="W1060" s="48">
        <v>99.9</v>
      </c>
      <c r="X1060" s="47">
        <v>33</v>
      </c>
      <c r="Y1060" s="48">
        <v>38.200000000000003</v>
      </c>
      <c r="Z1060" s="47" t="s">
        <v>53</v>
      </c>
      <c r="AA1060" s="48">
        <v>23</v>
      </c>
      <c r="AB1060" s="47">
        <v>672</v>
      </c>
      <c r="AC1060" s="48">
        <v>67.5</v>
      </c>
      <c r="AD1060" s="47" t="s">
        <v>1271</v>
      </c>
      <c r="AE1060" s="46">
        <v>50.9</v>
      </c>
    </row>
    <row r="1061" spans="1:31" x14ac:dyDescent="0.2">
      <c r="A1061" s="44">
        <f t="shared" si="16"/>
        <v>1060</v>
      </c>
      <c r="B1061" s="45">
        <f>604</f>
        <v>604</v>
      </c>
      <c r="C1061" s="44" t="s">
        <v>611</v>
      </c>
      <c r="D1061" s="58" t="s">
        <v>1434</v>
      </c>
      <c r="E1061" t="s">
        <v>190</v>
      </c>
      <c r="F1061" t="s">
        <v>76</v>
      </c>
      <c r="G1061" s="45" t="s">
        <v>77</v>
      </c>
      <c r="H1061" s="44" t="s">
        <v>49</v>
      </c>
      <c r="I1061" s="44" t="s">
        <v>59</v>
      </c>
      <c r="J1061" s="44" t="s">
        <v>64</v>
      </c>
      <c r="K1061" s="46">
        <v>28.3</v>
      </c>
      <c r="L1061" s="47">
        <v>444</v>
      </c>
      <c r="M1061" s="48">
        <v>46.9</v>
      </c>
      <c r="N1061" s="47">
        <v>279</v>
      </c>
      <c r="O1061" s="48">
        <v>21.2</v>
      </c>
      <c r="P1061" s="47" t="s">
        <v>53</v>
      </c>
      <c r="Q1061" s="48">
        <v>3.4</v>
      </c>
      <c r="R1061" s="47" t="s">
        <v>53</v>
      </c>
      <c r="S1061" s="48">
        <v>38</v>
      </c>
      <c r="T1061" s="47">
        <v>516</v>
      </c>
      <c r="U1061" s="48">
        <v>36.200000000000003</v>
      </c>
      <c r="V1061" s="47">
        <v>532</v>
      </c>
      <c r="W1061" s="48">
        <v>41.1</v>
      </c>
      <c r="X1061" s="47">
        <v>497</v>
      </c>
      <c r="Y1061" s="48">
        <v>12.8</v>
      </c>
      <c r="Z1061" s="47" t="s">
        <v>53</v>
      </c>
      <c r="AA1061" s="48">
        <v>93.3</v>
      </c>
      <c r="AB1061" s="47">
        <v>84</v>
      </c>
      <c r="AC1061" s="48">
        <v>41.4</v>
      </c>
      <c r="AD1061" s="47" t="s">
        <v>53</v>
      </c>
      <c r="AE1061" s="46">
        <v>28.2</v>
      </c>
    </row>
    <row r="1062" spans="1:31" x14ac:dyDescent="0.2">
      <c r="A1062" s="44">
        <f t="shared" si="16"/>
        <v>1061</v>
      </c>
      <c r="B1062" s="45">
        <f>367</f>
        <v>367</v>
      </c>
      <c r="C1062" s="44">
        <f>316</f>
        <v>316</v>
      </c>
      <c r="D1062" s="58" t="s">
        <v>1435</v>
      </c>
      <c r="E1062" t="s">
        <v>68</v>
      </c>
      <c r="F1062" t="s">
        <v>69</v>
      </c>
      <c r="G1062" s="45" t="s">
        <v>84</v>
      </c>
      <c r="H1062" s="44" t="s">
        <v>82</v>
      </c>
      <c r="I1062" s="44" t="s">
        <v>50</v>
      </c>
      <c r="J1062" s="44" t="s">
        <v>64</v>
      </c>
      <c r="K1062" s="46">
        <v>28.4</v>
      </c>
      <c r="L1062" s="47">
        <v>443</v>
      </c>
      <c r="M1062" s="48">
        <v>61.2</v>
      </c>
      <c r="N1062" s="47">
        <v>189</v>
      </c>
      <c r="O1062" s="48">
        <v>94</v>
      </c>
      <c r="P1062" s="47">
        <v>84</v>
      </c>
      <c r="Q1062" s="48">
        <v>3.9</v>
      </c>
      <c r="R1062" s="47" t="s">
        <v>53</v>
      </c>
      <c r="S1062" s="48">
        <v>10.9</v>
      </c>
      <c r="T1062" s="47" t="s">
        <v>53</v>
      </c>
      <c r="U1062" s="48">
        <v>95.3</v>
      </c>
      <c r="V1062" s="47">
        <v>123</v>
      </c>
      <c r="W1062" s="48">
        <v>95.6</v>
      </c>
      <c r="X1062" s="47">
        <v>105</v>
      </c>
      <c r="Y1062" s="48">
        <v>88.3</v>
      </c>
      <c r="Z1062" s="47">
        <v>199</v>
      </c>
      <c r="AA1062" s="48">
        <v>14.3</v>
      </c>
      <c r="AB1062" s="47" t="s">
        <v>53</v>
      </c>
      <c r="AC1062" s="48">
        <v>58.9</v>
      </c>
      <c r="AD1062" s="47" t="s">
        <v>1012</v>
      </c>
      <c r="AE1062" s="46">
        <v>40.5</v>
      </c>
    </row>
    <row r="1063" spans="1:31" x14ac:dyDescent="0.2">
      <c r="A1063" s="44">
        <f t="shared" si="16"/>
        <v>1062</v>
      </c>
      <c r="B1063" s="45">
        <f>487</f>
        <v>487</v>
      </c>
      <c r="C1063" s="44">
        <f>527</f>
        <v>527</v>
      </c>
      <c r="D1063" s="58" t="s">
        <v>1436</v>
      </c>
      <c r="E1063" t="s">
        <v>266</v>
      </c>
      <c r="F1063" t="s">
        <v>69</v>
      </c>
      <c r="G1063" s="45" t="s">
        <v>77</v>
      </c>
      <c r="H1063" s="44" t="s">
        <v>62</v>
      </c>
      <c r="I1063" s="44" t="s">
        <v>50</v>
      </c>
      <c r="J1063" s="44" t="s">
        <v>64</v>
      </c>
      <c r="K1063" s="46">
        <v>28.4</v>
      </c>
      <c r="L1063" s="47">
        <v>442</v>
      </c>
      <c r="M1063" s="48">
        <v>72.400000000000006</v>
      </c>
      <c r="N1063" s="47">
        <v>137</v>
      </c>
      <c r="O1063" s="48">
        <v>55.7</v>
      </c>
      <c r="P1063" s="47">
        <v>337</v>
      </c>
      <c r="Q1063" s="48">
        <v>9.5</v>
      </c>
      <c r="R1063" s="47" t="s">
        <v>53</v>
      </c>
      <c r="S1063" s="48">
        <v>3.4</v>
      </c>
      <c r="T1063" s="47" t="s">
        <v>53</v>
      </c>
      <c r="U1063" s="48">
        <v>17.600000000000001</v>
      </c>
      <c r="V1063" s="47">
        <v>771</v>
      </c>
      <c r="W1063" s="48">
        <v>23.7</v>
      </c>
      <c r="X1063" s="47">
        <v>710</v>
      </c>
      <c r="Y1063" s="48">
        <v>63.8</v>
      </c>
      <c r="Z1063" s="47">
        <v>638</v>
      </c>
      <c r="AA1063" s="48">
        <v>15.9</v>
      </c>
      <c r="AB1063" s="47" t="s">
        <v>53</v>
      </c>
      <c r="AC1063" s="48">
        <v>38.4</v>
      </c>
      <c r="AD1063" s="47" t="s">
        <v>53</v>
      </c>
      <c r="AE1063" s="46">
        <v>32.799999999999997</v>
      </c>
    </row>
    <row r="1064" spans="1:31" x14ac:dyDescent="0.2">
      <c r="A1064" s="44">
        <f t="shared" si="16"/>
        <v>1063</v>
      </c>
      <c r="B1064" s="45">
        <v>305</v>
      </c>
      <c r="C1064" s="44">
        <v>295</v>
      </c>
      <c r="D1064" s="58" t="s">
        <v>1437</v>
      </c>
      <c r="E1064" t="s">
        <v>75</v>
      </c>
      <c r="F1064" t="s">
        <v>76</v>
      </c>
      <c r="G1064" s="45" t="s">
        <v>84</v>
      </c>
      <c r="H1064" s="44" t="s">
        <v>82</v>
      </c>
      <c r="I1064" s="44" t="s">
        <v>50</v>
      </c>
      <c r="J1064" s="44" t="s">
        <v>64</v>
      </c>
      <c r="K1064" s="46">
        <v>28.5</v>
      </c>
      <c r="L1064" s="47">
        <v>441</v>
      </c>
      <c r="M1064" s="48">
        <v>44.2</v>
      </c>
      <c r="N1064" s="47">
        <v>302</v>
      </c>
      <c r="O1064" s="48">
        <v>15.9</v>
      </c>
      <c r="P1064" s="47" t="s">
        <v>53</v>
      </c>
      <c r="Q1064" s="48">
        <v>97.8</v>
      </c>
      <c r="R1064" s="47">
        <v>49</v>
      </c>
      <c r="S1064" s="48">
        <v>5.5</v>
      </c>
      <c r="T1064" s="47" t="s">
        <v>53</v>
      </c>
      <c r="U1064" s="48">
        <v>6.8</v>
      </c>
      <c r="V1064" s="47" t="s">
        <v>53</v>
      </c>
      <c r="W1064" s="48">
        <v>5.3</v>
      </c>
      <c r="X1064" s="47" t="s">
        <v>53</v>
      </c>
      <c r="Y1064" s="48">
        <v>82.9</v>
      </c>
      <c r="Z1064" s="47">
        <v>295</v>
      </c>
      <c r="AA1064" s="48">
        <v>34.9</v>
      </c>
      <c r="AB1064" s="47">
        <v>491</v>
      </c>
      <c r="AC1064" s="48">
        <v>55.8</v>
      </c>
      <c r="AD1064" s="47">
        <v>581</v>
      </c>
      <c r="AE1064" s="46">
        <v>45</v>
      </c>
    </row>
    <row r="1065" spans="1:31" x14ac:dyDescent="0.2">
      <c r="A1065" s="44">
        <f t="shared" si="16"/>
        <v>1064</v>
      </c>
      <c r="B1065" s="45">
        <f>328</f>
        <v>328</v>
      </c>
      <c r="C1065" s="44">
        <v>434</v>
      </c>
      <c r="D1065" s="58" t="s">
        <v>1438</v>
      </c>
      <c r="E1065" t="s">
        <v>264</v>
      </c>
      <c r="F1065" t="s">
        <v>76</v>
      </c>
      <c r="G1065" s="45" t="s">
        <v>77</v>
      </c>
      <c r="H1065" s="44" t="s">
        <v>49</v>
      </c>
      <c r="I1065" s="44" t="s">
        <v>50</v>
      </c>
      <c r="J1065" s="44" t="s">
        <v>51</v>
      </c>
      <c r="K1065" s="46">
        <v>28.5</v>
      </c>
      <c r="L1065" s="47">
        <v>440</v>
      </c>
      <c r="M1065" s="48">
        <v>34.9</v>
      </c>
      <c r="N1065" s="47">
        <v>411</v>
      </c>
      <c r="O1065" s="48">
        <v>9.3000000000000007</v>
      </c>
      <c r="P1065" s="47" t="s">
        <v>53</v>
      </c>
      <c r="Q1065" s="48">
        <v>52.2</v>
      </c>
      <c r="R1065" s="47">
        <v>362</v>
      </c>
      <c r="S1065" s="48">
        <v>100</v>
      </c>
      <c r="T1065" s="47">
        <v>15</v>
      </c>
      <c r="U1065" s="48">
        <v>100</v>
      </c>
      <c r="V1065" s="47">
        <v>40</v>
      </c>
      <c r="W1065" s="48">
        <v>100</v>
      </c>
      <c r="X1065" s="47">
        <v>28</v>
      </c>
      <c r="Y1065" s="48">
        <v>84.8</v>
      </c>
      <c r="Z1065" s="47">
        <v>259</v>
      </c>
      <c r="AA1065" s="48">
        <v>19.3</v>
      </c>
      <c r="AB1065" s="47">
        <v>740</v>
      </c>
      <c r="AC1065" s="48">
        <v>58.8</v>
      </c>
      <c r="AD1065" s="47" t="s">
        <v>1147</v>
      </c>
      <c r="AE1065" s="46">
        <v>42.6</v>
      </c>
    </row>
    <row r="1066" spans="1:31" x14ac:dyDescent="0.2">
      <c r="A1066" s="44">
        <f t="shared" si="16"/>
        <v>1065</v>
      </c>
      <c r="B1066" s="45">
        <f>362</f>
        <v>362</v>
      </c>
      <c r="C1066" s="44">
        <v>358</v>
      </c>
      <c r="D1066" s="58" t="s">
        <v>1439</v>
      </c>
      <c r="E1066" t="s">
        <v>779</v>
      </c>
      <c r="F1066" t="s">
        <v>69</v>
      </c>
      <c r="G1066" s="45" t="s">
        <v>58</v>
      </c>
      <c r="H1066" s="44" t="s">
        <v>82</v>
      </c>
      <c r="I1066" s="44" t="s">
        <v>50</v>
      </c>
      <c r="J1066" s="44" t="s">
        <v>64</v>
      </c>
      <c r="K1066" s="46">
        <v>28.6</v>
      </c>
      <c r="L1066" s="47">
        <v>437</v>
      </c>
      <c r="M1066" s="48">
        <v>23.7</v>
      </c>
      <c r="N1066" s="47">
        <v>567</v>
      </c>
      <c r="O1066" s="48">
        <v>94.6</v>
      </c>
      <c r="P1066" s="47">
        <v>79</v>
      </c>
      <c r="Q1066" s="48">
        <v>19.100000000000001</v>
      </c>
      <c r="R1066" s="47">
        <v>728</v>
      </c>
      <c r="S1066" s="48">
        <v>62.1</v>
      </c>
      <c r="T1066" s="47">
        <v>374</v>
      </c>
      <c r="U1066" s="48">
        <v>20.8</v>
      </c>
      <c r="V1066" s="47">
        <v>712</v>
      </c>
      <c r="W1066" s="48">
        <v>26.9</v>
      </c>
      <c r="X1066" s="47">
        <v>654</v>
      </c>
      <c r="Y1066" s="48">
        <v>89</v>
      </c>
      <c r="Z1066" s="47">
        <v>186</v>
      </c>
      <c r="AA1066" s="48">
        <v>89.2</v>
      </c>
      <c r="AB1066" s="47">
        <v>112</v>
      </c>
      <c r="AC1066" s="48">
        <v>64.2</v>
      </c>
      <c r="AD1066" s="47" t="s">
        <v>161</v>
      </c>
      <c r="AE1066" s="46">
        <v>40.9</v>
      </c>
    </row>
    <row r="1067" spans="1:31" x14ac:dyDescent="0.2">
      <c r="A1067" s="44">
        <f t="shared" si="16"/>
        <v>1066</v>
      </c>
      <c r="B1067" s="45">
        <f>473</f>
        <v>473</v>
      </c>
      <c r="C1067" s="44">
        <f>524</f>
        <v>524</v>
      </c>
      <c r="D1067" s="58" t="s">
        <v>1440</v>
      </c>
      <c r="E1067" t="s">
        <v>96</v>
      </c>
      <c r="F1067" t="s">
        <v>76</v>
      </c>
      <c r="G1067" s="45" t="s">
        <v>77</v>
      </c>
      <c r="H1067" s="44" t="s">
        <v>82</v>
      </c>
      <c r="I1067" s="44" t="s">
        <v>50</v>
      </c>
      <c r="J1067" s="44" t="s">
        <v>64</v>
      </c>
      <c r="K1067" s="46">
        <v>28.6</v>
      </c>
      <c r="L1067" s="47">
        <v>439</v>
      </c>
      <c r="M1067" s="48">
        <v>20.2</v>
      </c>
      <c r="N1067" s="47">
        <v>650</v>
      </c>
      <c r="O1067" s="48">
        <v>57.6</v>
      </c>
      <c r="P1067" s="47">
        <v>315</v>
      </c>
      <c r="Q1067" s="48">
        <v>36.700000000000003</v>
      </c>
      <c r="R1067" s="47">
        <v>509</v>
      </c>
      <c r="S1067" s="48">
        <v>19.899999999999999</v>
      </c>
      <c r="T1067" s="47">
        <v>714</v>
      </c>
      <c r="U1067" s="48">
        <v>27.1</v>
      </c>
      <c r="V1067" s="47">
        <v>626</v>
      </c>
      <c r="W1067" s="48">
        <v>33.200000000000003</v>
      </c>
      <c r="X1067" s="47">
        <v>573</v>
      </c>
      <c r="Y1067" s="48">
        <v>57.5</v>
      </c>
      <c r="Z1067" s="47">
        <v>726</v>
      </c>
      <c r="AA1067" s="48">
        <v>18.899999999999999</v>
      </c>
      <c r="AB1067" s="47">
        <v>744</v>
      </c>
      <c r="AC1067" s="48">
        <v>73.599999999999994</v>
      </c>
      <c r="AD1067" s="47" t="s">
        <v>1441</v>
      </c>
      <c r="AE1067" s="46">
        <v>33.5</v>
      </c>
    </row>
    <row r="1068" spans="1:31" x14ac:dyDescent="0.2">
      <c r="A1068" s="44">
        <f t="shared" si="16"/>
        <v>1067</v>
      </c>
      <c r="B1068" s="45">
        <f>542</f>
        <v>542</v>
      </c>
      <c r="C1068" s="44">
        <f>513</f>
        <v>513</v>
      </c>
      <c r="D1068" s="58" t="s">
        <v>1442</v>
      </c>
      <c r="E1068" t="s">
        <v>133</v>
      </c>
      <c r="F1068" t="s">
        <v>69</v>
      </c>
      <c r="G1068" s="45" t="s">
        <v>77</v>
      </c>
      <c r="H1068" s="44" t="s">
        <v>62</v>
      </c>
      <c r="I1068" s="44" t="s">
        <v>50</v>
      </c>
      <c r="J1068" s="44" t="s">
        <v>64</v>
      </c>
      <c r="K1068" s="46">
        <v>28.6</v>
      </c>
      <c r="L1068" s="47">
        <v>438</v>
      </c>
      <c r="M1068" s="48">
        <v>19.2</v>
      </c>
      <c r="N1068" s="47">
        <v>677</v>
      </c>
      <c r="O1068" s="48">
        <v>5.2</v>
      </c>
      <c r="P1068" s="47" t="s">
        <v>53</v>
      </c>
      <c r="Q1068" s="48">
        <v>56</v>
      </c>
      <c r="R1068" s="47">
        <v>317</v>
      </c>
      <c r="S1068" s="48">
        <v>7.3</v>
      </c>
      <c r="T1068" s="47" t="s">
        <v>53</v>
      </c>
      <c r="U1068" s="48">
        <v>8.3000000000000007</v>
      </c>
      <c r="V1068" s="47" t="s">
        <v>53</v>
      </c>
      <c r="W1068" s="48">
        <v>14</v>
      </c>
      <c r="X1068" s="47" t="s">
        <v>53</v>
      </c>
      <c r="Y1068" s="48">
        <v>80.8</v>
      </c>
      <c r="Z1068" s="47">
        <v>335</v>
      </c>
      <c r="AA1068" s="48">
        <v>15</v>
      </c>
      <c r="AB1068" s="47" t="s">
        <v>53</v>
      </c>
      <c r="AC1068" s="48">
        <v>53.6</v>
      </c>
      <c r="AD1068" s="47" t="s">
        <v>1400</v>
      </c>
      <c r="AE1068" s="46">
        <v>30.3</v>
      </c>
    </row>
    <row r="1069" spans="1:31" x14ac:dyDescent="0.2">
      <c r="A1069" s="44">
        <f t="shared" si="16"/>
        <v>1068</v>
      </c>
      <c r="B1069" s="45">
        <f>624</f>
        <v>624</v>
      </c>
      <c r="C1069" s="44" t="s">
        <v>406</v>
      </c>
      <c r="D1069" s="58" t="s">
        <v>1443</v>
      </c>
      <c r="E1069" t="s">
        <v>435</v>
      </c>
      <c r="F1069" t="s">
        <v>69</v>
      </c>
      <c r="G1069" s="45" t="s">
        <v>84</v>
      </c>
      <c r="H1069" s="44" t="s">
        <v>49</v>
      </c>
      <c r="I1069" s="44" t="s">
        <v>50</v>
      </c>
      <c r="J1069" s="44" t="s">
        <v>64</v>
      </c>
      <c r="K1069" s="46">
        <v>28.6</v>
      </c>
      <c r="L1069" s="47">
        <v>435</v>
      </c>
      <c r="M1069" s="48">
        <v>10.8</v>
      </c>
      <c r="N1069" s="47" t="s">
        <v>52</v>
      </c>
      <c r="O1069" s="48">
        <v>38.4</v>
      </c>
      <c r="P1069" s="47">
        <v>530</v>
      </c>
      <c r="Q1069" s="48">
        <v>27.8</v>
      </c>
      <c r="R1069" s="47">
        <v>608</v>
      </c>
      <c r="S1069" s="48">
        <v>3</v>
      </c>
      <c r="T1069" s="47" t="s">
        <v>53</v>
      </c>
      <c r="U1069" s="48">
        <v>6.3</v>
      </c>
      <c r="V1069" s="47" t="s">
        <v>53</v>
      </c>
      <c r="W1069" s="48">
        <v>4.9000000000000004</v>
      </c>
      <c r="X1069" s="47" t="s">
        <v>53</v>
      </c>
      <c r="Y1069" s="48">
        <v>90.1</v>
      </c>
      <c r="Z1069" s="47">
        <v>172</v>
      </c>
      <c r="AA1069" s="48">
        <v>31.2</v>
      </c>
      <c r="AB1069" s="47">
        <v>533</v>
      </c>
      <c r="AC1069" s="48">
        <v>51.5</v>
      </c>
      <c r="AD1069" s="47" t="s">
        <v>1124</v>
      </c>
      <c r="AE1069" s="46">
        <v>27.5</v>
      </c>
    </row>
    <row r="1070" spans="1:31" x14ac:dyDescent="0.2">
      <c r="A1070" s="44">
        <f t="shared" si="16"/>
        <v>1069</v>
      </c>
      <c r="B1070" s="45">
        <f>628</f>
        <v>628</v>
      </c>
      <c r="C1070" s="44" t="s">
        <v>482</v>
      </c>
      <c r="D1070" s="58" t="s">
        <v>1444</v>
      </c>
      <c r="E1070" t="s">
        <v>190</v>
      </c>
      <c r="F1070" t="s">
        <v>76</v>
      </c>
      <c r="G1070" s="45" t="s">
        <v>77</v>
      </c>
      <c r="H1070" s="44" t="s">
        <v>49</v>
      </c>
      <c r="I1070" s="44" t="s">
        <v>50</v>
      </c>
      <c r="J1070" s="44" t="s">
        <v>64</v>
      </c>
      <c r="K1070" s="46">
        <v>28.6</v>
      </c>
      <c r="L1070" s="47">
        <v>436</v>
      </c>
      <c r="M1070" s="48">
        <v>30.9</v>
      </c>
      <c r="N1070" s="47">
        <v>463</v>
      </c>
      <c r="O1070" s="48">
        <v>29.4</v>
      </c>
      <c r="P1070" s="47">
        <v>642</v>
      </c>
      <c r="Q1070" s="48">
        <v>22.5</v>
      </c>
      <c r="R1070" s="47">
        <v>677</v>
      </c>
      <c r="S1070" s="48">
        <v>12.3</v>
      </c>
      <c r="T1070" s="47" t="s">
        <v>53</v>
      </c>
      <c r="U1070" s="48">
        <v>14</v>
      </c>
      <c r="V1070" s="47" t="s">
        <v>53</v>
      </c>
      <c r="W1070" s="48">
        <v>19</v>
      </c>
      <c r="X1070" s="47">
        <v>781</v>
      </c>
      <c r="Y1070" s="48">
        <v>34.5</v>
      </c>
      <c r="Z1070" s="47" t="s">
        <v>53</v>
      </c>
      <c r="AA1070" s="48">
        <v>42.2</v>
      </c>
      <c r="AB1070" s="47">
        <v>416</v>
      </c>
      <c r="AC1070" s="48">
        <v>56.3</v>
      </c>
      <c r="AD1070" s="47" t="s">
        <v>1090</v>
      </c>
      <c r="AE1070" s="46">
        <v>27.4</v>
      </c>
    </row>
    <row r="1071" spans="1:31" x14ac:dyDescent="0.2">
      <c r="A1071" s="44">
        <f t="shared" si="16"/>
        <v>1070</v>
      </c>
      <c r="B1071" s="45">
        <f>423</f>
        <v>423</v>
      </c>
      <c r="C1071" s="44">
        <f>466</f>
        <v>466</v>
      </c>
      <c r="D1071" s="58" t="s">
        <v>1445</v>
      </c>
      <c r="E1071" t="s">
        <v>46</v>
      </c>
      <c r="F1071" t="s">
        <v>47</v>
      </c>
      <c r="G1071" s="45" t="s">
        <v>77</v>
      </c>
      <c r="H1071" s="44" t="s">
        <v>82</v>
      </c>
      <c r="I1071" s="44" t="s">
        <v>50</v>
      </c>
      <c r="J1071" s="44" t="s">
        <v>64</v>
      </c>
      <c r="K1071" s="46">
        <v>28.7</v>
      </c>
      <c r="L1071" s="47">
        <v>434</v>
      </c>
      <c r="M1071" s="48">
        <v>39.9</v>
      </c>
      <c r="N1071" s="47">
        <v>345</v>
      </c>
      <c r="O1071" s="48">
        <v>23.1</v>
      </c>
      <c r="P1071" s="47">
        <v>771</v>
      </c>
      <c r="Q1071" s="48">
        <v>42.7</v>
      </c>
      <c r="R1071" s="47">
        <v>444</v>
      </c>
      <c r="S1071" s="48">
        <v>50.7</v>
      </c>
      <c r="T1071" s="47">
        <v>438</v>
      </c>
      <c r="U1071" s="48">
        <v>9.1999999999999993</v>
      </c>
      <c r="V1071" s="47" t="s">
        <v>53</v>
      </c>
      <c r="W1071" s="48">
        <v>15</v>
      </c>
      <c r="X1071" s="47" t="s">
        <v>53</v>
      </c>
      <c r="Y1071" s="48">
        <v>77.900000000000006</v>
      </c>
      <c r="Z1071" s="47">
        <v>386</v>
      </c>
      <c r="AA1071" s="48">
        <v>15.5</v>
      </c>
      <c r="AB1071" s="47" t="s">
        <v>53</v>
      </c>
      <c r="AC1071" s="48">
        <v>78.5</v>
      </c>
      <c r="AD1071" s="47" t="s">
        <v>1446</v>
      </c>
      <c r="AE1071" s="46">
        <v>36.1</v>
      </c>
    </row>
    <row r="1072" spans="1:31" x14ac:dyDescent="0.2">
      <c r="A1072" s="44">
        <f t="shared" si="16"/>
        <v>1071</v>
      </c>
      <c r="B1072" s="45">
        <f>578</f>
        <v>578</v>
      </c>
      <c r="C1072" s="44">
        <f>576</f>
        <v>576</v>
      </c>
      <c r="D1072" s="58" t="s">
        <v>1447</v>
      </c>
      <c r="E1072" t="s">
        <v>144</v>
      </c>
      <c r="F1072" t="s">
        <v>47</v>
      </c>
      <c r="G1072" s="45" t="s">
        <v>58</v>
      </c>
      <c r="H1072" s="44" t="s">
        <v>88</v>
      </c>
      <c r="I1072" s="44" t="s">
        <v>50</v>
      </c>
      <c r="J1072" s="44" t="s">
        <v>51</v>
      </c>
      <c r="K1072" s="46">
        <v>28.7</v>
      </c>
      <c r="L1072" s="47">
        <v>433</v>
      </c>
      <c r="M1072" s="48">
        <v>63.3</v>
      </c>
      <c r="N1072" s="47">
        <v>170</v>
      </c>
      <c r="O1072" s="48">
        <v>7.6</v>
      </c>
      <c r="P1072" s="47" t="s">
        <v>53</v>
      </c>
      <c r="Q1072" s="48">
        <v>9.1</v>
      </c>
      <c r="R1072" s="47" t="s">
        <v>53</v>
      </c>
      <c r="S1072" s="48">
        <v>46.4</v>
      </c>
      <c r="T1072" s="47">
        <v>460</v>
      </c>
      <c r="U1072" s="48">
        <v>8</v>
      </c>
      <c r="V1072" s="47" t="s">
        <v>53</v>
      </c>
      <c r="W1072" s="48">
        <v>11.7</v>
      </c>
      <c r="X1072" s="47" t="s">
        <v>53</v>
      </c>
      <c r="Y1072" s="48">
        <v>34.4</v>
      </c>
      <c r="Z1072" s="47" t="s">
        <v>53</v>
      </c>
      <c r="AA1072" s="48">
        <v>60.7</v>
      </c>
      <c r="AB1072" s="47">
        <v>267</v>
      </c>
      <c r="AC1072" s="48">
        <v>40</v>
      </c>
      <c r="AD1072" s="47" t="s">
        <v>53</v>
      </c>
      <c r="AE1072" s="46">
        <v>29</v>
      </c>
    </row>
    <row r="1073" spans="1:31" x14ac:dyDescent="0.2">
      <c r="A1073" s="44">
        <f t="shared" si="16"/>
        <v>1072</v>
      </c>
      <c r="B1073" s="45">
        <f>461</f>
        <v>461</v>
      </c>
      <c r="C1073" s="44">
        <f>442</f>
        <v>442</v>
      </c>
      <c r="D1073" s="58" t="s">
        <v>1448</v>
      </c>
      <c r="E1073" t="s">
        <v>68</v>
      </c>
      <c r="F1073" t="s">
        <v>69</v>
      </c>
      <c r="G1073" s="45" t="s">
        <v>58</v>
      </c>
      <c r="H1073" s="44" t="s">
        <v>62</v>
      </c>
      <c r="I1073" s="44" t="s">
        <v>50</v>
      </c>
      <c r="J1073" s="44" t="s">
        <v>64</v>
      </c>
      <c r="K1073" s="46">
        <v>28.8</v>
      </c>
      <c r="L1073" s="47">
        <v>432</v>
      </c>
      <c r="M1073" s="48">
        <v>31.1</v>
      </c>
      <c r="N1073" s="47">
        <v>460</v>
      </c>
      <c r="O1073" s="48">
        <v>93.6</v>
      </c>
      <c r="P1073" s="47">
        <v>87</v>
      </c>
      <c r="Q1073" s="48">
        <v>13</v>
      </c>
      <c r="R1073" s="47" t="s">
        <v>53</v>
      </c>
      <c r="S1073" s="48">
        <v>9.1</v>
      </c>
      <c r="T1073" s="47" t="s">
        <v>53</v>
      </c>
      <c r="U1073" s="48">
        <v>70.599999999999994</v>
      </c>
      <c r="V1073" s="47">
        <v>272</v>
      </c>
      <c r="W1073" s="48">
        <v>69.5</v>
      </c>
      <c r="X1073" s="47">
        <v>274</v>
      </c>
      <c r="Y1073" s="48">
        <v>55.7</v>
      </c>
      <c r="Z1073" s="47">
        <v>758</v>
      </c>
      <c r="AA1073" s="48">
        <v>13.3</v>
      </c>
      <c r="AB1073" s="47" t="s">
        <v>53</v>
      </c>
      <c r="AC1073" s="48">
        <v>43.8</v>
      </c>
      <c r="AD1073" s="47" t="s">
        <v>53</v>
      </c>
      <c r="AE1073" s="46">
        <v>33.9</v>
      </c>
    </row>
    <row r="1074" spans="1:31" x14ac:dyDescent="0.2">
      <c r="A1074" s="44">
        <f t="shared" si="16"/>
        <v>1073</v>
      </c>
      <c r="B1074" s="45">
        <f>334</f>
        <v>334</v>
      </c>
      <c r="C1074" s="44">
        <f>362</f>
        <v>362</v>
      </c>
      <c r="D1074" s="58" t="s">
        <v>1449</v>
      </c>
      <c r="E1074" t="s">
        <v>526</v>
      </c>
      <c r="F1074" t="s">
        <v>76</v>
      </c>
      <c r="G1074" s="45" t="s">
        <v>58</v>
      </c>
      <c r="H1074" s="44" t="s">
        <v>82</v>
      </c>
      <c r="I1074" s="44" t="s">
        <v>50</v>
      </c>
      <c r="J1074" s="44" t="s">
        <v>64</v>
      </c>
      <c r="K1074" s="46">
        <v>28.9</v>
      </c>
      <c r="L1074" s="47">
        <v>430</v>
      </c>
      <c r="M1074" s="48">
        <v>25.9</v>
      </c>
      <c r="N1074" s="47">
        <v>522</v>
      </c>
      <c r="O1074" s="48">
        <v>62.3</v>
      </c>
      <c r="P1074" s="47">
        <v>284</v>
      </c>
      <c r="Q1074" s="48">
        <v>39.5</v>
      </c>
      <c r="R1074" s="47">
        <v>478</v>
      </c>
      <c r="S1074" s="48">
        <v>100</v>
      </c>
      <c r="T1074" s="47">
        <v>81</v>
      </c>
      <c r="U1074" s="48">
        <v>6</v>
      </c>
      <c r="V1074" s="47" t="s">
        <v>53</v>
      </c>
      <c r="W1074" s="48">
        <v>9.9</v>
      </c>
      <c r="X1074" s="47" t="s">
        <v>53</v>
      </c>
      <c r="Y1074" s="48">
        <v>80.900000000000006</v>
      </c>
      <c r="Z1074" s="47">
        <v>333</v>
      </c>
      <c r="AA1074" s="48">
        <v>70</v>
      </c>
      <c r="AB1074" s="47">
        <v>209</v>
      </c>
      <c r="AC1074" s="48">
        <v>69.599999999999994</v>
      </c>
      <c r="AD1074" s="47">
        <v>320</v>
      </c>
      <c r="AE1074" s="46">
        <v>42.3</v>
      </c>
    </row>
    <row r="1075" spans="1:31" x14ac:dyDescent="0.2">
      <c r="A1075" s="44">
        <f t="shared" si="16"/>
        <v>1074</v>
      </c>
      <c r="B1075" s="45">
        <f>587</f>
        <v>587</v>
      </c>
      <c r="C1075" s="44" t="s">
        <v>406</v>
      </c>
      <c r="D1075" s="58" t="s">
        <v>1450</v>
      </c>
      <c r="E1075" t="s">
        <v>190</v>
      </c>
      <c r="F1075" t="s">
        <v>76</v>
      </c>
      <c r="G1075" s="45" t="s">
        <v>58</v>
      </c>
      <c r="H1075" s="44" t="s">
        <v>49</v>
      </c>
      <c r="I1075" s="44" t="s">
        <v>50</v>
      </c>
      <c r="J1075" s="44" t="s">
        <v>64</v>
      </c>
      <c r="K1075" s="46">
        <v>28.9</v>
      </c>
      <c r="L1075" s="47">
        <v>428</v>
      </c>
      <c r="M1075" s="48">
        <v>38.700000000000003</v>
      </c>
      <c r="N1075" s="47">
        <v>360</v>
      </c>
      <c r="O1075" s="48">
        <v>26.4</v>
      </c>
      <c r="P1075" s="47">
        <v>706</v>
      </c>
      <c r="Q1075" s="48">
        <v>25.6</v>
      </c>
      <c r="R1075" s="47">
        <v>628</v>
      </c>
      <c r="S1075" s="48">
        <v>18.5</v>
      </c>
      <c r="T1075" s="47">
        <v>735</v>
      </c>
      <c r="U1075" s="48">
        <v>18.399999999999999</v>
      </c>
      <c r="V1075" s="47">
        <v>755</v>
      </c>
      <c r="W1075" s="48">
        <v>20.399999999999999</v>
      </c>
      <c r="X1075" s="47">
        <v>755</v>
      </c>
      <c r="Y1075" s="48">
        <v>33.9</v>
      </c>
      <c r="Z1075" s="47" t="s">
        <v>53</v>
      </c>
      <c r="AA1075" s="48">
        <v>18.7</v>
      </c>
      <c r="AB1075" s="47">
        <v>747</v>
      </c>
      <c r="AC1075" s="48">
        <v>60.6</v>
      </c>
      <c r="AD1075" s="47">
        <v>496</v>
      </c>
      <c r="AE1075" s="46">
        <v>28.6</v>
      </c>
    </row>
    <row r="1076" spans="1:31" x14ac:dyDescent="0.2">
      <c r="A1076" s="44">
        <f t="shared" si="16"/>
        <v>1075</v>
      </c>
      <c r="B1076" s="45" t="s">
        <v>139</v>
      </c>
      <c r="C1076" s="44" t="s">
        <v>292</v>
      </c>
      <c r="D1076" s="58" t="s">
        <v>1451</v>
      </c>
      <c r="E1076" t="s">
        <v>683</v>
      </c>
      <c r="F1076" t="s">
        <v>47</v>
      </c>
      <c r="G1076" s="45" t="s">
        <v>77</v>
      </c>
      <c r="H1076" s="44" t="s">
        <v>82</v>
      </c>
      <c r="I1076" s="44" t="s">
        <v>63</v>
      </c>
      <c r="J1076" s="44" t="s">
        <v>64</v>
      </c>
      <c r="K1076" s="46">
        <v>28.9</v>
      </c>
      <c r="L1076" s="47">
        <v>431</v>
      </c>
      <c r="M1076" s="48">
        <v>45.3</v>
      </c>
      <c r="N1076" s="47">
        <v>298</v>
      </c>
      <c r="O1076" s="48">
        <v>41.5</v>
      </c>
      <c r="P1076" s="47">
        <v>487</v>
      </c>
      <c r="Q1076" s="48">
        <v>1.4</v>
      </c>
      <c r="R1076" s="47" t="s">
        <v>53</v>
      </c>
      <c r="S1076" s="48">
        <v>3.3</v>
      </c>
      <c r="T1076" s="47" t="s">
        <v>53</v>
      </c>
      <c r="U1076" s="48">
        <v>2</v>
      </c>
      <c r="V1076" s="47" t="s">
        <v>53</v>
      </c>
      <c r="W1076" s="48">
        <v>6.3</v>
      </c>
      <c r="X1076" s="47" t="s">
        <v>53</v>
      </c>
      <c r="Y1076" s="48">
        <v>13.3</v>
      </c>
      <c r="Z1076" s="47" t="s">
        <v>53</v>
      </c>
      <c r="AA1076" s="48">
        <v>57.5</v>
      </c>
      <c r="AB1076" s="47">
        <v>289</v>
      </c>
      <c r="AC1076" s="48">
        <v>36.299999999999997</v>
      </c>
      <c r="AD1076" s="47" t="s">
        <v>53</v>
      </c>
      <c r="AE1076" s="46" t="s">
        <v>54</v>
      </c>
    </row>
    <row r="1077" spans="1:31" x14ac:dyDescent="0.2">
      <c r="A1077" s="44">
        <f t="shared" si="16"/>
        <v>1076</v>
      </c>
      <c r="B1077" s="45" t="s">
        <v>43</v>
      </c>
      <c r="C1077" s="44" t="s">
        <v>89</v>
      </c>
      <c r="D1077" s="58" t="s">
        <v>1452</v>
      </c>
      <c r="E1077" t="s">
        <v>287</v>
      </c>
      <c r="F1077" t="s">
        <v>47</v>
      </c>
      <c r="G1077" s="45" t="s">
        <v>84</v>
      </c>
      <c r="H1077" s="44" t="s">
        <v>82</v>
      </c>
      <c r="I1077" s="44" t="s">
        <v>59</v>
      </c>
      <c r="J1077" s="44" t="s">
        <v>64</v>
      </c>
      <c r="K1077" s="46">
        <v>28.9</v>
      </c>
      <c r="L1077" s="47">
        <v>429</v>
      </c>
      <c r="M1077" s="48">
        <v>28.4</v>
      </c>
      <c r="N1077" s="47">
        <v>492</v>
      </c>
      <c r="O1077" s="48">
        <v>11</v>
      </c>
      <c r="P1077" s="47" t="s">
        <v>53</v>
      </c>
      <c r="Q1077" s="48">
        <v>1.7</v>
      </c>
      <c r="R1077" s="47" t="s">
        <v>53</v>
      </c>
      <c r="S1077" s="48"/>
      <c r="T1077" s="47"/>
      <c r="U1077" s="48"/>
      <c r="V1077" s="47"/>
      <c r="W1077" s="48"/>
      <c r="X1077" s="47"/>
      <c r="Y1077" s="48">
        <v>32.9</v>
      </c>
      <c r="Z1077" s="47" t="s">
        <v>53</v>
      </c>
      <c r="AA1077" s="48">
        <v>53</v>
      </c>
      <c r="AB1077" s="47">
        <v>321</v>
      </c>
      <c r="AC1077" s="48">
        <v>24.3</v>
      </c>
      <c r="AD1077" s="47" t="s">
        <v>53</v>
      </c>
      <c r="AE1077" s="46" t="s">
        <v>54</v>
      </c>
    </row>
    <row r="1078" spans="1:31" x14ac:dyDescent="0.2">
      <c r="A1078" s="44">
        <f t="shared" si="16"/>
        <v>1077</v>
      </c>
      <c r="B1078" s="45">
        <f>395</f>
        <v>395</v>
      </c>
      <c r="C1078" s="44">
        <f>396</f>
        <v>396</v>
      </c>
      <c r="D1078" s="58" t="s">
        <v>1453</v>
      </c>
      <c r="E1078" t="s">
        <v>216</v>
      </c>
      <c r="F1078" t="s">
        <v>69</v>
      </c>
      <c r="G1078" s="45" t="s">
        <v>84</v>
      </c>
      <c r="H1078" s="44" t="s">
        <v>82</v>
      </c>
      <c r="I1078" s="44" t="s">
        <v>50</v>
      </c>
      <c r="J1078" s="44" t="s">
        <v>64</v>
      </c>
      <c r="K1078" s="46">
        <v>29.1</v>
      </c>
      <c r="L1078" s="47">
        <v>427</v>
      </c>
      <c r="M1078" s="48">
        <v>11.8</v>
      </c>
      <c r="N1078" s="47" t="s">
        <v>52</v>
      </c>
      <c r="O1078" s="48">
        <v>3.9</v>
      </c>
      <c r="P1078" s="47" t="s">
        <v>53</v>
      </c>
      <c r="Q1078" s="48">
        <v>65.8</v>
      </c>
      <c r="R1078" s="47">
        <v>243</v>
      </c>
      <c r="S1078" s="48">
        <v>59.3</v>
      </c>
      <c r="T1078" s="47">
        <v>394</v>
      </c>
      <c r="U1078" s="48">
        <v>55.6</v>
      </c>
      <c r="V1078" s="47">
        <v>376</v>
      </c>
      <c r="W1078" s="48">
        <v>59.9</v>
      </c>
      <c r="X1078" s="47">
        <v>343</v>
      </c>
      <c r="Y1078" s="48">
        <v>90</v>
      </c>
      <c r="Z1078" s="47">
        <v>174</v>
      </c>
      <c r="AA1078" s="48">
        <v>21.4</v>
      </c>
      <c r="AB1078" s="47">
        <v>701</v>
      </c>
      <c r="AC1078" s="48">
        <v>72.5</v>
      </c>
      <c r="AD1078" s="47" t="s">
        <v>808</v>
      </c>
      <c r="AE1078" s="46">
        <v>38.1</v>
      </c>
    </row>
    <row r="1079" spans="1:31" x14ac:dyDescent="0.2">
      <c r="A1079" s="44">
        <f t="shared" si="16"/>
        <v>1078</v>
      </c>
      <c r="B1079" s="45" t="s">
        <v>93</v>
      </c>
      <c r="C1079" s="44" t="s">
        <v>89</v>
      </c>
      <c r="D1079" s="58" t="s">
        <v>1454</v>
      </c>
      <c r="E1079" t="s">
        <v>278</v>
      </c>
      <c r="F1079" t="s">
        <v>76</v>
      </c>
      <c r="G1079" s="45" t="s">
        <v>84</v>
      </c>
      <c r="H1079" s="44" t="s">
        <v>49</v>
      </c>
      <c r="I1079" s="44" t="s">
        <v>50</v>
      </c>
      <c r="J1079" s="44" t="s">
        <v>64</v>
      </c>
      <c r="K1079" s="46">
        <v>29.1</v>
      </c>
      <c r="L1079" s="47">
        <v>426</v>
      </c>
      <c r="M1079" s="48">
        <v>44.7</v>
      </c>
      <c r="N1079" s="47">
        <v>300</v>
      </c>
      <c r="O1079" s="48">
        <v>7.1</v>
      </c>
      <c r="P1079" s="47" t="s">
        <v>53</v>
      </c>
      <c r="Q1079" s="48">
        <v>3.9</v>
      </c>
      <c r="R1079" s="47" t="s">
        <v>53</v>
      </c>
      <c r="S1079" s="48">
        <v>7.3</v>
      </c>
      <c r="T1079" s="47" t="s">
        <v>53</v>
      </c>
      <c r="U1079" s="48">
        <v>1.2</v>
      </c>
      <c r="V1079" s="47" t="s">
        <v>53</v>
      </c>
      <c r="W1079" s="48">
        <v>5.7</v>
      </c>
      <c r="X1079" s="47" t="s">
        <v>53</v>
      </c>
      <c r="Y1079" s="48">
        <v>46.8</v>
      </c>
      <c r="Z1079" s="47" t="s">
        <v>53</v>
      </c>
      <c r="AA1079" s="48">
        <v>34.4</v>
      </c>
      <c r="AB1079" s="47">
        <v>495</v>
      </c>
      <c r="AC1079" s="48">
        <v>45.1</v>
      </c>
      <c r="AD1079" s="47" t="s">
        <v>53</v>
      </c>
      <c r="AE1079" s="46" t="s">
        <v>54</v>
      </c>
    </row>
    <row r="1080" spans="1:31" x14ac:dyDescent="0.2">
      <c r="A1080" s="44">
        <f t="shared" si="16"/>
        <v>1079</v>
      </c>
      <c r="B1080" s="45">
        <f>303</f>
        <v>303</v>
      </c>
      <c r="C1080" s="44">
        <f>324</f>
        <v>324</v>
      </c>
      <c r="D1080" s="58" t="s">
        <v>1455</v>
      </c>
      <c r="E1080" t="s">
        <v>1389</v>
      </c>
      <c r="F1080" t="s">
        <v>69</v>
      </c>
      <c r="G1080" s="45" t="s">
        <v>77</v>
      </c>
      <c r="H1080" s="44" t="s">
        <v>49</v>
      </c>
      <c r="I1080" s="44" t="s">
        <v>50</v>
      </c>
      <c r="J1080" s="44" t="s">
        <v>64</v>
      </c>
      <c r="K1080" s="46">
        <v>29.2</v>
      </c>
      <c r="L1080" s="47">
        <v>425</v>
      </c>
      <c r="M1080" s="48">
        <v>24.9</v>
      </c>
      <c r="N1080" s="47">
        <v>540</v>
      </c>
      <c r="O1080" s="48">
        <v>31.9</v>
      </c>
      <c r="P1080" s="47">
        <v>602</v>
      </c>
      <c r="Q1080" s="48">
        <v>68.400000000000006</v>
      </c>
      <c r="R1080" s="47">
        <v>227</v>
      </c>
      <c r="S1080" s="48">
        <v>91.7</v>
      </c>
      <c r="T1080" s="47">
        <v>212</v>
      </c>
      <c r="U1080" s="48">
        <v>46.4</v>
      </c>
      <c r="V1080" s="47">
        <v>435</v>
      </c>
      <c r="W1080" s="48">
        <v>51.3</v>
      </c>
      <c r="X1080" s="47">
        <v>403</v>
      </c>
      <c r="Y1080" s="48">
        <v>77.400000000000006</v>
      </c>
      <c r="Z1080" s="47">
        <v>394</v>
      </c>
      <c r="AA1080" s="48">
        <v>27</v>
      </c>
      <c r="AB1080" s="47">
        <v>607</v>
      </c>
      <c r="AC1080" s="48">
        <v>85</v>
      </c>
      <c r="AD1080" s="47" t="s">
        <v>1456</v>
      </c>
      <c r="AE1080" s="46">
        <v>45.1</v>
      </c>
    </row>
    <row r="1081" spans="1:31" x14ac:dyDescent="0.2">
      <c r="A1081" s="44">
        <f t="shared" si="16"/>
        <v>1080</v>
      </c>
      <c r="B1081" s="45">
        <f>410</f>
        <v>410</v>
      </c>
      <c r="C1081" s="44">
        <f>421</f>
        <v>421</v>
      </c>
      <c r="D1081" s="58" t="s">
        <v>1457</v>
      </c>
      <c r="E1081" t="s">
        <v>1077</v>
      </c>
      <c r="F1081" t="s">
        <v>69</v>
      </c>
      <c r="G1081" s="45" t="s">
        <v>77</v>
      </c>
      <c r="H1081" s="44" t="s">
        <v>82</v>
      </c>
      <c r="I1081" s="44" t="s">
        <v>59</v>
      </c>
      <c r="J1081" s="44" t="s">
        <v>64</v>
      </c>
      <c r="K1081" s="46">
        <v>29.2</v>
      </c>
      <c r="L1081" s="47">
        <v>423</v>
      </c>
      <c r="M1081" s="48">
        <v>37.5</v>
      </c>
      <c r="N1081" s="47">
        <v>376</v>
      </c>
      <c r="O1081" s="48">
        <v>27.8</v>
      </c>
      <c r="P1081" s="47">
        <v>683</v>
      </c>
      <c r="Q1081" s="48">
        <v>22</v>
      </c>
      <c r="R1081" s="47">
        <v>685</v>
      </c>
      <c r="S1081" s="48">
        <v>80.8</v>
      </c>
      <c r="T1081" s="47">
        <v>292</v>
      </c>
      <c r="U1081" s="48">
        <v>43.2</v>
      </c>
      <c r="V1081" s="47">
        <v>466</v>
      </c>
      <c r="W1081" s="48">
        <v>48.4</v>
      </c>
      <c r="X1081" s="47">
        <v>429</v>
      </c>
      <c r="Y1081" s="48">
        <v>78</v>
      </c>
      <c r="Z1081" s="47">
        <v>381</v>
      </c>
      <c r="AA1081" s="48">
        <v>40.200000000000003</v>
      </c>
      <c r="AB1081" s="47">
        <v>436</v>
      </c>
      <c r="AC1081" s="48">
        <v>79.7</v>
      </c>
      <c r="AD1081" s="47" t="s">
        <v>1333</v>
      </c>
      <c r="AE1081" s="46">
        <v>36.700000000000003</v>
      </c>
    </row>
    <row r="1082" spans="1:31" x14ac:dyDescent="0.2">
      <c r="A1082" s="44">
        <f t="shared" si="16"/>
        <v>1081</v>
      </c>
      <c r="B1082" s="45">
        <f>423</f>
        <v>423</v>
      </c>
      <c r="C1082" s="44">
        <f>462</f>
        <v>462</v>
      </c>
      <c r="D1082" s="58" t="s">
        <v>1458</v>
      </c>
      <c r="E1082" t="s">
        <v>576</v>
      </c>
      <c r="F1082" t="s">
        <v>69</v>
      </c>
      <c r="G1082" s="45" t="s">
        <v>77</v>
      </c>
      <c r="H1082" s="44" t="s">
        <v>82</v>
      </c>
      <c r="I1082" s="44" t="s">
        <v>50</v>
      </c>
      <c r="J1082" s="44" t="s">
        <v>64</v>
      </c>
      <c r="K1082" s="46">
        <v>29.2</v>
      </c>
      <c r="L1082" s="47">
        <v>424</v>
      </c>
      <c r="M1082" s="48">
        <v>24.7</v>
      </c>
      <c r="N1082" s="47">
        <v>543</v>
      </c>
      <c r="O1082" s="48">
        <v>24.8</v>
      </c>
      <c r="P1082" s="47">
        <v>737</v>
      </c>
      <c r="Q1082" s="48">
        <v>47.7</v>
      </c>
      <c r="R1082" s="47">
        <v>392</v>
      </c>
      <c r="S1082" s="48">
        <v>61.6</v>
      </c>
      <c r="T1082" s="47">
        <v>378</v>
      </c>
      <c r="U1082" s="48">
        <v>13.9</v>
      </c>
      <c r="V1082" s="47" t="s">
        <v>53</v>
      </c>
      <c r="W1082" s="48">
        <v>19.600000000000001</v>
      </c>
      <c r="X1082" s="47">
        <v>771</v>
      </c>
      <c r="Y1082" s="48">
        <v>84</v>
      </c>
      <c r="Z1082" s="47">
        <v>277</v>
      </c>
      <c r="AA1082" s="48">
        <v>42.1</v>
      </c>
      <c r="AB1082" s="47">
        <v>417</v>
      </c>
      <c r="AC1082" s="48">
        <v>49.2</v>
      </c>
      <c r="AD1082" s="47" t="s">
        <v>847</v>
      </c>
      <c r="AE1082" s="46">
        <v>36.1</v>
      </c>
    </row>
    <row r="1083" spans="1:31" x14ac:dyDescent="0.2">
      <c r="A1083" s="44">
        <f t="shared" si="16"/>
        <v>1082</v>
      </c>
      <c r="B1083" s="45">
        <f>203</f>
        <v>203</v>
      </c>
      <c r="C1083" s="44">
        <v>233</v>
      </c>
      <c r="D1083" s="58" t="s">
        <v>1459</v>
      </c>
      <c r="E1083" t="s">
        <v>1237</v>
      </c>
      <c r="F1083" t="s">
        <v>69</v>
      </c>
      <c r="G1083" s="45" t="s">
        <v>58</v>
      </c>
      <c r="H1083" s="44" t="s">
        <v>49</v>
      </c>
      <c r="I1083" s="44" t="s">
        <v>50</v>
      </c>
      <c r="J1083" s="44" t="s">
        <v>64</v>
      </c>
      <c r="K1083" s="46">
        <v>29.3</v>
      </c>
      <c r="L1083" s="47">
        <v>422</v>
      </c>
      <c r="M1083" s="48">
        <v>40.5</v>
      </c>
      <c r="N1083" s="47">
        <v>333</v>
      </c>
      <c r="O1083" s="48">
        <v>56</v>
      </c>
      <c r="P1083" s="47">
        <v>333</v>
      </c>
      <c r="Q1083" s="48">
        <v>77</v>
      </c>
      <c r="R1083" s="47">
        <v>169</v>
      </c>
      <c r="S1083" s="48">
        <v>100</v>
      </c>
      <c r="T1083" s="47">
        <v>93</v>
      </c>
      <c r="U1083" s="48">
        <v>95.2</v>
      </c>
      <c r="V1083" s="47">
        <v>124</v>
      </c>
      <c r="W1083" s="48">
        <v>70.8</v>
      </c>
      <c r="X1083" s="47">
        <v>264</v>
      </c>
      <c r="Y1083" s="48">
        <v>85.4</v>
      </c>
      <c r="Z1083" s="47">
        <v>248</v>
      </c>
      <c r="AA1083" s="48">
        <v>32.6</v>
      </c>
      <c r="AB1083" s="47">
        <v>519</v>
      </c>
      <c r="AC1083" s="48">
        <v>79.599999999999994</v>
      </c>
      <c r="AD1083" s="47">
        <v>179</v>
      </c>
      <c r="AE1083" s="46">
        <v>55.2</v>
      </c>
    </row>
    <row r="1084" spans="1:31" x14ac:dyDescent="0.2">
      <c r="A1084" s="44">
        <f t="shared" si="16"/>
        <v>1083</v>
      </c>
      <c r="B1084" s="45">
        <f>371</f>
        <v>371</v>
      </c>
      <c r="C1084" s="44">
        <v>353</v>
      </c>
      <c r="D1084" s="58" t="s">
        <v>1460</v>
      </c>
      <c r="E1084" t="s">
        <v>147</v>
      </c>
      <c r="F1084" t="s">
        <v>76</v>
      </c>
      <c r="G1084" s="45" t="s">
        <v>77</v>
      </c>
      <c r="H1084" s="44" t="s">
        <v>82</v>
      </c>
      <c r="I1084" s="44" t="s">
        <v>50</v>
      </c>
      <c r="J1084" s="44" t="s">
        <v>64</v>
      </c>
      <c r="K1084" s="46">
        <v>29.3</v>
      </c>
      <c r="L1084" s="47">
        <v>421</v>
      </c>
      <c r="M1084" s="48">
        <v>76.3</v>
      </c>
      <c r="N1084" s="47">
        <v>121</v>
      </c>
      <c r="O1084" s="48">
        <v>66.7</v>
      </c>
      <c r="P1084" s="47">
        <v>259</v>
      </c>
      <c r="Q1084" s="48">
        <v>32.299999999999997</v>
      </c>
      <c r="R1084" s="47">
        <v>559</v>
      </c>
      <c r="S1084" s="48">
        <v>5.7</v>
      </c>
      <c r="T1084" s="47" t="s">
        <v>53</v>
      </c>
      <c r="U1084" s="48">
        <v>5</v>
      </c>
      <c r="V1084" s="47" t="s">
        <v>53</v>
      </c>
      <c r="W1084" s="48">
        <v>9.3000000000000007</v>
      </c>
      <c r="X1084" s="47" t="s">
        <v>53</v>
      </c>
      <c r="Y1084" s="48">
        <v>76.599999999999994</v>
      </c>
      <c r="Z1084" s="47">
        <v>411</v>
      </c>
      <c r="AA1084" s="48">
        <v>3.4</v>
      </c>
      <c r="AB1084" s="47" t="s">
        <v>53</v>
      </c>
      <c r="AC1084" s="48">
        <v>63.3</v>
      </c>
      <c r="AD1084" s="47">
        <v>435</v>
      </c>
      <c r="AE1084" s="46">
        <v>40.299999999999997</v>
      </c>
    </row>
    <row r="1085" spans="1:31" x14ac:dyDescent="0.2">
      <c r="A1085" s="44">
        <f t="shared" si="16"/>
        <v>1084</v>
      </c>
      <c r="B1085" s="45">
        <f>423</f>
        <v>423</v>
      </c>
      <c r="C1085" s="44">
        <f>440</f>
        <v>440</v>
      </c>
      <c r="D1085" s="58" t="s">
        <v>1461</v>
      </c>
      <c r="E1085" t="s">
        <v>133</v>
      </c>
      <c r="F1085" t="s">
        <v>69</v>
      </c>
      <c r="G1085" s="45" t="s">
        <v>77</v>
      </c>
      <c r="H1085" s="44" t="s">
        <v>82</v>
      </c>
      <c r="I1085" s="44" t="s">
        <v>50</v>
      </c>
      <c r="J1085" s="44" t="s">
        <v>64</v>
      </c>
      <c r="K1085" s="46">
        <v>29.4</v>
      </c>
      <c r="L1085" s="47">
        <v>420</v>
      </c>
      <c r="M1085" s="48">
        <v>12.9</v>
      </c>
      <c r="N1085" s="47" t="s">
        <v>52</v>
      </c>
      <c r="O1085" s="48">
        <v>13.5</v>
      </c>
      <c r="P1085" s="47" t="s">
        <v>53</v>
      </c>
      <c r="Q1085" s="48">
        <v>72.3</v>
      </c>
      <c r="R1085" s="47">
        <v>196</v>
      </c>
      <c r="S1085" s="48">
        <v>8.4</v>
      </c>
      <c r="T1085" s="47" t="s">
        <v>53</v>
      </c>
      <c r="U1085" s="48">
        <v>24.6</v>
      </c>
      <c r="V1085" s="47">
        <v>669</v>
      </c>
      <c r="W1085" s="48">
        <v>30.7</v>
      </c>
      <c r="X1085" s="47">
        <v>607</v>
      </c>
      <c r="Y1085" s="48">
        <v>80.400000000000006</v>
      </c>
      <c r="Z1085" s="47">
        <v>346</v>
      </c>
      <c r="AA1085" s="48">
        <v>20.399999999999999</v>
      </c>
      <c r="AB1085" s="47">
        <v>718</v>
      </c>
      <c r="AC1085" s="48">
        <v>74.900000000000006</v>
      </c>
      <c r="AD1085" s="47" t="s">
        <v>1462</v>
      </c>
      <c r="AE1085" s="46">
        <v>36.1</v>
      </c>
    </row>
    <row r="1086" spans="1:31" x14ac:dyDescent="0.2">
      <c r="A1086" s="44">
        <f t="shared" si="16"/>
        <v>1085</v>
      </c>
      <c r="B1086" s="45">
        <v>326</v>
      </c>
      <c r="C1086" s="44">
        <f>285</f>
        <v>285</v>
      </c>
      <c r="D1086" s="58" t="s">
        <v>1463</v>
      </c>
      <c r="E1086" t="s">
        <v>80</v>
      </c>
      <c r="F1086" t="s">
        <v>69</v>
      </c>
      <c r="G1086" s="45" t="s">
        <v>77</v>
      </c>
      <c r="H1086" s="44" t="s">
        <v>82</v>
      </c>
      <c r="I1086" s="44" t="s">
        <v>50</v>
      </c>
      <c r="J1086" s="44" t="s">
        <v>64</v>
      </c>
      <c r="K1086" s="46">
        <v>29.6</v>
      </c>
      <c r="L1086" s="47">
        <v>418</v>
      </c>
      <c r="M1086" s="48">
        <v>17.7</v>
      </c>
      <c r="N1086" s="47" t="s">
        <v>52</v>
      </c>
      <c r="O1086" s="48">
        <v>40.1</v>
      </c>
      <c r="P1086" s="47">
        <v>502</v>
      </c>
      <c r="Q1086" s="48">
        <v>44.2</v>
      </c>
      <c r="R1086" s="47">
        <v>426</v>
      </c>
      <c r="S1086" s="48">
        <v>90.6</v>
      </c>
      <c r="T1086" s="47">
        <v>220</v>
      </c>
      <c r="U1086" s="48">
        <v>90.6</v>
      </c>
      <c r="V1086" s="47">
        <v>162</v>
      </c>
      <c r="W1086" s="48">
        <v>91.4</v>
      </c>
      <c r="X1086" s="47">
        <v>137</v>
      </c>
      <c r="Y1086" s="48">
        <v>91.1</v>
      </c>
      <c r="Z1086" s="47">
        <v>155</v>
      </c>
      <c r="AA1086" s="48">
        <v>31</v>
      </c>
      <c r="AB1086" s="47">
        <v>535</v>
      </c>
      <c r="AC1086" s="48">
        <v>81.2</v>
      </c>
      <c r="AD1086" s="47" t="s">
        <v>1085</v>
      </c>
      <c r="AE1086" s="46">
        <v>42.9</v>
      </c>
    </row>
    <row r="1087" spans="1:31" x14ac:dyDescent="0.2">
      <c r="A1087" s="44">
        <f t="shared" si="16"/>
        <v>1086</v>
      </c>
      <c r="B1087" s="45">
        <f>410</f>
        <v>410</v>
      </c>
      <c r="C1087" s="44">
        <v>412</v>
      </c>
      <c r="D1087" s="58" t="s">
        <v>1464</v>
      </c>
      <c r="E1087" t="s">
        <v>910</v>
      </c>
      <c r="F1087" t="s">
        <v>101</v>
      </c>
      <c r="G1087" s="45" t="s">
        <v>77</v>
      </c>
      <c r="H1087" s="44" t="s">
        <v>49</v>
      </c>
      <c r="I1087" s="44" t="s">
        <v>50</v>
      </c>
      <c r="J1087" s="44" t="s">
        <v>64</v>
      </c>
      <c r="K1087" s="46">
        <v>29.6</v>
      </c>
      <c r="L1087" s="47">
        <v>417</v>
      </c>
      <c r="M1087" s="48">
        <v>22.5</v>
      </c>
      <c r="N1087" s="47">
        <v>587</v>
      </c>
      <c r="O1087" s="48">
        <v>13.7</v>
      </c>
      <c r="P1087" s="47" t="s">
        <v>53</v>
      </c>
      <c r="Q1087" s="48">
        <v>33.200000000000003</v>
      </c>
      <c r="R1087" s="47">
        <v>549</v>
      </c>
      <c r="S1087" s="48">
        <v>100</v>
      </c>
      <c r="T1087" s="47">
        <v>76</v>
      </c>
      <c r="U1087" s="48">
        <v>100</v>
      </c>
      <c r="V1087" s="47">
        <v>39</v>
      </c>
      <c r="W1087" s="48">
        <v>100</v>
      </c>
      <c r="X1087" s="47">
        <v>27</v>
      </c>
      <c r="Y1087" s="48">
        <v>50.4</v>
      </c>
      <c r="Z1087" s="47" t="s">
        <v>53</v>
      </c>
      <c r="AA1087" s="48">
        <v>23.4</v>
      </c>
      <c r="AB1087" s="47">
        <v>663</v>
      </c>
      <c r="AC1087" s="48">
        <v>74</v>
      </c>
      <c r="AD1087" s="47" t="s">
        <v>1412</v>
      </c>
      <c r="AE1087" s="46">
        <v>36.700000000000003</v>
      </c>
    </row>
    <row r="1088" spans="1:31" x14ac:dyDescent="0.2">
      <c r="A1088" s="44">
        <f t="shared" si="16"/>
        <v>1087</v>
      </c>
      <c r="B1088" s="45">
        <f>433</f>
        <v>433</v>
      </c>
      <c r="C1088" s="44">
        <f>426</f>
        <v>426</v>
      </c>
      <c r="D1088" s="58" t="s">
        <v>1465</v>
      </c>
      <c r="E1088" t="s">
        <v>216</v>
      </c>
      <c r="F1088" t="s">
        <v>69</v>
      </c>
      <c r="G1088" s="45" t="s">
        <v>77</v>
      </c>
      <c r="H1088" s="44" t="s">
        <v>62</v>
      </c>
      <c r="I1088" s="44" t="s">
        <v>50</v>
      </c>
      <c r="J1088" s="44" t="s">
        <v>64</v>
      </c>
      <c r="K1088" s="46">
        <v>29.6</v>
      </c>
      <c r="L1088" s="47">
        <v>419</v>
      </c>
      <c r="M1088" s="48">
        <v>37.200000000000003</v>
      </c>
      <c r="N1088" s="47">
        <v>378</v>
      </c>
      <c r="O1088" s="48">
        <v>19.899999999999999</v>
      </c>
      <c r="P1088" s="47" t="s">
        <v>53</v>
      </c>
      <c r="Q1088" s="48">
        <v>33.700000000000003</v>
      </c>
      <c r="R1088" s="47">
        <v>540</v>
      </c>
      <c r="S1088" s="48">
        <v>54.7</v>
      </c>
      <c r="T1088" s="47">
        <v>413</v>
      </c>
      <c r="U1088" s="48">
        <v>33.299999999999997</v>
      </c>
      <c r="V1088" s="47">
        <v>556</v>
      </c>
      <c r="W1088" s="48">
        <v>39.1</v>
      </c>
      <c r="X1088" s="47">
        <v>507</v>
      </c>
      <c r="Y1088" s="48">
        <v>80.5</v>
      </c>
      <c r="Z1088" s="47">
        <v>345</v>
      </c>
      <c r="AA1088" s="48">
        <v>20.3</v>
      </c>
      <c r="AB1088" s="47">
        <v>720</v>
      </c>
      <c r="AC1088" s="48">
        <v>78.7</v>
      </c>
      <c r="AD1088" s="47" t="s">
        <v>1466</v>
      </c>
      <c r="AE1088" s="46">
        <v>35.6</v>
      </c>
    </row>
    <row r="1089" spans="1:31" x14ac:dyDescent="0.2">
      <c r="A1089" s="44">
        <f t="shared" si="16"/>
        <v>1088</v>
      </c>
      <c r="B1089" s="45">
        <f>251</f>
        <v>251</v>
      </c>
      <c r="C1089" s="44">
        <f>269</f>
        <v>269</v>
      </c>
      <c r="D1089" s="58" t="s">
        <v>1467</v>
      </c>
      <c r="E1089" t="s">
        <v>355</v>
      </c>
      <c r="F1089" t="s">
        <v>76</v>
      </c>
      <c r="G1089" s="45" t="s">
        <v>48</v>
      </c>
      <c r="H1089" s="44" t="s">
        <v>88</v>
      </c>
      <c r="I1089" s="44" t="s">
        <v>50</v>
      </c>
      <c r="J1089" s="44" t="s">
        <v>51</v>
      </c>
      <c r="K1089" s="46">
        <v>29.7</v>
      </c>
      <c r="L1089" s="47">
        <v>415</v>
      </c>
      <c r="M1089" s="48">
        <v>41</v>
      </c>
      <c r="N1089" s="47">
        <v>332</v>
      </c>
      <c r="O1089" s="48">
        <v>44.6</v>
      </c>
      <c r="P1089" s="47">
        <v>442</v>
      </c>
      <c r="Q1089" s="48">
        <v>95</v>
      </c>
      <c r="R1089" s="47">
        <v>70</v>
      </c>
      <c r="S1089" s="48">
        <v>87</v>
      </c>
      <c r="T1089" s="47">
        <v>245</v>
      </c>
      <c r="U1089" s="48">
        <v>29.5</v>
      </c>
      <c r="V1089" s="47">
        <v>596</v>
      </c>
      <c r="W1089" s="48">
        <v>30.7</v>
      </c>
      <c r="X1089" s="47">
        <v>608</v>
      </c>
      <c r="Y1089" s="48">
        <v>72.099999999999994</v>
      </c>
      <c r="Z1089" s="47">
        <v>498</v>
      </c>
      <c r="AA1089" s="48">
        <v>5.2</v>
      </c>
      <c r="AB1089" s="47" t="s">
        <v>53</v>
      </c>
      <c r="AC1089" s="48">
        <v>50</v>
      </c>
      <c r="AD1089" s="47">
        <v>704</v>
      </c>
      <c r="AE1089" s="46">
        <v>50.2</v>
      </c>
    </row>
    <row r="1090" spans="1:31" x14ac:dyDescent="0.2">
      <c r="A1090" s="44">
        <f t="shared" si="16"/>
        <v>1089</v>
      </c>
      <c r="B1090" s="45">
        <f>262</f>
        <v>262</v>
      </c>
      <c r="C1090" s="44">
        <f>285</f>
        <v>285</v>
      </c>
      <c r="D1090" s="58" t="s">
        <v>1468</v>
      </c>
      <c r="E1090" t="s">
        <v>80</v>
      </c>
      <c r="F1090" t="s">
        <v>69</v>
      </c>
      <c r="G1090" s="45" t="s">
        <v>77</v>
      </c>
      <c r="H1090" s="44" t="s">
        <v>49</v>
      </c>
      <c r="I1090" s="44" t="s">
        <v>50</v>
      </c>
      <c r="J1090" s="44" t="s">
        <v>64</v>
      </c>
      <c r="K1090" s="46">
        <v>29.7</v>
      </c>
      <c r="L1090" s="47">
        <v>411</v>
      </c>
      <c r="M1090" s="48">
        <v>30</v>
      </c>
      <c r="N1090" s="47">
        <v>475</v>
      </c>
      <c r="O1090" s="48">
        <v>33.4</v>
      </c>
      <c r="P1090" s="47">
        <v>583</v>
      </c>
      <c r="Q1090" s="48">
        <v>74.400000000000006</v>
      </c>
      <c r="R1090" s="47">
        <v>182</v>
      </c>
      <c r="S1090" s="48">
        <v>98</v>
      </c>
      <c r="T1090" s="47">
        <v>139</v>
      </c>
      <c r="U1090" s="48">
        <v>88.7</v>
      </c>
      <c r="V1090" s="47">
        <v>181</v>
      </c>
      <c r="W1090" s="48">
        <v>89.7</v>
      </c>
      <c r="X1090" s="47">
        <v>152</v>
      </c>
      <c r="Y1090" s="48">
        <v>86.6</v>
      </c>
      <c r="Z1090" s="47">
        <v>227</v>
      </c>
      <c r="AA1090" s="48">
        <v>30.7</v>
      </c>
      <c r="AB1090" s="47">
        <v>539</v>
      </c>
      <c r="AC1090" s="48">
        <v>60.4</v>
      </c>
      <c r="AD1090" s="47" t="s">
        <v>549</v>
      </c>
      <c r="AE1090" s="46">
        <v>49.3</v>
      </c>
    </row>
    <row r="1091" spans="1:31" x14ac:dyDescent="0.2">
      <c r="A1091" s="44">
        <f t="shared" ref="A1091:A1154" si="17">ROW(A1090)</f>
        <v>1090</v>
      </c>
      <c r="B1091" s="45">
        <f>535</f>
        <v>535</v>
      </c>
      <c r="C1091" s="44">
        <f>596</f>
        <v>596</v>
      </c>
      <c r="D1091" s="58" t="s">
        <v>1469</v>
      </c>
      <c r="E1091" t="s">
        <v>112</v>
      </c>
      <c r="F1091" t="s">
        <v>69</v>
      </c>
      <c r="G1091" s="45" t="s">
        <v>84</v>
      </c>
      <c r="H1091" s="44" t="s">
        <v>82</v>
      </c>
      <c r="I1091" s="44" t="s">
        <v>50</v>
      </c>
      <c r="J1091" s="44" t="s">
        <v>64</v>
      </c>
      <c r="K1091" s="46">
        <v>29.7</v>
      </c>
      <c r="L1091" s="47">
        <v>414</v>
      </c>
      <c r="M1091" s="48">
        <v>18.899999999999999</v>
      </c>
      <c r="N1091" s="47">
        <v>689</v>
      </c>
      <c r="O1091" s="48">
        <v>45.6</v>
      </c>
      <c r="P1091" s="47">
        <v>431</v>
      </c>
      <c r="Q1091" s="48">
        <v>11</v>
      </c>
      <c r="R1091" s="47" t="s">
        <v>53</v>
      </c>
      <c r="S1091" s="48">
        <v>7.1</v>
      </c>
      <c r="T1091" s="47" t="s">
        <v>53</v>
      </c>
      <c r="U1091" s="48">
        <v>18.100000000000001</v>
      </c>
      <c r="V1091" s="47">
        <v>760</v>
      </c>
      <c r="W1091" s="48">
        <v>13.7</v>
      </c>
      <c r="X1091" s="47" t="s">
        <v>53</v>
      </c>
      <c r="Y1091" s="48">
        <v>85.7</v>
      </c>
      <c r="Z1091" s="47">
        <v>241</v>
      </c>
      <c r="AA1091" s="48">
        <v>98.1</v>
      </c>
      <c r="AB1091" s="47">
        <v>41</v>
      </c>
      <c r="AC1091" s="48">
        <v>54.2</v>
      </c>
      <c r="AD1091" s="47" t="s">
        <v>453</v>
      </c>
      <c r="AE1091" s="46">
        <v>30.6</v>
      </c>
    </row>
    <row r="1092" spans="1:31" x14ac:dyDescent="0.2">
      <c r="A1092" s="44">
        <f t="shared" si="17"/>
        <v>1091</v>
      </c>
      <c r="B1092" s="45">
        <f>566</f>
        <v>566</v>
      </c>
      <c r="C1092" s="44" t="s">
        <v>479</v>
      </c>
      <c r="D1092" s="58" t="s">
        <v>1470</v>
      </c>
      <c r="E1092" t="s">
        <v>75</v>
      </c>
      <c r="F1092" t="s">
        <v>76</v>
      </c>
      <c r="G1092" s="45" t="s">
        <v>77</v>
      </c>
      <c r="H1092" s="44" t="s">
        <v>62</v>
      </c>
      <c r="I1092" s="44" t="s">
        <v>50</v>
      </c>
      <c r="J1092" s="44" t="s">
        <v>64</v>
      </c>
      <c r="K1092" s="46">
        <v>29.7</v>
      </c>
      <c r="L1092" s="47">
        <v>416</v>
      </c>
      <c r="M1092" s="48">
        <v>50</v>
      </c>
      <c r="N1092" s="47">
        <v>255</v>
      </c>
      <c r="O1092" s="48">
        <v>21.3</v>
      </c>
      <c r="P1092" s="47" t="s">
        <v>53</v>
      </c>
      <c r="Q1092" s="48">
        <v>16.600000000000001</v>
      </c>
      <c r="R1092" s="47">
        <v>771</v>
      </c>
      <c r="S1092" s="48">
        <v>8.9</v>
      </c>
      <c r="T1092" s="47" t="s">
        <v>53</v>
      </c>
      <c r="U1092" s="48">
        <v>9.1</v>
      </c>
      <c r="V1092" s="47" t="s">
        <v>53</v>
      </c>
      <c r="W1092" s="48">
        <v>7</v>
      </c>
      <c r="X1092" s="47" t="s">
        <v>53</v>
      </c>
      <c r="Y1092" s="48">
        <v>26</v>
      </c>
      <c r="Z1092" s="47" t="s">
        <v>53</v>
      </c>
      <c r="AA1092" s="48">
        <v>83.6</v>
      </c>
      <c r="AB1092" s="47">
        <v>142</v>
      </c>
      <c r="AC1092" s="48">
        <v>44.5</v>
      </c>
      <c r="AD1092" s="47" t="s">
        <v>53</v>
      </c>
      <c r="AE1092" s="46">
        <v>29.3</v>
      </c>
    </row>
    <row r="1093" spans="1:31" x14ac:dyDescent="0.2">
      <c r="A1093" s="44">
        <f t="shared" si="17"/>
        <v>1092</v>
      </c>
      <c r="B1093" s="45">
        <f>638</f>
        <v>638</v>
      </c>
      <c r="C1093" s="44">
        <f>544</f>
        <v>544</v>
      </c>
      <c r="D1093" s="58" t="s">
        <v>1471</v>
      </c>
      <c r="E1093" t="s">
        <v>435</v>
      </c>
      <c r="F1093" t="s">
        <v>69</v>
      </c>
      <c r="G1093" s="45" t="s">
        <v>77</v>
      </c>
      <c r="H1093" s="44" t="s">
        <v>82</v>
      </c>
      <c r="I1093" s="44" t="s">
        <v>50</v>
      </c>
      <c r="J1093" s="44" t="s">
        <v>64</v>
      </c>
      <c r="K1093" s="46">
        <v>29.7</v>
      </c>
      <c r="L1093" s="47">
        <v>413</v>
      </c>
      <c r="M1093" s="48">
        <v>9.9</v>
      </c>
      <c r="N1093" s="47" t="s">
        <v>52</v>
      </c>
      <c r="O1093" s="48">
        <v>54.6</v>
      </c>
      <c r="P1093" s="47">
        <v>346</v>
      </c>
      <c r="Q1093" s="48">
        <v>15.6</v>
      </c>
      <c r="R1093" s="47">
        <v>792</v>
      </c>
      <c r="S1093" s="48">
        <v>2.2999999999999998</v>
      </c>
      <c r="T1093" s="47" t="s">
        <v>53</v>
      </c>
      <c r="U1093" s="48">
        <v>10.199999999999999</v>
      </c>
      <c r="V1093" s="47" t="s">
        <v>53</v>
      </c>
      <c r="W1093" s="48">
        <v>16</v>
      </c>
      <c r="X1093" s="47" t="s">
        <v>53</v>
      </c>
      <c r="Y1093" s="48">
        <v>89.2</v>
      </c>
      <c r="Z1093" s="47">
        <v>185</v>
      </c>
      <c r="AA1093" s="48">
        <v>14.8</v>
      </c>
      <c r="AB1093" s="47" t="s">
        <v>53</v>
      </c>
      <c r="AC1093" s="48">
        <v>69.7</v>
      </c>
      <c r="AD1093" s="47">
        <v>319</v>
      </c>
      <c r="AE1093" s="46">
        <v>27.1</v>
      </c>
    </row>
    <row r="1094" spans="1:31" x14ac:dyDescent="0.2">
      <c r="A1094" s="44">
        <f t="shared" si="17"/>
        <v>1093</v>
      </c>
      <c r="B1094" s="45" t="s">
        <v>172</v>
      </c>
      <c r="C1094" s="44" t="s">
        <v>383</v>
      </c>
      <c r="D1094" s="58" t="s">
        <v>1472</v>
      </c>
      <c r="E1094" t="s">
        <v>747</v>
      </c>
      <c r="F1094" t="s">
        <v>76</v>
      </c>
      <c r="G1094" s="45" t="s">
        <v>77</v>
      </c>
      <c r="H1094" s="44" t="s">
        <v>49</v>
      </c>
      <c r="I1094" s="44" t="s">
        <v>59</v>
      </c>
      <c r="J1094" s="44" t="s">
        <v>64</v>
      </c>
      <c r="K1094" s="46">
        <v>29.7</v>
      </c>
      <c r="L1094" s="47">
        <v>412</v>
      </c>
      <c r="M1094" s="48">
        <v>38.9</v>
      </c>
      <c r="N1094" s="47">
        <v>355</v>
      </c>
      <c r="O1094" s="48">
        <v>7.5</v>
      </c>
      <c r="P1094" s="47" t="s">
        <v>53</v>
      </c>
      <c r="Q1094" s="48">
        <v>1.9</v>
      </c>
      <c r="R1094" s="47" t="s">
        <v>53</v>
      </c>
      <c r="S1094" s="48">
        <v>92.9</v>
      </c>
      <c r="T1094" s="47">
        <v>200</v>
      </c>
      <c r="U1094" s="48">
        <v>6.8</v>
      </c>
      <c r="V1094" s="47" t="s">
        <v>53</v>
      </c>
      <c r="W1094" s="48">
        <v>10.4</v>
      </c>
      <c r="X1094" s="47" t="s">
        <v>53</v>
      </c>
      <c r="Y1094" s="48">
        <v>21.3</v>
      </c>
      <c r="Z1094" s="47" t="s">
        <v>53</v>
      </c>
      <c r="AA1094" s="48">
        <v>30.4</v>
      </c>
      <c r="AB1094" s="47">
        <v>545</v>
      </c>
      <c r="AC1094" s="48">
        <v>43.5</v>
      </c>
      <c r="AD1094" s="47" t="s">
        <v>53</v>
      </c>
      <c r="AE1094" s="46" t="s">
        <v>54</v>
      </c>
    </row>
    <row r="1095" spans="1:31" x14ac:dyDescent="0.2">
      <c r="A1095" s="44">
        <f t="shared" si="17"/>
        <v>1094</v>
      </c>
      <c r="B1095" s="45">
        <f>465</f>
        <v>465</v>
      </c>
      <c r="C1095" s="44">
        <f>489</f>
        <v>489</v>
      </c>
      <c r="D1095" s="58" t="s">
        <v>1473</v>
      </c>
      <c r="E1095" t="s">
        <v>75</v>
      </c>
      <c r="F1095" t="s">
        <v>76</v>
      </c>
      <c r="G1095" s="45" t="s">
        <v>84</v>
      </c>
      <c r="H1095" s="44" t="s">
        <v>62</v>
      </c>
      <c r="I1095" s="44" t="s">
        <v>50</v>
      </c>
      <c r="J1095" s="44" t="s">
        <v>64</v>
      </c>
      <c r="K1095" s="46">
        <v>29.8</v>
      </c>
      <c r="L1095" s="47">
        <v>410</v>
      </c>
      <c r="M1095" s="48">
        <v>21.4</v>
      </c>
      <c r="N1095" s="47">
        <v>615</v>
      </c>
      <c r="O1095" s="48">
        <v>51.1</v>
      </c>
      <c r="P1095" s="47">
        <v>369</v>
      </c>
      <c r="Q1095" s="48">
        <v>48.5</v>
      </c>
      <c r="R1095" s="47">
        <v>385</v>
      </c>
      <c r="S1095" s="48">
        <v>29.6</v>
      </c>
      <c r="T1095" s="47">
        <v>589</v>
      </c>
      <c r="U1095" s="48">
        <v>10.199999999999999</v>
      </c>
      <c r="V1095" s="47" t="s">
        <v>53</v>
      </c>
      <c r="W1095" s="48">
        <v>7.8</v>
      </c>
      <c r="X1095" s="47" t="s">
        <v>53</v>
      </c>
      <c r="Y1095" s="48">
        <v>62.5</v>
      </c>
      <c r="Z1095" s="47">
        <v>657</v>
      </c>
      <c r="AA1095" s="48">
        <v>12.5</v>
      </c>
      <c r="AB1095" s="47" t="s">
        <v>53</v>
      </c>
      <c r="AC1095" s="48">
        <v>42.9</v>
      </c>
      <c r="AD1095" s="47" t="s">
        <v>53</v>
      </c>
      <c r="AE1095" s="46">
        <v>33.799999999999997</v>
      </c>
    </row>
    <row r="1096" spans="1:31" x14ac:dyDescent="0.2">
      <c r="A1096" s="44">
        <f t="shared" si="17"/>
        <v>1095</v>
      </c>
      <c r="B1096" s="45">
        <f>519</f>
        <v>519</v>
      </c>
      <c r="C1096" s="44">
        <f>524</f>
        <v>524</v>
      </c>
      <c r="D1096" s="58" t="s">
        <v>1474</v>
      </c>
      <c r="E1096" t="s">
        <v>125</v>
      </c>
      <c r="F1096" t="s">
        <v>47</v>
      </c>
      <c r="G1096" s="45" t="s">
        <v>58</v>
      </c>
      <c r="H1096" s="44" t="s">
        <v>82</v>
      </c>
      <c r="I1096" s="44" t="s">
        <v>63</v>
      </c>
      <c r="J1096" s="44" t="s">
        <v>51</v>
      </c>
      <c r="K1096" s="46">
        <v>29.8</v>
      </c>
      <c r="L1096" s="47">
        <v>409</v>
      </c>
      <c r="M1096" s="48">
        <v>48.9</v>
      </c>
      <c r="N1096" s="47">
        <v>263</v>
      </c>
      <c r="O1096" s="48">
        <v>89.6</v>
      </c>
      <c r="P1096" s="47">
        <v>105</v>
      </c>
      <c r="Q1096" s="48">
        <v>2.5</v>
      </c>
      <c r="R1096" s="47" t="s">
        <v>53</v>
      </c>
      <c r="S1096" s="48">
        <v>2.9</v>
      </c>
      <c r="T1096" s="47" t="s">
        <v>53</v>
      </c>
      <c r="U1096" s="48">
        <v>16.7</v>
      </c>
      <c r="V1096" s="47">
        <v>786</v>
      </c>
      <c r="W1096" s="48">
        <v>18.7</v>
      </c>
      <c r="X1096" s="47">
        <v>784</v>
      </c>
      <c r="Y1096" s="48">
        <v>13.4</v>
      </c>
      <c r="Z1096" s="47" t="s">
        <v>53</v>
      </c>
      <c r="AA1096" s="48">
        <v>69.900000000000006</v>
      </c>
      <c r="AB1096" s="47">
        <v>211</v>
      </c>
      <c r="AC1096" s="48">
        <v>29.2</v>
      </c>
      <c r="AD1096" s="47" t="s">
        <v>53</v>
      </c>
      <c r="AE1096" s="46">
        <v>31.3</v>
      </c>
    </row>
    <row r="1097" spans="1:31" x14ac:dyDescent="0.2">
      <c r="A1097" s="44">
        <f t="shared" si="17"/>
        <v>1096</v>
      </c>
      <c r="B1097" s="45">
        <f>367</f>
        <v>367</v>
      </c>
      <c r="C1097" s="44">
        <f>385</f>
        <v>385</v>
      </c>
      <c r="D1097" s="58" t="s">
        <v>1475</v>
      </c>
      <c r="E1097" t="s">
        <v>1230</v>
      </c>
      <c r="F1097" t="s">
        <v>76</v>
      </c>
      <c r="G1097" s="45" t="s">
        <v>48</v>
      </c>
      <c r="H1097" s="44" t="s">
        <v>49</v>
      </c>
      <c r="I1097" s="44" t="s">
        <v>50</v>
      </c>
      <c r="J1097" s="44" t="s">
        <v>64</v>
      </c>
      <c r="K1097" s="46">
        <v>29.9</v>
      </c>
      <c r="L1097" s="47">
        <v>406</v>
      </c>
      <c r="M1097" s="48">
        <v>20.5</v>
      </c>
      <c r="N1097" s="47">
        <v>643</v>
      </c>
      <c r="O1097" s="48">
        <v>94.2</v>
      </c>
      <c r="P1097" s="47">
        <v>82</v>
      </c>
      <c r="Q1097" s="48">
        <v>22.5</v>
      </c>
      <c r="R1097" s="47">
        <v>679</v>
      </c>
      <c r="S1097" s="48">
        <v>100</v>
      </c>
      <c r="T1097" s="47">
        <v>70</v>
      </c>
      <c r="U1097" s="48">
        <v>43.5</v>
      </c>
      <c r="V1097" s="47">
        <v>463</v>
      </c>
      <c r="W1097" s="48">
        <v>42.1</v>
      </c>
      <c r="X1097" s="47">
        <v>492</v>
      </c>
      <c r="Y1097" s="48">
        <v>53</v>
      </c>
      <c r="Z1097" s="47">
        <v>796</v>
      </c>
      <c r="AA1097" s="48">
        <v>58.2</v>
      </c>
      <c r="AB1097" s="47">
        <v>283</v>
      </c>
      <c r="AC1097" s="48">
        <v>52.4</v>
      </c>
      <c r="AD1097" s="47">
        <v>655</v>
      </c>
      <c r="AE1097" s="46">
        <v>40.5</v>
      </c>
    </row>
    <row r="1098" spans="1:31" x14ac:dyDescent="0.2">
      <c r="A1098" s="44">
        <f t="shared" si="17"/>
        <v>1097</v>
      </c>
      <c r="B1098" s="45">
        <f>515</f>
        <v>515</v>
      </c>
      <c r="C1098" s="44">
        <f>596</f>
        <v>596</v>
      </c>
      <c r="D1098" s="58" t="s">
        <v>1476</v>
      </c>
      <c r="E1098" t="s">
        <v>574</v>
      </c>
      <c r="F1098" t="s">
        <v>76</v>
      </c>
      <c r="G1098" s="45" t="s">
        <v>84</v>
      </c>
      <c r="H1098" s="44" t="s">
        <v>62</v>
      </c>
      <c r="I1098" s="44" t="s">
        <v>50</v>
      </c>
      <c r="J1098" s="44" t="s">
        <v>64</v>
      </c>
      <c r="K1098" s="46">
        <v>29.9</v>
      </c>
      <c r="L1098" s="47">
        <v>408</v>
      </c>
      <c r="M1098" s="48">
        <v>51.7</v>
      </c>
      <c r="N1098" s="47">
        <v>237</v>
      </c>
      <c r="O1098" s="48">
        <v>55.9</v>
      </c>
      <c r="P1098" s="47">
        <v>334</v>
      </c>
      <c r="Q1098" s="48">
        <v>2.2000000000000002</v>
      </c>
      <c r="R1098" s="47" t="s">
        <v>53</v>
      </c>
      <c r="S1098" s="48">
        <v>54.3</v>
      </c>
      <c r="T1098" s="47">
        <v>417</v>
      </c>
      <c r="U1098" s="48">
        <v>4.4000000000000004</v>
      </c>
      <c r="V1098" s="47" t="s">
        <v>53</v>
      </c>
      <c r="W1098" s="48">
        <v>9.4</v>
      </c>
      <c r="X1098" s="47" t="s">
        <v>53</v>
      </c>
      <c r="Y1098" s="48">
        <v>31.8</v>
      </c>
      <c r="Z1098" s="47" t="s">
        <v>53</v>
      </c>
      <c r="AA1098" s="48">
        <v>45.4</v>
      </c>
      <c r="AB1098" s="47">
        <v>384</v>
      </c>
      <c r="AC1098" s="48">
        <v>59.7</v>
      </c>
      <c r="AD1098" s="47" t="s">
        <v>1477</v>
      </c>
      <c r="AE1098" s="46">
        <v>31.5</v>
      </c>
    </row>
    <row r="1099" spans="1:31" x14ac:dyDescent="0.2">
      <c r="A1099" s="44">
        <f t="shared" si="17"/>
        <v>1098</v>
      </c>
      <c r="B1099" s="45">
        <f>526</f>
        <v>526</v>
      </c>
      <c r="C1099" s="44" t="s">
        <v>73</v>
      </c>
      <c r="D1099" s="58" t="s">
        <v>1478</v>
      </c>
      <c r="E1099" t="s">
        <v>46</v>
      </c>
      <c r="F1099" t="s">
        <v>47</v>
      </c>
      <c r="G1099" s="45" t="s">
        <v>77</v>
      </c>
      <c r="H1099" s="44" t="s">
        <v>49</v>
      </c>
      <c r="I1099" s="44" t="s">
        <v>50</v>
      </c>
      <c r="J1099" s="44" t="s">
        <v>51</v>
      </c>
      <c r="K1099" s="46">
        <v>29.9</v>
      </c>
      <c r="L1099" s="47">
        <v>407</v>
      </c>
      <c r="M1099" s="48">
        <v>30.2</v>
      </c>
      <c r="N1099" s="47">
        <v>471</v>
      </c>
      <c r="O1099" s="48">
        <v>28</v>
      </c>
      <c r="P1099" s="47">
        <v>681</v>
      </c>
      <c r="Q1099" s="48">
        <v>26.8</v>
      </c>
      <c r="R1099" s="47">
        <v>618</v>
      </c>
      <c r="S1099" s="48">
        <v>9.8000000000000007</v>
      </c>
      <c r="T1099" s="47" t="s">
        <v>53</v>
      </c>
      <c r="U1099" s="48">
        <v>28.5</v>
      </c>
      <c r="V1099" s="47">
        <v>608</v>
      </c>
      <c r="W1099" s="48">
        <v>34.5</v>
      </c>
      <c r="X1099" s="47">
        <v>556</v>
      </c>
      <c r="Y1099" s="48">
        <v>47.7</v>
      </c>
      <c r="Z1099" s="47" t="s">
        <v>53</v>
      </c>
      <c r="AA1099" s="48">
        <v>64.8</v>
      </c>
      <c r="AB1099" s="47">
        <v>240</v>
      </c>
      <c r="AC1099" s="48">
        <v>56</v>
      </c>
      <c r="AD1099" s="47" t="s">
        <v>987</v>
      </c>
      <c r="AE1099" s="46">
        <v>30.9</v>
      </c>
    </row>
    <row r="1100" spans="1:31" x14ac:dyDescent="0.2">
      <c r="A1100" s="44">
        <f t="shared" si="17"/>
        <v>1099</v>
      </c>
      <c r="B1100" s="45">
        <f>624</f>
        <v>624</v>
      </c>
      <c r="C1100" s="44" t="s">
        <v>172</v>
      </c>
      <c r="D1100" s="58" t="s">
        <v>1479</v>
      </c>
      <c r="E1100" t="s">
        <v>574</v>
      </c>
      <c r="F1100" t="s">
        <v>76</v>
      </c>
      <c r="G1100" s="45" t="s">
        <v>84</v>
      </c>
      <c r="H1100" s="44" t="s">
        <v>82</v>
      </c>
      <c r="I1100" s="44" t="s">
        <v>59</v>
      </c>
      <c r="J1100" s="44" t="s">
        <v>64</v>
      </c>
      <c r="K1100" s="46">
        <v>30</v>
      </c>
      <c r="L1100" s="47">
        <v>405</v>
      </c>
      <c r="M1100" s="48">
        <v>53.2</v>
      </c>
      <c r="N1100" s="47">
        <v>229</v>
      </c>
      <c r="O1100" s="48">
        <v>30.5</v>
      </c>
      <c r="P1100" s="47">
        <v>622</v>
      </c>
      <c r="Q1100" s="48">
        <v>2.2999999999999998</v>
      </c>
      <c r="R1100" s="47" t="s">
        <v>53</v>
      </c>
      <c r="S1100" s="48">
        <v>46.4</v>
      </c>
      <c r="T1100" s="47">
        <v>461</v>
      </c>
      <c r="U1100" s="48">
        <v>7.1</v>
      </c>
      <c r="V1100" s="47" t="s">
        <v>53</v>
      </c>
      <c r="W1100" s="48">
        <v>12</v>
      </c>
      <c r="X1100" s="47" t="s">
        <v>53</v>
      </c>
      <c r="Y1100" s="48">
        <v>35.5</v>
      </c>
      <c r="Z1100" s="47" t="s">
        <v>53</v>
      </c>
      <c r="AA1100" s="48">
        <v>24.2</v>
      </c>
      <c r="AB1100" s="47">
        <v>655</v>
      </c>
      <c r="AC1100" s="48">
        <v>51</v>
      </c>
      <c r="AD1100" s="47" t="s">
        <v>773</v>
      </c>
      <c r="AE1100" s="46">
        <v>27.5</v>
      </c>
    </row>
    <row r="1101" spans="1:31" x14ac:dyDescent="0.2">
      <c r="A1101" s="44">
        <f t="shared" si="17"/>
        <v>1100</v>
      </c>
      <c r="B1101" s="45">
        <f>680</f>
        <v>680</v>
      </c>
      <c r="C1101" s="44" t="s">
        <v>93</v>
      </c>
      <c r="D1101" s="58" t="s">
        <v>1480</v>
      </c>
      <c r="E1101" t="s">
        <v>574</v>
      </c>
      <c r="F1101" t="s">
        <v>76</v>
      </c>
      <c r="G1101" s="45" t="s">
        <v>84</v>
      </c>
      <c r="H1101" s="44" t="s">
        <v>82</v>
      </c>
      <c r="I1101" s="44" t="s">
        <v>59</v>
      </c>
      <c r="J1101" s="44" t="s">
        <v>64</v>
      </c>
      <c r="K1101" s="46">
        <v>30.1</v>
      </c>
      <c r="L1101" s="47">
        <v>404</v>
      </c>
      <c r="M1101" s="48">
        <v>55.3</v>
      </c>
      <c r="N1101" s="47">
        <v>218</v>
      </c>
      <c r="O1101" s="48">
        <v>20.399999999999999</v>
      </c>
      <c r="P1101" s="47" t="s">
        <v>53</v>
      </c>
      <c r="Q1101" s="48">
        <v>1.9</v>
      </c>
      <c r="R1101" s="47" t="s">
        <v>53</v>
      </c>
      <c r="S1101" s="48">
        <v>35.9</v>
      </c>
      <c r="T1101" s="47">
        <v>531</v>
      </c>
      <c r="U1101" s="48">
        <v>2.7</v>
      </c>
      <c r="V1101" s="47" t="s">
        <v>53</v>
      </c>
      <c r="W1101" s="48">
        <v>6.9</v>
      </c>
      <c r="X1101" s="47" t="s">
        <v>53</v>
      </c>
      <c r="Y1101" s="48">
        <v>27.3</v>
      </c>
      <c r="Z1101" s="47" t="s">
        <v>53</v>
      </c>
      <c r="AA1101" s="48">
        <v>29.1</v>
      </c>
      <c r="AB1101" s="47">
        <v>567</v>
      </c>
      <c r="AC1101" s="48">
        <v>53.3</v>
      </c>
      <c r="AD1101" s="47" t="s">
        <v>737</v>
      </c>
      <c r="AE1101" s="46">
        <v>25.9</v>
      </c>
    </row>
    <row r="1102" spans="1:31" x14ac:dyDescent="0.2">
      <c r="A1102" s="44">
        <f t="shared" si="17"/>
        <v>1101</v>
      </c>
      <c r="B1102" s="45" t="s">
        <v>43</v>
      </c>
      <c r="C1102" s="44" t="s">
        <v>43</v>
      </c>
      <c r="D1102" s="58" t="s">
        <v>1481</v>
      </c>
      <c r="E1102" t="s">
        <v>490</v>
      </c>
      <c r="F1102" t="s">
        <v>47</v>
      </c>
      <c r="G1102" s="45" t="s">
        <v>58</v>
      </c>
      <c r="H1102" s="44" t="s">
        <v>82</v>
      </c>
      <c r="I1102" s="44" t="s">
        <v>59</v>
      </c>
      <c r="J1102" s="44" t="s">
        <v>51</v>
      </c>
      <c r="K1102" s="46">
        <v>30.1</v>
      </c>
      <c r="L1102" s="47">
        <v>403</v>
      </c>
      <c r="M1102" s="48">
        <v>30.1</v>
      </c>
      <c r="N1102" s="47">
        <v>472</v>
      </c>
      <c r="O1102" s="48">
        <v>21.8</v>
      </c>
      <c r="P1102" s="47">
        <v>800</v>
      </c>
      <c r="Q1102" s="48">
        <v>3.6</v>
      </c>
      <c r="R1102" s="47" t="s">
        <v>53</v>
      </c>
      <c r="S1102" s="48">
        <v>3.7</v>
      </c>
      <c r="T1102" s="47" t="s">
        <v>53</v>
      </c>
      <c r="U1102" s="48">
        <v>2.6</v>
      </c>
      <c r="V1102" s="47" t="s">
        <v>53</v>
      </c>
      <c r="W1102" s="48">
        <v>6.9</v>
      </c>
      <c r="X1102" s="47" t="s">
        <v>53</v>
      </c>
      <c r="Y1102" s="48">
        <v>17.600000000000001</v>
      </c>
      <c r="Z1102" s="47" t="s">
        <v>53</v>
      </c>
      <c r="AA1102" s="48">
        <v>14.4</v>
      </c>
      <c r="AB1102" s="47" t="s">
        <v>53</v>
      </c>
      <c r="AC1102" s="48">
        <v>31.5</v>
      </c>
      <c r="AD1102" s="47" t="s">
        <v>53</v>
      </c>
      <c r="AE1102" s="46" t="s">
        <v>54</v>
      </c>
    </row>
    <row r="1103" spans="1:31" x14ac:dyDescent="0.2">
      <c r="A1103" s="44">
        <f t="shared" si="17"/>
        <v>1102</v>
      </c>
      <c r="B1103" s="45">
        <f>517</f>
        <v>517</v>
      </c>
      <c r="C1103" s="44">
        <f>481</f>
        <v>481</v>
      </c>
      <c r="D1103" s="58" t="s">
        <v>1482</v>
      </c>
      <c r="E1103" t="s">
        <v>125</v>
      </c>
      <c r="F1103" t="s">
        <v>47</v>
      </c>
      <c r="G1103" s="45" t="s">
        <v>77</v>
      </c>
      <c r="H1103" s="44" t="s">
        <v>82</v>
      </c>
      <c r="I1103" s="44" t="s">
        <v>63</v>
      </c>
      <c r="J1103" s="44" t="s">
        <v>51</v>
      </c>
      <c r="K1103" s="46">
        <v>30.2</v>
      </c>
      <c r="L1103" s="47">
        <v>402</v>
      </c>
      <c r="M1103" s="48">
        <v>39.9</v>
      </c>
      <c r="N1103" s="47">
        <v>344</v>
      </c>
      <c r="O1103" s="48">
        <v>100</v>
      </c>
      <c r="P1103" s="47">
        <v>22</v>
      </c>
      <c r="Q1103" s="48">
        <v>1.2</v>
      </c>
      <c r="R1103" s="47" t="s">
        <v>53</v>
      </c>
      <c r="S1103" s="48">
        <v>3</v>
      </c>
      <c r="T1103" s="47" t="s">
        <v>53</v>
      </c>
      <c r="U1103" s="48">
        <v>14.8</v>
      </c>
      <c r="V1103" s="47" t="s">
        <v>53</v>
      </c>
      <c r="W1103" s="48">
        <v>11.2</v>
      </c>
      <c r="X1103" s="47" t="s">
        <v>53</v>
      </c>
      <c r="Y1103" s="48">
        <v>10.5</v>
      </c>
      <c r="Z1103" s="47" t="s">
        <v>53</v>
      </c>
      <c r="AA1103" s="48">
        <v>89.8</v>
      </c>
      <c r="AB1103" s="47">
        <v>108</v>
      </c>
      <c r="AC1103" s="48">
        <v>26.7</v>
      </c>
      <c r="AD1103" s="47" t="s">
        <v>53</v>
      </c>
      <c r="AE1103" s="46">
        <v>31.4</v>
      </c>
    </row>
    <row r="1104" spans="1:31" x14ac:dyDescent="0.2">
      <c r="A1104" s="44">
        <f t="shared" si="17"/>
        <v>1103</v>
      </c>
      <c r="B1104" s="45">
        <f>584</f>
        <v>584</v>
      </c>
      <c r="C1104" s="44">
        <f>554</f>
        <v>554</v>
      </c>
      <c r="D1104" s="58" t="s">
        <v>1483</v>
      </c>
      <c r="E1104" t="s">
        <v>340</v>
      </c>
      <c r="F1104" t="s">
        <v>76</v>
      </c>
      <c r="G1104" s="45" t="s">
        <v>84</v>
      </c>
      <c r="H1104" s="44" t="s">
        <v>82</v>
      </c>
      <c r="I1104" s="44" t="s">
        <v>59</v>
      </c>
      <c r="J1104" s="44" t="s">
        <v>64</v>
      </c>
      <c r="K1104" s="46">
        <v>30.5</v>
      </c>
      <c r="L1104" s="47">
        <v>401</v>
      </c>
      <c r="M1104" s="48">
        <v>51.3</v>
      </c>
      <c r="N1104" s="47">
        <v>242</v>
      </c>
      <c r="O1104" s="48">
        <v>10.5</v>
      </c>
      <c r="P1104" s="47" t="s">
        <v>53</v>
      </c>
      <c r="Q1104" s="48">
        <v>6.9</v>
      </c>
      <c r="R1104" s="47" t="s">
        <v>53</v>
      </c>
      <c r="S1104" s="48">
        <v>2.2000000000000002</v>
      </c>
      <c r="T1104" s="47" t="s">
        <v>53</v>
      </c>
      <c r="U1104" s="48">
        <v>1.4</v>
      </c>
      <c r="V1104" s="47" t="s">
        <v>53</v>
      </c>
      <c r="W1104" s="48">
        <v>1.3</v>
      </c>
      <c r="X1104" s="47" t="s">
        <v>53</v>
      </c>
      <c r="Y1104" s="48">
        <v>57.8</v>
      </c>
      <c r="Z1104" s="47">
        <v>720</v>
      </c>
      <c r="AA1104" s="48">
        <v>97</v>
      </c>
      <c r="AB1104" s="47">
        <v>59</v>
      </c>
      <c r="AC1104" s="48">
        <v>54.2</v>
      </c>
      <c r="AD1104" s="47" t="s">
        <v>453</v>
      </c>
      <c r="AE1104" s="46">
        <v>28.7</v>
      </c>
    </row>
    <row r="1105" spans="1:31" x14ac:dyDescent="0.2">
      <c r="A1105" s="44">
        <f t="shared" si="17"/>
        <v>1104</v>
      </c>
      <c r="B1105" s="45">
        <f>697</f>
        <v>697</v>
      </c>
      <c r="C1105" s="44" t="s">
        <v>93</v>
      </c>
      <c r="D1105" s="58" t="s">
        <v>1484</v>
      </c>
      <c r="E1105" t="s">
        <v>233</v>
      </c>
      <c r="F1105" t="s">
        <v>76</v>
      </c>
      <c r="G1105" s="45" t="s">
        <v>84</v>
      </c>
      <c r="H1105" s="44" t="s">
        <v>82</v>
      </c>
      <c r="I1105" s="44" t="s">
        <v>59</v>
      </c>
      <c r="J1105" s="44" t="s">
        <v>64</v>
      </c>
      <c r="K1105" s="46">
        <v>30.6</v>
      </c>
      <c r="L1105" s="47">
        <v>400</v>
      </c>
      <c r="M1105" s="48">
        <v>30.4</v>
      </c>
      <c r="N1105" s="47">
        <v>468</v>
      </c>
      <c r="O1105" s="48">
        <v>12.8</v>
      </c>
      <c r="P1105" s="47" t="s">
        <v>53</v>
      </c>
      <c r="Q1105" s="48">
        <v>4.5999999999999996</v>
      </c>
      <c r="R1105" s="47" t="s">
        <v>53</v>
      </c>
      <c r="S1105" s="48">
        <v>2.8</v>
      </c>
      <c r="T1105" s="47" t="s">
        <v>53</v>
      </c>
      <c r="U1105" s="48">
        <v>9.6999999999999993</v>
      </c>
      <c r="V1105" s="47" t="s">
        <v>53</v>
      </c>
      <c r="W1105" s="48">
        <v>15.4</v>
      </c>
      <c r="X1105" s="47" t="s">
        <v>53</v>
      </c>
      <c r="Y1105" s="48">
        <v>74</v>
      </c>
      <c r="Z1105" s="47">
        <v>466</v>
      </c>
      <c r="AA1105" s="48">
        <v>61.2</v>
      </c>
      <c r="AB1105" s="47">
        <v>262</v>
      </c>
      <c r="AC1105" s="48">
        <v>61</v>
      </c>
      <c r="AD1105" s="47" t="s">
        <v>1113</v>
      </c>
      <c r="AE1105" s="46">
        <v>25.1</v>
      </c>
    </row>
    <row r="1106" spans="1:31" x14ac:dyDescent="0.2">
      <c r="A1106" s="44">
        <f t="shared" si="17"/>
        <v>1105</v>
      </c>
      <c r="B1106" s="45" t="s">
        <v>89</v>
      </c>
      <c r="C1106" s="44"/>
      <c r="D1106" s="58" t="s">
        <v>1485</v>
      </c>
      <c r="E1106" t="s">
        <v>747</v>
      </c>
      <c r="F1106" t="s">
        <v>76</v>
      </c>
      <c r="G1106" s="45" t="s">
        <v>77</v>
      </c>
      <c r="H1106" s="44" t="s">
        <v>49</v>
      </c>
      <c r="I1106" s="44" t="s">
        <v>59</v>
      </c>
      <c r="J1106" s="44" t="s">
        <v>64</v>
      </c>
      <c r="K1106" s="46">
        <v>30.6</v>
      </c>
      <c r="L1106" s="47">
        <v>399</v>
      </c>
      <c r="M1106" s="48">
        <v>16.2</v>
      </c>
      <c r="N1106" s="47" t="s">
        <v>52</v>
      </c>
      <c r="O1106" s="48">
        <v>20.100000000000001</v>
      </c>
      <c r="P1106" s="47" t="s">
        <v>53</v>
      </c>
      <c r="Q1106" s="48">
        <v>2.1</v>
      </c>
      <c r="R1106" s="47" t="s">
        <v>53</v>
      </c>
      <c r="S1106" s="48">
        <v>62.9</v>
      </c>
      <c r="T1106" s="47">
        <v>371</v>
      </c>
      <c r="U1106" s="48">
        <v>1.8</v>
      </c>
      <c r="V1106" s="47" t="s">
        <v>53</v>
      </c>
      <c r="W1106" s="48">
        <v>6.1</v>
      </c>
      <c r="X1106" s="47" t="s">
        <v>53</v>
      </c>
      <c r="Y1106" s="48">
        <v>9.9</v>
      </c>
      <c r="Z1106" s="47" t="s">
        <v>53</v>
      </c>
      <c r="AA1106" s="48">
        <v>30.7</v>
      </c>
      <c r="AB1106" s="47">
        <v>540</v>
      </c>
      <c r="AC1106" s="48">
        <v>33.9</v>
      </c>
      <c r="AD1106" s="47" t="s">
        <v>53</v>
      </c>
      <c r="AE1106" s="46" t="s">
        <v>54</v>
      </c>
    </row>
    <row r="1107" spans="1:31" x14ac:dyDescent="0.2">
      <c r="A1107" s="44">
        <f t="shared" si="17"/>
        <v>1106</v>
      </c>
      <c r="B1107" s="45">
        <f>247</f>
        <v>247</v>
      </c>
      <c r="C1107" s="44">
        <v>243</v>
      </c>
      <c r="D1107" s="58" t="s">
        <v>1486</v>
      </c>
      <c r="E1107" t="s">
        <v>46</v>
      </c>
      <c r="F1107" t="s">
        <v>47</v>
      </c>
      <c r="G1107" s="45" t="s">
        <v>58</v>
      </c>
      <c r="H1107" s="44" t="s">
        <v>82</v>
      </c>
      <c r="I1107" s="44" t="s">
        <v>50</v>
      </c>
      <c r="J1107" s="44" t="s">
        <v>51</v>
      </c>
      <c r="K1107" s="46">
        <v>30.7</v>
      </c>
      <c r="L1107" s="47">
        <v>398</v>
      </c>
      <c r="M1107" s="48">
        <v>54.3</v>
      </c>
      <c r="N1107" s="47">
        <v>225</v>
      </c>
      <c r="O1107" s="48">
        <v>79.900000000000006</v>
      </c>
      <c r="P1107" s="47">
        <v>167</v>
      </c>
      <c r="Q1107" s="48">
        <v>56.9</v>
      </c>
      <c r="R1107" s="47">
        <v>307</v>
      </c>
      <c r="S1107" s="48">
        <v>13.5</v>
      </c>
      <c r="T1107" s="47" t="s">
        <v>53</v>
      </c>
      <c r="U1107" s="48">
        <v>58.5</v>
      </c>
      <c r="V1107" s="47">
        <v>351</v>
      </c>
      <c r="W1107" s="48">
        <v>62.5</v>
      </c>
      <c r="X1107" s="47">
        <v>318</v>
      </c>
      <c r="Y1107" s="48">
        <v>46.2</v>
      </c>
      <c r="Z1107" s="47" t="s">
        <v>53</v>
      </c>
      <c r="AA1107" s="48">
        <v>87.7</v>
      </c>
      <c r="AB1107" s="47">
        <v>122</v>
      </c>
      <c r="AC1107" s="48">
        <v>82.2</v>
      </c>
      <c r="AD1107" s="47" t="s">
        <v>1487</v>
      </c>
      <c r="AE1107" s="46">
        <v>50.6</v>
      </c>
    </row>
    <row r="1108" spans="1:31" x14ac:dyDescent="0.2">
      <c r="A1108" s="44">
        <f t="shared" si="17"/>
        <v>1107</v>
      </c>
      <c r="B1108" s="45">
        <f>324</f>
        <v>324</v>
      </c>
      <c r="C1108" s="44">
        <f>336</f>
        <v>336</v>
      </c>
      <c r="D1108" s="58" t="s">
        <v>1488</v>
      </c>
      <c r="E1108" t="s">
        <v>75</v>
      </c>
      <c r="F1108" t="s">
        <v>76</v>
      </c>
      <c r="G1108" s="45" t="s">
        <v>84</v>
      </c>
      <c r="H1108" s="44" t="s">
        <v>82</v>
      </c>
      <c r="I1108" s="44" t="s">
        <v>50</v>
      </c>
      <c r="J1108" s="44" t="s">
        <v>64</v>
      </c>
      <c r="K1108" s="46">
        <v>30.8</v>
      </c>
      <c r="L1108" s="47">
        <v>397</v>
      </c>
      <c r="M1108" s="48">
        <v>34.5</v>
      </c>
      <c r="N1108" s="47">
        <v>418</v>
      </c>
      <c r="O1108" s="48">
        <v>14</v>
      </c>
      <c r="P1108" s="47" t="s">
        <v>53</v>
      </c>
      <c r="Q1108" s="48">
        <v>99.9</v>
      </c>
      <c r="R1108" s="47">
        <v>20</v>
      </c>
      <c r="S1108" s="48">
        <v>9.6999999999999993</v>
      </c>
      <c r="T1108" s="47" t="s">
        <v>53</v>
      </c>
      <c r="U1108" s="48">
        <v>9.1999999999999993</v>
      </c>
      <c r="V1108" s="47" t="s">
        <v>53</v>
      </c>
      <c r="W1108" s="48">
        <v>7.1</v>
      </c>
      <c r="X1108" s="47" t="s">
        <v>53</v>
      </c>
      <c r="Y1108" s="48">
        <v>72.900000000000006</v>
      </c>
      <c r="Z1108" s="47">
        <v>489</v>
      </c>
      <c r="AA1108" s="48">
        <v>21</v>
      </c>
      <c r="AB1108" s="47">
        <v>709</v>
      </c>
      <c r="AC1108" s="48">
        <v>45.3</v>
      </c>
      <c r="AD1108" s="47" t="s">
        <v>53</v>
      </c>
      <c r="AE1108" s="46">
        <v>43</v>
      </c>
    </row>
    <row r="1109" spans="1:31" x14ac:dyDescent="0.2">
      <c r="A1109" s="44">
        <f t="shared" si="17"/>
        <v>1108</v>
      </c>
      <c r="B1109" s="45">
        <v>319</v>
      </c>
      <c r="C1109" s="44">
        <v>300</v>
      </c>
      <c r="D1109" s="58" t="s">
        <v>1489</v>
      </c>
      <c r="E1109" t="s">
        <v>75</v>
      </c>
      <c r="F1109" t="s">
        <v>76</v>
      </c>
      <c r="G1109" s="45" t="s">
        <v>84</v>
      </c>
      <c r="H1109" s="44" t="s">
        <v>82</v>
      </c>
      <c r="I1109" s="44" t="s">
        <v>50</v>
      </c>
      <c r="J1109" s="44" t="s">
        <v>64</v>
      </c>
      <c r="K1109" s="46">
        <v>30.9</v>
      </c>
      <c r="L1109" s="47">
        <v>395</v>
      </c>
      <c r="M1109" s="48">
        <v>33.4</v>
      </c>
      <c r="N1109" s="47">
        <v>431</v>
      </c>
      <c r="O1109" s="48">
        <v>11.6</v>
      </c>
      <c r="P1109" s="47" t="s">
        <v>53</v>
      </c>
      <c r="Q1109" s="48">
        <v>100</v>
      </c>
      <c r="R1109" s="47">
        <v>10</v>
      </c>
      <c r="S1109" s="48">
        <v>7.1</v>
      </c>
      <c r="T1109" s="47" t="s">
        <v>53</v>
      </c>
      <c r="U1109" s="48">
        <v>5.2</v>
      </c>
      <c r="V1109" s="47" t="s">
        <v>53</v>
      </c>
      <c r="W1109" s="48">
        <v>4.0999999999999996</v>
      </c>
      <c r="X1109" s="47" t="s">
        <v>53</v>
      </c>
      <c r="Y1109" s="48">
        <v>80.3</v>
      </c>
      <c r="Z1109" s="47">
        <v>349</v>
      </c>
      <c r="AA1109" s="48">
        <v>33.5</v>
      </c>
      <c r="AB1109" s="47">
        <v>505</v>
      </c>
      <c r="AC1109" s="48">
        <v>55.7</v>
      </c>
      <c r="AD1109" s="47" t="s">
        <v>393</v>
      </c>
      <c r="AE1109" s="46">
        <v>43.8</v>
      </c>
    </row>
    <row r="1110" spans="1:31" x14ac:dyDescent="0.2">
      <c r="A1110" s="44">
        <f t="shared" si="17"/>
        <v>1109</v>
      </c>
      <c r="B1110" s="45">
        <f>362</f>
        <v>362</v>
      </c>
      <c r="C1110" s="44"/>
      <c r="D1110" s="58" t="s">
        <v>1490</v>
      </c>
      <c r="E1110" t="s">
        <v>75</v>
      </c>
      <c r="F1110" t="s">
        <v>76</v>
      </c>
      <c r="G1110" s="45" t="s">
        <v>84</v>
      </c>
      <c r="H1110" s="44" t="s">
        <v>82</v>
      </c>
      <c r="I1110" s="44" t="s">
        <v>50</v>
      </c>
      <c r="J1110" s="44" t="s">
        <v>64</v>
      </c>
      <c r="K1110" s="46">
        <v>30.9</v>
      </c>
      <c r="L1110" s="47">
        <v>396</v>
      </c>
      <c r="M1110" s="48">
        <v>11.9</v>
      </c>
      <c r="N1110" s="47" t="s">
        <v>52</v>
      </c>
      <c r="O1110" s="48">
        <v>100</v>
      </c>
      <c r="P1110" s="47">
        <v>11</v>
      </c>
      <c r="Q1110" s="48">
        <v>75.099999999999994</v>
      </c>
      <c r="R1110" s="47">
        <v>179</v>
      </c>
      <c r="S1110" s="48"/>
      <c r="T1110" s="47"/>
      <c r="U1110" s="48">
        <v>3.9</v>
      </c>
      <c r="V1110" s="47" t="s">
        <v>53</v>
      </c>
      <c r="W1110" s="48">
        <v>3.1</v>
      </c>
      <c r="X1110" s="47" t="s">
        <v>53</v>
      </c>
      <c r="Y1110" s="48">
        <v>93.7</v>
      </c>
      <c r="Z1110" s="47">
        <v>108</v>
      </c>
      <c r="AA1110" s="48">
        <v>15.6</v>
      </c>
      <c r="AB1110" s="47" t="s">
        <v>53</v>
      </c>
      <c r="AC1110" s="48"/>
      <c r="AD1110" s="47"/>
      <c r="AE1110" s="46">
        <v>40.9</v>
      </c>
    </row>
    <row r="1111" spans="1:31" x14ac:dyDescent="0.2">
      <c r="A1111" s="44">
        <f t="shared" si="17"/>
        <v>1110</v>
      </c>
      <c r="B1111" s="45">
        <v>322</v>
      </c>
      <c r="C1111" s="44">
        <f>368</f>
        <v>368</v>
      </c>
      <c r="D1111" s="58" t="s">
        <v>1491</v>
      </c>
      <c r="E1111" t="s">
        <v>284</v>
      </c>
      <c r="F1111" t="s">
        <v>76</v>
      </c>
      <c r="G1111" s="45" t="s">
        <v>84</v>
      </c>
      <c r="H1111" s="44" t="s">
        <v>49</v>
      </c>
      <c r="I1111" s="44" t="s">
        <v>50</v>
      </c>
      <c r="J1111" s="44" t="s">
        <v>64</v>
      </c>
      <c r="K1111" s="46">
        <v>31</v>
      </c>
      <c r="L1111" s="47">
        <v>394</v>
      </c>
      <c r="M1111" s="48">
        <v>41.8</v>
      </c>
      <c r="N1111" s="47">
        <v>322</v>
      </c>
      <c r="O1111" s="48">
        <v>4.2</v>
      </c>
      <c r="P1111" s="47" t="s">
        <v>53</v>
      </c>
      <c r="Q1111" s="48">
        <v>91.1</v>
      </c>
      <c r="R1111" s="47">
        <v>97</v>
      </c>
      <c r="S1111" s="48">
        <v>2.5</v>
      </c>
      <c r="T1111" s="47" t="s">
        <v>53</v>
      </c>
      <c r="U1111" s="48">
        <v>3.3</v>
      </c>
      <c r="V1111" s="47" t="s">
        <v>53</v>
      </c>
      <c r="W1111" s="48">
        <v>2.7</v>
      </c>
      <c r="X1111" s="47" t="s">
        <v>53</v>
      </c>
      <c r="Y1111" s="48">
        <v>86.8</v>
      </c>
      <c r="Z1111" s="47">
        <v>223</v>
      </c>
      <c r="AA1111" s="48">
        <v>58.1</v>
      </c>
      <c r="AB1111" s="47">
        <v>284</v>
      </c>
      <c r="AC1111" s="48">
        <v>45.5</v>
      </c>
      <c r="AD1111" s="47" t="s">
        <v>53</v>
      </c>
      <c r="AE1111" s="46">
        <v>43.3</v>
      </c>
    </row>
    <row r="1112" spans="1:31" x14ac:dyDescent="0.2">
      <c r="A1112" s="44">
        <f t="shared" si="17"/>
        <v>1111</v>
      </c>
      <c r="B1112" s="45">
        <f>491</f>
        <v>491</v>
      </c>
      <c r="C1112" s="44">
        <f>554</f>
        <v>554</v>
      </c>
      <c r="D1112" s="58" t="s">
        <v>1492</v>
      </c>
      <c r="E1112" t="s">
        <v>355</v>
      </c>
      <c r="F1112" t="s">
        <v>76</v>
      </c>
      <c r="G1112" s="45" t="s">
        <v>58</v>
      </c>
      <c r="H1112" s="44" t="s">
        <v>49</v>
      </c>
      <c r="I1112" s="44" t="s">
        <v>50</v>
      </c>
      <c r="J1112" s="44" t="s">
        <v>64</v>
      </c>
      <c r="K1112" s="46">
        <v>31.2</v>
      </c>
      <c r="L1112" s="47">
        <v>393</v>
      </c>
      <c r="M1112" s="48">
        <v>39.200000000000003</v>
      </c>
      <c r="N1112" s="47">
        <v>349</v>
      </c>
      <c r="O1112" s="48">
        <v>48</v>
      </c>
      <c r="P1112" s="47">
        <v>404</v>
      </c>
      <c r="Q1112" s="48">
        <v>12.7</v>
      </c>
      <c r="R1112" s="47" t="s">
        <v>53</v>
      </c>
      <c r="S1112" s="48">
        <v>25.6</v>
      </c>
      <c r="T1112" s="47">
        <v>638</v>
      </c>
      <c r="U1112" s="48">
        <v>86.9</v>
      </c>
      <c r="V1112" s="47">
        <v>186</v>
      </c>
      <c r="W1112" s="48">
        <v>84</v>
      </c>
      <c r="X1112" s="47">
        <v>177</v>
      </c>
      <c r="Y1112" s="48">
        <v>42.4</v>
      </c>
      <c r="Z1112" s="47" t="s">
        <v>53</v>
      </c>
      <c r="AA1112" s="48">
        <v>16.399999999999999</v>
      </c>
      <c r="AB1112" s="47">
        <v>799</v>
      </c>
      <c r="AC1112" s="48">
        <v>49.5</v>
      </c>
      <c r="AD1112" s="47" t="s">
        <v>258</v>
      </c>
      <c r="AE1112" s="46">
        <v>32.6</v>
      </c>
    </row>
    <row r="1113" spans="1:31" x14ac:dyDescent="0.2">
      <c r="A1113" s="44">
        <f t="shared" si="17"/>
        <v>1112</v>
      </c>
      <c r="B1113" s="45" t="s">
        <v>65</v>
      </c>
      <c r="C1113" s="44"/>
      <c r="D1113" s="58" t="s">
        <v>1493</v>
      </c>
      <c r="E1113" t="s">
        <v>278</v>
      </c>
      <c r="F1113" t="s">
        <v>76</v>
      </c>
      <c r="G1113" s="45" t="s">
        <v>77</v>
      </c>
      <c r="H1113" s="44" t="s">
        <v>62</v>
      </c>
      <c r="I1113" s="44" t="s">
        <v>59</v>
      </c>
      <c r="J1113" s="44" t="s">
        <v>103</v>
      </c>
      <c r="K1113" s="46">
        <v>31.4</v>
      </c>
      <c r="L1113" s="47">
        <v>392</v>
      </c>
      <c r="M1113" s="48">
        <v>10.3</v>
      </c>
      <c r="N1113" s="47" t="s">
        <v>52</v>
      </c>
      <c r="O1113" s="48">
        <v>28.9</v>
      </c>
      <c r="P1113" s="47">
        <v>650</v>
      </c>
      <c r="Q1113" s="48">
        <v>2.2999999999999998</v>
      </c>
      <c r="R1113" s="47" t="s">
        <v>53</v>
      </c>
      <c r="S1113" s="48">
        <v>10.6</v>
      </c>
      <c r="T1113" s="47" t="s">
        <v>53</v>
      </c>
      <c r="U1113" s="48">
        <v>1.3</v>
      </c>
      <c r="V1113" s="47" t="s">
        <v>53</v>
      </c>
      <c r="W1113" s="48">
        <v>5.7</v>
      </c>
      <c r="X1113" s="47" t="s">
        <v>53</v>
      </c>
      <c r="Y1113" s="48">
        <v>45.3</v>
      </c>
      <c r="Z1113" s="47" t="s">
        <v>53</v>
      </c>
      <c r="AA1113" s="48">
        <v>4.9000000000000004</v>
      </c>
      <c r="AB1113" s="47" t="s">
        <v>53</v>
      </c>
      <c r="AC1113" s="48"/>
      <c r="AD1113" s="47"/>
      <c r="AE1113" s="46" t="s">
        <v>54</v>
      </c>
    </row>
    <row r="1114" spans="1:31" x14ac:dyDescent="0.2">
      <c r="A1114" s="44">
        <f t="shared" si="17"/>
        <v>1113</v>
      </c>
      <c r="B1114" s="45">
        <f>535</f>
        <v>535</v>
      </c>
      <c r="C1114" s="44">
        <f>527</f>
        <v>527</v>
      </c>
      <c r="D1114" s="58" t="s">
        <v>1494</v>
      </c>
      <c r="E1114" t="s">
        <v>216</v>
      </c>
      <c r="F1114" t="s">
        <v>69</v>
      </c>
      <c r="G1114" s="45" t="s">
        <v>77</v>
      </c>
      <c r="H1114" s="44" t="s">
        <v>82</v>
      </c>
      <c r="I1114" s="44" t="s">
        <v>50</v>
      </c>
      <c r="J1114" s="44" t="s">
        <v>64</v>
      </c>
      <c r="K1114" s="46">
        <v>31.5</v>
      </c>
      <c r="L1114" s="47">
        <v>391</v>
      </c>
      <c r="M1114" s="48">
        <v>14</v>
      </c>
      <c r="N1114" s="47" t="s">
        <v>52</v>
      </c>
      <c r="O1114" s="48">
        <v>85.3</v>
      </c>
      <c r="P1114" s="47">
        <v>132</v>
      </c>
      <c r="Q1114" s="48">
        <v>13</v>
      </c>
      <c r="R1114" s="47" t="s">
        <v>53</v>
      </c>
      <c r="S1114" s="48"/>
      <c r="T1114" s="47"/>
      <c r="U1114" s="48">
        <v>24</v>
      </c>
      <c r="V1114" s="47">
        <v>673</v>
      </c>
      <c r="W1114" s="48">
        <v>18.100000000000001</v>
      </c>
      <c r="X1114" s="47">
        <v>795</v>
      </c>
      <c r="Y1114" s="48">
        <v>82.7</v>
      </c>
      <c r="Z1114" s="47">
        <v>298</v>
      </c>
      <c r="AA1114" s="48">
        <v>15.9</v>
      </c>
      <c r="AB1114" s="47" t="s">
        <v>53</v>
      </c>
      <c r="AC1114" s="48">
        <v>57.2</v>
      </c>
      <c r="AD1114" s="47">
        <v>557</v>
      </c>
      <c r="AE1114" s="46">
        <v>30.6</v>
      </c>
    </row>
    <row r="1115" spans="1:31" x14ac:dyDescent="0.2">
      <c r="A1115" s="44">
        <f t="shared" si="17"/>
        <v>1114</v>
      </c>
      <c r="B1115" s="45">
        <f>584</f>
        <v>584</v>
      </c>
      <c r="C1115" s="44">
        <v>564</v>
      </c>
      <c r="D1115" s="58" t="s">
        <v>1495</v>
      </c>
      <c r="E1115" t="s">
        <v>289</v>
      </c>
      <c r="F1115" t="s">
        <v>69</v>
      </c>
      <c r="G1115" s="45" t="s">
        <v>84</v>
      </c>
      <c r="H1115" s="44" t="s">
        <v>49</v>
      </c>
      <c r="I1115" s="44" t="s">
        <v>50</v>
      </c>
      <c r="J1115" s="44" t="s">
        <v>64</v>
      </c>
      <c r="K1115" s="46">
        <v>31.6</v>
      </c>
      <c r="L1115" s="47">
        <v>390</v>
      </c>
      <c r="M1115" s="48">
        <v>29.7</v>
      </c>
      <c r="N1115" s="47">
        <v>479</v>
      </c>
      <c r="O1115" s="48">
        <v>16.600000000000001</v>
      </c>
      <c r="P1115" s="47" t="s">
        <v>53</v>
      </c>
      <c r="Q1115" s="48">
        <v>9.3000000000000007</v>
      </c>
      <c r="R1115" s="47" t="s">
        <v>53</v>
      </c>
      <c r="S1115" s="48">
        <v>5.7</v>
      </c>
      <c r="T1115" s="47" t="s">
        <v>53</v>
      </c>
      <c r="U1115" s="48">
        <v>26.1</v>
      </c>
      <c r="V1115" s="47">
        <v>644</v>
      </c>
      <c r="W1115" s="48">
        <v>32.200000000000003</v>
      </c>
      <c r="X1115" s="47">
        <v>588</v>
      </c>
      <c r="Y1115" s="48">
        <v>79.8</v>
      </c>
      <c r="Z1115" s="47">
        <v>354</v>
      </c>
      <c r="AA1115" s="48">
        <v>69.2</v>
      </c>
      <c r="AB1115" s="47">
        <v>220</v>
      </c>
      <c r="AC1115" s="48">
        <v>68.099999999999994</v>
      </c>
      <c r="AD1115" s="47" t="s">
        <v>1496</v>
      </c>
      <c r="AE1115" s="46">
        <v>28.7</v>
      </c>
    </row>
    <row r="1116" spans="1:31" x14ac:dyDescent="0.2">
      <c r="A1116" s="44">
        <f t="shared" si="17"/>
        <v>1115</v>
      </c>
      <c r="B1116" s="45">
        <f>272</f>
        <v>272</v>
      </c>
      <c r="C1116" s="44">
        <f>332</f>
        <v>332</v>
      </c>
      <c r="D1116" s="58" t="s">
        <v>1497</v>
      </c>
      <c r="E1116" t="s">
        <v>264</v>
      </c>
      <c r="F1116" t="s">
        <v>76</v>
      </c>
      <c r="G1116" s="45" t="s">
        <v>58</v>
      </c>
      <c r="H1116" s="44" t="s">
        <v>49</v>
      </c>
      <c r="I1116" s="44" t="s">
        <v>50</v>
      </c>
      <c r="J1116" s="44" t="s">
        <v>51</v>
      </c>
      <c r="K1116" s="46">
        <v>31.7</v>
      </c>
      <c r="L1116" s="47">
        <v>388</v>
      </c>
      <c r="M1116" s="48">
        <v>65.099999999999994</v>
      </c>
      <c r="N1116" s="47">
        <v>163</v>
      </c>
      <c r="O1116" s="48">
        <v>24.6</v>
      </c>
      <c r="P1116" s="47">
        <v>742</v>
      </c>
      <c r="Q1116" s="48">
        <v>43.8</v>
      </c>
      <c r="R1116" s="47">
        <v>428</v>
      </c>
      <c r="S1116" s="48">
        <v>100</v>
      </c>
      <c r="T1116" s="47">
        <v>3</v>
      </c>
      <c r="U1116" s="48">
        <v>100</v>
      </c>
      <c r="V1116" s="47">
        <v>9</v>
      </c>
      <c r="W1116" s="48">
        <v>100</v>
      </c>
      <c r="X1116" s="47">
        <v>4</v>
      </c>
      <c r="Y1116" s="48">
        <v>50.6</v>
      </c>
      <c r="Z1116" s="47" t="s">
        <v>53</v>
      </c>
      <c r="AA1116" s="48">
        <v>60.6</v>
      </c>
      <c r="AB1116" s="47">
        <v>268</v>
      </c>
      <c r="AC1116" s="48">
        <v>54.4</v>
      </c>
      <c r="AD1116" s="47" t="s">
        <v>385</v>
      </c>
      <c r="AE1116" s="46">
        <v>48.2</v>
      </c>
    </row>
    <row r="1117" spans="1:31" x14ac:dyDescent="0.2">
      <c r="A1117" s="44">
        <f t="shared" si="17"/>
        <v>1116</v>
      </c>
      <c r="B1117" s="45">
        <f>358</f>
        <v>358</v>
      </c>
      <c r="C1117" s="44">
        <f>371</f>
        <v>371</v>
      </c>
      <c r="D1117" s="58" t="s">
        <v>1498</v>
      </c>
      <c r="E1117" t="s">
        <v>46</v>
      </c>
      <c r="F1117" t="s">
        <v>47</v>
      </c>
      <c r="G1117" s="45" t="s">
        <v>77</v>
      </c>
      <c r="H1117" s="44" t="s">
        <v>82</v>
      </c>
      <c r="I1117" s="44" t="s">
        <v>50</v>
      </c>
      <c r="J1117" s="44" t="s">
        <v>51</v>
      </c>
      <c r="K1117" s="46">
        <v>31.7</v>
      </c>
      <c r="L1117" s="47">
        <v>389</v>
      </c>
      <c r="M1117" s="48">
        <v>45.8</v>
      </c>
      <c r="N1117" s="47">
        <v>297</v>
      </c>
      <c r="O1117" s="48">
        <v>30.3</v>
      </c>
      <c r="P1117" s="47">
        <v>628</v>
      </c>
      <c r="Q1117" s="48">
        <v>43.4</v>
      </c>
      <c r="R1117" s="47">
        <v>436</v>
      </c>
      <c r="S1117" s="48">
        <v>13</v>
      </c>
      <c r="T1117" s="47" t="s">
        <v>53</v>
      </c>
      <c r="U1117" s="48">
        <v>39.200000000000003</v>
      </c>
      <c r="V1117" s="47">
        <v>498</v>
      </c>
      <c r="W1117" s="48">
        <v>44.7</v>
      </c>
      <c r="X1117" s="47">
        <v>466</v>
      </c>
      <c r="Y1117" s="48">
        <v>78.7</v>
      </c>
      <c r="Z1117" s="47">
        <v>373</v>
      </c>
      <c r="AA1117" s="48">
        <v>85.8</v>
      </c>
      <c r="AB1117" s="47">
        <v>133</v>
      </c>
      <c r="AC1117" s="48">
        <v>60</v>
      </c>
      <c r="AD1117" s="47" t="s">
        <v>1499</v>
      </c>
      <c r="AE1117" s="46">
        <v>41.1</v>
      </c>
    </row>
    <row r="1118" spans="1:31" x14ac:dyDescent="0.2">
      <c r="A1118" s="44">
        <f t="shared" si="17"/>
        <v>1117</v>
      </c>
      <c r="B1118" s="45">
        <f>628</f>
        <v>628</v>
      </c>
      <c r="C1118" s="44" t="s">
        <v>765</v>
      </c>
      <c r="D1118" s="58" t="s">
        <v>1500</v>
      </c>
      <c r="E1118" t="s">
        <v>251</v>
      </c>
      <c r="F1118" t="s">
        <v>76</v>
      </c>
      <c r="G1118" s="45" t="s">
        <v>77</v>
      </c>
      <c r="H1118" s="44" t="s">
        <v>49</v>
      </c>
      <c r="I1118" s="44" t="s">
        <v>63</v>
      </c>
      <c r="J1118" s="44" t="s">
        <v>64</v>
      </c>
      <c r="K1118" s="46">
        <v>31.7</v>
      </c>
      <c r="L1118" s="47">
        <v>387</v>
      </c>
      <c r="M1118" s="48">
        <v>34.9</v>
      </c>
      <c r="N1118" s="47">
        <v>409</v>
      </c>
      <c r="O1118" s="48">
        <v>71.2</v>
      </c>
      <c r="P1118" s="47">
        <v>217</v>
      </c>
      <c r="Q1118" s="48">
        <v>1.3</v>
      </c>
      <c r="R1118" s="47" t="s">
        <v>53</v>
      </c>
      <c r="S1118" s="48">
        <v>55.4</v>
      </c>
      <c r="T1118" s="47">
        <v>409</v>
      </c>
      <c r="U1118" s="48">
        <v>13.5</v>
      </c>
      <c r="V1118" s="47" t="s">
        <v>53</v>
      </c>
      <c r="W1118" s="48">
        <v>15.7</v>
      </c>
      <c r="X1118" s="47" t="s">
        <v>53</v>
      </c>
      <c r="Y1118" s="48">
        <v>9</v>
      </c>
      <c r="Z1118" s="47" t="s">
        <v>53</v>
      </c>
      <c r="AA1118" s="48">
        <v>16.600000000000001</v>
      </c>
      <c r="AB1118" s="47">
        <v>792</v>
      </c>
      <c r="AC1118" s="48">
        <v>35.6</v>
      </c>
      <c r="AD1118" s="47" t="s">
        <v>53</v>
      </c>
      <c r="AE1118" s="46">
        <v>27.4</v>
      </c>
    </row>
    <row r="1119" spans="1:31" x14ac:dyDescent="0.2">
      <c r="A1119" s="44">
        <f t="shared" si="17"/>
        <v>1118</v>
      </c>
      <c r="B1119" s="45">
        <f>461</f>
        <v>461</v>
      </c>
      <c r="C1119" s="44">
        <f>554</f>
        <v>554</v>
      </c>
      <c r="D1119" s="58" t="s">
        <v>1501</v>
      </c>
      <c r="E1119" t="s">
        <v>255</v>
      </c>
      <c r="F1119" t="s">
        <v>76</v>
      </c>
      <c r="G1119" s="45" t="s">
        <v>77</v>
      </c>
      <c r="H1119" s="44" t="s">
        <v>49</v>
      </c>
      <c r="I1119" s="44" t="s">
        <v>50</v>
      </c>
      <c r="J1119" s="44" t="s">
        <v>64</v>
      </c>
      <c r="K1119" s="46">
        <v>32</v>
      </c>
      <c r="L1119" s="47">
        <v>386</v>
      </c>
      <c r="M1119" s="48">
        <v>47.8</v>
      </c>
      <c r="N1119" s="47">
        <v>273</v>
      </c>
      <c r="O1119" s="48">
        <v>23.1</v>
      </c>
      <c r="P1119" s="47">
        <v>774</v>
      </c>
      <c r="Q1119" s="48">
        <v>12.3</v>
      </c>
      <c r="R1119" s="47" t="s">
        <v>53</v>
      </c>
      <c r="S1119" s="48">
        <v>66.7</v>
      </c>
      <c r="T1119" s="47">
        <v>350</v>
      </c>
      <c r="U1119" s="48">
        <v>87.9</v>
      </c>
      <c r="V1119" s="47">
        <v>183</v>
      </c>
      <c r="W1119" s="48">
        <v>83.8</v>
      </c>
      <c r="X1119" s="47">
        <v>180</v>
      </c>
      <c r="Y1119" s="48">
        <v>54.6</v>
      </c>
      <c r="Z1119" s="47">
        <v>775</v>
      </c>
      <c r="AA1119" s="48">
        <v>5.8</v>
      </c>
      <c r="AB1119" s="47" t="s">
        <v>53</v>
      </c>
      <c r="AC1119" s="48">
        <v>52.1</v>
      </c>
      <c r="AD1119" s="47" t="s">
        <v>1318</v>
      </c>
      <c r="AE1119" s="46">
        <v>33.9</v>
      </c>
    </row>
    <row r="1120" spans="1:31" x14ac:dyDescent="0.2">
      <c r="A1120" s="44">
        <f t="shared" si="17"/>
        <v>1119</v>
      </c>
      <c r="B1120" s="45">
        <f>350</f>
        <v>350</v>
      </c>
      <c r="C1120" s="44">
        <f>416</f>
        <v>416</v>
      </c>
      <c r="D1120" s="58" t="s">
        <v>1502</v>
      </c>
      <c r="E1120" t="s">
        <v>767</v>
      </c>
      <c r="F1120" t="s">
        <v>76</v>
      </c>
      <c r="G1120" s="45" t="s">
        <v>77</v>
      </c>
      <c r="H1120" s="44" t="s">
        <v>62</v>
      </c>
      <c r="I1120" s="44" t="s">
        <v>50</v>
      </c>
      <c r="J1120" s="44" t="s">
        <v>64</v>
      </c>
      <c r="K1120" s="46">
        <v>32.200000000000003</v>
      </c>
      <c r="L1120" s="47">
        <v>384</v>
      </c>
      <c r="M1120" s="48">
        <v>35.6</v>
      </c>
      <c r="N1120" s="47">
        <v>404</v>
      </c>
      <c r="O1120" s="48">
        <v>67.3</v>
      </c>
      <c r="P1120" s="47">
        <v>252</v>
      </c>
      <c r="Q1120" s="48">
        <v>33.299999999999997</v>
      </c>
      <c r="R1120" s="47">
        <v>546</v>
      </c>
      <c r="S1120" s="48">
        <v>91.1</v>
      </c>
      <c r="T1120" s="47">
        <v>217</v>
      </c>
      <c r="U1120" s="48">
        <v>10.6</v>
      </c>
      <c r="V1120" s="47" t="s">
        <v>53</v>
      </c>
      <c r="W1120" s="48">
        <v>8.1</v>
      </c>
      <c r="X1120" s="47" t="s">
        <v>53</v>
      </c>
      <c r="Y1120" s="48">
        <v>57.5</v>
      </c>
      <c r="Z1120" s="47">
        <v>725</v>
      </c>
      <c r="AA1120" s="48">
        <v>65.900000000000006</v>
      </c>
      <c r="AB1120" s="47">
        <v>237</v>
      </c>
      <c r="AC1120" s="48">
        <v>53.2</v>
      </c>
      <c r="AD1120" s="47" t="s">
        <v>1016</v>
      </c>
      <c r="AE1120" s="46">
        <v>41.5</v>
      </c>
    </row>
    <row r="1121" spans="1:31" x14ac:dyDescent="0.2">
      <c r="A1121" s="44">
        <f t="shared" si="17"/>
        <v>1120</v>
      </c>
      <c r="B1121" s="45">
        <f>511</f>
        <v>511</v>
      </c>
      <c r="C1121" s="44">
        <f>516</f>
        <v>516</v>
      </c>
      <c r="D1121" s="58" t="s">
        <v>1503</v>
      </c>
      <c r="E1121" t="s">
        <v>678</v>
      </c>
      <c r="F1121" t="s">
        <v>76</v>
      </c>
      <c r="G1121" s="45" t="s">
        <v>77</v>
      </c>
      <c r="H1121" s="44" t="s">
        <v>82</v>
      </c>
      <c r="I1121" s="44" t="s">
        <v>63</v>
      </c>
      <c r="J1121" s="44" t="s">
        <v>51</v>
      </c>
      <c r="K1121" s="46">
        <v>32.200000000000003</v>
      </c>
      <c r="L1121" s="47">
        <v>385</v>
      </c>
      <c r="M1121" s="48">
        <v>70</v>
      </c>
      <c r="N1121" s="47">
        <v>148</v>
      </c>
      <c r="O1121" s="48">
        <v>33.1</v>
      </c>
      <c r="P1121" s="47">
        <v>586</v>
      </c>
      <c r="Q1121" s="48">
        <v>3</v>
      </c>
      <c r="R1121" s="47" t="s">
        <v>53</v>
      </c>
      <c r="S1121" s="48">
        <v>3.6</v>
      </c>
      <c r="T1121" s="47" t="s">
        <v>53</v>
      </c>
      <c r="U1121" s="48">
        <v>4.3</v>
      </c>
      <c r="V1121" s="47" t="s">
        <v>53</v>
      </c>
      <c r="W1121" s="48">
        <v>8.5</v>
      </c>
      <c r="X1121" s="47" t="s">
        <v>53</v>
      </c>
      <c r="Y1121" s="48">
        <v>24.3</v>
      </c>
      <c r="Z1121" s="47" t="s">
        <v>53</v>
      </c>
      <c r="AA1121" s="48">
        <v>80.400000000000006</v>
      </c>
      <c r="AB1121" s="47">
        <v>157</v>
      </c>
      <c r="AC1121" s="48">
        <v>60.5</v>
      </c>
      <c r="AD1121" s="47" t="s">
        <v>968</v>
      </c>
      <c r="AE1121" s="46">
        <v>31.6</v>
      </c>
    </row>
    <row r="1122" spans="1:31" x14ac:dyDescent="0.2">
      <c r="A1122" s="44">
        <f t="shared" si="17"/>
        <v>1121</v>
      </c>
      <c r="B1122" s="45">
        <v>250</v>
      </c>
      <c r="C1122" s="44">
        <v>248</v>
      </c>
      <c r="D1122" s="58" t="s">
        <v>1504</v>
      </c>
      <c r="E1122" t="s">
        <v>46</v>
      </c>
      <c r="F1122" t="s">
        <v>47</v>
      </c>
      <c r="G1122" s="45" t="s">
        <v>77</v>
      </c>
      <c r="H1122" s="44" t="s">
        <v>82</v>
      </c>
      <c r="I1122" s="44" t="s">
        <v>50</v>
      </c>
      <c r="J1122" s="44" t="s">
        <v>51</v>
      </c>
      <c r="K1122" s="46">
        <v>32.299999999999997</v>
      </c>
      <c r="L1122" s="47">
        <v>382</v>
      </c>
      <c r="M1122" s="48">
        <v>41.8</v>
      </c>
      <c r="N1122" s="47">
        <v>323</v>
      </c>
      <c r="O1122" s="48">
        <v>100</v>
      </c>
      <c r="P1122" s="47">
        <v>10</v>
      </c>
      <c r="Q1122" s="48">
        <v>50.6</v>
      </c>
      <c r="R1122" s="47">
        <v>372</v>
      </c>
      <c r="S1122" s="48">
        <v>48.4</v>
      </c>
      <c r="T1122" s="47">
        <v>446</v>
      </c>
      <c r="U1122" s="48">
        <v>50.9</v>
      </c>
      <c r="V1122" s="47">
        <v>404</v>
      </c>
      <c r="W1122" s="48">
        <v>55.5</v>
      </c>
      <c r="X1122" s="47">
        <v>370</v>
      </c>
      <c r="Y1122" s="48">
        <v>77.900000000000006</v>
      </c>
      <c r="Z1122" s="47">
        <v>383</v>
      </c>
      <c r="AA1122" s="48">
        <v>57.5</v>
      </c>
      <c r="AB1122" s="47">
        <v>288</v>
      </c>
      <c r="AC1122" s="48">
        <v>61.8</v>
      </c>
      <c r="AD1122" s="47" t="s">
        <v>806</v>
      </c>
      <c r="AE1122" s="46">
        <v>50.4</v>
      </c>
    </row>
    <row r="1123" spans="1:31" x14ac:dyDescent="0.2">
      <c r="A1123" s="44">
        <f t="shared" si="17"/>
        <v>1122</v>
      </c>
      <c r="B1123" s="45">
        <f>362</f>
        <v>362</v>
      </c>
      <c r="C1123" s="44">
        <v>354</v>
      </c>
      <c r="D1123" s="58" t="s">
        <v>1505</v>
      </c>
      <c r="E1123" t="s">
        <v>425</v>
      </c>
      <c r="F1123" t="s">
        <v>170</v>
      </c>
      <c r="G1123" s="45" t="s">
        <v>84</v>
      </c>
      <c r="H1123" s="44" t="s">
        <v>82</v>
      </c>
      <c r="I1123" s="44" t="s">
        <v>50</v>
      </c>
      <c r="J1123" s="44" t="s">
        <v>64</v>
      </c>
      <c r="K1123" s="46">
        <v>32.299999999999997</v>
      </c>
      <c r="L1123" s="47">
        <v>381</v>
      </c>
      <c r="M1123" s="48">
        <v>55.1</v>
      </c>
      <c r="N1123" s="47">
        <v>221</v>
      </c>
      <c r="O1123" s="48">
        <v>6.2</v>
      </c>
      <c r="P1123" s="47" t="s">
        <v>53</v>
      </c>
      <c r="Q1123" s="48">
        <v>31.2</v>
      </c>
      <c r="R1123" s="47">
        <v>574</v>
      </c>
      <c r="S1123" s="48">
        <v>57.2</v>
      </c>
      <c r="T1123" s="47">
        <v>404</v>
      </c>
      <c r="U1123" s="48">
        <v>17.399999999999999</v>
      </c>
      <c r="V1123" s="47">
        <v>776</v>
      </c>
      <c r="W1123" s="48">
        <v>23.5</v>
      </c>
      <c r="X1123" s="47">
        <v>713</v>
      </c>
      <c r="Y1123" s="48">
        <v>97.6</v>
      </c>
      <c r="Z1123" s="47">
        <v>26</v>
      </c>
      <c r="AA1123" s="48">
        <v>84.8</v>
      </c>
      <c r="AB1123" s="47">
        <v>138</v>
      </c>
      <c r="AC1123" s="48">
        <v>80.099999999999994</v>
      </c>
      <c r="AD1123" s="47">
        <v>168</v>
      </c>
      <c r="AE1123" s="46">
        <v>40.9</v>
      </c>
    </row>
    <row r="1124" spans="1:31" x14ac:dyDescent="0.2">
      <c r="A1124" s="44">
        <f t="shared" si="17"/>
        <v>1123</v>
      </c>
      <c r="B1124" s="45">
        <f>430</f>
        <v>430</v>
      </c>
      <c r="C1124" s="44">
        <f>408</f>
        <v>408</v>
      </c>
      <c r="D1124" s="58" t="s">
        <v>1506</v>
      </c>
      <c r="E1124" t="s">
        <v>209</v>
      </c>
      <c r="F1124" t="s">
        <v>69</v>
      </c>
      <c r="G1124" s="45" t="s">
        <v>84</v>
      </c>
      <c r="H1124" s="44" t="s">
        <v>49</v>
      </c>
      <c r="I1124" s="44" t="s">
        <v>50</v>
      </c>
      <c r="J1124" s="44" t="s">
        <v>64</v>
      </c>
      <c r="K1124" s="46">
        <v>32.299999999999997</v>
      </c>
      <c r="L1124" s="47">
        <v>383</v>
      </c>
      <c r="M1124" s="48">
        <v>37.299999999999997</v>
      </c>
      <c r="N1124" s="47">
        <v>377</v>
      </c>
      <c r="O1124" s="48">
        <v>13.1</v>
      </c>
      <c r="P1124" s="47" t="s">
        <v>53</v>
      </c>
      <c r="Q1124" s="48">
        <v>18.8</v>
      </c>
      <c r="R1124" s="47">
        <v>738</v>
      </c>
      <c r="S1124" s="48">
        <v>34.5</v>
      </c>
      <c r="T1124" s="47">
        <v>541</v>
      </c>
      <c r="U1124" s="48">
        <v>76.8</v>
      </c>
      <c r="V1124" s="47">
        <v>245</v>
      </c>
      <c r="W1124" s="48">
        <v>79</v>
      </c>
      <c r="X1124" s="47">
        <v>217</v>
      </c>
      <c r="Y1124" s="48">
        <v>79.8</v>
      </c>
      <c r="Z1124" s="47">
        <v>355</v>
      </c>
      <c r="AA1124" s="48">
        <v>58.8</v>
      </c>
      <c r="AB1124" s="47">
        <v>278</v>
      </c>
      <c r="AC1124" s="48">
        <v>77</v>
      </c>
      <c r="AD1124" s="47" t="s">
        <v>1507</v>
      </c>
      <c r="AE1124" s="46">
        <v>35.700000000000003</v>
      </c>
    </row>
    <row r="1125" spans="1:31" x14ac:dyDescent="0.2">
      <c r="A1125" s="44">
        <f t="shared" si="17"/>
        <v>1124</v>
      </c>
      <c r="B1125" s="45" t="s">
        <v>44</v>
      </c>
      <c r="C1125" s="44" t="s">
        <v>43</v>
      </c>
      <c r="D1125" s="58" t="s">
        <v>1508</v>
      </c>
      <c r="E1125" t="s">
        <v>546</v>
      </c>
      <c r="F1125" t="s">
        <v>76</v>
      </c>
      <c r="G1125" s="45" t="s">
        <v>84</v>
      </c>
      <c r="H1125" s="44" t="s">
        <v>82</v>
      </c>
      <c r="I1125" s="44" t="s">
        <v>59</v>
      </c>
      <c r="J1125" s="44" t="s">
        <v>64</v>
      </c>
      <c r="K1125" s="46">
        <v>32.4</v>
      </c>
      <c r="L1125" s="47">
        <v>380</v>
      </c>
      <c r="M1125" s="48">
        <v>13.5</v>
      </c>
      <c r="N1125" s="47" t="s">
        <v>52</v>
      </c>
      <c r="O1125" s="48">
        <v>20.399999999999999</v>
      </c>
      <c r="P1125" s="47" t="s">
        <v>53</v>
      </c>
      <c r="Q1125" s="48">
        <v>6.9</v>
      </c>
      <c r="R1125" s="47" t="s">
        <v>53</v>
      </c>
      <c r="S1125" s="48">
        <v>7.4</v>
      </c>
      <c r="T1125" s="47" t="s">
        <v>53</v>
      </c>
      <c r="U1125" s="48">
        <v>2.7</v>
      </c>
      <c r="V1125" s="47" t="s">
        <v>53</v>
      </c>
      <c r="W1125" s="48">
        <v>7.2</v>
      </c>
      <c r="X1125" s="47" t="s">
        <v>53</v>
      </c>
      <c r="Y1125" s="48">
        <v>55.4</v>
      </c>
      <c r="Z1125" s="47">
        <v>764</v>
      </c>
      <c r="AA1125" s="48">
        <v>5.6</v>
      </c>
      <c r="AB1125" s="47" t="s">
        <v>53</v>
      </c>
      <c r="AC1125" s="48">
        <v>60.9</v>
      </c>
      <c r="AD1125" s="47" t="s">
        <v>1099</v>
      </c>
      <c r="AE1125" s="46" t="s">
        <v>54</v>
      </c>
    </row>
    <row r="1126" spans="1:31" x14ac:dyDescent="0.2">
      <c r="A1126" s="44">
        <f t="shared" si="17"/>
        <v>1125</v>
      </c>
      <c r="B1126" s="45">
        <v>447</v>
      </c>
      <c r="C1126" s="44">
        <v>387</v>
      </c>
      <c r="D1126" s="58" t="s">
        <v>1509</v>
      </c>
      <c r="E1126" t="s">
        <v>363</v>
      </c>
      <c r="F1126" t="s">
        <v>69</v>
      </c>
      <c r="G1126" s="45" t="s">
        <v>77</v>
      </c>
      <c r="H1126" s="44" t="s">
        <v>49</v>
      </c>
      <c r="I1126" s="44" t="s">
        <v>59</v>
      </c>
      <c r="J1126" s="44" t="s">
        <v>64</v>
      </c>
      <c r="K1126" s="46">
        <v>32.5</v>
      </c>
      <c r="L1126" s="47">
        <v>377</v>
      </c>
      <c r="M1126" s="48">
        <v>51.5</v>
      </c>
      <c r="N1126" s="47">
        <v>239</v>
      </c>
      <c r="O1126" s="48">
        <v>91.8</v>
      </c>
      <c r="P1126" s="47">
        <v>98</v>
      </c>
      <c r="Q1126" s="48">
        <v>1.7</v>
      </c>
      <c r="R1126" s="47" t="s">
        <v>53</v>
      </c>
      <c r="S1126" s="48">
        <v>4.9000000000000004</v>
      </c>
      <c r="T1126" s="47" t="s">
        <v>53</v>
      </c>
      <c r="U1126" s="48">
        <v>71.099999999999994</v>
      </c>
      <c r="V1126" s="47">
        <v>268</v>
      </c>
      <c r="W1126" s="48">
        <v>67.5</v>
      </c>
      <c r="X1126" s="47">
        <v>286</v>
      </c>
      <c r="Y1126" s="48">
        <v>34.4</v>
      </c>
      <c r="Z1126" s="47" t="s">
        <v>53</v>
      </c>
      <c r="AA1126" s="48">
        <v>61.3</v>
      </c>
      <c r="AB1126" s="47">
        <v>258</v>
      </c>
      <c r="AC1126" s="48"/>
      <c r="AD1126" s="47"/>
      <c r="AE1126" s="46">
        <v>34.6</v>
      </c>
    </row>
    <row r="1127" spans="1:31" x14ac:dyDescent="0.2">
      <c r="A1127" s="44">
        <f t="shared" si="17"/>
        <v>1126</v>
      </c>
      <c r="B1127" s="45">
        <f>452</f>
        <v>452</v>
      </c>
      <c r="C1127" s="44">
        <f>501</f>
        <v>501</v>
      </c>
      <c r="D1127" s="58" t="s">
        <v>1510</v>
      </c>
      <c r="E1127" t="s">
        <v>216</v>
      </c>
      <c r="F1127" t="s">
        <v>69</v>
      </c>
      <c r="G1127" s="45" t="s">
        <v>77</v>
      </c>
      <c r="H1127" s="44" t="s">
        <v>62</v>
      </c>
      <c r="I1127" s="44" t="s">
        <v>50</v>
      </c>
      <c r="J1127" s="44" t="s">
        <v>64</v>
      </c>
      <c r="K1127" s="46">
        <v>32.5</v>
      </c>
      <c r="L1127" s="47">
        <v>378</v>
      </c>
      <c r="M1127" s="48">
        <v>19.8</v>
      </c>
      <c r="N1127" s="47">
        <v>667</v>
      </c>
      <c r="O1127" s="48">
        <v>70.5</v>
      </c>
      <c r="P1127" s="47">
        <v>225</v>
      </c>
      <c r="Q1127" s="48">
        <v>18.100000000000001</v>
      </c>
      <c r="R1127" s="47">
        <v>750</v>
      </c>
      <c r="S1127" s="48">
        <v>51.3</v>
      </c>
      <c r="T1127" s="47">
        <v>433</v>
      </c>
      <c r="U1127" s="48">
        <v>26.4</v>
      </c>
      <c r="V1127" s="47">
        <v>641</v>
      </c>
      <c r="W1127" s="48">
        <v>32.4</v>
      </c>
      <c r="X1127" s="47">
        <v>584</v>
      </c>
      <c r="Y1127" s="48">
        <v>87.5</v>
      </c>
      <c r="Z1127" s="47">
        <v>209</v>
      </c>
      <c r="AA1127" s="48">
        <v>18.100000000000001</v>
      </c>
      <c r="AB1127" s="47">
        <v>756</v>
      </c>
      <c r="AC1127" s="48">
        <v>52.2</v>
      </c>
      <c r="AD1127" s="47" t="s">
        <v>1027</v>
      </c>
      <c r="AE1127" s="46">
        <v>34.200000000000003</v>
      </c>
    </row>
    <row r="1128" spans="1:31" x14ac:dyDescent="0.2">
      <c r="A1128" s="44">
        <f t="shared" si="17"/>
        <v>1127</v>
      </c>
      <c r="B1128" s="45" t="s">
        <v>43</v>
      </c>
      <c r="C1128" s="44" t="s">
        <v>43</v>
      </c>
      <c r="D1128" s="58" t="s">
        <v>1511</v>
      </c>
      <c r="E1128" t="s">
        <v>109</v>
      </c>
      <c r="F1128" t="s">
        <v>47</v>
      </c>
      <c r="G1128" s="45" t="s">
        <v>84</v>
      </c>
      <c r="H1128" s="44" t="s">
        <v>82</v>
      </c>
      <c r="I1128" s="44" t="s">
        <v>59</v>
      </c>
      <c r="J1128" s="44" t="s">
        <v>64</v>
      </c>
      <c r="K1128" s="46">
        <v>32.5</v>
      </c>
      <c r="L1128" s="47">
        <v>379</v>
      </c>
      <c r="M1128" s="48">
        <v>16</v>
      </c>
      <c r="N1128" s="47" t="s">
        <v>52</v>
      </c>
      <c r="O1128" s="48">
        <v>5.3</v>
      </c>
      <c r="P1128" s="47" t="s">
        <v>53</v>
      </c>
      <c r="Q1128" s="48">
        <v>4.3</v>
      </c>
      <c r="R1128" s="47" t="s">
        <v>53</v>
      </c>
      <c r="S1128" s="48">
        <v>11.5</v>
      </c>
      <c r="T1128" s="47" t="s">
        <v>53</v>
      </c>
      <c r="U1128" s="48">
        <v>1.5</v>
      </c>
      <c r="V1128" s="47" t="s">
        <v>53</v>
      </c>
      <c r="W1128" s="48">
        <v>1.4</v>
      </c>
      <c r="X1128" s="47" t="s">
        <v>53</v>
      </c>
      <c r="Y1128" s="48">
        <v>47.1</v>
      </c>
      <c r="Z1128" s="47" t="s">
        <v>53</v>
      </c>
      <c r="AA1128" s="48">
        <v>6.2</v>
      </c>
      <c r="AB1128" s="47" t="s">
        <v>53</v>
      </c>
      <c r="AC1128" s="48">
        <v>47.7</v>
      </c>
      <c r="AD1128" s="47" t="s">
        <v>641</v>
      </c>
      <c r="AE1128" s="46" t="s">
        <v>54</v>
      </c>
    </row>
    <row r="1129" spans="1:31" x14ac:dyDescent="0.2">
      <c r="A1129" s="44">
        <f t="shared" si="17"/>
        <v>1128</v>
      </c>
      <c r="B1129" s="45">
        <v>549</v>
      </c>
      <c r="C1129" s="44">
        <v>573</v>
      </c>
      <c r="D1129" s="58" t="s">
        <v>1512</v>
      </c>
      <c r="E1129" t="s">
        <v>46</v>
      </c>
      <c r="F1129" t="s">
        <v>47</v>
      </c>
      <c r="G1129" s="45" t="s">
        <v>84</v>
      </c>
      <c r="H1129" s="44" t="s">
        <v>82</v>
      </c>
      <c r="I1129" s="44" t="s">
        <v>50</v>
      </c>
      <c r="J1129" s="44" t="s">
        <v>64</v>
      </c>
      <c r="K1129" s="46">
        <v>32.700000000000003</v>
      </c>
      <c r="L1129" s="47">
        <v>375</v>
      </c>
      <c r="M1129" s="48">
        <v>24</v>
      </c>
      <c r="N1129" s="47">
        <v>562</v>
      </c>
      <c r="O1129" s="48">
        <v>11.4</v>
      </c>
      <c r="P1129" s="47" t="s">
        <v>53</v>
      </c>
      <c r="Q1129" s="48">
        <v>34.1</v>
      </c>
      <c r="R1129" s="47">
        <v>536</v>
      </c>
      <c r="S1129" s="48">
        <v>16.399999999999999</v>
      </c>
      <c r="T1129" s="47">
        <v>772</v>
      </c>
      <c r="U1129" s="48">
        <v>9</v>
      </c>
      <c r="V1129" s="47" t="s">
        <v>53</v>
      </c>
      <c r="W1129" s="48">
        <v>14.7</v>
      </c>
      <c r="X1129" s="47" t="s">
        <v>53</v>
      </c>
      <c r="Y1129" s="48">
        <v>74.5</v>
      </c>
      <c r="Z1129" s="47">
        <v>454</v>
      </c>
      <c r="AA1129" s="48">
        <v>34.799999999999997</v>
      </c>
      <c r="AB1129" s="47">
        <v>493</v>
      </c>
      <c r="AC1129" s="48">
        <v>62.5</v>
      </c>
      <c r="AD1129" s="47">
        <v>449</v>
      </c>
      <c r="AE1129" s="46">
        <v>30.1</v>
      </c>
    </row>
    <row r="1130" spans="1:31" x14ac:dyDescent="0.2">
      <c r="A1130" s="44">
        <f t="shared" si="17"/>
        <v>1129</v>
      </c>
      <c r="B1130" s="45">
        <f>654</f>
        <v>654</v>
      </c>
      <c r="C1130" s="44" t="s">
        <v>406</v>
      </c>
      <c r="D1130" s="58" t="s">
        <v>1513</v>
      </c>
      <c r="E1130" t="s">
        <v>678</v>
      </c>
      <c r="F1130" t="s">
        <v>76</v>
      </c>
      <c r="G1130" s="45" t="s">
        <v>77</v>
      </c>
      <c r="H1130" s="44" t="s">
        <v>49</v>
      </c>
      <c r="I1130" s="44" t="s">
        <v>59</v>
      </c>
      <c r="J1130" s="44" t="s">
        <v>51</v>
      </c>
      <c r="K1130" s="46">
        <v>32.700000000000003</v>
      </c>
      <c r="L1130" s="47">
        <v>374</v>
      </c>
      <c r="M1130" s="48">
        <v>58.6</v>
      </c>
      <c r="N1130" s="47">
        <v>197</v>
      </c>
      <c r="O1130" s="48">
        <v>9.6</v>
      </c>
      <c r="P1130" s="47" t="s">
        <v>53</v>
      </c>
      <c r="Q1130" s="48">
        <v>6.8</v>
      </c>
      <c r="R1130" s="47" t="s">
        <v>53</v>
      </c>
      <c r="S1130" s="48">
        <v>2.8</v>
      </c>
      <c r="T1130" s="47" t="s">
        <v>53</v>
      </c>
      <c r="U1130" s="48">
        <v>3.5</v>
      </c>
      <c r="V1130" s="47" t="s">
        <v>53</v>
      </c>
      <c r="W1130" s="48">
        <v>7.8</v>
      </c>
      <c r="X1130" s="47" t="s">
        <v>53</v>
      </c>
      <c r="Y1130" s="48">
        <v>27.3</v>
      </c>
      <c r="Z1130" s="47" t="s">
        <v>53</v>
      </c>
      <c r="AA1130" s="48">
        <v>60.7</v>
      </c>
      <c r="AB1130" s="47">
        <v>266</v>
      </c>
      <c r="AC1130" s="48">
        <v>44.1</v>
      </c>
      <c r="AD1130" s="47" t="s">
        <v>53</v>
      </c>
      <c r="AE1130" s="46">
        <v>26.6</v>
      </c>
    </row>
    <row r="1131" spans="1:31" x14ac:dyDescent="0.2">
      <c r="A1131" s="44">
        <f t="shared" si="17"/>
        <v>1130</v>
      </c>
      <c r="B1131" s="45" t="s">
        <v>383</v>
      </c>
      <c r="C1131" s="44" t="s">
        <v>93</v>
      </c>
      <c r="D1131" s="58" t="s">
        <v>1514</v>
      </c>
      <c r="E1131" t="s">
        <v>291</v>
      </c>
      <c r="F1131" t="s">
        <v>170</v>
      </c>
      <c r="G1131" s="45" t="s">
        <v>84</v>
      </c>
      <c r="H1131" s="44" t="s">
        <v>82</v>
      </c>
      <c r="I1131" s="44" t="s">
        <v>50</v>
      </c>
      <c r="J1131" s="44" t="s">
        <v>64</v>
      </c>
      <c r="K1131" s="46">
        <v>32.700000000000003</v>
      </c>
      <c r="L1131" s="47">
        <v>376</v>
      </c>
      <c r="M1131" s="48">
        <v>24.2</v>
      </c>
      <c r="N1131" s="47">
        <v>555</v>
      </c>
      <c r="O1131" s="48">
        <v>7.2</v>
      </c>
      <c r="P1131" s="47" t="s">
        <v>53</v>
      </c>
      <c r="Q1131" s="48">
        <v>3.5</v>
      </c>
      <c r="R1131" s="47" t="s">
        <v>53</v>
      </c>
      <c r="S1131" s="48">
        <v>1.9</v>
      </c>
      <c r="T1131" s="47" t="s">
        <v>53</v>
      </c>
      <c r="U1131" s="48">
        <v>13.6</v>
      </c>
      <c r="V1131" s="47" t="s">
        <v>53</v>
      </c>
      <c r="W1131" s="48">
        <v>19</v>
      </c>
      <c r="X1131" s="47">
        <v>780</v>
      </c>
      <c r="Y1131" s="48">
        <v>80.7</v>
      </c>
      <c r="Z1131" s="47">
        <v>341</v>
      </c>
      <c r="AA1131" s="48">
        <v>33</v>
      </c>
      <c r="AB1131" s="47">
        <v>514</v>
      </c>
      <c r="AC1131" s="48">
        <v>56.6</v>
      </c>
      <c r="AD1131" s="47" t="s">
        <v>513</v>
      </c>
      <c r="AE1131" s="46" t="s">
        <v>54</v>
      </c>
    </row>
    <row r="1132" spans="1:31" x14ac:dyDescent="0.2">
      <c r="A1132" s="44">
        <f t="shared" si="17"/>
        <v>1131</v>
      </c>
      <c r="B1132" s="45">
        <v>239</v>
      </c>
      <c r="C1132" s="44">
        <f>230</f>
        <v>230</v>
      </c>
      <c r="D1132" s="58" t="s">
        <v>1515</v>
      </c>
      <c r="E1132" t="s">
        <v>1237</v>
      </c>
      <c r="F1132" t="s">
        <v>69</v>
      </c>
      <c r="G1132" s="45" t="s">
        <v>77</v>
      </c>
      <c r="H1132" s="44" t="s">
        <v>62</v>
      </c>
      <c r="I1132" s="44" t="s">
        <v>50</v>
      </c>
      <c r="J1132" s="44" t="s">
        <v>64</v>
      </c>
      <c r="K1132" s="46">
        <v>32.799999999999997</v>
      </c>
      <c r="L1132" s="47">
        <v>373</v>
      </c>
      <c r="M1132" s="48">
        <v>33.700000000000003</v>
      </c>
      <c r="N1132" s="47">
        <v>425</v>
      </c>
      <c r="O1132" s="48">
        <v>18.600000000000001</v>
      </c>
      <c r="P1132" s="47" t="s">
        <v>53</v>
      </c>
      <c r="Q1132" s="48">
        <v>71.7</v>
      </c>
      <c r="R1132" s="47">
        <v>203</v>
      </c>
      <c r="S1132" s="48">
        <v>99.9</v>
      </c>
      <c r="T1132" s="47">
        <v>103</v>
      </c>
      <c r="U1132" s="48">
        <v>100</v>
      </c>
      <c r="V1132" s="47">
        <v>21</v>
      </c>
      <c r="W1132" s="48">
        <v>100</v>
      </c>
      <c r="X1132" s="47">
        <v>14</v>
      </c>
      <c r="Y1132" s="48">
        <v>85.6</v>
      </c>
      <c r="Z1132" s="47">
        <v>243</v>
      </c>
      <c r="AA1132" s="48">
        <v>49.6</v>
      </c>
      <c r="AB1132" s="47">
        <v>350</v>
      </c>
      <c r="AC1132" s="48">
        <v>80.2</v>
      </c>
      <c r="AD1132" s="47" t="s">
        <v>1426</v>
      </c>
      <c r="AE1132" s="46">
        <v>51.4</v>
      </c>
    </row>
    <row r="1133" spans="1:31" x14ac:dyDescent="0.2">
      <c r="A1133" s="44">
        <f t="shared" si="17"/>
        <v>1132</v>
      </c>
      <c r="B1133" s="45">
        <f>515</f>
        <v>515</v>
      </c>
      <c r="C1133" s="44">
        <f>567</f>
        <v>567</v>
      </c>
      <c r="D1133" s="58" t="s">
        <v>1516</v>
      </c>
      <c r="E1133" t="s">
        <v>337</v>
      </c>
      <c r="F1133" t="s">
        <v>76</v>
      </c>
      <c r="G1133" s="45" t="s">
        <v>84</v>
      </c>
      <c r="H1133" s="44" t="s">
        <v>82</v>
      </c>
      <c r="I1133" s="44" t="s">
        <v>59</v>
      </c>
      <c r="J1133" s="44" t="s">
        <v>64</v>
      </c>
      <c r="K1133" s="46">
        <v>32.9</v>
      </c>
      <c r="L1133" s="47">
        <v>372</v>
      </c>
      <c r="M1133" s="48">
        <v>55.3</v>
      </c>
      <c r="N1133" s="47">
        <v>219</v>
      </c>
      <c r="O1133" s="48">
        <v>16</v>
      </c>
      <c r="P1133" s="47" t="s">
        <v>53</v>
      </c>
      <c r="Q1133" s="48">
        <v>3.4</v>
      </c>
      <c r="R1133" s="47" t="s">
        <v>53</v>
      </c>
      <c r="S1133" s="48">
        <v>52.2</v>
      </c>
      <c r="T1133" s="47">
        <v>427</v>
      </c>
      <c r="U1133" s="48">
        <v>47.2</v>
      </c>
      <c r="V1133" s="47">
        <v>428</v>
      </c>
      <c r="W1133" s="48">
        <v>44.1</v>
      </c>
      <c r="X1133" s="47">
        <v>474</v>
      </c>
      <c r="Y1133" s="48">
        <v>59.9</v>
      </c>
      <c r="Z1133" s="47">
        <v>695</v>
      </c>
      <c r="AA1133" s="48">
        <v>38.9</v>
      </c>
      <c r="AB1133" s="47">
        <v>445</v>
      </c>
      <c r="AC1133" s="48">
        <v>45.2</v>
      </c>
      <c r="AD1133" s="47" t="s">
        <v>53</v>
      </c>
      <c r="AE1133" s="46">
        <v>31.5</v>
      </c>
    </row>
    <row r="1134" spans="1:31" x14ac:dyDescent="0.2">
      <c r="A1134" s="44">
        <f t="shared" si="17"/>
        <v>1133</v>
      </c>
      <c r="B1134" s="45">
        <f>571</f>
        <v>571</v>
      </c>
      <c r="C1134" s="44" t="s">
        <v>406</v>
      </c>
      <c r="D1134" s="58" t="s">
        <v>1517</v>
      </c>
      <c r="E1134" t="s">
        <v>233</v>
      </c>
      <c r="F1134" t="s">
        <v>76</v>
      </c>
      <c r="G1134" s="45" t="s">
        <v>77</v>
      </c>
      <c r="H1134" s="44" t="s">
        <v>82</v>
      </c>
      <c r="I1134" s="44" t="s">
        <v>50</v>
      </c>
      <c r="J1134" s="44" t="s">
        <v>64</v>
      </c>
      <c r="K1134" s="46">
        <v>33</v>
      </c>
      <c r="L1134" s="47">
        <v>371</v>
      </c>
      <c r="M1134" s="48">
        <v>50.5</v>
      </c>
      <c r="N1134" s="47">
        <v>251</v>
      </c>
      <c r="O1134" s="48">
        <v>18.5</v>
      </c>
      <c r="P1134" s="47" t="s">
        <v>53</v>
      </c>
      <c r="Q1134" s="48">
        <v>11.8</v>
      </c>
      <c r="R1134" s="47" t="s">
        <v>53</v>
      </c>
      <c r="S1134" s="48">
        <v>3.9</v>
      </c>
      <c r="T1134" s="47" t="s">
        <v>53</v>
      </c>
      <c r="U1134" s="48">
        <v>6.1</v>
      </c>
      <c r="V1134" s="47" t="s">
        <v>53</v>
      </c>
      <c r="W1134" s="48">
        <v>10.9</v>
      </c>
      <c r="X1134" s="47" t="s">
        <v>53</v>
      </c>
      <c r="Y1134" s="48">
        <v>73.5</v>
      </c>
      <c r="Z1134" s="47">
        <v>483</v>
      </c>
      <c r="AA1134" s="48">
        <v>30.8</v>
      </c>
      <c r="AB1134" s="47">
        <v>536</v>
      </c>
      <c r="AC1134" s="48">
        <v>58.3</v>
      </c>
      <c r="AD1134" s="47" t="s">
        <v>804</v>
      </c>
      <c r="AE1134" s="46">
        <v>29.2</v>
      </c>
    </row>
    <row r="1135" spans="1:31" x14ac:dyDescent="0.2">
      <c r="A1135" s="44">
        <f t="shared" si="17"/>
        <v>1134</v>
      </c>
      <c r="B1135" s="45">
        <v>409</v>
      </c>
      <c r="C1135" s="44">
        <f>442</f>
        <v>442</v>
      </c>
      <c r="D1135" s="58" t="s">
        <v>1518</v>
      </c>
      <c r="E1135" t="s">
        <v>133</v>
      </c>
      <c r="F1135" t="s">
        <v>69</v>
      </c>
      <c r="G1135" s="45" t="s">
        <v>77</v>
      </c>
      <c r="H1135" s="44" t="s">
        <v>62</v>
      </c>
      <c r="I1135" s="44" t="s">
        <v>50</v>
      </c>
      <c r="J1135" s="44" t="s">
        <v>51</v>
      </c>
      <c r="K1135" s="46">
        <v>33.1</v>
      </c>
      <c r="L1135" s="47">
        <v>370</v>
      </c>
      <c r="M1135" s="48">
        <v>43.1</v>
      </c>
      <c r="N1135" s="47">
        <v>311</v>
      </c>
      <c r="O1135" s="48">
        <v>28.7</v>
      </c>
      <c r="P1135" s="47">
        <v>663</v>
      </c>
      <c r="Q1135" s="48">
        <v>40.299999999999997</v>
      </c>
      <c r="R1135" s="47">
        <v>466</v>
      </c>
      <c r="S1135" s="48">
        <v>17.100000000000001</v>
      </c>
      <c r="T1135" s="47">
        <v>764</v>
      </c>
      <c r="U1135" s="48">
        <v>13.9</v>
      </c>
      <c r="V1135" s="47" t="s">
        <v>53</v>
      </c>
      <c r="W1135" s="48">
        <v>19.899999999999999</v>
      </c>
      <c r="X1135" s="47">
        <v>763</v>
      </c>
      <c r="Y1135" s="48">
        <v>72.400000000000006</v>
      </c>
      <c r="Z1135" s="47">
        <v>492</v>
      </c>
      <c r="AA1135" s="48">
        <v>42.7</v>
      </c>
      <c r="AB1135" s="47">
        <v>411</v>
      </c>
      <c r="AC1135" s="48">
        <v>62</v>
      </c>
      <c r="AD1135" s="47" t="s">
        <v>911</v>
      </c>
      <c r="AE1135" s="46">
        <v>36.799999999999997</v>
      </c>
    </row>
    <row r="1136" spans="1:31" x14ac:dyDescent="0.2">
      <c r="A1136" s="44">
        <f t="shared" si="17"/>
        <v>1135</v>
      </c>
      <c r="B1136" s="45">
        <v>256</v>
      </c>
      <c r="C1136" s="44">
        <f>252</f>
        <v>252</v>
      </c>
      <c r="D1136" s="58" t="s">
        <v>1519</v>
      </c>
      <c r="E1136" t="s">
        <v>75</v>
      </c>
      <c r="F1136" t="s">
        <v>76</v>
      </c>
      <c r="G1136" s="45" t="s">
        <v>84</v>
      </c>
      <c r="H1136" s="44" t="s">
        <v>62</v>
      </c>
      <c r="I1136" s="44" t="s">
        <v>50</v>
      </c>
      <c r="J1136" s="44" t="s">
        <v>64</v>
      </c>
      <c r="K1136" s="46">
        <v>33.299999999999997</v>
      </c>
      <c r="L1136" s="47">
        <v>367</v>
      </c>
      <c r="M1136" s="48">
        <v>47.9</v>
      </c>
      <c r="N1136" s="47">
        <v>270</v>
      </c>
      <c r="O1136" s="48">
        <v>42</v>
      </c>
      <c r="P1136" s="47">
        <v>479</v>
      </c>
      <c r="Q1136" s="48">
        <v>99.8</v>
      </c>
      <c r="R1136" s="47">
        <v>22</v>
      </c>
      <c r="S1136" s="48">
        <v>12.9</v>
      </c>
      <c r="T1136" s="47" t="s">
        <v>53</v>
      </c>
      <c r="U1136" s="48">
        <v>9.1999999999999993</v>
      </c>
      <c r="V1136" s="47" t="s">
        <v>53</v>
      </c>
      <c r="W1136" s="48">
        <v>14.9</v>
      </c>
      <c r="X1136" s="47" t="s">
        <v>53</v>
      </c>
      <c r="Y1136" s="48">
        <v>73.599999999999994</v>
      </c>
      <c r="Z1136" s="47">
        <v>481</v>
      </c>
      <c r="AA1136" s="48">
        <v>35.200000000000003</v>
      </c>
      <c r="AB1136" s="47">
        <v>490</v>
      </c>
      <c r="AC1136" s="48">
        <v>48.1</v>
      </c>
      <c r="AD1136" s="47" t="s">
        <v>330</v>
      </c>
      <c r="AE1136" s="46">
        <v>49.8</v>
      </c>
    </row>
    <row r="1137" spans="1:31" x14ac:dyDescent="0.2">
      <c r="A1137" s="44">
        <f t="shared" si="17"/>
        <v>1136</v>
      </c>
      <c r="B1137" s="45">
        <f>294</f>
        <v>294</v>
      </c>
      <c r="C1137" s="44">
        <f>278</f>
        <v>278</v>
      </c>
      <c r="D1137" s="58" t="s">
        <v>1520</v>
      </c>
      <c r="E1137" t="s">
        <v>319</v>
      </c>
      <c r="F1137" t="s">
        <v>69</v>
      </c>
      <c r="G1137" s="45" t="s">
        <v>77</v>
      </c>
      <c r="H1137" s="44" t="s">
        <v>82</v>
      </c>
      <c r="I1137" s="44" t="s">
        <v>50</v>
      </c>
      <c r="J1137" s="44" t="s">
        <v>64</v>
      </c>
      <c r="K1137" s="46">
        <v>33.299999999999997</v>
      </c>
      <c r="L1137" s="47">
        <v>369</v>
      </c>
      <c r="M1137" s="48">
        <v>22.1</v>
      </c>
      <c r="N1137" s="47">
        <v>599</v>
      </c>
      <c r="O1137" s="48">
        <v>75.599999999999994</v>
      </c>
      <c r="P1137" s="47">
        <v>192</v>
      </c>
      <c r="Q1137" s="48">
        <v>27.7</v>
      </c>
      <c r="R1137" s="47">
        <v>611</v>
      </c>
      <c r="S1137" s="48">
        <v>96.8</v>
      </c>
      <c r="T1137" s="47">
        <v>152</v>
      </c>
      <c r="U1137" s="48">
        <v>72.099999999999994</v>
      </c>
      <c r="V1137" s="47">
        <v>264</v>
      </c>
      <c r="W1137" s="48">
        <v>74.8</v>
      </c>
      <c r="X1137" s="47">
        <v>235</v>
      </c>
      <c r="Y1137" s="48">
        <v>92.2</v>
      </c>
      <c r="Z1137" s="47">
        <v>143</v>
      </c>
      <c r="AA1137" s="48">
        <v>63.2</v>
      </c>
      <c r="AB1137" s="47">
        <v>245</v>
      </c>
      <c r="AC1137" s="48">
        <v>80</v>
      </c>
      <c r="AD1137" s="47" t="s">
        <v>1521</v>
      </c>
      <c r="AE1137" s="46">
        <v>46</v>
      </c>
    </row>
    <row r="1138" spans="1:31" x14ac:dyDescent="0.2">
      <c r="A1138" s="44">
        <f t="shared" si="17"/>
        <v>1137</v>
      </c>
      <c r="B1138" s="45">
        <f>628</f>
        <v>628</v>
      </c>
      <c r="C1138" s="44" t="s">
        <v>479</v>
      </c>
      <c r="D1138" s="58" t="s">
        <v>1522</v>
      </c>
      <c r="E1138" t="s">
        <v>233</v>
      </c>
      <c r="F1138" t="s">
        <v>76</v>
      </c>
      <c r="G1138" s="45" t="s">
        <v>84</v>
      </c>
      <c r="H1138" s="44" t="s">
        <v>82</v>
      </c>
      <c r="I1138" s="44" t="s">
        <v>59</v>
      </c>
      <c r="J1138" s="44" t="s">
        <v>64</v>
      </c>
      <c r="K1138" s="46">
        <v>33.299999999999997</v>
      </c>
      <c r="L1138" s="47">
        <v>368</v>
      </c>
      <c r="M1138" s="48">
        <v>43</v>
      </c>
      <c r="N1138" s="47">
        <v>313</v>
      </c>
      <c r="O1138" s="48">
        <v>4.5</v>
      </c>
      <c r="P1138" s="47" t="s">
        <v>53</v>
      </c>
      <c r="Q1138" s="48">
        <v>5.0999999999999996</v>
      </c>
      <c r="R1138" s="47" t="s">
        <v>53</v>
      </c>
      <c r="S1138" s="48">
        <v>7</v>
      </c>
      <c r="T1138" s="47" t="s">
        <v>53</v>
      </c>
      <c r="U1138" s="48">
        <v>20.6</v>
      </c>
      <c r="V1138" s="47">
        <v>720</v>
      </c>
      <c r="W1138" s="48">
        <v>26.8</v>
      </c>
      <c r="X1138" s="47">
        <v>660</v>
      </c>
      <c r="Y1138" s="48">
        <v>70.5</v>
      </c>
      <c r="Z1138" s="47">
        <v>518</v>
      </c>
      <c r="AA1138" s="48">
        <v>78.8</v>
      </c>
      <c r="AB1138" s="47">
        <v>166</v>
      </c>
      <c r="AC1138" s="48">
        <v>37.5</v>
      </c>
      <c r="AD1138" s="47" t="s">
        <v>53</v>
      </c>
      <c r="AE1138" s="46">
        <v>27.4</v>
      </c>
    </row>
    <row r="1139" spans="1:31" x14ac:dyDescent="0.2">
      <c r="A1139" s="44">
        <f t="shared" si="17"/>
        <v>1138</v>
      </c>
      <c r="B1139" s="45">
        <f>233</f>
        <v>233</v>
      </c>
      <c r="C1139" s="44">
        <v>217</v>
      </c>
      <c r="D1139" s="58" t="s">
        <v>1523</v>
      </c>
      <c r="E1139" t="s">
        <v>100</v>
      </c>
      <c r="F1139" t="s">
        <v>101</v>
      </c>
      <c r="G1139" s="45" t="s">
        <v>77</v>
      </c>
      <c r="H1139" s="44" t="s">
        <v>49</v>
      </c>
      <c r="I1139" s="44" t="s">
        <v>50</v>
      </c>
      <c r="J1139" s="44" t="s">
        <v>64</v>
      </c>
      <c r="K1139" s="46">
        <v>33.4</v>
      </c>
      <c r="L1139" s="47">
        <v>365</v>
      </c>
      <c r="M1139" s="48">
        <v>29</v>
      </c>
      <c r="N1139" s="47">
        <v>488</v>
      </c>
      <c r="O1139" s="48">
        <v>13.2</v>
      </c>
      <c r="P1139" s="47" t="s">
        <v>53</v>
      </c>
      <c r="Q1139" s="48">
        <v>87.8</v>
      </c>
      <c r="R1139" s="47">
        <v>110</v>
      </c>
      <c r="S1139" s="48">
        <v>95.6</v>
      </c>
      <c r="T1139" s="47">
        <v>173</v>
      </c>
      <c r="U1139" s="48">
        <v>97.4</v>
      </c>
      <c r="V1139" s="47">
        <v>97</v>
      </c>
      <c r="W1139" s="48">
        <v>97.5</v>
      </c>
      <c r="X1139" s="47">
        <v>85</v>
      </c>
      <c r="Y1139" s="48">
        <v>82.1</v>
      </c>
      <c r="Z1139" s="47">
        <v>310</v>
      </c>
      <c r="AA1139" s="48">
        <v>28</v>
      </c>
      <c r="AB1139" s="47">
        <v>594</v>
      </c>
      <c r="AC1139" s="48">
        <v>82.2</v>
      </c>
      <c r="AD1139" s="47" t="s">
        <v>1487</v>
      </c>
      <c r="AE1139" s="46">
        <v>52.1</v>
      </c>
    </row>
    <row r="1140" spans="1:31" x14ac:dyDescent="0.2">
      <c r="A1140" s="44">
        <f t="shared" si="17"/>
        <v>1139</v>
      </c>
      <c r="B1140" s="45">
        <f>310</f>
        <v>310</v>
      </c>
      <c r="C1140" s="44">
        <v>314</v>
      </c>
      <c r="D1140" s="58" t="s">
        <v>1524</v>
      </c>
      <c r="E1140" t="s">
        <v>216</v>
      </c>
      <c r="F1140" t="s">
        <v>69</v>
      </c>
      <c r="G1140" s="45" t="s">
        <v>77</v>
      </c>
      <c r="H1140" s="44" t="s">
        <v>62</v>
      </c>
      <c r="I1140" s="44" t="s">
        <v>50</v>
      </c>
      <c r="J1140" s="44" t="s">
        <v>64</v>
      </c>
      <c r="K1140" s="46">
        <v>33.4</v>
      </c>
      <c r="L1140" s="47">
        <v>364</v>
      </c>
      <c r="M1140" s="48">
        <v>46.1</v>
      </c>
      <c r="N1140" s="47">
        <v>291</v>
      </c>
      <c r="O1140" s="48">
        <v>11</v>
      </c>
      <c r="P1140" s="47" t="s">
        <v>53</v>
      </c>
      <c r="Q1140" s="48">
        <v>64.2</v>
      </c>
      <c r="R1140" s="47">
        <v>253</v>
      </c>
      <c r="S1140" s="48">
        <v>44.8</v>
      </c>
      <c r="T1140" s="47">
        <v>468</v>
      </c>
      <c r="U1140" s="48">
        <v>60.9</v>
      </c>
      <c r="V1140" s="47">
        <v>337</v>
      </c>
      <c r="W1140" s="48">
        <v>64.7</v>
      </c>
      <c r="X1140" s="47">
        <v>306</v>
      </c>
      <c r="Y1140" s="48">
        <v>69.7</v>
      </c>
      <c r="Z1140" s="47">
        <v>537</v>
      </c>
      <c r="AA1140" s="48">
        <v>35.799999999999997</v>
      </c>
      <c r="AB1140" s="47">
        <v>480</v>
      </c>
      <c r="AC1140" s="48">
        <v>74.2</v>
      </c>
      <c r="AD1140" s="47" t="s">
        <v>1525</v>
      </c>
      <c r="AE1140" s="46">
        <v>44.5</v>
      </c>
    </row>
    <row r="1141" spans="1:31" x14ac:dyDescent="0.2">
      <c r="A1141" s="44">
        <f t="shared" si="17"/>
        <v>1140</v>
      </c>
      <c r="B1141" s="45">
        <v>333</v>
      </c>
      <c r="C1141" s="44">
        <f>362</f>
        <v>362</v>
      </c>
      <c r="D1141" s="58" t="s">
        <v>1526</v>
      </c>
      <c r="E1141" t="s">
        <v>160</v>
      </c>
      <c r="F1141" t="s">
        <v>47</v>
      </c>
      <c r="G1141" s="45" t="s">
        <v>84</v>
      </c>
      <c r="H1141" s="44" t="s">
        <v>49</v>
      </c>
      <c r="I1141" s="44" t="s">
        <v>50</v>
      </c>
      <c r="J1141" s="44" t="s">
        <v>64</v>
      </c>
      <c r="K1141" s="46">
        <v>33.4</v>
      </c>
      <c r="L1141" s="47">
        <v>366</v>
      </c>
      <c r="M1141" s="48">
        <v>31.7</v>
      </c>
      <c r="N1141" s="47">
        <v>451</v>
      </c>
      <c r="O1141" s="48">
        <v>5</v>
      </c>
      <c r="P1141" s="47" t="s">
        <v>53</v>
      </c>
      <c r="Q1141" s="48">
        <v>37.799999999999997</v>
      </c>
      <c r="R1141" s="47">
        <v>493</v>
      </c>
      <c r="S1141" s="48">
        <v>87.3</v>
      </c>
      <c r="T1141" s="47">
        <v>242</v>
      </c>
      <c r="U1141" s="48">
        <v>78.900000000000006</v>
      </c>
      <c r="V1141" s="47">
        <v>227</v>
      </c>
      <c r="W1141" s="48">
        <v>80.900000000000006</v>
      </c>
      <c r="X1141" s="47">
        <v>197</v>
      </c>
      <c r="Y1141" s="48">
        <v>73.5</v>
      </c>
      <c r="Z1141" s="47">
        <v>482</v>
      </c>
      <c r="AA1141" s="48">
        <v>82.2</v>
      </c>
      <c r="AB1141" s="47">
        <v>149</v>
      </c>
      <c r="AC1141" s="48">
        <v>84.5</v>
      </c>
      <c r="AD1141" s="47" t="s">
        <v>1527</v>
      </c>
      <c r="AE1141" s="46">
        <v>42.4</v>
      </c>
    </row>
    <row r="1142" spans="1:31" x14ac:dyDescent="0.2">
      <c r="A1142" s="44">
        <f t="shared" si="17"/>
        <v>1141</v>
      </c>
      <c r="B1142" s="45">
        <f>504</f>
        <v>504</v>
      </c>
      <c r="C1142" s="44">
        <f>511</f>
        <v>511</v>
      </c>
      <c r="D1142" s="58" t="s">
        <v>1528</v>
      </c>
      <c r="E1142" t="s">
        <v>96</v>
      </c>
      <c r="F1142" t="s">
        <v>76</v>
      </c>
      <c r="G1142" s="45" t="s">
        <v>77</v>
      </c>
      <c r="H1142" s="44" t="s">
        <v>82</v>
      </c>
      <c r="I1142" s="44" t="s">
        <v>59</v>
      </c>
      <c r="J1142" s="44" t="s">
        <v>51</v>
      </c>
      <c r="K1142" s="46">
        <v>33.5</v>
      </c>
      <c r="L1142" s="47">
        <v>363</v>
      </c>
      <c r="M1142" s="48">
        <v>26.6</v>
      </c>
      <c r="N1142" s="47">
        <v>515</v>
      </c>
      <c r="O1142" s="48">
        <v>75.099999999999994</v>
      </c>
      <c r="P1142" s="47">
        <v>195</v>
      </c>
      <c r="Q1142" s="48">
        <v>13.6</v>
      </c>
      <c r="R1142" s="47" t="s">
        <v>53</v>
      </c>
      <c r="S1142" s="48">
        <v>9.6</v>
      </c>
      <c r="T1142" s="47" t="s">
        <v>53</v>
      </c>
      <c r="U1142" s="48">
        <v>37.5</v>
      </c>
      <c r="V1142" s="47">
        <v>519</v>
      </c>
      <c r="W1142" s="48">
        <v>43.1</v>
      </c>
      <c r="X1142" s="47">
        <v>481</v>
      </c>
      <c r="Y1142" s="48">
        <v>32.9</v>
      </c>
      <c r="Z1142" s="47" t="s">
        <v>53</v>
      </c>
      <c r="AA1142" s="48">
        <v>28.4</v>
      </c>
      <c r="AB1142" s="47">
        <v>586</v>
      </c>
      <c r="AC1142" s="48">
        <v>67.099999999999994</v>
      </c>
      <c r="AD1142" s="47">
        <v>361</v>
      </c>
      <c r="AE1142" s="46">
        <v>32</v>
      </c>
    </row>
    <row r="1143" spans="1:31" x14ac:dyDescent="0.2">
      <c r="A1143" s="44">
        <f t="shared" si="17"/>
        <v>1142</v>
      </c>
      <c r="B1143" s="45" t="s">
        <v>89</v>
      </c>
      <c r="C1143" s="44" t="s">
        <v>445</v>
      </c>
      <c r="D1143" s="58" t="s">
        <v>1529</v>
      </c>
      <c r="E1143" t="s">
        <v>683</v>
      </c>
      <c r="F1143" t="s">
        <v>47</v>
      </c>
      <c r="G1143" s="45" t="s">
        <v>58</v>
      </c>
      <c r="H1143" s="44" t="s">
        <v>62</v>
      </c>
      <c r="I1143" s="44" t="s">
        <v>63</v>
      </c>
      <c r="J1143" s="44" t="s">
        <v>51</v>
      </c>
      <c r="K1143" s="46">
        <v>33.6</v>
      </c>
      <c r="L1143" s="47">
        <v>362</v>
      </c>
      <c r="M1143" s="48">
        <v>56.4</v>
      </c>
      <c r="N1143" s="47">
        <v>210</v>
      </c>
      <c r="O1143" s="48">
        <v>7.4</v>
      </c>
      <c r="P1143" s="47" t="s">
        <v>53</v>
      </c>
      <c r="Q1143" s="48">
        <v>1</v>
      </c>
      <c r="R1143" s="47" t="s">
        <v>53</v>
      </c>
      <c r="S1143" s="48">
        <v>5.5</v>
      </c>
      <c r="T1143" s="47" t="s">
        <v>53</v>
      </c>
      <c r="U1143" s="48">
        <v>5.3</v>
      </c>
      <c r="V1143" s="47" t="s">
        <v>53</v>
      </c>
      <c r="W1143" s="48">
        <v>9.1999999999999993</v>
      </c>
      <c r="X1143" s="47" t="s">
        <v>53</v>
      </c>
      <c r="Y1143" s="48"/>
      <c r="Z1143" s="47"/>
      <c r="AA1143" s="48">
        <v>22.6</v>
      </c>
      <c r="AB1143" s="47">
        <v>677</v>
      </c>
      <c r="AC1143" s="48"/>
      <c r="AD1143" s="47"/>
      <c r="AE1143" s="46" t="s">
        <v>54</v>
      </c>
    </row>
    <row r="1144" spans="1:31" x14ac:dyDescent="0.2">
      <c r="A1144" s="44">
        <f t="shared" si="17"/>
        <v>1143</v>
      </c>
      <c r="B1144" s="45">
        <v>278</v>
      </c>
      <c r="C1144" s="44">
        <f>246</f>
        <v>246</v>
      </c>
      <c r="D1144" s="58" t="s">
        <v>1530</v>
      </c>
      <c r="E1144" t="s">
        <v>80</v>
      </c>
      <c r="F1144" t="s">
        <v>69</v>
      </c>
      <c r="G1144" s="45" t="s">
        <v>77</v>
      </c>
      <c r="H1144" s="44" t="s">
        <v>82</v>
      </c>
      <c r="I1144" s="44" t="s">
        <v>50</v>
      </c>
      <c r="J1144" s="44" t="s">
        <v>64</v>
      </c>
      <c r="K1144" s="46">
        <v>33.799999999999997</v>
      </c>
      <c r="L1144" s="47">
        <v>360</v>
      </c>
      <c r="M1144" s="48">
        <v>21</v>
      </c>
      <c r="N1144" s="47">
        <v>624</v>
      </c>
      <c r="O1144" s="48">
        <v>21.4</v>
      </c>
      <c r="P1144" s="47" t="s">
        <v>53</v>
      </c>
      <c r="Q1144" s="48">
        <v>60.7</v>
      </c>
      <c r="R1144" s="47">
        <v>283</v>
      </c>
      <c r="S1144" s="48">
        <v>99</v>
      </c>
      <c r="T1144" s="47">
        <v>129</v>
      </c>
      <c r="U1144" s="48">
        <v>89.5</v>
      </c>
      <c r="V1144" s="47">
        <v>172</v>
      </c>
      <c r="W1144" s="48">
        <v>90.4</v>
      </c>
      <c r="X1144" s="47">
        <v>146</v>
      </c>
      <c r="Y1144" s="48">
        <v>86.3</v>
      </c>
      <c r="Z1144" s="47">
        <v>232</v>
      </c>
      <c r="AA1144" s="48">
        <v>53.6</v>
      </c>
      <c r="AB1144" s="47">
        <v>314</v>
      </c>
      <c r="AC1144" s="48">
        <v>90</v>
      </c>
      <c r="AD1144" s="47" t="s">
        <v>1531</v>
      </c>
      <c r="AE1144" s="46">
        <v>47.9</v>
      </c>
    </row>
    <row r="1145" spans="1:31" x14ac:dyDescent="0.2">
      <c r="A1145" s="44">
        <f t="shared" si="17"/>
        <v>1144</v>
      </c>
      <c r="B1145" s="45">
        <v>415</v>
      </c>
      <c r="C1145" s="44">
        <f>477</f>
        <v>477</v>
      </c>
      <c r="D1145" s="58" t="s">
        <v>1532</v>
      </c>
      <c r="E1145" t="s">
        <v>233</v>
      </c>
      <c r="F1145" t="s">
        <v>76</v>
      </c>
      <c r="G1145" s="45" t="s">
        <v>58</v>
      </c>
      <c r="H1145" s="44" t="s">
        <v>49</v>
      </c>
      <c r="I1145" s="44" t="s">
        <v>50</v>
      </c>
      <c r="J1145" s="44" t="s">
        <v>51</v>
      </c>
      <c r="K1145" s="46">
        <v>33.799999999999997</v>
      </c>
      <c r="L1145" s="47">
        <v>361</v>
      </c>
      <c r="M1145" s="48">
        <v>73.3</v>
      </c>
      <c r="N1145" s="47">
        <v>134</v>
      </c>
      <c r="O1145" s="48">
        <v>14.5</v>
      </c>
      <c r="P1145" s="47" t="s">
        <v>53</v>
      </c>
      <c r="Q1145" s="48">
        <v>27.7</v>
      </c>
      <c r="R1145" s="47">
        <v>610</v>
      </c>
      <c r="S1145" s="48">
        <v>61.6</v>
      </c>
      <c r="T1145" s="47">
        <v>379</v>
      </c>
      <c r="U1145" s="48">
        <v>7.6</v>
      </c>
      <c r="V1145" s="47" t="s">
        <v>53</v>
      </c>
      <c r="W1145" s="48">
        <v>12.1</v>
      </c>
      <c r="X1145" s="47" t="s">
        <v>53</v>
      </c>
      <c r="Y1145" s="48">
        <v>40.5</v>
      </c>
      <c r="Z1145" s="47" t="s">
        <v>53</v>
      </c>
      <c r="AA1145" s="48">
        <v>27</v>
      </c>
      <c r="AB1145" s="47">
        <v>609</v>
      </c>
      <c r="AC1145" s="48">
        <v>51.7</v>
      </c>
      <c r="AD1145" s="47" t="s">
        <v>1033</v>
      </c>
      <c r="AE1145" s="46">
        <v>36.6</v>
      </c>
    </row>
    <row r="1146" spans="1:31" x14ac:dyDescent="0.2">
      <c r="A1146" s="44">
        <f t="shared" si="17"/>
        <v>1145</v>
      </c>
      <c r="B1146" s="45">
        <f>628</f>
        <v>628</v>
      </c>
      <c r="C1146" s="44" t="s">
        <v>1122</v>
      </c>
      <c r="D1146" s="58" t="s">
        <v>1533</v>
      </c>
      <c r="E1146" t="s">
        <v>435</v>
      </c>
      <c r="F1146" t="s">
        <v>69</v>
      </c>
      <c r="G1146" s="45" t="s">
        <v>77</v>
      </c>
      <c r="H1146" s="44" t="s">
        <v>49</v>
      </c>
      <c r="I1146" s="44" t="s">
        <v>50</v>
      </c>
      <c r="J1146" s="44" t="s">
        <v>64</v>
      </c>
      <c r="K1146" s="46">
        <v>33.9</v>
      </c>
      <c r="L1146" s="47">
        <v>359</v>
      </c>
      <c r="M1146" s="48">
        <v>16</v>
      </c>
      <c r="N1146" s="47" t="s">
        <v>52</v>
      </c>
      <c r="O1146" s="48">
        <v>17.5</v>
      </c>
      <c r="P1146" s="47" t="s">
        <v>53</v>
      </c>
      <c r="Q1146" s="48">
        <v>27.6</v>
      </c>
      <c r="R1146" s="47">
        <v>612</v>
      </c>
      <c r="S1146" s="48">
        <v>3</v>
      </c>
      <c r="T1146" s="47" t="s">
        <v>53</v>
      </c>
      <c r="U1146" s="48">
        <v>11.8</v>
      </c>
      <c r="V1146" s="47" t="s">
        <v>53</v>
      </c>
      <c r="W1146" s="48">
        <v>17.7</v>
      </c>
      <c r="X1146" s="47" t="s">
        <v>53</v>
      </c>
      <c r="Y1146" s="48">
        <v>77.3</v>
      </c>
      <c r="Z1146" s="47">
        <v>399</v>
      </c>
      <c r="AA1146" s="48">
        <v>20</v>
      </c>
      <c r="AB1146" s="47">
        <v>728</v>
      </c>
      <c r="AC1146" s="48">
        <v>62.4</v>
      </c>
      <c r="AD1146" s="47" t="s">
        <v>1534</v>
      </c>
      <c r="AE1146" s="46">
        <v>27.4</v>
      </c>
    </row>
    <row r="1147" spans="1:31" x14ac:dyDescent="0.2">
      <c r="A1147" s="44">
        <f t="shared" si="17"/>
        <v>1146</v>
      </c>
      <c r="B1147" s="45">
        <f>654</f>
        <v>654</v>
      </c>
      <c r="C1147" s="44" t="s">
        <v>172</v>
      </c>
      <c r="D1147" s="58" t="s">
        <v>1535</v>
      </c>
      <c r="E1147" t="s">
        <v>205</v>
      </c>
      <c r="F1147" t="s">
        <v>69</v>
      </c>
      <c r="G1147" s="45" t="s">
        <v>84</v>
      </c>
      <c r="H1147" s="44" t="s">
        <v>82</v>
      </c>
      <c r="I1147" s="44" t="s">
        <v>50</v>
      </c>
      <c r="J1147" s="44" t="s">
        <v>64</v>
      </c>
      <c r="K1147" s="46">
        <v>33.9</v>
      </c>
      <c r="L1147" s="47">
        <v>358</v>
      </c>
      <c r="M1147" s="48">
        <v>10.6</v>
      </c>
      <c r="N1147" s="47" t="s">
        <v>52</v>
      </c>
      <c r="O1147" s="48">
        <v>6.1</v>
      </c>
      <c r="P1147" s="47" t="s">
        <v>53</v>
      </c>
      <c r="Q1147" s="48">
        <v>27</v>
      </c>
      <c r="R1147" s="47">
        <v>616</v>
      </c>
      <c r="S1147" s="48">
        <v>21</v>
      </c>
      <c r="T1147" s="47">
        <v>698</v>
      </c>
      <c r="U1147" s="48">
        <v>25.4</v>
      </c>
      <c r="V1147" s="47">
        <v>657</v>
      </c>
      <c r="W1147" s="48">
        <v>19.100000000000001</v>
      </c>
      <c r="X1147" s="47">
        <v>778</v>
      </c>
      <c r="Y1147" s="48">
        <v>94.2</v>
      </c>
      <c r="Z1147" s="47">
        <v>95</v>
      </c>
      <c r="AA1147" s="48">
        <v>6.9</v>
      </c>
      <c r="AB1147" s="47" t="s">
        <v>53</v>
      </c>
      <c r="AC1147" s="48">
        <v>54.3</v>
      </c>
      <c r="AD1147" s="47" t="s">
        <v>1356</v>
      </c>
      <c r="AE1147" s="46">
        <v>26.6</v>
      </c>
    </row>
    <row r="1148" spans="1:31" x14ac:dyDescent="0.2">
      <c r="A1148" s="44">
        <f t="shared" si="17"/>
        <v>1147</v>
      </c>
      <c r="B1148" s="45">
        <v>158</v>
      </c>
      <c r="C1148" s="44">
        <v>131</v>
      </c>
      <c r="D1148" s="58" t="s">
        <v>1536</v>
      </c>
      <c r="E1148" t="s">
        <v>414</v>
      </c>
      <c r="F1148" t="s">
        <v>69</v>
      </c>
      <c r="G1148" s="45" t="s">
        <v>58</v>
      </c>
      <c r="H1148" s="44" t="s">
        <v>82</v>
      </c>
      <c r="I1148" s="44" t="s">
        <v>50</v>
      </c>
      <c r="J1148" s="44" t="s">
        <v>64</v>
      </c>
      <c r="K1148" s="46">
        <v>34</v>
      </c>
      <c r="L1148" s="47">
        <v>357</v>
      </c>
      <c r="M1148" s="48">
        <v>20.7</v>
      </c>
      <c r="N1148" s="47">
        <v>639</v>
      </c>
      <c r="O1148" s="48">
        <v>70.2</v>
      </c>
      <c r="P1148" s="47">
        <v>229</v>
      </c>
      <c r="Q1148" s="48">
        <v>94.2</v>
      </c>
      <c r="R1148" s="47">
        <v>80</v>
      </c>
      <c r="S1148" s="48">
        <v>100</v>
      </c>
      <c r="T1148" s="47">
        <v>47</v>
      </c>
      <c r="U1148" s="48">
        <v>91.4</v>
      </c>
      <c r="V1148" s="47">
        <v>156</v>
      </c>
      <c r="W1148" s="48">
        <v>68</v>
      </c>
      <c r="X1148" s="47">
        <v>284</v>
      </c>
      <c r="Y1148" s="48">
        <v>90.4</v>
      </c>
      <c r="Z1148" s="47">
        <v>170</v>
      </c>
      <c r="AA1148" s="48">
        <v>74.900000000000006</v>
      </c>
      <c r="AB1148" s="47">
        <v>183</v>
      </c>
      <c r="AC1148" s="48">
        <v>88.4</v>
      </c>
      <c r="AD1148" s="47" t="s">
        <v>1537</v>
      </c>
      <c r="AE1148" s="46">
        <v>61.3</v>
      </c>
    </row>
    <row r="1149" spans="1:31" x14ac:dyDescent="0.2">
      <c r="A1149" s="44">
        <f t="shared" si="17"/>
        <v>1148</v>
      </c>
      <c r="B1149" s="45">
        <f>177</f>
        <v>177</v>
      </c>
      <c r="C1149" s="44">
        <v>202</v>
      </c>
      <c r="D1149" s="58" t="s">
        <v>1538</v>
      </c>
      <c r="E1149" t="s">
        <v>264</v>
      </c>
      <c r="F1149" t="s">
        <v>76</v>
      </c>
      <c r="G1149" s="45" t="s">
        <v>48</v>
      </c>
      <c r="H1149" s="44" t="s">
        <v>88</v>
      </c>
      <c r="I1149" s="44" t="s">
        <v>50</v>
      </c>
      <c r="J1149" s="44" t="s">
        <v>64</v>
      </c>
      <c r="K1149" s="46">
        <v>34.299999999999997</v>
      </c>
      <c r="L1149" s="47">
        <v>356</v>
      </c>
      <c r="M1149" s="48">
        <v>42.8</v>
      </c>
      <c r="N1149" s="47">
        <v>314</v>
      </c>
      <c r="O1149" s="48">
        <v>83.2</v>
      </c>
      <c r="P1149" s="47">
        <v>152</v>
      </c>
      <c r="Q1149" s="48">
        <v>83.9</v>
      </c>
      <c r="R1149" s="47">
        <v>131</v>
      </c>
      <c r="S1149" s="48">
        <v>100</v>
      </c>
      <c r="T1149" s="47">
        <v>11</v>
      </c>
      <c r="U1149" s="48">
        <v>83</v>
      </c>
      <c r="V1149" s="47">
        <v>206</v>
      </c>
      <c r="W1149" s="48">
        <v>82.5</v>
      </c>
      <c r="X1149" s="47">
        <v>186</v>
      </c>
      <c r="Y1149" s="48">
        <v>81.099999999999994</v>
      </c>
      <c r="Z1149" s="47">
        <v>329</v>
      </c>
      <c r="AA1149" s="48">
        <v>12.6</v>
      </c>
      <c r="AB1149" s="47" t="s">
        <v>53</v>
      </c>
      <c r="AC1149" s="48">
        <v>68.099999999999994</v>
      </c>
      <c r="AD1149" s="47" t="s">
        <v>1496</v>
      </c>
      <c r="AE1149" s="46">
        <v>58.8</v>
      </c>
    </row>
    <row r="1150" spans="1:31" x14ac:dyDescent="0.2">
      <c r="A1150" s="44">
        <f t="shared" si="17"/>
        <v>1149</v>
      </c>
      <c r="B1150" s="45">
        <f>259</f>
        <v>259</v>
      </c>
      <c r="C1150" s="44">
        <f>302</f>
        <v>302</v>
      </c>
      <c r="D1150" s="58" t="s">
        <v>1539</v>
      </c>
      <c r="E1150" t="s">
        <v>75</v>
      </c>
      <c r="F1150" t="s">
        <v>76</v>
      </c>
      <c r="G1150" s="45" t="s">
        <v>84</v>
      </c>
      <c r="H1150" s="44" t="s">
        <v>62</v>
      </c>
      <c r="I1150" s="44" t="s">
        <v>50</v>
      </c>
      <c r="J1150" s="44" t="s">
        <v>64</v>
      </c>
      <c r="K1150" s="46">
        <v>34.299999999999997</v>
      </c>
      <c r="L1150" s="47">
        <v>355</v>
      </c>
      <c r="M1150" s="48">
        <v>46.7</v>
      </c>
      <c r="N1150" s="47">
        <v>282</v>
      </c>
      <c r="O1150" s="48">
        <v>42.7</v>
      </c>
      <c r="P1150" s="47">
        <v>469</v>
      </c>
      <c r="Q1150" s="48">
        <v>96.4</v>
      </c>
      <c r="R1150" s="47">
        <v>62</v>
      </c>
      <c r="S1150" s="48">
        <v>12.3</v>
      </c>
      <c r="T1150" s="47" t="s">
        <v>53</v>
      </c>
      <c r="U1150" s="48">
        <v>15.5</v>
      </c>
      <c r="V1150" s="47" t="s">
        <v>53</v>
      </c>
      <c r="W1150" s="48">
        <v>11.8</v>
      </c>
      <c r="X1150" s="47" t="s">
        <v>53</v>
      </c>
      <c r="Y1150" s="48">
        <v>75.3</v>
      </c>
      <c r="Z1150" s="47">
        <v>439</v>
      </c>
      <c r="AA1150" s="48">
        <v>22.5</v>
      </c>
      <c r="AB1150" s="47">
        <v>681</v>
      </c>
      <c r="AC1150" s="48">
        <v>58.8</v>
      </c>
      <c r="AD1150" s="47" t="s">
        <v>1147</v>
      </c>
      <c r="AE1150" s="46">
        <v>49.5</v>
      </c>
    </row>
    <row r="1151" spans="1:31" x14ac:dyDescent="0.2">
      <c r="A1151" s="44">
        <f t="shared" si="17"/>
        <v>1150</v>
      </c>
      <c r="B1151" s="45">
        <v>341</v>
      </c>
      <c r="C1151" s="44">
        <f>362</f>
        <v>362</v>
      </c>
      <c r="D1151" s="58" t="s">
        <v>1540</v>
      </c>
      <c r="E1151" t="s">
        <v>75</v>
      </c>
      <c r="F1151" t="s">
        <v>76</v>
      </c>
      <c r="G1151" s="45" t="s">
        <v>84</v>
      </c>
      <c r="H1151" s="44" t="s">
        <v>82</v>
      </c>
      <c r="I1151" s="44" t="s">
        <v>50</v>
      </c>
      <c r="J1151" s="44" t="s">
        <v>64</v>
      </c>
      <c r="K1151" s="46">
        <v>34.299999999999997</v>
      </c>
      <c r="L1151" s="47">
        <v>354</v>
      </c>
      <c r="M1151" s="48">
        <v>24.2</v>
      </c>
      <c r="N1151" s="47">
        <v>556</v>
      </c>
      <c r="O1151" s="48">
        <v>25</v>
      </c>
      <c r="P1151" s="47">
        <v>733</v>
      </c>
      <c r="Q1151" s="48">
        <v>83.9</v>
      </c>
      <c r="R1151" s="47">
        <v>132</v>
      </c>
      <c r="S1151" s="48">
        <v>10.8</v>
      </c>
      <c r="T1151" s="47" t="s">
        <v>53</v>
      </c>
      <c r="U1151" s="48">
        <v>9.3000000000000007</v>
      </c>
      <c r="V1151" s="47" t="s">
        <v>53</v>
      </c>
      <c r="W1151" s="48">
        <v>7.1</v>
      </c>
      <c r="X1151" s="47" t="s">
        <v>53</v>
      </c>
      <c r="Y1151" s="48">
        <v>64.7</v>
      </c>
      <c r="Z1151" s="47">
        <v>626</v>
      </c>
      <c r="AA1151" s="48">
        <v>54.4</v>
      </c>
      <c r="AB1151" s="47">
        <v>308</v>
      </c>
      <c r="AC1151" s="48">
        <v>54.1</v>
      </c>
      <c r="AD1151" s="47">
        <v>623</v>
      </c>
      <c r="AE1151" s="46">
        <v>42.1</v>
      </c>
    </row>
    <row r="1152" spans="1:31" x14ac:dyDescent="0.2">
      <c r="A1152" s="44">
        <f t="shared" si="17"/>
        <v>1151</v>
      </c>
      <c r="B1152" s="45">
        <v>182</v>
      </c>
      <c r="C1152" s="44">
        <v>196</v>
      </c>
      <c r="D1152" s="58" t="s">
        <v>1541</v>
      </c>
      <c r="E1152" t="s">
        <v>46</v>
      </c>
      <c r="F1152" t="s">
        <v>47</v>
      </c>
      <c r="G1152" s="45" t="s">
        <v>77</v>
      </c>
      <c r="H1152" s="44" t="s">
        <v>82</v>
      </c>
      <c r="I1152" s="44" t="s">
        <v>50</v>
      </c>
      <c r="J1152" s="44" t="s">
        <v>51</v>
      </c>
      <c r="K1152" s="46">
        <v>34.5</v>
      </c>
      <c r="L1152" s="47">
        <v>353</v>
      </c>
      <c r="M1152" s="48">
        <v>37.700000000000003</v>
      </c>
      <c r="N1152" s="47">
        <v>369</v>
      </c>
      <c r="O1152" s="48">
        <v>92.8</v>
      </c>
      <c r="P1152" s="47">
        <v>88</v>
      </c>
      <c r="Q1152" s="48">
        <v>85.7</v>
      </c>
      <c r="R1152" s="47">
        <v>120</v>
      </c>
      <c r="S1152" s="48">
        <v>70</v>
      </c>
      <c r="T1152" s="47">
        <v>335</v>
      </c>
      <c r="U1152" s="48">
        <v>49.6</v>
      </c>
      <c r="V1152" s="47">
        <v>411</v>
      </c>
      <c r="W1152" s="48">
        <v>54.3</v>
      </c>
      <c r="X1152" s="47">
        <v>378</v>
      </c>
      <c r="Y1152" s="48">
        <v>85</v>
      </c>
      <c r="Z1152" s="47">
        <v>255</v>
      </c>
      <c r="AA1152" s="48">
        <v>42.4</v>
      </c>
      <c r="AB1152" s="47">
        <v>413</v>
      </c>
      <c r="AC1152" s="48">
        <v>63.5</v>
      </c>
      <c r="AD1152" s="47">
        <v>432</v>
      </c>
      <c r="AE1152" s="46">
        <v>57.7</v>
      </c>
    </row>
    <row r="1153" spans="1:31" x14ac:dyDescent="0.2">
      <c r="A1153" s="44">
        <f t="shared" si="17"/>
        <v>1152</v>
      </c>
      <c r="B1153" s="45">
        <f>358</f>
        <v>358</v>
      </c>
      <c r="C1153" s="44">
        <f>389</f>
        <v>389</v>
      </c>
      <c r="D1153" s="58" t="s">
        <v>1542</v>
      </c>
      <c r="E1153" t="s">
        <v>46</v>
      </c>
      <c r="F1153" t="s">
        <v>47</v>
      </c>
      <c r="G1153" s="45" t="s">
        <v>84</v>
      </c>
      <c r="H1153" s="44" t="s">
        <v>82</v>
      </c>
      <c r="I1153" s="44" t="s">
        <v>50</v>
      </c>
      <c r="J1153" s="44" t="s">
        <v>64</v>
      </c>
      <c r="K1153" s="46">
        <v>34.5</v>
      </c>
      <c r="L1153" s="47">
        <v>352</v>
      </c>
      <c r="M1153" s="48">
        <v>39.4</v>
      </c>
      <c r="N1153" s="47">
        <v>347</v>
      </c>
      <c r="O1153" s="48">
        <v>26.3</v>
      </c>
      <c r="P1153" s="47">
        <v>710</v>
      </c>
      <c r="Q1153" s="48">
        <v>38.700000000000003</v>
      </c>
      <c r="R1153" s="47">
        <v>484</v>
      </c>
      <c r="S1153" s="48">
        <v>81.599999999999994</v>
      </c>
      <c r="T1153" s="47">
        <v>282</v>
      </c>
      <c r="U1153" s="48">
        <v>27.9</v>
      </c>
      <c r="V1153" s="47">
        <v>616</v>
      </c>
      <c r="W1153" s="48">
        <v>33.9</v>
      </c>
      <c r="X1153" s="47">
        <v>563</v>
      </c>
      <c r="Y1153" s="48">
        <v>86.1</v>
      </c>
      <c r="Z1153" s="47">
        <v>236</v>
      </c>
      <c r="AA1153" s="48">
        <v>41.1</v>
      </c>
      <c r="AB1153" s="47">
        <v>426</v>
      </c>
      <c r="AC1153" s="48">
        <v>68.2</v>
      </c>
      <c r="AD1153" s="47" t="s">
        <v>1361</v>
      </c>
      <c r="AE1153" s="46">
        <v>41.1</v>
      </c>
    </row>
    <row r="1154" spans="1:31" x14ac:dyDescent="0.2">
      <c r="A1154" s="44">
        <f t="shared" si="17"/>
        <v>1153</v>
      </c>
      <c r="B1154" s="45">
        <v>165</v>
      </c>
      <c r="C1154" s="44">
        <f>139</f>
        <v>139</v>
      </c>
      <c r="D1154" s="58" t="s">
        <v>1543</v>
      </c>
      <c r="E1154" t="s">
        <v>1360</v>
      </c>
      <c r="F1154" t="s">
        <v>69</v>
      </c>
      <c r="G1154" s="45" t="s">
        <v>58</v>
      </c>
      <c r="H1154" s="44" t="s">
        <v>62</v>
      </c>
      <c r="I1154" s="44" t="s">
        <v>50</v>
      </c>
      <c r="J1154" s="44" t="s">
        <v>51</v>
      </c>
      <c r="K1154" s="46">
        <v>34.6</v>
      </c>
      <c r="L1154" s="47">
        <v>350</v>
      </c>
      <c r="M1154" s="48">
        <v>56.6</v>
      </c>
      <c r="N1154" s="47">
        <v>207</v>
      </c>
      <c r="O1154" s="48">
        <v>59.5</v>
      </c>
      <c r="P1154" s="47">
        <v>303</v>
      </c>
      <c r="Q1154" s="48">
        <v>80.900000000000006</v>
      </c>
      <c r="R1154" s="47">
        <v>152</v>
      </c>
      <c r="S1154" s="48">
        <v>100</v>
      </c>
      <c r="T1154" s="47">
        <v>56</v>
      </c>
      <c r="U1154" s="48">
        <v>74.3</v>
      </c>
      <c r="V1154" s="47">
        <v>257</v>
      </c>
      <c r="W1154" s="48">
        <v>76.8</v>
      </c>
      <c r="X1154" s="47">
        <v>226</v>
      </c>
      <c r="Y1154" s="48">
        <v>77</v>
      </c>
      <c r="Z1154" s="47">
        <v>405</v>
      </c>
      <c r="AA1154" s="48">
        <v>53.3</v>
      </c>
      <c r="AB1154" s="47">
        <v>319</v>
      </c>
      <c r="AC1154" s="48">
        <v>82.7</v>
      </c>
      <c r="AD1154" s="47" t="s">
        <v>1387</v>
      </c>
      <c r="AE1154" s="46">
        <v>60.2</v>
      </c>
    </row>
    <row r="1155" spans="1:31" x14ac:dyDescent="0.2">
      <c r="A1155" s="44">
        <f t="shared" ref="A1155:A1218" si="18">ROW(A1154)</f>
        <v>1154</v>
      </c>
      <c r="B1155" s="45">
        <f>331</f>
        <v>331</v>
      </c>
      <c r="C1155" s="44">
        <f>328</f>
        <v>328</v>
      </c>
      <c r="D1155" s="58" t="s">
        <v>1544</v>
      </c>
      <c r="E1155" t="s">
        <v>96</v>
      </c>
      <c r="F1155" t="s">
        <v>76</v>
      </c>
      <c r="G1155" s="45" t="s">
        <v>77</v>
      </c>
      <c r="H1155" s="44" t="s">
        <v>82</v>
      </c>
      <c r="I1155" s="44" t="s">
        <v>50</v>
      </c>
      <c r="J1155" s="44" t="s">
        <v>51</v>
      </c>
      <c r="K1155" s="46">
        <v>34.6</v>
      </c>
      <c r="L1155" s="47">
        <v>349</v>
      </c>
      <c r="M1155" s="48">
        <v>43</v>
      </c>
      <c r="N1155" s="47">
        <v>312</v>
      </c>
      <c r="O1155" s="48">
        <v>86.2</v>
      </c>
      <c r="P1155" s="47">
        <v>125</v>
      </c>
      <c r="Q1155" s="48">
        <v>25.9</v>
      </c>
      <c r="R1155" s="47">
        <v>625</v>
      </c>
      <c r="S1155" s="48">
        <v>19.8</v>
      </c>
      <c r="T1155" s="47">
        <v>715</v>
      </c>
      <c r="U1155" s="48">
        <v>68.5</v>
      </c>
      <c r="V1155" s="47">
        <v>286</v>
      </c>
      <c r="W1155" s="48">
        <v>71.5</v>
      </c>
      <c r="X1155" s="47">
        <v>256</v>
      </c>
      <c r="Y1155" s="48">
        <v>66.8</v>
      </c>
      <c r="Z1155" s="47">
        <v>592</v>
      </c>
      <c r="AA1155" s="48">
        <v>21.6</v>
      </c>
      <c r="AB1155" s="47">
        <v>698</v>
      </c>
      <c r="AC1155" s="48">
        <v>74.900000000000006</v>
      </c>
      <c r="AD1155" s="47" t="s">
        <v>1462</v>
      </c>
      <c r="AE1155" s="46">
        <v>42.5</v>
      </c>
    </row>
    <row r="1156" spans="1:31" x14ac:dyDescent="0.2">
      <c r="A1156" s="44">
        <f t="shared" si="18"/>
        <v>1155</v>
      </c>
      <c r="B1156" s="45">
        <f>480</f>
        <v>480</v>
      </c>
      <c r="C1156" s="44">
        <f>474</f>
        <v>474</v>
      </c>
      <c r="D1156" s="58" t="s">
        <v>1545</v>
      </c>
      <c r="E1156" t="s">
        <v>91</v>
      </c>
      <c r="F1156" t="s">
        <v>76</v>
      </c>
      <c r="G1156" s="45" t="s">
        <v>77</v>
      </c>
      <c r="H1156" s="44" t="s">
        <v>82</v>
      </c>
      <c r="I1156" s="44" t="s">
        <v>50</v>
      </c>
      <c r="J1156" s="44" t="s">
        <v>64</v>
      </c>
      <c r="K1156" s="46">
        <v>34.6</v>
      </c>
      <c r="L1156" s="47">
        <v>351</v>
      </c>
      <c r="M1156" s="48">
        <v>17.100000000000001</v>
      </c>
      <c r="N1156" s="47" t="s">
        <v>52</v>
      </c>
      <c r="O1156" s="48">
        <v>79.8</v>
      </c>
      <c r="P1156" s="47">
        <v>168</v>
      </c>
      <c r="Q1156" s="48">
        <v>17.2</v>
      </c>
      <c r="R1156" s="47">
        <v>762</v>
      </c>
      <c r="S1156" s="48">
        <v>19.2</v>
      </c>
      <c r="T1156" s="47">
        <v>725</v>
      </c>
      <c r="U1156" s="48">
        <v>22.7</v>
      </c>
      <c r="V1156" s="47">
        <v>690</v>
      </c>
      <c r="W1156" s="48">
        <v>17.100000000000001</v>
      </c>
      <c r="X1156" s="47" t="s">
        <v>53</v>
      </c>
      <c r="Y1156" s="48">
        <v>70.3</v>
      </c>
      <c r="Z1156" s="47">
        <v>525</v>
      </c>
      <c r="AA1156" s="48">
        <v>12.4</v>
      </c>
      <c r="AB1156" s="47" t="s">
        <v>53</v>
      </c>
      <c r="AC1156" s="48">
        <v>73.2</v>
      </c>
      <c r="AD1156" s="47" t="s">
        <v>1157</v>
      </c>
      <c r="AE1156" s="46">
        <v>33.200000000000003</v>
      </c>
    </row>
    <row r="1157" spans="1:31" x14ac:dyDescent="0.2">
      <c r="A1157" s="44">
        <f t="shared" si="18"/>
        <v>1156</v>
      </c>
      <c r="B1157" s="45">
        <v>292</v>
      </c>
      <c r="C1157" s="44">
        <f>298</f>
        <v>298</v>
      </c>
      <c r="D1157" s="58" t="s">
        <v>1546</v>
      </c>
      <c r="E1157" t="s">
        <v>80</v>
      </c>
      <c r="F1157" t="s">
        <v>69</v>
      </c>
      <c r="G1157" s="45" t="s">
        <v>77</v>
      </c>
      <c r="H1157" s="44" t="s">
        <v>82</v>
      </c>
      <c r="I1157" s="44" t="s">
        <v>50</v>
      </c>
      <c r="J1157" s="44" t="s">
        <v>64</v>
      </c>
      <c r="K1157" s="46">
        <v>34.700000000000003</v>
      </c>
      <c r="L1157" s="47">
        <v>348</v>
      </c>
      <c r="M1157" s="48">
        <v>54.7</v>
      </c>
      <c r="N1157" s="47">
        <v>222</v>
      </c>
      <c r="O1157" s="48">
        <v>28.6</v>
      </c>
      <c r="P1157" s="47">
        <v>666</v>
      </c>
      <c r="Q1157" s="48">
        <v>43</v>
      </c>
      <c r="R1157" s="47">
        <v>439</v>
      </c>
      <c r="S1157" s="48">
        <v>76.900000000000006</v>
      </c>
      <c r="T1157" s="47">
        <v>312</v>
      </c>
      <c r="U1157" s="48">
        <v>80.5</v>
      </c>
      <c r="V1157" s="47">
        <v>221</v>
      </c>
      <c r="W1157" s="48">
        <v>82.4</v>
      </c>
      <c r="X1157" s="47">
        <v>187</v>
      </c>
      <c r="Y1157" s="48">
        <v>79.7</v>
      </c>
      <c r="Z1157" s="47">
        <v>357</v>
      </c>
      <c r="AA1157" s="48">
        <v>13.7</v>
      </c>
      <c r="AB1157" s="47" t="s">
        <v>53</v>
      </c>
      <c r="AC1157" s="48">
        <v>84.4</v>
      </c>
      <c r="AD1157" s="47">
        <v>121</v>
      </c>
      <c r="AE1157" s="46">
        <v>46.2</v>
      </c>
    </row>
    <row r="1158" spans="1:31" x14ac:dyDescent="0.2">
      <c r="A1158" s="44">
        <f t="shared" si="18"/>
        <v>1157</v>
      </c>
      <c r="B1158" s="45">
        <f>485</f>
        <v>485</v>
      </c>
      <c r="C1158" s="44">
        <f>506</f>
        <v>506</v>
      </c>
      <c r="D1158" s="58" t="s">
        <v>1547</v>
      </c>
      <c r="E1158" t="s">
        <v>133</v>
      </c>
      <c r="F1158" t="s">
        <v>69</v>
      </c>
      <c r="G1158" s="45" t="s">
        <v>77</v>
      </c>
      <c r="H1158" s="44" t="s">
        <v>49</v>
      </c>
      <c r="I1158" s="44" t="s">
        <v>50</v>
      </c>
      <c r="J1158" s="44" t="s">
        <v>64</v>
      </c>
      <c r="K1158" s="46">
        <v>34.799999999999997</v>
      </c>
      <c r="L1158" s="47">
        <v>346</v>
      </c>
      <c r="M1158" s="48">
        <v>18.600000000000001</v>
      </c>
      <c r="N1158" s="47">
        <v>693</v>
      </c>
      <c r="O1158" s="48">
        <v>32.9</v>
      </c>
      <c r="P1158" s="47">
        <v>589</v>
      </c>
      <c r="Q1158" s="48">
        <v>40</v>
      </c>
      <c r="R1158" s="47">
        <v>470</v>
      </c>
      <c r="S1158" s="48">
        <v>32.299999999999997</v>
      </c>
      <c r="T1158" s="47">
        <v>560</v>
      </c>
      <c r="U1158" s="48">
        <v>11.3</v>
      </c>
      <c r="V1158" s="47" t="s">
        <v>53</v>
      </c>
      <c r="W1158" s="48">
        <v>17.2</v>
      </c>
      <c r="X1158" s="47" t="s">
        <v>53</v>
      </c>
      <c r="Y1158" s="48">
        <v>85.6</v>
      </c>
      <c r="Z1158" s="47">
        <v>244</v>
      </c>
      <c r="AA1158" s="48">
        <v>7.1</v>
      </c>
      <c r="AB1158" s="47" t="s">
        <v>53</v>
      </c>
      <c r="AC1158" s="48">
        <v>51.8</v>
      </c>
      <c r="AD1158" s="47" t="s">
        <v>983</v>
      </c>
      <c r="AE1158" s="46">
        <v>32.9</v>
      </c>
    </row>
    <row r="1159" spans="1:31" x14ac:dyDescent="0.2">
      <c r="A1159" s="44">
        <f t="shared" si="18"/>
        <v>1158</v>
      </c>
      <c r="B1159" s="45" t="s">
        <v>93</v>
      </c>
      <c r="C1159" s="44" t="s">
        <v>507</v>
      </c>
      <c r="D1159" s="58" t="s">
        <v>1548</v>
      </c>
      <c r="E1159" t="s">
        <v>220</v>
      </c>
      <c r="F1159" t="s">
        <v>47</v>
      </c>
      <c r="G1159" s="45" t="s">
        <v>84</v>
      </c>
      <c r="H1159" s="44" t="s">
        <v>82</v>
      </c>
      <c r="I1159" s="44" t="s">
        <v>50</v>
      </c>
      <c r="J1159" s="44" t="s">
        <v>64</v>
      </c>
      <c r="K1159" s="46">
        <v>34.799999999999997</v>
      </c>
      <c r="L1159" s="47">
        <v>347</v>
      </c>
      <c r="M1159" s="48">
        <v>10.8</v>
      </c>
      <c r="N1159" s="47" t="s">
        <v>52</v>
      </c>
      <c r="O1159" s="48">
        <v>9</v>
      </c>
      <c r="P1159" s="47" t="s">
        <v>53</v>
      </c>
      <c r="Q1159" s="48">
        <v>8.3000000000000007</v>
      </c>
      <c r="R1159" s="47" t="s">
        <v>53</v>
      </c>
      <c r="S1159" s="48">
        <v>12.8</v>
      </c>
      <c r="T1159" s="47" t="s">
        <v>53</v>
      </c>
      <c r="U1159" s="48">
        <v>2.1</v>
      </c>
      <c r="V1159" s="47" t="s">
        <v>53</v>
      </c>
      <c r="W1159" s="48">
        <v>6.7</v>
      </c>
      <c r="X1159" s="47" t="s">
        <v>53</v>
      </c>
      <c r="Y1159" s="48">
        <v>63.7</v>
      </c>
      <c r="Z1159" s="47">
        <v>639</v>
      </c>
      <c r="AA1159" s="48">
        <v>36.299999999999997</v>
      </c>
      <c r="AB1159" s="47">
        <v>476</v>
      </c>
      <c r="AC1159" s="48">
        <v>66.599999999999994</v>
      </c>
      <c r="AD1159" s="47" t="s">
        <v>1549</v>
      </c>
      <c r="AE1159" s="46" t="s">
        <v>54</v>
      </c>
    </row>
    <row r="1160" spans="1:31" x14ac:dyDescent="0.2">
      <c r="A1160" s="44">
        <f t="shared" si="18"/>
        <v>1159</v>
      </c>
      <c r="B1160" s="45">
        <f>308</f>
        <v>308</v>
      </c>
      <c r="C1160" s="44">
        <v>319</v>
      </c>
      <c r="D1160" s="58" t="s">
        <v>1550</v>
      </c>
      <c r="E1160" t="s">
        <v>160</v>
      </c>
      <c r="F1160" t="s">
        <v>47</v>
      </c>
      <c r="G1160" s="45" t="s">
        <v>77</v>
      </c>
      <c r="H1160" s="44" t="s">
        <v>49</v>
      </c>
      <c r="I1160" s="44" t="s">
        <v>50</v>
      </c>
      <c r="J1160" s="44" t="s">
        <v>64</v>
      </c>
      <c r="K1160" s="46">
        <v>34.9</v>
      </c>
      <c r="L1160" s="47">
        <v>345</v>
      </c>
      <c r="M1160" s="48">
        <v>20.7</v>
      </c>
      <c r="N1160" s="47">
        <v>636</v>
      </c>
      <c r="O1160" s="48">
        <v>7.6</v>
      </c>
      <c r="P1160" s="47" t="s">
        <v>53</v>
      </c>
      <c r="Q1160" s="48">
        <v>59.6</v>
      </c>
      <c r="R1160" s="47">
        <v>289</v>
      </c>
      <c r="S1160" s="48">
        <v>99.1</v>
      </c>
      <c r="T1160" s="47">
        <v>127</v>
      </c>
      <c r="U1160" s="48">
        <v>86.1</v>
      </c>
      <c r="V1160" s="47">
        <v>189</v>
      </c>
      <c r="W1160" s="48">
        <v>87.3</v>
      </c>
      <c r="X1160" s="47">
        <v>158</v>
      </c>
      <c r="Y1160" s="48">
        <v>78.400000000000006</v>
      </c>
      <c r="Z1160" s="47">
        <v>376</v>
      </c>
      <c r="AA1160" s="48">
        <v>34</v>
      </c>
      <c r="AB1160" s="47">
        <v>500</v>
      </c>
      <c r="AC1160" s="48">
        <v>85.2</v>
      </c>
      <c r="AD1160" s="47">
        <v>109</v>
      </c>
      <c r="AE1160" s="46">
        <v>44.7</v>
      </c>
    </row>
    <row r="1161" spans="1:31" x14ac:dyDescent="0.2">
      <c r="A1161" s="44">
        <f t="shared" si="18"/>
        <v>1160</v>
      </c>
      <c r="B1161" s="45">
        <v>390</v>
      </c>
      <c r="C1161" s="44">
        <f>393</f>
        <v>393</v>
      </c>
      <c r="D1161" s="58" t="s">
        <v>1551</v>
      </c>
      <c r="E1161" t="s">
        <v>646</v>
      </c>
      <c r="F1161" t="s">
        <v>69</v>
      </c>
      <c r="G1161" s="45" t="s">
        <v>84</v>
      </c>
      <c r="H1161" s="44" t="s">
        <v>82</v>
      </c>
      <c r="I1161" s="44" t="s">
        <v>50</v>
      </c>
      <c r="J1161" s="44" t="s">
        <v>64</v>
      </c>
      <c r="K1161" s="46">
        <v>34.9</v>
      </c>
      <c r="L1161" s="47">
        <v>344</v>
      </c>
      <c r="M1161" s="48">
        <v>38.9</v>
      </c>
      <c r="N1161" s="47">
        <v>354</v>
      </c>
      <c r="O1161" s="48">
        <v>3</v>
      </c>
      <c r="P1161" s="47" t="s">
        <v>53</v>
      </c>
      <c r="Q1161" s="48">
        <v>45.1</v>
      </c>
      <c r="R1161" s="47">
        <v>412</v>
      </c>
      <c r="S1161" s="48">
        <v>12.7</v>
      </c>
      <c r="T1161" s="47" t="s">
        <v>53</v>
      </c>
      <c r="U1161" s="48">
        <v>27.2</v>
      </c>
      <c r="V1161" s="47">
        <v>624</v>
      </c>
      <c r="W1161" s="48">
        <v>32.700000000000003</v>
      </c>
      <c r="X1161" s="47">
        <v>581</v>
      </c>
      <c r="Y1161" s="48">
        <v>79.7</v>
      </c>
      <c r="Z1161" s="47">
        <v>358</v>
      </c>
      <c r="AA1161" s="48">
        <v>88.9</v>
      </c>
      <c r="AB1161" s="47">
        <v>115</v>
      </c>
      <c r="AC1161" s="48">
        <v>64.3</v>
      </c>
      <c r="AD1161" s="47" t="s">
        <v>1552</v>
      </c>
      <c r="AE1161" s="46">
        <v>38.4</v>
      </c>
    </row>
    <row r="1162" spans="1:31" x14ac:dyDescent="0.2">
      <c r="A1162" s="44">
        <f t="shared" si="18"/>
        <v>1161</v>
      </c>
      <c r="B1162" s="45">
        <v>280</v>
      </c>
      <c r="C1162" s="44">
        <f>267</f>
        <v>267</v>
      </c>
      <c r="D1162" s="58" t="s">
        <v>1553</v>
      </c>
      <c r="E1162" t="s">
        <v>319</v>
      </c>
      <c r="F1162" t="s">
        <v>69</v>
      </c>
      <c r="G1162" s="45" t="s">
        <v>77</v>
      </c>
      <c r="H1162" s="44" t="s">
        <v>82</v>
      </c>
      <c r="I1162" s="44" t="s">
        <v>50</v>
      </c>
      <c r="J1162" s="44" t="s">
        <v>64</v>
      </c>
      <c r="K1162" s="46">
        <v>35</v>
      </c>
      <c r="L1162" s="47">
        <v>343</v>
      </c>
      <c r="M1162" s="48">
        <v>18.8</v>
      </c>
      <c r="N1162" s="47">
        <v>690</v>
      </c>
      <c r="O1162" s="48">
        <v>42.8</v>
      </c>
      <c r="P1162" s="47">
        <v>465</v>
      </c>
      <c r="Q1162" s="48">
        <v>57.7</v>
      </c>
      <c r="R1162" s="47">
        <v>303</v>
      </c>
      <c r="S1162" s="48">
        <v>96.4</v>
      </c>
      <c r="T1162" s="47">
        <v>162</v>
      </c>
      <c r="U1162" s="48">
        <v>45.5</v>
      </c>
      <c r="V1162" s="47">
        <v>444</v>
      </c>
      <c r="W1162" s="48">
        <v>50.5</v>
      </c>
      <c r="X1162" s="47">
        <v>411</v>
      </c>
      <c r="Y1162" s="48">
        <v>95.2</v>
      </c>
      <c r="Z1162" s="47">
        <v>79</v>
      </c>
      <c r="AA1162" s="48">
        <v>60.3</v>
      </c>
      <c r="AB1162" s="47">
        <v>270</v>
      </c>
      <c r="AC1162" s="48">
        <v>80.599999999999994</v>
      </c>
      <c r="AD1162" s="47">
        <v>162</v>
      </c>
      <c r="AE1162" s="46">
        <v>47.4</v>
      </c>
    </row>
    <row r="1163" spans="1:31" x14ac:dyDescent="0.2">
      <c r="A1163" s="44">
        <f t="shared" si="18"/>
        <v>1162</v>
      </c>
      <c r="B1163" s="45">
        <v>399</v>
      </c>
      <c r="C1163" s="44">
        <f>426</f>
        <v>426</v>
      </c>
      <c r="D1163" s="58" t="s">
        <v>1554</v>
      </c>
      <c r="E1163" t="s">
        <v>574</v>
      </c>
      <c r="F1163" t="s">
        <v>76</v>
      </c>
      <c r="G1163" s="45" t="s">
        <v>77</v>
      </c>
      <c r="H1163" s="44" t="s">
        <v>62</v>
      </c>
      <c r="I1163" s="44" t="s">
        <v>50</v>
      </c>
      <c r="J1163" s="44" t="s">
        <v>64</v>
      </c>
      <c r="K1163" s="46">
        <v>35.1</v>
      </c>
      <c r="L1163" s="47">
        <v>342</v>
      </c>
      <c r="M1163" s="48">
        <v>56</v>
      </c>
      <c r="N1163" s="47">
        <v>213</v>
      </c>
      <c r="O1163" s="48">
        <v>82.9</v>
      </c>
      <c r="P1163" s="47">
        <v>153</v>
      </c>
      <c r="Q1163" s="48">
        <v>3</v>
      </c>
      <c r="R1163" s="47" t="s">
        <v>53</v>
      </c>
      <c r="S1163" s="48">
        <v>73.7</v>
      </c>
      <c r="T1163" s="47">
        <v>323</v>
      </c>
      <c r="U1163" s="48">
        <v>6</v>
      </c>
      <c r="V1163" s="47" t="s">
        <v>53</v>
      </c>
      <c r="W1163" s="48">
        <v>10.8</v>
      </c>
      <c r="X1163" s="47" t="s">
        <v>53</v>
      </c>
      <c r="Y1163" s="48">
        <v>26.2</v>
      </c>
      <c r="Z1163" s="47" t="s">
        <v>53</v>
      </c>
      <c r="AA1163" s="48">
        <v>45.3</v>
      </c>
      <c r="AB1163" s="47">
        <v>386</v>
      </c>
      <c r="AC1163" s="48">
        <v>63.2</v>
      </c>
      <c r="AD1163" s="47" t="s">
        <v>1010</v>
      </c>
      <c r="AE1163" s="46">
        <v>37.6</v>
      </c>
    </row>
    <row r="1164" spans="1:31" x14ac:dyDescent="0.2">
      <c r="A1164" s="44">
        <f t="shared" si="18"/>
        <v>1163</v>
      </c>
      <c r="B1164" s="45">
        <f>469</f>
        <v>469</v>
      </c>
      <c r="C1164" s="44">
        <f>547</f>
        <v>547</v>
      </c>
      <c r="D1164" s="58" t="s">
        <v>1555</v>
      </c>
      <c r="E1164" t="s">
        <v>747</v>
      </c>
      <c r="F1164" t="s">
        <v>76</v>
      </c>
      <c r="G1164" s="45" t="s">
        <v>58</v>
      </c>
      <c r="H1164" s="44" t="s">
        <v>49</v>
      </c>
      <c r="I1164" s="44" t="s">
        <v>50</v>
      </c>
      <c r="J1164" s="44" t="s">
        <v>64</v>
      </c>
      <c r="K1164" s="46">
        <v>35.6</v>
      </c>
      <c r="L1164" s="47">
        <v>341</v>
      </c>
      <c r="M1164" s="48">
        <v>46</v>
      </c>
      <c r="N1164" s="47">
        <v>292</v>
      </c>
      <c r="O1164" s="48">
        <v>87.1</v>
      </c>
      <c r="P1164" s="47">
        <v>120</v>
      </c>
      <c r="Q1164" s="48">
        <v>4.2</v>
      </c>
      <c r="R1164" s="47" t="s">
        <v>53</v>
      </c>
      <c r="S1164" s="48">
        <v>44.3</v>
      </c>
      <c r="T1164" s="47">
        <v>470</v>
      </c>
      <c r="U1164" s="48">
        <v>16.7</v>
      </c>
      <c r="V1164" s="47">
        <v>785</v>
      </c>
      <c r="W1164" s="48">
        <v>18.5</v>
      </c>
      <c r="X1164" s="47">
        <v>787</v>
      </c>
      <c r="Y1164" s="48">
        <v>18.600000000000001</v>
      </c>
      <c r="Z1164" s="47" t="s">
        <v>53</v>
      </c>
      <c r="AA1164" s="48">
        <v>24.8</v>
      </c>
      <c r="AB1164" s="47">
        <v>644</v>
      </c>
      <c r="AC1164" s="48">
        <v>46.9</v>
      </c>
      <c r="AD1164" s="47" t="s">
        <v>135</v>
      </c>
      <c r="AE1164" s="46">
        <v>33.700000000000003</v>
      </c>
    </row>
    <row r="1165" spans="1:31" x14ac:dyDescent="0.2">
      <c r="A1165" s="44">
        <f t="shared" si="18"/>
        <v>1164</v>
      </c>
      <c r="B1165" s="45">
        <f>542</f>
        <v>542</v>
      </c>
      <c r="C1165" s="44">
        <f>592</f>
        <v>592</v>
      </c>
      <c r="D1165" s="58" t="s">
        <v>1556</v>
      </c>
      <c r="E1165" t="s">
        <v>291</v>
      </c>
      <c r="F1165" t="s">
        <v>170</v>
      </c>
      <c r="G1165" s="45" t="s">
        <v>84</v>
      </c>
      <c r="H1165" s="44" t="s">
        <v>82</v>
      </c>
      <c r="I1165" s="44" t="s">
        <v>50</v>
      </c>
      <c r="J1165" s="44" t="s">
        <v>64</v>
      </c>
      <c r="K1165" s="46">
        <v>35.6</v>
      </c>
      <c r="L1165" s="47">
        <v>340</v>
      </c>
      <c r="M1165" s="48">
        <v>38.799999999999997</v>
      </c>
      <c r="N1165" s="47">
        <v>357</v>
      </c>
      <c r="O1165" s="48">
        <v>17.100000000000001</v>
      </c>
      <c r="P1165" s="47" t="s">
        <v>53</v>
      </c>
      <c r="Q1165" s="48">
        <v>3.5</v>
      </c>
      <c r="R1165" s="47" t="s">
        <v>53</v>
      </c>
      <c r="S1165" s="48">
        <v>29.5</v>
      </c>
      <c r="T1165" s="47">
        <v>590</v>
      </c>
      <c r="U1165" s="48">
        <v>13.7</v>
      </c>
      <c r="V1165" s="47" t="s">
        <v>53</v>
      </c>
      <c r="W1165" s="48">
        <v>19.7</v>
      </c>
      <c r="X1165" s="47">
        <v>769</v>
      </c>
      <c r="Y1165" s="48">
        <v>80.8</v>
      </c>
      <c r="Z1165" s="47">
        <v>336</v>
      </c>
      <c r="AA1165" s="48">
        <v>69.599999999999994</v>
      </c>
      <c r="AB1165" s="47">
        <v>216</v>
      </c>
      <c r="AC1165" s="48">
        <v>56.7</v>
      </c>
      <c r="AD1165" s="47" t="s">
        <v>418</v>
      </c>
      <c r="AE1165" s="46">
        <v>30.3</v>
      </c>
    </row>
    <row r="1166" spans="1:31" x14ac:dyDescent="0.2">
      <c r="A1166" s="44">
        <f t="shared" si="18"/>
        <v>1165</v>
      </c>
      <c r="B1166" s="45">
        <f>219</f>
        <v>219</v>
      </c>
      <c r="C1166" s="44">
        <v>189</v>
      </c>
      <c r="D1166" s="58" t="s">
        <v>1557</v>
      </c>
      <c r="E1166" t="s">
        <v>160</v>
      </c>
      <c r="F1166" t="s">
        <v>47</v>
      </c>
      <c r="G1166" s="45" t="s">
        <v>84</v>
      </c>
      <c r="H1166" s="44" t="s">
        <v>82</v>
      </c>
      <c r="I1166" s="44" t="s">
        <v>50</v>
      </c>
      <c r="J1166" s="44" t="s">
        <v>64</v>
      </c>
      <c r="K1166" s="46">
        <v>35.799999999999997</v>
      </c>
      <c r="L1166" s="47">
        <v>339</v>
      </c>
      <c r="M1166" s="48">
        <v>38.700000000000003</v>
      </c>
      <c r="N1166" s="47">
        <v>361</v>
      </c>
      <c r="O1166" s="48">
        <v>5.4</v>
      </c>
      <c r="P1166" s="47" t="s">
        <v>53</v>
      </c>
      <c r="Q1166" s="48">
        <v>84.8</v>
      </c>
      <c r="R1166" s="47">
        <v>125</v>
      </c>
      <c r="S1166" s="48">
        <v>96.1</v>
      </c>
      <c r="T1166" s="47">
        <v>165</v>
      </c>
      <c r="U1166" s="48">
        <v>85.5</v>
      </c>
      <c r="V1166" s="47">
        <v>193</v>
      </c>
      <c r="W1166" s="48">
        <v>86.8</v>
      </c>
      <c r="X1166" s="47">
        <v>163</v>
      </c>
      <c r="Y1166" s="48">
        <v>92.3</v>
      </c>
      <c r="Z1166" s="47">
        <v>141</v>
      </c>
      <c r="AA1166" s="48">
        <v>50</v>
      </c>
      <c r="AB1166" s="47">
        <v>342</v>
      </c>
      <c r="AC1166" s="48">
        <v>86.8</v>
      </c>
      <c r="AD1166" s="47">
        <v>90</v>
      </c>
      <c r="AE1166" s="46">
        <v>54.2</v>
      </c>
    </row>
    <row r="1167" spans="1:31" x14ac:dyDescent="0.2">
      <c r="A1167" s="44">
        <f t="shared" si="18"/>
        <v>1166</v>
      </c>
      <c r="B1167" s="45">
        <f>227</f>
        <v>227</v>
      </c>
      <c r="C1167" s="44">
        <f>179</f>
        <v>179</v>
      </c>
      <c r="D1167" s="58" t="s">
        <v>1558</v>
      </c>
      <c r="E1167" t="s">
        <v>100</v>
      </c>
      <c r="F1167" t="s">
        <v>101</v>
      </c>
      <c r="G1167" s="45" t="s">
        <v>77</v>
      </c>
      <c r="H1167" s="44" t="s">
        <v>82</v>
      </c>
      <c r="I1167" s="44" t="s">
        <v>50</v>
      </c>
      <c r="J1167" s="44" t="s">
        <v>64</v>
      </c>
      <c r="K1167" s="46">
        <v>36</v>
      </c>
      <c r="L1167" s="47">
        <v>336</v>
      </c>
      <c r="M1167" s="48">
        <v>30.5</v>
      </c>
      <c r="N1167" s="47">
        <v>466</v>
      </c>
      <c r="O1167" s="48">
        <v>29.7</v>
      </c>
      <c r="P1167" s="47">
        <v>638</v>
      </c>
      <c r="Q1167" s="48">
        <v>95.2</v>
      </c>
      <c r="R1167" s="47">
        <v>67</v>
      </c>
      <c r="S1167" s="48">
        <v>100</v>
      </c>
      <c r="T1167" s="47">
        <v>92</v>
      </c>
      <c r="U1167" s="48">
        <v>36.200000000000003</v>
      </c>
      <c r="V1167" s="47">
        <v>533</v>
      </c>
      <c r="W1167" s="48">
        <v>41.8</v>
      </c>
      <c r="X1167" s="47">
        <v>494</v>
      </c>
      <c r="Y1167" s="48">
        <v>81.8</v>
      </c>
      <c r="Z1167" s="47">
        <v>319</v>
      </c>
      <c r="AA1167" s="48">
        <v>20.8</v>
      </c>
      <c r="AB1167" s="47">
        <v>712</v>
      </c>
      <c r="AC1167" s="48">
        <v>84.8</v>
      </c>
      <c r="AD1167" s="47" t="s">
        <v>1431</v>
      </c>
      <c r="AE1167" s="46">
        <v>53.1</v>
      </c>
    </row>
    <row r="1168" spans="1:31" x14ac:dyDescent="0.2">
      <c r="A1168" s="44">
        <f t="shared" si="18"/>
        <v>1167</v>
      </c>
      <c r="B1168" s="45">
        <v>323</v>
      </c>
      <c r="C1168" s="44">
        <f>401</f>
        <v>401</v>
      </c>
      <c r="D1168" s="58" t="s">
        <v>1559</v>
      </c>
      <c r="E1168" t="s">
        <v>233</v>
      </c>
      <c r="F1168" t="s">
        <v>76</v>
      </c>
      <c r="G1168" s="45" t="s">
        <v>58</v>
      </c>
      <c r="H1168" s="44" t="s">
        <v>82</v>
      </c>
      <c r="I1168" s="44" t="s">
        <v>50</v>
      </c>
      <c r="J1168" s="44" t="s">
        <v>51</v>
      </c>
      <c r="K1168" s="46">
        <v>36</v>
      </c>
      <c r="L1168" s="47">
        <v>338</v>
      </c>
      <c r="M1168" s="48">
        <v>77.5</v>
      </c>
      <c r="N1168" s="47">
        <v>113</v>
      </c>
      <c r="O1168" s="48">
        <v>21</v>
      </c>
      <c r="P1168" s="47" t="s">
        <v>53</v>
      </c>
      <c r="Q1168" s="48">
        <v>52.6</v>
      </c>
      <c r="R1168" s="47">
        <v>359</v>
      </c>
      <c r="S1168" s="48">
        <v>30.1</v>
      </c>
      <c r="T1168" s="47">
        <v>584</v>
      </c>
      <c r="U1168" s="48">
        <v>22.2</v>
      </c>
      <c r="V1168" s="47">
        <v>697</v>
      </c>
      <c r="W1168" s="48">
        <v>27.7</v>
      </c>
      <c r="X1168" s="47">
        <v>643</v>
      </c>
      <c r="Y1168" s="48">
        <v>50.4</v>
      </c>
      <c r="Z1168" s="47" t="s">
        <v>53</v>
      </c>
      <c r="AA1168" s="48">
        <v>10.8</v>
      </c>
      <c r="AB1168" s="47" t="s">
        <v>53</v>
      </c>
      <c r="AC1168" s="48">
        <v>62.4</v>
      </c>
      <c r="AD1168" s="47" t="s">
        <v>1534</v>
      </c>
      <c r="AE1168" s="46">
        <v>43.1</v>
      </c>
    </row>
    <row r="1169" spans="1:31" x14ac:dyDescent="0.2">
      <c r="A1169" s="44">
        <f t="shared" si="18"/>
        <v>1168</v>
      </c>
      <c r="B1169" s="45">
        <f>613</f>
        <v>613</v>
      </c>
      <c r="C1169" s="44" t="s">
        <v>482</v>
      </c>
      <c r="D1169" s="58" t="s">
        <v>1560</v>
      </c>
      <c r="E1169" t="s">
        <v>355</v>
      </c>
      <c r="F1169" t="s">
        <v>76</v>
      </c>
      <c r="G1169" s="45" t="s">
        <v>77</v>
      </c>
      <c r="H1169" s="44" t="s">
        <v>82</v>
      </c>
      <c r="I1169" s="44" t="s">
        <v>59</v>
      </c>
      <c r="J1169" s="44" t="s">
        <v>64</v>
      </c>
      <c r="K1169" s="46">
        <v>36</v>
      </c>
      <c r="L1169" s="47">
        <v>337</v>
      </c>
      <c r="M1169" s="48">
        <v>27.3</v>
      </c>
      <c r="N1169" s="47">
        <v>503</v>
      </c>
      <c r="O1169" s="48">
        <v>17.899999999999999</v>
      </c>
      <c r="P1169" s="47" t="s">
        <v>53</v>
      </c>
      <c r="Q1169" s="48">
        <v>6.2</v>
      </c>
      <c r="R1169" s="47" t="s">
        <v>53</v>
      </c>
      <c r="S1169" s="48">
        <v>29.1</v>
      </c>
      <c r="T1169" s="47">
        <v>592</v>
      </c>
      <c r="U1169" s="48">
        <v>69</v>
      </c>
      <c r="V1169" s="47">
        <v>282</v>
      </c>
      <c r="W1169" s="48">
        <v>51.4</v>
      </c>
      <c r="X1169" s="47">
        <v>401</v>
      </c>
      <c r="Y1169" s="48">
        <v>58.6</v>
      </c>
      <c r="Z1169" s="47">
        <v>712</v>
      </c>
      <c r="AA1169" s="48">
        <v>32.299999999999997</v>
      </c>
      <c r="AB1169" s="47">
        <v>523</v>
      </c>
      <c r="AC1169" s="48">
        <v>32</v>
      </c>
      <c r="AD1169" s="47" t="s">
        <v>53</v>
      </c>
      <c r="AE1169" s="46">
        <v>27.8</v>
      </c>
    </row>
    <row r="1170" spans="1:31" x14ac:dyDescent="0.2">
      <c r="A1170" s="44">
        <f t="shared" si="18"/>
        <v>1169</v>
      </c>
      <c r="B1170" s="45">
        <f>371</f>
        <v>371</v>
      </c>
      <c r="C1170" s="44">
        <f>418</f>
        <v>418</v>
      </c>
      <c r="D1170" s="58" t="s">
        <v>1561</v>
      </c>
      <c r="E1170" t="s">
        <v>233</v>
      </c>
      <c r="F1170" t="s">
        <v>76</v>
      </c>
      <c r="G1170" s="45" t="s">
        <v>58</v>
      </c>
      <c r="H1170" s="44" t="s">
        <v>49</v>
      </c>
      <c r="I1170" s="44" t="s">
        <v>50</v>
      </c>
      <c r="J1170" s="44" t="s">
        <v>64</v>
      </c>
      <c r="K1170" s="46">
        <v>36.200000000000003</v>
      </c>
      <c r="L1170" s="47">
        <v>335</v>
      </c>
      <c r="M1170" s="48">
        <v>85.8</v>
      </c>
      <c r="N1170" s="47">
        <v>88</v>
      </c>
      <c r="O1170" s="48">
        <v>5.0999999999999996</v>
      </c>
      <c r="P1170" s="47" t="s">
        <v>53</v>
      </c>
      <c r="Q1170" s="48">
        <v>23.7</v>
      </c>
      <c r="R1170" s="47">
        <v>662</v>
      </c>
      <c r="S1170" s="48">
        <v>28.2</v>
      </c>
      <c r="T1170" s="47">
        <v>603</v>
      </c>
      <c r="U1170" s="48">
        <v>7.5</v>
      </c>
      <c r="V1170" s="47" t="s">
        <v>53</v>
      </c>
      <c r="W1170" s="48">
        <v>12.6</v>
      </c>
      <c r="X1170" s="47" t="s">
        <v>53</v>
      </c>
      <c r="Y1170" s="48">
        <v>49</v>
      </c>
      <c r="Z1170" s="47" t="s">
        <v>53</v>
      </c>
      <c r="AA1170" s="48">
        <v>88.7</v>
      </c>
      <c r="AB1170" s="47">
        <v>116</v>
      </c>
      <c r="AC1170" s="48">
        <v>68.5</v>
      </c>
      <c r="AD1170" s="47" t="s">
        <v>1562</v>
      </c>
      <c r="AE1170" s="46">
        <v>40.299999999999997</v>
      </c>
    </row>
    <row r="1171" spans="1:31" x14ac:dyDescent="0.2">
      <c r="A1171" s="44">
        <f t="shared" si="18"/>
        <v>1170</v>
      </c>
      <c r="B1171" s="45">
        <v>366</v>
      </c>
      <c r="C1171" s="44">
        <f>375</f>
        <v>375</v>
      </c>
      <c r="D1171" s="58" t="s">
        <v>1563</v>
      </c>
      <c r="E1171" t="s">
        <v>576</v>
      </c>
      <c r="F1171" t="s">
        <v>69</v>
      </c>
      <c r="G1171" s="45" t="s">
        <v>77</v>
      </c>
      <c r="H1171" s="44" t="s">
        <v>82</v>
      </c>
      <c r="I1171" s="44" t="s">
        <v>50</v>
      </c>
      <c r="J1171" s="44" t="s">
        <v>64</v>
      </c>
      <c r="K1171" s="46">
        <v>36.299999999999997</v>
      </c>
      <c r="L1171" s="47">
        <v>334</v>
      </c>
      <c r="M1171" s="48">
        <v>20.2</v>
      </c>
      <c r="N1171" s="47">
        <v>651</v>
      </c>
      <c r="O1171" s="48">
        <v>63.2</v>
      </c>
      <c r="P1171" s="47">
        <v>279</v>
      </c>
      <c r="Q1171" s="48">
        <v>39.6</v>
      </c>
      <c r="R1171" s="47">
        <v>476</v>
      </c>
      <c r="S1171" s="48">
        <v>46.2</v>
      </c>
      <c r="T1171" s="47">
        <v>462</v>
      </c>
      <c r="U1171" s="48">
        <v>8.9</v>
      </c>
      <c r="V1171" s="47" t="s">
        <v>53</v>
      </c>
      <c r="W1171" s="48">
        <v>14.7</v>
      </c>
      <c r="X1171" s="47" t="s">
        <v>53</v>
      </c>
      <c r="Y1171" s="48">
        <v>89.2</v>
      </c>
      <c r="Z1171" s="47">
        <v>184</v>
      </c>
      <c r="AA1171" s="48">
        <v>46.1</v>
      </c>
      <c r="AB1171" s="47">
        <v>378</v>
      </c>
      <c r="AC1171" s="48">
        <v>74.400000000000006</v>
      </c>
      <c r="AD1171" s="47" t="s">
        <v>1564</v>
      </c>
      <c r="AE1171" s="46">
        <v>40.6</v>
      </c>
    </row>
    <row r="1172" spans="1:31" x14ac:dyDescent="0.2">
      <c r="A1172" s="44">
        <f t="shared" si="18"/>
        <v>1171</v>
      </c>
      <c r="B1172" s="45">
        <f>272</f>
        <v>272</v>
      </c>
      <c r="C1172" s="44">
        <v>311</v>
      </c>
      <c r="D1172" s="58" t="s">
        <v>1565</v>
      </c>
      <c r="E1172" t="s">
        <v>46</v>
      </c>
      <c r="F1172" t="s">
        <v>47</v>
      </c>
      <c r="G1172" s="45" t="s">
        <v>84</v>
      </c>
      <c r="H1172" s="44" t="s">
        <v>49</v>
      </c>
      <c r="I1172" s="44" t="s">
        <v>50</v>
      </c>
      <c r="J1172" s="44" t="s">
        <v>64</v>
      </c>
      <c r="K1172" s="46">
        <v>36.4</v>
      </c>
      <c r="L1172" s="47">
        <v>333</v>
      </c>
      <c r="M1172" s="48">
        <v>47.9</v>
      </c>
      <c r="N1172" s="47">
        <v>271</v>
      </c>
      <c r="O1172" s="48">
        <v>12.2</v>
      </c>
      <c r="P1172" s="47" t="s">
        <v>53</v>
      </c>
      <c r="Q1172" s="48">
        <v>72.900000000000006</v>
      </c>
      <c r="R1172" s="47">
        <v>190</v>
      </c>
      <c r="S1172" s="48">
        <v>67.5</v>
      </c>
      <c r="T1172" s="47">
        <v>347</v>
      </c>
      <c r="U1172" s="48">
        <v>25.6</v>
      </c>
      <c r="V1172" s="47">
        <v>651</v>
      </c>
      <c r="W1172" s="48">
        <v>31.7</v>
      </c>
      <c r="X1172" s="47">
        <v>594</v>
      </c>
      <c r="Y1172" s="48">
        <v>79.8</v>
      </c>
      <c r="Z1172" s="47">
        <v>356</v>
      </c>
      <c r="AA1172" s="48">
        <v>37.700000000000003</v>
      </c>
      <c r="AB1172" s="47">
        <v>464</v>
      </c>
      <c r="AC1172" s="48">
        <v>86.7</v>
      </c>
      <c r="AD1172" s="47" t="s">
        <v>1566</v>
      </c>
      <c r="AE1172" s="46">
        <v>48.2</v>
      </c>
    </row>
    <row r="1173" spans="1:31" x14ac:dyDescent="0.2">
      <c r="A1173" s="44">
        <f t="shared" si="18"/>
        <v>1172</v>
      </c>
      <c r="B1173" s="45" t="s">
        <v>181</v>
      </c>
      <c r="C1173" s="44" t="s">
        <v>93</v>
      </c>
      <c r="D1173" s="58" t="s">
        <v>1567</v>
      </c>
      <c r="E1173" t="s">
        <v>144</v>
      </c>
      <c r="F1173" t="s">
        <v>47</v>
      </c>
      <c r="G1173" s="45" t="s">
        <v>77</v>
      </c>
      <c r="H1173" s="44" t="s">
        <v>49</v>
      </c>
      <c r="I1173" s="44" t="s">
        <v>50</v>
      </c>
      <c r="J1173" s="44" t="s">
        <v>51</v>
      </c>
      <c r="K1173" s="46">
        <v>36.4</v>
      </c>
      <c r="L1173" s="47">
        <v>332</v>
      </c>
      <c r="M1173" s="48">
        <v>29</v>
      </c>
      <c r="N1173" s="47">
        <v>487</v>
      </c>
      <c r="O1173" s="48">
        <v>6.8</v>
      </c>
      <c r="P1173" s="47" t="s">
        <v>53</v>
      </c>
      <c r="Q1173" s="48">
        <v>13.2</v>
      </c>
      <c r="R1173" s="47" t="s">
        <v>53</v>
      </c>
      <c r="S1173" s="48">
        <v>15.1</v>
      </c>
      <c r="T1173" s="47" t="s">
        <v>53</v>
      </c>
      <c r="U1173" s="48">
        <v>2.6</v>
      </c>
      <c r="V1173" s="47" t="s">
        <v>53</v>
      </c>
      <c r="W1173" s="48">
        <v>2.2000000000000002</v>
      </c>
      <c r="X1173" s="47" t="s">
        <v>53</v>
      </c>
      <c r="Y1173" s="48">
        <v>43.3</v>
      </c>
      <c r="Z1173" s="47" t="s">
        <v>53</v>
      </c>
      <c r="AA1173" s="48">
        <v>12.2</v>
      </c>
      <c r="AB1173" s="47" t="s">
        <v>53</v>
      </c>
      <c r="AC1173" s="48">
        <v>36.9</v>
      </c>
      <c r="AD1173" s="47" t="s">
        <v>53</v>
      </c>
      <c r="AE1173" s="46" t="s">
        <v>54</v>
      </c>
    </row>
    <row r="1174" spans="1:31" x14ac:dyDescent="0.2">
      <c r="A1174" s="44">
        <f t="shared" si="18"/>
        <v>1173</v>
      </c>
      <c r="B1174" s="45">
        <v>302</v>
      </c>
      <c r="C1174" s="44">
        <v>296</v>
      </c>
      <c r="D1174" s="58" t="s">
        <v>1568</v>
      </c>
      <c r="E1174" t="s">
        <v>425</v>
      </c>
      <c r="F1174" t="s">
        <v>170</v>
      </c>
      <c r="G1174" s="45" t="s">
        <v>77</v>
      </c>
      <c r="H1174" s="44" t="s">
        <v>82</v>
      </c>
      <c r="I1174" s="44" t="s">
        <v>50</v>
      </c>
      <c r="J1174" s="44" t="s">
        <v>64</v>
      </c>
      <c r="K1174" s="46">
        <v>36.700000000000003</v>
      </c>
      <c r="L1174" s="47">
        <v>331</v>
      </c>
      <c r="M1174" s="48">
        <v>44.8</v>
      </c>
      <c r="N1174" s="47">
        <v>299</v>
      </c>
      <c r="O1174" s="48">
        <v>5</v>
      </c>
      <c r="P1174" s="47" t="s">
        <v>53</v>
      </c>
      <c r="Q1174" s="48">
        <v>67.5</v>
      </c>
      <c r="R1174" s="47">
        <v>233</v>
      </c>
      <c r="S1174" s="48">
        <v>25.4</v>
      </c>
      <c r="T1174" s="47">
        <v>642</v>
      </c>
      <c r="U1174" s="48">
        <v>14.5</v>
      </c>
      <c r="V1174" s="47" t="s">
        <v>53</v>
      </c>
      <c r="W1174" s="48">
        <v>11</v>
      </c>
      <c r="X1174" s="47" t="s">
        <v>53</v>
      </c>
      <c r="Y1174" s="48">
        <v>93.6</v>
      </c>
      <c r="Z1174" s="47">
        <v>111</v>
      </c>
      <c r="AA1174" s="48">
        <v>88.9</v>
      </c>
      <c r="AB1174" s="47">
        <v>114</v>
      </c>
      <c r="AC1174" s="48">
        <v>61</v>
      </c>
      <c r="AD1174" s="47" t="s">
        <v>1113</v>
      </c>
      <c r="AE1174" s="46">
        <v>45.2</v>
      </c>
    </row>
    <row r="1175" spans="1:31" x14ac:dyDescent="0.2">
      <c r="A1175" s="44">
        <f t="shared" si="18"/>
        <v>1174</v>
      </c>
      <c r="B1175" s="45">
        <f>345</f>
        <v>345</v>
      </c>
      <c r="C1175" s="44">
        <v>392</v>
      </c>
      <c r="D1175" s="58" t="s">
        <v>1569</v>
      </c>
      <c r="E1175" t="s">
        <v>190</v>
      </c>
      <c r="F1175" t="s">
        <v>76</v>
      </c>
      <c r="G1175" s="45" t="s">
        <v>58</v>
      </c>
      <c r="H1175" s="44" t="s">
        <v>62</v>
      </c>
      <c r="I1175" s="44" t="s">
        <v>50</v>
      </c>
      <c r="J1175" s="44" t="s">
        <v>64</v>
      </c>
      <c r="K1175" s="46">
        <v>36.700000000000003</v>
      </c>
      <c r="L1175" s="47">
        <v>330</v>
      </c>
      <c r="M1175" s="48">
        <v>48.6</v>
      </c>
      <c r="N1175" s="47">
        <v>266</v>
      </c>
      <c r="O1175" s="48">
        <v>50.6</v>
      </c>
      <c r="P1175" s="47">
        <v>374</v>
      </c>
      <c r="Q1175" s="48">
        <v>46.8</v>
      </c>
      <c r="R1175" s="47">
        <v>405</v>
      </c>
      <c r="S1175" s="48">
        <v>31.3</v>
      </c>
      <c r="T1175" s="47">
        <v>571</v>
      </c>
      <c r="U1175" s="48">
        <v>35.299999999999997</v>
      </c>
      <c r="V1175" s="47">
        <v>538</v>
      </c>
      <c r="W1175" s="48">
        <v>38.9</v>
      </c>
      <c r="X1175" s="47">
        <v>508</v>
      </c>
      <c r="Y1175" s="48">
        <v>45.6</v>
      </c>
      <c r="Z1175" s="47" t="s">
        <v>53</v>
      </c>
      <c r="AA1175" s="48">
        <v>25.4</v>
      </c>
      <c r="AB1175" s="47">
        <v>632</v>
      </c>
      <c r="AC1175" s="48">
        <v>56.8</v>
      </c>
      <c r="AD1175" s="47" t="s">
        <v>662</v>
      </c>
      <c r="AE1175" s="46">
        <v>41.7</v>
      </c>
    </row>
    <row r="1176" spans="1:31" x14ac:dyDescent="0.2">
      <c r="A1176" s="44">
        <f t="shared" si="18"/>
        <v>1175</v>
      </c>
      <c r="B1176" s="45">
        <f>551</f>
        <v>551</v>
      </c>
      <c r="C1176" s="44">
        <f>596</f>
        <v>596</v>
      </c>
      <c r="D1176" s="58" t="s">
        <v>1570</v>
      </c>
      <c r="E1176" t="s">
        <v>546</v>
      </c>
      <c r="F1176" t="s">
        <v>76</v>
      </c>
      <c r="G1176" s="45" t="s">
        <v>84</v>
      </c>
      <c r="H1176" s="44" t="s">
        <v>82</v>
      </c>
      <c r="I1176" s="44" t="s">
        <v>59</v>
      </c>
      <c r="J1176" s="44" t="s">
        <v>64</v>
      </c>
      <c r="K1176" s="46">
        <v>36.700000000000003</v>
      </c>
      <c r="L1176" s="47">
        <v>329</v>
      </c>
      <c r="M1176" s="48">
        <v>38.299999999999997</v>
      </c>
      <c r="N1176" s="47">
        <v>365</v>
      </c>
      <c r="O1176" s="48">
        <v>27.2</v>
      </c>
      <c r="P1176" s="47">
        <v>694</v>
      </c>
      <c r="Q1176" s="48">
        <v>3.9</v>
      </c>
      <c r="R1176" s="47" t="s">
        <v>53</v>
      </c>
      <c r="S1176" s="48">
        <v>15.9</v>
      </c>
      <c r="T1176" s="47">
        <v>779</v>
      </c>
      <c r="U1176" s="48">
        <v>2.2000000000000002</v>
      </c>
      <c r="V1176" s="47" t="s">
        <v>53</v>
      </c>
      <c r="W1176" s="48">
        <v>6.9</v>
      </c>
      <c r="X1176" s="47" t="s">
        <v>53</v>
      </c>
      <c r="Y1176" s="48">
        <v>45.7</v>
      </c>
      <c r="Z1176" s="47" t="s">
        <v>53</v>
      </c>
      <c r="AA1176" s="48">
        <v>90.6</v>
      </c>
      <c r="AB1176" s="47">
        <v>100</v>
      </c>
      <c r="AC1176" s="48">
        <v>60.7</v>
      </c>
      <c r="AD1176" s="47" t="s">
        <v>721</v>
      </c>
      <c r="AE1176" s="46">
        <v>29.9</v>
      </c>
    </row>
    <row r="1177" spans="1:31" x14ac:dyDescent="0.2">
      <c r="A1177" s="44">
        <f t="shared" si="18"/>
        <v>1176</v>
      </c>
      <c r="B1177" s="45">
        <v>291</v>
      </c>
      <c r="C1177" s="44">
        <f>267</f>
        <v>267</v>
      </c>
      <c r="D1177" s="58" t="s">
        <v>1571</v>
      </c>
      <c r="E1177" t="s">
        <v>425</v>
      </c>
      <c r="F1177" t="s">
        <v>170</v>
      </c>
      <c r="G1177" s="45" t="s">
        <v>77</v>
      </c>
      <c r="H1177" s="44" t="s">
        <v>82</v>
      </c>
      <c r="I1177" s="44" t="s">
        <v>50</v>
      </c>
      <c r="J1177" s="44" t="s">
        <v>64</v>
      </c>
      <c r="K1177" s="46">
        <v>36.799999999999997</v>
      </c>
      <c r="L1177" s="47">
        <v>328</v>
      </c>
      <c r="M1177" s="48">
        <v>50.9</v>
      </c>
      <c r="N1177" s="47">
        <v>246</v>
      </c>
      <c r="O1177" s="48">
        <v>14</v>
      </c>
      <c r="P1177" s="47" t="s">
        <v>53</v>
      </c>
      <c r="Q1177" s="48">
        <v>40.200000000000003</v>
      </c>
      <c r="R1177" s="47">
        <v>468</v>
      </c>
      <c r="S1177" s="48">
        <v>86.8</v>
      </c>
      <c r="T1177" s="47">
        <v>246</v>
      </c>
      <c r="U1177" s="48">
        <v>9.4</v>
      </c>
      <c r="V1177" s="47" t="s">
        <v>53</v>
      </c>
      <c r="W1177" s="48">
        <v>15.1</v>
      </c>
      <c r="X1177" s="47" t="s">
        <v>53</v>
      </c>
      <c r="Y1177" s="48">
        <v>96.7</v>
      </c>
      <c r="Z1177" s="47">
        <v>44</v>
      </c>
      <c r="AA1177" s="48">
        <v>99.5</v>
      </c>
      <c r="AB1177" s="47">
        <v>21</v>
      </c>
      <c r="AC1177" s="48">
        <v>85.6</v>
      </c>
      <c r="AD1177" s="47" t="s">
        <v>1572</v>
      </c>
      <c r="AE1177" s="46">
        <v>46.4</v>
      </c>
    </row>
    <row r="1178" spans="1:31" x14ac:dyDescent="0.2">
      <c r="A1178" s="44">
        <f t="shared" si="18"/>
        <v>1177</v>
      </c>
      <c r="B1178" s="45">
        <v>439</v>
      </c>
      <c r="C1178" s="44">
        <f>485</f>
        <v>485</v>
      </c>
      <c r="D1178" s="58" t="s">
        <v>1573</v>
      </c>
      <c r="E1178" t="s">
        <v>190</v>
      </c>
      <c r="F1178" t="s">
        <v>76</v>
      </c>
      <c r="G1178" s="45" t="s">
        <v>58</v>
      </c>
      <c r="H1178" s="44" t="s">
        <v>49</v>
      </c>
      <c r="I1178" s="44" t="s">
        <v>50</v>
      </c>
      <c r="J1178" s="44" t="s">
        <v>64</v>
      </c>
      <c r="K1178" s="46">
        <v>36.799999999999997</v>
      </c>
      <c r="L1178" s="47">
        <v>326</v>
      </c>
      <c r="M1178" s="48">
        <v>32.1</v>
      </c>
      <c r="N1178" s="47">
        <v>447</v>
      </c>
      <c r="O1178" s="48">
        <v>35.6</v>
      </c>
      <c r="P1178" s="47">
        <v>558</v>
      </c>
      <c r="Q1178" s="48">
        <v>38</v>
      </c>
      <c r="R1178" s="47">
        <v>492</v>
      </c>
      <c r="S1178" s="48">
        <v>35.5</v>
      </c>
      <c r="T1178" s="47">
        <v>534</v>
      </c>
      <c r="U1178" s="48">
        <v>16.5</v>
      </c>
      <c r="V1178" s="47">
        <v>788</v>
      </c>
      <c r="W1178" s="48">
        <v>22.2</v>
      </c>
      <c r="X1178" s="47">
        <v>728</v>
      </c>
      <c r="Y1178" s="48">
        <v>46.4</v>
      </c>
      <c r="Z1178" s="47" t="s">
        <v>53</v>
      </c>
      <c r="AA1178" s="48">
        <v>14.7</v>
      </c>
      <c r="AB1178" s="47" t="s">
        <v>53</v>
      </c>
      <c r="AC1178" s="48">
        <v>67</v>
      </c>
      <c r="AD1178" s="47">
        <v>362</v>
      </c>
      <c r="AE1178" s="46">
        <v>35</v>
      </c>
    </row>
    <row r="1179" spans="1:31" x14ac:dyDescent="0.2">
      <c r="A1179" s="44">
        <f t="shared" si="18"/>
        <v>1178</v>
      </c>
      <c r="B1179" s="45">
        <f>613</f>
        <v>613</v>
      </c>
      <c r="C1179" s="44" t="s">
        <v>73</v>
      </c>
      <c r="D1179" s="58" t="s">
        <v>1574</v>
      </c>
      <c r="E1179" t="s">
        <v>144</v>
      </c>
      <c r="F1179" t="s">
        <v>47</v>
      </c>
      <c r="G1179" s="45" t="s">
        <v>77</v>
      </c>
      <c r="H1179" s="44" t="s">
        <v>82</v>
      </c>
      <c r="I1179" s="44" t="s">
        <v>59</v>
      </c>
      <c r="J1179" s="44" t="s">
        <v>51</v>
      </c>
      <c r="K1179" s="46">
        <v>36.799999999999997</v>
      </c>
      <c r="L1179" s="47">
        <v>325</v>
      </c>
      <c r="M1179" s="48">
        <v>34</v>
      </c>
      <c r="N1179" s="47">
        <v>422</v>
      </c>
      <c r="O1179" s="48">
        <v>20.2</v>
      </c>
      <c r="P1179" s="47" t="s">
        <v>53</v>
      </c>
      <c r="Q1179" s="48">
        <v>12.3</v>
      </c>
      <c r="R1179" s="47" t="s">
        <v>53</v>
      </c>
      <c r="S1179" s="48">
        <v>14.5</v>
      </c>
      <c r="T1179" s="47" t="s">
        <v>53</v>
      </c>
      <c r="U1179" s="48">
        <v>2.6</v>
      </c>
      <c r="V1179" s="47" t="s">
        <v>53</v>
      </c>
      <c r="W1179" s="48">
        <v>6.9</v>
      </c>
      <c r="X1179" s="47" t="s">
        <v>53</v>
      </c>
      <c r="Y1179" s="48">
        <v>64.099999999999994</v>
      </c>
      <c r="Z1179" s="47">
        <v>634</v>
      </c>
      <c r="AA1179" s="48">
        <v>16.899999999999999</v>
      </c>
      <c r="AB1179" s="47">
        <v>786</v>
      </c>
      <c r="AC1179" s="48">
        <v>69.5</v>
      </c>
      <c r="AD1179" s="47" t="s">
        <v>1575</v>
      </c>
      <c r="AE1179" s="46">
        <v>27.8</v>
      </c>
    </row>
    <row r="1180" spans="1:31" x14ac:dyDescent="0.2">
      <c r="A1180" s="44">
        <f t="shared" si="18"/>
        <v>1179</v>
      </c>
      <c r="B1180" s="45">
        <f>691</f>
        <v>691</v>
      </c>
      <c r="C1180" s="44" t="s">
        <v>292</v>
      </c>
      <c r="D1180" s="58" t="s">
        <v>1576</v>
      </c>
      <c r="E1180" t="s">
        <v>220</v>
      </c>
      <c r="F1180" t="s">
        <v>47</v>
      </c>
      <c r="G1180" s="45" t="s">
        <v>84</v>
      </c>
      <c r="H1180" s="44" t="s">
        <v>82</v>
      </c>
      <c r="I1180" s="44" t="s">
        <v>50</v>
      </c>
      <c r="J1180" s="44" t="s">
        <v>64</v>
      </c>
      <c r="K1180" s="46">
        <v>36.799999999999997</v>
      </c>
      <c r="L1180" s="47">
        <v>327</v>
      </c>
      <c r="M1180" s="48">
        <v>9.1999999999999993</v>
      </c>
      <c r="N1180" s="47" t="s">
        <v>52</v>
      </c>
      <c r="O1180" s="48">
        <v>20</v>
      </c>
      <c r="P1180" s="47" t="s">
        <v>53</v>
      </c>
      <c r="Q1180" s="48">
        <v>15.7</v>
      </c>
      <c r="R1180" s="47">
        <v>788</v>
      </c>
      <c r="S1180" s="48">
        <v>3.8</v>
      </c>
      <c r="T1180" s="47" t="s">
        <v>53</v>
      </c>
      <c r="U1180" s="48">
        <v>2.4</v>
      </c>
      <c r="V1180" s="47" t="s">
        <v>53</v>
      </c>
      <c r="W1180" s="48">
        <v>7</v>
      </c>
      <c r="X1180" s="47" t="s">
        <v>53</v>
      </c>
      <c r="Y1180" s="48">
        <v>80.5</v>
      </c>
      <c r="Z1180" s="47">
        <v>344</v>
      </c>
      <c r="AA1180" s="48">
        <v>32.299999999999997</v>
      </c>
      <c r="AB1180" s="47">
        <v>525</v>
      </c>
      <c r="AC1180" s="48">
        <v>63.9</v>
      </c>
      <c r="AD1180" s="47" t="s">
        <v>431</v>
      </c>
      <c r="AE1180" s="46">
        <v>25.4</v>
      </c>
    </row>
    <row r="1181" spans="1:31" x14ac:dyDescent="0.2">
      <c r="A1181" s="44">
        <f t="shared" si="18"/>
        <v>1180</v>
      </c>
      <c r="B1181" s="45">
        <f>482</f>
        <v>482</v>
      </c>
      <c r="C1181" s="44">
        <v>465</v>
      </c>
      <c r="D1181" s="58" t="s">
        <v>1577</v>
      </c>
      <c r="E1181" t="s">
        <v>91</v>
      </c>
      <c r="F1181" t="s">
        <v>76</v>
      </c>
      <c r="G1181" s="45" t="s">
        <v>77</v>
      </c>
      <c r="H1181" s="44" t="s">
        <v>82</v>
      </c>
      <c r="I1181" s="44" t="s">
        <v>50</v>
      </c>
      <c r="J1181" s="44" t="s">
        <v>64</v>
      </c>
      <c r="K1181" s="46">
        <v>36.9</v>
      </c>
      <c r="L1181" s="47">
        <v>324</v>
      </c>
      <c r="M1181" s="48">
        <v>39</v>
      </c>
      <c r="N1181" s="47">
        <v>353</v>
      </c>
      <c r="O1181" s="48">
        <v>45</v>
      </c>
      <c r="P1181" s="47">
        <v>434</v>
      </c>
      <c r="Q1181" s="48">
        <v>19.399999999999999</v>
      </c>
      <c r="R1181" s="47">
        <v>725</v>
      </c>
      <c r="S1181" s="48">
        <v>11.2</v>
      </c>
      <c r="T1181" s="47" t="s">
        <v>53</v>
      </c>
      <c r="U1181" s="48">
        <v>10.7</v>
      </c>
      <c r="V1181" s="47" t="s">
        <v>53</v>
      </c>
      <c r="W1181" s="48">
        <v>15.9</v>
      </c>
      <c r="X1181" s="47" t="s">
        <v>53</v>
      </c>
      <c r="Y1181" s="48">
        <v>53.3</v>
      </c>
      <c r="Z1181" s="47">
        <v>791</v>
      </c>
      <c r="AA1181" s="48">
        <v>27</v>
      </c>
      <c r="AB1181" s="47">
        <v>608</v>
      </c>
      <c r="AC1181" s="48">
        <v>73.3</v>
      </c>
      <c r="AD1181" s="47" t="s">
        <v>1578</v>
      </c>
      <c r="AE1181" s="46">
        <v>33</v>
      </c>
    </row>
    <row r="1182" spans="1:31" x14ac:dyDescent="0.2">
      <c r="A1182" s="44">
        <f t="shared" si="18"/>
        <v>1181</v>
      </c>
      <c r="B1182" s="45">
        <f>526</f>
        <v>526</v>
      </c>
      <c r="C1182" s="44">
        <f>539</f>
        <v>539</v>
      </c>
      <c r="D1182" s="58" t="s">
        <v>1579</v>
      </c>
      <c r="E1182" t="s">
        <v>435</v>
      </c>
      <c r="F1182" t="s">
        <v>69</v>
      </c>
      <c r="G1182" s="45" t="s">
        <v>77</v>
      </c>
      <c r="H1182" s="44" t="s">
        <v>82</v>
      </c>
      <c r="I1182" s="44" t="s">
        <v>50</v>
      </c>
      <c r="J1182" s="44" t="s">
        <v>64</v>
      </c>
      <c r="K1182" s="46">
        <v>36.9</v>
      </c>
      <c r="L1182" s="47">
        <v>323</v>
      </c>
      <c r="M1182" s="48">
        <v>23.5</v>
      </c>
      <c r="N1182" s="47">
        <v>568</v>
      </c>
      <c r="O1182" s="48">
        <v>36.799999999999997</v>
      </c>
      <c r="P1182" s="47">
        <v>545</v>
      </c>
      <c r="Q1182" s="48">
        <v>11.8</v>
      </c>
      <c r="R1182" s="47" t="s">
        <v>53</v>
      </c>
      <c r="S1182" s="48">
        <v>10.199999999999999</v>
      </c>
      <c r="T1182" s="47" t="s">
        <v>53</v>
      </c>
      <c r="U1182" s="48">
        <v>25.9</v>
      </c>
      <c r="V1182" s="47">
        <v>647</v>
      </c>
      <c r="W1182" s="48">
        <v>31.9</v>
      </c>
      <c r="X1182" s="47">
        <v>590</v>
      </c>
      <c r="Y1182" s="48">
        <v>86.3</v>
      </c>
      <c r="Z1182" s="47">
        <v>231</v>
      </c>
      <c r="AA1182" s="48">
        <v>33.4</v>
      </c>
      <c r="AB1182" s="47">
        <v>506</v>
      </c>
      <c r="AC1182" s="48">
        <v>70.8</v>
      </c>
      <c r="AD1182" s="47" t="s">
        <v>1288</v>
      </c>
      <c r="AE1182" s="46">
        <v>30.9</v>
      </c>
    </row>
    <row r="1183" spans="1:31" x14ac:dyDescent="0.2">
      <c r="A1183" s="44">
        <f t="shared" si="18"/>
        <v>1182</v>
      </c>
      <c r="B1183" s="45">
        <f>212</f>
        <v>212</v>
      </c>
      <c r="C1183" s="44">
        <f>224</f>
        <v>224</v>
      </c>
      <c r="D1183" s="58" t="s">
        <v>1580</v>
      </c>
      <c r="E1183" t="s">
        <v>414</v>
      </c>
      <c r="F1183" t="s">
        <v>69</v>
      </c>
      <c r="G1183" s="45" t="s">
        <v>77</v>
      </c>
      <c r="H1183" s="44" t="s">
        <v>62</v>
      </c>
      <c r="I1183" s="44" t="s">
        <v>50</v>
      </c>
      <c r="J1183" s="44" t="s">
        <v>64</v>
      </c>
      <c r="K1183" s="46">
        <v>37</v>
      </c>
      <c r="L1183" s="47">
        <v>322</v>
      </c>
      <c r="M1183" s="48">
        <v>40.200000000000003</v>
      </c>
      <c r="N1183" s="47">
        <v>340</v>
      </c>
      <c r="O1183" s="48">
        <v>49</v>
      </c>
      <c r="P1183" s="47">
        <v>393</v>
      </c>
      <c r="Q1183" s="48">
        <v>69</v>
      </c>
      <c r="R1183" s="47">
        <v>223</v>
      </c>
      <c r="S1183" s="48">
        <v>100</v>
      </c>
      <c r="T1183" s="47">
        <v>97</v>
      </c>
      <c r="U1183" s="48">
        <v>67</v>
      </c>
      <c r="V1183" s="47">
        <v>296</v>
      </c>
      <c r="W1183" s="48">
        <v>49.9</v>
      </c>
      <c r="X1183" s="47">
        <v>415</v>
      </c>
      <c r="Y1183" s="48">
        <v>83.5</v>
      </c>
      <c r="Z1183" s="47">
        <v>286</v>
      </c>
      <c r="AA1183" s="48">
        <v>61.1</v>
      </c>
      <c r="AB1183" s="47">
        <v>264</v>
      </c>
      <c r="AC1183" s="48">
        <v>70.3</v>
      </c>
      <c r="AD1183" s="47" t="s">
        <v>1405</v>
      </c>
      <c r="AE1183" s="46">
        <v>54.6</v>
      </c>
    </row>
    <row r="1184" spans="1:31" x14ac:dyDescent="0.2">
      <c r="A1184" s="44">
        <f t="shared" si="18"/>
        <v>1183</v>
      </c>
      <c r="B1184" s="45">
        <v>284</v>
      </c>
      <c r="C1184" s="44">
        <f>273</f>
        <v>273</v>
      </c>
      <c r="D1184" s="58" t="s">
        <v>1581</v>
      </c>
      <c r="E1184" t="s">
        <v>1077</v>
      </c>
      <c r="F1184" t="s">
        <v>69</v>
      </c>
      <c r="G1184" s="45" t="s">
        <v>77</v>
      </c>
      <c r="H1184" s="44" t="s">
        <v>82</v>
      </c>
      <c r="I1184" s="44" t="s">
        <v>50</v>
      </c>
      <c r="J1184" s="44" t="s">
        <v>64</v>
      </c>
      <c r="K1184" s="46">
        <v>37.299999999999997</v>
      </c>
      <c r="L1184" s="47">
        <v>321</v>
      </c>
      <c r="M1184" s="48">
        <v>40.200000000000003</v>
      </c>
      <c r="N1184" s="47">
        <v>339</v>
      </c>
      <c r="O1184" s="48">
        <v>68.599999999999994</v>
      </c>
      <c r="P1184" s="47">
        <v>241</v>
      </c>
      <c r="Q1184" s="48">
        <v>24</v>
      </c>
      <c r="R1184" s="47">
        <v>655</v>
      </c>
      <c r="S1184" s="48">
        <v>96.7</v>
      </c>
      <c r="T1184" s="47">
        <v>155</v>
      </c>
      <c r="U1184" s="48">
        <v>62.7</v>
      </c>
      <c r="V1184" s="47">
        <v>321</v>
      </c>
      <c r="W1184" s="48">
        <v>66.400000000000006</v>
      </c>
      <c r="X1184" s="47">
        <v>294</v>
      </c>
      <c r="Y1184" s="48">
        <v>72.900000000000006</v>
      </c>
      <c r="Z1184" s="47">
        <v>488</v>
      </c>
      <c r="AA1184" s="48">
        <v>61.2</v>
      </c>
      <c r="AB1184" s="47">
        <v>260</v>
      </c>
      <c r="AC1184" s="48">
        <v>82.5</v>
      </c>
      <c r="AD1184" s="47" t="s">
        <v>1328</v>
      </c>
      <c r="AE1184" s="46">
        <v>47.1</v>
      </c>
    </row>
    <row r="1185" spans="1:31" x14ac:dyDescent="0.2">
      <c r="A1185" s="44">
        <f t="shared" si="18"/>
        <v>1184</v>
      </c>
      <c r="B1185" s="45" t="s">
        <v>126</v>
      </c>
      <c r="C1185" s="44" t="s">
        <v>383</v>
      </c>
      <c r="D1185" s="58" t="s">
        <v>1582</v>
      </c>
      <c r="E1185" t="s">
        <v>546</v>
      </c>
      <c r="F1185" t="s">
        <v>76</v>
      </c>
      <c r="G1185" s="45" t="s">
        <v>84</v>
      </c>
      <c r="H1185" s="44" t="s">
        <v>49</v>
      </c>
      <c r="I1185" s="44" t="s">
        <v>50</v>
      </c>
      <c r="J1185" s="44" t="s">
        <v>64</v>
      </c>
      <c r="K1185" s="46">
        <v>37.4</v>
      </c>
      <c r="L1185" s="47">
        <v>320</v>
      </c>
      <c r="M1185" s="48">
        <v>37.1</v>
      </c>
      <c r="N1185" s="47">
        <v>383</v>
      </c>
      <c r="O1185" s="48">
        <v>10.3</v>
      </c>
      <c r="P1185" s="47" t="s">
        <v>53</v>
      </c>
      <c r="Q1185" s="48">
        <v>4.5999999999999996</v>
      </c>
      <c r="R1185" s="47" t="s">
        <v>53</v>
      </c>
      <c r="S1185" s="48">
        <v>7.7</v>
      </c>
      <c r="T1185" s="47" t="s">
        <v>53</v>
      </c>
      <c r="U1185" s="48">
        <v>1.7</v>
      </c>
      <c r="V1185" s="47" t="s">
        <v>53</v>
      </c>
      <c r="W1185" s="48">
        <v>6.2</v>
      </c>
      <c r="X1185" s="47" t="s">
        <v>53</v>
      </c>
      <c r="Y1185" s="48">
        <v>46.2</v>
      </c>
      <c r="Z1185" s="47" t="s">
        <v>53</v>
      </c>
      <c r="AA1185" s="48">
        <v>31.2</v>
      </c>
      <c r="AB1185" s="47">
        <v>534</v>
      </c>
      <c r="AC1185" s="48">
        <v>60.8</v>
      </c>
      <c r="AD1185" s="47" t="s">
        <v>1254</v>
      </c>
      <c r="AE1185" s="46" t="s">
        <v>54</v>
      </c>
    </row>
    <row r="1186" spans="1:31" x14ac:dyDescent="0.2">
      <c r="A1186" s="44">
        <f t="shared" si="18"/>
        <v>1185</v>
      </c>
      <c r="B1186" s="45">
        <f>251</f>
        <v>251</v>
      </c>
      <c r="C1186" s="44">
        <f>281</f>
        <v>281</v>
      </c>
      <c r="D1186" s="58" t="s">
        <v>1583</v>
      </c>
      <c r="E1186" t="s">
        <v>80</v>
      </c>
      <c r="F1186" t="s">
        <v>69</v>
      </c>
      <c r="G1186" s="45" t="s">
        <v>77</v>
      </c>
      <c r="H1186" s="44" t="s">
        <v>49</v>
      </c>
      <c r="I1186" s="44" t="s">
        <v>50</v>
      </c>
      <c r="J1186" s="44" t="s">
        <v>64</v>
      </c>
      <c r="K1186" s="46">
        <v>37.5</v>
      </c>
      <c r="L1186" s="47">
        <v>319</v>
      </c>
      <c r="M1186" s="48">
        <v>40.5</v>
      </c>
      <c r="N1186" s="47">
        <v>335</v>
      </c>
      <c r="O1186" s="48">
        <v>17.8</v>
      </c>
      <c r="P1186" s="47" t="s">
        <v>53</v>
      </c>
      <c r="Q1186" s="48">
        <v>57.2</v>
      </c>
      <c r="R1186" s="47">
        <v>306</v>
      </c>
      <c r="S1186" s="48">
        <v>99.2</v>
      </c>
      <c r="T1186" s="47">
        <v>122</v>
      </c>
      <c r="U1186" s="48">
        <v>89</v>
      </c>
      <c r="V1186" s="47">
        <v>175</v>
      </c>
      <c r="W1186" s="48">
        <v>90</v>
      </c>
      <c r="X1186" s="47">
        <v>149</v>
      </c>
      <c r="Y1186" s="48">
        <v>84.5</v>
      </c>
      <c r="Z1186" s="47">
        <v>263</v>
      </c>
      <c r="AA1186" s="48">
        <v>46</v>
      </c>
      <c r="AB1186" s="47">
        <v>379</v>
      </c>
      <c r="AC1186" s="48">
        <v>84.6</v>
      </c>
      <c r="AD1186" s="47" t="s">
        <v>1584</v>
      </c>
      <c r="AE1186" s="46">
        <v>50.2</v>
      </c>
    </row>
    <row r="1187" spans="1:31" x14ac:dyDescent="0.2">
      <c r="A1187" s="44">
        <f t="shared" si="18"/>
        <v>1186</v>
      </c>
      <c r="B1187" s="45">
        <v>268</v>
      </c>
      <c r="C1187" s="44">
        <v>255</v>
      </c>
      <c r="D1187" s="58" t="s">
        <v>1585</v>
      </c>
      <c r="E1187" t="s">
        <v>100</v>
      </c>
      <c r="F1187" t="s">
        <v>101</v>
      </c>
      <c r="G1187" s="45" t="s">
        <v>77</v>
      </c>
      <c r="H1187" s="44" t="s">
        <v>82</v>
      </c>
      <c r="I1187" s="44" t="s">
        <v>50</v>
      </c>
      <c r="J1187" s="44" t="s">
        <v>64</v>
      </c>
      <c r="K1187" s="46">
        <v>37.700000000000003</v>
      </c>
      <c r="L1187" s="47">
        <v>318</v>
      </c>
      <c r="M1187" s="48">
        <v>16.600000000000001</v>
      </c>
      <c r="N1187" s="47" t="s">
        <v>52</v>
      </c>
      <c r="O1187" s="48">
        <v>13.3</v>
      </c>
      <c r="P1187" s="47" t="s">
        <v>53</v>
      </c>
      <c r="Q1187" s="48">
        <v>75.099999999999994</v>
      </c>
      <c r="R1187" s="47">
        <v>178</v>
      </c>
      <c r="S1187" s="48">
        <v>100</v>
      </c>
      <c r="T1187" s="47">
        <v>91</v>
      </c>
      <c r="U1187" s="48">
        <v>70.7</v>
      </c>
      <c r="V1187" s="47">
        <v>271</v>
      </c>
      <c r="W1187" s="48">
        <v>73.5</v>
      </c>
      <c r="X1187" s="47">
        <v>243</v>
      </c>
      <c r="Y1187" s="48">
        <v>93.4</v>
      </c>
      <c r="Z1187" s="47">
        <v>119</v>
      </c>
      <c r="AA1187" s="48">
        <v>26.6</v>
      </c>
      <c r="AB1187" s="47">
        <v>615</v>
      </c>
      <c r="AC1187" s="48">
        <v>91.7</v>
      </c>
      <c r="AD1187" s="47" t="s">
        <v>1586</v>
      </c>
      <c r="AE1187" s="46">
        <v>48.7</v>
      </c>
    </row>
    <row r="1188" spans="1:31" x14ac:dyDescent="0.2">
      <c r="A1188" s="44">
        <f t="shared" si="18"/>
        <v>1187</v>
      </c>
      <c r="B1188" s="45">
        <v>300</v>
      </c>
      <c r="C1188" s="44">
        <f>302</f>
        <v>302</v>
      </c>
      <c r="D1188" s="58" t="s">
        <v>1587</v>
      </c>
      <c r="E1188" t="s">
        <v>205</v>
      </c>
      <c r="F1188" t="s">
        <v>69</v>
      </c>
      <c r="G1188" s="45" t="s">
        <v>84</v>
      </c>
      <c r="H1188" s="44" t="s">
        <v>62</v>
      </c>
      <c r="I1188" s="44" t="s">
        <v>50</v>
      </c>
      <c r="J1188" s="44" t="s">
        <v>64</v>
      </c>
      <c r="K1188" s="46">
        <v>37.700000000000003</v>
      </c>
      <c r="L1188" s="47">
        <v>317</v>
      </c>
      <c r="M1188" s="48">
        <v>13.9</v>
      </c>
      <c r="N1188" s="47" t="s">
        <v>52</v>
      </c>
      <c r="O1188" s="48">
        <v>11</v>
      </c>
      <c r="P1188" s="47" t="s">
        <v>53</v>
      </c>
      <c r="Q1188" s="48">
        <v>92.5</v>
      </c>
      <c r="R1188" s="47">
        <v>91</v>
      </c>
      <c r="S1188" s="48">
        <v>24.8</v>
      </c>
      <c r="T1188" s="47">
        <v>653</v>
      </c>
      <c r="U1188" s="48">
        <v>61</v>
      </c>
      <c r="V1188" s="47">
        <v>336</v>
      </c>
      <c r="W1188" s="48">
        <v>45.5</v>
      </c>
      <c r="X1188" s="47">
        <v>455</v>
      </c>
      <c r="Y1188" s="48">
        <v>99.5</v>
      </c>
      <c r="Z1188" s="47">
        <v>6</v>
      </c>
      <c r="AA1188" s="48">
        <v>22.8</v>
      </c>
      <c r="AB1188" s="47">
        <v>676</v>
      </c>
      <c r="AC1188" s="48">
        <v>55.7</v>
      </c>
      <c r="AD1188" s="47" t="s">
        <v>393</v>
      </c>
      <c r="AE1188" s="46">
        <v>45.5</v>
      </c>
    </row>
    <row r="1189" spans="1:31" x14ac:dyDescent="0.2">
      <c r="A1189" s="44">
        <f t="shared" si="18"/>
        <v>1188</v>
      </c>
      <c r="B1189" s="45">
        <v>232</v>
      </c>
      <c r="C1189" s="44">
        <f>224</f>
        <v>224</v>
      </c>
      <c r="D1189" s="58" t="s">
        <v>1588</v>
      </c>
      <c r="E1189" t="s">
        <v>216</v>
      </c>
      <c r="F1189" t="s">
        <v>69</v>
      </c>
      <c r="G1189" s="45" t="s">
        <v>77</v>
      </c>
      <c r="H1189" s="44" t="s">
        <v>82</v>
      </c>
      <c r="I1189" s="44" t="s">
        <v>50</v>
      </c>
      <c r="J1189" s="44" t="s">
        <v>64</v>
      </c>
      <c r="K1189" s="46">
        <v>37.9</v>
      </c>
      <c r="L1189" s="47">
        <v>316</v>
      </c>
      <c r="M1189" s="48">
        <v>46.2</v>
      </c>
      <c r="N1189" s="47">
        <v>290</v>
      </c>
      <c r="O1189" s="48">
        <v>5.2</v>
      </c>
      <c r="P1189" s="47" t="s">
        <v>53</v>
      </c>
      <c r="Q1189" s="48">
        <v>96.7</v>
      </c>
      <c r="R1189" s="47">
        <v>59</v>
      </c>
      <c r="S1189" s="48">
        <v>39.5</v>
      </c>
      <c r="T1189" s="47">
        <v>504</v>
      </c>
      <c r="U1189" s="48">
        <v>60.6</v>
      </c>
      <c r="V1189" s="47">
        <v>338</v>
      </c>
      <c r="W1189" s="48">
        <v>64.400000000000006</v>
      </c>
      <c r="X1189" s="47">
        <v>307</v>
      </c>
      <c r="Y1189" s="48">
        <v>86.7</v>
      </c>
      <c r="Z1189" s="47">
        <v>226</v>
      </c>
      <c r="AA1189" s="48">
        <v>27.1</v>
      </c>
      <c r="AB1189" s="47">
        <v>606</v>
      </c>
      <c r="AC1189" s="48">
        <v>75.400000000000006</v>
      </c>
      <c r="AD1189" s="47" t="s">
        <v>901</v>
      </c>
      <c r="AE1189" s="46">
        <v>52.2</v>
      </c>
    </row>
    <row r="1190" spans="1:31" x14ac:dyDescent="0.2">
      <c r="A1190" s="44">
        <f t="shared" si="18"/>
        <v>1189</v>
      </c>
      <c r="B1190" s="45">
        <f>184</f>
        <v>184</v>
      </c>
      <c r="C1190" s="44">
        <v>161</v>
      </c>
      <c r="D1190" s="58" t="s">
        <v>1589</v>
      </c>
      <c r="E1190" t="s">
        <v>414</v>
      </c>
      <c r="F1190" t="s">
        <v>69</v>
      </c>
      <c r="G1190" s="45" t="s">
        <v>58</v>
      </c>
      <c r="H1190" s="44" t="s">
        <v>82</v>
      </c>
      <c r="I1190" s="44" t="s">
        <v>50</v>
      </c>
      <c r="J1190" s="44" t="s">
        <v>64</v>
      </c>
      <c r="K1190" s="46">
        <v>38</v>
      </c>
      <c r="L1190" s="47">
        <v>313</v>
      </c>
      <c r="M1190" s="48">
        <v>26</v>
      </c>
      <c r="N1190" s="47">
        <v>520</v>
      </c>
      <c r="O1190" s="48">
        <v>49</v>
      </c>
      <c r="P1190" s="47">
        <v>394</v>
      </c>
      <c r="Q1190" s="48">
        <v>99.3</v>
      </c>
      <c r="R1190" s="47">
        <v>32</v>
      </c>
      <c r="S1190" s="48">
        <v>100</v>
      </c>
      <c r="T1190" s="47">
        <v>58</v>
      </c>
      <c r="U1190" s="48">
        <v>52.9</v>
      </c>
      <c r="V1190" s="47">
        <v>389</v>
      </c>
      <c r="W1190" s="48">
        <v>57.4</v>
      </c>
      <c r="X1190" s="47">
        <v>356</v>
      </c>
      <c r="Y1190" s="48">
        <v>95.5</v>
      </c>
      <c r="Z1190" s="47">
        <v>69</v>
      </c>
      <c r="AA1190" s="48">
        <v>37.200000000000003</v>
      </c>
      <c r="AB1190" s="47">
        <v>466</v>
      </c>
      <c r="AC1190" s="48">
        <v>68.900000000000006</v>
      </c>
      <c r="AD1190" s="47" t="s">
        <v>1129</v>
      </c>
      <c r="AE1190" s="46">
        <v>57.5</v>
      </c>
    </row>
    <row r="1191" spans="1:31" x14ac:dyDescent="0.2">
      <c r="A1191" s="44">
        <f t="shared" si="18"/>
        <v>1190</v>
      </c>
      <c r="B1191" s="45">
        <f>294</f>
        <v>294</v>
      </c>
      <c r="C1191" s="44">
        <f>316</f>
        <v>316</v>
      </c>
      <c r="D1191" s="58" t="s">
        <v>1590</v>
      </c>
      <c r="E1191" t="s">
        <v>46</v>
      </c>
      <c r="F1191" t="s">
        <v>47</v>
      </c>
      <c r="G1191" s="45" t="s">
        <v>77</v>
      </c>
      <c r="H1191" s="44" t="s">
        <v>49</v>
      </c>
      <c r="I1191" s="44" t="s">
        <v>50</v>
      </c>
      <c r="J1191" s="44" t="s">
        <v>51</v>
      </c>
      <c r="K1191" s="46">
        <v>38</v>
      </c>
      <c r="L1191" s="47">
        <v>315</v>
      </c>
      <c r="M1191" s="48">
        <v>43.6</v>
      </c>
      <c r="N1191" s="47">
        <v>306</v>
      </c>
      <c r="O1191" s="48">
        <v>70.8</v>
      </c>
      <c r="P1191" s="47">
        <v>220</v>
      </c>
      <c r="Q1191" s="48">
        <v>36.700000000000003</v>
      </c>
      <c r="R1191" s="47">
        <v>511</v>
      </c>
      <c r="S1191" s="48">
        <v>28.9</v>
      </c>
      <c r="T1191" s="47">
        <v>596</v>
      </c>
      <c r="U1191" s="48">
        <v>32.700000000000003</v>
      </c>
      <c r="V1191" s="47">
        <v>562</v>
      </c>
      <c r="W1191" s="48">
        <v>28.9</v>
      </c>
      <c r="X1191" s="47">
        <v>627</v>
      </c>
      <c r="Y1191" s="48">
        <v>75.400000000000006</v>
      </c>
      <c r="Z1191" s="47">
        <v>435</v>
      </c>
      <c r="AA1191" s="48">
        <v>75.400000000000006</v>
      </c>
      <c r="AB1191" s="47">
        <v>181</v>
      </c>
      <c r="AC1191" s="48">
        <v>72.5</v>
      </c>
      <c r="AD1191" s="47" t="s">
        <v>808</v>
      </c>
      <c r="AE1191" s="46">
        <v>46</v>
      </c>
    </row>
    <row r="1192" spans="1:31" x14ac:dyDescent="0.2">
      <c r="A1192" s="44">
        <f t="shared" si="18"/>
        <v>1191</v>
      </c>
      <c r="B1192" s="45">
        <v>422</v>
      </c>
      <c r="C1192" s="44">
        <f>436</f>
        <v>436</v>
      </c>
      <c r="D1192" s="58" t="s">
        <v>1591</v>
      </c>
      <c r="E1192" t="s">
        <v>435</v>
      </c>
      <c r="F1192" t="s">
        <v>69</v>
      </c>
      <c r="G1192" s="45" t="s">
        <v>84</v>
      </c>
      <c r="H1192" s="44" t="s">
        <v>49</v>
      </c>
      <c r="I1192" s="44" t="s">
        <v>50</v>
      </c>
      <c r="J1192" s="44" t="s">
        <v>64</v>
      </c>
      <c r="K1192" s="46">
        <v>38</v>
      </c>
      <c r="L1192" s="47">
        <v>314</v>
      </c>
      <c r="M1192" s="48">
        <v>27.6</v>
      </c>
      <c r="N1192" s="47">
        <v>501</v>
      </c>
      <c r="O1192" s="48">
        <v>35.299999999999997</v>
      </c>
      <c r="P1192" s="47">
        <v>561</v>
      </c>
      <c r="Q1192" s="48">
        <v>31.2</v>
      </c>
      <c r="R1192" s="47">
        <v>572</v>
      </c>
      <c r="S1192" s="48">
        <v>7.7</v>
      </c>
      <c r="T1192" s="47" t="s">
        <v>53</v>
      </c>
      <c r="U1192" s="48">
        <v>41.5</v>
      </c>
      <c r="V1192" s="47">
        <v>479</v>
      </c>
      <c r="W1192" s="48">
        <v>46.9</v>
      </c>
      <c r="X1192" s="47">
        <v>443</v>
      </c>
      <c r="Y1192" s="48">
        <v>85.8</v>
      </c>
      <c r="Z1192" s="47">
        <v>240</v>
      </c>
      <c r="AA1192" s="48">
        <v>22.4</v>
      </c>
      <c r="AB1192" s="47">
        <v>689</v>
      </c>
      <c r="AC1192" s="48">
        <v>79.5</v>
      </c>
      <c r="AD1192" s="47" t="s">
        <v>1592</v>
      </c>
      <c r="AE1192" s="46">
        <v>36.200000000000003</v>
      </c>
    </row>
    <row r="1193" spans="1:31" x14ac:dyDescent="0.2">
      <c r="A1193" s="44">
        <f t="shared" si="18"/>
        <v>1192</v>
      </c>
      <c r="B1193" s="45">
        <f>285</f>
        <v>285</v>
      </c>
      <c r="C1193" s="44">
        <v>301</v>
      </c>
      <c r="D1193" s="58" t="s">
        <v>1593</v>
      </c>
      <c r="E1193" t="s">
        <v>46</v>
      </c>
      <c r="F1193" t="s">
        <v>47</v>
      </c>
      <c r="G1193" s="45" t="s">
        <v>77</v>
      </c>
      <c r="H1193" s="44" t="s">
        <v>82</v>
      </c>
      <c r="I1193" s="44" t="s">
        <v>50</v>
      </c>
      <c r="J1193" s="44" t="s">
        <v>51</v>
      </c>
      <c r="K1193" s="46">
        <v>38.200000000000003</v>
      </c>
      <c r="L1193" s="47">
        <v>312</v>
      </c>
      <c r="M1193" s="48">
        <v>60.6</v>
      </c>
      <c r="N1193" s="47">
        <v>190</v>
      </c>
      <c r="O1193" s="48">
        <v>74.2</v>
      </c>
      <c r="P1193" s="47">
        <v>203</v>
      </c>
      <c r="Q1193" s="48">
        <v>21.7</v>
      </c>
      <c r="R1193" s="47">
        <v>689</v>
      </c>
      <c r="S1193" s="48">
        <v>22.8</v>
      </c>
      <c r="T1193" s="47">
        <v>677</v>
      </c>
      <c r="U1193" s="48">
        <v>51.1</v>
      </c>
      <c r="V1193" s="47">
        <v>401</v>
      </c>
      <c r="W1193" s="48">
        <v>55.8</v>
      </c>
      <c r="X1193" s="47">
        <v>366</v>
      </c>
      <c r="Y1193" s="48">
        <v>67.400000000000006</v>
      </c>
      <c r="Z1193" s="47">
        <v>581</v>
      </c>
      <c r="AA1193" s="48">
        <v>96</v>
      </c>
      <c r="AB1193" s="47">
        <v>67</v>
      </c>
      <c r="AC1193" s="48">
        <v>69.099999999999994</v>
      </c>
      <c r="AD1193" s="47" t="s">
        <v>1139</v>
      </c>
      <c r="AE1193" s="46">
        <v>47</v>
      </c>
    </row>
    <row r="1194" spans="1:31" x14ac:dyDescent="0.2">
      <c r="A1194" s="44">
        <f t="shared" si="18"/>
        <v>1193</v>
      </c>
      <c r="B1194" s="45">
        <f>485</f>
        <v>485</v>
      </c>
      <c r="C1194" s="44">
        <f>508</f>
        <v>508</v>
      </c>
      <c r="D1194" s="58" t="s">
        <v>1594</v>
      </c>
      <c r="E1194" t="s">
        <v>646</v>
      </c>
      <c r="F1194" t="s">
        <v>69</v>
      </c>
      <c r="G1194" s="45" t="s">
        <v>84</v>
      </c>
      <c r="H1194" s="44" t="s">
        <v>82</v>
      </c>
      <c r="I1194" s="44" t="s">
        <v>50</v>
      </c>
      <c r="J1194" s="44" t="s">
        <v>64</v>
      </c>
      <c r="K1194" s="46">
        <v>38.200000000000003</v>
      </c>
      <c r="L1194" s="47">
        <v>311</v>
      </c>
      <c r="M1194" s="48">
        <v>35.9</v>
      </c>
      <c r="N1194" s="47">
        <v>402</v>
      </c>
      <c r="O1194" s="48">
        <v>6.4</v>
      </c>
      <c r="P1194" s="47" t="s">
        <v>53</v>
      </c>
      <c r="Q1194" s="48">
        <v>28.4</v>
      </c>
      <c r="R1194" s="47">
        <v>602</v>
      </c>
      <c r="S1194" s="48">
        <v>2.1</v>
      </c>
      <c r="T1194" s="47" t="s">
        <v>53</v>
      </c>
      <c r="U1194" s="48">
        <v>8.1</v>
      </c>
      <c r="V1194" s="47" t="s">
        <v>53</v>
      </c>
      <c r="W1194" s="48">
        <v>13.8</v>
      </c>
      <c r="X1194" s="47" t="s">
        <v>53</v>
      </c>
      <c r="Y1194" s="48">
        <v>90.9</v>
      </c>
      <c r="Z1194" s="47">
        <v>160</v>
      </c>
      <c r="AA1194" s="48">
        <v>48.3</v>
      </c>
      <c r="AB1194" s="47">
        <v>359</v>
      </c>
      <c r="AC1194" s="48">
        <v>66.400000000000006</v>
      </c>
      <c r="AD1194" s="47" t="s">
        <v>1106</v>
      </c>
      <c r="AE1194" s="46">
        <v>32.9</v>
      </c>
    </row>
    <row r="1195" spans="1:31" x14ac:dyDescent="0.2">
      <c r="A1195" s="44">
        <f t="shared" si="18"/>
        <v>1194</v>
      </c>
      <c r="B1195" s="45">
        <v>279</v>
      </c>
      <c r="C1195" s="44">
        <v>272</v>
      </c>
      <c r="D1195" s="58" t="s">
        <v>1595</v>
      </c>
      <c r="E1195" t="s">
        <v>1237</v>
      </c>
      <c r="F1195" t="s">
        <v>69</v>
      </c>
      <c r="G1195" s="45" t="s">
        <v>77</v>
      </c>
      <c r="H1195" s="44" t="s">
        <v>82</v>
      </c>
      <c r="I1195" s="44" t="s">
        <v>50</v>
      </c>
      <c r="J1195" s="44" t="s">
        <v>64</v>
      </c>
      <c r="K1195" s="46">
        <v>38.6</v>
      </c>
      <c r="L1195" s="47">
        <v>310</v>
      </c>
      <c r="M1195" s="48">
        <v>20.3</v>
      </c>
      <c r="N1195" s="47">
        <v>648</v>
      </c>
      <c r="O1195" s="48">
        <v>34.799999999999997</v>
      </c>
      <c r="P1195" s="47">
        <v>566</v>
      </c>
      <c r="Q1195" s="48">
        <v>73.2</v>
      </c>
      <c r="R1195" s="47">
        <v>189</v>
      </c>
      <c r="S1195" s="48">
        <v>83.5</v>
      </c>
      <c r="T1195" s="47">
        <v>266</v>
      </c>
      <c r="U1195" s="48">
        <v>30.1</v>
      </c>
      <c r="V1195" s="47">
        <v>589</v>
      </c>
      <c r="W1195" s="48">
        <v>36</v>
      </c>
      <c r="X1195" s="47">
        <v>534</v>
      </c>
      <c r="Y1195" s="48">
        <v>92.5</v>
      </c>
      <c r="Z1195" s="47">
        <v>136</v>
      </c>
      <c r="AA1195" s="48">
        <v>34.9</v>
      </c>
      <c r="AB1195" s="47">
        <v>492</v>
      </c>
      <c r="AC1195" s="48">
        <v>67.7</v>
      </c>
      <c r="AD1195" s="47" t="s">
        <v>1285</v>
      </c>
      <c r="AE1195" s="46">
        <v>47.6</v>
      </c>
    </row>
    <row r="1196" spans="1:31" x14ac:dyDescent="0.2">
      <c r="A1196" s="44">
        <f t="shared" si="18"/>
        <v>1195</v>
      </c>
      <c r="B1196" s="45">
        <v>374</v>
      </c>
      <c r="C1196" s="44">
        <f>416</f>
        <v>416</v>
      </c>
      <c r="D1196" s="58" t="s">
        <v>1596</v>
      </c>
      <c r="E1196" t="s">
        <v>80</v>
      </c>
      <c r="F1196" t="s">
        <v>69</v>
      </c>
      <c r="G1196" s="45" t="s">
        <v>77</v>
      </c>
      <c r="H1196" s="44" t="s">
        <v>49</v>
      </c>
      <c r="I1196" s="44" t="s">
        <v>59</v>
      </c>
      <c r="J1196" s="44" t="s">
        <v>64</v>
      </c>
      <c r="K1196" s="46">
        <v>38.700000000000003</v>
      </c>
      <c r="L1196" s="47">
        <v>309</v>
      </c>
      <c r="M1196" s="48">
        <v>62.3</v>
      </c>
      <c r="N1196" s="47">
        <v>178</v>
      </c>
      <c r="O1196" s="48">
        <v>14.8</v>
      </c>
      <c r="P1196" s="47" t="s">
        <v>53</v>
      </c>
      <c r="Q1196" s="48">
        <v>12.4</v>
      </c>
      <c r="R1196" s="47" t="s">
        <v>53</v>
      </c>
      <c r="S1196" s="48">
        <v>80.8</v>
      </c>
      <c r="T1196" s="47">
        <v>291</v>
      </c>
      <c r="U1196" s="48">
        <v>89.8</v>
      </c>
      <c r="V1196" s="47">
        <v>168</v>
      </c>
      <c r="W1196" s="48">
        <v>90.7</v>
      </c>
      <c r="X1196" s="47">
        <v>143</v>
      </c>
      <c r="Y1196" s="48">
        <v>61.8</v>
      </c>
      <c r="Z1196" s="47">
        <v>666</v>
      </c>
      <c r="AA1196" s="48">
        <v>26</v>
      </c>
      <c r="AB1196" s="47">
        <v>624</v>
      </c>
      <c r="AC1196" s="48">
        <v>59.8</v>
      </c>
      <c r="AD1196" s="47">
        <v>506</v>
      </c>
      <c r="AE1196" s="46">
        <v>40</v>
      </c>
    </row>
    <row r="1197" spans="1:31" x14ac:dyDescent="0.2">
      <c r="A1197" s="44">
        <f t="shared" si="18"/>
        <v>1196</v>
      </c>
      <c r="B1197" s="45" t="s">
        <v>44</v>
      </c>
      <c r="C1197" s="44" t="s">
        <v>89</v>
      </c>
      <c r="D1197" s="58" t="s">
        <v>1597</v>
      </c>
      <c r="E1197" t="s">
        <v>125</v>
      </c>
      <c r="F1197" t="s">
        <v>47</v>
      </c>
      <c r="G1197" s="45" t="s">
        <v>84</v>
      </c>
      <c r="H1197" s="44" t="s">
        <v>82</v>
      </c>
      <c r="I1197" s="44" t="s">
        <v>59</v>
      </c>
      <c r="J1197" s="44" t="s">
        <v>64</v>
      </c>
      <c r="K1197" s="46">
        <v>39</v>
      </c>
      <c r="L1197" s="47">
        <v>308</v>
      </c>
      <c r="M1197" s="48">
        <v>23.3</v>
      </c>
      <c r="N1197" s="47">
        <v>576</v>
      </c>
      <c r="O1197" s="48">
        <v>8</v>
      </c>
      <c r="P1197" s="47" t="s">
        <v>53</v>
      </c>
      <c r="Q1197" s="48">
        <v>2.2999999999999998</v>
      </c>
      <c r="R1197" s="47" t="s">
        <v>53</v>
      </c>
      <c r="S1197" s="48">
        <v>1.6</v>
      </c>
      <c r="T1197" s="47" t="s">
        <v>53</v>
      </c>
      <c r="U1197" s="48">
        <v>2.2000000000000002</v>
      </c>
      <c r="V1197" s="47" t="s">
        <v>53</v>
      </c>
      <c r="W1197" s="48">
        <v>1.9</v>
      </c>
      <c r="X1197" s="47" t="s">
        <v>53</v>
      </c>
      <c r="Y1197" s="48">
        <v>41.3</v>
      </c>
      <c r="Z1197" s="47" t="s">
        <v>53</v>
      </c>
      <c r="AA1197" s="48">
        <v>20</v>
      </c>
      <c r="AB1197" s="47">
        <v>726</v>
      </c>
      <c r="AC1197" s="48">
        <v>39.1</v>
      </c>
      <c r="AD1197" s="47" t="s">
        <v>53</v>
      </c>
      <c r="AE1197" s="46" t="s">
        <v>54</v>
      </c>
    </row>
    <row r="1198" spans="1:31" x14ac:dyDescent="0.2">
      <c r="A1198" s="44">
        <f t="shared" si="18"/>
        <v>1197</v>
      </c>
      <c r="B1198" s="45">
        <f>347</f>
        <v>347</v>
      </c>
      <c r="C1198" s="44">
        <f>355</f>
        <v>355</v>
      </c>
      <c r="D1198" s="58" t="s">
        <v>1598</v>
      </c>
      <c r="E1198" t="s">
        <v>423</v>
      </c>
      <c r="F1198" t="s">
        <v>69</v>
      </c>
      <c r="G1198" s="45" t="s">
        <v>77</v>
      </c>
      <c r="H1198" s="44" t="s">
        <v>82</v>
      </c>
      <c r="I1198" s="44" t="s">
        <v>50</v>
      </c>
      <c r="J1198" s="44" t="s">
        <v>64</v>
      </c>
      <c r="K1198" s="46">
        <v>39.200000000000003</v>
      </c>
      <c r="L1198" s="47">
        <v>307</v>
      </c>
      <c r="M1198" s="48">
        <v>24.9</v>
      </c>
      <c r="N1198" s="47">
        <v>542</v>
      </c>
      <c r="O1198" s="48">
        <v>14.9</v>
      </c>
      <c r="P1198" s="47" t="s">
        <v>53</v>
      </c>
      <c r="Q1198" s="48">
        <v>61.4</v>
      </c>
      <c r="R1198" s="47">
        <v>279</v>
      </c>
      <c r="S1198" s="48">
        <v>13.1</v>
      </c>
      <c r="T1198" s="47" t="s">
        <v>53</v>
      </c>
      <c r="U1198" s="48">
        <v>33.299999999999997</v>
      </c>
      <c r="V1198" s="47">
        <v>554</v>
      </c>
      <c r="W1198" s="48">
        <v>39.1</v>
      </c>
      <c r="X1198" s="47">
        <v>506</v>
      </c>
      <c r="Y1198" s="48">
        <v>92.2</v>
      </c>
      <c r="Z1198" s="47">
        <v>142</v>
      </c>
      <c r="AA1198" s="48">
        <v>47.6</v>
      </c>
      <c r="AB1198" s="47">
        <v>368</v>
      </c>
      <c r="AC1198" s="48">
        <v>75.8</v>
      </c>
      <c r="AD1198" s="47">
        <v>226</v>
      </c>
      <c r="AE1198" s="46">
        <v>41.6</v>
      </c>
    </row>
    <row r="1199" spans="1:31" x14ac:dyDescent="0.2">
      <c r="A1199" s="44">
        <f t="shared" si="18"/>
        <v>1198</v>
      </c>
      <c r="B1199" s="45" t="s">
        <v>65</v>
      </c>
      <c r="C1199" s="44"/>
      <c r="D1199" s="58" t="s">
        <v>1599</v>
      </c>
      <c r="E1199" t="s">
        <v>678</v>
      </c>
      <c r="F1199" t="s">
        <v>76</v>
      </c>
      <c r="G1199" s="45" t="s">
        <v>58</v>
      </c>
      <c r="H1199" s="44" t="s">
        <v>49</v>
      </c>
      <c r="I1199" s="44" t="s">
        <v>63</v>
      </c>
      <c r="J1199" s="44" t="s">
        <v>103</v>
      </c>
      <c r="K1199" s="46">
        <v>39.299999999999997</v>
      </c>
      <c r="L1199" s="47">
        <v>306</v>
      </c>
      <c r="M1199" s="48">
        <v>17.899999999999999</v>
      </c>
      <c r="N1199" s="47" t="s">
        <v>52</v>
      </c>
      <c r="O1199" s="48">
        <v>7.6</v>
      </c>
      <c r="P1199" s="47" t="s">
        <v>53</v>
      </c>
      <c r="Q1199" s="48">
        <v>1.7</v>
      </c>
      <c r="R1199" s="47" t="s">
        <v>53</v>
      </c>
      <c r="S1199" s="48">
        <v>18.100000000000001</v>
      </c>
      <c r="T1199" s="47">
        <v>741</v>
      </c>
      <c r="U1199" s="48">
        <v>2.8</v>
      </c>
      <c r="V1199" s="47" t="s">
        <v>53</v>
      </c>
      <c r="W1199" s="48">
        <v>7.1</v>
      </c>
      <c r="X1199" s="47" t="s">
        <v>53</v>
      </c>
      <c r="Y1199" s="48">
        <v>4.8</v>
      </c>
      <c r="Z1199" s="47" t="s">
        <v>53</v>
      </c>
      <c r="AA1199" s="48">
        <v>3.5</v>
      </c>
      <c r="AB1199" s="47" t="s">
        <v>53</v>
      </c>
      <c r="AC1199" s="48">
        <v>10.1</v>
      </c>
      <c r="AD1199" s="47" t="s">
        <v>53</v>
      </c>
      <c r="AE1199" s="46" t="s">
        <v>54</v>
      </c>
    </row>
    <row r="1200" spans="1:31" x14ac:dyDescent="0.2">
      <c r="A1200" s="44">
        <f t="shared" si="18"/>
        <v>1199</v>
      </c>
      <c r="B1200" s="45">
        <v>298</v>
      </c>
      <c r="C1200" s="44">
        <f>326</f>
        <v>326</v>
      </c>
      <c r="D1200" s="58" t="s">
        <v>1600</v>
      </c>
      <c r="E1200" t="s">
        <v>233</v>
      </c>
      <c r="F1200" t="s">
        <v>76</v>
      </c>
      <c r="G1200" s="45" t="s">
        <v>77</v>
      </c>
      <c r="H1200" s="44" t="s">
        <v>62</v>
      </c>
      <c r="I1200" s="44" t="s">
        <v>50</v>
      </c>
      <c r="J1200" s="44" t="s">
        <v>64</v>
      </c>
      <c r="K1200" s="46">
        <v>39.6</v>
      </c>
      <c r="L1200" s="47">
        <v>305</v>
      </c>
      <c r="M1200" s="48">
        <v>85.3</v>
      </c>
      <c r="N1200" s="47">
        <v>91</v>
      </c>
      <c r="O1200" s="48">
        <v>11.5</v>
      </c>
      <c r="P1200" s="47" t="s">
        <v>53</v>
      </c>
      <c r="Q1200" s="48">
        <v>35.299999999999997</v>
      </c>
      <c r="R1200" s="47">
        <v>521</v>
      </c>
      <c r="S1200" s="48">
        <v>10.4</v>
      </c>
      <c r="T1200" s="47" t="s">
        <v>53</v>
      </c>
      <c r="U1200" s="48">
        <v>36.5</v>
      </c>
      <c r="V1200" s="47">
        <v>531</v>
      </c>
      <c r="W1200" s="48">
        <v>42.2</v>
      </c>
      <c r="X1200" s="47">
        <v>491</v>
      </c>
      <c r="Y1200" s="48">
        <v>76.2</v>
      </c>
      <c r="Z1200" s="47">
        <v>419</v>
      </c>
      <c r="AA1200" s="48">
        <v>79.7</v>
      </c>
      <c r="AB1200" s="47">
        <v>162</v>
      </c>
      <c r="AC1200" s="48">
        <v>68.5</v>
      </c>
      <c r="AD1200" s="47" t="s">
        <v>1562</v>
      </c>
      <c r="AE1200" s="46">
        <v>45.8</v>
      </c>
    </row>
    <row r="1201" spans="1:31" x14ac:dyDescent="0.2">
      <c r="A1201" s="44">
        <f t="shared" si="18"/>
        <v>1200</v>
      </c>
      <c r="B1201" s="45" t="s">
        <v>383</v>
      </c>
      <c r="C1201" s="44" t="s">
        <v>181</v>
      </c>
      <c r="D1201" s="58" t="s">
        <v>1601</v>
      </c>
      <c r="E1201" t="s">
        <v>490</v>
      </c>
      <c r="F1201" t="s">
        <v>47</v>
      </c>
      <c r="G1201" s="45" t="s">
        <v>84</v>
      </c>
      <c r="H1201" s="44" t="s">
        <v>62</v>
      </c>
      <c r="I1201" s="44" t="s">
        <v>50</v>
      </c>
      <c r="J1201" s="44" t="s">
        <v>64</v>
      </c>
      <c r="K1201" s="46">
        <v>39.700000000000003</v>
      </c>
      <c r="L1201" s="47">
        <v>304</v>
      </c>
      <c r="M1201" s="48">
        <v>24.1</v>
      </c>
      <c r="N1201" s="47">
        <v>557</v>
      </c>
      <c r="O1201" s="48">
        <v>5.9</v>
      </c>
      <c r="P1201" s="47" t="s">
        <v>53</v>
      </c>
      <c r="Q1201" s="48">
        <v>7.1</v>
      </c>
      <c r="R1201" s="47" t="s">
        <v>53</v>
      </c>
      <c r="S1201" s="48">
        <v>4.9000000000000004</v>
      </c>
      <c r="T1201" s="47" t="s">
        <v>53</v>
      </c>
      <c r="U1201" s="48"/>
      <c r="V1201" s="47"/>
      <c r="W1201" s="48"/>
      <c r="X1201" s="47"/>
      <c r="Y1201" s="48">
        <v>55.7</v>
      </c>
      <c r="Z1201" s="47">
        <v>753</v>
      </c>
      <c r="AA1201" s="48">
        <v>26.7</v>
      </c>
      <c r="AB1201" s="47">
        <v>612</v>
      </c>
      <c r="AC1201" s="48">
        <v>45.5</v>
      </c>
      <c r="AD1201" s="47" t="s">
        <v>53</v>
      </c>
      <c r="AE1201" s="46" t="s">
        <v>54</v>
      </c>
    </row>
    <row r="1202" spans="1:31" x14ac:dyDescent="0.2">
      <c r="A1202" s="44">
        <f t="shared" si="18"/>
        <v>1201</v>
      </c>
      <c r="B1202" s="45">
        <f>558</f>
        <v>558</v>
      </c>
      <c r="C1202" s="44">
        <f>580</f>
        <v>580</v>
      </c>
      <c r="D1202" s="58" t="s">
        <v>1602</v>
      </c>
      <c r="E1202" t="s">
        <v>130</v>
      </c>
      <c r="F1202" t="s">
        <v>76</v>
      </c>
      <c r="G1202" s="45" t="s">
        <v>58</v>
      </c>
      <c r="H1202" s="44" t="s">
        <v>49</v>
      </c>
      <c r="I1202" s="44" t="s">
        <v>50</v>
      </c>
      <c r="J1202" s="44" t="s">
        <v>64</v>
      </c>
      <c r="K1202" s="46">
        <v>39.799999999999997</v>
      </c>
      <c r="L1202" s="47">
        <v>303</v>
      </c>
      <c r="M1202" s="48">
        <v>17.399999999999999</v>
      </c>
      <c r="N1202" s="47" t="s">
        <v>52</v>
      </c>
      <c r="O1202" s="48">
        <v>16.7</v>
      </c>
      <c r="P1202" s="47" t="s">
        <v>53</v>
      </c>
      <c r="Q1202" s="48">
        <v>37.6</v>
      </c>
      <c r="R1202" s="47">
        <v>497</v>
      </c>
      <c r="S1202" s="48"/>
      <c r="T1202" s="47"/>
      <c r="U1202" s="48">
        <v>1.7</v>
      </c>
      <c r="V1202" s="47" t="s">
        <v>53</v>
      </c>
      <c r="W1202" s="48">
        <v>6</v>
      </c>
      <c r="X1202" s="47" t="s">
        <v>53</v>
      </c>
      <c r="Y1202" s="48">
        <v>56.9</v>
      </c>
      <c r="Z1202" s="47">
        <v>737</v>
      </c>
      <c r="AA1202" s="48">
        <v>20.6</v>
      </c>
      <c r="AB1202" s="47">
        <v>716</v>
      </c>
      <c r="AC1202" s="48">
        <v>59.3</v>
      </c>
      <c r="AD1202" s="47" t="s">
        <v>622</v>
      </c>
      <c r="AE1202" s="46">
        <v>29.5</v>
      </c>
    </row>
    <row r="1203" spans="1:31" x14ac:dyDescent="0.2">
      <c r="A1203" s="44">
        <f t="shared" si="18"/>
        <v>1202</v>
      </c>
      <c r="B1203" s="45">
        <f>650</f>
        <v>650</v>
      </c>
      <c r="C1203" s="44" t="s">
        <v>482</v>
      </c>
      <c r="D1203" s="58" t="s">
        <v>1603</v>
      </c>
      <c r="E1203" t="s">
        <v>905</v>
      </c>
      <c r="F1203" t="s">
        <v>47</v>
      </c>
      <c r="G1203" s="45" t="s">
        <v>84</v>
      </c>
      <c r="H1203" s="44" t="s">
        <v>82</v>
      </c>
      <c r="I1203" s="44" t="s">
        <v>59</v>
      </c>
      <c r="J1203" s="44" t="s">
        <v>64</v>
      </c>
      <c r="K1203" s="46">
        <v>40</v>
      </c>
      <c r="L1203" s="47">
        <v>302</v>
      </c>
      <c r="M1203" s="48">
        <v>20.399999999999999</v>
      </c>
      <c r="N1203" s="47">
        <v>645</v>
      </c>
      <c r="O1203" s="48">
        <v>18.2</v>
      </c>
      <c r="P1203" s="47" t="s">
        <v>53</v>
      </c>
      <c r="Q1203" s="48">
        <v>2.2999999999999998</v>
      </c>
      <c r="R1203" s="47" t="s">
        <v>53</v>
      </c>
      <c r="S1203" s="48">
        <v>10.7</v>
      </c>
      <c r="T1203" s="47" t="s">
        <v>53</v>
      </c>
      <c r="U1203" s="48">
        <v>4.0999999999999996</v>
      </c>
      <c r="V1203" s="47" t="s">
        <v>53</v>
      </c>
      <c r="W1203" s="48">
        <v>3.3</v>
      </c>
      <c r="X1203" s="47" t="s">
        <v>53</v>
      </c>
      <c r="Y1203" s="48">
        <v>63.2</v>
      </c>
      <c r="Z1203" s="47">
        <v>649</v>
      </c>
      <c r="AA1203" s="48">
        <v>90.6</v>
      </c>
      <c r="AB1203" s="47">
        <v>99</v>
      </c>
      <c r="AC1203" s="48">
        <v>43.3</v>
      </c>
      <c r="AD1203" s="47" t="s">
        <v>53</v>
      </c>
      <c r="AE1203" s="46">
        <v>26.7</v>
      </c>
    </row>
    <row r="1204" spans="1:31" x14ac:dyDescent="0.2">
      <c r="A1204" s="44">
        <f t="shared" si="18"/>
        <v>1203</v>
      </c>
      <c r="B1204" s="45">
        <f>262</f>
        <v>262</v>
      </c>
      <c r="C1204" s="44">
        <f>236</f>
        <v>236</v>
      </c>
      <c r="D1204" s="58" t="s">
        <v>1604</v>
      </c>
      <c r="E1204" t="s">
        <v>80</v>
      </c>
      <c r="F1204" t="s">
        <v>69</v>
      </c>
      <c r="G1204" s="45" t="s">
        <v>58</v>
      </c>
      <c r="H1204" s="44" t="s">
        <v>82</v>
      </c>
      <c r="I1204" s="44" t="s">
        <v>50</v>
      </c>
      <c r="J1204" s="44"/>
      <c r="K1204" s="46">
        <v>40.1</v>
      </c>
      <c r="L1204" s="47">
        <v>299</v>
      </c>
      <c r="M1204" s="48">
        <v>34.799999999999997</v>
      </c>
      <c r="N1204" s="47">
        <v>413</v>
      </c>
      <c r="O1204" s="48">
        <v>44.9</v>
      </c>
      <c r="P1204" s="47">
        <v>437</v>
      </c>
      <c r="Q1204" s="48">
        <v>42.9</v>
      </c>
      <c r="R1204" s="47">
        <v>442</v>
      </c>
      <c r="S1204" s="48">
        <v>95.8</v>
      </c>
      <c r="T1204" s="47">
        <v>168</v>
      </c>
      <c r="U1204" s="48">
        <v>87.2</v>
      </c>
      <c r="V1204" s="47">
        <v>185</v>
      </c>
      <c r="W1204" s="48">
        <v>88.3</v>
      </c>
      <c r="X1204" s="47">
        <v>155</v>
      </c>
      <c r="Y1204" s="48">
        <v>89.7</v>
      </c>
      <c r="Z1204" s="47">
        <v>176</v>
      </c>
      <c r="AA1204" s="48">
        <v>30</v>
      </c>
      <c r="AB1204" s="47">
        <v>549</v>
      </c>
      <c r="AC1204" s="48">
        <v>87.8</v>
      </c>
      <c r="AD1204" s="47" t="s">
        <v>1605</v>
      </c>
      <c r="AE1204" s="46">
        <v>49.3</v>
      </c>
    </row>
    <row r="1205" spans="1:31" x14ac:dyDescent="0.2">
      <c r="A1205" s="44">
        <f t="shared" si="18"/>
        <v>1204</v>
      </c>
      <c r="B1205" s="45">
        <f>317</f>
        <v>317</v>
      </c>
      <c r="C1205" s="44">
        <f>321</f>
        <v>321</v>
      </c>
      <c r="D1205" s="58" t="s">
        <v>1606</v>
      </c>
      <c r="E1205" t="s">
        <v>251</v>
      </c>
      <c r="F1205" t="s">
        <v>76</v>
      </c>
      <c r="G1205" s="45" t="s">
        <v>77</v>
      </c>
      <c r="H1205" s="44" t="s">
        <v>62</v>
      </c>
      <c r="I1205" s="44" t="s">
        <v>50</v>
      </c>
      <c r="J1205" s="44" t="s">
        <v>64</v>
      </c>
      <c r="K1205" s="46">
        <v>40.1</v>
      </c>
      <c r="L1205" s="47">
        <v>300</v>
      </c>
      <c r="M1205" s="48">
        <v>85.8</v>
      </c>
      <c r="N1205" s="47">
        <v>86</v>
      </c>
      <c r="O1205" s="48">
        <v>94.7</v>
      </c>
      <c r="P1205" s="47">
        <v>78</v>
      </c>
      <c r="Q1205" s="48">
        <v>2</v>
      </c>
      <c r="R1205" s="47" t="s">
        <v>53</v>
      </c>
      <c r="S1205" s="48">
        <v>84.6</v>
      </c>
      <c r="T1205" s="47">
        <v>262</v>
      </c>
      <c r="U1205" s="48">
        <v>25.8</v>
      </c>
      <c r="V1205" s="47">
        <v>649</v>
      </c>
      <c r="W1205" s="48">
        <v>27.2</v>
      </c>
      <c r="X1205" s="47">
        <v>650</v>
      </c>
      <c r="Y1205" s="48">
        <v>31.4</v>
      </c>
      <c r="Z1205" s="47" t="s">
        <v>53</v>
      </c>
      <c r="AA1205" s="48">
        <v>7.5</v>
      </c>
      <c r="AB1205" s="47" t="s">
        <v>53</v>
      </c>
      <c r="AC1205" s="48">
        <v>46.6</v>
      </c>
      <c r="AD1205" s="47" t="s">
        <v>53</v>
      </c>
      <c r="AE1205" s="46">
        <v>43.9</v>
      </c>
    </row>
    <row r="1206" spans="1:31" x14ac:dyDescent="0.2">
      <c r="A1206" s="44">
        <f t="shared" si="18"/>
        <v>1205</v>
      </c>
      <c r="B1206" s="45">
        <v>327</v>
      </c>
      <c r="C1206" s="44">
        <v>388</v>
      </c>
      <c r="D1206" s="58" t="s">
        <v>1607</v>
      </c>
      <c r="E1206" t="s">
        <v>423</v>
      </c>
      <c r="F1206" t="s">
        <v>69</v>
      </c>
      <c r="G1206" s="45" t="s">
        <v>77</v>
      </c>
      <c r="H1206" s="44" t="s">
        <v>82</v>
      </c>
      <c r="I1206" s="44" t="s">
        <v>50</v>
      </c>
      <c r="J1206" s="44" t="s">
        <v>64</v>
      </c>
      <c r="K1206" s="46">
        <v>40.1</v>
      </c>
      <c r="L1206" s="47">
        <v>301</v>
      </c>
      <c r="M1206" s="48">
        <v>42.6</v>
      </c>
      <c r="N1206" s="47">
        <v>315</v>
      </c>
      <c r="O1206" s="48">
        <v>18.100000000000001</v>
      </c>
      <c r="P1206" s="47" t="s">
        <v>53</v>
      </c>
      <c r="Q1206" s="48">
        <v>37.6</v>
      </c>
      <c r="R1206" s="47">
        <v>498</v>
      </c>
      <c r="S1206" s="48">
        <v>27.2</v>
      </c>
      <c r="T1206" s="47">
        <v>620</v>
      </c>
      <c r="U1206" s="48">
        <v>77.7</v>
      </c>
      <c r="V1206" s="47">
        <v>236</v>
      </c>
      <c r="W1206" s="48">
        <v>79.8</v>
      </c>
      <c r="X1206" s="47">
        <v>207</v>
      </c>
      <c r="Y1206" s="48">
        <v>84.1</v>
      </c>
      <c r="Z1206" s="47">
        <v>273</v>
      </c>
      <c r="AA1206" s="48">
        <v>59.4</v>
      </c>
      <c r="AB1206" s="47">
        <v>275</v>
      </c>
      <c r="AC1206" s="48">
        <v>66.900000000000006</v>
      </c>
      <c r="AD1206" s="47" t="s">
        <v>603</v>
      </c>
      <c r="AE1206" s="46">
        <v>42.8</v>
      </c>
    </row>
    <row r="1207" spans="1:31" x14ac:dyDescent="0.2">
      <c r="A1207" s="44">
        <f t="shared" si="18"/>
        <v>1206</v>
      </c>
      <c r="B1207" s="45">
        <f>253</f>
        <v>253</v>
      </c>
      <c r="C1207" s="44">
        <v>251</v>
      </c>
      <c r="D1207" s="58" t="s">
        <v>1608</v>
      </c>
      <c r="E1207" t="s">
        <v>355</v>
      </c>
      <c r="F1207" t="s">
        <v>76</v>
      </c>
      <c r="G1207" s="45" t="s">
        <v>58</v>
      </c>
      <c r="H1207" s="44" t="s">
        <v>49</v>
      </c>
      <c r="I1207" s="44" t="s">
        <v>50</v>
      </c>
      <c r="J1207" s="44" t="s">
        <v>103</v>
      </c>
      <c r="K1207" s="46">
        <v>40.200000000000003</v>
      </c>
      <c r="L1207" s="47">
        <v>298</v>
      </c>
      <c r="M1207" s="48">
        <v>85.2</v>
      </c>
      <c r="N1207" s="47">
        <v>92</v>
      </c>
      <c r="O1207" s="48">
        <v>69.7</v>
      </c>
      <c r="P1207" s="47">
        <v>233</v>
      </c>
      <c r="Q1207" s="48">
        <v>21</v>
      </c>
      <c r="R1207" s="47">
        <v>696</v>
      </c>
      <c r="S1207" s="48">
        <v>73</v>
      </c>
      <c r="T1207" s="47">
        <v>324</v>
      </c>
      <c r="U1207" s="48">
        <v>100</v>
      </c>
      <c r="V1207" s="47">
        <v>34</v>
      </c>
      <c r="W1207" s="48">
        <v>100</v>
      </c>
      <c r="X1207" s="47">
        <v>25</v>
      </c>
      <c r="Y1207" s="48">
        <v>53.5</v>
      </c>
      <c r="Z1207" s="47">
        <v>789</v>
      </c>
      <c r="AA1207" s="48">
        <v>5.2</v>
      </c>
      <c r="AB1207" s="47" t="s">
        <v>53</v>
      </c>
      <c r="AC1207" s="48">
        <v>57.8</v>
      </c>
      <c r="AD1207" s="47" t="s">
        <v>1609</v>
      </c>
      <c r="AE1207" s="46">
        <v>50</v>
      </c>
    </row>
    <row r="1208" spans="1:31" x14ac:dyDescent="0.2">
      <c r="A1208" s="44">
        <f t="shared" si="18"/>
        <v>1207</v>
      </c>
      <c r="B1208" s="45">
        <f>140</f>
        <v>140</v>
      </c>
      <c r="C1208" s="44">
        <v>136</v>
      </c>
      <c r="D1208" s="58" t="s">
        <v>1610</v>
      </c>
      <c r="E1208" t="s">
        <v>1237</v>
      </c>
      <c r="F1208" t="s">
        <v>69</v>
      </c>
      <c r="G1208" s="45" t="s">
        <v>58</v>
      </c>
      <c r="H1208" s="44" t="s">
        <v>62</v>
      </c>
      <c r="I1208" s="44" t="s">
        <v>50</v>
      </c>
      <c r="J1208" s="44" t="s">
        <v>64</v>
      </c>
      <c r="K1208" s="46">
        <v>40.5</v>
      </c>
      <c r="L1208" s="47">
        <v>296</v>
      </c>
      <c r="M1208" s="48">
        <v>77.3</v>
      </c>
      <c r="N1208" s="47">
        <v>115</v>
      </c>
      <c r="O1208" s="48">
        <v>43.6</v>
      </c>
      <c r="P1208" s="47">
        <v>455</v>
      </c>
      <c r="Q1208" s="48">
        <v>81.900000000000006</v>
      </c>
      <c r="R1208" s="47">
        <v>146</v>
      </c>
      <c r="S1208" s="48">
        <v>100</v>
      </c>
      <c r="T1208" s="47">
        <v>87</v>
      </c>
      <c r="U1208" s="48">
        <v>95.7</v>
      </c>
      <c r="V1208" s="47">
        <v>119</v>
      </c>
      <c r="W1208" s="48">
        <v>95.9</v>
      </c>
      <c r="X1208" s="47">
        <v>101</v>
      </c>
      <c r="Y1208" s="48">
        <v>74.3</v>
      </c>
      <c r="Z1208" s="47">
        <v>459</v>
      </c>
      <c r="AA1208" s="48">
        <v>33.1</v>
      </c>
      <c r="AB1208" s="47">
        <v>512</v>
      </c>
      <c r="AC1208" s="48">
        <v>74.099999999999994</v>
      </c>
      <c r="AD1208" s="47" t="s">
        <v>1611</v>
      </c>
      <c r="AE1208" s="46">
        <v>63.2</v>
      </c>
    </row>
    <row r="1209" spans="1:31" x14ac:dyDescent="0.2">
      <c r="A1209" s="44">
        <f t="shared" si="18"/>
        <v>1208</v>
      </c>
      <c r="B1209" s="45">
        <f>287</f>
        <v>287</v>
      </c>
      <c r="C1209" s="44">
        <f>291</f>
        <v>291</v>
      </c>
      <c r="D1209" s="58" t="s">
        <v>1612</v>
      </c>
      <c r="E1209" t="s">
        <v>533</v>
      </c>
      <c r="F1209" t="s">
        <v>69</v>
      </c>
      <c r="G1209" s="45" t="s">
        <v>77</v>
      </c>
      <c r="H1209" s="44" t="s">
        <v>82</v>
      </c>
      <c r="I1209" s="44" t="s">
        <v>50</v>
      </c>
      <c r="J1209" s="44" t="s">
        <v>64</v>
      </c>
      <c r="K1209" s="46">
        <v>40.5</v>
      </c>
      <c r="L1209" s="47">
        <v>297</v>
      </c>
      <c r="M1209" s="48">
        <v>13.7</v>
      </c>
      <c r="N1209" s="47" t="s">
        <v>52</v>
      </c>
      <c r="O1209" s="48">
        <v>67.2</v>
      </c>
      <c r="P1209" s="47">
        <v>254</v>
      </c>
      <c r="Q1209" s="48">
        <v>42.5</v>
      </c>
      <c r="R1209" s="47">
        <v>446</v>
      </c>
      <c r="S1209" s="48">
        <v>96.9</v>
      </c>
      <c r="T1209" s="47">
        <v>150</v>
      </c>
      <c r="U1209" s="48">
        <v>37.9</v>
      </c>
      <c r="V1209" s="47">
        <v>516</v>
      </c>
      <c r="W1209" s="48">
        <v>43.5</v>
      </c>
      <c r="X1209" s="47">
        <v>477</v>
      </c>
      <c r="Y1209" s="48">
        <v>91</v>
      </c>
      <c r="Z1209" s="47">
        <v>159</v>
      </c>
      <c r="AA1209" s="48">
        <v>69.5</v>
      </c>
      <c r="AB1209" s="47">
        <v>217</v>
      </c>
      <c r="AC1209" s="48">
        <v>65.099999999999994</v>
      </c>
      <c r="AD1209" s="47">
        <v>397</v>
      </c>
      <c r="AE1209" s="46">
        <v>46.8</v>
      </c>
    </row>
    <row r="1210" spans="1:31" x14ac:dyDescent="0.2">
      <c r="A1210" s="44">
        <f t="shared" si="18"/>
        <v>1209</v>
      </c>
      <c r="B1210" s="45">
        <f>331</f>
        <v>331</v>
      </c>
      <c r="C1210" s="44">
        <f>405</f>
        <v>405</v>
      </c>
      <c r="D1210" s="58" t="s">
        <v>1613</v>
      </c>
      <c r="E1210" t="s">
        <v>251</v>
      </c>
      <c r="F1210" t="s">
        <v>76</v>
      </c>
      <c r="G1210" s="45" t="s">
        <v>58</v>
      </c>
      <c r="H1210" s="44" t="s">
        <v>62</v>
      </c>
      <c r="I1210" s="44" t="s">
        <v>50</v>
      </c>
      <c r="J1210" s="44" t="s">
        <v>64</v>
      </c>
      <c r="K1210" s="46">
        <v>40.6</v>
      </c>
      <c r="L1210" s="47">
        <v>295</v>
      </c>
      <c r="M1210" s="48">
        <v>58.8</v>
      </c>
      <c r="N1210" s="47">
        <v>196</v>
      </c>
      <c r="O1210" s="48">
        <v>94.2</v>
      </c>
      <c r="P1210" s="47">
        <v>81</v>
      </c>
      <c r="Q1210" s="48">
        <v>1.7</v>
      </c>
      <c r="R1210" s="47" t="s">
        <v>53</v>
      </c>
      <c r="S1210" s="48">
        <v>89.2</v>
      </c>
      <c r="T1210" s="47">
        <v>229</v>
      </c>
      <c r="U1210" s="48">
        <v>53.7</v>
      </c>
      <c r="V1210" s="47">
        <v>383</v>
      </c>
      <c r="W1210" s="48">
        <v>48.5</v>
      </c>
      <c r="X1210" s="47">
        <v>427</v>
      </c>
      <c r="Y1210" s="48">
        <v>25.7</v>
      </c>
      <c r="Z1210" s="47" t="s">
        <v>53</v>
      </c>
      <c r="AA1210" s="48">
        <v>33</v>
      </c>
      <c r="AB1210" s="47">
        <v>515</v>
      </c>
      <c r="AC1210" s="48">
        <v>48.7</v>
      </c>
      <c r="AD1210" s="47" t="s">
        <v>592</v>
      </c>
      <c r="AE1210" s="46">
        <v>42.5</v>
      </c>
    </row>
    <row r="1211" spans="1:31" x14ac:dyDescent="0.2">
      <c r="A1211" s="44">
        <f t="shared" si="18"/>
        <v>1210</v>
      </c>
      <c r="B1211" s="45">
        <f>269</f>
        <v>269</v>
      </c>
      <c r="C1211" s="44">
        <f>265</f>
        <v>265</v>
      </c>
      <c r="D1211" s="58" t="s">
        <v>1614</v>
      </c>
      <c r="E1211" t="s">
        <v>355</v>
      </c>
      <c r="F1211" t="s">
        <v>76</v>
      </c>
      <c r="G1211" s="45" t="s">
        <v>58</v>
      </c>
      <c r="H1211" s="44" t="s">
        <v>62</v>
      </c>
      <c r="I1211" s="44" t="s">
        <v>50</v>
      </c>
      <c r="J1211" s="44" t="s">
        <v>103</v>
      </c>
      <c r="K1211" s="46">
        <v>40.700000000000003</v>
      </c>
      <c r="L1211" s="47">
        <v>293</v>
      </c>
      <c r="M1211" s="48">
        <v>70.400000000000006</v>
      </c>
      <c r="N1211" s="47">
        <v>145</v>
      </c>
      <c r="O1211" s="48">
        <v>87.7</v>
      </c>
      <c r="P1211" s="47">
        <v>113</v>
      </c>
      <c r="Q1211" s="48">
        <v>8.6</v>
      </c>
      <c r="R1211" s="47" t="s">
        <v>53</v>
      </c>
      <c r="S1211" s="48">
        <v>92.9</v>
      </c>
      <c r="T1211" s="47">
        <v>201</v>
      </c>
      <c r="U1211" s="48">
        <v>99</v>
      </c>
      <c r="V1211" s="47">
        <v>69</v>
      </c>
      <c r="W1211" s="48">
        <v>98.9</v>
      </c>
      <c r="X1211" s="47">
        <v>64</v>
      </c>
      <c r="Y1211" s="48">
        <v>50</v>
      </c>
      <c r="Z1211" s="47" t="s">
        <v>53</v>
      </c>
      <c r="AA1211" s="48">
        <v>13.3</v>
      </c>
      <c r="AB1211" s="47" t="s">
        <v>53</v>
      </c>
      <c r="AC1211" s="48">
        <v>61.6</v>
      </c>
      <c r="AD1211" s="47">
        <v>466</v>
      </c>
      <c r="AE1211" s="46">
        <v>48.5</v>
      </c>
    </row>
    <row r="1212" spans="1:31" x14ac:dyDescent="0.2">
      <c r="A1212" s="44">
        <f t="shared" si="18"/>
        <v>1211</v>
      </c>
      <c r="B1212" s="45">
        <f>355</f>
        <v>355</v>
      </c>
      <c r="C1212" s="44">
        <f>393</f>
        <v>393</v>
      </c>
      <c r="D1212" s="58" t="s">
        <v>1615</v>
      </c>
      <c r="E1212" t="s">
        <v>133</v>
      </c>
      <c r="F1212" t="s">
        <v>69</v>
      </c>
      <c r="G1212" s="45" t="s">
        <v>77</v>
      </c>
      <c r="H1212" s="44" t="s">
        <v>49</v>
      </c>
      <c r="I1212" s="44" t="s">
        <v>50</v>
      </c>
      <c r="J1212" s="44" t="s">
        <v>64</v>
      </c>
      <c r="K1212" s="46">
        <v>40.700000000000003</v>
      </c>
      <c r="L1212" s="47">
        <v>294</v>
      </c>
      <c r="M1212" s="48">
        <v>25.2</v>
      </c>
      <c r="N1212" s="47">
        <v>534</v>
      </c>
      <c r="O1212" s="48">
        <v>14.9</v>
      </c>
      <c r="P1212" s="47" t="s">
        <v>53</v>
      </c>
      <c r="Q1212" s="48">
        <v>65.5</v>
      </c>
      <c r="R1212" s="47">
        <v>246</v>
      </c>
      <c r="S1212" s="48">
        <v>19.7</v>
      </c>
      <c r="T1212" s="47">
        <v>716</v>
      </c>
      <c r="U1212" s="48">
        <v>58.8</v>
      </c>
      <c r="V1212" s="47">
        <v>348</v>
      </c>
      <c r="W1212" s="48">
        <v>62.8</v>
      </c>
      <c r="X1212" s="47">
        <v>315</v>
      </c>
      <c r="Y1212" s="48">
        <v>71.7</v>
      </c>
      <c r="Z1212" s="47">
        <v>505</v>
      </c>
      <c r="AA1212" s="48">
        <v>8.5</v>
      </c>
      <c r="AB1212" s="47" t="s">
        <v>53</v>
      </c>
      <c r="AC1212" s="48">
        <v>70.3</v>
      </c>
      <c r="AD1212" s="47" t="s">
        <v>1405</v>
      </c>
      <c r="AE1212" s="46">
        <v>41.2</v>
      </c>
    </row>
    <row r="1213" spans="1:31" x14ac:dyDescent="0.2">
      <c r="A1213" s="44">
        <f t="shared" si="18"/>
        <v>1212</v>
      </c>
      <c r="B1213" s="45">
        <f>262</f>
        <v>262</v>
      </c>
      <c r="C1213" s="44">
        <v>249</v>
      </c>
      <c r="D1213" s="58" t="s">
        <v>1616</v>
      </c>
      <c r="E1213" t="s">
        <v>435</v>
      </c>
      <c r="F1213" t="s">
        <v>69</v>
      </c>
      <c r="G1213" s="45" t="s">
        <v>77</v>
      </c>
      <c r="H1213" s="44" t="s">
        <v>82</v>
      </c>
      <c r="I1213" s="44" t="s">
        <v>59</v>
      </c>
      <c r="J1213" s="44" t="s">
        <v>51</v>
      </c>
      <c r="K1213" s="46">
        <v>40.799999999999997</v>
      </c>
      <c r="L1213" s="47">
        <v>290</v>
      </c>
      <c r="M1213" s="48">
        <v>78.2</v>
      </c>
      <c r="N1213" s="47">
        <v>111</v>
      </c>
      <c r="O1213" s="48">
        <v>50.6</v>
      </c>
      <c r="P1213" s="47">
        <v>375</v>
      </c>
      <c r="Q1213" s="48">
        <v>25.3</v>
      </c>
      <c r="R1213" s="47">
        <v>631</v>
      </c>
      <c r="S1213" s="48">
        <v>26.8</v>
      </c>
      <c r="T1213" s="47">
        <v>629</v>
      </c>
      <c r="U1213" s="48">
        <v>84</v>
      </c>
      <c r="V1213" s="47">
        <v>200</v>
      </c>
      <c r="W1213" s="48">
        <v>85.4</v>
      </c>
      <c r="X1213" s="47">
        <v>171</v>
      </c>
      <c r="Y1213" s="48">
        <v>58.3</v>
      </c>
      <c r="Z1213" s="47">
        <v>714</v>
      </c>
      <c r="AA1213" s="48">
        <v>80.5</v>
      </c>
      <c r="AB1213" s="47">
        <v>156</v>
      </c>
      <c r="AC1213" s="48">
        <v>66.099999999999994</v>
      </c>
      <c r="AD1213" s="47" t="s">
        <v>985</v>
      </c>
      <c r="AE1213" s="46">
        <v>49.3</v>
      </c>
    </row>
    <row r="1214" spans="1:31" x14ac:dyDescent="0.2">
      <c r="A1214" s="44">
        <f t="shared" si="18"/>
        <v>1213</v>
      </c>
      <c r="B1214" s="45">
        <f>381</f>
        <v>381</v>
      </c>
      <c r="C1214" s="44">
        <f>410</f>
        <v>410</v>
      </c>
      <c r="D1214" s="58" t="s">
        <v>1617</v>
      </c>
      <c r="E1214" t="s">
        <v>291</v>
      </c>
      <c r="F1214" t="s">
        <v>170</v>
      </c>
      <c r="G1214" s="45" t="s">
        <v>58</v>
      </c>
      <c r="H1214" s="44" t="s">
        <v>49</v>
      </c>
      <c r="I1214" s="44" t="s">
        <v>50</v>
      </c>
      <c r="J1214" s="44" t="s">
        <v>51</v>
      </c>
      <c r="K1214" s="46">
        <v>40.799999999999997</v>
      </c>
      <c r="L1214" s="47">
        <v>292</v>
      </c>
      <c r="M1214" s="48">
        <v>46.9</v>
      </c>
      <c r="N1214" s="47">
        <v>278</v>
      </c>
      <c r="O1214" s="48">
        <v>39</v>
      </c>
      <c r="P1214" s="47">
        <v>521</v>
      </c>
      <c r="Q1214" s="48">
        <v>12.2</v>
      </c>
      <c r="R1214" s="47" t="s">
        <v>53</v>
      </c>
      <c r="S1214" s="48">
        <v>98</v>
      </c>
      <c r="T1214" s="47">
        <v>141</v>
      </c>
      <c r="U1214" s="48">
        <v>7.1</v>
      </c>
      <c r="V1214" s="47" t="s">
        <v>53</v>
      </c>
      <c r="W1214" s="48">
        <v>11.7</v>
      </c>
      <c r="X1214" s="47" t="s">
        <v>53</v>
      </c>
      <c r="Y1214" s="48">
        <v>46.8</v>
      </c>
      <c r="Z1214" s="47" t="s">
        <v>53</v>
      </c>
      <c r="AA1214" s="48">
        <v>88.6</v>
      </c>
      <c r="AB1214" s="47">
        <v>118</v>
      </c>
      <c r="AC1214" s="48">
        <v>51.6</v>
      </c>
      <c r="AD1214" s="47" t="s">
        <v>1145</v>
      </c>
      <c r="AE1214" s="46">
        <v>39.4</v>
      </c>
    </row>
    <row r="1215" spans="1:31" x14ac:dyDescent="0.2">
      <c r="A1215" s="44">
        <f t="shared" si="18"/>
        <v>1214</v>
      </c>
      <c r="B1215" s="45">
        <f>392</f>
        <v>392</v>
      </c>
      <c r="C1215" s="44">
        <f>371</f>
        <v>371</v>
      </c>
      <c r="D1215" s="58" t="s">
        <v>1618</v>
      </c>
      <c r="E1215" t="s">
        <v>435</v>
      </c>
      <c r="F1215" t="s">
        <v>69</v>
      </c>
      <c r="G1215" s="45" t="s">
        <v>77</v>
      </c>
      <c r="H1215" s="44" t="s">
        <v>49</v>
      </c>
      <c r="I1215" s="44" t="s">
        <v>50</v>
      </c>
      <c r="J1215" s="44" t="s">
        <v>64</v>
      </c>
      <c r="K1215" s="46">
        <v>40.799999999999997</v>
      </c>
      <c r="L1215" s="47">
        <v>291</v>
      </c>
      <c r="M1215" s="48">
        <v>32.799999999999997</v>
      </c>
      <c r="N1215" s="47">
        <v>437</v>
      </c>
      <c r="O1215" s="48">
        <v>42.5</v>
      </c>
      <c r="P1215" s="47">
        <v>471</v>
      </c>
      <c r="Q1215" s="48">
        <v>27</v>
      </c>
      <c r="R1215" s="47">
        <v>617</v>
      </c>
      <c r="S1215" s="48">
        <v>16.7</v>
      </c>
      <c r="T1215" s="47">
        <v>771</v>
      </c>
      <c r="U1215" s="48">
        <v>31</v>
      </c>
      <c r="V1215" s="47">
        <v>578</v>
      </c>
      <c r="W1215" s="48">
        <v>36.9</v>
      </c>
      <c r="X1215" s="47">
        <v>527</v>
      </c>
      <c r="Y1215" s="48">
        <v>84</v>
      </c>
      <c r="Z1215" s="47">
        <v>276</v>
      </c>
      <c r="AA1215" s="48">
        <v>35.700000000000003</v>
      </c>
      <c r="AB1215" s="47">
        <v>481</v>
      </c>
      <c r="AC1215" s="48">
        <v>77</v>
      </c>
      <c r="AD1215" s="47" t="s">
        <v>1507</v>
      </c>
      <c r="AE1215" s="46">
        <v>38.200000000000003</v>
      </c>
    </row>
    <row r="1216" spans="1:31" x14ac:dyDescent="0.2">
      <c r="A1216" s="44">
        <f t="shared" si="18"/>
        <v>1215</v>
      </c>
      <c r="B1216" s="45">
        <v>320</v>
      </c>
      <c r="C1216" s="44">
        <f>298</f>
        <v>298</v>
      </c>
      <c r="D1216" s="58" t="s">
        <v>1619</v>
      </c>
      <c r="E1216" t="s">
        <v>68</v>
      </c>
      <c r="F1216" t="s">
        <v>69</v>
      </c>
      <c r="G1216" s="45" t="s">
        <v>77</v>
      </c>
      <c r="H1216" s="44" t="s">
        <v>49</v>
      </c>
      <c r="I1216" s="44" t="s">
        <v>50</v>
      </c>
      <c r="J1216" s="44" t="s">
        <v>64</v>
      </c>
      <c r="K1216" s="46">
        <v>41.1</v>
      </c>
      <c r="L1216" s="47">
        <v>289</v>
      </c>
      <c r="M1216" s="48">
        <v>63.8</v>
      </c>
      <c r="N1216" s="47">
        <v>168</v>
      </c>
      <c r="O1216" s="48">
        <v>99.9</v>
      </c>
      <c r="P1216" s="47">
        <v>25</v>
      </c>
      <c r="Q1216" s="48">
        <v>2</v>
      </c>
      <c r="R1216" s="47" t="s">
        <v>53</v>
      </c>
      <c r="S1216" s="48">
        <v>81</v>
      </c>
      <c r="T1216" s="47">
        <v>287</v>
      </c>
      <c r="U1216" s="48">
        <v>85.8</v>
      </c>
      <c r="V1216" s="47">
        <v>190</v>
      </c>
      <c r="W1216" s="48">
        <v>87.1</v>
      </c>
      <c r="X1216" s="47">
        <v>160</v>
      </c>
      <c r="Y1216" s="48">
        <v>14.2</v>
      </c>
      <c r="Z1216" s="47" t="s">
        <v>53</v>
      </c>
      <c r="AA1216" s="48">
        <v>10.1</v>
      </c>
      <c r="AB1216" s="47" t="s">
        <v>53</v>
      </c>
      <c r="AC1216" s="48">
        <v>47.6</v>
      </c>
      <c r="AD1216" s="47" t="s">
        <v>690</v>
      </c>
      <c r="AE1216" s="46">
        <v>43.5</v>
      </c>
    </row>
    <row r="1217" spans="1:31" x14ac:dyDescent="0.2">
      <c r="A1217" s="44">
        <f t="shared" si="18"/>
        <v>1216</v>
      </c>
      <c r="B1217" s="45">
        <f>237</f>
        <v>237</v>
      </c>
      <c r="C1217" s="44">
        <v>250</v>
      </c>
      <c r="D1217" s="58" t="s">
        <v>1620</v>
      </c>
      <c r="E1217" t="s">
        <v>337</v>
      </c>
      <c r="F1217" t="s">
        <v>76</v>
      </c>
      <c r="G1217" s="45" t="s">
        <v>58</v>
      </c>
      <c r="H1217" s="44" t="s">
        <v>82</v>
      </c>
      <c r="I1217" s="44" t="s">
        <v>50</v>
      </c>
      <c r="J1217" s="44" t="s">
        <v>51</v>
      </c>
      <c r="K1217" s="46">
        <v>41.5</v>
      </c>
      <c r="L1217" s="47">
        <v>288</v>
      </c>
      <c r="M1217" s="48">
        <v>58.1</v>
      </c>
      <c r="N1217" s="47">
        <v>200</v>
      </c>
      <c r="O1217" s="48">
        <v>52.3</v>
      </c>
      <c r="P1217" s="47">
        <v>358</v>
      </c>
      <c r="Q1217" s="48">
        <v>37.799999999999997</v>
      </c>
      <c r="R1217" s="47">
        <v>494</v>
      </c>
      <c r="S1217" s="48">
        <v>71.400000000000006</v>
      </c>
      <c r="T1217" s="47">
        <v>330</v>
      </c>
      <c r="U1217" s="48">
        <v>45.2</v>
      </c>
      <c r="V1217" s="47">
        <v>449</v>
      </c>
      <c r="W1217" s="48">
        <v>50.2</v>
      </c>
      <c r="X1217" s="47">
        <v>413</v>
      </c>
      <c r="Y1217" s="48">
        <v>68.7</v>
      </c>
      <c r="Z1217" s="47">
        <v>554</v>
      </c>
      <c r="AA1217" s="48">
        <v>98.7</v>
      </c>
      <c r="AB1217" s="47">
        <v>33</v>
      </c>
      <c r="AC1217" s="48">
        <v>77.7</v>
      </c>
      <c r="AD1217" s="47">
        <v>204</v>
      </c>
      <c r="AE1217" s="46">
        <v>51.6</v>
      </c>
    </row>
    <row r="1218" spans="1:31" x14ac:dyDescent="0.2">
      <c r="A1218" s="44">
        <f t="shared" si="18"/>
        <v>1217</v>
      </c>
      <c r="B1218" s="45">
        <f>184</f>
        <v>184</v>
      </c>
      <c r="C1218" s="44">
        <f>167</f>
        <v>167</v>
      </c>
      <c r="D1218" s="58" t="s">
        <v>1621</v>
      </c>
      <c r="E1218" t="s">
        <v>100</v>
      </c>
      <c r="F1218" t="s">
        <v>101</v>
      </c>
      <c r="G1218" s="45" t="s">
        <v>77</v>
      </c>
      <c r="H1218" s="44" t="s">
        <v>82</v>
      </c>
      <c r="I1218" s="44" t="s">
        <v>50</v>
      </c>
      <c r="J1218" s="44" t="s">
        <v>64</v>
      </c>
      <c r="K1218" s="46">
        <v>41.6</v>
      </c>
      <c r="L1218" s="47">
        <v>287</v>
      </c>
      <c r="M1218" s="48">
        <v>33.1</v>
      </c>
      <c r="N1218" s="47">
        <v>434</v>
      </c>
      <c r="O1218" s="48">
        <v>21.1</v>
      </c>
      <c r="P1218" s="47" t="s">
        <v>53</v>
      </c>
      <c r="Q1218" s="48">
        <v>95.6</v>
      </c>
      <c r="R1218" s="47">
        <v>66</v>
      </c>
      <c r="S1218" s="48">
        <v>99.5</v>
      </c>
      <c r="T1218" s="47">
        <v>113</v>
      </c>
      <c r="U1218" s="48">
        <v>82.2</v>
      </c>
      <c r="V1218" s="47">
        <v>211</v>
      </c>
      <c r="W1218" s="48">
        <v>83.8</v>
      </c>
      <c r="X1218" s="47">
        <v>179</v>
      </c>
      <c r="Y1218" s="48">
        <v>88.6</v>
      </c>
      <c r="Z1218" s="47">
        <v>197</v>
      </c>
      <c r="AA1218" s="48">
        <v>25.8</v>
      </c>
      <c r="AB1218" s="47">
        <v>626</v>
      </c>
      <c r="AC1218" s="48">
        <v>86.1</v>
      </c>
      <c r="AD1218" s="47" t="s">
        <v>1622</v>
      </c>
      <c r="AE1218" s="46">
        <v>57.5</v>
      </c>
    </row>
    <row r="1219" spans="1:31" x14ac:dyDescent="0.2">
      <c r="A1219" s="44">
        <f t="shared" ref="A1219:A1282" si="19">ROW(A1218)</f>
        <v>1218</v>
      </c>
      <c r="B1219" s="45">
        <v>205</v>
      </c>
      <c r="C1219" s="44">
        <v>187</v>
      </c>
      <c r="D1219" s="58" t="s">
        <v>1623</v>
      </c>
      <c r="E1219" t="s">
        <v>205</v>
      </c>
      <c r="F1219" t="s">
        <v>69</v>
      </c>
      <c r="G1219" s="45" t="s">
        <v>48</v>
      </c>
      <c r="H1219" s="44" t="s">
        <v>49</v>
      </c>
      <c r="I1219" s="44" t="s">
        <v>50</v>
      </c>
      <c r="J1219" s="44" t="s">
        <v>64</v>
      </c>
      <c r="K1219" s="46">
        <v>41.7</v>
      </c>
      <c r="L1219" s="47">
        <v>286</v>
      </c>
      <c r="M1219" s="48">
        <v>25.7</v>
      </c>
      <c r="N1219" s="47">
        <v>528</v>
      </c>
      <c r="O1219" s="48">
        <v>98.8</v>
      </c>
      <c r="P1219" s="47">
        <v>46</v>
      </c>
      <c r="Q1219" s="48">
        <v>89.2</v>
      </c>
      <c r="R1219" s="47">
        <v>106</v>
      </c>
      <c r="S1219" s="48">
        <v>61.5</v>
      </c>
      <c r="T1219" s="47">
        <v>380</v>
      </c>
      <c r="U1219" s="48">
        <v>23.9</v>
      </c>
      <c r="V1219" s="47">
        <v>677</v>
      </c>
      <c r="W1219" s="48">
        <v>26.7</v>
      </c>
      <c r="X1219" s="47">
        <v>662</v>
      </c>
      <c r="Y1219" s="48">
        <v>73.099999999999994</v>
      </c>
      <c r="Z1219" s="47">
        <v>485</v>
      </c>
      <c r="AA1219" s="48">
        <v>17.899999999999999</v>
      </c>
      <c r="AB1219" s="47">
        <v>760</v>
      </c>
      <c r="AC1219" s="48">
        <v>50.2</v>
      </c>
      <c r="AD1219" s="47" t="s">
        <v>1265</v>
      </c>
      <c r="AE1219" s="46">
        <v>55.1</v>
      </c>
    </row>
    <row r="1220" spans="1:31" x14ac:dyDescent="0.2">
      <c r="A1220" s="44">
        <f t="shared" si="19"/>
        <v>1219</v>
      </c>
      <c r="B1220" s="45">
        <f>199</f>
        <v>199</v>
      </c>
      <c r="C1220" s="44">
        <f>219</f>
        <v>219</v>
      </c>
      <c r="D1220" s="58" t="s">
        <v>1624</v>
      </c>
      <c r="E1220" t="s">
        <v>190</v>
      </c>
      <c r="F1220" t="s">
        <v>76</v>
      </c>
      <c r="G1220" s="45" t="s">
        <v>77</v>
      </c>
      <c r="H1220" s="44" t="s">
        <v>82</v>
      </c>
      <c r="I1220" s="44" t="s">
        <v>50</v>
      </c>
      <c r="J1220" s="44" t="s">
        <v>64</v>
      </c>
      <c r="K1220" s="46">
        <v>42.1</v>
      </c>
      <c r="L1220" s="47">
        <v>285</v>
      </c>
      <c r="M1220" s="48">
        <v>68.5</v>
      </c>
      <c r="N1220" s="47">
        <v>153</v>
      </c>
      <c r="O1220" s="48">
        <v>55.4</v>
      </c>
      <c r="P1220" s="47">
        <v>339</v>
      </c>
      <c r="Q1220" s="48">
        <v>71.8</v>
      </c>
      <c r="R1220" s="47">
        <v>202</v>
      </c>
      <c r="S1220" s="48">
        <v>29.1</v>
      </c>
      <c r="T1220" s="47">
        <v>593</v>
      </c>
      <c r="U1220" s="48">
        <v>31.9</v>
      </c>
      <c r="V1220" s="47">
        <v>569</v>
      </c>
      <c r="W1220" s="48">
        <v>37.700000000000003</v>
      </c>
      <c r="X1220" s="47">
        <v>520</v>
      </c>
      <c r="Y1220" s="48">
        <v>54.1</v>
      </c>
      <c r="Z1220" s="47">
        <v>782</v>
      </c>
      <c r="AA1220" s="48">
        <v>75.8</v>
      </c>
      <c r="AB1220" s="47">
        <v>179</v>
      </c>
      <c r="AC1220" s="48">
        <v>74.099999999999994</v>
      </c>
      <c r="AD1220" s="47" t="s">
        <v>1611</v>
      </c>
      <c r="AE1220" s="46">
        <v>55.7</v>
      </c>
    </row>
    <row r="1221" spans="1:31" x14ac:dyDescent="0.2">
      <c r="A1221" s="44">
        <f t="shared" si="19"/>
        <v>1220</v>
      </c>
      <c r="B1221" s="45">
        <f>230</f>
        <v>230</v>
      </c>
      <c r="C1221" s="44">
        <f>239</f>
        <v>239</v>
      </c>
      <c r="D1221" s="58" t="s">
        <v>1625</v>
      </c>
      <c r="E1221" t="s">
        <v>910</v>
      </c>
      <c r="F1221" t="s">
        <v>101</v>
      </c>
      <c r="G1221" s="45" t="s">
        <v>58</v>
      </c>
      <c r="H1221" s="44" t="s">
        <v>49</v>
      </c>
      <c r="I1221" s="44" t="s">
        <v>50</v>
      </c>
      <c r="J1221" s="44" t="s">
        <v>64</v>
      </c>
      <c r="K1221" s="46">
        <v>42.1</v>
      </c>
      <c r="L1221" s="47">
        <v>284</v>
      </c>
      <c r="M1221" s="48">
        <v>24.1</v>
      </c>
      <c r="N1221" s="47">
        <v>558</v>
      </c>
      <c r="O1221" s="48">
        <v>57.3</v>
      </c>
      <c r="P1221" s="47">
        <v>319</v>
      </c>
      <c r="Q1221" s="48">
        <v>50.5</v>
      </c>
      <c r="R1221" s="47">
        <v>373</v>
      </c>
      <c r="S1221" s="48">
        <v>99.4</v>
      </c>
      <c r="T1221" s="47">
        <v>120</v>
      </c>
      <c r="U1221" s="48">
        <v>98.9</v>
      </c>
      <c r="V1221" s="47">
        <v>71</v>
      </c>
      <c r="W1221" s="48">
        <v>98.9</v>
      </c>
      <c r="X1221" s="47">
        <v>62</v>
      </c>
      <c r="Y1221" s="48">
        <v>82.2</v>
      </c>
      <c r="Z1221" s="47">
        <v>308</v>
      </c>
      <c r="AA1221" s="48">
        <v>60.7</v>
      </c>
      <c r="AB1221" s="47">
        <v>265</v>
      </c>
      <c r="AC1221" s="48">
        <v>83.7</v>
      </c>
      <c r="AD1221" s="47" t="s">
        <v>1626</v>
      </c>
      <c r="AE1221" s="46">
        <v>52.9</v>
      </c>
    </row>
    <row r="1222" spans="1:31" x14ac:dyDescent="0.2">
      <c r="A1222" s="44">
        <f t="shared" si="19"/>
        <v>1221</v>
      </c>
      <c r="B1222" s="45">
        <f>375</f>
        <v>375</v>
      </c>
      <c r="C1222" s="44">
        <f>365</f>
        <v>365</v>
      </c>
      <c r="D1222" s="58" t="s">
        <v>1627</v>
      </c>
      <c r="E1222" t="s">
        <v>68</v>
      </c>
      <c r="F1222" t="s">
        <v>69</v>
      </c>
      <c r="G1222" s="45" t="s">
        <v>77</v>
      </c>
      <c r="H1222" s="44" t="s">
        <v>82</v>
      </c>
      <c r="I1222" s="44" t="s">
        <v>50</v>
      </c>
      <c r="J1222" s="44" t="s">
        <v>64</v>
      </c>
      <c r="K1222" s="46">
        <v>42.2</v>
      </c>
      <c r="L1222" s="47">
        <v>283</v>
      </c>
      <c r="M1222" s="48">
        <v>43.6</v>
      </c>
      <c r="N1222" s="47">
        <v>305</v>
      </c>
      <c r="O1222" s="48">
        <v>65.8</v>
      </c>
      <c r="P1222" s="47">
        <v>263</v>
      </c>
      <c r="Q1222" s="48">
        <v>7.9</v>
      </c>
      <c r="R1222" s="47" t="s">
        <v>53</v>
      </c>
      <c r="S1222" s="48">
        <v>6.7</v>
      </c>
      <c r="T1222" s="47" t="s">
        <v>53</v>
      </c>
      <c r="U1222" s="48">
        <v>52.2</v>
      </c>
      <c r="V1222" s="47">
        <v>396</v>
      </c>
      <c r="W1222" s="48">
        <v>56.8</v>
      </c>
      <c r="X1222" s="47">
        <v>361</v>
      </c>
      <c r="Y1222" s="48">
        <v>83.7</v>
      </c>
      <c r="Z1222" s="47">
        <v>280</v>
      </c>
      <c r="AA1222" s="48">
        <v>80.099999999999994</v>
      </c>
      <c r="AB1222" s="47">
        <v>158</v>
      </c>
      <c r="AC1222" s="48">
        <v>44.6</v>
      </c>
      <c r="AD1222" s="47" t="s">
        <v>53</v>
      </c>
      <c r="AE1222" s="46">
        <v>39.9</v>
      </c>
    </row>
    <row r="1223" spans="1:31" x14ac:dyDescent="0.2">
      <c r="A1223" s="44">
        <f t="shared" si="19"/>
        <v>1222</v>
      </c>
      <c r="B1223" s="45">
        <v>151</v>
      </c>
      <c r="C1223" s="44">
        <f>120</f>
        <v>120</v>
      </c>
      <c r="D1223" s="58" t="s">
        <v>1628</v>
      </c>
      <c r="E1223" t="s">
        <v>160</v>
      </c>
      <c r="F1223" t="s">
        <v>47</v>
      </c>
      <c r="G1223" s="45" t="s">
        <v>77</v>
      </c>
      <c r="H1223" s="44" t="s">
        <v>82</v>
      </c>
      <c r="I1223" s="44" t="s">
        <v>50</v>
      </c>
      <c r="J1223" s="44" t="s">
        <v>64</v>
      </c>
      <c r="K1223" s="46">
        <v>42.3</v>
      </c>
      <c r="L1223" s="47">
        <v>282</v>
      </c>
      <c r="M1223" s="48">
        <v>53.5</v>
      </c>
      <c r="N1223" s="47">
        <v>227</v>
      </c>
      <c r="O1223" s="48">
        <v>5.2</v>
      </c>
      <c r="P1223" s="47" t="s">
        <v>53</v>
      </c>
      <c r="Q1223" s="48">
        <v>93.5</v>
      </c>
      <c r="R1223" s="47">
        <v>84</v>
      </c>
      <c r="S1223" s="48">
        <v>100</v>
      </c>
      <c r="T1223" s="47">
        <v>85</v>
      </c>
      <c r="U1223" s="48">
        <v>68.7</v>
      </c>
      <c r="V1223" s="47">
        <v>283</v>
      </c>
      <c r="W1223" s="48">
        <v>71.7</v>
      </c>
      <c r="X1223" s="47">
        <v>254</v>
      </c>
      <c r="Y1223" s="48">
        <v>83.6</v>
      </c>
      <c r="Z1223" s="47">
        <v>282</v>
      </c>
      <c r="AA1223" s="48">
        <v>98</v>
      </c>
      <c r="AB1223" s="47">
        <v>42</v>
      </c>
      <c r="AC1223" s="48">
        <v>94</v>
      </c>
      <c r="AD1223" s="47" t="s">
        <v>1629</v>
      </c>
      <c r="AE1223" s="46">
        <v>62</v>
      </c>
    </row>
    <row r="1224" spans="1:31" x14ac:dyDescent="0.2">
      <c r="A1224" s="44">
        <f t="shared" si="19"/>
        <v>1223</v>
      </c>
      <c r="B1224" s="45">
        <f>207</f>
        <v>207</v>
      </c>
      <c r="C1224" s="44">
        <v>197</v>
      </c>
      <c r="D1224" s="58" t="s">
        <v>1630</v>
      </c>
      <c r="E1224" t="s">
        <v>100</v>
      </c>
      <c r="F1224" t="s">
        <v>101</v>
      </c>
      <c r="G1224" s="45" t="s">
        <v>84</v>
      </c>
      <c r="H1224" s="44" t="s">
        <v>82</v>
      </c>
      <c r="I1224" s="44" t="s">
        <v>50</v>
      </c>
      <c r="J1224" s="44" t="s">
        <v>64</v>
      </c>
      <c r="K1224" s="46">
        <v>42.3</v>
      </c>
      <c r="L1224" s="47">
        <v>281</v>
      </c>
      <c r="M1224" s="48">
        <v>32.6</v>
      </c>
      <c r="N1224" s="47">
        <v>440</v>
      </c>
      <c r="O1224" s="48">
        <v>5.9</v>
      </c>
      <c r="P1224" s="47" t="s">
        <v>53</v>
      </c>
      <c r="Q1224" s="48">
        <v>86.2</v>
      </c>
      <c r="R1224" s="47">
        <v>116</v>
      </c>
      <c r="S1224" s="48">
        <v>97.2</v>
      </c>
      <c r="T1224" s="47">
        <v>148</v>
      </c>
      <c r="U1224" s="48">
        <v>83.3</v>
      </c>
      <c r="V1224" s="47">
        <v>202</v>
      </c>
      <c r="W1224" s="48">
        <v>84.8</v>
      </c>
      <c r="X1224" s="47">
        <v>172</v>
      </c>
      <c r="Y1224" s="48">
        <v>86.8</v>
      </c>
      <c r="Z1224" s="47">
        <v>222</v>
      </c>
      <c r="AA1224" s="48">
        <v>43.6</v>
      </c>
      <c r="AB1224" s="47">
        <v>406</v>
      </c>
      <c r="AC1224" s="48">
        <v>86.7</v>
      </c>
      <c r="AD1224" s="47" t="s">
        <v>1566</v>
      </c>
      <c r="AE1224" s="46">
        <v>54.9</v>
      </c>
    </row>
    <row r="1225" spans="1:31" x14ac:dyDescent="0.2">
      <c r="A1225" s="44">
        <f t="shared" si="19"/>
        <v>1224</v>
      </c>
      <c r="B1225" s="45">
        <f>350</f>
        <v>350</v>
      </c>
      <c r="C1225" s="44">
        <v>367</v>
      </c>
      <c r="D1225" s="58" t="s">
        <v>1631</v>
      </c>
      <c r="E1225" t="s">
        <v>216</v>
      </c>
      <c r="F1225" t="s">
        <v>69</v>
      </c>
      <c r="G1225" s="45" t="s">
        <v>77</v>
      </c>
      <c r="H1225" s="44" t="s">
        <v>82</v>
      </c>
      <c r="I1225" s="44" t="s">
        <v>50</v>
      </c>
      <c r="J1225" s="44" t="s">
        <v>64</v>
      </c>
      <c r="K1225" s="46">
        <v>42.3</v>
      </c>
      <c r="L1225" s="47">
        <v>280</v>
      </c>
      <c r="M1225" s="48">
        <v>41.5</v>
      </c>
      <c r="N1225" s="47">
        <v>327</v>
      </c>
      <c r="O1225" s="48">
        <v>79.599999999999994</v>
      </c>
      <c r="P1225" s="47">
        <v>170</v>
      </c>
      <c r="Q1225" s="48">
        <v>15.5</v>
      </c>
      <c r="R1225" s="47">
        <v>793</v>
      </c>
      <c r="S1225" s="48">
        <v>35.6</v>
      </c>
      <c r="T1225" s="47">
        <v>532</v>
      </c>
      <c r="U1225" s="48">
        <v>8.4</v>
      </c>
      <c r="V1225" s="47" t="s">
        <v>53</v>
      </c>
      <c r="W1225" s="48">
        <v>14.1</v>
      </c>
      <c r="X1225" s="47" t="s">
        <v>53</v>
      </c>
      <c r="Y1225" s="48">
        <v>82.5</v>
      </c>
      <c r="Z1225" s="47">
        <v>302</v>
      </c>
      <c r="AA1225" s="48">
        <v>45.3</v>
      </c>
      <c r="AB1225" s="47">
        <v>387</v>
      </c>
      <c r="AC1225" s="48">
        <v>74.599999999999994</v>
      </c>
      <c r="AD1225" s="47" t="s">
        <v>1211</v>
      </c>
      <c r="AE1225" s="46">
        <v>41.5</v>
      </c>
    </row>
    <row r="1226" spans="1:31" x14ac:dyDescent="0.2">
      <c r="A1226" s="44">
        <f t="shared" si="19"/>
        <v>1225</v>
      </c>
      <c r="B1226" s="45">
        <f>215</f>
        <v>215</v>
      </c>
      <c r="C1226" s="44">
        <f>222</f>
        <v>222</v>
      </c>
      <c r="D1226" s="58" t="s">
        <v>1632</v>
      </c>
      <c r="E1226" t="s">
        <v>130</v>
      </c>
      <c r="F1226" t="s">
        <v>76</v>
      </c>
      <c r="G1226" s="45" t="s">
        <v>77</v>
      </c>
      <c r="H1226" s="44" t="s">
        <v>49</v>
      </c>
      <c r="I1226" s="44" t="s">
        <v>50</v>
      </c>
      <c r="J1226" s="44" t="s">
        <v>64</v>
      </c>
      <c r="K1226" s="46">
        <v>42.5</v>
      </c>
      <c r="L1226" s="47">
        <v>278</v>
      </c>
      <c r="M1226" s="48">
        <v>78.599999999999994</v>
      </c>
      <c r="N1226" s="47">
        <v>109</v>
      </c>
      <c r="O1226" s="48">
        <v>10.6</v>
      </c>
      <c r="P1226" s="47" t="s">
        <v>53</v>
      </c>
      <c r="Q1226" s="48">
        <v>97</v>
      </c>
      <c r="R1226" s="47">
        <v>55</v>
      </c>
      <c r="S1226" s="48"/>
      <c r="T1226" s="47"/>
      <c r="U1226" s="48">
        <v>1.3</v>
      </c>
      <c r="V1226" s="47" t="s">
        <v>53</v>
      </c>
      <c r="W1226" s="48">
        <v>5.7</v>
      </c>
      <c r="X1226" s="47" t="s">
        <v>53</v>
      </c>
      <c r="Y1226" s="48">
        <v>70.099999999999994</v>
      </c>
      <c r="Z1226" s="47">
        <v>528</v>
      </c>
      <c r="AA1226" s="48">
        <v>47.7</v>
      </c>
      <c r="AB1226" s="47">
        <v>365</v>
      </c>
      <c r="AC1226" s="48">
        <v>77.8</v>
      </c>
      <c r="AD1226" s="47" t="s">
        <v>1075</v>
      </c>
      <c r="AE1226" s="46">
        <v>54.5</v>
      </c>
    </row>
    <row r="1227" spans="1:31" x14ac:dyDescent="0.2">
      <c r="A1227" s="44">
        <f t="shared" si="19"/>
        <v>1226</v>
      </c>
      <c r="B1227" s="45">
        <f>571</f>
        <v>571</v>
      </c>
      <c r="C1227" s="44" t="s">
        <v>409</v>
      </c>
      <c r="D1227" s="58" t="s">
        <v>1633</v>
      </c>
      <c r="E1227" t="s">
        <v>220</v>
      </c>
      <c r="F1227" t="s">
        <v>47</v>
      </c>
      <c r="G1227" s="45" t="s">
        <v>58</v>
      </c>
      <c r="H1227" s="44" t="s">
        <v>49</v>
      </c>
      <c r="I1227" s="44" t="s">
        <v>50</v>
      </c>
      <c r="J1227" s="44" t="s">
        <v>51</v>
      </c>
      <c r="K1227" s="46">
        <v>42.5</v>
      </c>
      <c r="L1227" s="47">
        <v>279</v>
      </c>
      <c r="M1227" s="48">
        <v>23.5</v>
      </c>
      <c r="N1227" s="47">
        <v>570</v>
      </c>
      <c r="O1227" s="48">
        <v>17.2</v>
      </c>
      <c r="P1227" s="47" t="s">
        <v>53</v>
      </c>
      <c r="Q1227" s="48">
        <v>14.6</v>
      </c>
      <c r="R1227" s="47" t="s">
        <v>53</v>
      </c>
      <c r="S1227" s="48">
        <v>16.100000000000001</v>
      </c>
      <c r="T1227" s="47">
        <v>776</v>
      </c>
      <c r="U1227" s="48">
        <v>2.6</v>
      </c>
      <c r="V1227" s="47" t="s">
        <v>53</v>
      </c>
      <c r="W1227" s="48">
        <v>7.1</v>
      </c>
      <c r="X1227" s="47" t="s">
        <v>53</v>
      </c>
      <c r="Y1227" s="48">
        <v>46.1</v>
      </c>
      <c r="Z1227" s="47" t="s">
        <v>53</v>
      </c>
      <c r="AA1227" s="48">
        <v>73.400000000000006</v>
      </c>
      <c r="AB1227" s="47">
        <v>192</v>
      </c>
      <c r="AC1227" s="48">
        <v>51.3</v>
      </c>
      <c r="AD1227" s="47" t="s">
        <v>856</v>
      </c>
      <c r="AE1227" s="46">
        <v>29.2</v>
      </c>
    </row>
    <row r="1228" spans="1:31" x14ac:dyDescent="0.2">
      <c r="A1228" s="44">
        <f t="shared" si="19"/>
        <v>1227</v>
      </c>
      <c r="B1228" s="45">
        <v>225</v>
      </c>
      <c r="C1228" s="44">
        <f>224</f>
        <v>224</v>
      </c>
      <c r="D1228" s="58" t="s">
        <v>1634</v>
      </c>
      <c r="E1228" t="s">
        <v>80</v>
      </c>
      <c r="F1228" t="s">
        <v>69</v>
      </c>
      <c r="G1228" s="45" t="s">
        <v>77</v>
      </c>
      <c r="H1228" s="44" t="s">
        <v>49</v>
      </c>
      <c r="I1228" s="44" t="s">
        <v>50</v>
      </c>
      <c r="J1228" s="44" t="s">
        <v>64</v>
      </c>
      <c r="K1228" s="46">
        <v>42.8</v>
      </c>
      <c r="L1228" s="47">
        <v>277</v>
      </c>
      <c r="M1228" s="48">
        <v>64.5</v>
      </c>
      <c r="N1228" s="47">
        <v>165</v>
      </c>
      <c r="O1228" s="48">
        <v>26.9</v>
      </c>
      <c r="P1228" s="47">
        <v>699</v>
      </c>
      <c r="Q1228" s="48">
        <v>50.6</v>
      </c>
      <c r="R1228" s="47">
        <v>371</v>
      </c>
      <c r="S1228" s="48">
        <v>94.6</v>
      </c>
      <c r="T1228" s="47">
        <v>183</v>
      </c>
      <c r="U1228" s="48">
        <v>71.099999999999994</v>
      </c>
      <c r="V1228" s="47">
        <v>269</v>
      </c>
      <c r="W1228" s="48">
        <v>73.900000000000006</v>
      </c>
      <c r="X1228" s="47">
        <v>242</v>
      </c>
      <c r="Y1228" s="48">
        <v>81.400000000000006</v>
      </c>
      <c r="Z1228" s="47">
        <v>324</v>
      </c>
      <c r="AA1228" s="48">
        <v>33.200000000000003</v>
      </c>
      <c r="AB1228" s="47">
        <v>509</v>
      </c>
      <c r="AC1228" s="48">
        <v>87.9</v>
      </c>
      <c r="AD1228" s="47" t="s">
        <v>1635</v>
      </c>
      <c r="AE1228" s="46">
        <v>53.3</v>
      </c>
    </row>
    <row r="1229" spans="1:31" x14ac:dyDescent="0.2">
      <c r="A1229" s="44">
        <f t="shared" si="19"/>
        <v>1228</v>
      </c>
      <c r="B1229" s="45">
        <f>240</f>
        <v>240</v>
      </c>
      <c r="C1229" s="44">
        <f>281</f>
        <v>281</v>
      </c>
      <c r="D1229" s="58" t="s">
        <v>1636</v>
      </c>
      <c r="E1229" t="s">
        <v>767</v>
      </c>
      <c r="F1229" t="s">
        <v>76</v>
      </c>
      <c r="G1229" s="45" t="s">
        <v>77</v>
      </c>
      <c r="H1229" s="44" t="s">
        <v>82</v>
      </c>
      <c r="I1229" s="44" t="s">
        <v>50</v>
      </c>
      <c r="J1229" s="44" t="s">
        <v>64</v>
      </c>
      <c r="K1229" s="46">
        <v>42.9</v>
      </c>
      <c r="L1229" s="47">
        <v>276</v>
      </c>
      <c r="M1229" s="48">
        <v>36.4</v>
      </c>
      <c r="N1229" s="47">
        <v>394</v>
      </c>
      <c r="O1229" s="48">
        <v>74.599999999999994</v>
      </c>
      <c r="P1229" s="47">
        <v>201</v>
      </c>
      <c r="Q1229" s="48">
        <v>41.9</v>
      </c>
      <c r="R1229" s="47">
        <v>452</v>
      </c>
      <c r="S1229" s="48">
        <v>81.900000000000006</v>
      </c>
      <c r="T1229" s="47">
        <v>279</v>
      </c>
      <c r="U1229" s="48">
        <v>33.5</v>
      </c>
      <c r="V1229" s="47">
        <v>551</v>
      </c>
      <c r="W1229" s="48">
        <v>38.799999999999997</v>
      </c>
      <c r="X1229" s="47">
        <v>509</v>
      </c>
      <c r="Y1229" s="48">
        <v>74.2</v>
      </c>
      <c r="Z1229" s="47">
        <v>460</v>
      </c>
      <c r="AA1229" s="48">
        <v>97.1</v>
      </c>
      <c r="AB1229" s="47">
        <v>57</v>
      </c>
      <c r="AC1229" s="48">
        <v>65.5</v>
      </c>
      <c r="AD1229" s="47" t="s">
        <v>762</v>
      </c>
      <c r="AE1229" s="46">
        <v>51.3</v>
      </c>
    </row>
    <row r="1230" spans="1:31" x14ac:dyDescent="0.2">
      <c r="A1230" s="44">
        <f t="shared" si="19"/>
        <v>1229</v>
      </c>
      <c r="B1230" s="45">
        <f>334</f>
        <v>334</v>
      </c>
      <c r="C1230" s="44">
        <f>321</f>
        <v>321</v>
      </c>
      <c r="D1230" s="58" t="s">
        <v>1637</v>
      </c>
      <c r="E1230" t="s">
        <v>435</v>
      </c>
      <c r="F1230" t="s">
        <v>69</v>
      </c>
      <c r="G1230" s="45" t="s">
        <v>84</v>
      </c>
      <c r="H1230" s="44" t="s">
        <v>49</v>
      </c>
      <c r="I1230" s="44" t="s">
        <v>50</v>
      </c>
      <c r="J1230" s="44" t="s">
        <v>64</v>
      </c>
      <c r="K1230" s="46">
        <v>43</v>
      </c>
      <c r="L1230" s="47">
        <v>275</v>
      </c>
      <c r="M1230" s="48">
        <v>67.8</v>
      </c>
      <c r="N1230" s="47">
        <v>155</v>
      </c>
      <c r="O1230" s="48">
        <v>24.8</v>
      </c>
      <c r="P1230" s="47">
        <v>736</v>
      </c>
      <c r="Q1230" s="48">
        <v>19.600000000000001</v>
      </c>
      <c r="R1230" s="47">
        <v>722</v>
      </c>
      <c r="S1230" s="48">
        <v>4.3</v>
      </c>
      <c r="T1230" s="47" t="s">
        <v>53</v>
      </c>
      <c r="U1230" s="48">
        <v>45.2</v>
      </c>
      <c r="V1230" s="47">
        <v>448</v>
      </c>
      <c r="W1230" s="48">
        <v>33.799999999999997</v>
      </c>
      <c r="X1230" s="47">
        <v>567</v>
      </c>
      <c r="Y1230" s="48">
        <v>81.900000000000006</v>
      </c>
      <c r="Z1230" s="47">
        <v>316</v>
      </c>
      <c r="AA1230" s="48">
        <v>69.400000000000006</v>
      </c>
      <c r="AB1230" s="47">
        <v>218</v>
      </c>
      <c r="AC1230" s="48">
        <v>70.7</v>
      </c>
      <c r="AD1230" s="47" t="s">
        <v>481</v>
      </c>
      <c r="AE1230" s="46">
        <v>42.3</v>
      </c>
    </row>
    <row r="1231" spans="1:31" x14ac:dyDescent="0.2">
      <c r="A1231" s="44">
        <f t="shared" si="19"/>
        <v>1230</v>
      </c>
      <c r="B1231" s="45">
        <f>494</f>
        <v>494</v>
      </c>
      <c r="C1231" s="44">
        <f>535</f>
        <v>535</v>
      </c>
      <c r="D1231" s="58" t="s">
        <v>1638</v>
      </c>
      <c r="E1231" t="s">
        <v>205</v>
      </c>
      <c r="F1231" t="s">
        <v>69</v>
      </c>
      <c r="G1231" s="45" t="s">
        <v>84</v>
      </c>
      <c r="H1231" s="44" t="s">
        <v>62</v>
      </c>
      <c r="I1231" s="44" t="s">
        <v>50</v>
      </c>
      <c r="J1231" s="44" t="s">
        <v>64</v>
      </c>
      <c r="K1231" s="46">
        <v>43.2</v>
      </c>
      <c r="L1231" s="47">
        <v>274</v>
      </c>
      <c r="M1231" s="48">
        <v>10</v>
      </c>
      <c r="N1231" s="47" t="s">
        <v>52</v>
      </c>
      <c r="O1231" s="48">
        <v>13.5</v>
      </c>
      <c r="P1231" s="47" t="s">
        <v>53</v>
      </c>
      <c r="Q1231" s="48">
        <v>28.1</v>
      </c>
      <c r="R1231" s="47">
        <v>605</v>
      </c>
      <c r="S1231" s="48">
        <v>31.7</v>
      </c>
      <c r="T1231" s="47">
        <v>566</v>
      </c>
      <c r="U1231" s="48">
        <v>35.200000000000003</v>
      </c>
      <c r="V1231" s="47">
        <v>539</v>
      </c>
      <c r="W1231" s="48">
        <v>40.9</v>
      </c>
      <c r="X1231" s="47">
        <v>498</v>
      </c>
      <c r="Y1231" s="48">
        <v>93.5</v>
      </c>
      <c r="Z1231" s="47">
        <v>113</v>
      </c>
      <c r="AA1231" s="48">
        <v>25.3</v>
      </c>
      <c r="AB1231" s="47">
        <v>635</v>
      </c>
      <c r="AC1231" s="48">
        <v>56.5</v>
      </c>
      <c r="AD1231" s="47" t="s">
        <v>880</v>
      </c>
      <c r="AE1231" s="46">
        <v>32.5</v>
      </c>
    </row>
    <row r="1232" spans="1:31" x14ac:dyDescent="0.2">
      <c r="A1232" s="44">
        <f t="shared" si="19"/>
        <v>1231</v>
      </c>
      <c r="B1232" s="45">
        <v>112</v>
      </c>
      <c r="C1232" s="44">
        <v>122</v>
      </c>
      <c r="D1232" s="58" t="s">
        <v>1639</v>
      </c>
      <c r="E1232" t="s">
        <v>963</v>
      </c>
      <c r="F1232" t="s">
        <v>76</v>
      </c>
      <c r="G1232" s="45" t="s">
        <v>58</v>
      </c>
      <c r="H1232" s="44" t="s">
        <v>82</v>
      </c>
      <c r="I1232" s="44" t="s">
        <v>50</v>
      </c>
      <c r="J1232" s="44" t="s">
        <v>64</v>
      </c>
      <c r="K1232" s="46">
        <v>43.3</v>
      </c>
      <c r="L1232" s="47">
        <v>273</v>
      </c>
      <c r="M1232" s="48">
        <v>56.5</v>
      </c>
      <c r="N1232" s="47">
        <v>208</v>
      </c>
      <c r="O1232" s="48">
        <v>73.8</v>
      </c>
      <c r="P1232" s="47">
        <v>206</v>
      </c>
      <c r="Q1232" s="48">
        <v>73.3</v>
      </c>
      <c r="R1232" s="47">
        <v>188</v>
      </c>
      <c r="S1232" s="48">
        <v>100</v>
      </c>
      <c r="T1232" s="47">
        <v>26</v>
      </c>
      <c r="U1232" s="48">
        <v>98.6</v>
      </c>
      <c r="V1232" s="47">
        <v>83</v>
      </c>
      <c r="W1232" s="48">
        <v>98.6</v>
      </c>
      <c r="X1232" s="47">
        <v>70</v>
      </c>
      <c r="Y1232" s="48">
        <v>89.6</v>
      </c>
      <c r="Z1232" s="47">
        <v>179</v>
      </c>
      <c r="AA1232" s="48">
        <v>98.9</v>
      </c>
      <c r="AB1232" s="47">
        <v>29</v>
      </c>
      <c r="AC1232" s="48">
        <v>72.2</v>
      </c>
      <c r="AD1232" s="47" t="s">
        <v>577</v>
      </c>
      <c r="AE1232" s="46">
        <v>66.5</v>
      </c>
    </row>
    <row r="1233" spans="1:31" x14ac:dyDescent="0.2">
      <c r="A1233" s="44">
        <f t="shared" si="19"/>
        <v>1232</v>
      </c>
      <c r="B1233" s="45">
        <f>227</f>
        <v>227</v>
      </c>
      <c r="C1233" s="44">
        <f>230</f>
        <v>230</v>
      </c>
      <c r="D1233" s="58" t="s">
        <v>1640</v>
      </c>
      <c r="E1233" t="s">
        <v>319</v>
      </c>
      <c r="F1233" t="s">
        <v>69</v>
      </c>
      <c r="G1233" s="45" t="s">
        <v>77</v>
      </c>
      <c r="H1233" s="44" t="s">
        <v>82</v>
      </c>
      <c r="I1233" s="44" t="s">
        <v>50</v>
      </c>
      <c r="J1233" s="44" t="s">
        <v>64</v>
      </c>
      <c r="K1233" s="46">
        <v>43.3</v>
      </c>
      <c r="L1233" s="47">
        <v>271</v>
      </c>
      <c r="M1233" s="48">
        <v>46.8</v>
      </c>
      <c r="N1233" s="47">
        <v>281</v>
      </c>
      <c r="O1233" s="48">
        <v>4.5999999999999996</v>
      </c>
      <c r="P1233" s="47" t="s">
        <v>53</v>
      </c>
      <c r="Q1233" s="48">
        <v>60.3</v>
      </c>
      <c r="R1233" s="47">
        <v>287</v>
      </c>
      <c r="S1233" s="48">
        <v>99.2</v>
      </c>
      <c r="T1233" s="47">
        <v>124</v>
      </c>
      <c r="U1233" s="48">
        <v>89.6</v>
      </c>
      <c r="V1233" s="47">
        <v>171</v>
      </c>
      <c r="W1233" s="48">
        <v>90.4</v>
      </c>
      <c r="X1233" s="47">
        <v>145</v>
      </c>
      <c r="Y1233" s="48">
        <v>90.9</v>
      </c>
      <c r="Z1233" s="47">
        <v>162</v>
      </c>
      <c r="AA1233" s="48">
        <v>74.8</v>
      </c>
      <c r="AB1233" s="47">
        <v>184</v>
      </c>
      <c r="AC1233" s="48">
        <v>65.2</v>
      </c>
      <c r="AD1233" s="47" t="s">
        <v>1239</v>
      </c>
      <c r="AE1233" s="46">
        <v>53.1</v>
      </c>
    </row>
    <row r="1234" spans="1:31" x14ac:dyDescent="0.2">
      <c r="A1234" s="44">
        <f t="shared" si="19"/>
        <v>1233</v>
      </c>
      <c r="B1234" s="45">
        <v>229</v>
      </c>
      <c r="C1234" s="44">
        <f>261</f>
        <v>261</v>
      </c>
      <c r="D1234" s="58" t="s">
        <v>1641</v>
      </c>
      <c r="E1234" t="s">
        <v>264</v>
      </c>
      <c r="F1234" t="s">
        <v>76</v>
      </c>
      <c r="G1234" s="45" t="s">
        <v>58</v>
      </c>
      <c r="H1234" s="44" t="s">
        <v>82</v>
      </c>
      <c r="I1234" s="44" t="s">
        <v>50</v>
      </c>
      <c r="J1234" s="44" t="s">
        <v>64</v>
      </c>
      <c r="K1234" s="46">
        <v>43.3</v>
      </c>
      <c r="L1234" s="47">
        <v>272</v>
      </c>
      <c r="M1234" s="48">
        <v>58.1</v>
      </c>
      <c r="N1234" s="47">
        <v>199</v>
      </c>
      <c r="O1234" s="48">
        <v>55.1</v>
      </c>
      <c r="P1234" s="47">
        <v>341</v>
      </c>
      <c r="Q1234" s="48">
        <v>35.1</v>
      </c>
      <c r="R1234" s="47">
        <v>522</v>
      </c>
      <c r="S1234" s="48">
        <v>100</v>
      </c>
      <c r="T1234" s="47">
        <v>24</v>
      </c>
      <c r="U1234" s="48">
        <v>39.1</v>
      </c>
      <c r="V1234" s="47">
        <v>501</v>
      </c>
      <c r="W1234" s="48">
        <v>44.4</v>
      </c>
      <c r="X1234" s="47">
        <v>470</v>
      </c>
      <c r="Y1234" s="48">
        <v>88.9</v>
      </c>
      <c r="Z1234" s="47">
        <v>191</v>
      </c>
      <c r="AA1234" s="48">
        <v>87.9</v>
      </c>
      <c r="AB1234" s="47">
        <v>120</v>
      </c>
      <c r="AC1234" s="48">
        <v>68.599999999999994</v>
      </c>
      <c r="AD1234" s="47">
        <v>341</v>
      </c>
      <c r="AE1234" s="46">
        <v>53</v>
      </c>
    </row>
    <row r="1235" spans="1:31" x14ac:dyDescent="0.2">
      <c r="A1235" s="44">
        <f t="shared" si="19"/>
        <v>1234</v>
      </c>
      <c r="B1235" s="45">
        <v>246</v>
      </c>
      <c r="C1235" s="44">
        <f>273</f>
        <v>273</v>
      </c>
      <c r="D1235" s="58" t="s">
        <v>1642</v>
      </c>
      <c r="E1235" t="s">
        <v>1077</v>
      </c>
      <c r="F1235" t="s">
        <v>69</v>
      </c>
      <c r="G1235" s="45" t="s">
        <v>77</v>
      </c>
      <c r="H1235" s="44" t="s">
        <v>82</v>
      </c>
      <c r="I1235" s="44" t="s">
        <v>50</v>
      </c>
      <c r="J1235" s="44" t="s">
        <v>64</v>
      </c>
      <c r="K1235" s="46">
        <v>43.4</v>
      </c>
      <c r="L1235" s="47">
        <v>270</v>
      </c>
      <c r="M1235" s="48">
        <v>48.1</v>
      </c>
      <c r="N1235" s="47">
        <v>269</v>
      </c>
      <c r="O1235" s="48">
        <v>22.5</v>
      </c>
      <c r="P1235" s="47">
        <v>782</v>
      </c>
      <c r="Q1235" s="48">
        <v>52.7</v>
      </c>
      <c r="R1235" s="47">
        <v>357</v>
      </c>
      <c r="S1235" s="48">
        <v>86.2</v>
      </c>
      <c r="T1235" s="47">
        <v>253</v>
      </c>
      <c r="U1235" s="48">
        <v>75</v>
      </c>
      <c r="V1235" s="47">
        <v>255</v>
      </c>
      <c r="W1235" s="48">
        <v>77.400000000000006</v>
      </c>
      <c r="X1235" s="47">
        <v>224</v>
      </c>
      <c r="Y1235" s="48">
        <v>68.8</v>
      </c>
      <c r="Z1235" s="47">
        <v>551</v>
      </c>
      <c r="AA1235" s="48">
        <v>49.5</v>
      </c>
      <c r="AB1235" s="47">
        <v>351</v>
      </c>
      <c r="AC1235" s="48">
        <v>83.8</v>
      </c>
      <c r="AD1235" s="47" t="s">
        <v>1643</v>
      </c>
      <c r="AE1235" s="46">
        <v>50.7</v>
      </c>
    </row>
    <row r="1236" spans="1:31" x14ac:dyDescent="0.2">
      <c r="A1236" s="44">
        <f t="shared" si="19"/>
        <v>1235</v>
      </c>
      <c r="B1236" s="45">
        <v>223</v>
      </c>
      <c r="C1236" s="44">
        <v>209</v>
      </c>
      <c r="D1236" s="58" t="s">
        <v>1644</v>
      </c>
      <c r="E1236" t="s">
        <v>767</v>
      </c>
      <c r="F1236" t="s">
        <v>76</v>
      </c>
      <c r="G1236" s="45" t="s">
        <v>77</v>
      </c>
      <c r="H1236" s="44" t="s">
        <v>82</v>
      </c>
      <c r="I1236" s="44" t="s">
        <v>50</v>
      </c>
      <c r="J1236" s="44" t="s">
        <v>64</v>
      </c>
      <c r="K1236" s="46">
        <v>43.6</v>
      </c>
      <c r="L1236" s="47">
        <v>269</v>
      </c>
      <c r="M1236" s="48">
        <v>31</v>
      </c>
      <c r="N1236" s="47">
        <v>462</v>
      </c>
      <c r="O1236" s="48">
        <v>6.1</v>
      </c>
      <c r="P1236" s="47" t="s">
        <v>53</v>
      </c>
      <c r="Q1236" s="48">
        <v>99.7</v>
      </c>
      <c r="R1236" s="47">
        <v>25</v>
      </c>
      <c r="S1236" s="48">
        <v>48.9</v>
      </c>
      <c r="T1236" s="47">
        <v>444</v>
      </c>
      <c r="U1236" s="48">
        <v>15.3</v>
      </c>
      <c r="V1236" s="47" t="s">
        <v>53</v>
      </c>
      <c r="W1236" s="48">
        <v>21.3</v>
      </c>
      <c r="X1236" s="47">
        <v>743</v>
      </c>
      <c r="Y1236" s="48">
        <v>78.3</v>
      </c>
      <c r="Z1236" s="47">
        <v>378</v>
      </c>
      <c r="AA1236" s="48">
        <v>94.2</v>
      </c>
      <c r="AB1236" s="47">
        <v>79</v>
      </c>
      <c r="AC1236" s="48">
        <v>77</v>
      </c>
      <c r="AD1236" s="47" t="s">
        <v>1507</v>
      </c>
      <c r="AE1236" s="46">
        <v>53.6</v>
      </c>
    </row>
    <row r="1237" spans="1:31" x14ac:dyDescent="0.2">
      <c r="A1237" s="44">
        <f t="shared" si="19"/>
        <v>1236</v>
      </c>
      <c r="B1237" s="45">
        <f>265</f>
        <v>265</v>
      </c>
      <c r="C1237" s="44">
        <f>265</f>
        <v>265</v>
      </c>
      <c r="D1237" s="58" t="s">
        <v>1645</v>
      </c>
      <c r="E1237" t="s">
        <v>435</v>
      </c>
      <c r="F1237" t="s">
        <v>69</v>
      </c>
      <c r="G1237" s="45" t="s">
        <v>58</v>
      </c>
      <c r="H1237" s="44" t="s">
        <v>62</v>
      </c>
      <c r="I1237" s="44" t="s">
        <v>50</v>
      </c>
      <c r="J1237" s="44" t="s">
        <v>64</v>
      </c>
      <c r="K1237" s="46">
        <v>43.7</v>
      </c>
      <c r="L1237" s="47">
        <v>268</v>
      </c>
      <c r="M1237" s="48">
        <v>39.5</v>
      </c>
      <c r="N1237" s="47">
        <v>346</v>
      </c>
      <c r="O1237" s="48">
        <v>19.100000000000001</v>
      </c>
      <c r="P1237" s="47" t="s">
        <v>53</v>
      </c>
      <c r="Q1237" s="48">
        <v>70.599999999999994</v>
      </c>
      <c r="R1237" s="47">
        <v>212</v>
      </c>
      <c r="S1237" s="48">
        <v>84.7</v>
      </c>
      <c r="T1237" s="47">
        <v>260</v>
      </c>
      <c r="U1237" s="48">
        <v>40</v>
      </c>
      <c r="V1237" s="47">
        <v>487</v>
      </c>
      <c r="W1237" s="48">
        <v>45.5</v>
      </c>
      <c r="X1237" s="47">
        <v>456</v>
      </c>
      <c r="Y1237" s="48">
        <v>75.8</v>
      </c>
      <c r="Z1237" s="47">
        <v>422</v>
      </c>
      <c r="AA1237" s="48">
        <v>23</v>
      </c>
      <c r="AB1237" s="47">
        <v>671</v>
      </c>
      <c r="AC1237" s="48">
        <v>66.400000000000006</v>
      </c>
      <c r="AD1237" s="47" t="s">
        <v>1106</v>
      </c>
      <c r="AE1237" s="46">
        <v>49</v>
      </c>
    </row>
    <row r="1238" spans="1:31" x14ac:dyDescent="0.2">
      <c r="A1238" s="44">
        <f t="shared" si="19"/>
        <v>1237</v>
      </c>
      <c r="B1238" s="45">
        <f>542</f>
        <v>542</v>
      </c>
      <c r="C1238" s="44">
        <f>587</f>
        <v>587</v>
      </c>
      <c r="D1238" s="58" t="s">
        <v>1646</v>
      </c>
      <c r="E1238" t="s">
        <v>355</v>
      </c>
      <c r="F1238" t="s">
        <v>76</v>
      </c>
      <c r="G1238" s="45" t="s">
        <v>84</v>
      </c>
      <c r="H1238" s="44" t="s">
        <v>82</v>
      </c>
      <c r="I1238" s="44" t="s">
        <v>50</v>
      </c>
      <c r="J1238" s="44" t="s">
        <v>64</v>
      </c>
      <c r="K1238" s="46">
        <v>44.5</v>
      </c>
      <c r="L1238" s="47">
        <v>267</v>
      </c>
      <c r="M1238" s="48">
        <v>48.8</v>
      </c>
      <c r="N1238" s="47">
        <v>265</v>
      </c>
      <c r="O1238" s="48">
        <v>26.3</v>
      </c>
      <c r="P1238" s="47">
        <v>709</v>
      </c>
      <c r="Q1238" s="48">
        <v>5.6</v>
      </c>
      <c r="R1238" s="47" t="s">
        <v>53</v>
      </c>
      <c r="S1238" s="48">
        <v>2.5</v>
      </c>
      <c r="T1238" s="47" t="s">
        <v>53</v>
      </c>
      <c r="U1238" s="48">
        <v>3.4</v>
      </c>
      <c r="V1238" s="47" t="s">
        <v>53</v>
      </c>
      <c r="W1238" s="48">
        <v>7.7</v>
      </c>
      <c r="X1238" s="47" t="s">
        <v>53</v>
      </c>
      <c r="Y1238" s="48">
        <v>74.3</v>
      </c>
      <c r="Z1238" s="47">
        <v>458</v>
      </c>
      <c r="AA1238" s="48">
        <v>4.9000000000000004</v>
      </c>
      <c r="AB1238" s="47" t="s">
        <v>53</v>
      </c>
      <c r="AC1238" s="48">
        <v>55.4</v>
      </c>
      <c r="AD1238" s="47" t="s">
        <v>402</v>
      </c>
      <c r="AE1238" s="46">
        <v>30.3</v>
      </c>
    </row>
    <row r="1239" spans="1:31" x14ac:dyDescent="0.2">
      <c r="A1239" s="44">
        <f t="shared" si="19"/>
        <v>1238</v>
      </c>
      <c r="B1239" s="45">
        <f>306</f>
        <v>306</v>
      </c>
      <c r="C1239" s="44">
        <f>355</f>
        <v>355</v>
      </c>
      <c r="D1239" s="58" t="s">
        <v>1647</v>
      </c>
      <c r="E1239" t="s">
        <v>46</v>
      </c>
      <c r="F1239" t="s">
        <v>47</v>
      </c>
      <c r="G1239" s="45" t="s">
        <v>84</v>
      </c>
      <c r="H1239" s="44" t="s">
        <v>82</v>
      </c>
      <c r="I1239" s="44" t="s">
        <v>50</v>
      </c>
      <c r="J1239" s="44" t="s">
        <v>64</v>
      </c>
      <c r="K1239" s="46">
        <v>44.7</v>
      </c>
      <c r="L1239" s="47">
        <v>266</v>
      </c>
      <c r="M1239" s="48">
        <v>50.3</v>
      </c>
      <c r="N1239" s="47">
        <v>252</v>
      </c>
      <c r="O1239" s="48">
        <v>34.4</v>
      </c>
      <c r="P1239" s="47">
        <v>570</v>
      </c>
      <c r="Q1239" s="48">
        <v>31.2</v>
      </c>
      <c r="R1239" s="47">
        <v>573</v>
      </c>
      <c r="S1239" s="48">
        <v>51.7</v>
      </c>
      <c r="T1239" s="47">
        <v>428</v>
      </c>
      <c r="U1239" s="48">
        <v>18.399999999999999</v>
      </c>
      <c r="V1239" s="47">
        <v>757</v>
      </c>
      <c r="W1239" s="48">
        <v>24.5</v>
      </c>
      <c r="X1239" s="47">
        <v>694</v>
      </c>
      <c r="Y1239" s="48">
        <v>86.5</v>
      </c>
      <c r="Z1239" s="47">
        <v>228</v>
      </c>
      <c r="AA1239" s="48">
        <v>77</v>
      </c>
      <c r="AB1239" s="47">
        <v>171</v>
      </c>
      <c r="AC1239" s="48">
        <v>66</v>
      </c>
      <c r="AD1239" s="47" t="s">
        <v>861</v>
      </c>
      <c r="AE1239" s="46">
        <v>44.9</v>
      </c>
    </row>
    <row r="1240" spans="1:31" x14ac:dyDescent="0.2">
      <c r="A1240" s="44">
        <f t="shared" si="19"/>
        <v>1239</v>
      </c>
      <c r="B1240" s="45">
        <v>107</v>
      </c>
      <c r="C1240" s="44">
        <f>109</f>
        <v>109</v>
      </c>
      <c r="D1240" s="58" t="s">
        <v>1648</v>
      </c>
      <c r="E1240" t="s">
        <v>1389</v>
      </c>
      <c r="F1240" t="s">
        <v>69</v>
      </c>
      <c r="G1240" s="45" t="s">
        <v>58</v>
      </c>
      <c r="H1240" s="44" t="s">
        <v>62</v>
      </c>
      <c r="I1240" s="44" t="s">
        <v>50</v>
      </c>
      <c r="J1240" s="44" t="s">
        <v>64</v>
      </c>
      <c r="K1240" s="46">
        <v>44.8</v>
      </c>
      <c r="L1240" s="47">
        <v>264</v>
      </c>
      <c r="M1240" s="48">
        <v>36.200000000000003</v>
      </c>
      <c r="N1240" s="47">
        <v>396</v>
      </c>
      <c r="O1240" s="48">
        <v>98.4</v>
      </c>
      <c r="P1240" s="47">
        <v>49</v>
      </c>
      <c r="Q1240" s="48">
        <v>90.9</v>
      </c>
      <c r="R1240" s="47">
        <v>99</v>
      </c>
      <c r="S1240" s="48">
        <v>100</v>
      </c>
      <c r="T1240" s="47">
        <v>52</v>
      </c>
      <c r="U1240" s="48">
        <v>95.9</v>
      </c>
      <c r="V1240" s="47">
        <v>113</v>
      </c>
      <c r="W1240" s="48">
        <v>96.1</v>
      </c>
      <c r="X1240" s="47">
        <v>96</v>
      </c>
      <c r="Y1240" s="48">
        <v>87.1</v>
      </c>
      <c r="Z1240" s="47">
        <v>213</v>
      </c>
      <c r="AA1240" s="48">
        <v>60.5</v>
      </c>
      <c r="AB1240" s="47">
        <v>269</v>
      </c>
      <c r="AC1240" s="48">
        <v>68</v>
      </c>
      <c r="AD1240" s="47" t="s">
        <v>421</v>
      </c>
      <c r="AE1240" s="46">
        <v>67.5</v>
      </c>
    </row>
    <row r="1241" spans="1:31" x14ac:dyDescent="0.2">
      <c r="A1241" s="44">
        <f t="shared" si="19"/>
        <v>1240</v>
      </c>
      <c r="B1241" s="45">
        <f>269</f>
        <v>269</v>
      </c>
      <c r="C1241" s="44">
        <f>285</f>
        <v>285</v>
      </c>
      <c r="D1241" s="58" t="s">
        <v>1649</v>
      </c>
      <c r="E1241" t="s">
        <v>233</v>
      </c>
      <c r="F1241" t="s">
        <v>76</v>
      </c>
      <c r="G1241" s="45" t="s">
        <v>77</v>
      </c>
      <c r="H1241" s="44" t="s">
        <v>49</v>
      </c>
      <c r="I1241" s="44" t="s">
        <v>50</v>
      </c>
      <c r="J1241" s="44" t="s">
        <v>64</v>
      </c>
      <c r="K1241" s="46">
        <v>44.8</v>
      </c>
      <c r="L1241" s="47">
        <v>265</v>
      </c>
      <c r="M1241" s="48">
        <v>88.7</v>
      </c>
      <c r="N1241" s="47">
        <v>77</v>
      </c>
      <c r="O1241" s="48">
        <v>12.8</v>
      </c>
      <c r="P1241" s="47" t="s">
        <v>53</v>
      </c>
      <c r="Q1241" s="48">
        <v>34.4</v>
      </c>
      <c r="R1241" s="47">
        <v>528</v>
      </c>
      <c r="S1241" s="48">
        <v>18</v>
      </c>
      <c r="T1241" s="47">
        <v>743</v>
      </c>
      <c r="U1241" s="48">
        <v>31</v>
      </c>
      <c r="V1241" s="47">
        <v>579</v>
      </c>
      <c r="W1241" s="48">
        <v>36.9</v>
      </c>
      <c r="X1241" s="47">
        <v>528</v>
      </c>
      <c r="Y1241" s="48">
        <v>79.2</v>
      </c>
      <c r="Z1241" s="47">
        <v>365</v>
      </c>
      <c r="AA1241" s="48">
        <v>82.2</v>
      </c>
      <c r="AB1241" s="47">
        <v>148</v>
      </c>
      <c r="AC1241" s="48">
        <v>71.8</v>
      </c>
      <c r="AD1241" s="47" t="s">
        <v>1650</v>
      </c>
      <c r="AE1241" s="46">
        <v>48.5</v>
      </c>
    </row>
    <row r="1242" spans="1:31" x14ac:dyDescent="0.2">
      <c r="A1242" s="44">
        <f t="shared" si="19"/>
        <v>1241</v>
      </c>
      <c r="B1242" s="45">
        <f>272</f>
        <v>272</v>
      </c>
      <c r="C1242" s="44">
        <f>285</f>
        <v>285</v>
      </c>
      <c r="D1242" s="58" t="s">
        <v>1651</v>
      </c>
      <c r="E1242" t="s">
        <v>216</v>
      </c>
      <c r="F1242" t="s">
        <v>69</v>
      </c>
      <c r="G1242" s="45" t="s">
        <v>77</v>
      </c>
      <c r="H1242" s="44" t="s">
        <v>62</v>
      </c>
      <c r="I1242" s="44" t="s">
        <v>50</v>
      </c>
      <c r="J1242" s="44" t="s">
        <v>64</v>
      </c>
      <c r="K1242" s="46">
        <v>45</v>
      </c>
      <c r="L1242" s="47">
        <v>263</v>
      </c>
      <c r="M1242" s="48">
        <v>50.5</v>
      </c>
      <c r="N1242" s="47">
        <v>250</v>
      </c>
      <c r="O1242" s="48">
        <v>23.6</v>
      </c>
      <c r="P1242" s="47">
        <v>759</v>
      </c>
      <c r="Q1242" s="48">
        <v>43.8</v>
      </c>
      <c r="R1242" s="47">
        <v>429</v>
      </c>
      <c r="S1242" s="48">
        <v>39.299999999999997</v>
      </c>
      <c r="T1242" s="47">
        <v>506</v>
      </c>
      <c r="U1242" s="48">
        <v>47.1</v>
      </c>
      <c r="V1242" s="47">
        <v>430</v>
      </c>
      <c r="W1242" s="48">
        <v>52</v>
      </c>
      <c r="X1242" s="47">
        <v>399</v>
      </c>
      <c r="Y1242" s="48">
        <v>92.6</v>
      </c>
      <c r="Z1242" s="47">
        <v>134</v>
      </c>
      <c r="AA1242" s="48">
        <v>64.5</v>
      </c>
      <c r="AB1242" s="47">
        <v>241</v>
      </c>
      <c r="AC1242" s="48">
        <v>88.9</v>
      </c>
      <c r="AD1242" s="47" t="s">
        <v>1652</v>
      </c>
      <c r="AE1242" s="46">
        <v>48.2</v>
      </c>
    </row>
    <row r="1243" spans="1:31" x14ac:dyDescent="0.2">
      <c r="A1243" s="44">
        <f t="shared" si="19"/>
        <v>1242</v>
      </c>
      <c r="B1243" s="45">
        <f>404</f>
        <v>404</v>
      </c>
      <c r="C1243" s="44">
        <f>375</f>
        <v>375</v>
      </c>
      <c r="D1243" s="58" t="s">
        <v>1653</v>
      </c>
      <c r="E1243" t="s">
        <v>133</v>
      </c>
      <c r="F1243" t="s">
        <v>69</v>
      </c>
      <c r="G1243" s="45" t="s">
        <v>84</v>
      </c>
      <c r="H1243" s="44" t="s">
        <v>82</v>
      </c>
      <c r="I1243" s="44" t="s">
        <v>50</v>
      </c>
      <c r="J1243" s="44" t="s">
        <v>64</v>
      </c>
      <c r="K1243" s="46">
        <v>45.1</v>
      </c>
      <c r="L1243" s="47">
        <v>262</v>
      </c>
      <c r="M1243" s="48">
        <v>16.899999999999999</v>
      </c>
      <c r="N1243" s="47" t="s">
        <v>52</v>
      </c>
      <c r="O1243" s="48">
        <v>7</v>
      </c>
      <c r="P1243" s="47" t="s">
        <v>53</v>
      </c>
      <c r="Q1243" s="48">
        <v>49.7</v>
      </c>
      <c r="R1243" s="47">
        <v>376</v>
      </c>
      <c r="S1243" s="48">
        <v>11.2</v>
      </c>
      <c r="T1243" s="47" t="s">
        <v>53</v>
      </c>
      <c r="U1243" s="48">
        <v>20.8</v>
      </c>
      <c r="V1243" s="47">
        <v>713</v>
      </c>
      <c r="W1243" s="48">
        <v>26.9</v>
      </c>
      <c r="X1243" s="47">
        <v>655</v>
      </c>
      <c r="Y1243" s="48">
        <v>86.1</v>
      </c>
      <c r="Z1243" s="47">
        <v>234</v>
      </c>
      <c r="AA1243" s="48">
        <v>36.9</v>
      </c>
      <c r="AB1243" s="47">
        <v>468</v>
      </c>
      <c r="AC1243" s="48">
        <v>72.900000000000006</v>
      </c>
      <c r="AD1243" s="47" t="s">
        <v>859</v>
      </c>
      <c r="AE1243" s="46">
        <v>37.200000000000003</v>
      </c>
    </row>
    <row r="1244" spans="1:31" x14ac:dyDescent="0.2">
      <c r="A1244" s="44">
        <f t="shared" si="19"/>
        <v>1243</v>
      </c>
      <c r="B1244" s="45">
        <f>177</f>
        <v>177</v>
      </c>
      <c r="C1244" s="44">
        <v>192</v>
      </c>
      <c r="D1244" s="58" t="s">
        <v>1654</v>
      </c>
      <c r="E1244" t="s">
        <v>75</v>
      </c>
      <c r="F1244" t="s">
        <v>76</v>
      </c>
      <c r="G1244" s="45" t="s">
        <v>84</v>
      </c>
      <c r="H1244" s="44" t="s">
        <v>82</v>
      </c>
      <c r="I1244" s="44" t="s">
        <v>50</v>
      </c>
      <c r="J1244" s="44" t="s">
        <v>64</v>
      </c>
      <c r="K1244" s="46">
        <v>45.2</v>
      </c>
      <c r="L1244" s="47">
        <v>261</v>
      </c>
      <c r="M1244" s="48">
        <v>41.2</v>
      </c>
      <c r="N1244" s="47">
        <v>331</v>
      </c>
      <c r="O1244" s="48">
        <v>31.2</v>
      </c>
      <c r="P1244" s="47">
        <v>613</v>
      </c>
      <c r="Q1244" s="48">
        <v>99.6</v>
      </c>
      <c r="R1244" s="47">
        <v>27</v>
      </c>
      <c r="S1244" s="48">
        <v>92.6</v>
      </c>
      <c r="T1244" s="47">
        <v>204</v>
      </c>
      <c r="U1244" s="48">
        <v>47.4</v>
      </c>
      <c r="V1244" s="47">
        <v>425</v>
      </c>
      <c r="W1244" s="48">
        <v>52.4</v>
      </c>
      <c r="X1244" s="47">
        <v>393</v>
      </c>
      <c r="Y1244" s="48">
        <v>74.599999999999994</v>
      </c>
      <c r="Z1244" s="47">
        <v>449</v>
      </c>
      <c r="AA1244" s="48">
        <v>33.4</v>
      </c>
      <c r="AB1244" s="47">
        <v>507</v>
      </c>
      <c r="AC1244" s="48">
        <v>77.2</v>
      </c>
      <c r="AD1244" s="47" t="s">
        <v>1373</v>
      </c>
      <c r="AE1244" s="46">
        <v>58.8</v>
      </c>
    </row>
    <row r="1245" spans="1:31" x14ac:dyDescent="0.2">
      <c r="A1245" s="44">
        <f t="shared" si="19"/>
        <v>1244</v>
      </c>
      <c r="B1245" s="45">
        <v>301</v>
      </c>
      <c r="C1245" s="44">
        <f>285</f>
        <v>285</v>
      </c>
      <c r="D1245" s="58" t="s">
        <v>1655</v>
      </c>
      <c r="E1245" t="s">
        <v>435</v>
      </c>
      <c r="F1245" t="s">
        <v>69</v>
      </c>
      <c r="G1245" s="45" t="s">
        <v>77</v>
      </c>
      <c r="H1245" s="44" t="s">
        <v>62</v>
      </c>
      <c r="I1245" s="44" t="s">
        <v>50</v>
      </c>
      <c r="J1245" s="44" t="s">
        <v>64</v>
      </c>
      <c r="K1245" s="46">
        <v>45.2</v>
      </c>
      <c r="L1245" s="47">
        <v>260</v>
      </c>
      <c r="M1245" s="48">
        <v>65.3</v>
      </c>
      <c r="N1245" s="47">
        <v>162</v>
      </c>
      <c r="O1245" s="48">
        <v>50.5</v>
      </c>
      <c r="P1245" s="47">
        <v>376</v>
      </c>
      <c r="Q1245" s="48">
        <v>8.1</v>
      </c>
      <c r="R1245" s="47" t="s">
        <v>53</v>
      </c>
      <c r="S1245" s="48">
        <v>73.8</v>
      </c>
      <c r="T1245" s="47">
        <v>321</v>
      </c>
      <c r="U1245" s="48">
        <v>75.2</v>
      </c>
      <c r="V1245" s="47">
        <v>254</v>
      </c>
      <c r="W1245" s="48">
        <v>56</v>
      </c>
      <c r="X1245" s="47">
        <v>365</v>
      </c>
      <c r="Y1245" s="48">
        <v>67.8</v>
      </c>
      <c r="Z1245" s="47">
        <v>572</v>
      </c>
      <c r="AA1245" s="48">
        <v>26.3</v>
      </c>
      <c r="AB1245" s="47">
        <v>618</v>
      </c>
      <c r="AC1245" s="48">
        <v>77.3</v>
      </c>
      <c r="AD1245" s="47" t="s">
        <v>1656</v>
      </c>
      <c r="AE1245" s="46">
        <v>45.4</v>
      </c>
    </row>
    <row r="1246" spans="1:31" x14ac:dyDescent="0.2">
      <c r="A1246" s="44">
        <f t="shared" si="19"/>
        <v>1245</v>
      </c>
      <c r="B1246" s="45">
        <f>276</f>
        <v>276</v>
      </c>
      <c r="C1246" s="44">
        <v>331</v>
      </c>
      <c r="D1246" s="58" t="s">
        <v>1657</v>
      </c>
      <c r="E1246" t="s">
        <v>75</v>
      </c>
      <c r="F1246" t="s">
        <v>76</v>
      </c>
      <c r="G1246" s="45" t="s">
        <v>84</v>
      </c>
      <c r="H1246" s="44" t="s">
        <v>82</v>
      </c>
      <c r="I1246" s="44" t="s">
        <v>50</v>
      </c>
      <c r="J1246" s="44" t="s">
        <v>64</v>
      </c>
      <c r="K1246" s="46">
        <v>45.4</v>
      </c>
      <c r="L1246" s="47">
        <v>259</v>
      </c>
      <c r="M1246" s="48">
        <v>39</v>
      </c>
      <c r="N1246" s="47">
        <v>351</v>
      </c>
      <c r="O1246" s="48">
        <v>53.4</v>
      </c>
      <c r="P1246" s="47">
        <v>352</v>
      </c>
      <c r="Q1246" s="48">
        <v>72.599999999999994</v>
      </c>
      <c r="R1246" s="47">
        <v>193</v>
      </c>
      <c r="S1246" s="48">
        <v>4.0999999999999996</v>
      </c>
      <c r="T1246" s="47" t="s">
        <v>53</v>
      </c>
      <c r="U1246" s="48">
        <v>6.8</v>
      </c>
      <c r="V1246" s="47" t="s">
        <v>53</v>
      </c>
      <c r="W1246" s="48">
        <v>5.3</v>
      </c>
      <c r="X1246" s="47" t="s">
        <v>53</v>
      </c>
      <c r="Y1246" s="48">
        <v>78.400000000000006</v>
      </c>
      <c r="Z1246" s="47">
        <v>377</v>
      </c>
      <c r="AA1246" s="48">
        <v>38.799999999999997</v>
      </c>
      <c r="AB1246" s="47">
        <v>446</v>
      </c>
      <c r="AC1246" s="48">
        <v>56.7</v>
      </c>
      <c r="AD1246" s="47" t="s">
        <v>418</v>
      </c>
      <c r="AE1246" s="46">
        <v>48</v>
      </c>
    </row>
    <row r="1247" spans="1:31" x14ac:dyDescent="0.2">
      <c r="A1247" s="44">
        <f t="shared" si="19"/>
        <v>1246</v>
      </c>
      <c r="B1247" s="45">
        <f>281</f>
        <v>281</v>
      </c>
      <c r="C1247" s="44">
        <f>275</f>
        <v>275</v>
      </c>
      <c r="D1247" s="58" t="s">
        <v>1658</v>
      </c>
      <c r="E1247" t="s">
        <v>46</v>
      </c>
      <c r="F1247" t="s">
        <v>47</v>
      </c>
      <c r="G1247" s="45" t="s">
        <v>77</v>
      </c>
      <c r="H1247" s="44" t="s">
        <v>82</v>
      </c>
      <c r="I1247" s="44" t="s">
        <v>50</v>
      </c>
      <c r="J1247" s="44" t="s">
        <v>64</v>
      </c>
      <c r="K1247" s="46">
        <v>45.4</v>
      </c>
      <c r="L1247" s="47">
        <v>258</v>
      </c>
      <c r="M1247" s="48">
        <v>26.4</v>
      </c>
      <c r="N1247" s="47">
        <v>516</v>
      </c>
      <c r="O1247" s="48">
        <v>98.1</v>
      </c>
      <c r="P1247" s="47">
        <v>57</v>
      </c>
      <c r="Q1247" s="48">
        <v>41.7</v>
      </c>
      <c r="R1247" s="47">
        <v>453</v>
      </c>
      <c r="S1247" s="48">
        <v>9.9</v>
      </c>
      <c r="T1247" s="47" t="s">
        <v>53</v>
      </c>
      <c r="U1247" s="48">
        <v>23</v>
      </c>
      <c r="V1247" s="47">
        <v>688</v>
      </c>
      <c r="W1247" s="48">
        <v>29.1</v>
      </c>
      <c r="X1247" s="47">
        <v>625</v>
      </c>
      <c r="Y1247" s="48">
        <v>90.4</v>
      </c>
      <c r="Z1247" s="47">
        <v>171</v>
      </c>
      <c r="AA1247" s="48">
        <v>59.7</v>
      </c>
      <c r="AB1247" s="47">
        <v>272</v>
      </c>
      <c r="AC1247" s="48">
        <v>60.2</v>
      </c>
      <c r="AD1247" s="47">
        <v>501</v>
      </c>
      <c r="AE1247" s="46">
        <v>47.3</v>
      </c>
    </row>
    <row r="1248" spans="1:31" x14ac:dyDescent="0.2">
      <c r="A1248" s="44">
        <f t="shared" si="19"/>
        <v>1247</v>
      </c>
      <c r="B1248" s="45">
        <f>595</f>
        <v>595</v>
      </c>
      <c r="C1248" s="44" t="s">
        <v>765</v>
      </c>
      <c r="D1248" s="58" t="s">
        <v>1659</v>
      </c>
      <c r="E1248" t="s">
        <v>220</v>
      </c>
      <c r="F1248" t="s">
        <v>47</v>
      </c>
      <c r="G1248" s="45" t="s">
        <v>84</v>
      </c>
      <c r="H1248" s="44" t="s">
        <v>82</v>
      </c>
      <c r="I1248" s="44" t="s">
        <v>50</v>
      </c>
      <c r="J1248" s="44" t="s">
        <v>64</v>
      </c>
      <c r="K1248" s="46">
        <v>45.4</v>
      </c>
      <c r="L1248" s="47">
        <v>257</v>
      </c>
      <c r="M1248" s="48">
        <v>16.899999999999999</v>
      </c>
      <c r="N1248" s="47" t="s">
        <v>52</v>
      </c>
      <c r="O1248" s="48">
        <v>21.1</v>
      </c>
      <c r="P1248" s="47" t="s">
        <v>53</v>
      </c>
      <c r="Q1248" s="48">
        <v>11.8</v>
      </c>
      <c r="R1248" s="47" t="s">
        <v>53</v>
      </c>
      <c r="S1248" s="48">
        <v>9</v>
      </c>
      <c r="T1248" s="47" t="s">
        <v>53</v>
      </c>
      <c r="U1248" s="48">
        <v>2.5</v>
      </c>
      <c r="V1248" s="47" t="s">
        <v>53</v>
      </c>
      <c r="W1248" s="48">
        <v>7</v>
      </c>
      <c r="X1248" s="47" t="s">
        <v>53</v>
      </c>
      <c r="Y1248" s="48">
        <v>67.599999999999994</v>
      </c>
      <c r="Z1248" s="47">
        <v>574</v>
      </c>
      <c r="AA1248" s="48">
        <v>50.9</v>
      </c>
      <c r="AB1248" s="47">
        <v>335</v>
      </c>
      <c r="AC1248" s="48">
        <v>48.2</v>
      </c>
      <c r="AD1248" s="47" t="s">
        <v>304</v>
      </c>
      <c r="AE1248" s="46">
        <v>28.4</v>
      </c>
    </row>
    <row r="1249" spans="1:31" x14ac:dyDescent="0.2">
      <c r="A1249" s="44">
        <f t="shared" si="19"/>
        <v>1248</v>
      </c>
      <c r="B1249" s="45">
        <f>194</f>
        <v>194</v>
      </c>
      <c r="C1249" s="44">
        <v>172</v>
      </c>
      <c r="D1249" s="58" t="s">
        <v>1660</v>
      </c>
      <c r="E1249" t="s">
        <v>80</v>
      </c>
      <c r="F1249" t="s">
        <v>69</v>
      </c>
      <c r="G1249" s="45" t="s">
        <v>77</v>
      </c>
      <c r="H1249" s="44" t="s">
        <v>49</v>
      </c>
      <c r="I1249" s="44" t="s">
        <v>50</v>
      </c>
      <c r="J1249" s="44" t="s">
        <v>64</v>
      </c>
      <c r="K1249" s="46">
        <v>45.7</v>
      </c>
      <c r="L1249" s="47">
        <v>256</v>
      </c>
      <c r="M1249" s="48">
        <v>46.8</v>
      </c>
      <c r="N1249" s="47">
        <v>280</v>
      </c>
      <c r="O1249" s="48">
        <v>20.2</v>
      </c>
      <c r="P1249" s="47" t="s">
        <v>53</v>
      </c>
      <c r="Q1249" s="48">
        <v>63</v>
      </c>
      <c r="R1249" s="47">
        <v>260</v>
      </c>
      <c r="S1249" s="48">
        <v>95</v>
      </c>
      <c r="T1249" s="47">
        <v>178</v>
      </c>
      <c r="U1249" s="48">
        <v>85.8</v>
      </c>
      <c r="V1249" s="47">
        <v>192</v>
      </c>
      <c r="W1249" s="48">
        <v>87</v>
      </c>
      <c r="X1249" s="47">
        <v>162</v>
      </c>
      <c r="Y1249" s="48">
        <v>93.3</v>
      </c>
      <c r="Z1249" s="47">
        <v>121</v>
      </c>
      <c r="AA1249" s="48">
        <v>57.6</v>
      </c>
      <c r="AB1249" s="47">
        <v>287</v>
      </c>
      <c r="AC1249" s="48">
        <v>92.4</v>
      </c>
      <c r="AD1249" s="47" t="s">
        <v>1661</v>
      </c>
      <c r="AE1249" s="46">
        <v>56.2</v>
      </c>
    </row>
    <row r="1250" spans="1:31" x14ac:dyDescent="0.2">
      <c r="A1250" s="44">
        <f t="shared" si="19"/>
        <v>1249</v>
      </c>
      <c r="B1250" s="45">
        <v>267</v>
      </c>
      <c r="C1250" s="44">
        <v>264</v>
      </c>
      <c r="D1250" s="58" t="s">
        <v>1662</v>
      </c>
      <c r="E1250" t="s">
        <v>533</v>
      </c>
      <c r="F1250" t="s">
        <v>69</v>
      </c>
      <c r="G1250" s="45" t="s">
        <v>84</v>
      </c>
      <c r="H1250" s="44" t="s">
        <v>82</v>
      </c>
      <c r="I1250" s="44" t="s">
        <v>50</v>
      </c>
      <c r="J1250" s="44" t="s">
        <v>64</v>
      </c>
      <c r="K1250" s="46">
        <v>45.9</v>
      </c>
      <c r="L1250" s="47">
        <v>255</v>
      </c>
      <c r="M1250" s="48">
        <v>33.4</v>
      </c>
      <c r="N1250" s="47">
        <v>430</v>
      </c>
      <c r="O1250" s="48">
        <v>30.7</v>
      </c>
      <c r="P1250" s="47">
        <v>620</v>
      </c>
      <c r="Q1250" s="48">
        <v>45.1</v>
      </c>
      <c r="R1250" s="47">
        <v>413</v>
      </c>
      <c r="S1250" s="48">
        <v>87.4</v>
      </c>
      <c r="T1250" s="47">
        <v>240</v>
      </c>
      <c r="U1250" s="48">
        <v>17.7</v>
      </c>
      <c r="V1250" s="47">
        <v>769</v>
      </c>
      <c r="W1250" s="48">
        <v>23.8</v>
      </c>
      <c r="X1250" s="47">
        <v>709</v>
      </c>
      <c r="Y1250" s="48">
        <v>95.2</v>
      </c>
      <c r="Z1250" s="47">
        <v>77</v>
      </c>
      <c r="AA1250" s="48">
        <v>90.5</v>
      </c>
      <c r="AB1250" s="47">
        <v>101</v>
      </c>
      <c r="AC1250" s="48">
        <v>80.3</v>
      </c>
      <c r="AD1250" s="47">
        <v>165</v>
      </c>
      <c r="AE1250" s="46">
        <v>48.9</v>
      </c>
    </row>
    <row r="1251" spans="1:31" x14ac:dyDescent="0.2">
      <c r="A1251" s="44">
        <f t="shared" si="19"/>
        <v>1250</v>
      </c>
      <c r="B1251" s="45">
        <v>183</v>
      </c>
      <c r="C1251" s="44">
        <v>174</v>
      </c>
      <c r="D1251" s="58" t="s">
        <v>1663</v>
      </c>
      <c r="E1251" t="s">
        <v>100</v>
      </c>
      <c r="F1251" t="s">
        <v>101</v>
      </c>
      <c r="G1251" s="45" t="s">
        <v>77</v>
      </c>
      <c r="H1251" s="44" t="s">
        <v>49</v>
      </c>
      <c r="I1251" s="44" t="s">
        <v>50</v>
      </c>
      <c r="J1251" s="44" t="s">
        <v>64</v>
      </c>
      <c r="K1251" s="46">
        <v>46.3</v>
      </c>
      <c r="L1251" s="47">
        <v>254</v>
      </c>
      <c r="M1251" s="48">
        <v>39.299999999999997</v>
      </c>
      <c r="N1251" s="47">
        <v>348</v>
      </c>
      <c r="O1251" s="48">
        <v>17.7</v>
      </c>
      <c r="P1251" s="47" t="s">
        <v>53</v>
      </c>
      <c r="Q1251" s="48">
        <v>89.6</v>
      </c>
      <c r="R1251" s="47">
        <v>104</v>
      </c>
      <c r="S1251" s="48">
        <v>100</v>
      </c>
      <c r="T1251" s="47">
        <v>57</v>
      </c>
      <c r="U1251" s="48">
        <v>54.3</v>
      </c>
      <c r="V1251" s="47">
        <v>382</v>
      </c>
      <c r="W1251" s="48">
        <v>58.7</v>
      </c>
      <c r="X1251" s="47">
        <v>348</v>
      </c>
      <c r="Y1251" s="48">
        <v>94.2</v>
      </c>
      <c r="Z1251" s="47">
        <v>96</v>
      </c>
      <c r="AA1251" s="48">
        <v>37.9</v>
      </c>
      <c r="AB1251" s="47">
        <v>459</v>
      </c>
      <c r="AC1251" s="48">
        <v>82</v>
      </c>
      <c r="AD1251" s="47" t="s">
        <v>1664</v>
      </c>
      <c r="AE1251" s="46">
        <v>57.6</v>
      </c>
    </row>
    <row r="1252" spans="1:31" x14ac:dyDescent="0.2">
      <c r="A1252" s="44">
        <f t="shared" si="19"/>
        <v>1251</v>
      </c>
      <c r="B1252" s="45">
        <v>202</v>
      </c>
      <c r="C1252" s="44">
        <f>194</f>
        <v>194</v>
      </c>
      <c r="D1252" s="58" t="s">
        <v>1665</v>
      </c>
      <c r="E1252" t="s">
        <v>1360</v>
      </c>
      <c r="F1252" t="s">
        <v>69</v>
      </c>
      <c r="G1252" s="45" t="s">
        <v>77</v>
      </c>
      <c r="H1252" s="44" t="s">
        <v>82</v>
      </c>
      <c r="I1252" s="44" t="s">
        <v>50</v>
      </c>
      <c r="J1252" s="44" t="s">
        <v>64</v>
      </c>
      <c r="K1252" s="46">
        <v>46.4</v>
      </c>
      <c r="L1252" s="47">
        <v>252</v>
      </c>
      <c r="M1252" s="48">
        <v>24.6</v>
      </c>
      <c r="N1252" s="47">
        <v>546</v>
      </c>
      <c r="O1252" s="48">
        <v>73</v>
      </c>
      <c r="P1252" s="47">
        <v>211</v>
      </c>
      <c r="Q1252" s="48">
        <v>45.4</v>
      </c>
      <c r="R1252" s="47">
        <v>408</v>
      </c>
      <c r="S1252" s="48">
        <v>94.1</v>
      </c>
      <c r="T1252" s="47">
        <v>190</v>
      </c>
      <c r="U1252" s="48">
        <v>85.8</v>
      </c>
      <c r="V1252" s="47">
        <v>191</v>
      </c>
      <c r="W1252" s="48">
        <v>87.1</v>
      </c>
      <c r="X1252" s="47">
        <v>161</v>
      </c>
      <c r="Y1252" s="48">
        <v>93.7</v>
      </c>
      <c r="Z1252" s="47">
        <v>104</v>
      </c>
      <c r="AA1252" s="48">
        <v>71</v>
      </c>
      <c r="AB1252" s="47">
        <v>205</v>
      </c>
      <c r="AC1252" s="48">
        <v>92.9</v>
      </c>
      <c r="AD1252" s="47" t="s">
        <v>1666</v>
      </c>
      <c r="AE1252" s="46">
        <v>55.5</v>
      </c>
    </row>
    <row r="1253" spans="1:31" x14ac:dyDescent="0.2">
      <c r="A1253" s="44">
        <f t="shared" si="19"/>
        <v>1252</v>
      </c>
      <c r="B1253" s="45">
        <f>499</f>
        <v>499</v>
      </c>
      <c r="C1253" s="44">
        <f>497</f>
        <v>497</v>
      </c>
      <c r="D1253" s="58" t="s">
        <v>1667</v>
      </c>
      <c r="E1253" t="s">
        <v>495</v>
      </c>
      <c r="F1253" t="s">
        <v>47</v>
      </c>
      <c r="G1253" s="45" t="s">
        <v>84</v>
      </c>
      <c r="H1253" s="44" t="s">
        <v>49</v>
      </c>
      <c r="I1253" s="44" t="s">
        <v>59</v>
      </c>
      <c r="J1253" s="44" t="s">
        <v>64</v>
      </c>
      <c r="K1253" s="46">
        <v>46.4</v>
      </c>
      <c r="L1253" s="47">
        <v>253</v>
      </c>
      <c r="M1253" s="48">
        <v>31.6</v>
      </c>
      <c r="N1253" s="47">
        <v>453</v>
      </c>
      <c r="O1253" s="48">
        <v>44.4</v>
      </c>
      <c r="P1253" s="47">
        <v>445</v>
      </c>
      <c r="Q1253" s="48">
        <v>2.5</v>
      </c>
      <c r="R1253" s="47" t="s">
        <v>53</v>
      </c>
      <c r="S1253" s="48">
        <v>3</v>
      </c>
      <c r="T1253" s="47" t="s">
        <v>53</v>
      </c>
      <c r="U1253" s="48">
        <v>3.4</v>
      </c>
      <c r="V1253" s="47" t="s">
        <v>53</v>
      </c>
      <c r="W1253" s="48">
        <v>2.8</v>
      </c>
      <c r="X1253" s="47" t="s">
        <v>53</v>
      </c>
      <c r="Y1253" s="48">
        <v>46.1</v>
      </c>
      <c r="Z1253" s="47" t="s">
        <v>53</v>
      </c>
      <c r="AA1253" s="48">
        <v>86.1</v>
      </c>
      <c r="AB1253" s="47">
        <v>130</v>
      </c>
      <c r="AC1253" s="48">
        <v>53.7</v>
      </c>
      <c r="AD1253" s="47" t="s">
        <v>1224</v>
      </c>
      <c r="AE1253" s="46">
        <v>32.200000000000003</v>
      </c>
    </row>
    <row r="1254" spans="1:31" x14ac:dyDescent="0.2">
      <c r="A1254" s="44">
        <f t="shared" si="19"/>
        <v>1253</v>
      </c>
      <c r="B1254" s="45">
        <v>167</v>
      </c>
      <c r="C1254" s="44">
        <f>171</f>
        <v>171</v>
      </c>
      <c r="D1254" s="58" t="s">
        <v>1668</v>
      </c>
      <c r="E1254" t="s">
        <v>46</v>
      </c>
      <c r="F1254" t="s">
        <v>47</v>
      </c>
      <c r="G1254" s="45" t="s">
        <v>77</v>
      </c>
      <c r="H1254" s="44" t="s">
        <v>82</v>
      </c>
      <c r="I1254" s="44" t="s">
        <v>50</v>
      </c>
      <c r="J1254" s="44" t="s">
        <v>51</v>
      </c>
      <c r="K1254" s="46">
        <v>46.5</v>
      </c>
      <c r="L1254" s="47">
        <v>251</v>
      </c>
      <c r="M1254" s="48">
        <v>25.7</v>
      </c>
      <c r="N1254" s="47">
        <v>529</v>
      </c>
      <c r="O1254" s="48">
        <v>99.8</v>
      </c>
      <c r="P1254" s="47">
        <v>31</v>
      </c>
      <c r="Q1254" s="48">
        <v>62.6</v>
      </c>
      <c r="R1254" s="47">
        <v>263</v>
      </c>
      <c r="S1254" s="48">
        <v>93.1</v>
      </c>
      <c r="T1254" s="47">
        <v>199</v>
      </c>
      <c r="U1254" s="48">
        <v>81.8</v>
      </c>
      <c r="V1254" s="47">
        <v>214</v>
      </c>
      <c r="W1254" s="48">
        <v>83.5</v>
      </c>
      <c r="X1254" s="47">
        <v>182</v>
      </c>
      <c r="Y1254" s="48">
        <v>74.8</v>
      </c>
      <c r="Z1254" s="47">
        <v>445</v>
      </c>
      <c r="AA1254" s="48">
        <v>55.1</v>
      </c>
      <c r="AB1254" s="47">
        <v>301</v>
      </c>
      <c r="AC1254" s="48">
        <v>85.8</v>
      </c>
      <c r="AD1254" s="47" t="s">
        <v>1669</v>
      </c>
      <c r="AE1254" s="46">
        <v>59.6</v>
      </c>
    </row>
    <row r="1255" spans="1:31" x14ac:dyDescent="0.2">
      <c r="A1255" s="44">
        <f t="shared" si="19"/>
        <v>1254</v>
      </c>
      <c r="B1255" s="45">
        <v>275</v>
      </c>
      <c r="C1255" s="44">
        <v>297</v>
      </c>
      <c r="D1255" s="58" t="s">
        <v>1670</v>
      </c>
      <c r="E1255" t="s">
        <v>46</v>
      </c>
      <c r="F1255" t="s">
        <v>47</v>
      </c>
      <c r="G1255" s="45" t="s">
        <v>77</v>
      </c>
      <c r="H1255" s="44" t="s">
        <v>82</v>
      </c>
      <c r="I1255" s="44" t="s">
        <v>50</v>
      </c>
      <c r="J1255" s="44" t="s">
        <v>64</v>
      </c>
      <c r="K1255" s="46">
        <v>46.5</v>
      </c>
      <c r="L1255" s="47">
        <v>250</v>
      </c>
      <c r="M1255" s="48">
        <v>47.9</v>
      </c>
      <c r="N1255" s="47">
        <v>272</v>
      </c>
      <c r="O1255" s="48">
        <v>68.2</v>
      </c>
      <c r="P1255" s="47">
        <v>245</v>
      </c>
      <c r="Q1255" s="48">
        <v>36.5</v>
      </c>
      <c r="R1255" s="47">
        <v>513</v>
      </c>
      <c r="S1255" s="48">
        <v>5.3</v>
      </c>
      <c r="T1255" s="47" t="s">
        <v>53</v>
      </c>
      <c r="U1255" s="48">
        <v>19.2</v>
      </c>
      <c r="V1255" s="47">
        <v>740</v>
      </c>
      <c r="W1255" s="48">
        <v>14.5</v>
      </c>
      <c r="X1255" s="47" t="s">
        <v>53</v>
      </c>
      <c r="Y1255" s="48">
        <v>82.6</v>
      </c>
      <c r="Z1255" s="47">
        <v>299</v>
      </c>
      <c r="AA1255" s="48">
        <v>91.9</v>
      </c>
      <c r="AB1255" s="47">
        <v>91</v>
      </c>
      <c r="AC1255" s="48">
        <v>68.900000000000006</v>
      </c>
      <c r="AD1255" s="47" t="s">
        <v>1129</v>
      </c>
      <c r="AE1255" s="46">
        <v>48.1</v>
      </c>
    </row>
    <row r="1256" spans="1:31" x14ac:dyDescent="0.2">
      <c r="A1256" s="44">
        <f t="shared" si="19"/>
        <v>1255</v>
      </c>
      <c r="B1256" s="45">
        <v>293</v>
      </c>
      <c r="C1256" s="44">
        <v>307</v>
      </c>
      <c r="D1256" s="58" t="s">
        <v>1671</v>
      </c>
      <c r="E1256" t="s">
        <v>46</v>
      </c>
      <c r="F1256" t="s">
        <v>47</v>
      </c>
      <c r="G1256" s="45" t="s">
        <v>84</v>
      </c>
      <c r="H1256" s="44" t="s">
        <v>82</v>
      </c>
      <c r="I1256" s="44" t="s">
        <v>50</v>
      </c>
      <c r="J1256" s="44" t="s">
        <v>64</v>
      </c>
      <c r="K1256" s="46">
        <v>46.6</v>
      </c>
      <c r="L1256" s="47">
        <v>249</v>
      </c>
      <c r="M1256" s="48">
        <v>37.1</v>
      </c>
      <c r="N1256" s="47">
        <v>381</v>
      </c>
      <c r="O1256" s="48">
        <v>26.8</v>
      </c>
      <c r="P1256" s="47">
        <v>701</v>
      </c>
      <c r="Q1256" s="48">
        <v>53.1</v>
      </c>
      <c r="R1256" s="47">
        <v>351</v>
      </c>
      <c r="S1256" s="48">
        <v>39.5</v>
      </c>
      <c r="T1256" s="47">
        <v>503</v>
      </c>
      <c r="U1256" s="48">
        <v>64.2</v>
      </c>
      <c r="V1256" s="47">
        <v>310</v>
      </c>
      <c r="W1256" s="48">
        <v>52.3</v>
      </c>
      <c r="X1256" s="47">
        <v>394</v>
      </c>
      <c r="Y1256" s="48">
        <v>81.900000000000006</v>
      </c>
      <c r="Z1256" s="47">
        <v>313</v>
      </c>
      <c r="AA1256" s="48">
        <v>28</v>
      </c>
      <c r="AB1256" s="47">
        <v>596</v>
      </c>
      <c r="AC1256" s="48">
        <v>64.900000000000006</v>
      </c>
      <c r="AD1256" s="47" t="s">
        <v>321</v>
      </c>
      <c r="AE1256" s="46">
        <v>46.1</v>
      </c>
    </row>
    <row r="1257" spans="1:31" x14ac:dyDescent="0.2">
      <c r="A1257" s="44">
        <f t="shared" si="19"/>
        <v>1256</v>
      </c>
      <c r="B1257" s="45">
        <f>328</f>
        <v>328</v>
      </c>
      <c r="C1257" s="44">
        <f>328</f>
        <v>328</v>
      </c>
      <c r="D1257" s="58" t="s">
        <v>1672</v>
      </c>
      <c r="E1257" t="s">
        <v>130</v>
      </c>
      <c r="F1257" t="s">
        <v>76</v>
      </c>
      <c r="G1257" s="45" t="s">
        <v>77</v>
      </c>
      <c r="H1257" s="44" t="s">
        <v>62</v>
      </c>
      <c r="I1257" s="44" t="s">
        <v>50</v>
      </c>
      <c r="J1257" s="44" t="s">
        <v>64</v>
      </c>
      <c r="K1257" s="46">
        <v>46.9</v>
      </c>
      <c r="L1257" s="47">
        <v>248</v>
      </c>
      <c r="M1257" s="48">
        <v>41.9</v>
      </c>
      <c r="N1257" s="47">
        <v>319</v>
      </c>
      <c r="O1257" s="48">
        <v>6.9</v>
      </c>
      <c r="P1257" s="47" t="s">
        <v>53</v>
      </c>
      <c r="Q1257" s="48">
        <v>47.1</v>
      </c>
      <c r="R1257" s="47">
        <v>403</v>
      </c>
      <c r="S1257" s="48">
        <v>1.8</v>
      </c>
      <c r="T1257" s="47" t="s">
        <v>53</v>
      </c>
      <c r="U1257" s="48">
        <v>2.8</v>
      </c>
      <c r="V1257" s="47" t="s">
        <v>53</v>
      </c>
      <c r="W1257" s="48">
        <v>7.5</v>
      </c>
      <c r="X1257" s="47" t="s">
        <v>53</v>
      </c>
      <c r="Y1257" s="48">
        <v>83</v>
      </c>
      <c r="Z1257" s="47">
        <v>294</v>
      </c>
      <c r="AA1257" s="48">
        <v>98.9</v>
      </c>
      <c r="AB1257" s="47">
        <v>30</v>
      </c>
      <c r="AC1257" s="48">
        <v>71.2</v>
      </c>
      <c r="AD1257" s="47" t="s">
        <v>1050</v>
      </c>
      <c r="AE1257" s="46">
        <v>42.6</v>
      </c>
    </row>
    <row r="1258" spans="1:31" x14ac:dyDescent="0.2">
      <c r="A1258" s="44">
        <f t="shared" si="19"/>
        <v>1257</v>
      </c>
      <c r="B1258" s="45">
        <v>218</v>
      </c>
      <c r="C1258" s="44">
        <v>234</v>
      </c>
      <c r="D1258" s="58" t="s">
        <v>1673</v>
      </c>
      <c r="E1258" t="s">
        <v>216</v>
      </c>
      <c r="F1258" t="s">
        <v>69</v>
      </c>
      <c r="G1258" s="45" t="s">
        <v>77</v>
      </c>
      <c r="H1258" s="44" t="s">
        <v>82</v>
      </c>
      <c r="I1258" s="44" t="s">
        <v>50</v>
      </c>
      <c r="J1258" s="44" t="s">
        <v>64</v>
      </c>
      <c r="K1258" s="46">
        <v>47.2</v>
      </c>
      <c r="L1258" s="47">
        <v>247</v>
      </c>
      <c r="M1258" s="48">
        <v>49.2</v>
      </c>
      <c r="N1258" s="47">
        <v>259</v>
      </c>
      <c r="O1258" s="48">
        <v>74.900000000000006</v>
      </c>
      <c r="P1258" s="47">
        <v>197</v>
      </c>
      <c r="Q1258" s="48">
        <v>58.6</v>
      </c>
      <c r="R1258" s="47">
        <v>296</v>
      </c>
      <c r="S1258" s="48">
        <v>40.4</v>
      </c>
      <c r="T1258" s="47">
        <v>495</v>
      </c>
      <c r="U1258" s="48">
        <v>42</v>
      </c>
      <c r="V1258" s="47">
        <v>476</v>
      </c>
      <c r="W1258" s="48">
        <v>47.3</v>
      </c>
      <c r="X1258" s="47">
        <v>439</v>
      </c>
      <c r="Y1258" s="48">
        <v>95.3</v>
      </c>
      <c r="Z1258" s="47">
        <v>75</v>
      </c>
      <c r="AA1258" s="48">
        <v>12.5</v>
      </c>
      <c r="AB1258" s="47" t="s">
        <v>53</v>
      </c>
      <c r="AC1258" s="48">
        <v>87.9</v>
      </c>
      <c r="AD1258" s="47" t="s">
        <v>1635</v>
      </c>
      <c r="AE1258" s="46">
        <v>54.3</v>
      </c>
    </row>
    <row r="1259" spans="1:31" x14ac:dyDescent="0.2">
      <c r="A1259" s="44">
        <f t="shared" si="19"/>
        <v>1258</v>
      </c>
      <c r="B1259" s="45">
        <f>197</f>
        <v>197</v>
      </c>
      <c r="C1259" s="44">
        <v>190</v>
      </c>
      <c r="D1259" s="58" t="s">
        <v>1674</v>
      </c>
      <c r="E1259" t="s">
        <v>411</v>
      </c>
      <c r="F1259" t="s">
        <v>69</v>
      </c>
      <c r="G1259" s="45" t="s">
        <v>58</v>
      </c>
      <c r="H1259" s="44" t="s">
        <v>62</v>
      </c>
      <c r="I1259" s="44" t="s">
        <v>50</v>
      </c>
      <c r="J1259" s="44" t="s">
        <v>64</v>
      </c>
      <c r="K1259" s="46">
        <v>47.6</v>
      </c>
      <c r="L1259" s="47">
        <v>246</v>
      </c>
      <c r="M1259" s="48">
        <v>56.3</v>
      </c>
      <c r="N1259" s="47">
        <v>211</v>
      </c>
      <c r="O1259" s="48">
        <v>18.5</v>
      </c>
      <c r="P1259" s="47" t="s">
        <v>53</v>
      </c>
      <c r="Q1259" s="48">
        <v>71.099999999999994</v>
      </c>
      <c r="R1259" s="47">
        <v>207</v>
      </c>
      <c r="S1259" s="48">
        <v>91.8</v>
      </c>
      <c r="T1259" s="47">
        <v>211</v>
      </c>
      <c r="U1259" s="48">
        <v>95.9</v>
      </c>
      <c r="V1259" s="47">
        <v>114</v>
      </c>
      <c r="W1259" s="48">
        <v>71.3</v>
      </c>
      <c r="X1259" s="47">
        <v>258</v>
      </c>
      <c r="Y1259" s="48">
        <v>71.900000000000006</v>
      </c>
      <c r="Z1259" s="47">
        <v>502</v>
      </c>
      <c r="AA1259" s="48">
        <v>29.1</v>
      </c>
      <c r="AB1259" s="47">
        <v>569</v>
      </c>
      <c r="AC1259" s="48">
        <v>59</v>
      </c>
      <c r="AD1259" s="47">
        <v>520</v>
      </c>
      <c r="AE1259" s="46">
        <v>55.8</v>
      </c>
    </row>
    <row r="1260" spans="1:31" x14ac:dyDescent="0.2">
      <c r="A1260" s="44">
        <f t="shared" si="19"/>
        <v>1259</v>
      </c>
      <c r="B1260" s="45">
        <v>211</v>
      </c>
      <c r="C1260" s="44">
        <f>198</f>
        <v>198</v>
      </c>
      <c r="D1260" s="58" t="s">
        <v>1675</v>
      </c>
      <c r="E1260" t="s">
        <v>160</v>
      </c>
      <c r="F1260" t="s">
        <v>47</v>
      </c>
      <c r="G1260" s="45" t="s">
        <v>84</v>
      </c>
      <c r="H1260" s="44" t="s">
        <v>82</v>
      </c>
      <c r="I1260" s="44" t="s">
        <v>50</v>
      </c>
      <c r="J1260" s="44" t="s">
        <v>64</v>
      </c>
      <c r="K1260" s="46">
        <v>47.6</v>
      </c>
      <c r="L1260" s="47">
        <v>245</v>
      </c>
      <c r="M1260" s="48">
        <v>50.5</v>
      </c>
      <c r="N1260" s="47">
        <v>249</v>
      </c>
      <c r="O1260" s="48">
        <v>24.4</v>
      </c>
      <c r="P1260" s="47">
        <v>746</v>
      </c>
      <c r="Q1260" s="48">
        <v>54.6</v>
      </c>
      <c r="R1260" s="47">
        <v>332</v>
      </c>
      <c r="S1260" s="48">
        <v>87.4</v>
      </c>
      <c r="T1260" s="47">
        <v>239</v>
      </c>
      <c r="U1260" s="48">
        <v>76.900000000000006</v>
      </c>
      <c r="V1260" s="47">
        <v>243</v>
      </c>
      <c r="W1260" s="48">
        <v>79.099999999999994</v>
      </c>
      <c r="X1260" s="47">
        <v>216</v>
      </c>
      <c r="Y1260" s="48">
        <v>86.2</v>
      </c>
      <c r="Z1260" s="47">
        <v>233</v>
      </c>
      <c r="AA1260" s="48">
        <v>61.5</v>
      </c>
      <c r="AB1260" s="47">
        <v>255</v>
      </c>
      <c r="AC1260" s="48">
        <v>86</v>
      </c>
      <c r="AD1260" s="47">
        <v>100</v>
      </c>
      <c r="AE1260" s="46">
        <v>54.7</v>
      </c>
    </row>
    <row r="1261" spans="1:31" x14ac:dyDescent="0.2">
      <c r="A1261" s="44">
        <f t="shared" si="19"/>
        <v>1260</v>
      </c>
      <c r="B1261" s="45">
        <f>247</f>
        <v>247</v>
      </c>
      <c r="C1261" s="44">
        <v>271</v>
      </c>
      <c r="D1261" s="58" t="s">
        <v>1676</v>
      </c>
      <c r="E1261" t="s">
        <v>75</v>
      </c>
      <c r="F1261" t="s">
        <v>76</v>
      </c>
      <c r="G1261" s="45" t="s">
        <v>77</v>
      </c>
      <c r="H1261" s="44" t="s">
        <v>49</v>
      </c>
      <c r="I1261" s="44" t="s">
        <v>50</v>
      </c>
      <c r="J1261" s="44" t="s">
        <v>64</v>
      </c>
      <c r="K1261" s="46">
        <v>47.6</v>
      </c>
      <c r="L1261" s="47">
        <v>244</v>
      </c>
      <c r="M1261" s="48">
        <v>29.6</v>
      </c>
      <c r="N1261" s="47">
        <v>483</v>
      </c>
      <c r="O1261" s="48">
        <v>30.3</v>
      </c>
      <c r="P1261" s="47">
        <v>626</v>
      </c>
      <c r="Q1261" s="48">
        <v>98.6</v>
      </c>
      <c r="R1261" s="47">
        <v>44</v>
      </c>
      <c r="S1261" s="48">
        <v>9</v>
      </c>
      <c r="T1261" s="47" t="s">
        <v>53</v>
      </c>
      <c r="U1261" s="48">
        <v>32.9</v>
      </c>
      <c r="V1261" s="47">
        <v>559</v>
      </c>
      <c r="W1261" s="48">
        <v>24.7</v>
      </c>
      <c r="X1261" s="47">
        <v>690</v>
      </c>
      <c r="Y1261" s="48">
        <v>77.099999999999994</v>
      </c>
      <c r="Z1261" s="47">
        <v>403</v>
      </c>
      <c r="AA1261" s="48">
        <v>18.2</v>
      </c>
      <c r="AB1261" s="47">
        <v>754</v>
      </c>
      <c r="AC1261" s="48">
        <v>55.5</v>
      </c>
      <c r="AD1261" s="47" t="s">
        <v>1179</v>
      </c>
      <c r="AE1261" s="46">
        <v>50.6</v>
      </c>
    </row>
    <row r="1262" spans="1:31" x14ac:dyDescent="0.2">
      <c r="A1262" s="44">
        <f t="shared" si="19"/>
        <v>1261</v>
      </c>
      <c r="B1262" s="45">
        <f>138</f>
        <v>138</v>
      </c>
      <c r="C1262" s="44">
        <f>133</f>
        <v>133</v>
      </c>
      <c r="D1262" s="58" t="s">
        <v>1677</v>
      </c>
      <c r="E1262" t="s">
        <v>100</v>
      </c>
      <c r="F1262" t="s">
        <v>101</v>
      </c>
      <c r="G1262" s="45" t="s">
        <v>77</v>
      </c>
      <c r="H1262" s="44" t="s">
        <v>82</v>
      </c>
      <c r="I1262" s="44" t="s">
        <v>50</v>
      </c>
      <c r="J1262" s="44" t="s">
        <v>64</v>
      </c>
      <c r="K1262" s="46">
        <v>47.7</v>
      </c>
      <c r="L1262" s="47">
        <v>242</v>
      </c>
      <c r="M1262" s="48">
        <v>56.7</v>
      </c>
      <c r="N1262" s="47">
        <v>206</v>
      </c>
      <c r="O1262" s="48">
        <v>13.6</v>
      </c>
      <c r="P1262" s="47" t="s">
        <v>53</v>
      </c>
      <c r="Q1262" s="48">
        <v>85.8</v>
      </c>
      <c r="R1262" s="47">
        <v>119</v>
      </c>
      <c r="S1262" s="48">
        <v>100</v>
      </c>
      <c r="T1262" s="47">
        <v>86</v>
      </c>
      <c r="U1262" s="48">
        <v>97.3</v>
      </c>
      <c r="V1262" s="47">
        <v>98</v>
      </c>
      <c r="W1262" s="48">
        <v>97.5</v>
      </c>
      <c r="X1262" s="47">
        <v>86</v>
      </c>
      <c r="Y1262" s="48">
        <v>91</v>
      </c>
      <c r="Z1262" s="47">
        <v>156</v>
      </c>
      <c r="AA1262" s="48">
        <v>62.2</v>
      </c>
      <c r="AB1262" s="47">
        <v>252</v>
      </c>
      <c r="AC1262" s="48">
        <v>90.6</v>
      </c>
      <c r="AD1262" s="47">
        <v>59</v>
      </c>
      <c r="AE1262" s="46">
        <v>63.3</v>
      </c>
    </row>
    <row r="1263" spans="1:31" x14ac:dyDescent="0.2">
      <c r="A1263" s="44">
        <f t="shared" si="19"/>
        <v>1262</v>
      </c>
      <c r="B1263" s="45">
        <f>328</f>
        <v>328</v>
      </c>
      <c r="C1263" s="44">
        <f>328</f>
        <v>328</v>
      </c>
      <c r="D1263" s="58" t="s">
        <v>1678</v>
      </c>
      <c r="E1263" t="s">
        <v>46</v>
      </c>
      <c r="F1263" t="s">
        <v>47</v>
      </c>
      <c r="G1263" s="45" t="s">
        <v>84</v>
      </c>
      <c r="H1263" s="44" t="s">
        <v>49</v>
      </c>
      <c r="I1263" s="44" t="s">
        <v>50</v>
      </c>
      <c r="J1263" s="44" t="s">
        <v>64</v>
      </c>
      <c r="K1263" s="46">
        <v>47.7</v>
      </c>
      <c r="L1263" s="47">
        <v>243</v>
      </c>
      <c r="M1263" s="48">
        <v>45.8</v>
      </c>
      <c r="N1263" s="47">
        <v>295</v>
      </c>
      <c r="O1263" s="48">
        <v>53.4</v>
      </c>
      <c r="P1263" s="47">
        <v>351</v>
      </c>
      <c r="Q1263" s="48">
        <v>16.5</v>
      </c>
      <c r="R1263" s="47">
        <v>774</v>
      </c>
      <c r="S1263" s="48">
        <v>24.1</v>
      </c>
      <c r="T1263" s="47">
        <v>661</v>
      </c>
      <c r="U1263" s="48">
        <v>38.799999999999997</v>
      </c>
      <c r="V1263" s="47">
        <v>508</v>
      </c>
      <c r="W1263" s="48">
        <v>44.3</v>
      </c>
      <c r="X1263" s="47">
        <v>471</v>
      </c>
      <c r="Y1263" s="48">
        <v>75.3</v>
      </c>
      <c r="Z1263" s="47">
        <v>437</v>
      </c>
      <c r="AA1263" s="48">
        <v>44.6</v>
      </c>
      <c r="AB1263" s="47">
        <v>393</v>
      </c>
      <c r="AC1263" s="48">
        <v>87.5</v>
      </c>
      <c r="AD1263" s="47">
        <v>87</v>
      </c>
      <c r="AE1263" s="46">
        <v>42.6</v>
      </c>
    </row>
    <row r="1264" spans="1:31" x14ac:dyDescent="0.2">
      <c r="A1264" s="44">
        <f t="shared" si="19"/>
        <v>1263</v>
      </c>
      <c r="B1264" s="45">
        <f>379</f>
        <v>379</v>
      </c>
      <c r="C1264" s="44">
        <f>347</f>
        <v>347</v>
      </c>
      <c r="D1264" s="58" t="s">
        <v>1679</v>
      </c>
      <c r="E1264" t="s">
        <v>133</v>
      </c>
      <c r="F1264" t="s">
        <v>69</v>
      </c>
      <c r="G1264" s="45" t="s">
        <v>84</v>
      </c>
      <c r="H1264" s="44" t="s">
        <v>82</v>
      </c>
      <c r="I1264" s="44" t="s">
        <v>50</v>
      </c>
      <c r="J1264" s="44" t="s">
        <v>64</v>
      </c>
      <c r="K1264" s="46">
        <v>47.8</v>
      </c>
      <c r="L1264" s="47">
        <v>241</v>
      </c>
      <c r="M1264" s="48">
        <v>32.799999999999997</v>
      </c>
      <c r="N1264" s="47">
        <v>438</v>
      </c>
      <c r="O1264" s="48">
        <v>6.8</v>
      </c>
      <c r="P1264" s="47" t="s">
        <v>53</v>
      </c>
      <c r="Q1264" s="48">
        <v>59.5</v>
      </c>
      <c r="R1264" s="47">
        <v>292</v>
      </c>
      <c r="S1264" s="48">
        <v>2.9</v>
      </c>
      <c r="T1264" s="47" t="s">
        <v>53</v>
      </c>
      <c r="U1264" s="48">
        <v>1.2</v>
      </c>
      <c r="V1264" s="47" t="s">
        <v>53</v>
      </c>
      <c r="W1264" s="48">
        <v>1.2</v>
      </c>
      <c r="X1264" s="47" t="s">
        <v>53</v>
      </c>
      <c r="Y1264" s="48">
        <v>94.9</v>
      </c>
      <c r="Z1264" s="47">
        <v>86</v>
      </c>
      <c r="AA1264" s="48">
        <v>12.5</v>
      </c>
      <c r="AB1264" s="47" t="s">
        <v>53</v>
      </c>
      <c r="AC1264" s="48">
        <v>57.5</v>
      </c>
      <c r="AD1264" s="47" t="s">
        <v>782</v>
      </c>
      <c r="AE1264" s="46">
        <v>39.5</v>
      </c>
    </row>
    <row r="1265" spans="1:31" x14ac:dyDescent="0.2">
      <c r="A1265" s="44">
        <f t="shared" si="19"/>
        <v>1264</v>
      </c>
      <c r="B1265" s="45">
        <v>435</v>
      </c>
      <c r="C1265" s="44">
        <f>452</f>
        <v>452</v>
      </c>
      <c r="D1265" s="58" t="s">
        <v>1680</v>
      </c>
      <c r="E1265" t="s">
        <v>190</v>
      </c>
      <c r="F1265" t="s">
        <v>76</v>
      </c>
      <c r="G1265" s="45" t="s">
        <v>58</v>
      </c>
      <c r="H1265" s="44" t="s">
        <v>49</v>
      </c>
      <c r="I1265" s="44" t="s">
        <v>50</v>
      </c>
      <c r="J1265" s="44" t="s">
        <v>64</v>
      </c>
      <c r="K1265" s="46">
        <v>47.8</v>
      </c>
      <c r="L1265" s="47">
        <v>240</v>
      </c>
      <c r="M1265" s="48">
        <v>28.2</v>
      </c>
      <c r="N1265" s="47">
        <v>493</v>
      </c>
      <c r="O1265" s="48">
        <v>68.3</v>
      </c>
      <c r="P1265" s="47">
        <v>243</v>
      </c>
      <c r="Q1265" s="48">
        <v>9.6</v>
      </c>
      <c r="R1265" s="47" t="s">
        <v>53</v>
      </c>
      <c r="S1265" s="48">
        <v>19.7</v>
      </c>
      <c r="T1265" s="47">
        <v>717</v>
      </c>
      <c r="U1265" s="48">
        <v>39.6</v>
      </c>
      <c r="V1265" s="47">
        <v>495</v>
      </c>
      <c r="W1265" s="48">
        <v>42.6</v>
      </c>
      <c r="X1265" s="47">
        <v>486</v>
      </c>
      <c r="Y1265" s="48">
        <v>24.1</v>
      </c>
      <c r="Z1265" s="47" t="s">
        <v>53</v>
      </c>
      <c r="AA1265" s="48">
        <v>29</v>
      </c>
      <c r="AB1265" s="47">
        <v>573</v>
      </c>
      <c r="AC1265" s="48">
        <v>68.2</v>
      </c>
      <c r="AD1265" s="47" t="s">
        <v>1361</v>
      </c>
      <c r="AE1265" s="46">
        <v>35.4</v>
      </c>
    </row>
    <row r="1266" spans="1:31" x14ac:dyDescent="0.2">
      <c r="A1266" s="44">
        <f t="shared" si="19"/>
        <v>1265</v>
      </c>
      <c r="B1266" s="45">
        <f>324</f>
        <v>324</v>
      </c>
      <c r="C1266" s="44">
        <f>368</f>
        <v>368</v>
      </c>
      <c r="D1266" s="58" t="s">
        <v>1681</v>
      </c>
      <c r="E1266" t="s">
        <v>255</v>
      </c>
      <c r="F1266" t="s">
        <v>76</v>
      </c>
      <c r="G1266" s="45" t="s">
        <v>84</v>
      </c>
      <c r="H1266" s="44" t="s">
        <v>82</v>
      </c>
      <c r="I1266" s="44" t="s">
        <v>59</v>
      </c>
      <c r="J1266" s="44" t="s">
        <v>64</v>
      </c>
      <c r="K1266" s="46">
        <v>47.9</v>
      </c>
      <c r="L1266" s="47">
        <v>239</v>
      </c>
      <c r="M1266" s="48">
        <v>59.8</v>
      </c>
      <c r="N1266" s="47">
        <v>194</v>
      </c>
      <c r="O1266" s="48">
        <v>28.9</v>
      </c>
      <c r="P1266" s="47">
        <v>656</v>
      </c>
      <c r="Q1266" s="48">
        <v>7.3</v>
      </c>
      <c r="R1266" s="47" t="s">
        <v>53</v>
      </c>
      <c r="S1266" s="48">
        <v>33.799999999999997</v>
      </c>
      <c r="T1266" s="47">
        <v>545</v>
      </c>
      <c r="U1266" s="48">
        <v>64.5</v>
      </c>
      <c r="V1266" s="47">
        <v>309</v>
      </c>
      <c r="W1266" s="48">
        <v>68</v>
      </c>
      <c r="X1266" s="47">
        <v>285</v>
      </c>
      <c r="Y1266" s="48">
        <v>69.2</v>
      </c>
      <c r="Z1266" s="47">
        <v>543</v>
      </c>
      <c r="AA1266" s="48">
        <v>90.1</v>
      </c>
      <c r="AB1266" s="47">
        <v>105</v>
      </c>
      <c r="AC1266" s="48">
        <v>64.099999999999994</v>
      </c>
      <c r="AD1266" s="47" t="s">
        <v>1207</v>
      </c>
      <c r="AE1266" s="46">
        <v>43</v>
      </c>
    </row>
    <row r="1267" spans="1:31" x14ac:dyDescent="0.2">
      <c r="A1267" s="44">
        <f t="shared" si="19"/>
        <v>1266</v>
      </c>
      <c r="B1267" s="45">
        <f>247</f>
        <v>247</v>
      </c>
      <c r="C1267" s="44">
        <f>275</f>
        <v>275</v>
      </c>
      <c r="D1267" s="58" t="s">
        <v>1682</v>
      </c>
      <c r="E1267" t="s">
        <v>46</v>
      </c>
      <c r="F1267" t="s">
        <v>47</v>
      </c>
      <c r="G1267" s="45" t="s">
        <v>77</v>
      </c>
      <c r="H1267" s="44" t="s">
        <v>49</v>
      </c>
      <c r="I1267" s="44" t="s">
        <v>50</v>
      </c>
      <c r="J1267" s="44" t="s">
        <v>64</v>
      </c>
      <c r="K1267" s="46">
        <v>48.1</v>
      </c>
      <c r="L1267" s="47">
        <v>238</v>
      </c>
      <c r="M1267" s="48">
        <v>40</v>
      </c>
      <c r="N1267" s="47">
        <v>342</v>
      </c>
      <c r="O1267" s="48">
        <v>15.8</v>
      </c>
      <c r="P1267" s="47" t="s">
        <v>53</v>
      </c>
      <c r="Q1267" s="48">
        <v>62.4</v>
      </c>
      <c r="R1267" s="47">
        <v>266</v>
      </c>
      <c r="S1267" s="48">
        <v>77.900000000000006</v>
      </c>
      <c r="T1267" s="47">
        <v>307</v>
      </c>
      <c r="U1267" s="48">
        <v>46.3</v>
      </c>
      <c r="V1267" s="47">
        <v>436</v>
      </c>
      <c r="W1267" s="48">
        <v>51.3</v>
      </c>
      <c r="X1267" s="47">
        <v>404</v>
      </c>
      <c r="Y1267" s="48">
        <v>78.8</v>
      </c>
      <c r="Z1267" s="47">
        <v>372</v>
      </c>
      <c r="AA1267" s="48">
        <v>44.2</v>
      </c>
      <c r="AB1267" s="47">
        <v>399</v>
      </c>
      <c r="AC1267" s="48">
        <v>84.5</v>
      </c>
      <c r="AD1267" s="47" t="s">
        <v>1527</v>
      </c>
      <c r="AE1267" s="46">
        <v>50.6</v>
      </c>
    </row>
    <row r="1268" spans="1:31" x14ac:dyDescent="0.2">
      <c r="A1268" s="44">
        <f t="shared" si="19"/>
        <v>1267</v>
      </c>
      <c r="B1268" s="45">
        <v>408</v>
      </c>
      <c r="C1268" s="44">
        <f>371</f>
        <v>371</v>
      </c>
      <c r="D1268" s="58" t="s">
        <v>1683</v>
      </c>
      <c r="E1268" t="s">
        <v>133</v>
      </c>
      <c r="F1268" t="s">
        <v>69</v>
      </c>
      <c r="G1268" s="45" t="s">
        <v>84</v>
      </c>
      <c r="H1268" s="44" t="s">
        <v>82</v>
      </c>
      <c r="I1268" s="44" t="s">
        <v>50</v>
      </c>
      <c r="J1268" s="44" t="s">
        <v>64</v>
      </c>
      <c r="K1268" s="46">
        <v>48.1</v>
      </c>
      <c r="L1268" s="47">
        <v>237</v>
      </c>
      <c r="M1268" s="48">
        <v>14.3</v>
      </c>
      <c r="N1268" s="47" t="s">
        <v>52</v>
      </c>
      <c r="O1268" s="48">
        <v>5.0999999999999996</v>
      </c>
      <c r="P1268" s="47" t="s">
        <v>53</v>
      </c>
      <c r="Q1268" s="48">
        <v>42.5</v>
      </c>
      <c r="R1268" s="47">
        <v>447</v>
      </c>
      <c r="S1268" s="48">
        <v>5.2</v>
      </c>
      <c r="T1268" s="47" t="s">
        <v>53</v>
      </c>
      <c r="U1268" s="48">
        <v>10.1</v>
      </c>
      <c r="V1268" s="47" t="s">
        <v>53</v>
      </c>
      <c r="W1268" s="48">
        <v>16</v>
      </c>
      <c r="X1268" s="47" t="s">
        <v>53</v>
      </c>
      <c r="Y1268" s="48">
        <v>90</v>
      </c>
      <c r="Z1268" s="47">
        <v>175</v>
      </c>
      <c r="AA1268" s="48">
        <v>61.4</v>
      </c>
      <c r="AB1268" s="47">
        <v>257</v>
      </c>
      <c r="AC1268" s="48">
        <v>78.7</v>
      </c>
      <c r="AD1268" s="47" t="s">
        <v>1466</v>
      </c>
      <c r="AE1268" s="46">
        <v>36.9</v>
      </c>
    </row>
    <row r="1269" spans="1:31" x14ac:dyDescent="0.2">
      <c r="A1269" s="44">
        <f t="shared" si="19"/>
        <v>1268</v>
      </c>
      <c r="B1269" s="45">
        <v>261</v>
      </c>
      <c r="C1269" s="44">
        <f>261</f>
        <v>261</v>
      </c>
      <c r="D1269" s="58" t="s">
        <v>1684</v>
      </c>
      <c r="E1269" t="s">
        <v>910</v>
      </c>
      <c r="F1269" t="s">
        <v>101</v>
      </c>
      <c r="G1269" s="45" t="s">
        <v>77</v>
      </c>
      <c r="H1269" s="44" t="s">
        <v>49</v>
      </c>
      <c r="I1269" s="44" t="s">
        <v>50</v>
      </c>
      <c r="J1269" s="44" t="s">
        <v>64</v>
      </c>
      <c r="K1269" s="46">
        <v>48.8</v>
      </c>
      <c r="L1269" s="47">
        <v>235</v>
      </c>
      <c r="M1269" s="48">
        <v>34.700000000000003</v>
      </c>
      <c r="N1269" s="47">
        <v>417</v>
      </c>
      <c r="O1269" s="48">
        <v>12.1</v>
      </c>
      <c r="P1269" s="47" t="s">
        <v>53</v>
      </c>
      <c r="Q1269" s="48">
        <v>48.2</v>
      </c>
      <c r="R1269" s="47">
        <v>387</v>
      </c>
      <c r="S1269" s="48">
        <v>100</v>
      </c>
      <c r="T1269" s="47">
        <v>73</v>
      </c>
      <c r="U1269" s="48">
        <v>48.1</v>
      </c>
      <c r="V1269" s="47">
        <v>420</v>
      </c>
      <c r="W1269" s="48">
        <v>53</v>
      </c>
      <c r="X1269" s="47">
        <v>389</v>
      </c>
      <c r="Y1269" s="48">
        <v>60.9</v>
      </c>
      <c r="Z1269" s="47">
        <v>681</v>
      </c>
      <c r="AA1269" s="48">
        <v>87.4</v>
      </c>
      <c r="AB1269" s="47">
        <v>123</v>
      </c>
      <c r="AC1269" s="48">
        <v>88.2</v>
      </c>
      <c r="AD1269" s="47" t="s">
        <v>1685</v>
      </c>
      <c r="AE1269" s="46">
        <v>49.4</v>
      </c>
    </row>
    <row r="1270" spans="1:31" x14ac:dyDescent="0.2">
      <c r="A1270" s="44">
        <f t="shared" si="19"/>
        <v>1269</v>
      </c>
      <c r="B1270" s="45">
        <f>334</f>
        <v>334</v>
      </c>
      <c r="C1270" s="44">
        <f>365</f>
        <v>365</v>
      </c>
      <c r="D1270" s="58" t="s">
        <v>1686</v>
      </c>
      <c r="E1270" t="s">
        <v>46</v>
      </c>
      <c r="F1270" t="s">
        <v>47</v>
      </c>
      <c r="G1270" s="45" t="s">
        <v>77</v>
      </c>
      <c r="H1270" s="44" t="s">
        <v>82</v>
      </c>
      <c r="I1270" s="44" t="s">
        <v>50</v>
      </c>
      <c r="J1270" s="44" t="s">
        <v>64</v>
      </c>
      <c r="K1270" s="46">
        <v>48.8</v>
      </c>
      <c r="L1270" s="47">
        <v>234</v>
      </c>
      <c r="M1270" s="48">
        <v>40.299999999999997</v>
      </c>
      <c r="N1270" s="47">
        <v>337</v>
      </c>
      <c r="O1270" s="48">
        <v>33.1</v>
      </c>
      <c r="P1270" s="47">
        <v>587</v>
      </c>
      <c r="Q1270" s="48">
        <v>39.200000000000003</v>
      </c>
      <c r="R1270" s="47">
        <v>482</v>
      </c>
      <c r="S1270" s="48">
        <v>11</v>
      </c>
      <c r="T1270" s="47" t="s">
        <v>53</v>
      </c>
      <c r="U1270" s="48">
        <v>28.4</v>
      </c>
      <c r="V1270" s="47">
        <v>611</v>
      </c>
      <c r="W1270" s="48">
        <v>21.3</v>
      </c>
      <c r="X1270" s="47">
        <v>744</v>
      </c>
      <c r="Y1270" s="48">
        <v>82.3</v>
      </c>
      <c r="Z1270" s="47">
        <v>304</v>
      </c>
      <c r="AA1270" s="48">
        <v>36.4</v>
      </c>
      <c r="AB1270" s="47">
        <v>475</v>
      </c>
      <c r="AC1270" s="48">
        <v>66.900000000000006</v>
      </c>
      <c r="AD1270" s="47" t="s">
        <v>603</v>
      </c>
      <c r="AE1270" s="46">
        <v>42.3</v>
      </c>
    </row>
    <row r="1271" spans="1:31" x14ac:dyDescent="0.2">
      <c r="A1271" s="44">
        <f t="shared" si="19"/>
        <v>1270</v>
      </c>
      <c r="B1271" s="45">
        <f>526</f>
        <v>526</v>
      </c>
      <c r="C1271" s="44">
        <f>567</f>
        <v>567</v>
      </c>
      <c r="D1271" s="58" t="s">
        <v>1687</v>
      </c>
      <c r="E1271" t="s">
        <v>546</v>
      </c>
      <c r="F1271" t="s">
        <v>76</v>
      </c>
      <c r="G1271" s="45" t="s">
        <v>84</v>
      </c>
      <c r="H1271" s="44" t="s">
        <v>82</v>
      </c>
      <c r="I1271" s="44" t="s">
        <v>59</v>
      </c>
      <c r="J1271" s="44" t="s">
        <v>64</v>
      </c>
      <c r="K1271" s="46">
        <v>48.8</v>
      </c>
      <c r="L1271" s="47">
        <v>236</v>
      </c>
      <c r="M1271" s="48">
        <v>30.4</v>
      </c>
      <c r="N1271" s="47">
        <v>467</v>
      </c>
      <c r="O1271" s="48">
        <v>22</v>
      </c>
      <c r="P1271" s="47">
        <v>790</v>
      </c>
      <c r="Q1271" s="48">
        <v>8.8000000000000007</v>
      </c>
      <c r="R1271" s="47" t="s">
        <v>53</v>
      </c>
      <c r="S1271" s="48">
        <v>5.5</v>
      </c>
      <c r="T1271" s="47" t="s">
        <v>53</v>
      </c>
      <c r="U1271" s="48">
        <v>8.6999999999999993</v>
      </c>
      <c r="V1271" s="47" t="s">
        <v>53</v>
      </c>
      <c r="W1271" s="48">
        <v>13.3</v>
      </c>
      <c r="X1271" s="47" t="s">
        <v>53</v>
      </c>
      <c r="Y1271" s="48">
        <v>65.8</v>
      </c>
      <c r="Z1271" s="47">
        <v>613</v>
      </c>
      <c r="AA1271" s="48">
        <v>28.7</v>
      </c>
      <c r="AB1271" s="47">
        <v>584</v>
      </c>
      <c r="AC1271" s="48">
        <v>67.599999999999994</v>
      </c>
      <c r="AD1271" s="47" t="s">
        <v>1150</v>
      </c>
      <c r="AE1271" s="46">
        <v>30.9</v>
      </c>
    </row>
    <row r="1272" spans="1:31" x14ac:dyDescent="0.2">
      <c r="A1272" s="44">
        <f t="shared" si="19"/>
        <v>1271</v>
      </c>
      <c r="B1272" s="45">
        <f>132</f>
        <v>132</v>
      </c>
      <c r="C1272" s="44">
        <f>150</f>
        <v>150</v>
      </c>
      <c r="D1272" s="58" t="s">
        <v>1688</v>
      </c>
      <c r="E1272" t="s">
        <v>80</v>
      </c>
      <c r="F1272" t="s">
        <v>69</v>
      </c>
      <c r="G1272" s="45" t="s">
        <v>77</v>
      </c>
      <c r="H1272" s="44" t="s">
        <v>49</v>
      </c>
      <c r="I1272" s="44" t="s">
        <v>50</v>
      </c>
      <c r="J1272" s="44" t="s">
        <v>64</v>
      </c>
      <c r="K1272" s="46">
        <v>48.9</v>
      </c>
      <c r="L1272" s="47">
        <v>233</v>
      </c>
      <c r="M1272" s="48">
        <v>81.599999999999994</v>
      </c>
      <c r="N1272" s="47">
        <v>100</v>
      </c>
      <c r="O1272" s="48">
        <v>20.5</v>
      </c>
      <c r="P1272" s="47" t="s">
        <v>53</v>
      </c>
      <c r="Q1272" s="48">
        <v>75.900000000000006</v>
      </c>
      <c r="R1272" s="47">
        <v>173</v>
      </c>
      <c r="S1272" s="48">
        <v>95.6</v>
      </c>
      <c r="T1272" s="47">
        <v>170</v>
      </c>
      <c r="U1272" s="48">
        <v>86.8</v>
      </c>
      <c r="V1272" s="47">
        <v>187</v>
      </c>
      <c r="W1272" s="48">
        <v>88</v>
      </c>
      <c r="X1272" s="47">
        <v>156</v>
      </c>
      <c r="Y1272" s="48">
        <v>85.3</v>
      </c>
      <c r="Z1272" s="47">
        <v>250</v>
      </c>
      <c r="AA1272" s="48">
        <v>50.7</v>
      </c>
      <c r="AB1272" s="47">
        <v>337</v>
      </c>
      <c r="AC1272" s="48">
        <v>83.8</v>
      </c>
      <c r="AD1272" s="47" t="s">
        <v>1643</v>
      </c>
      <c r="AE1272" s="46">
        <v>64.2</v>
      </c>
    </row>
    <row r="1273" spans="1:31" x14ac:dyDescent="0.2">
      <c r="A1273" s="44">
        <f t="shared" si="19"/>
        <v>1272</v>
      </c>
      <c r="B1273" s="45">
        <v>299</v>
      </c>
      <c r="C1273" s="44">
        <v>320</v>
      </c>
      <c r="D1273" s="58" t="s">
        <v>1689</v>
      </c>
      <c r="E1273" t="s">
        <v>46</v>
      </c>
      <c r="F1273" t="s">
        <v>47</v>
      </c>
      <c r="G1273" s="45" t="s">
        <v>84</v>
      </c>
      <c r="H1273" s="44" t="s">
        <v>49</v>
      </c>
      <c r="I1273" s="44" t="s">
        <v>50</v>
      </c>
      <c r="J1273" s="44" t="s">
        <v>64</v>
      </c>
      <c r="K1273" s="46">
        <v>49</v>
      </c>
      <c r="L1273" s="47">
        <v>232</v>
      </c>
      <c r="M1273" s="48">
        <v>36.799999999999997</v>
      </c>
      <c r="N1273" s="47">
        <v>386</v>
      </c>
      <c r="O1273" s="48">
        <v>52.1</v>
      </c>
      <c r="P1273" s="47">
        <v>359</v>
      </c>
      <c r="Q1273" s="48">
        <v>36</v>
      </c>
      <c r="R1273" s="47">
        <v>516</v>
      </c>
      <c r="S1273" s="48">
        <v>38.6</v>
      </c>
      <c r="T1273" s="47">
        <v>510</v>
      </c>
      <c r="U1273" s="48">
        <v>8.5</v>
      </c>
      <c r="V1273" s="47" t="s">
        <v>53</v>
      </c>
      <c r="W1273" s="48">
        <v>14.2</v>
      </c>
      <c r="X1273" s="47" t="s">
        <v>53</v>
      </c>
      <c r="Y1273" s="48">
        <v>85.6</v>
      </c>
      <c r="Z1273" s="47">
        <v>242</v>
      </c>
      <c r="AA1273" s="48">
        <v>48.9</v>
      </c>
      <c r="AB1273" s="47">
        <v>354</v>
      </c>
      <c r="AC1273" s="48">
        <v>90.3</v>
      </c>
      <c r="AD1273" s="47" t="s">
        <v>1690</v>
      </c>
      <c r="AE1273" s="46">
        <v>45.6</v>
      </c>
    </row>
    <row r="1274" spans="1:31" x14ac:dyDescent="0.2">
      <c r="A1274" s="44">
        <f t="shared" si="19"/>
        <v>1273</v>
      </c>
      <c r="B1274" s="45">
        <f>287</f>
        <v>287</v>
      </c>
      <c r="C1274" s="44">
        <f>293</f>
        <v>293</v>
      </c>
      <c r="D1274" s="58" t="s">
        <v>1691</v>
      </c>
      <c r="E1274" t="s">
        <v>46</v>
      </c>
      <c r="F1274" t="s">
        <v>47</v>
      </c>
      <c r="G1274" s="45" t="s">
        <v>84</v>
      </c>
      <c r="H1274" s="44" t="s">
        <v>82</v>
      </c>
      <c r="I1274" s="44" t="s">
        <v>50</v>
      </c>
      <c r="J1274" s="44" t="s">
        <v>64</v>
      </c>
      <c r="K1274" s="46">
        <v>49.3</v>
      </c>
      <c r="L1274" s="47">
        <v>231</v>
      </c>
      <c r="M1274" s="48">
        <v>40.4</v>
      </c>
      <c r="N1274" s="47">
        <v>336</v>
      </c>
      <c r="O1274" s="48">
        <v>42.8</v>
      </c>
      <c r="P1274" s="47">
        <v>463</v>
      </c>
      <c r="Q1274" s="48">
        <v>47.4</v>
      </c>
      <c r="R1274" s="47">
        <v>397</v>
      </c>
      <c r="S1274" s="48">
        <v>25.4</v>
      </c>
      <c r="T1274" s="47">
        <v>643</v>
      </c>
      <c r="U1274" s="48">
        <v>15.2</v>
      </c>
      <c r="V1274" s="47" t="s">
        <v>53</v>
      </c>
      <c r="W1274" s="48">
        <v>21.2</v>
      </c>
      <c r="X1274" s="47">
        <v>746</v>
      </c>
      <c r="Y1274" s="48">
        <v>93.5</v>
      </c>
      <c r="Z1274" s="47">
        <v>116</v>
      </c>
      <c r="AA1274" s="48">
        <v>54.1</v>
      </c>
      <c r="AB1274" s="47">
        <v>311</v>
      </c>
      <c r="AC1274" s="48">
        <v>66.900000000000006</v>
      </c>
      <c r="AD1274" s="47" t="s">
        <v>603</v>
      </c>
      <c r="AE1274" s="46">
        <v>46.8</v>
      </c>
    </row>
    <row r="1275" spans="1:31" x14ac:dyDescent="0.2">
      <c r="A1275" s="44">
        <f t="shared" si="19"/>
        <v>1274</v>
      </c>
      <c r="B1275" s="45">
        <f>140</f>
        <v>140</v>
      </c>
      <c r="C1275" s="44">
        <v>158</v>
      </c>
      <c r="D1275" s="58" t="s">
        <v>1692</v>
      </c>
      <c r="E1275" t="s">
        <v>1237</v>
      </c>
      <c r="F1275" t="s">
        <v>69</v>
      </c>
      <c r="G1275" s="45" t="s">
        <v>77</v>
      </c>
      <c r="H1275" s="44" t="s">
        <v>62</v>
      </c>
      <c r="I1275" s="44" t="s">
        <v>50</v>
      </c>
      <c r="J1275" s="44" t="s">
        <v>64</v>
      </c>
      <c r="K1275" s="46">
        <v>49.4</v>
      </c>
      <c r="L1275" s="47">
        <v>230</v>
      </c>
      <c r="M1275" s="48">
        <v>74.8</v>
      </c>
      <c r="N1275" s="47">
        <v>129</v>
      </c>
      <c r="O1275" s="48">
        <v>20.7</v>
      </c>
      <c r="P1275" s="47" t="s">
        <v>53</v>
      </c>
      <c r="Q1275" s="48">
        <v>75.7</v>
      </c>
      <c r="R1275" s="47">
        <v>174</v>
      </c>
      <c r="S1275" s="48">
        <v>81.8</v>
      </c>
      <c r="T1275" s="47">
        <v>280</v>
      </c>
      <c r="U1275" s="48">
        <v>81.599999999999994</v>
      </c>
      <c r="V1275" s="47">
        <v>216</v>
      </c>
      <c r="W1275" s="48">
        <v>60.8</v>
      </c>
      <c r="X1275" s="47">
        <v>333</v>
      </c>
      <c r="Y1275" s="48">
        <v>81.8</v>
      </c>
      <c r="Z1275" s="47">
        <v>318</v>
      </c>
      <c r="AA1275" s="48">
        <v>94</v>
      </c>
      <c r="AB1275" s="47">
        <v>81</v>
      </c>
      <c r="AC1275" s="48">
        <v>62.2</v>
      </c>
      <c r="AD1275" s="47" t="s">
        <v>913</v>
      </c>
      <c r="AE1275" s="46">
        <v>63.2</v>
      </c>
    </row>
    <row r="1276" spans="1:31" x14ac:dyDescent="0.2">
      <c r="A1276" s="44">
        <f t="shared" si="19"/>
        <v>1275</v>
      </c>
      <c r="B1276" s="45">
        <v>222</v>
      </c>
      <c r="C1276" s="44">
        <v>263</v>
      </c>
      <c r="D1276" s="58" t="s">
        <v>1693</v>
      </c>
      <c r="E1276" t="s">
        <v>130</v>
      </c>
      <c r="F1276" t="s">
        <v>76</v>
      </c>
      <c r="G1276" s="45" t="s">
        <v>58</v>
      </c>
      <c r="H1276" s="44" t="s">
        <v>62</v>
      </c>
      <c r="I1276" s="44" t="s">
        <v>50</v>
      </c>
      <c r="J1276" s="44" t="s">
        <v>64</v>
      </c>
      <c r="K1276" s="46">
        <v>49.4</v>
      </c>
      <c r="L1276" s="47">
        <v>229</v>
      </c>
      <c r="M1276" s="48">
        <v>82.7</v>
      </c>
      <c r="N1276" s="47">
        <v>95</v>
      </c>
      <c r="O1276" s="48">
        <v>16.100000000000001</v>
      </c>
      <c r="P1276" s="47" t="s">
        <v>53</v>
      </c>
      <c r="Q1276" s="48">
        <v>84.1</v>
      </c>
      <c r="R1276" s="47">
        <v>129</v>
      </c>
      <c r="S1276" s="48">
        <v>3.1</v>
      </c>
      <c r="T1276" s="47" t="s">
        <v>53</v>
      </c>
      <c r="U1276" s="48">
        <v>1.4</v>
      </c>
      <c r="V1276" s="47" t="s">
        <v>53</v>
      </c>
      <c r="W1276" s="48">
        <v>5.8</v>
      </c>
      <c r="X1276" s="47" t="s">
        <v>53</v>
      </c>
      <c r="Y1276" s="48">
        <v>42.1</v>
      </c>
      <c r="Z1276" s="47" t="s">
        <v>53</v>
      </c>
      <c r="AA1276" s="48">
        <v>47.6</v>
      </c>
      <c r="AB1276" s="47">
        <v>366</v>
      </c>
      <c r="AC1276" s="48">
        <v>74.7</v>
      </c>
      <c r="AD1276" s="47" t="s">
        <v>1420</v>
      </c>
      <c r="AE1276" s="46">
        <v>53.7</v>
      </c>
    </row>
    <row r="1277" spans="1:31" x14ac:dyDescent="0.2">
      <c r="A1277" s="44">
        <f t="shared" si="19"/>
        <v>1276</v>
      </c>
      <c r="B1277" s="45">
        <f>199</f>
        <v>199</v>
      </c>
      <c r="C1277" s="44">
        <f>206</f>
        <v>206</v>
      </c>
      <c r="D1277" s="58" t="s">
        <v>1694</v>
      </c>
      <c r="E1277" t="s">
        <v>80</v>
      </c>
      <c r="F1277" t="s">
        <v>69</v>
      </c>
      <c r="G1277" s="45" t="s">
        <v>77</v>
      </c>
      <c r="H1277" s="44" t="s">
        <v>82</v>
      </c>
      <c r="I1277" s="44" t="s">
        <v>50</v>
      </c>
      <c r="J1277" s="44" t="s">
        <v>64</v>
      </c>
      <c r="K1277" s="46">
        <v>49.6</v>
      </c>
      <c r="L1277" s="47">
        <v>228</v>
      </c>
      <c r="M1277" s="48">
        <v>43.4</v>
      </c>
      <c r="N1277" s="47">
        <v>309</v>
      </c>
      <c r="O1277" s="48">
        <v>30.3</v>
      </c>
      <c r="P1277" s="47">
        <v>627</v>
      </c>
      <c r="Q1277" s="48">
        <v>57.5</v>
      </c>
      <c r="R1277" s="47">
        <v>304</v>
      </c>
      <c r="S1277" s="48">
        <v>100</v>
      </c>
      <c r="T1277" s="47">
        <v>79</v>
      </c>
      <c r="U1277" s="48">
        <v>98.8</v>
      </c>
      <c r="V1277" s="47">
        <v>74</v>
      </c>
      <c r="W1277" s="48">
        <v>98.9</v>
      </c>
      <c r="X1277" s="47">
        <v>65</v>
      </c>
      <c r="Y1277" s="48">
        <v>95.4</v>
      </c>
      <c r="Z1277" s="47">
        <v>73</v>
      </c>
      <c r="AA1277" s="48">
        <v>19.5</v>
      </c>
      <c r="AB1277" s="47">
        <v>735</v>
      </c>
      <c r="AC1277" s="48">
        <v>89.5</v>
      </c>
      <c r="AD1277" s="47">
        <v>67</v>
      </c>
      <c r="AE1277" s="46">
        <v>55.7</v>
      </c>
    </row>
    <row r="1278" spans="1:31" x14ac:dyDescent="0.2">
      <c r="A1278" s="44">
        <f t="shared" si="19"/>
        <v>1277</v>
      </c>
      <c r="B1278" s="45">
        <f>430</f>
        <v>430</v>
      </c>
      <c r="C1278" s="44">
        <f>445</f>
        <v>445</v>
      </c>
      <c r="D1278" s="58" t="s">
        <v>1695</v>
      </c>
      <c r="E1278" t="s">
        <v>435</v>
      </c>
      <c r="F1278" t="s">
        <v>69</v>
      </c>
      <c r="G1278" s="45" t="s">
        <v>84</v>
      </c>
      <c r="H1278" s="44" t="s">
        <v>82</v>
      </c>
      <c r="I1278" s="44" t="s">
        <v>50</v>
      </c>
      <c r="J1278" s="44" t="s">
        <v>64</v>
      </c>
      <c r="K1278" s="46">
        <v>49.7</v>
      </c>
      <c r="L1278" s="47">
        <v>227</v>
      </c>
      <c r="M1278" s="48">
        <v>17.2</v>
      </c>
      <c r="N1278" s="47" t="s">
        <v>52</v>
      </c>
      <c r="O1278" s="48">
        <v>17.3</v>
      </c>
      <c r="P1278" s="47" t="s">
        <v>53</v>
      </c>
      <c r="Q1278" s="48">
        <v>31</v>
      </c>
      <c r="R1278" s="47">
        <v>575</v>
      </c>
      <c r="S1278" s="48">
        <v>2.7</v>
      </c>
      <c r="T1278" s="47" t="s">
        <v>53</v>
      </c>
      <c r="U1278" s="48">
        <v>39.4</v>
      </c>
      <c r="V1278" s="47">
        <v>497</v>
      </c>
      <c r="W1278" s="48">
        <v>44.8</v>
      </c>
      <c r="X1278" s="47">
        <v>465</v>
      </c>
      <c r="Y1278" s="48">
        <v>91.4</v>
      </c>
      <c r="Z1278" s="47">
        <v>151</v>
      </c>
      <c r="AA1278" s="48">
        <v>16.5</v>
      </c>
      <c r="AB1278" s="47">
        <v>797</v>
      </c>
      <c r="AC1278" s="48">
        <v>74.099999999999994</v>
      </c>
      <c r="AD1278" s="47" t="s">
        <v>1611</v>
      </c>
      <c r="AE1278" s="46">
        <v>35.700000000000003</v>
      </c>
    </row>
    <row r="1279" spans="1:31" x14ac:dyDescent="0.2">
      <c r="A1279" s="44">
        <f t="shared" si="19"/>
        <v>1278</v>
      </c>
      <c r="B1279" s="45">
        <f>303</f>
        <v>303</v>
      </c>
      <c r="C1279" s="44">
        <f>312</f>
        <v>312</v>
      </c>
      <c r="D1279" s="58" t="s">
        <v>1696</v>
      </c>
      <c r="E1279" t="s">
        <v>266</v>
      </c>
      <c r="F1279" t="s">
        <v>69</v>
      </c>
      <c r="G1279" s="45" t="s">
        <v>84</v>
      </c>
      <c r="H1279" s="44" t="s">
        <v>62</v>
      </c>
      <c r="I1279" s="44" t="s">
        <v>50</v>
      </c>
      <c r="J1279" s="44" t="s">
        <v>64</v>
      </c>
      <c r="K1279" s="46">
        <v>49.9</v>
      </c>
      <c r="L1279" s="47">
        <v>226</v>
      </c>
      <c r="M1279" s="48">
        <v>54.4</v>
      </c>
      <c r="N1279" s="47">
        <v>224</v>
      </c>
      <c r="O1279" s="48">
        <v>75.3</v>
      </c>
      <c r="P1279" s="47">
        <v>193</v>
      </c>
      <c r="Q1279" s="48">
        <v>10.4</v>
      </c>
      <c r="R1279" s="47" t="s">
        <v>53</v>
      </c>
      <c r="S1279" s="48">
        <v>8</v>
      </c>
      <c r="T1279" s="47" t="s">
        <v>53</v>
      </c>
      <c r="U1279" s="48">
        <v>30</v>
      </c>
      <c r="V1279" s="47">
        <v>591</v>
      </c>
      <c r="W1279" s="48">
        <v>35.9</v>
      </c>
      <c r="X1279" s="47">
        <v>536</v>
      </c>
      <c r="Y1279" s="48">
        <v>88.6</v>
      </c>
      <c r="Z1279" s="47">
        <v>198</v>
      </c>
      <c r="AA1279" s="48">
        <v>61.5</v>
      </c>
      <c r="AB1279" s="47">
        <v>256</v>
      </c>
      <c r="AC1279" s="48">
        <v>71.599999999999994</v>
      </c>
      <c r="AD1279" s="47">
        <v>296</v>
      </c>
      <c r="AE1279" s="46">
        <v>45.1</v>
      </c>
    </row>
    <row r="1280" spans="1:31" x14ac:dyDescent="0.2">
      <c r="A1280" s="44">
        <f t="shared" si="19"/>
        <v>1279</v>
      </c>
      <c r="B1280" s="45">
        <f>350</f>
        <v>350</v>
      </c>
      <c r="C1280" s="44">
        <f>377</f>
        <v>377</v>
      </c>
      <c r="D1280" s="58" t="s">
        <v>1697</v>
      </c>
      <c r="E1280" t="s">
        <v>91</v>
      </c>
      <c r="F1280" t="s">
        <v>76</v>
      </c>
      <c r="G1280" s="45" t="s">
        <v>77</v>
      </c>
      <c r="H1280" s="44" t="s">
        <v>82</v>
      </c>
      <c r="I1280" s="44" t="s">
        <v>50</v>
      </c>
      <c r="J1280" s="44" t="s">
        <v>64</v>
      </c>
      <c r="K1280" s="46">
        <v>49.9</v>
      </c>
      <c r="L1280" s="47">
        <v>225</v>
      </c>
      <c r="M1280" s="48">
        <v>32.9</v>
      </c>
      <c r="N1280" s="47">
        <v>436</v>
      </c>
      <c r="O1280" s="48">
        <v>58.9</v>
      </c>
      <c r="P1280" s="47">
        <v>307</v>
      </c>
      <c r="Q1280" s="48">
        <v>30</v>
      </c>
      <c r="R1280" s="47">
        <v>588</v>
      </c>
      <c r="S1280" s="48">
        <v>18.100000000000001</v>
      </c>
      <c r="T1280" s="47">
        <v>742</v>
      </c>
      <c r="U1280" s="48">
        <v>31.1</v>
      </c>
      <c r="V1280" s="47">
        <v>577</v>
      </c>
      <c r="W1280" s="48">
        <v>37</v>
      </c>
      <c r="X1280" s="47">
        <v>526</v>
      </c>
      <c r="Y1280" s="48">
        <v>68.400000000000006</v>
      </c>
      <c r="Z1280" s="47">
        <v>561</v>
      </c>
      <c r="AA1280" s="48">
        <v>18.100000000000001</v>
      </c>
      <c r="AB1280" s="47">
        <v>757</v>
      </c>
      <c r="AC1280" s="48">
        <v>73.400000000000006</v>
      </c>
      <c r="AD1280" s="47" t="s">
        <v>1175</v>
      </c>
      <c r="AE1280" s="46">
        <v>41.5</v>
      </c>
    </row>
    <row r="1281" spans="1:31" x14ac:dyDescent="0.2">
      <c r="A1281" s="44">
        <f t="shared" si="19"/>
        <v>1280</v>
      </c>
      <c r="B1281" s="45">
        <f>420</f>
        <v>420</v>
      </c>
      <c r="C1281" s="44">
        <f>456</f>
        <v>456</v>
      </c>
      <c r="D1281" s="58" t="s">
        <v>1698</v>
      </c>
      <c r="E1281" t="s">
        <v>205</v>
      </c>
      <c r="F1281" t="s">
        <v>69</v>
      </c>
      <c r="G1281" s="45" t="s">
        <v>84</v>
      </c>
      <c r="H1281" s="44" t="s">
        <v>82</v>
      </c>
      <c r="I1281" s="44" t="s">
        <v>50</v>
      </c>
      <c r="J1281" s="44" t="s">
        <v>64</v>
      </c>
      <c r="K1281" s="46">
        <v>50.1</v>
      </c>
      <c r="L1281" s="47">
        <v>224</v>
      </c>
      <c r="M1281" s="48">
        <v>16.3</v>
      </c>
      <c r="N1281" s="47" t="s">
        <v>52</v>
      </c>
      <c r="O1281" s="48">
        <v>7.3</v>
      </c>
      <c r="P1281" s="47" t="s">
        <v>53</v>
      </c>
      <c r="Q1281" s="48">
        <v>31.5</v>
      </c>
      <c r="R1281" s="47">
        <v>570</v>
      </c>
      <c r="S1281" s="48">
        <v>41.7</v>
      </c>
      <c r="T1281" s="47">
        <v>484</v>
      </c>
      <c r="U1281" s="48">
        <v>45.4</v>
      </c>
      <c r="V1281" s="47">
        <v>445</v>
      </c>
      <c r="W1281" s="48">
        <v>33.9</v>
      </c>
      <c r="X1281" s="47">
        <v>564</v>
      </c>
      <c r="Y1281" s="48">
        <v>90.7</v>
      </c>
      <c r="Z1281" s="47">
        <v>166</v>
      </c>
      <c r="AA1281" s="48">
        <v>29.8</v>
      </c>
      <c r="AB1281" s="47">
        <v>552</v>
      </c>
      <c r="AC1281" s="48">
        <v>47.3</v>
      </c>
      <c r="AD1281" s="47" t="s">
        <v>115</v>
      </c>
      <c r="AE1281" s="46">
        <v>36.299999999999997</v>
      </c>
    </row>
    <row r="1282" spans="1:31" x14ac:dyDescent="0.2">
      <c r="A1282" s="44">
        <f t="shared" si="19"/>
        <v>1281</v>
      </c>
      <c r="B1282" s="45">
        <v>242</v>
      </c>
      <c r="C1282" s="44">
        <f>241</f>
        <v>241</v>
      </c>
      <c r="D1282" s="58" t="s">
        <v>1699</v>
      </c>
      <c r="E1282" t="s">
        <v>133</v>
      </c>
      <c r="F1282" t="s">
        <v>69</v>
      </c>
      <c r="G1282" s="45" t="s">
        <v>84</v>
      </c>
      <c r="H1282" s="44" t="s">
        <v>62</v>
      </c>
      <c r="I1282" s="44" t="s">
        <v>50</v>
      </c>
      <c r="J1282" s="44" t="s">
        <v>64</v>
      </c>
      <c r="K1282" s="46">
        <v>50.3</v>
      </c>
      <c r="L1282" s="47">
        <v>223</v>
      </c>
      <c r="M1282" s="48">
        <v>64.599999999999994</v>
      </c>
      <c r="N1282" s="47">
        <v>164</v>
      </c>
      <c r="O1282" s="48">
        <v>4.5</v>
      </c>
      <c r="P1282" s="47" t="s">
        <v>53</v>
      </c>
      <c r="Q1282" s="48">
        <v>68.099999999999994</v>
      </c>
      <c r="R1282" s="47">
        <v>230</v>
      </c>
      <c r="S1282" s="48">
        <v>7.3</v>
      </c>
      <c r="T1282" s="47" t="s">
        <v>53</v>
      </c>
      <c r="U1282" s="48">
        <v>57.9</v>
      </c>
      <c r="V1282" s="47">
        <v>356</v>
      </c>
      <c r="W1282" s="48">
        <v>61.9</v>
      </c>
      <c r="X1282" s="47">
        <v>324</v>
      </c>
      <c r="Y1282" s="48">
        <v>79.099999999999994</v>
      </c>
      <c r="Z1282" s="47">
        <v>366</v>
      </c>
      <c r="AA1282" s="48">
        <v>37.799999999999997</v>
      </c>
      <c r="AB1282" s="47">
        <v>462</v>
      </c>
      <c r="AC1282" s="48">
        <v>73.599999999999994</v>
      </c>
      <c r="AD1282" s="47" t="s">
        <v>1441</v>
      </c>
      <c r="AE1282" s="46">
        <v>51.2</v>
      </c>
    </row>
    <row r="1283" spans="1:31" x14ac:dyDescent="0.2">
      <c r="A1283" s="44">
        <f t="shared" ref="A1283:A1346" si="20">ROW(A1282)</f>
        <v>1282</v>
      </c>
      <c r="B1283" s="45">
        <v>490</v>
      </c>
      <c r="C1283" s="44">
        <v>461</v>
      </c>
      <c r="D1283" s="58" t="s">
        <v>1700</v>
      </c>
      <c r="E1283" t="s">
        <v>144</v>
      </c>
      <c r="F1283" t="s">
        <v>47</v>
      </c>
      <c r="G1283" s="45" t="s">
        <v>77</v>
      </c>
      <c r="H1283" s="44" t="s">
        <v>82</v>
      </c>
      <c r="I1283" s="44" t="s">
        <v>59</v>
      </c>
      <c r="J1283" s="44" t="s">
        <v>64</v>
      </c>
      <c r="K1283" s="46">
        <v>50.4</v>
      </c>
      <c r="L1283" s="47">
        <v>222</v>
      </c>
      <c r="M1283" s="48">
        <v>59.9</v>
      </c>
      <c r="N1283" s="47">
        <v>193</v>
      </c>
      <c r="O1283" s="48">
        <v>11.4</v>
      </c>
      <c r="P1283" s="47" t="s">
        <v>53</v>
      </c>
      <c r="Q1283" s="48">
        <v>7.8</v>
      </c>
      <c r="R1283" s="47" t="s">
        <v>53</v>
      </c>
      <c r="S1283" s="48">
        <v>10.6</v>
      </c>
      <c r="T1283" s="47" t="s">
        <v>53</v>
      </c>
      <c r="U1283" s="48">
        <v>3.8</v>
      </c>
      <c r="V1283" s="47" t="s">
        <v>53</v>
      </c>
      <c r="W1283" s="48">
        <v>8</v>
      </c>
      <c r="X1283" s="47" t="s">
        <v>53</v>
      </c>
      <c r="Y1283" s="48">
        <v>53.9</v>
      </c>
      <c r="Z1283" s="47">
        <v>783</v>
      </c>
      <c r="AA1283" s="48">
        <v>17.5</v>
      </c>
      <c r="AB1283" s="47">
        <v>772</v>
      </c>
      <c r="AC1283" s="48">
        <v>53.7</v>
      </c>
      <c r="AD1283" s="47" t="s">
        <v>1224</v>
      </c>
      <c r="AE1283" s="46">
        <v>32.700000000000003</v>
      </c>
    </row>
    <row r="1284" spans="1:31" x14ac:dyDescent="0.2">
      <c r="A1284" s="44">
        <f t="shared" si="20"/>
        <v>1283</v>
      </c>
      <c r="B1284" s="45">
        <f>119</f>
        <v>119</v>
      </c>
      <c r="C1284" s="44">
        <f>141</f>
        <v>141</v>
      </c>
      <c r="D1284" s="58" t="s">
        <v>1701</v>
      </c>
      <c r="E1284" t="s">
        <v>46</v>
      </c>
      <c r="F1284" t="s">
        <v>47</v>
      </c>
      <c r="G1284" s="45" t="s">
        <v>58</v>
      </c>
      <c r="H1284" s="44" t="s">
        <v>49</v>
      </c>
      <c r="I1284" s="44" t="s">
        <v>50</v>
      </c>
      <c r="J1284" s="44" t="s">
        <v>51</v>
      </c>
      <c r="K1284" s="46">
        <v>50.6</v>
      </c>
      <c r="L1284" s="47">
        <v>221</v>
      </c>
      <c r="M1284" s="48">
        <v>51</v>
      </c>
      <c r="N1284" s="47">
        <v>245</v>
      </c>
      <c r="O1284" s="48">
        <v>74.900000000000006</v>
      </c>
      <c r="P1284" s="47">
        <v>196</v>
      </c>
      <c r="Q1284" s="48">
        <v>81.599999999999994</v>
      </c>
      <c r="R1284" s="47">
        <v>148</v>
      </c>
      <c r="S1284" s="48">
        <v>91.3</v>
      </c>
      <c r="T1284" s="47">
        <v>215</v>
      </c>
      <c r="U1284" s="48">
        <v>96.6</v>
      </c>
      <c r="V1284" s="47">
        <v>104</v>
      </c>
      <c r="W1284" s="48">
        <v>96.8</v>
      </c>
      <c r="X1284" s="47">
        <v>91</v>
      </c>
      <c r="Y1284" s="48">
        <v>66.3</v>
      </c>
      <c r="Z1284" s="47">
        <v>605</v>
      </c>
      <c r="AA1284" s="48">
        <v>45.7</v>
      </c>
      <c r="AB1284" s="47">
        <v>381</v>
      </c>
      <c r="AC1284" s="48">
        <v>81.5</v>
      </c>
      <c r="AD1284" s="47">
        <v>156</v>
      </c>
      <c r="AE1284" s="46">
        <v>65.7</v>
      </c>
    </row>
    <row r="1285" spans="1:31" x14ac:dyDescent="0.2">
      <c r="A1285" s="44">
        <f t="shared" si="20"/>
        <v>1284</v>
      </c>
      <c r="B1285" s="45">
        <f>362</f>
        <v>362</v>
      </c>
      <c r="C1285" s="44">
        <f>336</f>
        <v>336</v>
      </c>
      <c r="D1285" s="58" t="s">
        <v>1702</v>
      </c>
      <c r="E1285" t="s">
        <v>678</v>
      </c>
      <c r="F1285" t="s">
        <v>76</v>
      </c>
      <c r="G1285" s="45" t="s">
        <v>84</v>
      </c>
      <c r="H1285" s="44" t="s">
        <v>82</v>
      </c>
      <c r="I1285" s="44" t="s">
        <v>59</v>
      </c>
      <c r="J1285" s="44" t="s">
        <v>64</v>
      </c>
      <c r="K1285" s="46">
        <v>50.6</v>
      </c>
      <c r="L1285" s="47">
        <v>220</v>
      </c>
      <c r="M1285" s="48">
        <v>71.099999999999994</v>
      </c>
      <c r="N1285" s="47">
        <v>143</v>
      </c>
      <c r="O1285" s="48">
        <v>42.7</v>
      </c>
      <c r="P1285" s="47">
        <v>467</v>
      </c>
      <c r="Q1285" s="48">
        <v>3.2</v>
      </c>
      <c r="R1285" s="47" t="s">
        <v>53</v>
      </c>
      <c r="S1285" s="48">
        <v>2.4</v>
      </c>
      <c r="T1285" s="47" t="s">
        <v>53</v>
      </c>
      <c r="U1285" s="48">
        <v>1.2</v>
      </c>
      <c r="V1285" s="47" t="s">
        <v>53</v>
      </c>
      <c r="W1285" s="48">
        <v>5.7</v>
      </c>
      <c r="X1285" s="47" t="s">
        <v>53</v>
      </c>
      <c r="Y1285" s="48">
        <v>66.400000000000006</v>
      </c>
      <c r="Z1285" s="47">
        <v>600</v>
      </c>
      <c r="AA1285" s="48">
        <v>80.8</v>
      </c>
      <c r="AB1285" s="47">
        <v>155</v>
      </c>
      <c r="AC1285" s="48">
        <v>68.900000000000006</v>
      </c>
      <c r="AD1285" s="47" t="s">
        <v>1129</v>
      </c>
      <c r="AE1285" s="46">
        <v>40.9</v>
      </c>
    </row>
    <row r="1286" spans="1:31" x14ac:dyDescent="0.2">
      <c r="A1286" s="44">
        <f t="shared" si="20"/>
        <v>1285</v>
      </c>
      <c r="B1286" s="45">
        <f>191</f>
        <v>191</v>
      </c>
      <c r="C1286" s="44">
        <v>193</v>
      </c>
      <c r="D1286" s="58" t="s">
        <v>1703</v>
      </c>
      <c r="E1286" t="s">
        <v>160</v>
      </c>
      <c r="F1286" t="s">
        <v>47</v>
      </c>
      <c r="G1286" s="45" t="s">
        <v>77</v>
      </c>
      <c r="H1286" s="44" t="s">
        <v>82</v>
      </c>
      <c r="I1286" s="44" t="s">
        <v>50</v>
      </c>
      <c r="J1286" s="44" t="s">
        <v>64</v>
      </c>
      <c r="K1286" s="46">
        <v>50.9</v>
      </c>
      <c r="L1286" s="47">
        <v>219</v>
      </c>
      <c r="M1286" s="48">
        <v>75.7</v>
      </c>
      <c r="N1286" s="47">
        <v>123</v>
      </c>
      <c r="O1286" s="48">
        <v>7.9</v>
      </c>
      <c r="P1286" s="47" t="s">
        <v>53</v>
      </c>
      <c r="Q1286" s="48">
        <v>56.3</v>
      </c>
      <c r="R1286" s="47">
        <v>315</v>
      </c>
      <c r="S1286" s="48">
        <v>75.599999999999994</v>
      </c>
      <c r="T1286" s="47">
        <v>315</v>
      </c>
      <c r="U1286" s="48">
        <v>35.5</v>
      </c>
      <c r="V1286" s="47">
        <v>536</v>
      </c>
      <c r="W1286" s="48">
        <v>41.2</v>
      </c>
      <c r="X1286" s="47">
        <v>496</v>
      </c>
      <c r="Y1286" s="48">
        <v>79</v>
      </c>
      <c r="Z1286" s="47">
        <v>369</v>
      </c>
      <c r="AA1286" s="48">
        <v>92.3</v>
      </c>
      <c r="AB1286" s="47">
        <v>87</v>
      </c>
      <c r="AC1286" s="48">
        <v>86.6</v>
      </c>
      <c r="AD1286" s="47" t="s">
        <v>1704</v>
      </c>
      <c r="AE1286" s="46">
        <v>56.8</v>
      </c>
    </row>
    <row r="1287" spans="1:31" x14ac:dyDescent="0.2">
      <c r="A1287" s="44">
        <f t="shared" si="20"/>
        <v>1286</v>
      </c>
      <c r="B1287" s="45">
        <f>428</f>
        <v>428</v>
      </c>
      <c r="C1287" s="44">
        <f>481</f>
        <v>481</v>
      </c>
      <c r="D1287" s="58" t="s">
        <v>1705</v>
      </c>
      <c r="E1287" t="s">
        <v>205</v>
      </c>
      <c r="F1287" t="s">
        <v>69</v>
      </c>
      <c r="G1287" s="45" t="s">
        <v>84</v>
      </c>
      <c r="H1287" s="44" t="s">
        <v>82</v>
      </c>
      <c r="I1287" s="44" t="s">
        <v>50</v>
      </c>
      <c r="J1287" s="44" t="s">
        <v>64</v>
      </c>
      <c r="K1287" s="46">
        <v>51</v>
      </c>
      <c r="L1287" s="47">
        <v>218</v>
      </c>
      <c r="M1287" s="48">
        <v>15.9</v>
      </c>
      <c r="N1287" s="47" t="s">
        <v>52</v>
      </c>
      <c r="O1287" s="48">
        <v>11</v>
      </c>
      <c r="P1287" s="47" t="s">
        <v>53</v>
      </c>
      <c r="Q1287" s="48">
        <v>29.7</v>
      </c>
      <c r="R1287" s="47">
        <v>591</v>
      </c>
      <c r="S1287" s="48">
        <v>22.8</v>
      </c>
      <c r="T1287" s="47">
        <v>678</v>
      </c>
      <c r="U1287" s="48">
        <v>29</v>
      </c>
      <c r="V1287" s="47">
        <v>604</v>
      </c>
      <c r="W1287" s="48">
        <v>21.7</v>
      </c>
      <c r="X1287" s="47">
        <v>734</v>
      </c>
      <c r="Y1287" s="48">
        <v>99</v>
      </c>
      <c r="Z1287" s="47">
        <v>15</v>
      </c>
      <c r="AA1287" s="48">
        <v>29</v>
      </c>
      <c r="AB1287" s="47">
        <v>571</v>
      </c>
      <c r="AC1287" s="48">
        <v>63.2</v>
      </c>
      <c r="AD1287" s="47" t="s">
        <v>1010</v>
      </c>
      <c r="AE1287" s="46">
        <v>35.9</v>
      </c>
    </row>
    <row r="1288" spans="1:31" x14ac:dyDescent="0.2">
      <c r="A1288" s="44">
        <f t="shared" si="20"/>
        <v>1287</v>
      </c>
      <c r="B1288" s="45">
        <v>157</v>
      </c>
      <c r="C1288" s="44">
        <f>141</f>
        <v>141</v>
      </c>
      <c r="D1288" s="58" t="s">
        <v>1706</v>
      </c>
      <c r="E1288" t="s">
        <v>80</v>
      </c>
      <c r="F1288" t="s">
        <v>69</v>
      </c>
      <c r="G1288" s="45" t="s">
        <v>77</v>
      </c>
      <c r="H1288" s="44" t="s">
        <v>82</v>
      </c>
      <c r="I1288" s="44" t="s">
        <v>50</v>
      </c>
      <c r="J1288" s="44" t="s">
        <v>64</v>
      </c>
      <c r="K1288" s="46">
        <v>51.2</v>
      </c>
      <c r="L1288" s="47">
        <v>217</v>
      </c>
      <c r="M1288" s="48">
        <v>45.8</v>
      </c>
      <c r="N1288" s="47">
        <v>296</v>
      </c>
      <c r="O1288" s="48">
        <v>36.1</v>
      </c>
      <c r="P1288" s="47">
        <v>555</v>
      </c>
      <c r="Q1288" s="48">
        <v>77.5</v>
      </c>
      <c r="R1288" s="47">
        <v>166</v>
      </c>
      <c r="S1288" s="48">
        <v>96.4</v>
      </c>
      <c r="T1288" s="47">
        <v>161</v>
      </c>
      <c r="U1288" s="48">
        <v>93.3</v>
      </c>
      <c r="V1288" s="47">
        <v>141</v>
      </c>
      <c r="W1288" s="48">
        <v>93.8</v>
      </c>
      <c r="X1288" s="47">
        <v>117</v>
      </c>
      <c r="Y1288" s="48">
        <v>87</v>
      </c>
      <c r="Z1288" s="47">
        <v>216</v>
      </c>
      <c r="AA1288" s="48">
        <v>38.200000000000003</v>
      </c>
      <c r="AB1288" s="47">
        <v>452</v>
      </c>
      <c r="AC1288" s="48">
        <v>89.2</v>
      </c>
      <c r="AD1288" s="47" t="s">
        <v>1707</v>
      </c>
      <c r="AE1288" s="46">
        <v>61.4</v>
      </c>
    </row>
    <row r="1289" spans="1:31" x14ac:dyDescent="0.2">
      <c r="A1289" s="44">
        <f t="shared" si="20"/>
        <v>1288</v>
      </c>
      <c r="B1289" s="45">
        <v>226</v>
      </c>
      <c r="C1289" s="44">
        <v>213</v>
      </c>
      <c r="D1289" s="58" t="s">
        <v>1708</v>
      </c>
      <c r="E1289" t="s">
        <v>100</v>
      </c>
      <c r="F1289" t="s">
        <v>101</v>
      </c>
      <c r="G1289" s="45" t="s">
        <v>84</v>
      </c>
      <c r="H1289" s="44" t="s">
        <v>49</v>
      </c>
      <c r="I1289" s="44" t="s">
        <v>50</v>
      </c>
      <c r="J1289" s="44" t="s">
        <v>64</v>
      </c>
      <c r="K1289" s="46">
        <v>51.6</v>
      </c>
      <c r="L1289" s="47">
        <v>215</v>
      </c>
      <c r="M1289" s="48">
        <v>38.799999999999997</v>
      </c>
      <c r="N1289" s="47">
        <v>356</v>
      </c>
      <c r="O1289" s="48">
        <v>11.6</v>
      </c>
      <c r="P1289" s="47" t="s">
        <v>53</v>
      </c>
      <c r="Q1289" s="48">
        <v>70.900000000000006</v>
      </c>
      <c r="R1289" s="47">
        <v>211</v>
      </c>
      <c r="S1289" s="48">
        <v>96.6</v>
      </c>
      <c r="T1289" s="47">
        <v>158</v>
      </c>
      <c r="U1289" s="48">
        <v>44.8</v>
      </c>
      <c r="V1289" s="47">
        <v>451</v>
      </c>
      <c r="W1289" s="48">
        <v>49.9</v>
      </c>
      <c r="X1289" s="47">
        <v>416</v>
      </c>
      <c r="Y1289" s="48">
        <v>83.4</v>
      </c>
      <c r="Z1289" s="47">
        <v>287</v>
      </c>
      <c r="AA1289" s="48">
        <v>25.6</v>
      </c>
      <c r="AB1289" s="47">
        <v>629</v>
      </c>
      <c r="AC1289" s="48">
        <v>88.5</v>
      </c>
      <c r="AD1289" s="47">
        <v>73</v>
      </c>
      <c r="AE1289" s="46">
        <v>53.2</v>
      </c>
    </row>
    <row r="1290" spans="1:31" x14ac:dyDescent="0.2">
      <c r="A1290" s="44">
        <f t="shared" si="20"/>
        <v>1289</v>
      </c>
      <c r="B1290" s="45">
        <f>343</f>
        <v>343</v>
      </c>
      <c r="C1290" s="44">
        <v>382</v>
      </c>
      <c r="D1290" s="58" t="s">
        <v>1709</v>
      </c>
      <c r="E1290" t="s">
        <v>133</v>
      </c>
      <c r="F1290" t="s">
        <v>69</v>
      </c>
      <c r="G1290" s="45" t="s">
        <v>77</v>
      </c>
      <c r="H1290" s="44" t="s">
        <v>82</v>
      </c>
      <c r="I1290" s="44" t="s">
        <v>50</v>
      </c>
      <c r="J1290" s="44" t="s">
        <v>64</v>
      </c>
      <c r="K1290" s="46">
        <v>51.6</v>
      </c>
      <c r="L1290" s="47">
        <v>216</v>
      </c>
      <c r="M1290" s="48">
        <v>26.3</v>
      </c>
      <c r="N1290" s="47">
        <v>517</v>
      </c>
      <c r="O1290" s="48">
        <v>12.8</v>
      </c>
      <c r="P1290" s="47" t="s">
        <v>53</v>
      </c>
      <c r="Q1290" s="48">
        <v>59.6</v>
      </c>
      <c r="R1290" s="47">
        <v>290</v>
      </c>
      <c r="S1290" s="48">
        <v>5</v>
      </c>
      <c r="T1290" s="47" t="s">
        <v>53</v>
      </c>
      <c r="U1290" s="48">
        <v>10.5</v>
      </c>
      <c r="V1290" s="47" t="s">
        <v>53</v>
      </c>
      <c r="W1290" s="48">
        <v>16.3</v>
      </c>
      <c r="X1290" s="47" t="s">
        <v>53</v>
      </c>
      <c r="Y1290" s="48">
        <v>84.6</v>
      </c>
      <c r="Z1290" s="47">
        <v>262</v>
      </c>
      <c r="AA1290" s="48">
        <v>25.1</v>
      </c>
      <c r="AB1290" s="47">
        <v>639</v>
      </c>
      <c r="AC1290" s="48">
        <v>72.8</v>
      </c>
      <c r="AD1290" s="47">
        <v>278</v>
      </c>
      <c r="AE1290" s="46">
        <v>41.8</v>
      </c>
    </row>
    <row r="1291" spans="1:31" x14ac:dyDescent="0.2">
      <c r="A1291" s="44">
        <f t="shared" si="20"/>
        <v>1290</v>
      </c>
      <c r="B1291" s="45">
        <v>316</v>
      </c>
      <c r="C1291" s="44">
        <f>309</f>
        <v>309</v>
      </c>
      <c r="D1291" s="58" t="s">
        <v>1710</v>
      </c>
      <c r="E1291" t="s">
        <v>216</v>
      </c>
      <c r="F1291" t="s">
        <v>69</v>
      </c>
      <c r="G1291" s="45" t="s">
        <v>77</v>
      </c>
      <c r="H1291" s="44" t="s">
        <v>82</v>
      </c>
      <c r="I1291" s="44" t="s">
        <v>50</v>
      </c>
      <c r="J1291" s="44" t="s">
        <v>64</v>
      </c>
      <c r="K1291" s="46">
        <v>52.1</v>
      </c>
      <c r="L1291" s="47">
        <v>214</v>
      </c>
      <c r="M1291" s="48">
        <v>38.6</v>
      </c>
      <c r="N1291" s="47">
        <v>362</v>
      </c>
      <c r="O1291" s="48">
        <v>27</v>
      </c>
      <c r="P1291" s="47">
        <v>697</v>
      </c>
      <c r="Q1291" s="48">
        <v>31.7</v>
      </c>
      <c r="R1291" s="47">
        <v>567</v>
      </c>
      <c r="S1291" s="48">
        <v>54.9</v>
      </c>
      <c r="T1291" s="47">
        <v>411</v>
      </c>
      <c r="U1291" s="48">
        <v>30</v>
      </c>
      <c r="V1291" s="47">
        <v>590</v>
      </c>
      <c r="W1291" s="48">
        <v>36</v>
      </c>
      <c r="X1291" s="47">
        <v>535</v>
      </c>
      <c r="Y1291" s="48">
        <v>87.7</v>
      </c>
      <c r="Z1291" s="47">
        <v>205</v>
      </c>
      <c r="AA1291" s="48">
        <v>28.7</v>
      </c>
      <c r="AB1291" s="47">
        <v>583</v>
      </c>
      <c r="AC1291" s="48">
        <v>82.9</v>
      </c>
      <c r="AD1291" s="47" t="s">
        <v>1711</v>
      </c>
      <c r="AE1291" s="46">
        <v>44</v>
      </c>
    </row>
    <row r="1292" spans="1:31" x14ac:dyDescent="0.2">
      <c r="A1292" s="44">
        <f t="shared" si="20"/>
        <v>1291</v>
      </c>
      <c r="B1292" s="45">
        <f>287</f>
        <v>287</v>
      </c>
      <c r="C1292" s="44">
        <v>308</v>
      </c>
      <c r="D1292" s="58" t="s">
        <v>1712</v>
      </c>
      <c r="E1292" t="s">
        <v>574</v>
      </c>
      <c r="F1292" t="s">
        <v>76</v>
      </c>
      <c r="G1292" s="45" t="s">
        <v>84</v>
      </c>
      <c r="H1292" s="44" t="s">
        <v>82</v>
      </c>
      <c r="I1292" s="44" t="s">
        <v>50</v>
      </c>
      <c r="J1292" s="44" t="s">
        <v>64</v>
      </c>
      <c r="K1292" s="46">
        <v>52.2</v>
      </c>
      <c r="L1292" s="47">
        <v>213</v>
      </c>
      <c r="M1292" s="48">
        <v>88.3</v>
      </c>
      <c r="N1292" s="47">
        <v>78</v>
      </c>
      <c r="O1292" s="48">
        <v>69.599999999999994</v>
      </c>
      <c r="P1292" s="47">
        <v>235</v>
      </c>
      <c r="Q1292" s="48">
        <v>2.5</v>
      </c>
      <c r="R1292" s="47" t="s">
        <v>53</v>
      </c>
      <c r="S1292" s="48">
        <v>77.3</v>
      </c>
      <c r="T1292" s="47">
        <v>308</v>
      </c>
      <c r="U1292" s="48">
        <v>10.8</v>
      </c>
      <c r="V1292" s="47" t="s">
        <v>53</v>
      </c>
      <c r="W1292" s="48">
        <v>16.7</v>
      </c>
      <c r="X1292" s="47" t="s">
        <v>53</v>
      </c>
      <c r="Y1292" s="48">
        <v>52.9</v>
      </c>
      <c r="Z1292" s="47">
        <v>797</v>
      </c>
      <c r="AA1292" s="48">
        <v>24</v>
      </c>
      <c r="AB1292" s="47">
        <v>658</v>
      </c>
      <c r="AC1292" s="48">
        <v>56.6</v>
      </c>
      <c r="AD1292" s="47" t="s">
        <v>513</v>
      </c>
      <c r="AE1292" s="46">
        <v>46.8</v>
      </c>
    </row>
    <row r="1293" spans="1:31" x14ac:dyDescent="0.2">
      <c r="A1293" s="44">
        <f t="shared" si="20"/>
        <v>1292</v>
      </c>
      <c r="B1293" s="45">
        <f>173</f>
        <v>173</v>
      </c>
      <c r="C1293" s="44">
        <f>176</f>
        <v>176</v>
      </c>
      <c r="D1293" s="58" t="s">
        <v>1713</v>
      </c>
      <c r="E1293" t="s">
        <v>160</v>
      </c>
      <c r="F1293" t="s">
        <v>47</v>
      </c>
      <c r="G1293" s="45" t="s">
        <v>77</v>
      </c>
      <c r="H1293" s="44" t="s">
        <v>82</v>
      </c>
      <c r="I1293" s="44" t="s">
        <v>50</v>
      </c>
      <c r="J1293" s="44" t="s">
        <v>64</v>
      </c>
      <c r="K1293" s="46">
        <v>52.5</v>
      </c>
      <c r="L1293" s="47">
        <v>211</v>
      </c>
      <c r="M1293" s="48">
        <v>43.6</v>
      </c>
      <c r="N1293" s="47">
        <v>307</v>
      </c>
      <c r="O1293" s="48">
        <v>61.8</v>
      </c>
      <c r="P1293" s="47">
        <v>289</v>
      </c>
      <c r="Q1293" s="48">
        <v>56.6</v>
      </c>
      <c r="R1293" s="47">
        <v>311</v>
      </c>
      <c r="S1293" s="48">
        <v>94.6</v>
      </c>
      <c r="T1293" s="47">
        <v>184</v>
      </c>
      <c r="U1293" s="48">
        <v>66.3</v>
      </c>
      <c r="V1293" s="47">
        <v>302</v>
      </c>
      <c r="W1293" s="48">
        <v>69.599999999999994</v>
      </c>
      <c r="X1293" s="47">
        <v>273</v>
      </c>
      <c r="Y1293" s="48">
        <v>84.3</v>
      </c>
      <c r="Z1293" s="47">
        <v>270</v>
      </c>
      <c r="AA1293" s="48">
        <v>60</v>
      </c>
      <c r="AB1293" s="47">
        <v>271</v>
      </c>
      <c r="AC1293" s="48">
        <v>86.6</v>
      </c>
      <c r="AD1293" s="47" t="s">
        <v>1704</v>
      </c>
      <c r="AE1293" s="46">
        <v>59.1</v>
      </c>
    </row>
    <row r="1294" spans="1:31" x14ac:dyDescent="0.2">
      <c r="A1294" s="44">
        <f t="shared" si="20"/>
        <v>1293</v>
      </c>
      <c r="B1294" s="45">
        <f>237</f>
        <v>237</v>
      </c>
      <c r="C1294" s="44">
        <f>278</f>
        <v>278</v>
      </c>
      <c r="D1294" s="58" t="s">
        <v>1714</v>
      </c>
      <c r="E1294" t="s">
        <v>423</v>
      </c>
      <c r="F1294" t="s">
        <v>69</v>
      </c>
      <c r="G1294" s="45" t="s">
        <v>84</v>
      </c>
      <c r="H1294" s="44" t="s">
        <v>82</v>
      </c>
      <c r="I1294" s="44" t="s">
        <v>50</v>
      </c>
      <c r="J1294" s="44" t="s">
        <v>64</v>
      </c>
      <c r="K1294" s="46">
        <v>52.5</v>
      </c>
      <c r="L1294" s="47">
        <v>212</v>
      </c>
      <c r="M1294" s="48">
        <v>41.5</v>
      </c>
      <c r="N1294" s="47">
        <v>328</v>
      </c>
      <c r="O1294" s="48">
        <v>13.6</v>
      </c>
      <c r="P1294" s="47" t="s">
        <v>53</v>
      </c>
      <c r="Q1294" s="48">
        <v>73.599999999999994</v>
      </c>
      <c r="R1294" s="47">
        <v>185</v>
      </c>
      <c r="S1294" s="48">
        <v>9.1999999999999993</v>
      </c>
      <c r="T1294" s="47" t="s">
        <v>53</v>
      </c>
      <c r="U1294" s="48">
        <v>38.200000000000003</v>
      </c>
      <c r="V1294" s="47">
        <v>513</v>
      </c>
      <c r="W1294" s="48">
        <v>33.1</v>
      </c>
      <c r="X1294" s="47">
        <v>575</v>
      </c>
      <c r="Y1294" s="48">
        <v>94.3</v>
      </c>
      <c r="Z1294" s="47">
        <v>94</v>
      </c>
      <c r="AA1294" s="48">
        <v>61.2</v>
      </c>
      <c r="AB1294" s="47">
        <v>261</v>
      </c>
      <c r="AC1294" s="48">
        <v>77.3</v>
      </c>
      <c r="AD1294" s="47" t="s">
        <v>1656</v>
      </c>
      <c r="AE1294" s="46">
        <v>51.6</v>
      </c>
    </row>
    <row r="1295" spans="1:31" x14ac:dyDescent="0.2">
      <c r="A1295" s="44">
        <f t="shared" si="20"/>
        <v>1294</v>
      </c>
      <c r="B1295" s="45">
        <f>469</f>
        <v>469</v>
      </c>
      <c r="C1295" s="44">
        <f>462</f>
        <v>462</v>
      </c>
      <c r="D1295" s="58" t="s">
        <v>1715</v>
      </c>
      <c r="E1295" t="s">
        <v>435</v>
      </c>
      <c r="F1295" t="s">
        <v>69</v>
      </c>
      <c r="G1295" s="45" t="s">
        <v>84</v>
      </c>
      <c r="H1295" s="44" t="s">
        <v>82</v>
      </c>
      <c r="I1295" s="44" t="s">
        <v>50</v>
      </c>
      <c r="J1295" s="44" t="s">
        <v>64</v>
      </c>
      <c r="K1295" s="46">
        <v>52.7</v>
      </c>
      <c r="L1295" s="47">
        <v>210</v>
      </c>
      <c r="M1295" s="48">
        <v>20.6</v>
      </c>
      <c r="N1295" s="47">
        <v>640</v>
      </c>
      <c r="O1295" s="48">
        <v>23.4</v>
      </c>
      <c r="P1295" s="47">
        <v>763</v>
      </c>
      <c r="Q1295" s="48">
        <v>15.1</v>
      </c>
      <c r="R1295" s="47" t="s">
        <v>53</v>
      </c>
      <c r="S1295" s="48">
        <v>5.0999999999999996</v>
      </c>
      <c r="T1295" s="47" t="s">
        <v>53</v>
      </c>
      <c r="U1295" s="48">
        <v>25.8</v>
      </c>
      <c r="V1295" s="47">
        <v>648</v>
      </c>
      <c r="W1295" s="48">
        <v>31.9</v>
      </c>
      <c r="X1295" s="47">
        <v>591</v>
      </c>
      <c r="Y1295" s="48">
        <v>90.8</v>
      </c>
      <c r="Z1295" s="47">
        <v>164</v>
      </c>
      <c r="AA1295" s="48">
        <v>22.1</v>
      </c>
      <c r="AB1295" s="47">
        <v>694</v>
      </c>
      <c r="AC1295" s="48">
        <v>66.099999999999994</v>
      </c>
      <c r="AD1295" s="47" t="s">
        <v>985</v>
      </c>
      <c r="AE1295" s="46">
        <v>33.700000000000003</v>
      </c>
    </row>
    <row r="1296" spans="1:31" x14ac:dyDescent="0.2">
      <c r="A1296" s="44">
        <f t="shared" si="20"/>
        <v>1295</v>
      </c>
      <c r="B1296" s="45">
        <f>119</f>
        <v>119</v>
      </c>
      <c r="C1296" s="44">
        <v>115</v>
      </c>
      <c r="D1296" s="58" t="s">
        <v>1716</v>
      </c>
      <c r="E1296" t="s">
        <v>160</v>
      </c>
      <c r="F1296" t="s">
        <v>47</v>
      </c>
      <c r="G1296" s="45" t="s">
        <v>84</v>
      </c>
      <c r="H1296" s="44" t="s">
        <v>49</v>
      </c>
      <c r="I1296" s="44" t="s">
        <v>50</v>
      </c>
      <c r="J1296" s="44" t="s">
        <v>64</v>
      </c>
      <c r="K1296" s="46">
        <v>53</v>
      </c>
      <c r="L1296" s="47">
        <v>209</v>
      </c>
      <c r="M1296" s="48">
        <v>74.2</v>
      </c>
      <c r="N1296" s="47">
        <v>130</v>
      </c>
      <c r="O1296" s="48">
        <v>8.8000000000000007</v>
      </c>
      <c r="P1296" s="47" t="s">
        <v>53</v>
      </c>
      <c r="Q1296" s="48">
        <v>88.3</v>
      </c>
      <c r="R1296" s="47">
        <v>108</v>
      </c>
      <c r="S1296" s="48">
        <v>81.5</v>
      </c>
      <c r="T1296" s="47">
        <v>283</v>
      </c>
      <c r="U1296" s="48">
        <v>76.599999999999994</v>
      </c>
      <c r="V1296" s="47">
        <v>247</v>
      </c>
      <c r="W1296" s="48">
        <v>78.900000000000006</v>
      </c>
      <c r="X1296" s="47">
        <v>219</v>
      </c>
      <c r="Y1296" s="48">
        <v>83.5</v>
      </c>
      <c r="Z1296" s="47">
        <v>285</v>
      </c>
      <c r="AA1296" s="48">
        <v>72</v>
      </c>
      <c r="AB1296" s="47">
        <v>201</v>
      </c>
      <c r="AC1296" s="48">
        <v>90.5</v>
      </c>
      <c r="AD1296" s="47">
        <v>60</v>
      </c>
      <c r="AE1296" s="46">
        <v>65.7</v>
      </c>
    </row>
    <row r="1297" spans="1:31" x14ac:dyDescent="0.2">
      <c r="A1297" s="44">
        <f t="shared" si="20"/>
        <v>1296</v>
      </c>
      <c r="B1297" s="45">
        <f>194</f>
        <v>194</v>
      </c>
      <c r="C1297" s="44">
        <v>221</v>
      </c>
      <c r="D1297" s="58" t="s">
        <v>1717</v>
      </c>
      <c r="E1297" t="s">
        <v>1237</v>
      </c>
      <c r="F1297" t="s">
        <v>69</v>
      </c>
      <c r="G1297" s="45" t="s">
        <v>77</v>
      </c>
      <c r="H1297" s="44" t="s">
        <v>82</v>
      </c>
      <c r="I1297" s="44" t="s">
        <v>50</v>
      </c>
      <c r="J1297" s="44" t="s">
        <v>64</v>
      </c>
      <c r="K1297" s="46">
        <v>53.3</v>
      </c>
      <c r="L1297" s="47">
        <v>208</v>
      </c>
      <c r="M1297" s="48">
        <v>28.8</v>
      </c>
      <c r="N1297" s="47">
        <v>489</v>
      </c>
      <c r="O1297" s="48">
        <v>23.3</v>
      </c>
      <c r="P1297" s="47">
        <v>767</v>
      </c>
      <c r="Q1297" s="48">
        <v>80.7</v>
      </c>
      <c r="R1297" s="47">
        <v>154</v>
      </c>
      <c r="S1297" s="48">
        <v>82.9</v>
      </c>
      <c r="T1297" s="47">
        <v>272</v>
      </c>
      <c r="U1297" s="48">
        <v>57.6</v>
      </c>
      <c r="V1297" s="47">
        <v>358</v>
      </c>
      <c r="W1297" s="48">
        <v>42.9</v>
      </c>
      <c r="X1297" s="47">
        <v>484</v>
      </c>
      <c r="Y1297" s="48">
        <v>90.1</v>
      </c>
      <c r="Z1297" s="47">
        <v>173</v>
      </c>
      <c r="AA1297" s="48">
        <v>56.4</v>
      </c>
      <c r="AB1297" s="47">
        <v>296</v>
      </c>
      <c r="AC1297" s="48">
        <v>68.8</v>
      </c>
      <c r="AD1297" s="47">
        <v>338</v>
      </c>
      <c r="AE1297" s="46">
        <v>56.2</v>
      </c>
    </row>
    <row r="1298" spans="1:31" x14ac:dyDescent="0.2">
      <c r="A1298" s="44">
        <f t="shared" si="20"/>
        <v>1297</v>
      </c>
      <c r="B1298" s="45">
        <f>450</f>
        <v>450</v>
      </c>
      <c r="C1298" s="44">
        <f>489</f>
        <v>489</v>
      </c>
      <c r="D1298" s="58" t="s">
        <v>1718</v>
      </c>
      <c r="E1298" t="s">
        <v>220</v>
      </c>
      <c r="F1298" t="s">
        <v>47</v>
      </c>
      <c r="G1298" s="45" t="s">
        <v>84</v>
      </c>
      <c r="H1298" s="44" t="s">
        <v>82</v>
      </c>
      <c r="I1298" s="44" t="s">
        <v>50</v>
      </c>
      <c r="J1298" s="44" t="s">
        <v>64</v>
      </c>
      <c r="K1298" s="46">
        <v>53.3</v>
      </c>
      <c r="L1298" s="47">
        <v>207</v>
      </c>
      <c r="M1298" s="48">
        <v>36.799999999999997</v>
      </c>
      <c r="N1298" s="47">
        <v>387</v>
      </c>
      <c r="O1298" s="48">
        <v>20.100000000000001</v>
      </c>
      <c r="P1298" s="47" t="s">
        <v>53</v>
      </c>
      <c r="Q1298" s="48">
        <v>22.2</v>
      </c>
      <c r="R1298" s="47">
        <v>683</v>
      </c>
      <c r="S1298" s="48">
        <v>7.4</v>
      </c>
      <c r="T1298" s="47" t="s">
        <v>53</v>
      </c>
      <c r="U1298" s="48">
        <v>5.3</v>
      </c>
      <c r="V1298" s="47" t="s">
        <v>53</v>
      </c>
      <c r="W1298" s="48">
        <v>10.1</v>
      </c>
      <c r="X1298" s="47" t="s">
        <v>53</v>
      </c>
      <c r="Y1298" s="48">
        <v>73.599999999999994</v>
      </c>
      <c r="Z1298" s="47">
        <v>480</v>
      </c>
      <c r="AA1298" s="48">
        <v>1.6</v>
      </c>
      <c r="AB1298" s="47" t="s">
        <v>53</v>
      </c>
      <c r="AC1298" s="48">
        <v>58.5</v>
      </c>
      <c r="AD1298" s="47" t="s">
        <v>131</v>
      </c>
      <c r="AE1298" s="46">
        <v>34.299999999999997</v>
      </c>
    </row>
    <row r="1299" spans="1:31" x14ac:dyDescent="0.2">
      <c r="A1299" s="44">
        <f t="shared" si="20"/>
        <v>1298</v>
      </c>
      <c r="B1299" s="45">
        <v>67</v>
      </c>
      <c r="C1299" s="44">
        <v>101</v>
      </c>
      <c r="D1299" s="58" t="s">
        <v>1719</v>
      </c>
      <c r="E1299" t="s">
        <v>174</v>
      </c>
      <c r="F1299" t="s">
        <v>76</v>
      </c>
      <c r="G1299" s="45" t="s">
        <v>58</v>
      </c>
      <c r="H1299" s="44" t="s">
        <v>62</v>
      </c>
      <c r="I1299" s="44" t="s">
        <v>50</v>
      </c>
      <c r="J1299" s="44" t="s">
        <v>64</v>
      </c>
      <c r="K1299" s="46">
        <v>53.5</v>
      </c>
      <c r="L1299" s="47">
        <v>206</v>
      </c>
      <c r="M1299" s="48">
        <v>75.599999999999994</v>
      </c>
      <c r="N1299" s="47">
        <v>124</v>
      </c>
      <c r="O1299" s="48">
        <v>92.4</v>
      </c>
      <c r="P1299" s="47">
        <v>93</v>
      </c>
      <c r="Q1299" s="48">
        <v>93.2</v>
      </c>
      <c r="R1299" s="47">
        <v>85</v>
      </c>
      <c r="S1299" s="48">
        <v>100</v>
      </c>
      <c r="T1299" s="47">
        <v>27</v>
      </c>
      <c r="U1299" s="48">
        <v>76.2</v>
      </c>
      <c r="V1299" s="47">
        <v>250</v>
      </c>
      <c r="W1299" s="48">
        <v>76.599999999999994</v>
      </c>
      <c r="X1299" s="47">
        <v>228</v>
      </c>
      <c r="Y1299" s="48">
        <v>81</v>
      </c>
      <c r="Z1299" s="47">
        <v>330</v>
      </c>
      <c r="AA1299" s="48">
        <v>97.8</v>
      </c>
      <c r="AB1299" s="47">
        <v>48</v>
      </c>
      <c r="AC1299" s="48">
        <v>62.7</v>
      </c>
      <c r="AD1299" s="47" t="s">
        <v>397</v>
      </c>
      <c r="AE1299" s="46">
        <v>76.5</v>
      </c>
    </row>
    <row r="1300" spans="1:31" x14ac:dyDescent="0.2">
      <c r="A1300" s="44">
        <f t="shared" si="20"/>
        <v>1299</v>
      </c>
      <c r="B1300" s="45">
        <v>186</v>
      </c>
      <c r="C1300" s="44">
        <f>194</f>
        <v>194</v>
      </c>
      <c r="D1300" s="58" t="s">
        <v>1720</v>
      </c>
      <c r="E1300" t="s">
        <v>75</v>
      </c>
      <c r="F1300" t="s">
        <v>76</v>
      </c>
      <c r="G1300" s="45" t="s">
        <v>84</v>
      </c>
      <c r="H1300" s="44" t="s">
        <v>82</v>
      </c>
      <c r="I1300" s="44" t="s">
        <v>50</v>
      </c>
      <c r="J1300" s="44" t="s">
        <v>64</v>
      </c>
      <c r="K1300" s="46">
        <v>53.6</v>
      </c>
      <c r="L1300" s="47">
        <v>205</v>
      </c>
      <c r="M1300" s="48">
        <v>46.7</v>
      </c>
      <c r="N1300" s="47">
        <v>283</v>
      </c>
      <c r="O1300" s="48">
        <v>21.3</v>
      </c>
      <c r="P1300" s="47" t="s">
        <v>53</v>
      </c>
      <c r="Q1300" s="48">
        <v>98</v>
      </c>
      <c r="R1300" s="47">
        <v>46</v>
      </c>
      <c r="S1300" s="48">
        <v>47.1</v>
      </c>
      <c r="T1300" s="47">
        <v>452</v>
      </c>
      <c r="U1300" s="48">
        <v>10.7</v>
      </c>
      <c r="V1300" s="47" t="s">
        <v>53</v>
      </c>
      <c r="W1300" s="48">
        <v>8.1999999999999993</v>
      </c>
      <c r="X1300" s="47" t="s">
        <v>53</v>
      </c>
      <c r="Y1300" s="48">
        <v>77.8</v>
      </c>
      <c r="Z1300" s="47">
        <v>387</v>
      </c>
      <c r="AA1300" s="48">
        <v>58.9</v>
      </c>
      <c r="AB1300" s="47">
        <v>276</v>
      </c>
      <c r="AC1300" s="48">
        <v>60.8</v>
      </c>
      <c r="AD1300" s="47" t="s">
        <v>1254</v>
      </c>
      <c r="AE1300" s="46">
        <v>57.3</v>
      </c>
    </row>
    <row r="1301" spans="1:31" x14ac:dyDescent="0.2">
      <c r="A1301" s="44">
        <f t="shared" si="20"/>
        <v>1300</v>
      </c>
      <c r="B1301" s="45">
        <v>143</v>
      </c>
      <c r="C1301" s="44">
        <f>200</f>
        <v>200</v>
      </c>
      <c r="D1301" s="58" t="s">
        <v>1721</v>
      </c>
      <c r="E1301" t="s">
        <v>174</v>
      </c>
      <c r="F1301" t="s">
        <v>76</v>
      </c>
      <c r="G1301" s="45" t="s">
        <v>84</v>
      </c>
      <c r="H1301" s="44" t="s">
        <v>82</v>
      </c>
      <c r="I1301" s="44" t="s">
        <v>50</v>
      </c>
      <c r="J1301" s="44" t="s">
        <v>64</v>
      </c>
      <c r="K1301" s="46">
        <v>54.8</v>
      </c>
      <c r="L1301" s="47">
        <v>204</v>
      </c>
      <c r="M1301" s="48">
        <v>57.7</v>
      </c>
      <c r="N1301" s="47">
        <v>201</v>
      </c>
      <c r="O1301" s="48">
        <v>55.7</v>
      </c>
      <c r="P1301" s="47">
        <v>336</v>
      </c>
      <c r="Q1301" s="48">
        <v>65.599999999999994</v>
      </c>
      <c r="R1301" s="47">
        <v>244</v>
      </c>
      <c r="S1301" s="48">
        <v>100</v>
      </c>
      <c r="T1301" s="47">
        <v>89</v>
      </c>
      <c r="U1301" s="48">
        <v>29.2</v>
      </c>
      <c r="V1301" s="47">
        <v>600</v>
      </c>
      <c r="W1301" s="48">
        <v>35.200000000000003</v>
      </c>
      <c r="X1301" s="47">
        <v>549</v>
      </c>
      <c r="Y1301" s="48">
        <v>96.8</v>
      </c>
      <c r="Z1301" s="47">
        <v>41</v>
      </c>
      <c r="AA1301" s="48">
        <v>99.4</v>
      </c>
      <c r="AB1301" s="47">
        <v>23</v>
      </c>
      <c r="AC1301" s="48">
        <v>63.1</v>
      </c>
      <c r="AD1301" s="47" t="s">
        <v>883</v>
      </c>
      <c r="AE1301" s="46">
        <v>63.1</v>
      </c>
    </row>
    <row r="1302" spans="1:31" x14ac:dyDescent="0.2">
      <c r="A1302" s="44">
        <f t="shared" si="20"/>
        <v>1301</v>
      </c>
      <c r="B1302" s="45">
        <f>153</f>
        <v>153</v>
      </c>
      <c r="C1302" s="44">
        <f>155</f>
        <v>155</v>
      </c>
      <c r="D1302" s="58" t="s">
        <v>1722</v>
      </c>
      <c r="E1302" t="s">
        <v>1237</v>
      </c>
      <c r="F1302" t="s">
        <v>69</v>
      </c>
      <c r="G1302" s="45" t="s">
        <v>77</v>
      </c>
      <c r="H1302" s="44" t="s">
        <v>49</v>
      </c>
      <c r="I1302" s="44" t="s">
        <v>50</v>
      </c>
      <c r="J1302" s="44" t="s">
        <v>64</v>
      </c>
      <c r="K1302" s="46">
        <v>55</v>
      </c>
      <c r="L1302" s="47">
        <v>203</v>
      </c>
      <c r="M1302" s="48">
        <v>34.4</v>
      </c>
      <c r="N1302" s="47">
        <v>420</v>
      </c>
      <c r="O1302" s="48">
        <v>99.5</v>
      </c>
      <c r="P1302" s="47">
        <v>37</v>
      </c>
      <c r="Q1302" s="48">
        <v>54.8</v>
      </c>
      <c r="R1302" s="47">
        <v>329</v>
      </c>
      <c r="S1302" s="48">
        <v>72</v>
      </c>
      <c r="T1302" s="47">
        <v>329</v>
      </c>
      <c r="U1302" s="48">
        <v>90.7</v>
      </c>
      <c r="V1302" s="47">
        <v>159</v>
      </c>
      <c r="W1302" s="48">
        <v>91.5</v>
      </c>
      <c r="X1302" s="47">
        <v>134</v>
      </c>
      <c r="Y1302" s="48">
        <v>97.2</v>
      </c>
      <c r="Z1302" s="47">
        <v>34</v>
      </c>
      <c r="AA1302" s="48">
        <v>32.9</v>
      </c>
      <c r="AB1302" s="47">
        <v>516</v>
      </c>
      <c r="AC1302" s="48">
        <v>91.2</v>
      </c>
      <c r="AD1302" s="47">
        <v>53</v>
      </c>
      <c r="AE1302" s="46">
        <v>61.6</v>
      </c>
    </row>
    <row r="1303" spans="1:31" x14ac:dyDescent="0.2">
      <c r="A1303" s="44">
        <f t="shared" si="20"/>
        <v>1302</v>
      </c>
      <c r="B1303" s="45">
        <v>125</v>
      </c>
      <c r="C1303" s="44">
        <f>123</f>
        <v>123</v>
      </c>
      <c r="D1303" s="58" t="s">
        <v>1723</v>
      </c>
      <c r="E1303" t="s">
        <v>100</v>
      </c>
      <c r="F1303" t="s">
        <v>101</v>
      </c>
      <c r="G1303" s="45" t="s">
        <v>84</v>
      </c>
      <c r="H1303" s="44" t="s">
        <v>49</v>
      </c>
      <c r="I1303" s="44" t="s">
        <v>50</v>
      </c>
      <c r="J1303" s="44" t="s">
        <v>64</v>
      </c>
      <c r="K1303" s="46">
        <v>55.1</v>
      </c>
      <c r="L1303" s="47">
        <v>202</v>
      </c>
      <c r="M1303" s="48">
        <v>60.3</v>
      </c>
      <c r="N1303" s="47">
        <v>191</v>
      </c>
      <c r="O1303" s="48">
        <v>7.2</v>
      </c>
      <c r="P1303" s="47" t="s">
        <v>53</v>
      </c>
      <c r="Q1303" s="48">
        <v>91.3</v>
      </c>
      <c r="R1303" s="47">
        <v>96</v>
      </c>
      <c r="S1303" s="48">
        <v>100</v>
      </c>
      <c r="T1303" s="47">
        <v>45</v>
      </c>
      <c r="U1303" s="48">
        <v>95.2</v>
      </c>
      <c r="V1303" s="47">
        <v>125</v>
      </c>
      <c r="W1303" s="48">
        <v>95.5</v>
      </c>
      <c r="X1303" s="47">
        <v>106</v>
      </c>
      <c r="Y1303" s="48">
        <v>83.1</v>
      </c>
      <c r="Z1303" s="47">
        <v>292</v>
      </c>
      <c r="AA1303" s="48">
        <v>49.9</v>
      </c>
      <c r="AB1303" s="47">
        <v>345</v>
      </c>
      <c r="AC1303" s="48">
        <v>87.9</v>
      </c>
      <c r="AD1303" s="47" t="s">
        <v>1635</v>
      </c>
      <c r="AE1303" s="46">
        <v>65.3</v>
      </c>
    </row>
    <row r="1304" spans="1:31" x14ac:dyDescent="0.2">
      <c r="A1304" s="44">
        <f t="shared" si="20"/>
        <v>1303</v>
      </c>
      <c r="B1304" s="45">
        <f>155</f>
        <v>155</v>
      </c>
      <c r="C1304" s="44">
        <f>155</f>
        <v>155</v>
      </c>
      <c r="D1304" s="58" t="s">
        <v>1724</v>
      </c>
      <c r="E1304" t="s">
        <v>414</v>
      </c>
      <c r="F1304" t="s">
        <v>69</v>
      </c>
      <c r="G1304" s="45" t="s">
        <v>77</v>
      </c>
      <c r="H1304" s="44" t="s">
        <v>82</v>
      </c>
      <c r="I1304" s="44" t="s">
        <v>50</v>
      </c>
      <c r="J1304" s="44" t="s">
        <v>64</v>
      </c>
      <c r="K1304" s="46">
        <v>55.3</v>
      </c>
      <c r="L1304" s="47">
        <v>201</v>
      </c>
      <c r="M1304" s="48">
        <v>34.799999999999997</v>
      </c>
      <c r="N1304" s="47">
        <v>414</v>
      </c>
      <c r="O1304" s="48">
        <v>47.4</v>
      </c>
      <c r="P1304" s="47">
        <v>414</v>
      </c>
      <c r="Q1304" s="48">
        <v>70.3</v>
      </c>
      <c r="R1304" s="47">
        <v>214</v>
      </c>
      <c r="S1304" s="48">
        <v>100</v>
      </c>
      <c r="T1304" s="47">
        <v>54</v>
      </c>
      <c r="U1304" s="48">
        <v>98.6</v>
      </c>
      <c r="V1304" s="47">
        <v>81</v>
      </c>
      <c r="W1304" s="48">
        <v>98.6</v>
      </c>
      <c r="X1304" s="47">
        <v>68</v>
      </c>
      <c r="Y1304" s="48">
        <v>92.1</v>
      </c>
      <c r="Z1304" s="47">
        <v>144</v>
      </c>
      <c r="AA1304" s="48">
        <v>63.1</v>
      </c>
      <c r="AB1304" s="47">
        <v>249</v>
      </c>
      <c r="AC1304" s="48">
        <v>66.5</v>
      </c>
      <c r="AD1304" s="47">
        <v>370</v>
      </c>
      <c r="AE1304" s="46">
        <v>61.5</v>
      </c>
    </row>
    <row r="1305" spans="1:31" x14ac:dyDescent="0.2">
      <c r="A1305" s="44">
        <f t="shared" si="20"/>
        <v>1304</v>
      </c>
      <c r="B1305" s="45">
        <v>321</v>
      </c>
      <c r="C1305" s="44">
        <v>334</v>
      </c>
      <c r="D1305" s="58" t="s">
        <v>1725</v>
      </c>
      <c r="E1305" t="s">
        <v>205</v>
      </c>
      <c r="F1305" t="s">
        <v>69</v>
      </c>
      <c r="G1305" s="45" t="s">
        <v>84</v>
      </c>
      <c r="H1305" s="44" t="s">
        <v>82</v>
      </c>
      <c r="I1305" s="44" t="s">
        <v>50</v>
      </c>
      <c r="J1305" s="44" t="s">
        <v>64</v>
      </c>
      <c r="K1305" s="46">
        <v>55.3</v>
      </c>
      <c r="L1305" s="47">
        <v>200</v>
      </c>
      <c r="M1305" s="48">
        <v>19.2</v>
      </c>
      <c r="N1305" s="47">
        <v>679</v>
      </c>
      <c r="O1305" s="48">
        <v>10.4</v>
      </c>
      <c r="P1305" s="47" t="s">
        <v>53</v>
      </c>
      <c r="Q1305" s="48">
        <v>51.8</v>
      </c>
      <c r="R1305" s="47">
        <v>365</v>
      </c>
      <c r="S1305" s="48">
        <v>30.9</v>
      </c>
      <c r="T1305" s="47">
        <v>579</v>
      </c>
      <c r="U1305" s="48">
        <v>47.9</v>
      </c>
      <c r="V1305" s="47">
        <v>421</v>
      </c>
      <c r="W1305" s="48">
        <v>52.7</v>
      </c>
      <c r="X1305" s="47">
        <v>390</v>
      </c>
      <c r="Y1305" s="48">
        <v>94.1</v>
      </c>
      <c r="Z1305" s="47">
        <v>97</v>
      </c>
      <c r="AA1305" s="48">
        <v>31.8</v>
      </c>
      <c r="AB1305" s="47">
        <v>529</v>
      </c>
      <c r="AC1305" s="48">
        <v>60</v>
      </c>
      <c r="AD1305" s="47" t="s">
        <v>1499</v>
      </c>
      <c r="AE1305" s="46">
        <v>43.4</v>
      </c>
    </row>
    <row r="1306" spans="1:31" x14ac:dyDescent="0.2">
      <c r="A1306" s="44">
        <f t="shared" si="20"/>
        <v>1305</v>
      </c>
      <c r="B1306" s="45">
        <f>458</f>
        <v>458</v>
      </c>
      <c r="C1306" s="44">
        <v>534</v>
      </c>
      <c r="D1306" s="58" t="s">
        <v>1726</v>
      </c>
      <c r="E1306" t="s">
        <v>125</v>
      </c>
      <c r="F1306" t="s">
        <v>47</v>
      </c>
      <c r="G1306" s="45" t="s">
        <v>84</v>
      </c>
      <c r="H1306" s="44" t="s">
        <v>82</v>
      </c>
      <c r="I1306" s="44" t="s">
        <v>59</v>
      </c>
      <c r="J1306" s="44" t="s">
        <v>64</v>
      </c>
      <c r="K1306" s="46">
        <v>55.7</v>
      </c>
      <c r="L1306" s="47">
        <v>199</v>
      </c>
      <c r="M1306" s="48">
        <v>30.8</v>
      </c>
      <c r="N1306" s="47">
        <v>464</v>
      </c>
      <c r="O1306" s="48">
        <v>40.799999999999997</v>
      </c>
      <c r="P1306" s="47">
        <v>496</v>
      </c>
      <c r="Q1306" s="48">
        <v>2.9</v>
      </c>
      <c r="R1306" s="47" t="s">
        <v>53</v>
      </c>
      <c r="S1306" s="48">
        <v>7.2</v>
      </c>
      <c r="T1306" s="47" t="s">
        <v>53</v>
      </c>
      <c r="U1306" s="48">
        <v>41.6</v>
      </c>
      <c r="V1306" s="47">
        <v>478</v>
      </c>
      <c r="W1306" s="48">
        <v>31.1</v>
      </c>
      <c r="X1306" s="47">
        <v>601</v>
      </c>
      <c r="Y1306" s="48">
        <v>54.1</v>
      </c>
      <c r="Z1306" s="47">
        <v>780</v>
      </c>
      <c r="AA1306" s="48">
        <v>37.700000000000003</v>
      </c>
      <c r="AB1306" s="47">
        <v>463</v>
      </c>
      <c r="AC1306" s="48">
        <v>39.4</v>
      </c>
      <c r="AD1306" s="47" t="s">
        <v>53</v>
      </c>
      <c r="AE1306" s="46">
        <v>34</v>
      </c>
    </row>
    <row r="1307" spans="1:31" x14ac:dyDescent="0.2">
      <c r="A1307" s="44">
        <f t="shared" si="20"/>
        <v>1306</v>
      </c>
      <c r="B1307" s="45">
        <f>219</f>
        <v>219</v>
      </c>
      <c r="C1307" s="44">
        <v>211</v>
      </c>
      <c r="D1307" s="58" t="s">
        <v>1727</v>
      </c>
      <c r="E1307" t="s">
        <v>130</v>
      </c>
      <c r="F1307" t="s">
        <v>76</v>
      </c>
      <c r="G1307" s="45" t="s">
        <v>58</v>
      </c>
      <c r="H1307" s="44" t="s">
        <v>88</v>
      </c>
      <c r="I1307" s="44" t="s">
        <v>50</v>
      </c>
      <c r="J1307" s="44" t="s">
        <v>64</v>
      </c>
      <c r="K1307" s="46">
        <v>56.6</v>
      </c>
      <c r="L1307" s="47">
        <v>198</v>
      </c>
      <c r="M1307" s="48">
        <v>46.4</v>
      </c>
      <c r="N1307" s="47">
        <v>286</v>
      </c>
      <c r="O1307" s="48">
        <v>39.1</v>
      </c>
      <c r="P1307" s="47">
        <v>520</v>
      </c>
      <c r="Q1307" s="48">
        <v>99.9</v>
      </c>
      <c r="R1307" s="47">
        <v>15</v>
      </c>
      <c r="S1307" s="48">
        <v>5.6</v>
      </c>
      <c r="T1307" s="47" t="s">
        <v>53</v>
      </c>
      <c r="U1307" s="48">
        <v>2.1</v>
      </c>
      <c r="V1307" s="47" t="s">
        <v>53</v>
      </c>
      <c r="W1307" s="48">
        <v>6.4</v>
      </c>
      <c r="X1307" s="47" t="s">
        <v>53</v>
      </c>
      <c r="Y1307" s="48">
        <v>45.4</v>
      </c>
      <c r="Z1307" s="47" t="s">
        <v>53</v>
      </c>
      <c r="AA1307" s="48">
        <v>15.1</v>
      </c>
      <c r="AB1307" s="47" t="s">
        <v>53</v>
      </c>
      <c r="AC1307" s="48">
        <v>66.3</v>
      </c>
      <c r="AD1307" s="47">
        <v>374</v>
      </c>
      <c r="AE1307" s="46">
        <v>54.2</v>
      </c>
    </row>
    <row r="1308" spans="1:31" x14ac:dyDescent="0.2">
      <c r="A1308" s="44">
        <f t="shared" si="20"/>
        <v>1307</v>
      </c>
      <c r="B1308" s="45">
        <v>169</v>
      </c>
      <c r="C1308" s="44">
        <v>184</v>
      </c>
      <c r="D1308" s="58" t="s">
        <v>1728</v>
      </c>
      <c r="E1308" t="s">
        <v>80</v>
      </c>
      <c r="F1308" t="s">
        <v>69</v>
      </c>
      <c r="G1308" s="45" t="s">
        <v>77</v>
      </c>
      <c r="H1308" s="44" t="s">
        <v>82</v>
      </c>
      <c r="I1308" s="44" t="s">
        <v>50</v>
      </c>
      <c r="J1308" s="44" t="s">
        <v>64</v>
      </c>
      <c r="K1308" s="46">
        <v>56.8</v>
      </c>
      <c r="L1308" s="47">
        <v>197</v>
      </c>
      <c r="M1308" s="48">
        <v>42.3</v>
      </c>
      <c r="N1308" s="47">
        <v>317</v>
      </c>
      <c r="O1308" s="48">
        <v>55.8</v>
      </c>
      <c r="P1308" s="47">
        <v>335</v>
      </c>
      <c r="Q1308" s="48">
        <v>53.8</v>
      </c>
      <c r="R1308" s="47">
        <v>344</v>
      </c>
      <c r="S1308" s="48">
        <v>92.4</v>
      </c>
      <c r="T1308" s="47">
        <v>208</v>
      </c>
      <c r="U1308" s="48">
        <v>75.400000000000006</v>
      </c>
      <c r="V1308" s="47">
        <v>253</v>
      </c>
      <c r="W1308" s="48">
        <v>77.8</v>
      </c>
      <c r="X1308" s="47">
        <v>223</v>
      </c>
      <c r="Y1308" s="48">
        <v>96</v>
      </c>
      <c r="Z1308" s="47">
        <v>58</v>
      </c>
      <c r="AA1308" s="48">
        <v>41</v>
      </c>
      <c r="AB1308" s="47">
        <v>427</v>
      </c>
      <c r="AC1308" s="48">
        <v>93.2</v>
      </c>
      <c r="AD1308" s="47">
        <v>34</v>
      </c>
      <c r="AE1308" s="46">
        <v>59.4</v>
      </c>
    </row>
    <row r="1309" spans="1:31" x14ac:dyDescent="0.2">
      <c r="A1309" s="44">
        <f t="shared" si="20"/>
        <v>1308</v>
      </c>
      <c r="B1309" s="45">
        <v>180</v>
      </c>
      <c r="C1309" s="44">
        <f>227</f>
        <v>227</v>
      </c>
      <c r="D1309" s="58" t="s">
        <v>1729</v>
      </c>
      <c r="E1309" t="s">
        <v>130</v>
      </c>
      <c r="F1309" t="s">
        <v>76</v>
      </c>
      <c r="G1309" s="45" t="s">
        <v>58</v>
      </c>
      <c r="H1309" s="44" t="s">
        <v>49</v>
      </c>
      <c r="I1309" s="44" t="s">
        <v>50</v>
      </c>
      <c r="J1309" s="44" t="s">
        <v>64</v>
      </c>
      <c r="K1309" s="46">
        <v>56.8</v>
      </c>
      <c r="L1309" s="47">
        <v>196</v>
      </c>
      <c r="M1309" s="48">
        <v>85.8</v>
      </c>
      <c r="N1309" s="47">
        <v>87</v>
      </c>
      <c r="O1309" s="48">
        <v>21.3</v>
      </c>
      <c r="P1309" s="47" t="s">
        <v>53</v>
      </c>
      <c r="Q1309" s="48">
        <v>90.2</v>
      </c>
      <c r="R1309" s="47">
        <v>102</v>
      </c>
      <c r="S1309" s="48">
        <v>3.1</v>
      </c>
      <c r="T1309" s="47" t="s">
        <v>53</v>
      </c>
      <c r="U1309" s="48">
        <v>3.2</v>
      </c>
      <c r="V1309" s="47" t="s">
        <v>53</v>
      </c>
      <c r="W1309" s="48">
        <v>7.4</v>
      </c>
      <c r="X1309" s="47" t="s">
        <v>53</v>
      </c>
      <c r="Y1309" s="48">
        <v>45.6</v>
      </c>
      <c r="Z1309" s="47" t="s">
        <v>53</v>
      </c>
      <c r="AA1309" s="48">
        <v>45.8</v>
      </c>
      <c r="AB1309" s="47">
        <v>380</v>
      </c>
      <c r="AC1309" s="48">
        <v>73</v>
      </c>
      <c r="AD1309" s="47">
        <v>274</v>
      </c>
      <c r="AE1309" s="46">
        <v>58.4</v>
      </c>
    </row>
    <row r="1310" spans="1:31" x14ac:dyDescent="0.2">
      <c r="A1310" s="44">
        <f t="shared" si="20"/>
        <v>1309</v>
      </c>
      <c r="B1310" s="45">
        <v>201</v>
      </c>
      <c r="C1310" s="44">
        <v>212</v>
      </c>
      <c r="D1310" s="58" t="s">
        <v>1730</v>
      </c>
      <c r="E1310" t="s">
        <v>216</v>
      </c>
      <c r="F1310" t="s">
        <v>69</v>
      </c>
      <c r="G1310" s="45" t="s">
        <v>77</v>
      </c>
      <c r="H1310" s="44" t="s">
        <v>82</v>
      </c>
      <c r="I1310" s="44" t="s">
        <v>50</v>
      </c>
      <c r="J1310" s="44" t="s">
        <v>64</v>
      </c>
      <c r="K1310" s="46">
        <v>56.8</v>
      </c>
      <c r="L1310" s="47">
        <v>195</v>
      </c>
      <c r="M1310" s="48">
        <v>35.299999999999997</v>
      </c>
      <c r="N1310" s="47">
        <v>408</v>
      </c>
      <c r="O1310" s="48">
        <v>31.1</v>
      </c>
      <c r="P1310" s="47">
        <v>616</v>
      </c>
      <c r="Q1310" s="48">
        <v>66.400000000000006</v>
      </c>
      <c r="R1310" s="47">
        <v>238</v>
      </c>
      <c r="S1310" s="48">
        <v>78.7</v>
      </c>
      <c r="T1310" s="47">
        <v>302</v>
      </c>
      <c r="U1310" s="48">
        <v>44.2</v>
      </c>
      <c r="V1310" s="47">
        <v>455</v>
      </c>
      <c r="W1310" s="48">
        <v>49.4</v>
      </c>
      <c r="X1310" s="47">
        <v>420</v>
      </c>
      <c r="Y1310" s="48">
        <v>89.5</v>
      </c>
      <c r="Z1310" s="47">
        <v>180</v>
      </c>
      <c r="AA1310" s="48">
        <v>47.2</v>
      </c>
      <c r="AB1310" s="47">
        <v>372</v>
      </c>
      <c r="AC1310" s="48">
        <v>85.6</v>
      </c>
      <c r="AD1310" s="47" t="s">
        <v>1572</v>
      </c>
      <c r="AE1310" s="46">
        <v>55.6</v>
      </c>
    </row>
    <row r="1311" spans="1:31" x14ac:dyDescent="0.2">
      <c r="A1311" s="44">
        <f t="shared" si="20"/>
        <v>1310</v>
      </c>
      <c r="B1311" s="45">
        <f>98</f>
        <v>98</v>
      </c>
      <c r="C1311" s="44">
        <v>102</v>
      </c>
      <c r="D1311" s="58" t="s">
        <v>1731</v>
      </c>
      <c r="E1311" t="s">
        <v>216</v>
      </c>
      <c r="F1311" t="s">
        <v>69</v>
      </c>
      <c r="G1311" s="45" t="s">
        <v>77</v>
      </c>
      <c r="H1311" s="44" t="s">
        <v>62</v>
      </c>
      <c r="I1311" s="44" t="s">
        <v>50</v>
      </c>
      <c r="J1311" s="44" t="s">
        <v>64</v>
      </c>
      <c r="K1311" s="46">
        <v>57.1</v>
      </c>
      <c r="L1311" s="47">
        <v>194</v>
      </c>
      <c r="M1311" s="48">
        <v>87.4</v>
      </c>
      <c r="N1311" s="47">
        <v>82</v>
      </c>
      <c r="O1311" s="48">
        <v>48.9</v>
      </c>
      <c r="P1311" s="47">
        <v>397</v>
      </c>
      <c r="Q1311" s="48">
        <v>77.099999999999994</v>
      </c>
      <c r="R1311" s="47">
        <v>168</v>
      </c>
      <c r="S1311" s="48">
        <v>83.8</v>
      </c>
      <c r="T1311" s="47">
        <v>265</v>
      </c>
      <c r="U1311" s="48">
        <v>56.9</v>
      </c>
      <c r="V1311" s="47">
        <v>363</v>
      </c>
      <c r="W1311" s="48">
        <v>61.1</v>
      </c>
      <c r="X1311" s="47">
        <v>330</v>
      </c>
      <c r="Y1311" s="48">
        <v>86.9</v>
      </c>
      <c r="Z1311" s="47">
        <v>219</v>
      </c>
      <c r="AA1311" s="48">
        <v>61.5</v>
      </c>
      <c r="AB1311" s="47">
        <v>254</v>
      </c>
      <c r="AC1311" s="48">
        <v>79.5</v>
      </c>
      <c r="AD1311" s="47" t="s">
        <v>1592</v>
      </c>
      <c r="AE1311" s="46">
        <v>69.099999999999994</v>
      </c>
    </row>
    <row r="1312" spans="1:31" x14ac:dyDescent="0.2">
      <c r="A1312" s="44">
        <f t="shared" si="20"/>
        <v>1311</v>
      </c>
      <c r="B1312" s="45">
        <f>230</f>
        <v>230</v>
      </c>
      <c r="C1312" s="44">
        <v>260</v>
      </c>
      <c r="D1312" s="58" t="s">
        <v>1732</v>
      </c>
      <c r="E1312" t="s">
        <v>423</v>
      </c>
      <c r="F1312" t="s">
        <v>69</v>
      </c>
      <c r="G1312" s="45" t="s">
        <v>84</v>
      </c>
      <c r="H1312" s="44" t="s">
        <v>82</v>
      </c>
      <c r="I1312" s="44" t="s">
        <v>50</v>
      </c>
      <c r="J1312" s="44" t="s">
        <v>64</v>
      </c>
      <c r="K1312" s="46">
        <v>57.1</v>
      </c>
      <c r="L1312" s="47">
        <v>193</v>
      </c>
      <c r="M1312" s="48">
        <v>46.3</v>
      </c>
      <c r="N1312" s="47">
        <v>289</v>
      </c>
      <c r="O1312" s="48">
        <v>15.5</v>
      </c>
      <c r="P1312" s="47" t="s">
        <v>53</v>
      </c>
      <c r="Q1312" s="48">
        <v>51.4</v>
      </c>
      <c r="R1312" s="47">
        <v>367</v>
      </c>
      <c r="S1312" s="48">
        <v>14.3</v>
      </c>
      <c r="T1312" s="47" t="s">
        <v>53</v>
      </c>
      <c r="U1312" s="48">
        <v>58.6</v>
      </c>
      <c r="V1312" s="47">
        <v>350</v>
      </c>
      <c r="W1312" s="48">
        <v>62.6</v>
      </c>
      <c r="X1312" s="47">
        <v>317</v>
      </c>
      <c r="Y1312" s="48">
        <v>98.4</v>
      </c>
      <c r="Z1312" s="47">
        <v>17</v>
      </c>
      <c r="AA1312" s="48">
        <v>97.3</v>
      </c>
      <c r="AB1312" s="47">
        <v>54</v>
      </c>
      <c r="AC1312" s="48">
        <v>79.3</v>
      </c>
      <c r="AD1312" s="47">
        <v>184</v>
      </c>
      <c r="AE1312" s="46">
        <v>52.9</v>
      </c>
    </row>
    <row r="1313" spans="1:31" x14ac:dyDescent="0.2">
      <c r="A1313" s="44">
        <f t="shared" si="20"/>
        <v>1312</v>
      </c>
      <c r="B1313" s="45">
        <f>207</f>
        <v>207</v>
      </c>
      <c r="C1313" s="44">
        <v>218</v>
      </c>
      <c r="D1313" s="58" t="s">
        <v>1733</v>
      </c>
      <c r="E1313" t="s">
        <v>46</v>
      </c>
      <c r="F1313" t="s">
        <v>47</v>
      </c>
      <c r="G1313" s="45" t="s">
        <v>84</v>
      </c>
      <c r="H1313" s="44" t="s">
        <v>82</v>
      </c>
      <c r="I1313" s="44" t="s">
        <v>50</v>
      </c>
      <c r="J1313" s="44" t="s">
        <v>64</v>
      </c>
      <c r="K1313" s="46">
        <v>57.2</v>
      </c>
      <c r="L1313" s="47">
        <v>191</v>
      </c>
      <c r="M1313" s="48">
        <v>51.8</v>
      </c>
      <c r="N1313" s="47">
        <v>236</v>
      </c>
      <c r="O1313" s="48">
        <v>44.2</v>
      </c>
      <c r="P1313" s="47">
        <v>449</v>
      </c>
      <c r="Q1313" s="48">
        <v>60.5</v>
      </c>
      <c r="R1313" s="47">
        <v>284</v>
      </c>
      <c r="S1313" s="48">
        <v>28</v>
      </c>
      <c r="T1313" s="47">
        <v>610</v>
      </c>
      <c r="U1313" s="48">
        <v>24.9</v>
      </c>
      <c r="V1313" s="47">
        <v>666</v>
      </c>
      <c r="W1313" s="48">
        <v>18.7</v>
      </c>
      <c r="X1313" s="47">
        <v>783</v>
      </c>
      <c r="Y1313" s="48">
        <v>92.9</v>
      </c>
      <c r="Z1313" s="47">
        <v>129</v>
      </c>
      <c r="AA1313" s="48">
        <v>59.7</v>
      </c>
      <c r="AB1313" s="47">
        <v>273</v>
      </c>
      <c r="AC1313" s="48">
        <v>70.7</v>
      </c>
      <c r="AD1313" s="47" t="s">
        <v>481</v>
      </c>
      <c r="AE1313" s="46">
        <v>54.9</v>
      </c>
    </row>
    <row r="1314" spans="1:31" x14ac:dyDescent="0.2">
      <c r="A1314" s="44">
        <f t="shared" si="20"/>
        <v>1313</v>
      </c>
      <c r="B1314" s="45">
        <f>240</f>
        <v>240</v>
      </c>
      <c r="C1314" s="44">
        <v>244</v>
      </c>
      <c r="D1314" s="58" t="s">
        <v>1734</v>
      </c>
      <c r="E1314" t="s">
        <v>910</v>
      </c>
      <c r="F1314" t="s">
        <v>101</v>
      </c>
      <c r="G1314" s="45" t="s">
        <v>77</v>
      </c>
      <c r="H1314" s="44" t="s">
        <v>49</v>
      </c>
      <c r="I1314" s="44" t="s">
        <v>50</v>
      </c>
      <c r="J1314" s="44" t="s">
        <v>64</v>
      </c>
      <c r="K1314" s="46">
        <v>57.2</v>
      </c>
      <c r="L1314" s="47">
        <v>192</v>
      </c>
      <c r="M1314" s="48">
        <v>32.200000000000003</v>
      </c>
      <c r="N1314" s="47">
        <v>445</v>
      </c>
      <c r="O1314" s="48">
        <v>15.7</v>
      </c>
      <c r="P1314" s="47" t="s">
        <v>53</v>
      </c>
      <c r="Q1314" s="48">
        <v>44.3</v>
      </c>
      <c r="R1314" s="47">
        <v>424</v>
      </c>
      <c r="S1314" s="48">
        <v>100</v>
      </c>
      <c r="T1314" s="47">
        <v>96</v>
      </c>
      <c r="U1314" s="48">
        <v>56.7</v>
      </c>
      <c r="V1314" s="47">
        <v>367</v>
      </c>
      <c r="W1314" s="48">
        <v>60.9</v>
      </c>
      <c r="X1314" s="47">
        <v>332</v>
      </c>
      <c r="Y1314" s="48">
        <v>70.099999999999994</v>
      </c>
      <c r="Z1314" s="47">
        <v>530</v>
      </c>
      <c r="AA1314" s="48">
        <v>77.599999999999994</v>
      </c>
      <c r="AB1314" s="47">
        <v>168</v>
      </c>
      <c r="AC1314" s="48">
        <v>83.3</v>
      </c>
      <c r="AD1314" s="47">
        <v>132</v>
      </c>
      <c r="AE1314" s="46">
        <v>51.3</v>
      </c>
    </row>
    <row r="1315" spans="1:31" x14ac:dyDescent="0.2">
      <c r="A1315" s="44">
        <f t="shared" si="20"/>
        <v>1314</v>
      </c>
      <c r="B1315" s="45">
        <v>243</v>
      </c>
      <c r="C1315" s="44">
        <f>252</f>
        <v>252</v>
      </c>
      <c r="D1315" s="58" t="s">
        <v>1735</v>
      </c>
      <c r="E1315" t="s">
        <v>216</v>
      </c>
      <c r="F1315" t="s">
        <v>69</v>
      </c>
      <c r="G1315" s="45" t="s">
        <v>77</v>
      </c>
      <c r="H1315" s="44" t="s">
        <v>82</v>
      </c>
      <c r="I1315" s="44" t="s">
        <v>50</v>
      </c>
      <c r="J1315" s="44" t="s">
        <v>64</v>
      </c>
      <c r="K1315" s="46">
        <v>57.3</v>
      </c>
      <c r="L1315" s="47">
        <v>190</v>
      </c>
      <c r="M1315" s="48">
        <v>35.6</v>
      </c>
      <c r="N1315" s="47">
        <v>405</v>
      </c>
      <c r="O1315" s="48">
        <v>87</v>
      </c>
      <c r="P1315" s="47">
        <v>122</v>
      </c>
      <c r="Q1315" s="48">
        <v>25.8</v>
      </c>
      <c r="R1315" s="47">
        <v>626</v>
      </c>
      <c r="S1315" s="48">
        <v>59.2</v>
      </c>
      <c r="T1315" s="47">
        <v>395</v>
      </c>
      <c r="U1315" s="48">
        <v>37.9</v>
      </c>
      <c r="V1315" s="47">
        <v>517</v>
      </c>
      <c r="W1315" s="48">
        <v>43.4</v>
      </c>
      <c r="X1315" s="47">
        <v>479</v>
      </c>
      <c r="Y1315" s="48">
        <v>95.2</v>
      </c>
      <c r="Z1315" s="47">
        <v>80</v>
      </c>
      <c r="AA1315" s="48">
        <v>51.2</v>
      </c>
      <c r="AB1315" s="47">
        <v>334</v>
      </c>
      <c r="AC1315" s="48">
        <v>61</v>
      </c>
      <c r="AD1315" s="47" t="s">
        <v>1113</v>
      </c>
      <c r="AE1315" s="46">
        <v>51.1</v>
      </c>
    </row>
    <row r="1316" spans="1:31" x14ac:dyDescent="0.2">
      <c r="A1316" s="44">
        <f t="shared" si="20"/>
        <v>1315</v>
      </c>
      <c r="B1316" s="45">
        <f>114</f>
        <v>114</v>
      </c>
      <c r="C1316" s="44">
        <v>113</v>
      </c>
      <c r="D1316" s="58" t="s">
        <v>1736</v>
      </c>
      <c r="E1316" t="s">
        <v>576</v>
      </c>
      <c r="F1316" t="s">
        <v>69</v>
      </c>
      <c r="G1316" s="45" t="s">
        <v>77</v>
      </c>
      <c r="H1316" s="44" t="s">
        <v>62</v>
      </c>
      <c r="I1316" s="44" t="s">
        <v>50</v>
      </c>
      <c r="J1316" s="44" t="s">
        <v>64</v>
      </c>
      <c r="K1316" s="46">
        <v>57.5</v>
      </c>
      <c r="L1316" s="47">
        <v>189</v>
      </c>
      <c r="M1316" s="48">
        <v>56.1</v>
      </c>
      <c r="N1316" s="47">
        <v>212</v>
      </c>
      <c r="O1316" s="48">
        <v>35.1</v>
      </c>
      <c r="P1316" s="47">
        <v>564</v>
      </c>
      <c r="Q1316" s="48">
        <v>79.599999999999994</v>
      </c>
      <c r="R1316" s="47">
        <v>160</v>
      </c>
      <c r="S1316" s="48">
        <v>97.2</v>
      </c>
      <c r="T1316" s="47">
        <v>147</v>
      </c>
      <c r="U1316" s="48">
        <v>60</v>
      </c>
      <c r="V1316" s="47">
        <v>343</v>
      </c>
      <c r="W1316" s="48">
        <v>63.9</v>
      </c>
      <c r="X1316" s="47">
        <v>312</v>
      </c>
      <c r="Y1316" s="48">
        <v>80.900000000000006</v>
      </c>
      <c r="Z1316" s="47">
        <v>332</v>
      </c>
      <c r="AA1316" s="48">
        <v>97.1</v>
      </c>
      <c r="AB1316" s="47">
        <v>55</v>
      </c>
      <c r="AC1316" s="48">
        <v>88.3</v>
      </c>
      <c r="AD1316" s="47">
        <v>77</v>
      </c>
      <c r="AE1316" s="46">
        <v>66.3</v>
      </c>
    </row>
    <row r="1317" spans="1:31" x14ac:dyDescent="0.2">
      <c r="A1317" s="44">
        <f t="shared" si="20"/>
        <v>1316</v>
      </c>
      <c r="B1317" s="45">
        <f>132</f>
        <v>132</v>
      </c>
      <c r="C1317" s="44">
        <f>133</f>
        <v>133</v>
      </c>
      <c r="D1317" s="58" t="s">
        <v>1737</v>
      </c>
      <c r="E1317" t="s">
        <v>75</v>
      </c>
      <c r="F1317" t="s">
        <v>76</v>
      </c>
      <c r="G1317" s="45" t="s">
        <v>77</v>
      </c>
      <c r="H1317" s="44" t="s">
        <v>49</v>
      </c>
      <c r="I1317" s="44" t="s">
        <v>50</v>
      </c>
      <c r="J1317" s="44" t="s">
        <v>64</v>
      </c>
      <c r="K1317" s="46">
        <v>57.6</v>
      </c>
      <c r="L1317" s="47">
        <v>188</v>
      </c>
      <c r="M1317" s="48">
        <v>50.6</v>
      </c>
      <c r="N1317" s="47">
        <v>248</v>
      </c>
      <c r="O1317" s="48">
        <v>98.1</v>
      </c>
      <c r="P1317" s="47">
        <v>56</v>
      </c>
      <c r="Q1317" s="48">
        <v>99.4</v>
      </c>
      <c r="R1317" s="47">
        <v>30</v>
      </c>
      <c r="S1317" s="48">
        <v>14.9</v>
      </c>
      <c r="T1317" s="47" t="s">
        <v>53</v>
      </c>
      <c r="U1317" s="48">
        <v>7.8</v>
      </c>
      <c r="V1317" s="47" t="s">
        <v>53</v>
      </c>
      <c r="W1317" s="48">
        <v>13.5</v>
      </c>
      <c r="X1317" s="47" t="s">
        <v>53</v>
      </c>
      <c r="Y1317" s="48">
        <v>74.400000000000006</v>
      </c>
      <c r="Z1317" s="47">
        <v>457</v>
      </c>
      <c r="AA1317" s="48">
        <v>42.8</v>
      </c>
      <c r="AB1317" s="47">
        <v>410</v>
      </c>
      <c r="AC1317" s="48">
        <v>55.3</v>
      </c>
      <c r="AD1317" s="47" t="s">
        <v>1092</v>
      </c>
      <c r="AE1317" s="46">
        <v>64.2</v>
      </c>
    </row>
    <row r="1318" spans="1:31" x14ac:dyDescent="0.2">
      <c r="A1318" s="44">
        <f t="shared" si="20"/>
        <v>1317</v>
      </c>
      <c r="B1318" s="45">
        <f>105</f>
        <v>105</v>
      </c>
      <c r="C1318" s="44">
        <v>99</v>
      </c>
      <c r="D1318" s="58" t="s">
        <v>1738</v>
      </c>
      <c r="E1318" t="s">
        <v>216</v>
      </c>
      <c r="F1318" t="s">
        <v>69</v>
      </c>
      <c r="G1318" s="45" t="s">
        <v>77</v>
      </c>
      <c r="H1318" s="44" t="s">
        <v>82</v>
      </c>
      <c r="I1318" s="44" t="s">
        <v>50</v>
      </c>
      <c r="J1318" s="44" t="s">
        <v>64</v>
      </c>
      <c r="K1318" s="46">
        <v>57.7</v>
      </c>
      <c r="L1318" s="47">
        <v>187</v>
      </c>
      <c r="M1318" s="48">
        <v>95.7</v>
      </c>
      <c r="N1318" s="47">
        <v>46</v>
      </c>
      <c r="O1318" s="48">
        <v>10.7</v>
      </c>
      <c r="P1318" s="47" t="s">
        <v>53</v>
      </c>
      <c r="Q1318" s="48">
        <v>79.7</v>
      </c>
      <c r="R1318" s="47">
        <v>157</v>
      </c>
      <c r="S1318" s="48">
        <v>59.6</v>
      </c>
      <c r="T1318" s="47">
        <v>393</v>
      </c>
      <c r="U1318" s="48">
        <v>93</v>
      </c>
      <c r="V1318" s="47">
        <v>146</v>
      </c>
      <c r="W1318" s="48">
        <v>93.5</v>
      </c>
      <c r="X1318" s="47">
        <v>122</v>
      </c>
      <c r="Y1318" s="48">
        <v>86</v>
      </c>
      <c r="Z1318" s="47">
        <v>237</v>
      </c>
      <c r="AA1318" s="48">
        <v>55.9</v>
      </c>
      <c r="AB1318" s="47">
        <v>298</v>
      </c>
      <c r="AC1318" s="48">
        <v>82.9</v>
      </c>
      <c r="AD1318" s="47" t="s">
        <v>1711</v>
      </c>
      <c r="AE1318" s="46">
        <v>67.599999999999994</v>
      </c>
    </row>
    <row r="1319" spans="1:31" x14ac:dyDescent="0.2">
      <c r="A1319" s="44">
        <f t="shared" si="20"/>
        <v>1318</v>
      </c>
      <c r="B1319" s="45">
        <f>155</f>
        <v>155</v>
      </c>
      <c r="C1319" s="44">
        <f>169</f>
        <v>169</v>
      </c>
      <c r="D1319" s="58" t="s">
        <v>1739</v>
      </c>
      <c r="E1319" t="s">
        <v>80</v>
      </c>
      <c r="F1319" t="s">
        <v>69</v>
      </c>
      <c r="G1319" s="45" t="s">
        <v>77</v>
      </c>
      <c r="H1319" s="44" t="s">
        <v>82</v>
      </c>
      <c r="I1319" s="44" t="s">
        <v>50</v>
      </c>
      <c r="J1319" s="44" t="s">
        <v>64</v>
      </c>
      <c r="K1319" s="46">
        <v>57.9</v>
      </c>
      <c r="L1319" s="47">
        <v>186</v>
      </c>
      <c r="M1319" s="48">
        <v>58.5</v>
      </c>
      <c r="N1319" s="47">
        <v>198</v>
      </c>
      <c r="O1319" s="48">
        <v>42</v>
      </c>
      <c r="P1319" s="47">
        <v>480</v>
      </c>
      <c r="Q1319" s="48">
        <v>55.8</v>
      </c>
      <c r="R1319" s="47">
        <v>320</v>
      </c>
      <c r="S1319" s="48">
        <v>94.8</v>
      </c>
      <c r="T1319" s="47">
        <v>181</v>
      </c>
      <c r="U1319" s="48">
        <v>77.8</v>
      </c>
      <c r="V1319" s="47">
        <v>235</v>
      </c>
      <c r="W1319" s="48">
        <v>79.900000000000006</v>
      </c>
      <c r="X1319" s="47">
        <v>206</v>
      </c>
      <c r="Y1319" s="48">
        <v>95.8</v>
      </c>
      <c r="Z1319" s="47">
        <v>66</v>
      </c>
      <c r="AA1319" s="48">
        <v>40.9</v>
      </c>
      <c r="AB1319" s="47">
        <v>428</v>
      </c>
      <c r="AC1319" s="48">
        <v>93.9</v>
      </c>
      <c r="AD1319" s="47">
        <v>32</v>
      </c>
      <c r="AE1319" s="46">
        <v>61.5</v>
      </c>
    </row>
    <row r="1320" spans="1:31" x14ac:dyDescent="0.2">
      <c r="A1320" s="44">
        <f t="shared" si="20"/>
        <v>1319</v>
      </c>
      <c r="B1320" s="45">
        <v>41</v>
      </c>
      <c r="C1320" s="44">
        <v>46</v>
      </c>
      <c r="D1320" s="58" t="s">
        <v>1740</v>
      </c>
      <c r="E1320" t="s">
        <v>205</v>
      </c>
      <c r="F1320" t="s">
        <v>69</v>
      </c>
      <c r="G1320" s="45" t="s">
        <v>58</v>
      </c>
      <c r="H1320" s="44" t="s">
        <v>49</v>
      </c>
      <c r="I1320" s="44" t="s">
        <v>50</v>
      </c>
      <c r="J1320" s="44" t="s">
        <v>64</v>
      </c>
      <c r="K1320" s="46">
        <v>58.1</v>
      </c>
      <c r="L1320" s="47">
        <v>185</v>
      </c>
      <c r="M1320" s="48">
        <v>99.8</v>
      </c>
      <c r="N1320" s="47">
        <v>14</v>
      </c>
      <c r="O1320" s="48">
        <v>94.8</v>
      </c>
      <c r="P1320" s="47">
        <v>76</v>
      </c>
      <c r="Q1320" s="48">
        <v>97.3</v>
      </c>
      <c r="R1320" s="47">
        <v>52</v>
      </c>
      <c r="S1320" s="48">
        <v>99.9</v>
      </c>
      <c r="T1320" s="47">
        <v>99</v>
      </c>
      <c r="U1320" s="48">
        <v>99.2</v>
      </c>
      <c r="V1320" s="47">
        <v>61</v>
      </c>
      <c r="W1320" s="48">
        <v>99.2</v>
      </c>
      <c r="X1320" s="47">
        <v>50</v>
      </c>
      <c r="Y1320" s="48">
        <v>93</v>
      </c>
      <c r="Z1320" s="47">
        <v>125</v>
      </c>
      <c r="AA1320" s="48">
        <v>99.1</v>
      </c>
      <c r="AB1320" s="47">
        <v>25</v>
      </c>
      <c r="AC1320" s="48">
        <v>77.900000000000006</v>
      </c>
      <c r="AD1320" s="47" t="s">
        <v>1741</v>
      </c>
      <c r="AE1320" s="46">
        <v>85.4</v>
      </c>
    </row>
    <row r="1321" spans="1:31" x14ac:dyDescent="0.2">
      <c r="A1321" s="44">
        <f t="shared" si="20"/>
        <v>1320</v>
      </c>
      <c r="B1321" s="45">
        <v>150</v>
      </c>
      <c r="C1321" s="44">
        <v>171</v>
      </c>
      <c r="D1321" s="58" t="s">
        <v>1742</v>
      </c>
      <c r="E1321" t="s">
        <v>425</v>
      </c>
      <c r="F1321" t="s">
        <v>170</v>
      </c>
      <c r="G1321" s="45" t="s">
        <v>77</v>
      </c>
      <c r="H1321" s="44" t="s">
        <v>82</v>
      </c>
      <c r="I1321" s="44" t="s">
        <v>50</v>
      </c>
      <c r="J1321" s="44" t="s">
        <v>64</v>
      </c>
      <c r="K1321" s="46">
        <v>58.2</v>
      </c>
      <c r="L1321" s="47">
        <v>183</v>
      </c>
      <c r="M1321" s="48">
        <v>62.3</v>
      </c>
      <c r="N1321" s="47">
        <v>179</v>
      </c>
      <c r="O1321" s="48">
        <v>14.6</v>
      </c>
      <c r="P1321" s="47" t="s">
        <v>53</v>
      </c>
      <c r="Q1321" s="48">
        <v>75.400000000000006</v>
      </c>
      <c r="R1321" s="47">
        <v>176</v>
      </c>
      <c r="S1321" s="48">
        <v>66.099999999999994</v>
      </c>
      <c r="T1321" s="47">
        <v>353</v>
      </c>
      <c r="U1321" s="48">
        <v>27.9</v>
      </c>
      <c r="V1321" s="47">
        <v>615</v>
      </c>
      <c r="W1321" s="48">
        <v>33.9</v>
      </c>
      <c r="X1321" s="47">
        <v>562</v>
      </c>
      <c r="Y1321" s="48">
        <v>97.7</v>
      </c>
      <c r="Z1321" s="47">
        <v>24</v>
      </c>
      <c r="AA1321" s="48">
        <v>97.7</v>
      </c>
      <c r="AB1321" s="47">
        <v>49</v>
      </c>
      <c r="AC1321" s="48">
        <v>92.1</v>
      </c>
      <c r="AD1321" s="47" t="s">
        <v>1743</v>
      </c>
      <c r="AE1321" s="46">
        <v>62.3</v>
      </c>
    </row>
    <row r="1322" spans="1:31" x14ac:dyDescent="0.2">
      <c r="A1322" s="44">
        <f t="shared" si="20"/>
        <v>1321</v>
      </c>
      <c r="B1322" s="45">
        <v>159</v>
      </c>
      <c r="C1322" s="44">
        <v>162</v>
      </c>
      <c r="D1322" s="58" t="s">
        <v>1744</v>
      </c>
      <c r="E1322" t="s">
        <v>96</v>
      </c>
      <c r="F1322" t="s">
        <v>76</v>
      </c>
      <c r="G1322" s="45" t="s">
        <v>77</v>
      </c>
      <c r="H1322" s="44" t="s">
        <v>82</v>
      </c>
      <c r="I1322" s="44" t="s">
        <v>50</v>
      </c>
      <c r="J1322" s="44" t="s">
        <v>51</v>
      </c>
      <c r="K1322" s="46">
        <v>58.2</v>
      </c>
      <c r="L1322" s="47">
        <v>184</v>
      </c>
      <c r="M1322" s="48">
        <v>81.900000000000006</v>
      </c>
      <c r="N1322" s="47">
        <v>99</v>
      </c>
      <c r="O1322" s="48">
        <v>81.7</v>
      </c>
      <c r="P1322" s="47">
        <v>159</v>
      </c>
      <c r="Q1322" s="48">
        <v>42.9</v>
      </c>
      <c r="R1322" s="47">
        <v>440</v>
      </c>
      <c r="S1322" s="48">
        <v>23.7</v>
      </c>
      <c r="T1322" s="47">
        <v>664</v>
      </c>
      <c r="U1322" s="48">
        <v>70.099999999999994</v>
      </c>
      <c r="V1322" s="47">
        <v>279</v>
      </c>
      <c r="W1322" s="48">
        <v>73</v>
      </c>
      <c r="X1322" s="47">
        <v>249</v>
      </c>
      <c r="Y1322" s="48">
        <v>65.5</v>
      </c>
      <c r="Z1322" s="47">
        <v>615</v>
      </c>
      <c r="AA1322" s="48">
        <v>54.5</v>
      </c>
      <c r="AB1322" s="47">
        <v>307</v>
      </c>
      <c r="AC1322" s="48">
        <v>82.8</v>
      </c>
      <c r="AD1322" s="47">
        <v>137</v>
      </c>
      <c r="AE1322" s="46">
        <v>61.2</v>
      </c>
    </row>
    <row r="1323" spans="1:31" x14ac:dyDescent="0.2">
      <c r="A1323" s="44">
        <f t="shared" si="20"/>
        <v>1322</v>
      </c>
      <c r="B1323" s="45">
        <v>255</v>
      </c>
      <c r="C1323" s="44">
        <f>256</f>
        <v>256</v>
      </c>
      <c r="D1323" s="58" t="s">
        <v>1745</v>
      </c>
      <c r="E1323" t="s">
        <v>574</v>
      </c>
      <c r="F1323" t="s">
        <v>76</v>
      </c>
      <c r="G1323" s="45" t="s">
        <v>77</v>
      </c>
      <c r="H1323" s="44" t="s">
        <v>49</v>
      </c>
      <c r="I1323" s="44" t="s">
        <v>50</v>
      </c>
      <c r="J1323" s="44" t="s">
        <v>64</v>
      </c>
      <c r="K1323" s="46">
        <v>58.5</v>
      </c>
      <c r="L1323" s="47">
        <v>181</v>
      </c>
      <c r="M1323" s="48">
        <v>85.3</v>
      </c>
      <c r="N1323" s="47">
        <v>90</v>
      </c>
      <c r="O1323" s="48">
        <v>54.7</v>
      </c>
      <c r="P1323" s="47">
        <v>345</v>
      </c>
      <c r="Q1323" s="48">
        <v>5.4</v>
      </c>
      <c r="R1323" s="47" t="s">
        <v>53</v>
      </c>
      <c r="S1323" s="48">
        <v>94.7</v>
      </c>
      <c r="T1323" s="47">
        <v>182</v>
      </c>
      <c r="U1323" s="48">
        <v>8</v>
      </c>
      <c r="V1323" s="47" t="s">
        <v>53</v>
      </c>
      <c r="W1323" s="48">
        <v>13.7</v>
      </c>
      <c r="X1323" s="47" t="s">
        <v>53</v>
      </c>
      <c r="Y1323" s="48">
        <v>39.799999999999997</v>
      </c>
      <c r="Z1323" s="47" t="s">
        <v>53</v>
      </c>
      <c r="AA1323" s="48">
        <v>68.599999999999994</v>
      </c>
      <c r="AB1323" s="47">
        <v>224</v>
      </c>
      <c r="AC1323" s="48">
        <v>59.2</v>
      </c>
      <c r="AD1323" s="47" t="s">
        <v>1059</v>
      </c>
      <c r="AE1323" s="46">
        <v>49.9</v>
      </c>
    </row>
    <row r="1324" spans="1:31" x14ac:dyDescent="0.2">
      <c r="A1324" s="44">
        <f t="shared" si="20"/>
        <v>1323</v>
      </c>
      <c r="B1324" s="45">
        <f>265</f>
        <v>265</v>
      </c>
      <c r="C1324" s="44">
        <f>246</f>
        <v>246</v>
      </c>
      <c r="D1324" s="58" t="s">
        <v>1746</v>
      </c>
      <c r="E1324" t="s">
        <v>209</v>
      </c>
      <c r="F1324" t="s">
        <v>69</v>
      </c>
      <c r="G1324" s="45" t="s">
        <v>84</v>
      </c>
      <c r="H1324" s="44" t="s">
        <v>82</v>
      </c>
      <c r="I1324" s="44" t="s">
        <v>50</v>
      </c>
      <c r="J1324" s="44" t="s">
        <v>64</v>
      </c>
      <c r="K1324" s="46">
        <v>58.5</v>
      </c>
      <c r="L1324" s="47">
        <v>182</v>
      </c>
      <c r="M1324" s="48">
        <v>55.5</v>
      </c>
      <c r="N1324" s="47">
        <v>217</v>
      </c>
      <c r="O1324" s="48">
        <v>37</v>
      </c>
      <c r="P1324" s="47">
        <v>543</v>
      </c>
      <c r="Q1324" s="48">
        <v>14.3</v>
      </c>
      <c r="R1324" s="47" t="s">
        <v>53</v>
      </c>
      <c r="S1324" s="48">
        <v>33.5</v>
      </c>
      <c r="T1324" s="47">
        <v>549</v>
      </c>
      <c r="U1324" s="48">
        <v>61.7</v>
      </c>
      <c r="V1324" s="47">
        <v>328</v>
      </c>
      <c r="W1324" s="48">
        <v>65.400000000000006</v>
      </c>
      <c r="X1324" s="47">
        <v>300</v>
      </c>
      <c r="Y1324" s="48">
        <v>97.2</v>
      </c>
      <c r="Z1324" s="47">
        <v>33</v>
      </c>
      <c r="AA1324" s="48">
        <v>73.2</v>
      </c>
      <c r="AB1324" s="47">
        <v>196</v>
      </c>
      <c r="AC1324" s="48">
        <v>76.900000000000006</v>
      </c>
      <c r="AD1324" s="47">
        <v>217</v>
      </c>
      <c r="AE1324" s="46">
        <v>49</v>
      </c>
    </row>
    <row r="1325" spans="1:31" x14ac:dyDescent="0.2">
      <c r="A1325" s="44">
        <f t="shared" si="20"/>
        <v>1324</v>
      </c>
      <c r="B1325" s="45">
        <v>96</v>
      </c>
      <c r="C1325" s="44">
        <v>88</v>
      </c>
      <c r="D1325" s="58" t="s">
        <v>1747</v>
      </c>
      <c r="E1325" t="s">
        <v>100</v>
      </c>
      <c r="F1325" t="s">
        <v>101</v>
      </c>
      <c r="G1325" s="45" t="s">
        <v>77</v>
      </c>
      <c r="H1325" s="44" t="s">
        <v>49</v>
      </c>
      <c r="I1325" s="44" t="s">
        <v>50</v>
      </c>
      <c r="J1325" s="44" t="s">
        <v>64</v>
      </c>
      <c r="K1325" s="46">
        <v>58.7</v>
      </c>
      <c r="L1325" s="47">
        <v>180</v>
      </c>
      <c r="M1325" s="48">
        <v>66.7</v>
      </c>
      <c r="N1325" s="47">
        <v>159</v>
      </c>
      <c r="O1325" s="48">
        <v>11.8</v>
      </c>
      <c r="P1325" s="47" t="s">
        <v>53</v>
      </c>
      <c r="Q1325" s="48">
        <v>99.3</v>
      </c>
      <c r="R1325" s="47">
        <v>33</v>
      </c>
      <c r="S1325" s="48">
        <v>97.6</v>
      </c>
      <c r="T1325" s="47">
        <v>146</v>
      </c>
      <c r="U1325" s="48">
        <v>91.7</v>
      </c>
      <c r="V1325" s="47">
        <v>151</v>
      </c>
      <c r="W1325" s="48">
        <v>92.3</v>
      </c>
      <c r="X1325" s="47">
        <v>128</v>
      </c>
      <c r="Y1325" s="48">
        <v>89.7</v>
      </c>
      <c r="Z1325" s="47">
        <v>177</v>
      </c>
      <c r="AA1325" s="48">
        <v>52.3</v>
      </c>
      <c r="AB1325" s="47">
        <v>323</v>
      </c>
      <c r="AC1325" s="48">
        <v>92</v>
      </c>
      <c r="AD1325" s="47">
        <v>47</v>
      </c>
      <c r="AE1325" s="46">
        <v>69.900000000000006</v>
      </c>
    </row>
    <row r="1326" spans="1:31" x14ac:dyDescent="0.2">
      <c r="A1326" s="44">
        <f t="shared" si="20"/>
        <v>1325</v>
      </c>
      <c r="B1326" s="45">
        <f>212</f>
        <v>212</v>
      </c>
      <c r="C1326" s="44">
        <f>215</f>
        <v>215</v>
      </c>
      <c r="D1326" s="58" t="s">
        <v>1748</v>
      </c>
      <c r="E1326" t="s">
        <v>46</v>
      </c>
      <c r="F1326" t="s">
        <v>47</v>
      </c>
      <c r="G1326" s="45" t="s">
        <v>84</v>
      </c>
      <c r="H1326" s="44" t="s">
        <v>82</v>
      </c>
      <c r="I1326" s="44" t="s">
        <v>50</v>
      </c>
      <c r="J1326" s="44" t="s">
        <v>64</v>
      </c>
      <c r="K1326" s="46">
        <v>58.9</v>
      </c>
      <c r="L1326" s="47">
        <v>179</v>
      </c>
      <c r="M1326" s="48">
        <v>55.8</v>
      </c>
      <c r="N1326" s="47">
        <v>215</v>
      </c>
      <c r="O1326" s="48">
        <v>75.099999999999994</v>
      </c>
      <c r="P1326" s="47">
        <v>194</v>
      </c>
      <c r="Q1326" s="48">
        <v>34.700000000000003</v>
      </c>
      <c r="R1326" s="47">
        <v>526</v>
      </c>
      <c r="S1326" s="48">
        <v>31.4</v>
      </c>
      <c r="T1326" s="47">
        <v>570</v>
      </c>
      <c r="U1326" s="48">
        <v>18.100000000000001</v>
      </c>
      <c r="V1326" s="47">
        <v>762</v>
      </c>
      <c r="W1326" s="48">
        <v>24.2</v>
      </c>
      <c r="X1326" s="47">
        <v>701</v>
      </c>
      <c r="Y1326" s="48">
        <v>98.2</v>
      </c>
      <c r="Z1326" s="47">
        <v>20</v>
      </c>
      <c r="AA1326" s="48">
        <v>67.900000000000006</v>
      </c>
      <c r="AB1326" s="47">
        <v>225</v>
      </c>
      <c r="AC1326" s="48">
        <v>74.900000000000006</v>
      </c>
      <c r="AD1326" s="47" t="s">
        <v>1462</v>
      </c>
      <c r="AE1326" s="46">
        <v>54.6</v>
      </c>
    </row>
    <row r="1327" spans="1:31" x14ac:dyDescent="0.2">
      <c r="A1327" s="44">
        <f t="shared" si="20"/>
        <v>1326</v>
      </c>
      <c r="B1327" s="45">
        <f>401</f>
        <v>401</v>
      </c>
      <c r="C1327" s="44">
        <f>431</f>
        <v>431</v>
      </c>
      <c r="D1327" s="58" t="s">
        <v>1749</v>
      </c>
      <c r="E1327" t="s">
        <v>435</v>
      </c>
      <c r="F1327" t="s">
        <v>69</v>
      </c>
      <c r="G1327" s="45" t="s">
        <v>84</v>
      </c>
      <c r="H1327" s="44" t="s">
        <v>82</v>
      </c>
      <c r="I1327" s="44" t="s">
        <v>50</v>
      </c>
      <c r="J1327" s="44" t="s">
        <v>64</v>
      </c>
      <c r="K1327" s="46">
        <v>59.3</v>
      </c>
      <c r="L1327" s="47">
        <v>178</v>
      </c>
      <c r="M1327" s="48">
        <v>24.3</v>
      </c>
      <c r="N1327" s="47">
        <v>554</v>
      </c>
      <c r="O1327" s="48">
        <v>11.2</v>
      </c>
      <c r="P1327" s="47" t="s">
        <v>53</v>
      </c>
      <c r="Q1327" s="48">
        <v>26.3</v>
      </c>
      <c r="R1327" s="47">
        <v>622</v>
      </c>
      <c r="S1327" s="48">
        <v>9.9</v>
      </c>
      <c r="T1327" s="47" t="s">
        <v>53</v>
      </c>
      <c r="U1327" s="48">
        <v>31.7</v>
      </c>
      <c r="V1327" s="47">
        <v>572</v>
      </c>
      <c r="W1327" s="48">
        <v>37.6</v>
      </c>
      <c r="X1327" s="47">
        <v>522</v>
      </c>
      <c r="Y1327" s="48">
        <v>96.4</v>
      </c>
      <c r="Z1327" s="47">
        <v>51</v>
      </c>
      <c r="AA1327" s="48">
        <v>13.1</v>
      </c>
      <c r="AB1327" s="47" t="s">
        <v>53</v>
      </c>
      <c r="AC1327" s="48">
        <v>58.4</v>
      </c>
      <c r="AD1327" s="47" t="s">
        <v>849</v>
      </c>
      <c r="AE1327" s="46">
        <v>37.4</v>
      </c>
    </row>
    <row r="1328" spans="1:31" x14ac:dyDescent="0.2">
      <c r="A1328" s="44">
        <f t="shared" si="20"/>
        <v>1327</v>
      </c>
      <c r="B1328" s="45">
        <f>358</f>
        <v>358</v>
      </c>
      <c r="C1328" s="44">
        <f>368</f>
        <v>368</v>
      </c>
      <c r="D1328" s="58" t="s">
        <v>1750</v>
      </c>
      <c r="E1328" t="s">
        <v>546</v>
      </c>
      <c r="F1328" t="s">
        <v>76</v>
      </c>
      <c r="G1328" s="45" t="s">
        <v>77</v>
      </c>
      <c r="H1328" s="44" t="s">
        <v>82</v>
      </c>
      <c r="I1328" s="44" t="s">
        <v>50</v>
      </c>
      <c r="J1328" s="44" t="s">
        <v>64</v>
      </c>
      <c r="K1328" s="46">
        <v>59.4</v>
      </c>
      <c r="L1328" s="47">
        <v>177</v>
      </c>
      <c r="M1328" s="48">
        <v>38.799999999999997</v>
      </c>
      <c r="N1328" s="47">
        <v>358</v>
      </c>
      <c r="O1328" s="48">
        <v>82.4</v>
      </c>
      <c r="P1328" s="47">
        <v>155</v>
      </c>
      <c r="Q1328" s="48">
        <v>9</v>
      </c>
      <c r="R1328" s="47" t="s">
        <v>53</v>
      </c>
      <c r="S1328" s="48">
        <v>8.5</v>
      </c>
      <c r="T1328" s="47" t="s">
        <v>53</v>
      </c>
      <c r="U1328" s="48">
        <v>9.1</v>
      </c>
      <c r="V1328" s="47" t="s">
        <v>53</v>
      </c>
      <c r="W1328" s="48">
        <v>14</v>
      </c>
      <c r="X1328" s="47" t="s">
        <v>53</v>
      </c>
      <c r="Y1328" s="48">
        <v>67.900000000000006</v>
      </c>
      <c r="Z1328" s="47">
        <v>569</v>
      </c>
      <c r="AA1328" s="48">
        <v>17.399999999999999</v>
      </c>
      <c r="AB1328" s="47">
        <v>774</v>
      </c>
      <c r="AC1328" s="48">
        <v>61.2</v>
      </c>
      <c r="AD1328" s="47" t="s">
        <v>938</v>
      </c>
      <c r="AE1328" s="46">
        <v>41.1</v>
      </c>
    </row>
    <row r="1329" spans="1:31" x14ac:dyDescent="0.2">
      <c r="A1329" s="44">
        <f t="shared" si="20"/>
        <v>1328</v>
      </c>
      <c r="B1329" s="45">
        <f>197</f>
        <v>197</v>
      </c>
      <c r="C1329" s="44">
        <v>214</v>
      </c>
      <c r="D1329" s="58" t="s">
        <v>1751</v>
      </c>
      <c r="E1329" t="s">
        <v>910</v>
      </c>
      <c r="F1329" t="s">
        <v>101</v>
      </c>
      <c r="G1329" s="45" t="s">
        <v>77</v>
      </c>
      <c r="H1329" s="44" t="s">
        <v>82</v>
      </c>
      <c r="I1329" s="44" t="s">
        <v>50</v>
      </c>
      <c r="J1329" s="44" t="s">
        <v>64</v>
      </c>
      <c r="K1329" s="46">
        <v>60</v>
      </c>
      <c r="L1329" s="47">
        <v>176</v>
      </c>
      <c r="M1329" s="48">
        <v>36</v>
      </c>
      <c r="N1329" s="47">
        <v>399</v>
      </c>
      <c r="O1329" s="48">
        <v>14.8</v>
      </c>
      <c r="P1329" s="47" t="s">
        <v>53</v>
      </c>
      <c r="Q1329" s="48">
        <v>63.2</v>
      </c>
      <c r="R1329" s="47">
        <v>258</v>
      </c>
      <c r="S1329" s="48">
        <v>100</v>
      </c>
      <c r="T1329" s="47">
        <v>53</v>
      </c>
      <c r="U1329" s="48">
        <v>39.6</v>
      </c>
      <c r="V1329" s="47">
        <v>496</v>
      </c>
      <c r="W1329" s="48">
        <v>45</v>
      </c>
      <c r="X1329" s="47">
        <v>464</v>
      </c>
      <c r="Y1329" s="48">
        <v>76.5</v>
      </c>
      <c r="Z1329" s="47">
        <v>413</v>
      </c>
      <c r="AA1329" s="48">
        <v>68.7</v>
      </c>
      <c r="AB1329" s="47">
        <v>222</v>
      </c>
      <c r="AC1329" s="48">
        <v>88.2</v>
      </c>
      <c r="AD1329" s="47" t="s">
        <v>1685</v>
      </c>
      <c r="AE1329" s="46">
        <v>55.8</v>
      </c>
    </row>
    <row r="1330" spans="1:31" x14ac:dyDescent="0.2">
      <c r="A1330" s="44">
        <f t="shared" si="20"/>
        <v>1329</v>
      </c>
      <c r="B1330" s="45">
        <v>181</v>
      </c>
      <c r="C1330" s="44">
        <v>186</v>
      </c>
      <c r="D1330" s="58" t="s">
        <v>1752</v>
      </c>
      <c r="E1330" t="s">
        <v>80</v>
      </c>
      <c r="F1330" t="s">
        <v>69</v>
      </c>
      <c r="G1330" s="45" t="s">
        <v>77</v>
      </c>
      <c r="H1330" s="44" t="s">
        <v>82</v>
      </c>
      <c r="I1330" s="44" t="s">
        <v>50</v>
      </c>
      <c r="J1330" s="44" t="s">
        <v>64</v>
      </c>
      <c r="K1330" s="46">
        <v>60.1</v>
      </c>
      <c r="L1330" s="47">
        <v>175</v>
      </c>
      <c r="M1330" s="48">
        <v>54.4</v>
      </c>
      <c r="N1330" s="47">
        <v>223</v>
      </c>
      <c r="O1330" s="48">
        <v>48.2</v>
      </c>
      <c r="P1330" s="47">
        <v>403</v>
      </c>
      <c r="Q1330" s="48">
        <v>42.2</v>
      </c>
      <c r="R1330" s="47">
        <v>451</v>
      </c>
      <c r="S1330" s="48">
        <v>87.2</v>
      </c>
      <c r="T1330" s="47">
        <v>243</v>
      </c>
      <c r="U1330" s="48">
        <v>70.099999999999994</v>
      </c>
      <c r="V1330" s="47">
        <v>278</v>
      </c>
      <c r="W1330" s="48">
        <v>73</v>
      </c>
      <c r="X1330" s="47">
        <v>248</v>
      </c>
      <c r="Y1330" s="48">
        <v>93.4</v>
      </c>
      <c r="Z1330" s="47">
        <v>120</v>
      </c>
      <c r="AA1330" s="48">
        <v>33.5</v>
      </c>
      <c r="AB1330" s="47">
        <v>502</v>
      </c>
      <c r="AC1330" s="48">
        <v>88.9</v>
      </c>
      <c r="AD1330" s="47" t="s">
        <v>1652</v>
      </c>
      <c r="AE1330" s="46">
        <v>57.8</v>
      </c>
    </row>
    <row r="1331" spans="1:31" x14ac:dyDescent="0.2">
      <c r="A1331" s="44">
        <f t="shared" si="20"/>
        <v>1330</v>
      </c>
      <c r="B1331" s="45">
        <v>78</v>
      </c>
      <c r="C1331" s="44">
        <v>74</v>
      </c>
      <c r="D1331" s="58" t="s">
        <v>1753</v>
      </c>
      <c r="E1331" t="s">
        <v>1360</v>
      </c>
      <c r="F1331" t="s">
        <v>69</v>
      </c>
      <c r="G1331" s="45" t="s">
        <v>77</v>
      </c>
      <c r="H1331" s="44" t="s">
        <v>62</v>
      </c>
      <c r="I1331" s="44" t="s">
        <v>50</v>
      </c>
      <c r="J1331" s="44" t="s">
        <v>64</v>
      </c>
      <c r="K1331" s="46">
        <v>60.2</v>
      </c>
      <c r="L1331" s="47">
        <v>174</v>
      </c>
      <c r="M1331" s="48">
        <v>62.1</v>
      </c>
      <c r="N1331" s="47">
        <v>183</v>
      </c>
      <c r="O1331" s="48">
        <v>68.3</v>
      </c>
      <c r="P1331" s="47">
        <v>242</v>
      </c>
      <c r="Q1331" s="48">
        <v>88.2</v>
      </c>
      <c r="R1331" s="47">
        <v>109</v>
      </c>
      <c r="S1331" s="48">
        <v>95.6</v>
      </c>
      <c r="T1331" s="47">
        <v>171</v>
      </c>
      <c r="U1331" s="48">
        <v>81.8</v>
      </c>
      <c r="V1331" s="47">
        <v>215</v>
      </c>
      <c r="W1331" s="48">
        <v>60.9</v>
      </c>
      <c r="X1331" s="47">
        <v>331</v>
      </c>
      <c r="Y1331" s="48">
        <v>91.7</v>
      </c>
      <c r="Z1331" s="47">
        <v>147</v>
      </c>
      <c r="AA1331" s="48">
        <v>72.7</v>
      </c>
      <c r="AB1331" s="47">
        <v>197</v>
      </c>
      <c r="AC1331" s="48">
        <v>89.8</v>
      </c>
      <c r="AD1331" s="47">
        <v>66</v>
      </c>
      <c r="AE1331" s="46">
        <v>73.599999999999994</v>
      </c>
    </row>
    <row r="1332" spans="1:31" x14ac:dyDescent="0.2">
      <c r="A1332" s="44">
        <f t="shared" si="20"/>
        <v>1331</v>
      </c>
      <c r="B1332" s="45">
        <f>371</f>
        <v>371</v>
      </c>
      <c r="C1332" s="44">
        <f>377</f>
        <v>377</v>
      </c>
      <c r="D1332" s="58" t="s">
        <v>1754</v>
      </c>
      <c r="E1332" t="s">
        <v>490</v>
      </c>
      <c r="F1332" t="s">
        <v>47</v>
      </c>
      <c r="G1332" s="45" t="s">
        <v>77</v>
      </c>
      <c r="H1332" s="44" t="s">
        <v>82</v>
      </c>
      <c r="I1332" s="44" t="s">
        <v>59</v>
      </c>
      <c r="J1332" s="44" t="s">
        <v>51</v>
      </c>
      <c r="K1332" s="46">
        <v>60.5</v>
      </c>
      <c r="L1332" s="47">
        <v>173</v>
      </c>
      <c r="M1332" s="48">
        <v>61.8</v>
      </c>
      <c r="N1332" s="47">
        <v>185</v>
      </c>
      <c r="O1332" s="48">
        <v>37.799999999999997</v>
      </c>
      <c r="P1332" s="47">
        <v>535</v>
      </c>
      <c r="Q1332" s="48">
        <v>2.7</v>
      </c>
      <c r="R1332" s="47" t="s">
        <v>53</v>
      </c>
      <c r="S1332" s="48">
        <v>3.8</v>
      </c>
      <c r="T1332" s="47" t="s">
        <v>53</v>
      </c>
      <c r="U1332" s="48">
        <v>3.7</v>
      </c>
      <c r="V1332" s="47" t="s">
        <v>53</v>
      </c>
      <c r="W1332" s="48">
        <v>8.5</v>
      </c>
      <c r="X1332" s="47" t="s">
        <v>53</v>
      </c>
      <c r="Y1332" s="48">
        <v>38.700000000000003</v>
      </c>
      <c r="Z1332" s="47" t="s">
        <v>53</v>
      </c>
      <c r="AA1332" s="48">
        <v>83.1</v>
      </c>
      <c r="AB1332" s="47">
        <v>144</v>
      </c>
      <c r="AC1332" s="48">
        <v>58.6</v>
      </c>
      <c r="AD1332" s="47" t="s">
        <v>652</v>
      </c>
      <c r="AE1332" s="46">
        <v>40.299999999999997</v>
      </c>
    </row>
    <row r="1333" spans="1:31" x14ac:dyDescent="0.2">
      <c r="A1333" s="44">
        <f t="shared" si="20"/>
        <v>1332</v>
      </c>
      <c r="B1333" s="45">
        <f>147</f>
        <v>147</v>
      </c>
      <c r="C1333" s="44">
        <f>165</f>
        <v>165</v>
      </c>
      <c r="D1333" s="58" t="s">
        <v>1755</v>
      </c>
      <c r="E1333" t="s">
        <v>80</v>
      </c>
      <c r="F1333" t="s">
        <v>69</v>
      </c>
      <c r="G1333" s="45" t="s">
        <v>77</v>
      </c>
      <c r="H1333" s="44" t="s">
        <v>82</v>
      </c>
      <c r="I1333" s="44" t="s">
        <v>50</v>
      </c>
      <c r="J1333" s="44" t="s">
        <v>64</v>
      </c>
      <c r="K1333" s="46">
        <v>60.7</v>
      </c>
      <c r="L1333" s="47">
        <v>171</v>
      </c>
      <c r="M1333" s="48">
        <v>48.8</v>
      </c>
      <c r="N1333" s="47">
        <v>264</v>
      </c>
      <c r="O1333" s="48">
        <v>37.299999999999997</v>
      </c>
      <c r="P1333" s="47">
        <v>538</v>
      </c>
      <c r="Q1333" s="48">
        <v>61.7</v>
      </c>
      <c r="R1333" s="47">
        <v>276</v>
      </c>
      <c r="S1333" s="48">
        <v>92.4</v>
      </c>
      <c r="T1333" s="47">
        <v>206</v>
      </c>
      <c r="U1333" s="48">
        <v>91.1</v>
      </c>
      <c r="V1333" s="47">
        <v>157</v>
      </c>
      <c r="W1333" s="48">
        <v>91.8</v>
      </c>
      <c r="X1333" s="47">
        <v>133</v>
      </c>
      <c r="Y1333" s="48">
        <v>97</v>
      </c>
      <c r="Z1333" s="47">
        <v>39</v>
      </c>
      <c r="AA1333" s="48">
        <v>47.8</v>
      </c>
      <c r="AB1333" s="47">
        <v>364</v>
      </c>
      <c r="AC1333" s="48">
        <v>92.4</v>
      </c>
      <c r="AD1333" s="47" t="s">
        <v>1661</v>
      </c>
      <c r="AE1333" s="46">
        <v>62.5</v>
      </c>
    </row>
    <row r="1334" spans="1:31" x14ac:dyDescent="0.2">
      <c r="A1334" s="44">
        <f t="shared" si="20"/>
        <v>1333</v>
      </c>
      <c r="B1334" s="45">
        <v>166</v>
      </c>
      <c r="C1334" s="44">
        <v>163</v>
      </c>
      <c r="D1334" s="58" t="s">
        <v>1756</v>
      </c>
      <c r="E1334" t="s">
        <v>251</v>
      </c>
      <c r="F1334" t="s">
        <v>76</v>
      </c>
      <c r="G1334" s="45" t="s">
        <v>77</v>
      </c>
      <c r="H1334" s="44" t="s">
        <v>82</v>
      </c>
      <c r="I1334" s="44" t="s">
        <v>59</v>
      </c>
      <c r="J1334" s="44" t="s">
        <v>64</v>
      </c>
      <c r="K1334" s="46">
        <v>60.7</v>
      </c>
      <c r="L1334" s="47">
        <v>172</v>
      </c>
      <c r="M1334" s="48">
        <v>86.3</v>
      </c>
      <c r="N1334" s="47">
        <v>85</v>
      </c>
      <c r="O1334" s="48">
        <v>99.6</v>
      </c>
      <c r="P1334" s="47">
        <v>36</v>
      </c>
      <c r="Q1334" s="48">
        <v>2.1</v>
      </c>
      <c r="R1334" s="47" t="s">
        <v>53</v>
      </c>
      <c r="S1334" s="48">
        <v>80.900000000000006</v>
      </c>
      <c r="T1334" s="47">
        <v>288</v>
      </c>
      <c r="U1334" s="48">
        <v>83.2</v>
      </c>
      <c r="V1334" s="47">
        <v>204</v>
      </c>
      <c r="W1334" s="48">
        <v>79.3</v>
      </c>
      <c r="X1334" s="47">
        <v>213</v>
      </c>
      <c r="Y1334" s="48">
        <v>75.7</v>
      </c>
      <c r="Z1334" s="47">
        <v>426</v>
      </c>
      <c r="AA1334" s="48">
        <v>66.2</v>
      </c>
      <c r="AB1334" s="47">
        <v>234</v>
      </c>
      <c r="AC1334" s="48">
        <v>62.8</v>
      </c>
      <c r="AD1334" s="47">
        <v>443</v>
      </c>
      <c r="AE1334" s="46">
        <v>59.8</v>
      </c>
    </row>
    <row r="1335" spans="1:31" x14ac:dyDescent="0.2">
      <c r="A1335" s="44">
        <f t="shared" si="20"/>
        <v>1334</v>
      </c>
      <c r="B1335" s="45">
        <f>347</f>
        <v>347</v>
      </c>
      <c r="C1335" s="44">
        <f>350</f>
        <v>350</v>
      </c>
      <c r="D1335" s="58" t="s">
        <v>1757</v>
      </c>
      <c r="E1335" t="s">
        <v>291</v>
      </c>
      <c r="F1335" t="s">
        <v>170</v>
      </c>
      <c r="G1335" s="45" t="s">
        <v>84</v>
      </c>
      <c r="H1335" s="44" t="s">
        <v>82</v>
      </c>
      <c r="I1335" s="44" t="s">
        <v>50</v>
      </c>
      <c r="J1335" s="44" t="s">
        <v>64</v>
      </c>
      <c r="K1335" s="46">
        <v>60.8</v>
      </c>
      <c r="L1335" s="47">
        <v>170</v>
      </c>
      <c r="M1335" s="48">
        <v>52.7</v>
      </c>
      <c r="N1335" s="47">
        <v>232</v>
      </c>
      <c r="O1335" s="48">
        <v>13.8</v>
      </c>
      <c r="P1335" s="47" t="s">
        <v>53</v>
      </c>
      <c r="Q1335" s="48">
        <v>6</v>
      </c>
      <c r="R1335" s="47" t="s">
        <v>53</v>
      </c>
      <c r="S1335" s="48">
        <v>4.2</v>
      </c>
      <c r="T1335" s="47" t="s">
        <v>53</v>
      </c>
      <c r="U1335" s="48">
        <v>14.4</v>
      </c>
      <c r="V1335" s="47" t="s">
        <v>53</v>
      </c>
      <c r="W1335" s="48">
        <v>10.9</v>
      </c>
      <c r="X1335" s="47" t="s">
        <v>53</v>
      </c>
      <c r="Y1335" s="48">
        <v>88.9</v>
      </c>
      <c r="Z1335" s="47">
        <v>190</v>
      </c>
      <c r="AA1335" s="48">
        <v>98</v>
      </c>
      <c r="AB1335" s="47">
        <v>43</v>
      </c>
      <c r="AC1335" s="48">
        <v>66.599999999999994</v>
      </c>
      <c r="AD1335" s="47" t="s">
        <v>1549</v>
      </c>
      <c r="AE1335" s="46">
        <v>41.6</v>
      </c>
    </row>
    <row r="1336" spans="1:31" x14ac:dyDescent="0.2">
      <c r="A1336" s="44">
        <f t="shared" si="20"/>
        <v>1335</v>
      </c>
      <c r="B1336" s="45">
        <f>215</f>
        <v>215</v>
      </c>
      <c r="C1336" s="44">
        <f>222</f>
        <v>222</v>
      </c>
      <c r="D1336" s="58" t="s">
        <v>1758</v>
      </c>
      <c r="E1336" t="s">
        <v>216</v>
      </c>
      <c r="F1336" t="s">
        <v>69</v>
      </c>
      <c r="G1336" s="45" t="s">
        <v>77</v>
      </c>
      <c r="H1336" s="44" t="s">
        <v>82</v>
      </c>
      <c r="I1336" s="44" t="s">
        <v>50</v>
      </c>
      <c r="J1336" s="44" t="s">
        <v>64</v>
      </c>
      <c r="K1336" s="46">
        <v>61</v>
      </c>
      <c r="L1336" s="47">
        <v>169</v>
      </c>
      <c r="M1336" s="48">
        <v>36.1</v>
      </c>
      <c r="N1336" s="47">
        <v>397</v>
      </c>
      <c r="O1336" s="48">
        <v>85.7</v>
      </c>
      <c r="P1336" s="47">
        <v>126</v>
      </c>
      <c r="Q1336" s="48">
        <v>32.200000000000003</v>
      </c>
      <c r="R1336" s="47">
        <v>560</v>
      </c>
      <c r="S1336" s="48">
        <v>88.2</v>
      </c>
      <c r="T1336" s="47">
        <v>235</v>
      </c>
      <c r="U1336" s="48">
        <v>40.5</v>
      </c>
      <c r="V1336" s="47">
        <v>486</v>
      </c>
      <c r="W1336" s="48">
        <v>30.3</v>
      </c>
      <c r="X1336" s="47">
        <v>611</v>
      </c>
      <c r="Y1336" s="48">
        <v>93.6</v>
      </c>
      <c r="Z1336" s="47">
        <v>112</v>
      </c>
      <c r="AA1336" s="48">
        <v>36.5</v>
      </c>
      <c r="AB1336" s="47">
        <v>473</v>
      </c>
      <c r="AC1336" s="48">
        <v>64.5</v>
      </c>
      <c r="AD1336" s="47" t="s">
        <v>317</v>
      </c>
      <c r="AE1336" s="46">
        <v>54.5</v>
      </c>
    </row>
    <row r="1337" spans="1:31" x14ac:dyDescent="0.2">
      <c r="A1337" s="44">
        <f t="shared" si="20"/>
        <v>1336</v>
      </c>
      <c r="B1337" s="45">
        <v>271</v>
      </c>
      <c r="C1337" s="44">
        <v>258</v>
      </c>
      <c r="D1337" s="58" t="s">
        <v>1759</v>
      </c>
      <c r="E1337" t="s">
        <v>266</v>
      </c>
      <c r="F1337" t="s">
        <v>69</v>
      </c>
      <c r="G1337" s="45" t="s">
        <v>84</v>
      </c>
      <c r="H1337" s="44" t="s">
        <v>49</v>
      </c>
      <c r="I1337" s="44" t="s">
        <v>50</v>
      </c>
      <c r="J1337" s="44" t="s">
        <v>64</v>
      </c>
      <c r="K1337" s="46">
        <v>61</v>
      </c>
      <c r="L1337" s="47">
        <v>168</v>
      </c>
      <c r="M1337" s="48">
        <v>62.8</v>
      </c>
      <c r="N1337" s="47">
        <v>175</v>
      </c>
      <c r="O1337" s="48">
        <v>59.5</v>
      </c>
      <c r="P1337" s="47">
        <v>304</v>
      </c>
      <c r="Q1337" s="48">
        <v>10</v>
      </c>
      <c r="R1337" s="47" t="s">
        <v>53</v>
      </c>
      <c r="S1337" s="48">
        <v>13.5</v>
      </c>
      <c r="T1337" s="47" t="s">
        <v>53</v>
      </c>
      <c r="U1337" s="48">
        <v>15.7</v>
      </c>
      <c r="V1337" s="47" t="s">
        <v>53</v>
      </c>
      <c r="W1337" s="48">
        <v>21.8</v>
      </c>
      <c r="X1337" s="47">
        <v>733</v>
      </c>
      <c r="Y1337" s="48">
        <v>85.9</v>
      </c>
      <c r="Z1337" s="47">
        <v>238</v>
      </c>
      <c r="AA1337" s="48">
        <v>74.400000000000006</v>
      </c>
      <c r="AB1337" s="47">
        <v>186</v>
      </c>
      <c r="AC1337" s="48">
        <v>74</v>
      </c>
      <c r="AD1337" s="47" t="s">
        <v>1412</v>
      </c>
      <c r="AE1337" s="46">
        <v>48.3</v>
      </c>
    </row>
    <row r="1338" spans="1:31" x14ac:dyDescent="0.2">
      <c r="A1338" s="44">
        <f t="shared" si="20"/>
        <v>1337</v>
      </c>
      <c r="B1338" s="45">
        <v>146</v>
      </c>
      <c r="C1338" s="44">
        <v>125</v>
      </c>
      <c r="D1338" s="58" t="s">
        <v>1760</v>
      </c>
      <c r="E1338" t="s">
        <v>46</v>
      </c>
      <c r="F1338" t="s">
        <v>47</v>
      </c>
      <c r="G1338" s="45" t="s">
        <v>84</v>
      </c>
      <c r="H1338" s="44" t="s">
        <v>82</v>
      </c>
      <c r="I1338" s="44" t="s">
        <v>50</v>
      </c>
      <c r="J1338" s="44" t="s">
        <v>51</v>
      </c>
      <c r="K1338" s="46">
        <v>61.2</v>
      </c>
      <c r="L1338" s="47">
        <v>167</v>
      </c>
      <c r="M1338" s="48">
        <v>69.599999999999994</v>
      </c>
      <c r="N1338" s="47">
        <v>150</v>
      </c>
      <c r="O1338" s="48">
        <v>19.600000000000001</v>
      </c>
      <c r="P1338" s="47" t="s">
        <v>53</v>
      </c>
      <c r="Q1338" s="48">
        <v>66.2</v>
      </c>
      <c r="R1338" s="47">
        <v>240</v>
      </c>
      <c r="S1338" s="48">
        <v>15.8</v>
      </c>
      <c r="T1338" s="47">
        <v>786</v>
      </c>
      <c r="U1338" s="48">
        <v>81.2</v>
      </c>
      <c r="V1338" s="47">
        <v>219</v>
      </c>
      <c r="W1338" s="48">
        <v>82.9</v>
      </c>
      <c r="X1338" s="47">
        <v>184</v>
      </c>
      <c r="Y1338" s="48">
        <v>87.8</v>
      </c>
      <c r="Z1338" s="47">
        <v>204</v>
      </c>
      <c r="AA1338" s="48">
        <v>98</v>
      </c>
      <c r="AB1338" s="47">
        <v>45</v>
      </c>
      <c r="AC1338" s="48">
        <v>92.1</v>
      </c>
      <c r="AD1338" s="47" t="s">
        <v>1743</v>
      </c>
      <c r="AE1338" s="46">
        <v>62.6</v>
      </c>
    </row>
    <row r="1339" spans="1:31" x14ac:dyDescent="0.2">
      <c r="A1339" s="44">
        <f t="shared" si="20"/>
        <v>1338</v>
      </c>
      <c r="B1339" s="45">
        <v>102</v>
      </c>
      <c r="C1339" s="44">
        <v>98</v>
      </c>
      <c r="D1339" s="58" t="s">
        <v>1761</v>
      </c>
      <c r="E1339" t="s">
        <v>96</v>
      </c>
      <c r="F1339" t="s">
        <v>76</v>
      </c>
      <c r="G1339" s="45" t="s">
        <v>48</v>
      </c>
      <c r="H1339" s="44" t="s">
        <v>62</v>
      </c>
      <c r="I1339" s="44" t="s">
        <v>50</v>
      </c>
      <c r="J1339" s="44" t="s">
        <v>51</v>
      </c>
      <c r="K1339" s="46">
        <v>61.3</v>
      </c>
      <c r="L1339" s="47">
        <v>166</v>
      </c>
      <c r="M1339" s="48">
        <v>83.3</v>
      </c>
      <c r="N1339" s="47">
        <v>94</v>
      </c>
      <c r="O1339" s="48">
        <v>99.9</v>
      </c>
      <c r="P1339" s="47">
        <v>27</v>
      </c>
      <c r="Q1339" s="48">
        <v>98.3</v>
      </c>
      <c r="R1339" s="47">
        <v>45</v>
      </c>
      <c r="S1339" s="48">
        <v>31.6</v>
      </c>
      <c r="T1339" s="47">
        <v>568</v>
      </c>
      <c r="U1339" s="48">
        <v>4.2</v>
      </c>
      <c r="V1339" s="47" t="s">
        <v>53</v>
      </c>
      <c r="W1339" s="48">
        <v>8.3000000000000007</v>
      </c>
      <c r="X1339" s="47" t="s">
        <v>53</v>
      </c>
      <c r="Y1339" s="48">
        <v>29.6</v>
      </c>
      <c r="Z1339" s="47" t="s">
        <v>53</v>
      </c>
      <c r="AA1339" s="48">
        <v>16</v>
      </c>
      <c r="AB1339" s="47" t="s">
        <v>53</v>
      </c>
      <c r="AC1339" s="48">
        <v>64.3</v>
      </c>
      <c r="AD1339" s="47" t="s">
        <v>1552</v>
      </c>
      <c r="AE1339" s="46">
        <v>67.900000000000006</v>
      </c>
    </row>
    <row r="1340" spans="1:31" x14ac:dyDescent="0.2">
      <c r="A1340" s="44">
        <f t="shared" si="20"/>
        <v>1339</v>
      </c>
      <c r="B1340" s="45">
        <v>113</v>
      </c>
      <c r="C1340" s="44">
        <v>104</v>
      </c>
      <c r="D1340" s="58" t="s">
        <v>1762</v>
      </c>
      <c r="E1340" t="s">
        <v>80</v>
      </c>
      <c r="F1340" t="s">
        <v>69</v>
      </c>
      <c r="G1340" s="45" t="s">
        <v>58</v>
      </c>
      <c r="H1340" s="44" t="s">
        <v>62</v>
      </c>
      <c r="I1340" s="44" t="s">
        <v>50</v>
      </c>
      <c r="J1340" s="44" t="s">
        <v>64</v>
      </c>
      <c r="K1340" s="46">
        <v>61.5</v>
      </c>
      <c r="L1340" s="47">
        <v>165</v>
      </c>
      <c r="M1340" s="48">
        <v>74.900000000000006</v>
      </c>
      <c r="N1340" s="47">
        <v>127</v>
      </c>
      <c r="O1340" s="48">
        <v>63.8</v>
      </c>
      <c r="P1340" s="47">
        <v>278</v>
      </c>
      <c r="Q1340" s="48">
        <v>51.3</v>
      </c>
      <c r="R1340" s="47">
        <v>368</v>
      </c>
      <c r="S1340" s="48">
        <v>98.8</v>
      </c>
      <c r="T1340" s="47">
        <v>131</v>
      </c>
      <c r="U1340" s="48">
        <v>99.7</v>
      </c>
      <c r="V1340" s="47">
        <v>47</v>
      </c>
      <c r="W1340" s="48">
        <v>99.7</v>
      </c>
      <c r="X1340" s="47">
        <v>36</v>
      </c>
      <c r="Y1340" s="48">
        <v>87.7</v>
      </c>
      <c r="Z1340" s="47">
        <v>208</v>
      </c>
      <c r="AA1340" s="48">
        <v>28.9</v>
      </c>
      <c r="AB1340" s="47">
        <v>575</v>
      </c>
      <c r="AC1340" s="48">
        <v>86.2</v>
      </c>
      <c r="AD1340" s="47">
        <v>97</v>
      </c>
      <c r="AE1340" s="46">
        <v>66.400000000000006</v>
      </c>
    </row>
    <row r="1341" spans="1:31" x14ac:dyDescent="0.2">
      <c r="A1341" s="44">
        <f t="shared" si="20"/>
        <v>1340</v>
      </c>
      <c r="B1341" s="45">
        <f>191</f>
        <v>191</v>
      </c>
      <c r="C1341" s="44">
        <f>203</f>
        <v>203</v>
      </c>
      <c r="D1341" s="58" t="s">
        <v>1763</v>
      </c>
      <c r="E1341" t="s">
        <v>319</v>
      </c>
      <c r="F1341" t="s">
        <v>69</v>
      </c>
      <c r="G1341" s="45" t="s">
        <v>77</v>
      </c>
      <c r="H1341" s="44" t="s">
        <v>82</v>
      </c>
      <c r="I1341" s="44" t="s">
        <v>50</v>
      </c>
      <c r="J1341" s="44" t="s">
        <v>51</v>
      </c>
      <c r="K1341" s="46">
        <v>61.7</v>
      </c>
      <c r="L1341" s="47">
        <v>164</v>
      </c>
      <c r="M1341" s="48">
        <v>36</v>
      </c>
      <c r="N1341" s="47">
        <v>398</v>
      </c>
      <c r="O1341" s="48">
        <v>6.4</v>
      </c>
      <c r="P1341" s="47" t="s">
        <v>53</v>
      </c>
      <c r="Q1341" s="48">
        <v>59.5</v>
      </c>
      <c r="R1341" s="47">
        <v>291</v>
      </c>
      <c r="S1341" s="48">
        <v>94.5</v>
      </c>
      <c r="T1341" s="47">
        <v>185</v>
      </c>
      <c r="U1341" s="48">
        <v>63.1</v>
      </c>
      <c r="V1341" s="47">
        <v>319</v>
      </c>
      <c r="W1341" s="48">
        <v>66.599999999999994</v>
      </c>
      <c r="X1341" s="47">
        <v>292</v>
      </c>
      <c r="Y1341" s="48">
        <v>91.6</v>
      </c>
      <c r="Z1341" s="47">
        <v>150</v>
      </c>
      <c r="AA1341" s="48">
        <v>82</v>
      </c>
      <c r="AB1341" s="47">
        <v>150</v>
      </c>
      <c r="AC1341" s="48">
        <v>81.3</v>
      </c>
      <c r="AD1341" s="47">
        <v>157</v>
      </c>
      <c r="AE1341" s="46">
        <v>56.8</v>
      </c>
    </row>
    <row r="1342" spans="1:31" x14ac:dyDescent="0.2">
      <c r="A1342" s="44">
        <f t="shared" si="20"/>
        <v>1341</v>
      </c>
      <c r="B1342" s="45">
        <v>87</v>
      </c>
      <c r="C1342" s="44">
        <f>80</f>
        <v>80</v>
      </c>
      <c r="D1342" s="58" t="s">
        <v>1764</v>
      </c>
      <c r="E1342" t="s">
        <v>80</v>
      </c>
      <c r="F1342" t="s">
        <v>69</v>
      </c>
      <c r="G1342" s="45" t="s">
        <v>77</v>
      </c>
      <c r="H1342" s="44" t="s">
        <v>82</v>
      </c>
      <c r="I1342" s="44" t="s">
        <v>50</v>
      </c>
      <c r="J1342" s="44" t="s">
        <v>64</v>
      </c>
      <c r="K1342" s="46">
        <v>62.6</v>
      </c>
      <c r="L1342" s="47">
        <v>163</v>
      </c>
      <c r="M1342" s="48">
        <v>55.9</v>
      </c>
      <c r="N1342" s="47">
        <v>214</v>
      </c>
      <c r="O1342" s="48">
        <v>40.1</v>
      </c>
      <c r="P1342" s="47">
        <v>504</v>
      </c>
      <c r="Q1342" s="48">
        <v>87.8</v>
      </c>
      <c r="R1342" s="47">
        <v>111</v>
      </c>
      <c r="S1342" s="48">
        <v>96.8</v>
      </c>
      <c r="T1342" s="47">
        <v>153</v>
      </c>
      <c r="U1342" s="48">
        <v>98.6</v>
      </c>
      <c r="V1342" s="47">
        <v>82</v>
      </c>
      <c r="W1342" s="48">
        <v>98.6</v>
      </c>
      <c r="X1342" s="47">
        <v>69</v>
      </c>
      <c r="Y1342" s="48">
        <v>97.4</v>
      </c>
      <c r="Z1342" s="47">
        <v>32</v>
      </c>
      <c r="AA1342" s="48">
        <v>58.6</v>
      </c>
      <c r="AB1342" s="47">
        <v>279</v>
      </c>
      <c r="AC1342" s="48">
        <v>95.1</v>
      </c>
      <c r="AD1342" s="47">
        <v>23</v>
      </c>
      <c r="AE1342" s="46">
        <v>71.2</v>
      </c>
    </row>
    <row r="1343" spans="1:31" x14ac:dyDescent="0.2">
      <c r="A1343" s="44">
        <f t="shared" si="20"/>
        <v>1342</v>
      </c>
      <c r="B1343" s="45">
        <v>137</v>
      </c>
      <c r="C1343" s="44">
        <v>129</v>
      </c>
      <c r="D1343" s="58" t="s">
        <v>1765</v>
      </c>
      <c r="E1343" t="s">
        <v>80</v>
      </c>
      <c r="F1343" t="s">
        <v>69</v>
      </c>
      <c r="G1343" s="45" t="s">
        <v>77</v>
      </c>
      <c r="H1343" s="44" t="s">
        <v>82</v>
      </c>
      <c r="I1343" s="44" t="s">
        <v>50</v>
      </c>
      <c r="J1343" s="44" t="s">
        <v>64</v>
      </c>
      <c r="K1343" s="46">
        <v>62.9</v>
      </c>
      <c r="L1343" s="47">
        <v>162</v>
      </c>
      <c r="M1343" s="48">
        <v>68.7</v>
      </c>
      <c r="N1343" s="47">
        <v>152</v>
      </c>
      <c r="O1343" s="48">
        <v>49.5</v>
      </c>
      <c r="P1343" s="47">
        <v>388</v>
      </c>
      <c r="Q1343" s="48">
        <v>49.1</v>
      </c>
      <c r="R1343" s="47">
        <v>379</v>
      </c>
      <c r="S1343" s="48">
        <v>92.5</v>
      </c>
      <c r="T1343" s="47">
        <v>205</v>
      </c>
      <c r="U1343" s="48">
        <v>81</v>
      </c>
      <c r="V1343" s="47">
        <v>220</v>
      </c>
      <c r="W1343" s="48">
        <v>82.8</v>
      </c>
      <c r="X1343" s="47">
        <v>185</v>
      </c>
      <c r="Y1343" s="48">
        <v>95.8</v>
      </c>
      <c r="Z1343" s="47">
        <v>65</v>
      </c>
      <c r="AA1343" s="48">
        <v>40.5</v>
      </c>
      <c r="AB1343" s="47">
        <v>433</v>
      </c>
      <c r="AC1343" s="48">
        <v>90.9</v>
      </c>
      <c r="AD1343" s="47">
        <v>56</v>
      </c>
      <c r="AE1343" s="46">
        <v>63.9</v>
      </c>
    </row>
    <row r="1344" spans="1:31" x14ac:dyDescent="0.2">
      <c r="A1344" s="44">
        <f t="shared" si="20"/>
        <v>1343</v>
      </c>
      <c r="B1344" s="45">
        <f>345</f>
        <v>345</v>
      </c>
      <c r="C1344" s="44">
        <f>359</f>
        <v>359</v>
      </c>
      <c r="D1344" s="58" t="s">
        <v>1766</v>
      </c>
      <c r="E1344" t="s">
        <v>287</v>
      </c>
      <c r="F1344" t="s">
        <v>47</v>
      </c>
      <c r="G1344" s="45" t="s">
        <v>77</v>
      </c>
      <c r="H1344" s="44" t="s">
        <v>62</v>
      </c>
      <c r="I1344" s="44" t="s">
        <v>50</v>
      </c>
      <c r="J1344" s="44" t="s">
        <v>51</v>
      </c>
      <c r="K1344" s="46">
        <v>63.1</v>
      </c>
      <c r="L1344" s="47">
        <v>161</v>
      </c>
      <c r="M1344" s="48">
        <v>66.7</v>
      </c>
      <c r="N1344" s="47">
        <v>158</v>
      </c>
      <c r="O1344" s="48">
        <v>50</v>
      </c>
      <c r="P1344" s="47">
        <v>384</v>
      </c>
      <c r="Q1344" s="48">
        <v>2.2999999999999998</v>
      </c>
      <c r="R1344" s="47" t="s">
        <v>53</v>
      </c>
      <c r="S1344" s="48">
        <v>4.2</v>
      </c>
      <c r="T1344" s="47" t="s">
        <v>53</v>
      </c>
      <c r="U1344" s="48">
        <v>1.9</v>
      </c>
      <c r="V1344" s="47" t="s">
        <v>53</v>
      </c>
      <c r="W1344" s="48">
        <v>6.4</v>
      </c>
      <c r="X1344" s="47" t="s">
        <v>53</v>
      </c>
      <c r="Y1344" s="48">
        <v>44.4</v>
      </c>
      <c r="Z1344" s="47" t="s">
        <v>53</v>
      </c>
      <c r="AA1344" s="48">
        <v>50.6</v>
      </c>
      <c r="AB1344" s="47">
        <v>338</v>
      </c>
      <c r="AC1344" s="48">
        <v>59.7</v>
      </c>
      <c r="AD1344" s="47" t="s">
        <v>1477</v>
      </c>
      <c r="AE1344" s="46">
        <v>41.7</v>
      </c>
    </row>
    <row r="1345" spans="1:31" x14ac:dyDescent="0.2">
      <c r="A1345" s="44">
        <f t="shared" si="20"/>
        <v>1344</v>
      </c>
      <c r="B1345" s="45">
        <f>110</f>
        <v>110</v>
      </c>
      <c r="C1345" s="44">
        <f>120</f>
        <v>120</v>
      </c>
      <c r="D1345" s="58" t="s">
        <v>1767</v>
      </c>
      <c r="E1345" t="s">
        <v>80</v>
      </c>
      <c r="F1345" t="s">
        <v>69</v>
      </c>
      <c r="G1345" s="45" t="s">
        <v>77</v>
      </c>
      <c r="H1345" s="44" t="s">
        <v>82</v>
      </c>
      <c r="I1345" s="44" t="s">
        <v>50</v>
      </c>
      <c r="J1345" s="44" t="s">
        <v>64</v>
      </c>
      <c r="K1345" s="46">
        <v>63.6</v>
      </c>
      <c r="L1345" s="47">
        <v>160</v>
      </c>
      <c r="M1345" s="48">
        <v>47.1</v>
      </c>
      <c r="N1345" s="47">
        <v>277</v>
      </c>
      <c r="O1345" s="48">
        <v>31</v>
      </c>
      <c r="P1345" s="47">
        <v>618</v>
      </c>
      <c r="Q1345" s="48">
        <v>83.4</v>
      </c>
      <c r="R1345" s="47">
        <v>134</v>
      </c>
      <c r="S1345" s="48">
        <v>99.9</v>
      </c>
      <c r="T1345" s="47">
        <v>100</v>
      </c>
      <c r="U1345" s="48">
        <v>99.9</v>
      </c>
      <c r="V1345" s="47">
        <v>45</v>
      </c>
      <c r="W1345" s="48">
        <v>99.9</v>
      </c>
      <c r="X1345" s="47">
        <v>34</v>
      </c>
      <c r="Y1345" s="48">
        <v>91.9</v>
      </c>
      <c r="Z1345" s="47">
        <v>146</v>
      </c>
      <c r="AA1345" s="48">
        <v>40.1</v>
      </c>
      <c r="AB1345" s="47">
        <v>438</v>
      </c>
      <c r="AC1345" s="48">
        <v>82.4</v>
      </c>
      <c r="AD1345" s="47" t="s">
        <v>1768</v>
      </c>
      <c r="AE1345" s="46">
        <v>66.599999999999994</v>
      </c>
    </row>
    <row r="1346" spans="1:31" x14ac:dyDescent="0.2">
      <c r="A1346" s="44">
        <f t="shared" si="20"/>
        <v>1345</v>
      </c>
      <c r="B1346" s="45">
        <f>173</f>
        <v>173</v>
      </c>
      <c r="C1346" s="44">
        <f>200</f>
        <v>200</v>
      </c>
      <c r="D1346" s="58" t="s">
        <v>1769</v>
      </c>
      <c r="E1346" t="s">
        <v>46</v>
      </c>
      <c r="F1346" t="s">
        <v>47</v>
      </c>
      <c r="G1346" s="45" t="s">
        <v>84</v>
      </c>
      <c r="H1346" s="44" t="s">
        <v>49</v>
      </c>
      <c r="I1346" s="44" t="s">
        <v>50</v>
      </c>
      <c r="J1346" s="44" t="s">
        <v>64</v>
      </c>
      <c r="K1346" s="46">
        <v>63.9</v>
      </c>
      <c r="L1346" s="47">
        <v>159</v>
      </c>
      <c r="M1346" s="48">
        <v>63.3</v>
      </c>
      <c r="N1346" s="47">
        <v>171</v>
      </c>
      <c r="O1346" s="48">
        <v>9.5</v>
      </c>
      <c r="P1346" s="47" t="s">
        <v>53</v>
      </c>
      <c r="Q1346" s="48">
        <v>61.5</v>
      </c>
      <c r="R1346" s="47">
        <v>277</v>
      </c>
      <c r="S1346" s="48">
        <v>72.5</v>
      </c>
      <c r="T1346" s="47">
        <v>326</v>
      </c>
      <c r="U1346" s="48">
        <v>53.2</v>
      </c>
      <c r="V1346" s="47">
        <v>385</v>
      </c>
      <c r="W1346" s="48">
        <v>57.7</v>
      </c>
      <c r="X1346" s="47">
        <v>353</v>
      </c>
      <c r="Y1346" s="48">
        <v>95.2</v>
      </c>
      <c r="Z1346" s="47">
        <v>81</v>
      </c>
      <c r="AA1346" s="48">
        <v>42.2</v>
      </c>
      <c r="AB1346" s="47">
        <v>415</v>
      </c>
      <c r="AC1346" s="48">
        <v>85.8</v>
      </c>
      <c r="AD1346" s="47" t="s">
        <v>1669</v>
      </c>
      <c r="AE1346" s="46">
        <v>59.1</v>
      </c>
    </row>
    <row r="1347" spans="1:31" x14ac:dyDescent="0.2">
      <c r="A1347" s="44">
        <f t="shared" ref="A1347:A1410" si="21">ROW(A1346)</f>
        <v>1346</v>
      </c>
      <c r="B1347" s="45">
        <f>153</f>
        <v>153</v>
      </c>
      <c r="C1347" s="44">
        <f>181</f>
        <v>181</v>
      </c>
      <c r="D1347" s="58" t="s">
        <v>1770</v>
      </c>
      <c r="E1347" t="s">
        <v>355</v>
      </c>
      <c r="F1347" t="s">
        <v>76</v>
      </c>
      <c r="G1347" s="45" t="s">
        <v>77</v>
      </c>
      <c r="H1347" s="44" t="s">
        <v>49</v>
      </c>
      <c r="I1347" s="44" t="s">
        <v>50</v>
      </c>
      <c r="J1347" s="44" t="s">
        <v>64</v>
      </c>
      <c r="K1347" s="46">
        <v>64</v>
      </c>
      <c r="L1347" s="47">
        <v>158</v>
      </c>
      <c r="M1347" s="48">
        <v>72.099999999999994</v>
      </c>
      <c r="N1347" s="47">
        <v>139</v>
      </c>
      <c r="O1347" s="48">
        <v>58.8</v>
      </c>
      <c r="P1347" s="47">
        <v>309</v>
      </c>
      <c r="Q1347" s="48">
        <v>57.8</v>
      </c>
      <c r="R1347" s="47">
        <v>302</v>
      </c>
      <c r="S1347" s="48">
        <v>15.5</v>
      </c>
      <c r="T1347" s="47">
        <v>797</v>
      </c>
      <c r="U1347" s="48">
        <v>91.4</v>
      </c>
      <c r="V1347" s="47">
        <v>155</v>
      </c>
      <c r="W1347" s="48">
        <v>92.1</v>
      </c>
      <c r="X1347" s="47">
        <v>132</v>
      </c>
      <c r="Y1347" s="48">
        <v>90.6</v>
      </c>
      <c r="Z1347" s="47">
        <v>167</v>
      </c>
      <c r="AA1347" s="48">
        <v>19.899999999999999</v>
      </c>
      <c r="AB1347" s="47">
        <v>730</v>
      </c>
      <c r="AC1347" s="48">
        <v>69.2</v>
      </c>
      <c r="AD1347" s="47" t="s">
        <v>1275</v>
      </c>
      <c r="AE1347" s="46">
        <v>61.6</v>
      </c>
    </row>
    <row r="1348" spans="1:31" x14ac:dyDescent="0.2">
      <c r="A1348" s="44">
        <f t="shared" si="21"/>
        <v>1347</v>
      </c>
      <c r="B1348" s="45">
        <v>193</v>
      </c>
      <c r="C1348" s="44">
        <v>191</v>
      </c>
      <c r="D1348" s="58" t="s">
        <v>1771</v>
      </c>
      <c r="E1348" t="s">
        <v>216</v>
      </c>
      <c r="F1348" t="s">
        <v>69</v>
      </c>
      <c r="G1348" s="45" t="s">
        <v>77</v>
      </c>
      <c r="H1348" s="44" t="s">
        <v>62</v>
      </c>
      <c r="I1348" s="44" t="s">
        <v>50</v>
      </c>
      <c r="J1348" s="44" t="s">
        <v>64</v>
      </c>
      <c r="K1348" s="46">
        <v>64</v>
      </c>
      <c r="L1348" s="47">
        <v>157</v>
      </c>
      <c r="M1348" s="48">
        <v>51.7</v>
      </c>
      <c r="N1348" s="47">
        <v>238</v>
      </c>
      <c r="O1348" s="48">
        <v>25.6</v>
      </c>
      <c r="P1348" s="47">
        <v>725</v>
      </c>
      <c r="Q1348" s="48">
        <v>54.6</v>
      </c>
      <c r="R1348" s="47">
        <v>333</v>
      </c>
      <c r="S1348" s="48">
        <v>58.8</v>
      </c>
      <c r="T1348" s="47">
        <v>396</v>
      </c>
      <c r="U1348" s="48">
        <v>31.3</v>
      </c>
      <c r="V1348" s="47">
        <v>576</v>
      </c>
      <c r="W1348" s="48">
        <v>37.1</v>
      </c>
      <c r="X1348" s="47">
        <v>524</v>
      </c>
      <c r="Y1348" s="48">
        <v>93.8</v>
      </c>
      <c r="Z1348" s="47">
        <v>103</v>
      </c>
      <c r="AA1348" s="48">
        <v>49.9</v>
      </c>
      <c r="AB1348" s="47">
        <v>346</v>
      </c>
      <c r="AC1348" s="48">
        <v>94.1</v>
      </c>
      <c r="AD1348" s="47">
        <v>29</v>
      </c>
      <c r="AE1348" s="46">
        <v>56.5</v>
      </c>
    </row>
    <row r="1349" spans="1:31" x14ac:dyDescent="0.2">
      <c r="A1349" s="44">
        <f t="shared" si="21"/>
        <v>1348</v>
      </c>
      <c r="B1349" s="45">
        <v>145</v>
      </c>
      <c r="C1349" s="44">
        <v>147</v>
      </c>
      <c r="D1349" s="58" t="s">
        <v>1772</v>
      </c>
      <c r="E1349" t="s">
        <v>216</v>
      </c>
      <c r="F1349" t="s">
        <v>69</v>
      </c>
      <c r="G1349" s="45" t="s">
        <v>77</v>
      </c>
      <c r="H1349" s="44" t="s">
        <v>49</v>
      </c>
      <c r="I1349" s="44" t="s">
        <v>50</v>
      </c>
      <c r="J1349" s="44" t="s">
        <v>64</v>
      </c>
      <c r="K1349" s="46">
        <v>64.599999999999994</v>
      </c>
      <c r="L1349" s="47">
        <v>156</v>
      </c>
      <c r="M1349" s="48">
        <v>79.400000000000006</v>
      </c>
      <c r="N1349" s="47">
        <v>107</v>
      </c>
      <c r="O1349" s="48">
        <v>70.599999999999994</v>
      </c>
      <c r="P1349" s="47">
        <v>221</v>
      </c>
      <c r="Q1349" s="48">
        <v>34.299999999999997</v>
      </c>
      <c r="R1349" s="47">
        <v>533</v>
      </c>
      <c r="S1349" s="48">
        <v>64.2</v>
      </c>
      <c r="T1349" s="47">
        <v>361</v>
      </c>
      <c r="U1349" s="48">
        <v>84.5</v>
      </c>
      <c r="V1349" s="47">
        <v>197</v>
      </c>
      <c r="W1349" s="48">
        <v>85.9</v>
      </c>
      <c r="X1349" s="47">
        <v>168</v>
      </c>
      <c r="Y1349" s="48">
        <v>89</v>
      </c>
      <c r="Z1349" s="47">
        <v>187</v>
      </c>
      <c r="AA1349" s="48">
        <v>47.6</v>
      </c>
      <c r="AB1349" s="47">
        <v>367</v>
      </c>
      <c r="AC1349" s="48">
        <v>68.3</v>
      </c>
      <c r="AD1349" s="47" t="s">
        <v>1143</v>
      </c>
      <c r="AE1349" s="46">
        <v>62.8</v>
      </c>
    </row>
    <row r="1350" spans="1:31" x14ac:dyDescent="0.2">
      <c r="A1350" s="44">
        <f t="shared" si="21"/>
        <v>1349</v>
      </c>
      <c r="B1350" s="45">
        <f>147</f>
        <v>147</v>
      </c>
      <c r="C1350" s="44">
        <v>128</v>
      </c>
      <c r="D1350" s="58" t="s">
        <v>1773</v>
      </c>
      <c r="E1350" t="s">
        <v>1360</v>
      </c>
      <c r="F1350" t="s">
        <v>69</v>
      </c>
      <c r="G1350" s="45" t="s">
        <v>77</v>
      </c>
      <c r="H1350" s="44" t="s">
        <v>49</v>
      </c>
      <c r="I1350" s="44" t="s">
        <v>50</v>
      </c>
      <c r="J1350" s="44" t="s">
        <v>64</v>
      </c>
      <c r="K1350" s="46">
        <v>65.099999999999994</v>
      </c>
      <c r="L1350" s="47">
        <v>155</v>
      </c>
      <c r="M1350" s="48">
        <v>29.5</v>
      </c>
      <c r="N1350" s="47">
        <v>484</v>
      </c>
      <c r="O1350" s="48">
        <v>28.3</v>
      </c>
      <c r="P1350" s="47">
        <v>678</v>
      </c>
      <c r="Q1350" s="48">
        <v>73.599999999999994</v>
      </c>
      <c r="R1350" s="47">
        <v>186</v>
      </c>
      <c r="S1350" s="48">
        <v>83</v>
      </c>
      <c r="T1350" s="47">
        <v>271</v>
      </c>
      <c r="U1350" s="48">
        <v>79.400000000000006</v>
      </c>
      <c r="V1350" s="47">
        <v>224</v>
      </c>
      <c r="W1350" s="48">
        <v>59.1</v>
      </c>
      <c r="X1350" s="47">
        <v>346</v>
      </c>
      <c r="Y1350" s="48">
        <v>96.7</v>
      </c>
      <c r="Z1350" s="47">
        <v>45</v>
      </c>
      <c r="AA1350" s="48">
        <v>90.5</v>
      </c>
      <c r="AB1350" s="47">
        <v>102</v>
      </c>
      <c r="AC1350" s="48">
        <v>72.099999999999994</v>
      </c>
      <c r="AD1350" s="47" t="s">
        <v>942</v>
      </c>
      <c r="AE1350" s="46">
        <v>62.5</v>
      </c>
    </row>
    <row r="1351" spans="1:31" x14ac:dyDescent="0.2">
      <c r="A1351" s="44">
        <f t="shared" si="21"/>
        <v>1350</v>
      </c>
      <c r="B1351" s="45">
        <v>179</v>
      </c>
      <c r="C1351" s="44">
        <v>178</v>
      </c>
      <c r="D1351" s="58" t="s">
        <v>1774</v>
      </c>
      <c r="E1351" t="s">
        <v>46</v>
      </c>
      <c r="F1351" t="s">
        <v>47</v>
      </c>
      <c r="G1351" s="45" t="s">
        <v>77</v>
      </c>
      <c r="H1351" s="44" t="s">
        <v>49</v>
      </c>
      <c r="I1351" s="44" t="s">
        <v>50</v>
      </c>
      <c r="J1351" s="44" t="s">
        <v>64</v>
      </c>
      <c r="K1351" s="46">
        <v>65.3</v>
      </c>
      <c r="L1351" s="47">
        <v>154</v>
      </c>
      <c r="M1351" s="48">
        <v>32.4</v>
      </c>
      <c r="N1351" s="47">
        <v>442</v>
      </c>
      <c r="O1351" s="48">
        <v>9.3000000000000007</v>
      </c>
      <c r="P1351" s="47" t="s">
        <v>53</v>
      </c>
      <c r="Q1351" s="48">
        <v>99</v>
      </c>
      <c r="R1351" s="47">
        <v>38</v>
      </c>
      <c r="S1351" s="48">
        <v>81.3</v>
      </c>
      <c r="T1351" s="47">
        <v>286</v>
      </c>
      <c r="U1351" s="48">
        <v>27.5</v>
      </c>
      <c r="V1351" s="47">
        <v>620</v>
      </c>
      <c r="W1351" s="48">
        <v>20.6</v>
      </c>
      <c r="X1351" s="47">
        <v>753</v>
      </c>
      <c r="Y1351" s="48">
        <v>75.400000000000006</v>
      </c>
      <c r="Z1351" s="47">
        <v>434</v>
      </c>
      <c r="AA1351" s="48">
        <v>25.6</v>
      </c>
      <c r="AB1351" s="47">
        <v>628</v>
      </c>
      <c r="AC1351" s="48">
        <v>65.2</v>
      </c>
      <c r="AD1351" s="47" t="s">
        <v>1239</v>
      </c>
      <c r="AE1351" s="46">
        <v>58.7</v>
      </c>
    </row>
    <row r="1352" spans="1:31" x14ac:dyDescent="0.2">
      <c r="A1352" s="44">
        <f t="shared" si="21"/>
        <v>1351</v>
      </c>
      <c r="B1352" s="45">
        <f>215</f>
        <v>215</v>
      </c>
      <c r="C1352" s="44">
        <v>188</v>
      </c>
      <c r="D1352" s="58" t="s">
        <v>1775</v>
      </c>
      <c r="E1352" t="s">
        <v>91</v>
      </c>
      <c r="F1352" t="s">
        <v>76</v>
      </c>
      <c r="G1352" s="45" t="s">
        <v>84</v>
      </c>
      <c r="H1352" s="44" t="s">
        <v>82</v>
      </c>
      <c r="I1352" s="44" t="s">
        <v>50</v>
      </c>
      <c r="J1352" s="44" t="s">
        <v>51</v>
      </c>
      <c r="K1352" s="46">
        <v>65.5</v>
      </c>
      <c r="L1352" s="47">
        <v>153</v>
      </c>
      <c r="M1352" s="48">
        <v>93.8</v>
      </c>
      <c r="N1352" s="47">
        <v>57</v>
      </c>
      <c r="O1352" s="48">
        <v>65.2</v>
      </c>
      <c r="P1352" s="47">
        <v>268</v>
      </c>
      <c r="Q1352" s="48">
        <v>9.4</v>
      </c>
      <c r="R1352" s="47" t="s">
        <v>53</v>
      </c>
      <c r="S1352" s="48">
        <v>15.2</v>
      </c>
      <c r="T1352" s="47" t="s">
        <v>53</v>
      </c>
      <c r="U1352" s="48">
        <v>19.600000000000001</v>
      </c>
      <c r="V1352" s="47">
        <v>735</v>
      </c>
      <c r="W1352" s="48">
        <v>25.8</v>
      </c>
      <c r="X1352" s="47">
        <v>674</v>
      </c>
      <c r="Y1352" s="48">
        <v>55.6</v>
      </c>
      <c r="Z1352" s="47">
        <v>759</v>
      </c>
      <c r="AA1352" s="48">
        <v>95.8</v>
      </c>
      <c r="AB1352" s="47">
        <v>71</v>
      </c>
      <c r="AC1352" s="48">
        <v>68.900000000000006</v>
      </c>
      <c r="AD1352" s="47" t="s">
        <v>1129</v>
      </c>
      <c r="AE1352" s="46">
        <v>54.5</v>
      </c>
    </row>
    <row r="1353" spans="1:31" x14ac:dyDescent="0.2">
      <c r="A1353" s="44">
        <f t="shared" si="21"/>
        <v>1352</v>
      </c>
      <c r="B1353" s="45">
        <f>276</f>
        <v>276</v>
      </c>
      <c r="C1353" s="44">
        <f>285</f>
        <v>285</v>
      </c>
      <c r="D1353" s="58" t="s">
        <v>1776</v>
      </c>
      <c r="E1353" t="s">
        <v>133</v>
      </c>
      <c r="F1353" t="s">
        <v>69</v>
      </c>
      <c r="G1353" s="45" t="s">
        <v>84</v>
      </c>
      <c r="H1353" s="44" t="s">
        <v>82</v>
      </c>
      <c r="I1353" s="44" t="s">
        <v>50</v>
      </c>
      <c r="J1353" s="44" t="s">
        <v>64</v>
      </c>
      <c r="K1353" s="46">
        <v>65.900000000000006</v>
      </c>
      <c r="L1353" s="47">
        <v>152</v>
      </c>
      <c r="M1353" s="48">
        <v>27</v>
      </c>
      <c r="N1353" s="47">
        <v>507</v>
      </c>
      <c r="O1353" s="48">
        <v>10.199999999999999</v>
      </c>
      <c r="P1353" s="47" t="s">
        <v>53</v>
      </c>
      <c r="Q1353" s="48">
        <v>56.6</v>
      </c>
      <c r="R1353" s="47">
        <v>313</v>
      </c>
      <c r="S1353" s="48">
        <v>10.8</v>
      </c>
      <c r="T1353" s="47" t="s">
        <v>53</v>
      </c>
      <c r="U1353" s="48">
        <v>13.4</v>
      </c>
      <c r="V1353" s="47" t="s">
        <v>53</v>
      </c>
      <c r="W1353" s="48">
        <v>19.399999999999999</v>
      </c>
      <c r="X1353" s="47">
        <v>772</v>
      </c>
      <c r="Y1353" s="48">
        <v>85.1</v>
      </c>
      <c r="Z1353" s="47">
        <v>252</v>
      </c>
      <c r="AA1353" s="48">
        <v>63.1</v>
      </c>
      <c r="AB1353" s="47">
        <v>246</v>
      </c>
      <c r="AC1353" s="48">
        <v>76.400000000000006</v>
      </c>
      <c r="AD1353" s="47" t="s">
        <v>1777</v>
      </c>
      <c r="AE1353" s="46">
        <v>48</v>
      </c>
    </row>
    <row r="1354" spans="1:31" x14ac:dyDescent="0.2">
      <c r="A1354" s="44">
        <f t="shared" si="21"/>
        <v>1353</v>
      </c>
      <c r="B1354" s="45">
        <v>168</v>
      </c>
      <c r="C1354" s="44">
        <f>159</f>
        <v>159</v>
      </c>
      <c r="D1354" s="58" t="s">
        <v>1778</v>
      </c>
      <c r="E1354" t="s">
        <v>160</v>
      </c>
      <c r="F1354" t="s">
        <v>47</v>
      </c>
      <c r="G1354" s="45" t="s">
        <v>84</v>
      </c>
      <c r="H1354" s="44" t="s">
        <v>82</v>
      </c>
      <c r="I1354" s="44" t="s">
        <v>50</v>
      </c>
      <c r="J1354" s="44" t="s">
        <v>64</v>
      </c>
      <c r="K1354" s="46">
        <v>66.099999999999994</v>
      </c>
      <c r="L1354" s="47">
        <v>151</v>
      </c>
      <c r="M1354" s="48">
        <v>44</v>
      </c>
      <c r="N1354" s="47">
        <v>303</v>
      </c>
      <c r="O1354" s="48">
        <v>79.5</v>
      </c>
      <c r="P1354" s="47">
        <v>171</v>
      </c>
      <c r="Q1354" s="48">
        <v>26.3</v>
      </c>
      <c r="R1354" s="47">
        <v>621</v>
      </c>
      <c r="S1354" s="48">
        <v>91.5</v>
      </c>
      <c r="T1354" s="47">
        <v>214</v>
      </c>
      <c r="U1354" s="48">
        <v>66.400000000000006</v>
      </c>
      <c r="V1354" s="47">
        <v>301</v>
      </c>
      <c r="W1354" s="48">
        <v>69.599999999999994</v>
      </c>
      <c r="X1354" s="47">
        <v>271</v>
      </c>
      <c r="Y1354" s="48">
        <v>88.7</v>
      </c>
      <c r="Z1354" s="47">
        <v>195</v>
      </c>
      <c r="AA1354" s="48">
        <v>65.400000000000006</v>
      </c>
      <c r="AB1354" s="47">
        <v>239</v>
      </c>
      <c r="AC1354" s="48">
        <v>89.9</v>
      </c>
      <c r="AD1354" s="47">
        <v>65</v>
      </c>
      <c r="AE1354" s="46">
        <v>59.5</v>
      </c>
    </row>
    <row r="1355" spans="1:31" x14ac:dyDescent="0.2">
      <c r="A1355" s="44">
        <f t="shared" si="21"/>
        <v>1354</v>
      </c>
      <c r="B1355" s="45">
        <f>203</f>
        <v>203</v>
      </c>
      <c r="C1355" s="44">
        <f>215</f>
        <v>215</v>
      </c>
      <c r="D1355" s="58" t="s">
        <v>1779</v>
      </c>
      <c r="E1355" t="s">
        <v>190</v>
      </c>
      <c r="F1355" t="s">
        <v>76</v>
      </c>
      <c r="G1355" s="45" t="s">
        <v>77</v>
      </c>
      <c r="H1355" s="44" t="s">
        <v>82</v>
      </c>
      <c r="I1355" s="44" t="s">
        <v>50</v>
      </c>
      <c r="J1355" s="44" t="s">
        <v>64</v>
      </c>
      <c r="K1355" s="46">
        <v>66.400000000000006</v>
      </c>
      <c r="L1355" s="47">
        <v>150</v>
      </c>
      <c r="M1355" s="48">
        <v>79.400000000000006</v>
      </c>
      <c r="N1355" s="47">
        <v>106</v>
      </c>
      <c r="O1355" s="48">
        <v>33.799999999999997</v>
      </c>
      <c r="P1355" s="47">
        <v>578</v>
      </c>
      <c r="Q1355" s="48">
        <v>39.799999999999997</v>
      </c>
      <c r="R1355" s="47">
        <v>471</v>
      </c>
      <c r="S1355" s="48">
        <v>28.6</v>
      </c>
      <c r="T1355" s="47">
        <v>600</v>
      </c>
      <c r="U1355" s="48">
        <v>24.4</v>
      </c>
      <c r="V1355" s="47">
        <v>670</v>
      </c>
      <c r="W1355" s="48">
        <v>30.5</v>
      </c>
      <c r="X1355" s="47">
        <v>610</v>
      </c>
      <c r="Y1355" s="48">
        <v>58</v>
      </c>
      <c r="Z1355" s="47">
        <v>718</v>
      </c>
      <c r="AA1355" s="48">
        <v>56.3</v>
      </c>
      <c r="AB1355" s="47">
        <v>297</v>
      </c>
      <c r="AC1355" s="48">
        <v>79.7</v>
      </c>
      <c r="AD1355" s="47" t="s">
        <v>1333</v>
      </c>
      <c r="AE1355" s="46">
        <v>55.2</v>
      </c>
    </row>
    <row r="1356" spans="1:31" x14ac:dyDescent="0.2">
      <c r="A1356" s="44">
        <f t="shared" si="21"/>
        <v>1355</v>
      </c>
      <c r="B1356" s="45">
        <v>118</v>
      </c>
      <c r="C1356" s="44">
        <f>126</f>
        <v>126</v>
      </c>
      <c r="D1356" s="58" t="s">
        <v>1780</v>
      </c>
      <c r="E1356" t="s">
        <v>1077</v>
      </c>
      <c r="F1356" t="s">
        <v>69</v>
      </c>
      <c r="G1356" s="45" t="s">
        <v>77</v>
      </c>
      <c r="H1356" s="44" t="s">
        <v>82</v>
      </c>
      <c r="I1356" s="44" t="s">
        <v>50</v>
      </c>
      <c r="J1356" s="44" t="s">
        <v>64</v>
      </c>
      <c r="K1356" s="46">
        <v>66.5</v>
      </c>
      <c r="L1356" s="47">
        <v>149</v>
      </c>
      <c r="M1356" s="48">
        <v>57.6</v>
      </c>
      <c r="N1356" s="47">
        <v>204</v>
      </c>
      <c r="O1356" s="48">
        <v>19.7</v>
      </c>
      <c r="P1356" s="47" t="s">
        <v>53</v>
      </c>
      <c r="Q1356" s="48">
        <v>62</v>
      </c>
      <c r="R1356" s="47">
        <v>272</v>
      </c>
      <c r="S1356" s="48">
        <v>99.5</v>
      </c>
      <c r="T1356" s="47">
        <v>112</v>
      </c>
      <c r="U1356" s="48">
        <v>89.6</v>
      </c>
      <c r="V1356" s="47">
        <v>170</v>
      </c>
      <c r="W1356" s="48">
        <v>90.5</v>
      </c>
      <c r="X1356" s="47">
        <v>144</v>
      </c>
      <c r="Y1356" s="48">
        <v>89</v>
      </c>
      <c r="Z1356" s="47">
        <v>188</v>
      </c>
      <c r="AA1356" s="48">
        <v>92.2</v>
      </c>
      <c r="AB1356" s="47">
        <v>88</v>
      </c>
      <c r="AC1356" s="48">
        <v>91.7</v>
      </c>
      <c r="AD1356" s="47" t="s">
        <v>1586</v>
      </c>
      <c r="AE1356" s="46">
        <v>66</v>
      </c>
    </row>
    <row r="1357" spans="1:31" x14ac:dyDescent="0.2">
      <c r="A1357" s="44">
        <f t="shared" si="21"/>
        <v>1356</v>
      </c>
      <c r="B1357" s="45">
        <v>176</v>
      </c>
      <c r="C1357" s="44">
        <v>210</v>
      </c>
      <c r="D1357" s="58" t="s">
        <v>1781</v>
      </c>
      <c r="E1357" t="s">
        <v>190</v>
      </c>
      <c r="F1357" t="s">
        <v>76</v>
      </c>
      <c r="G1357" s="45" t="s">
        <v>58</v>
      </c>
      <c r="H1357" s="44" t="s">
        <v>49</v>
      </c>
      <c r="I1357" s="44" t="s">
        <v>50</v>
      </c>
      <c r="J1357" s="44" t="s">
        <v>64</v>
      </c>
      <c r="K1357" s="46">
        <v>67</v>
      </c>
      <c r="L1357" s="47">
        <v>148</v>
      </c>
      <c r="M1357" s="48">
        <v>77.099999999999994</v>
      </c>
      <c r="N1357" s="47">
        <v>116</v>
      </c>
      <c r="O1357" s="48">
        <v>34.200000000000003</v>
      </c>
      <c r="P1357" s="47">
        <v>574</v>
      </c>
      <c r="Q1357" s="48">
        <v>73.5</v>
      </c>
      <c r="R1357" s="47">
        <v>187</v>
      </c>
      <c r="S1357" s="48">
        <v>26.7</v>
      </c>
      <c r="T1357" s="47">
        <v>630</v>
      </c>
      <c r="U1357" s="48">
        <v>37.299999999999997</v>
      </c>
      <c r="V1357" s="47">
        <v>522</v>
      </c>
      <c r="W1357" s="48">
        <v>40.4</v>
      </c>
      <c r="X1357" s="47">
        <v>501</v>
      </c>
      <c r="Y1357" s="48">
        <v>42.1</v>
      </c>
      <c r="Z1357" s="47" t="s">
        <v>53</v>
      </c>
      <c r="AA1357" s="48">
        <v>25.4</v>
      </c>
      <c r="AB1357" s="47">
        <v>633</v>
      </c>
      <c r="AC1357" s="48">
        <v>57.8</v>
      </c>
      <c r="AD1357" s="47" t="s">
        <v>1609</v>
      </c>
      <c r="AE1357" s="46">
        <v>59</v>
      </c>
    </row>
    <row r="1358" spans="1:31" x14ac:dyDescent="0.2">
      <c r="A1358" s="44">
        <f t="shared" si="21"/>
        <v>1357</v>
      </c>
      <c r="B1358" s="45">
        <f>147</f>
        <v>147</v>
      </c>
      <c r="C1358" s="44">
        <f>159</f>
        <v>159</v>
      </c>
      <c r="D1358" s="58" t="s">
        <v>1782</v>
      </c>
      <c r="E1358" t="s">
        <v>1237</v>
      </c>
      <c r="F1358" t="s">
        <v>69</v>
      </c>
      <c r="G1358" s="45" t="s">
        <v>84</v>
      </c>
      <c r="H1358" s="44" t="s">
        <v>82</v>
      </c>
      <c r="I1358" s="44" t="s">
        <v>50</v>
      </c>
      <c r="J1358" s="44" t="s">
        <v>64</v>
      </c>
      <c r="K1358" s="46">
        <v>67.2</v>
      </c>
      <c r="L1358" s="47">
        <v>147</v>
      </c>
      <c r="M1358" s="48">
        <v>41.6</v>
      </c>
      <c r="N1358" s="47">
        <v>326</v>
      </c>
      <c r="O1358" s="48">
        <v>56.2</v>
      </c>
      <c r="P1358" s="47">
        <v>331</v>
      </c>
      <c r="Q1358" s="48">
        <v>53</v>
      </c>
      <c r="R1358" s="47">
        <v>353</v>
      </c>
      <c r="S1358" s="48">
        <v>95.4</v>
      </c>
      <c r="T1358" s="47">
        <v>174</v>
      </c>
      <c r="U1358" s="48">
        <v>89.4</v>
      </c>
      <c r="V1358" s="47">
        <v>173</v>
      </c>
      <c r="W1358" s="48">
        <v>66.599999999999994</v>
      </c>
      <c r="X1358" s="47">
        <v>293</v>
      </c>
      <c r="Y1358" s="48">
        <v>93.4</v>
      </c>
      <c r="Z1358" s="47">
        <v>118</v>
      </c>
      <c r="AA1358" s="48">
        <v>53.5</v>
      </c>
      <c r="AB1358" s="47">
        <v>317</v>
      </c>
      <c r="AC1358" s="48">
        <v>67.599999999999994</v>
      </c>
      <c r="AD1358" s="47" t="s">
        <v>1150</v>
      </c>
      <c r="AE1358" s="46">
        <v>62.5</v>
      </c>
    </row>
    <row r="1359" spans="1:31" x14ac:dyDescent="0.2">
      <c r="A1359" s="44">
        <f t="shared" si="21"/>
        <v>1358</v>
      </c>
      <c r="B1359" s="45">
        <v>161</v>
      </c>
      <c r="C1359" s="44">
        <f>152</f>
        <v>152</v>
      </c>
      <c r="D1359" s="58" t="s">
        <v>1783</v>
      </c>
      <c r="E1359" t="s">
        <v>46</v>
      </c>
      <c r="F1359" t="s">
        <v>47</v>
      </c>
      <c r="G1359" s="45" t="s">
        <v>84</v>
      </c>
      <c r="H1359" s="44" t="s">
        <v>82</v>
      </c>
      <c r="I1359" s="44" t="s">
        <v>50</v>
      </c>
      <c r="J1359" s="44" t="s">
        <v>64</v>
      </c>
      <c r="K1359" s="46">
        <v>67.3</v>
      </c>
      <c r="L1359" s="47">
        <v>146</v>
      </c>
      <c r="M1359" s="48">
        <v>62.9</v>
      </c>
      <c r="N1359" s="47">
        <v>174</v>
      </c>
      <c r="O1359" s="48">
        <v>13.9</v>
      </c>
      <c r="P1359" s="47" t="s">
        <v>53</v>
      </c>
      <c r="Q1359" s="48">
        <v>61.2</v>
      </c>
      <c r="R1359" s="47">
        <v>280</v>
      </c>
      <c r="S1359" s="48">
        <v>67.2</v>
      </c>
      <c r="T1359" s="47">
        <v>348</v>
      </c>
      <c r="U1359" s="48">
        <v>21.1</v>
      </c>
      <c r="V1359" s="47">
        <v>708</v>
      </c>
      <c r="W1359" s="48">
        <v>27.3</v>
      </c>
      <c r="X1359" s="47">
        <v>649</v>
      </c>
      <c r="Y1359" s="48">
        <v>97.6</v>
      </c>
      <c r="Z1359" s="47">
        <v>27</v>
      </c>
      <c r="AA1359" s="48">
        <v>75.599999999999994</v>
      </c>
      <c r="AB1359" s="47">
        <v>180</v>
      </c>
      <c r="AC1359" s="48">
        <v>94.2</v>
      </c>
      <c r="AD1359" s="47">
        <v>28</v>
      </c>
      <c r="AE1359" s="46">
        <v>60.9</v>
      </c>
    </row>
    <row r="1360" spans="1:31" x14ac:dyDescent="0.2">
      <c r="A1360" s="44">
        <f t="shared" si="21"/>
        <v>1359</v>
      </c>
      <c r="B1360" s="45">
        <v>163</v>
      </c>
      <c r="C1360" s="44">
        <v>149</v>
      </c>
      <c r="D1360" s="58" t="s">
        <v>1784</v>
      </c>
      <c r="E1360" t="s">
        <v>174</v>
      </c>
      <c r="F1360" t="s">
        <v>76</v>
      </c>
      <c r="G1360" s="45" t="s">
        <v>84</v>
      </c>
      <c r="H1360" s="44" t="s">
        <v>82</v>
      </c>
      <c r="I1360" s="44" t="s">
        <v>50</v>
      </c>
      <c r="J1360" s="44" t="s">
        <v>64</v>
      </c>
      <c r="K1360" s="46">
        <v>67.5</v>
      </c>
      <c r="L1360" s="47">
        <v>145</v>
      </c>
      <c r="M1360" s="48">
        <v>76.599999999999994</v>
      </c>
      <c r="N1360" s="47">
        <v>118</v>
      </c>
      <c r="O1360" s="48">
        <v>41.4</v>
      </c>
      <c r="P1360" s="47">
        <v>490</v>
      </c>
      <c r="Q1360" s="48">
        <v>47.8</v>
      </c>
      <c r="R1360" s="47">
        <v>390</v>
      </c>
      <c r="S1360" s="48">
        <v>83.1</v>
      </c>
      <c r="T1360" s="47">
        <v>270</v>
      </c>
      <c r="U1360" s="48">
        <v>9.1999999999999993</v>
      </c>
      <c r="V1360" s="47" t="s">
        <v>53</v>
      </c>
      <c r="W1360" s="48">
        <v>14.9</v>
      </c>
      <c r="X1360" s="47" t="s">
        <v>53</v>
      </c>
      <c r="Y1360" s="48">
        <v>95</v>
      </c>
      <c r="Z1360" s="47">
        <v>84</v>
      </c>
      <c r="AA1360" s="48">
        <v>44.9</v>
      </c>
      <c r="AB1360" s="47">
        <v>392</v>
      </c>
      <c r="AC1360" s="48">
        <v>77.5</v>
      </c>
      <c r="AD1360" s="47" t="s">
        <v>1071</v>
      </c>
      <c r="AE1360" s="46">
        <v>60.7</v>
      </c>
    </row>
    <row r="1361" spans="1:31" x14ac:dyDescent="0.2">
      <c r="A1361" s="44">
        <f t="shared" si="21"/>
        <v>1360</v>
      </c>
      <c r="B1361" s="45">
        <f>207</f>
        <v>207</v>
      </c>
      <c r="C1361" s="44">
        <f>227</f>
        <v>227</v>
      </c>
      <c r="D1361" s="58" t="s">
        <v>1785</v>
      </c>
      <c r="E1361" t="s">
        <v>216</v>
      </c>
      <c r="F1361" t="s">
        <v>69</v>
      </c>
      <c r="G1361" s="45" t="s">
        <v>77</v>
      </c>
      <c r="H1361" s="44" t="s">
        <v>82</v>
      </c>
      <c r="I1361" s="44" t="s">
        <v>50</v>
      </c>
      <c r="J1361" s="44" t="s">
        <v>64</v>
      </c>
      <c r="K1361" s="46">
        <v>67.7</v>
      </c>
      <c r="L1361" s="47">
        <v>144</v>
      </c>
      <c r="M1361" s="48">
        <v>35.5</v>
      </c>
      <c r="N1361" s="47">
        <v>407</v>
      </c>
      <c r="O1361" s="48">
        <v>76.5</v>
      </c>
      <c r="P1361" s="47">
        <v>188</v>
      </c>
      <c r="Q1361" s="48">
        <v>24.9</v>
      </c>
      <c r="R1361" s="47">
        <v>640</v>
      </c>
      <c r="S1361" s="48">
        <v>51.4</v>
      </c>
      <c r="T1361" s="47">
        <v>432</v>
      </c>
      <c r="U1361" s="48">
        <v>56.4</v>
      </c>
      <c r="V1361" s="47">
        <v>369</v>
      </c>
      <c r="W1361" s="48">
        <v>60.6</v>
      </c>
      <c r="X1361" s="47">
        <v>337</v>
      </c>
      <c r="Y1361" s="48">
        <v>96.2</v>
      </c>
      <c r="Z1361" s="47">
        <v>56</v>
      </c>
      <c r="AA1361" s="48">
        <v>50</v>
      </c>
      <c r="AB1361" s="47">
        <v>343</v>
      </c>
      <c r="AC1361" s="48">
        <v>86.4</v>
      </c>
      <c r="AD1361" s="47">
        <v>95</v>
      </c>
      <c r="AE1361" s="46">
        <v>54.9</v>
      </c>
    </row>
    <row r="1362" spans="1:31" x14ac:dyDescent="0.2">
      <c r="A1362" s="44">
        <f t="shared" si="21"/>
        <v>1361</v>
      </c>
      <c r="B1362" s="45">
        <f>119</f>
        <v>119</v>
      </c>
      <c r="C1362" s="44">
        <v>119</v>
      </c>
      <c r="D1362" s="58" t="s">
        <v>1786</v>
      </c>
      <c r="E1362" t="s">
        <v>533</v>
      </c>
      <c r="F1362" t="s">
        <v>69</v>
      </c>
      <c r="G1362" s="45" t="s">
        <v>77</v>
      </c>
      <c r="H1362" s="44" t="s">
        <v>82</v>
      </c>
      <c r="I1362" s="44" t="s">
        <v>50</v>
      </c>
      <c r="J1362" s="44" t="s">
        <v>64</v>
      </c>
      <c r="K1362" s="46">
        <v>67.8</v>
      </c>
      <c r="L1362" s="47">
        <v>143</v>
      </c>
      <c r="M1362" s="48">
        <v>27.7</v>
      </c>
      <c r="N1362" s="47">
        <v>498</v>
      </c>
      <c r="O1362" s="48">
        <v>78.400000000000006</v>
      </c>
      <c r="P1362" s="47">
        <v>176</v>
      </c>
      <c r="Q1362" s="48">
        <v>67.7</v>
      </c>
      <c r="R1362" s="47">
        <v>232</v>
      </c>
      <c r="S1362" s="48">
        <v>95.8</v>
      </c>
      <c r="T1362" s="47">
        <v>167</v>
      </c>
      <c r="U1362" s="48">
        <v>46</v>
      </c>
      <c r="V1362" s="47">
        <v>439</v>
      </c>
      <c r="W1362" s="48">
        <v>34.299999999999997</v>
      </c>
      <c r="X1362" s="47">
        <v>560</v>
      </c>
      <c r="Y1362" s="48">
        <v>96.8</v>
      </c>
      <c r="Z1362" s="47">
        <v>43</v>
      </c>
      <c r="AA1362" s="48">
        <v>86.6</v>
      </c>
      <c r="AB1362" s="47">
        <v>129</v>
      </c>
      <c r="AC1362" s="48">
        <v>72.3</v>
      </c>
      <c r="AD1362" s="47" t="s">
        <v>1407</v>
      </c>
      <c r="AE1362" s="46">
        <v>65.7</v>
      </c>
    </row>
    <row r="1363" spans="1:31" x14ac:dyDescent="0.2">
      <c r="A1363" s="44">
        <f t="shared" si="21"/>
        <v>1362</v>
      </c>
      <c r="B1363" s="45">
        <f>123</f>
        <v>123</v>
      </c>
      <c r="C1363" s="44">
        <f>150</f>
        <v>150</v>
      </c>
      <c r="D1363" s="58" t="s">
        <v>1787</v>
      </c>
      <c r="E1363" t="s">
        <v>130</v>
      </c>
      <c r="F1363" t="s">
        <v>76</v>
      </c>
      <c r="G1363" s="45" t="s">
        <v>58</v>
      </c>
      <c r="H1363" s="44" t="s">
        <v>62</v>
      </c>
      <c r="I1363" s="44" t="s">
        <v>50</v>
      </c>
      <c r="J1363" s="44" t="s">
        <v>64</v>
      </c>
      <c r="K1363" s="46">
        <v>67.900000000000006</v>
      </c>
      <c r="L1363" s="47">
        <v>142</v>
      </c>
      <c r="M1363" s="48">
        <v>95</v>
      </c>
      <c r="N1363" s="47">
        <v>50</v>
      </c>
      <c r="O1363" s="48">
        <v>21.9</v>
      </c>
      <c r="P1363" s="47">
        <v>792</v>
      </c>
      <c r="Q1363" s="48">
        <v>93.1</v>
      </c>
      <c r="R1363" s="47">
        <v>86</v>
      </c>
      <c r="S1363" s="48">
        <v>3.2</v>
      </c>
      <c r="T1363" s="47" t="s">
        <v>53</v>
      </c>
      <c r="U1363" s="48">
        <v>1.9</v>
      </c>
      <c r="V1363" s="47" t="s">
        <v>53</v>
      </c>
      <c r="W1363" s="48">
        <v>6.3</v>
      </c>
      <c r="X1363" s="47" t="s">
        <v>53</v>
      </c>
      <c r="Y1363" s="48">
        <v>66.900000000000006</v>
      </c>
      <c r="Z1363" s="47">
        <v>590</v>
      </c>
      <c r="AA1363" s="48">
        <v>50.5</v>
      </c>
      <c r="AB1363" s="47">
        <v>340</v>
      </c>
      <c r="AC1363" s="48">
        <v>79.900000000000006</v>
      </c>
      <c r="AD1363" s="47" t="s">
        <v>1370</v>
      </c>
      <c r="AE1363" s="46">
        <v>65.5</v>
      </c>
    </row>
    <row r="1364" spans="1:31" x14ac:dyDescent="0.2">
      <c r="A1364" s="44">
        <f t="shared" si="21"/>
        <v>1363</v>
      </c>
      <c r="B1364" s="45">
        <v>162</v>
      </c>
      <c r="C1364" s="44">
        <f>169</f>
        <v>169</v>
      </c>
      <c r="D1364" s="58" t="s">
        <v>1788</v>
      </c>
      <c r="E1364" t="s">
        <v>319</v>
      </c>
      <c r="F1364" t="s">
        <v>69</v>
      </c>
      <c r="G1364" s="45" t="s">
        <v>84</v>
      </c>
      <c r="H1364" s="44" t="s">
        <v>82</v>
      </c>
      <c r="I1364" s="44" t="s">
        <v>50</v>
      </c>
      <c r="J1364" s="44" t="s">
        <v>64</v>
      </c>
      <c r="K1364" s="46">
        <v>68.2</v>
      </c>
      <c r="L1364" s="47">
        <v>141</v>
      </c>
      <c r="M1364" s="48">
        <v>39.1</v>
      </c>
      <c r="N1364" s="47">
        <v>350</v>
      </c>
      <c r="O1364" s="48">
        <v>84.5</v>
      </c>
      <c r="P1364" s="47">
        <v>140</v>
      </c>
      <c r="Q1364" s="48">
        <v>32.4</v>
      </c>
      <c r="R1364" s="47">
        <v>557</v>
      </c>
      <c r="S1364" s="48">
        <v>83.4</v>
      </c>
      <c r="T1364" s="47">
        <v>267</v>
      </c>
      <c r="U1364" s="48">
        <v>33.799999999999997</v>
      </c>
      <c r="V1364" s="47">
        <v>549</v>
      </c>
      <c r="W1364" s="48">
        <v>39.5</v>
      </c>
      <c r="X1364" s="47">
        <v>504</v>
      </c>
      <c r="Y1364" s="48">
        <v>99.2</v>
      </c>
      <c r="Z1364" s="47">
        <v>11</v>
      </c>
      <c r="AA1364" s="48">
        <v>84.9</v>
      </c>
      <c r="AB1364" s="47">
        <v>136</v>
      </c>
      <c r="AC1364" s="48">
        <v>94</v>
      </c>
      <c r="AD1364" s="47" t="s">
        <v>1629</v>
      </c>
      <c r="AE1364" s="46">
        <v>60.8</v>
      </c>
    </row>
    <row r="1365" spans="1:31" x14ac:dyDescent="0.2">
      <c r="A1365" s="44">
        <f t="shared" si="21"/>
        <v>1364</v>
      </c>
      <c r="B1365" s="45">
        <v>131</v>
      </c>
      <c r="C1365" s="44">
        <v>144</v>
      </c>
      <c r="D1365" s="58" t="s">
        <v>1789</v>
      </c>
      <c r="E1365" t="s">
        <v>1389</v>
      </c>
      <c r="F1365" t="s">
        <v>69</v>
      </c>
      <c r="G1365" s="45" t="s">
        <v>77</v>
      </c>
      <c r="H1365" s="44" t="s">
        <v>82</v>
      </c>
      <c r="I1365" s="44" t="s">
        <v>50</v>
      </c>
      <c r="J1365" s="44" t="s">
        <v>64</v>
      </c>
      <c r="K1365" s="46">
        <v>68.3</v>
      </c>
      <c r="L1365" s="47">
        <v>140</v>
      </c>
      <c r="M1365" s="48">
        <v>41.7</v>
      </c>
      <c r="N1365" s="47">
        <v>325</v>
      </c>
      <c r="O1365" s="48">
        <v>42.4</v>
      </c>
      <c r="P1365" s="47">
        <v>472</v>
      </c>
      <c r="Q1365" s="48">
        <v>74.099999999999994</v>
      </c>
      <c r="R1365" s="47">
        <v>183</v>
      </c>
      <c r="S1365" s="48">
        <v>96.7</v>
      </c>
      <c r="T1365" s="47">
        <v>157</v>
      </c>
      <c r="U1365" s="48">
        <v>25.5</v>
      </c>
      <c r="V1365" s="47">
        <v>654</v>
      </c>
      <c r="W1365" s="48">
        <v>19.100000000000001</v>
      </c>
      <c r="X1365" s="47">
        <v>777</v>
      </c>
      <c r="Y1365" s="48">
        <v>96.3</v>
      </c>
      <c r="Z1365" s="47">
        <v>52</v>
      </c>
      <c r="AA1365" s="48">
        <v>79.400000000000006</v>
      </c>
      <c r="AB1365" s="47">
        <v>164</v>
      </c>
      <c r="AC1365" s="48">
        <v>73.2</v>
      </c>
      <c r="AD1365" s="47" t="s">
        <v>1157</v>
      </c>
      <c r="AE1365" s="46">
        <v>64.3</v>
      </c>
    </row>
    <row r="1366" spans="1:31" x14ac:dyDescent="0.2">
      <c r="A1366" s="44">
        <f t="shared" si="21"/>
        <v>1365</v>
      </c>
      <c r="B1366" s="45">
        <f>126</f>
        <v>126</v>
      </c>
      <c r="C1366" s="44">
        <f>123</f>
        <v>123</v>
      </c>
      <c r="D1366" s="58" t="s">
        <v>1790</v>
      </c>
      <c r="E1366" t="s">
        <v>96</v>
      </c>
      <c r="F1366" t="s">
        <v>76</v>
      </c>
      <c r="G1366" s="45" t="s">
        <v>77</v>
      </c>
      <c r="H1366" s="44" t="s">
        <v>82</v>
      </c>
      <c r="I1366" s="44" t="s">
        <v>50</v>
      </c>
      <c r="J1366" s="44" t="s">
        <v>51</v>
      </c>
      <c r="K1366" s="46">
        <v>68.400000000000006</v>
      </c>
      <c r="L1366" s="47">
        <v>139</v>
      </c>
      <c r="M1366" s="48">
        <v>75.599999999999994</v>
      </c>
      <c r="N1366" s="47">
        <v>125</v>
      </c>
      <c r="O1366" s="48">
        <v>83.8</v>
      </c>
      <c r="P1366" s="47">
        <v>149</v>
      </c>
      <c r="Q1366" s="48">
        <v>62.3</v>
      </c>
      <c r="R1366" s="47">
        <v>269</v>
      </c>
      <c r="S1366" s="48">
        <v>24.2</v>
      </c>
      <c r="T1366" s="47">
        <v>659</v>
      </c>
      <c r="U1366" s="48">
        <v>57.6</v>
      </c>
      <c r="V1366" s="47">
        <v>359</v>
      </c>
      <c r="W1366" s="48">
        <v>61.6</v>
      </c>
      <c r="X1366" s="47">
        <v>326</v>
      </c>
      <c r="Y1366" s="48">
        <v>49.5</v>
      </c>
      <c r="Z1366" s="47" t="s">
        <v>53</v>
      </c>
      <c r="AA1366" s="48">
        <v>44.2</v>
      </c>
      <c r="AB1366" s="47">
        <v>400</v>
      </c>
      <c r="AC1366" s="48">
        <v>74.7</v>
      </c>
      <c r="AD1366" s="47" t="s">
        <v>1420</v>
      </c>
      <c r="AE1366" s="46">
        <v>65.2</v>
      </c>
    </row>
    <row r="1367" spans="1:31" x14ac:dyDescent="0.2">
      <c r="A1367" s="44">
        <f t="shared" si="21"/>
        <v>1366</v>
      </c>
      <c r="B1367" s="45">
        <v>210</v>
      </c>
      <c r="C1367" s="44">
        <f>203</f>
        <v>203</v>
      </c>
      <c r="D1367" s="58" t="s">
        <v>1791</v>
      </c>
      <c r="E1367" t="s">
        <v>46</v>
      </c>
      <c r="F1367" t="s">
        <v>47</v>
      </c>
      <c r="G1367" s="45" t="s">
        <v>84</v>
      </c>
      <c r="H1367" s="44" t="s">
        <v>82</v>
      </c>
      <c r="I1367" s="44" t="s">
        <v>50</v>
      </c>
      <c r="J1367" s="44" t="s">
        <v>64</v>
      </c>
      <c r="K1367" s="46">
        <v>68.599999999999994</v>
      </c>
      <c r="L1367" s="47">
        <v>138</v>
      </c>
      <c r="M1367" s="48">
        <v>49.4</v>
      </c>
      <c r="N1367" s="47">
        <v>257</v>
      </c>
      <c r="O1367" s="48">
        <v>37.200000000000003</v>
      </c>
      <c r="P1367" s="47">
        <v>540</v>
      </c>
      <c r="Q1367" s="48">
        <v>49.2</v>
      </c>
      <c r="R1367" s="47">
        <v>378</v>
      </c>
      <c r="S1367" s="48">
        <v>6.5</v>
      </c>
      <c r="T1367" s="47" t="s">
        <v>53</v>
      </c>
      <c r="U1367" s="48">
        <v>15.4</v>
      </c>
      <c r="V1367" s="47" t="s">
        <v>53</v>
      </c>
      <c r="W1367" s="48">
        <v>21.5</v>
      </c>
      <c r="X1367" s="47">
        <v>741</v>
      </c>
      <c r="Y1367" s="48">
        <v>91.2</v>
      </c>
      <c r="Z1367" s="47">
        <v>153</v>
      </c>
      <c r="AA1367" s="48">
        <v>67.2</v>
      </c>
      <c r="AB1367" s="47">
        <v>231</v>
      </c>
      <c r="AC1367" s="48">
        <v>91.1</v>
      </c>
      <c r="AD1367" s="47" t="s">
        <v>1341</v>
      </c>
      <c r="AE1367" s="46">
        <v>54.8</v>
      </c>
    </row>
    <row r="1368" spans="1:31" x14ac:dyDescent="0.2">
      <c r="A1368" s="44">
        <f t="shared" si="21"/>
        <v>1367</v>
      </c>
      <c r="B1368" s="45">
        <v>77</v>
      </c>
      <c r="C1368" s="44">
        <v>77</v>
      </c>
      <c r="D1368" s="58" t="s">
        <v>1792</v>
      </c>
      <c r="E1368" t="s">
        <v>100</v>
      </c>
      <c r="F1368" t="s">
        <v>101</v>
      </c>
      <c r="G1368" s="45" t="s">
        <v>77</v>
      </c>
      <c r="H1368" s="44" t="s">
        <v>82</v>
      </c>
      <c r="I1368" s="44" t="s">
        <v>50</v>
      </c>
      <c r="J1368" s="44" t="s">
        <v>64</v>
      </c>
      <c r="K1368" s="46">
        <v>69</v>
      </c>
      <c r="L1368" s="47">
        <v>137</v>
      </c>
      <c r="M1368" s="48">
        <v>56.5</v>
      </c>
      <c r="N1368" s="47">
        <v>209</v>
      </c>
      <c r="O1368" s="48">
        <v>15.1</v>
      </c>
      <c r="P1368" s="47" t="s">
        <v>53</v>
      </c>
      <c r="Q1368" s="48">
        <v>99.2</v>
      </c>
      <c r="R1368" s="47">
        <v>34</v>
      </c>
      <c r="S1368" s="48">
        <v>100</v>
      </c>
      <c r="T1368" s="47">
        <v>77</v>
      </c>
      <c r="U1368" s="48">
        <v>100</v>
      </c>
      <c r="V1368" s="47">
        <v>36</v>
      </c>
      <c r="W1368" s="48">
        <v>100</v>
      </c>
      <c r="X1368" s="47">
        <v>23</v>
      </c>
      <c r="Y1368" s="48">
        <v>93.2</v>
      </c>
      <c r="Z1368" s="47">
        <v>122</v>
      </c>
      <c r="AA1368" s="48">
        <v>82.6</v>
      </c>
      <c r="AB1368" s="47">
        <v>147</v>
      </c>
      <c r="AC1368" s="48">
        <v>83.7</v>
      </c>
      <c r="AD1368" s="47" t="s">
        <v>1626</v>
      </c>
      <c r="AE1368" s="46">
        <v>73.7</v>
      </c>
    </row>
    <row r="1369" spans="1:31" x14ac:dyDescent="0.2">
      <c r="A1369" s="44">
        <f t="shared" si="21"/>
        <v>1368</v>
      </c>
      <c r="B1369" s="45">
        <f>187</f>
        <v>187</v>
      </c>
      <c r="C1369" s="44">
        <v>185</v>
      </c>
      <c r="D1369" s="58" t="s">
        <v>1793</v>
      </c>
      <c r="E1369" t="s">
        <v>109</v>
      </c>
      <c r="F1369" t="s">
        <v>47</v>
      </c>
      <c r="G1369" s="45" t="s">
        <v>84</v>
      </c>
      <c r="H1369" s="44" t="s">
        <v>82</v>
      </c>
      <c r="I1369" s="44" t="s">
        <v>59</v>
      </c>
      <c r="J1369" s="44" t="s">
        <v>51</v>
      </c>
      <c r="K1369" s="46">
        <v>69.900000000000006</v>
      </c>
      <c r="L1369" s="47">
        <v>136</v>
      </c>
      <c r="M1369" s="48">
        <v>93.9</v>
      </c>
      <c r="N1369" s="47">
        <v>55</v>
      </c>
      <c r="O1369" s="48">
        <v>69.400000000000006</v>
      </c>
      <c r="P1369" s="47">
        <v>236</v>
      </c>
      <c r="Q1369" s="48">
        <v>4.8</v>
      </c>
      <c r="R1369" s="47" t="s">
        <v>53</v>
      </c>
      <c r="S1369" s="48">
        <v>24.5</v>
      </c>
      <c r="T1369" s="47">
        <v>658</v>
      </c>
      <c r="U1369" s="48">
        <v>18.3</v>
      </c>
      <c r="V1369" s="47">
        <v>758</v>
      </c>
      <c r="W1369" s="48">
        <v>24.4</v>
      </c>
      <c r="X1369" s="47">
        <v>696</v>
      </c>
      <c r="Y1369" s="48">
        <v>74.599999999999994</v>
      </c>
      <c r="Z1369" s="47">
        <v>451</v>
      </c>
      <c r="AA1369" s="48">
        <v>97.4</v>
      </c>
      <c r="AB1369" s="47">
        <v>52</v>
      </c>
      <c r="AC1369" s="48">
        <v>73.8</v>
      </c>
      <c r="AD1369" s="47" t="s">
        <v>1794</v>
      </c>
      <c r="AE1369" s="46">
        <v>57.1</v>
      </c>
    </row>
    <row r="1370" spans="1:31" x14ac:dyDescent="0.2">
      <c r="A1370" s="44">
        <f t="shared" si="21"/>
        <v>1369</v>
      </c>
      <c r="B1370" s="45">
        <v>189</v>
      </c>
      <c r="C1370" s="44">
        <f>206</f>
        <v>206</v>
      </c>
      <c r="D1370" s="58" t="s">
        <v>1795</v>
      </c>
      <c r="E1370" t="s">
        <v>574</v>
      </c>
      <c r="F1370" t="s">
        <v>76</v>
      </c>
      <c r="G1370" s="45" t="s">
        <v>84</v>
      </c>
      <c r="H1370" s="44" t="s">
        <v>82</v>
      </c>
      <c r="I1370" s="44" t="s">
        <v>50</v>
      </c>
      <c r="J1370" s="44" t="s">
        <v>64</v>
      </c>
      <c r="K1370" s="46">
        <v>69.900000000000006</v>
      </c>
      <c r="L1370" s="47">
        <v>135</v>
      </c>
      <c r="M1370" s="48">
        <v>89.3</v>
      </c>
      <c r="N1370" s="47">
        <v>76</v>
      </c>
      <c r="O1370" s="48">
        <v>68.8</v>
      </c>
      <c r="P1370" s="47">
        <v>240</v>
      </c>
      <c r="Q1370" s="48">
        <v>3.9</v>
      </c>
      <c r="R1370" s="47" t="s">
        <v>53</v>
      </c>
      <c r="S1370" s="48">
        <v>86.6</v>
      </c>
      <c r="T1370" s="47">
        <v>249</v>
      </c>
      <c r="U1370" s="48">
        <v>10.9</v>
      </c>
      <c r="V1370" s="47" t="s">
        <v>53</v>
      </c>
      <c r="W1370" s="48">
        <v>16.3</v>
      </c>
      <c r="X1370" s="47" t="s">
        <v>53</v>
      </c>
      <c r="Y1370" s="48">
        <v>59.6</v>
      </c>
      <c r="Z1370" s="47">
        <v>701</v>
      </c>
      <c r="AA1370" s="48">
        <v>87.2</v>
      </c>
      <c r="AB1370" s="47">
        <v>124</v>
      </c>
      <c r="AC1370" s="48">
        <v>60.9</v>
      </c>
      <c r="AD1370" s="47" t="s">
        <v>1099</v>
      </c>
      <c r="AE1370" s="46">
        <v>57</v>
      </c>
    </row>
    <row r="1371" spans="1:31" x14ac:dyDescent="0.2">
      <c r="A1371" s="44">
        <f t="shared" si="21"/>
        <v>1370</v>
      </c>
      <c r="B1371" s="45">
        <v>224</v>
      </c>
      <c r="C1371" s="44">
        <f>239</f>
        <v>239</v>
      </c>
      <c r="D1371" s="58" t="s">
        <v>1796</v>
      </c>
      <c r="E1371" t="s">
        <v>574</v>
      </c>
      <c r="F1371" t="s">
        <v>76</v>
      </c>
      <c r="G1371" s="45" t="s">
        <v>84</v>
      </c>
      <c r="H1371" s="44" t="s">
        <v>82</v>
      </c>
      <c r="I1371" s="44" t="s">
        <v>50</v>
      </c>
      <c r="J1371" s="44" t="s">
        <v>64</v>
      </c>
      <c r="K1371" s="46">
        <v>70.2</v>
      </c>
      <c r="L1371" s="47">
        <v>134</v>
      </c>
      <c r="M1371" s="48">
        <v>84.7</v>
      </c>
      <c r="N1371" s="47">
        <v>93</v>
      </c>
      <c r="O1371" s="48">
        <v>65.400000000000006</v>
      </c>
      <c r="P1371" s="47">
        <v>265</v>
      </c>
      <c r="Q1371" s="48">
        <v>3</v>
      </c>
      <c r="R1371" s="47" t="s">
        <v>53</v>
      </c>
      <c r="S1371" s="48">
        <v>63</v>
      </c>
      <c r="T1371" s="47">
        <v>370</v>
      </c>
      <c r="U1371" s="48">
        <v>8.9</v>
      </c>
      <c r="V1371" s="47" t="s">
        <v>53</v>
      </c>
      <c r="W1371" s="48">
        <v>14.6</v>
      </c>
      <c r="X1371" s="47" t="s">
        <v>53</v>
      </c>
      <c r="Y1371" s="48">
        <v>46.3</v>
      </c>
      <c r="Z1371" s="47" t="s">
        <v>53</v>
      </c>
      <c r="AA1371" s="48">
        <v>75.900000000000006</v>
      </c>
      <c r="AB1371" s="47">
        <v>177</v>
      </c>
      <c r="AC1371" s="48">
        <v>66</v>
      </c>
      <c r="AD1371" s="47" t="s">
        <v>861</v>
      </c>
      <c r="AE1371" s="46">
        <v>53.5</v>
      </c>
    </row>
    <row r="1372" spans="1:31" x14ac:dyDescent="0.2">
      <c r="A1372" s="44">
        <f t="shared" si="21"/>
        <v>1371</v>
      </c>
      <c r="B1372" s="45">
        <f>94</f>
        <v>94</v>
      </c>
      <c r="C1372" s="44">
        <v>96</v>
      </c>
      <c r="D1372" s="58" t="s">
        <v>1797</v>
      </c>
      <c r="E1372" t="s">
        <v>160</v>
      </c>
      <c r="F1372" t="s">
        <v>47</v>
      </c>
      <c r="G1372" s="45" t="s">
        <v>84</v>
      </c>
      <c r="H1372" s="44" t="s">
        <v>82</v>
      </c>
      <c r="I1372" s="44" t="s">
        <v>50</v>
      </c>
      <c r="J1372" s="44" t="s">
        <v>64</v>
      </c>
      <c r="K1372" s="46">
        <v>70.900000000000006</v>
      </c>
      <c r="L1372" s="47">
        <v>133</v>
      </c>
      <c r="M1372" s="48">
        <v>53</v>
      </c>
      <c r="N1372" s="47">
        <v>230</v>
      </c>
      <c r="O1372" s="48">
        <v>44.6</v>
      </c>
      <c r="P1372" s="47">
        <v>443</v>
      </c>
      <c r="Q1372" s="48">
        <v>71.5</v>
      </c>
      <c r="R1372" s="47">
        <v>204</v>
      </c>
      <c r="S1372" s="48">
        <v>99.4</v>
      </c>
      <c r="T1372" s="47">
        <v>119</v>
      </c>
      <c r="U1372" s="48">
        <v>78.599999999999994</v>
      </c>
      <c r="V1372" s="47">
        <v>229</v>
      </c>
      <c r="W1372" s="48">
        <v>80.599999999999994</v>
      </c>
      <c r="X1372" s="47">
        <v>199</v>
      </c>
      <c r="Y1372" s="48">
        <v>94.5</v>
      </c>
      <c r="Z1372" s="47">
        <v>90</v>
      </c>
      <c r="AA1372" s="48">
        <v>77.099999999999994</v>
      </c>
      <c r="AB1372" s="47">
        <v>169</v>
      </c>
      <c r="AC1372" s="48">
        <v>90.7</v>
      </c>
      <c r="AD1372" s="47">
        <v>58</v>
      </c>
      <c r="AE1372" s="46">
        <v>70.099999999999994</v>
      </c>
    </row>
    <row r="1373" spans="1:31" x14ac:dyDescent="0.2">
      <c r="A1373" s="44">
        <f t="shared" si="21"/>
        <v>1372</v>
      </c>
      <c r="B1373" s="45">
        <v>100</v>
      </c>
      <c r="C1373" s="44">
        <f>109</f>
        <v>109</v>
      </c>
      <c r="D1373" s="58" t="s">
        <v>1798</v>
      </c>
      <c r="E1373" t="s">
        <v>414</v>
      </c>
      <c r="F1373" t="s">
        <v>69</v>
      </c>
      <c r="G1373" s="45" t="s">
        <v>77</v>
      </c>
      <c r="H1373" s="44" t="s">
        <v>62</v>
      </c>
      <c r="I1373" s="44" t="s">
        <v>50</v>
      </c>
      <c r="J1373" s="44" t="s">
        <v>64</v>
      </c>
      <c r="K1373" s="46">
        <v>71</v>
      </c>
      <c r="L1373" s="47">
        <v>132</v>
      </c>
      <c r="M1373" s="48">
        <v>43.5</v>
      </c>
      <c r="N1373" s="47">
        <v>308</v>
      </c>
      <c r="O1373" s="48">
        <v>95.2</v>
      </c>
      <c r="P1373" s="47">
        <v>72</v>
      </c>
      <c r="Q1373" s="48">
        <v>52.3</v>
      </c>
      <c r="R1373" s="47">
        <v>361</v>
      </c>
      <c r="S1373" s="48">
        <v>100</v>
      </c>
      <c r="T1373" s="47">
        <v>82</v>
      </c>
      <c r="U1373" s="48">
        <v>57.8</v>
      </c>
      <c r="V1373" s="47">
        <v>357</v>
      </c>
      <c r="W1373" s="48">
        <v>43.1</v>
      </c>
      <c r="X1373" s="47">
        <v>482</v>
      </c>
      <c r="Y1373" s="48">
        <v>93.5</v>
      </c>
      <c r="Z1373" s="47">
        <v>114</v>
      </c>
      <c r="AA1373" s="48">
        <v>90.8</v>
      </c>
      <c r="AB1373" s="47">
        <v>97</v>
      </c>
      <c r="AC1373" s="48">
        <v>69.8</v>
      </c>
      <c r="AD1373" s="47">
        <v>318</v>
      </c>
      <c r="AE1373" s="46">
        <v>68.5</v>
      </c>
    </row>
    <row r="1374" spans="1:31" x14ac:dyDescent="0.2">
      <c r="A1374" s="44">
        <f t="shared" si="21"/>
        <v>1373</v>
      </c>
      <c r="B1374" s="45">
        <v>190</v>
      </c>
      <c r="C1374" s="44">
        <v>208</v>
      </c>
      <c r="D1374" s="58" t="s">
        <v>1799</v>
      </c>
      <c r="E1374" t="s">
        <v>46</v>
      </c>
      <c r="F1374" t="s">
        <v>47</v>
      </c>
      <c r="G1374" s="45" t="s">
        <v>84</v>
      </c>
      <c r="H1374" s="44" t="s">
        <v>82</v>
      </c>
      <c r="I1374" s="44" t="s">
        <v>50</v>
      </c>
      <c r="J1374" s="44" t="s">
        <v>64</v>
      </c>
      <c r="K1374" s="46">
        <v>71.099999999999994</v>
      </c>
      <c r="L1374" s="47">
        <v>131</v>
      </c>
      <c r="M1374" s="48">
        <v>63</v>
      </c>
      <c r="N1374" s="47">
        <v>173</v>
      </c>
      <c r="O1374" s="48">
        <v>53.1</v>
      </c>
      <c r="P1374" s="47">
        <v>353</v>
      </c>
      <c r="Q1374" s="48">
        <v>33.799999999999997</v>
      </c>
      <c r="R1374" s="47">
        <v>539</v>
      </c>
      <c r="S1374" s="48">
        <v>37.4</v>
      </c>
      <c r="T1374" s="47">
        <v>519</v>
      </c>
      <c r="U1374" s="48">
        <v>20.6</v>
      </c>
      <c r="V1374" s="47">
        <v>721</v>
      </c>
      <c r="W1374" s="48">
        <v>26.7</v>
      </c>
      <c r="X1374" s="47">
        <v>661</v>
      </c>
      <c r="Y1374" s="48">
        <v>93.7</v>
      </c>
      <c r="Z1374" s="47">
        <v>106</v>
      </c>
      <c r="AA1374" s="48">
        <v>66</v>
      </c>
      <c r="AB1374" s="47">
        <v>236</v>
      </c>
      <c r="AC1374" s="48">
        <v>69.2</v>
      </c>
      <c r="AD1374" s="47" t="s">
        <v>1275</v>
      </c>
      <c r="AE1374" s="46">
        <v>56.9</v>
      </c>
    </row>
    <row r="1375" spans="1:31" x14ac:dyDescent="0.2">
      <c r="A1375" s="44">
        <f t="shared" si="21"/>
        <v>1374</v>
      </c>
      <c r="B1375" s="45">
        <f>170</f>
        <v>170</v>
      </c>
      <c r="C1375" s="44">
        <f>167</f>
        <v>167</v>
      </c>
      <c r="D1375" s="58" t="s">
        <v>1800</v>
      </c>
      <c r="E1375" t="s">
        <v>91</v>
      </c>
      <c r="F1375" t="s">
        <v>76</v>
      </c>
      <c r="G1375" s="45" t="s">
        <v>77</v>
      </c>
      <c r="H1375" s="44" t="s">
        <v>82</v>
      </c>
      <c r="I1375" s="44" t="s">
        <v>50</v>
      </c>
      <c r="J1375" s="44" t="s">
        <v>64</v>
      </c>
      <c r="K1375" s="46">
        <v>71.3</v>
      </c>
      <c r="L1375" s="47">
        <v>130</v>
      </c>
      <c r="M1375" s="48">
        <v>72.099999999999994</v>
      </c>
      <c r="N1375" s="47">
        <v>140</v>
      </c>
      <c r="O1375" s="48">
        <v>87.1</v>
      </c>
      <c r="P1375" s="47">
        <v>121</v>
      </c>
      <c r="Q1375" s="48">
        <v>34.200000000000003</v>
      </c>
      <c r="R1375" s="47">
        <v>534</v>
      </c>
      <c r="S1375" s="48">
        <v>24.5</v>
      </c>
      <c r="T1375" s="47">
        <v>657</v>
      </c>
      <c r="U1375" s="48">
        <v>39</v>
      </c>
      <c r="V1375" s="47">
        <v>502</v>
      </c>
      <c r="W1375" s="48">
        <v>44.5</v>
      </c>
      <c r="X1375" s="47">
        <v>468</v>
      </c>
      <c r="Y1375" s="48">
        <v>76.400000000000006</v>
      </c>
      <c r="Z1375" s="47">
        <v>416</v>
      </c>
      <c r="AA1375" s="48">
        <v>20.9</v>
      </c>
      <c r="AB1375" s="47">
        <v>710</v>
      </c>
      <c r="AC1375" s="48">
        <v>74.8</v>
      </c>
      <c r="AD1375" s="47" t="s">
        <v>1364</v>
      </c>
      <c r="AE1375" s="46">
        <v>59.3</v>
      </c>
    </row>
    <row r="1376" spans="1:31" x14ac:dyDescent="0.2">
      <c r="A1376" s="44">
        <f t="shared" si="21"/>
        <v>1375</v>
      </c>
      <c r="B1376" s="45">
        <f>170</f>
        <v>170</v>
      </c>
      <c r="C1376" s="44">
        <v>173</v>
      </c>
      <c r="D1376" s="58" t="s">
        <v>1801</v>
      </c>
      <c r="E1376" t="s">
        <v>91</v>
      </c>
      <c r="F1376" t="s">
        <v>76</v>
      </c>
      <c r="G1376" s="45" t="s">
        <v>77</v>
      </c>
      <c r="H1376" s="44" t="s">
        <v>82</v>
      </c>
      <c r="I1376" s="44" t="s">
        <v>50</v>
      </c>
      <c r="J1376" s="44" t="s">
        <v>64</v>
      </c>
      <c r="K1376" s="46">
        <v>71.5</v>
      </c>
      <c r="L1376" s="47">
        <v>129</v>
      </c>
      <c r="M1376" s="48">
        <v>68.8</v>
      </c>
      <c r="N1376" s="47">
        <v>151</v>
      </c>
      <c r="O1376" s="48">
        <v>76.8</v>
      </c>
      <c r="P1376" s="47">
        <v>185</v>
      </c>
      <c r="Q1376" s="48">
        <v>42.7</v>
      </c>
      <c r="R1376" s="47">
        <v>445</v>
      </c>
      <c r="S1376" s="48">
        <v>28.2</v>
      </c>
      <c r="T1376" s="47">
        <v>604</v>
      </c>
      <c r="U1376" s="48">
        <v>20.5</v>
      </c>
      <c r="V1376" s="47">
        <v>724</v>
      </c>
      <c r="W1376" s="48">
        <v>26.6</v>
      </c>
      <c r="X1376" s="47">
        <v>664</v>
      </c>
      <c r="Y1376" s="48">
        <v>77.5</v>
      </c>
      <c r="Z1376" s="47">
        <v>393</v>
      </c>
      <c r="AA1376" s="48">
        <v>26.4</v>
      </c>
      <c r="AB1376" s="47">
        <v>617</v>
      </c>
      <c r="AC1376" s="48">
        <v>78.5</v>
      </c>
      <c r="AD1376" s="47" t="s">
        <v>1446</v>
      </c>
      <c r="AE1376" s="46">
        <v>59.3</v>
      </c>
    </row>
    <row r="1377" spans="1:31" x14ac:dyDescent="0.2">
      <c r="A1377" s="44">
        <f t="shared" si="21"/>
        <v>1376</v>
      </c>
      <c r="B1377" s="45">
        <f>103</f>
        <v>103</v>
      </c>
      <c r="C1377" s="44">
        <v>145</v>
      </c>
      <c r="D1377" s="58" t="s">
        <v>1802</v>
      </c>
      <c r="E1377" t="s">
        <v>75</v>
      </c>
      <c r="F1377" t="s">
        <v>76</v>
      </c>
      <c r="G1377" s="45" t="s">
        <v>84</v>
      </c>
      <c r="H1377" s="44" t="s">
        <v>82</v>
      </c>
      <c r="I1377" s="44" t="s">
        <v>50</v>
      </c>
      <c r="J1377" s="44" t="s">
        <v>64</v>
      </c>
      <c r="K1377" s="46">
        <v>72.099999999999994</v>
      </c>
      <c r="L1377" s="47">
        <v>128</v>
      </c>
      <c r="M1377" s="48">
        <v>61.2</v>
      </c>
      <c r="N1377" s="47">
        <v>188</v>
      </c>
      <c r="O1377" s="48">
        <v>37.200000000000003</v>
      </c>
      <c r="P1377" s="47">
        <v>541</v>
      </c>
      <c r="Q1377" s="48">
        <v>99</v>
      </c>
      <c r="R1377" s="47">
        <v>39</v>
      </c>
      <c r="S1377" s="48">
        <v>82.9</v>
      </c>
      <c r="T1377" s="47">
        <v>273</v>
      </c>
      <c r="U1377" s="48">
        <v>15.9</v>
      </c>
      <c r="V1377" s="47">
        <v>799</v>
      </c>
      <c r="W1377" s="48">
        <v>12</v>
      </c>
      <c r="X1377" s="47" t="s">
        <v>53</v>
      </c>
      <c r="Y1377" s="48">
        <v>69.5</v>
      </c>
      <c r="Z1377" s="47">
        <v>541</v>
      </c>
      <c r="AA1377" s="48">
        <v>39.700000000000003</v>
      </c>
      <c r="AB1377" s="47">
        <v>440</v>
      </c>
      <c r="AC1377" s="48">
        <v>59.5</v>
      </c>
      <c r="AD1377" s="47">
        <v>513</v>
      </c>
      <c r="AE1377" s="46">
        <v>67.7</v>
      </c>
    </row>
    <row r="1378" spans="1:31" x14ac:dyDescent="0.2">
      <c r="A1378" s="44">
        <f t="shared" si="21"/>
        <v>1377</v>
      </c>
      <c r="B1378" s="45">
        <f>140</f>
        <v>140</v>
      </c>
      <c r="C1378" s="44">
        <f>155</f>
        <v>155</v>
      </c>
      <c r="D1378" s="58" t="s">
        <v>1803</v>
      </c>
      <c r="E1378" t="s">
        <v>46</v>
      </c>
      <c r="F1378" t="s">
        <v>47</v>
      </c>
      <c r="G1378" s="45" t="s">
        <v>77</v>
      </c>
      <c r="H1378" s="44" t="s">
        <v>82</v>
      </c>
      <c r="I1378" s="44" t="s">
        <v>50</v>
      </c>
      <c r="J1378" s="44" t="s">
        <v>64</v>
      </c>
      <c r="K1378" s="46">
        <v>72.2</v>
      </c>
      <c r="L1378" s="47">
        <v>127</v>
      </c>
      <c r="M1378" s="48">
        <v>55.5</v>
      </c>
      <c r="N1378" s="47">
        <v>216</v>
      </c>
      <c r="O1378" s="48">
        <v>85.6</v>
      </c>
      <c r="P1378" s="47">
        <v>129</v>
      </c>
      <c r="Q1378" s="48">
        <v>47.9</v>
      </c>
      <c r="R1378" s="47">
        <v>389</v>
      </c>
      <c r="S1378" s="48">
        <v>31.1</v>
      </c>
      <c r="T1378" s="47">
        <v>577</v>
      </c>
      <c r="U1378" s="48">
        <v>25</v>
      </c>
      <c r="V1378" s="47">
        <v>663</v>
      </c>
      <c r="W1378" s="48">
        <v>31.1</v>
      </c>
      <c r="X1378" s="47">
        <v>602</v>
      </c>
      <c r="Y1378" s="48">
        <v>89.5</v>
      </c>
      <c r="Z1378" s="47">
        <v>181</v>
      </c>
      <c r="AA1378" s="48">
        <v>74</v>
      </c>
      <c r="AB1378" s="47">
        <v>188</v>
      </c>
      <c r="AC1378" s="48">
        <v>83.9</v>
      </c>
      <c r="AD1378" s="47">
        <v>126</v>
      </c>
      <c r="AE1378" s="46">
        <v>63.2</v>
      </c>
    </row>
    <row r="1379" spans="1:31" x14ac:dyDescent="0.2">
      <c r="A1379" s="44">
        <f t="shared" si="21"/>
        <v>1378</v>
      </c>
      <c r="B1379" s="45">
        <v>69</v>
      </c>
      <c r="C1379" s="44">
        <v>79</v>
      </c>
      <c r="D1379" s="58" t="s">
        <v>1804</v>
      </c>
      <c r="E1379" t="s">
        <v>46</v>
      </c>
      <c r="F1379" t="s">
        <v>47</v>
      </c>
      <c r="G1379" s="45" t="s">
        <v>58</v>
      </c>
      <c r="H1379" s="44" t="s">
        <v>82</v>
      </c>
      <c r="I1379" s="44" t="s">
        <v>50</v>
      </c>
      <c r="J1379" s="44" t="s">
        <v>51</v>
      </c>
      <c r="K1379" s="46">
        <v>72.400000000000006</v>
      </c>
      <c r="L1379" s="47">
        <v>126</v>
      </c>
      <c r="M1379" s="48">
        <v>64.3</v>
      </c>
      <c r="N1379" s="47">
        <v>166</v>
      </c>
      <c r="O1379" s="48">
        <v>84.5</v>
      </c>
      <c r="P1379" s="47">
        <v>139</v>
      </c>
      <c r="Q1379" s="48">
        <v>82.2</v>
      </c>
      <c r="R1379" s="47">
        <v>143</v>
      </c>
      <c r="S1379" s="48">
        <v>91</v>
      </c>
      <c r="T1379" s="47">
        <v>218</v>
      </c>
      <c r="U1379" s="48">
        <v>67</v>
      </c>
      <c r="V1379" s="47">
        <v>297</v>
      </c>
      <c r="W1379" s="48">
        <v>70.2</v>
      </c>
      <c r="X1379" s="47">
        <v>269</v>
      </c>
      <c r="Y1379" s="48">
        <v>80.099999999999994</v>
      </c>
      <c r="Z1379" s="47">
        <v>352</v>
      </c>
      <c r="AA1379" s="48">
        <v>81.900000000000006</v>
      </c>
      <c r="AB1379" s="47">
        <v>151</v>
      </c>
      <c r="AC1379" s="48">
        <v>72.599999999999994</v>
      </c>
      <c r="AD1379" s="47">
        <v>280</v>
      </c>
      <c r="AE1379" s="46">
        <v>76.2</v>
      </c>
    </row>
    <row r="1380" spans="1:31" x14ac:dyDescent="0.2">
      <c r="A1380" s="44">
        <f t="shared" si="21"/>
        <v>1379</v>
      </c>
      <c r="B1380" s="45">
        <f>114</f>
        <v>114</v>
      </c>
      <c r="C1380" s="44">
        <v>130</v>
      </c>
      <c r="D1380" s="58" t="s">
        <v>1805</v>
      </c>
      <c r="E1380" t="s">
        <v>46</v>
      </c>
      <c r="F1380" t="s">
        <v>47</v>
      </c>
      <c r="G1380" s="45" t="s">
        <v>84</v>
      </c>
      <c r="H1380" s="44" t="s">
        <v>82</v>
      </c>
      <c r="I1380" s="44" t="s">
        <v>50</v>
      </c>
      <c r="J1380" s="44" t="s">
        <v>64</v>
      </c>
      <c r="K1380" s="46">
        <v>72.7</v>
      </c>
      <c r="L1380" s="47">
        <v>125</v>
      </c>
      <c r="M1380" s="48">
        <v>70.099999999999994</v>
      </c>
      <c r="N1380" s="47">
        <v>146</v>
      </c>
      <c r="O1380" s="48">
        <v>28.3</v>
      </c>
      <c r="P1380" s="47">
        <v>675</v>
      </c>
      <c r="Q1380" s="48">
        <v>66.5</v>
      </c>
      <c r="R1380" s="47">
        <v>237</v>
      </c>
      <c r="S1380" s="48">
        <v>86.5</v>
      </c>
      <c r="T1380" s="47">
        <v>250</v>
      </c>
      <c r="U1380" s="48">
        <v>61.9</v>
      </c>
      <c r="V1380" s="47">
        <v>327</v>
      </c>
      <c r="W1380" s="48">
        <v>65.599999999999994</v>
      </c>
      <c r="X1380" s="47">
        <v>298</v>
      </c>
      <c r="Y1380" s="48">
        <v>90.8</v>
      </c>
      <c r="Z1380" s="47">
        <v>165</v>
      </c>
      <c r="AA1380" s="48">
        <v>38</v>
      </c>
      <c r="AB1380" s="47">
        <v>457</v>
      </c>
      <c r="AC1380" s="48">
        <v>79.8</v>
      </c>
      <c r="AD1380" s="47">
        <v>174</v>
      </c>
      <c r="AE1380" s="46">
        <v>66.3</v>
      </c>
    </row>
    <row r="1381" spans="1:31" x14ac:dyDescent="0.2">
      <c r="A1381" s="44">
        <f t="shared" si="21"/>
        <v>1380</v>
      </c>
      <c r="B1381" s="45">
        <v>144</v>
      </c>
      <c r="C1381" s="44">
        <v>154</v>
      </c>
      <c r="D1381" s="58" t="s">
        <v>1806</v>
      </c>
      <c r="E1381" t="s">
        <v>46</v>
      </c>
      <c r="F1381" t="s">
        <v>47</v>
      </c>
      <c r="G1381" s="45" t="s">
        <v>84</v>
      </c>
      <c r="H1381" s="44" t="s">
        <v>82</v>
      </c>
      <c r="I1381" s="44" t="s">
        <v>50</v>
      </c>
      <c r="J1381" s="44" t="s">
        <v>64</v>
      </c>
      <c r="K1381" s="46">
        <v>72.900000000000006</v>
      </c>
      <c r="L1381" s="47">
        <v>124</v>
      </c>
      <c r="M1381" s="48">
        <v>81.5</v>
      </c>
      <c r="N1381" s="47">
        <v>101</v>
      </c>
      <c r="O1381" s="48">
        <v>6.2</v>
      </c>
      <c r="P1381" s="47" t="s">
        <v>53</v>
      </c>
      <c r="Q1381" s="48">
        <v>75.5</v>
      </c>
      <c r="R1381" s="47">
        <v>175</v>
      </c>
      <c r="S1381" s="48">
        <v>28</v>
      </c>
      <c r="T1381" s="47">
        <v>608</v>
      </c>
      <c r="U1381" s="48">
        <v>20.7</v>
      </c>
      <c r="V1381" s="47">
        <v>717</v>
      </c>
      <c r="W1381" s="48">
        <v>15.6</v>
      </c>
      <c r="X1381" s="47" t="s">
        <v>53</v>
      </c>
      <c r="Y1381" s="48">
        <v>93</v>
      </c>
      <c r="Z1381" s="47">
        <v>124</v>
      </c>
      <c r="AA1381" s="48">
        <v>63.8</v>
      </c>
      <c r="AB1381" s="47">
        <v>244</v>
      </c>
      <c r="AC1381" s="48">
        <v>61</v>
      </c>
      <c r="AD1381" s="47" t="s">
        <v>1113</v>
      </c>
      <c r="AE1381" s="46">
        <v>63</v>
      </c>
    </row>
    <row r="1382" spans="1:31" x14ac:dyDescent="0.2">
      <c r="A1382" s="44">
        <f t="shared" si="21"/>
        <v>1381</v>
      </c>
      <c r="B1382" s="45">
        <v>92</v>
      </c>
      <c r="C1382" s="44">
        <f>105</f>
        <v>105</v>
      </c>
      <c r="D1382" s="58" t="s">
        <v>1807</v>
      </c>
      <c r="E1382" t="s">
        <v>80</v>
      </c>
      <c r="F1382" t="s">
        <v>69</v>
      </c>
      <c r="G1382" s="45" t="s">
        <v>77</v>
      </c>
      <c r="H1382" s="44" t="s">
        <v>82</v>
      </c>
      <c r="I1382" s="44" t="s">
        <v>50</v>
      </c>
      <c r="J1382" s="44" t="s">
        <v>64</v>
      </c>
      <c r="K1382" s="46">
        <v>73</v>
      </c>
      <c r="L1382" s="47">
        <v>122</v>
      </c>
      <c r="M1382" s="48">
        <v>61.7</v>
      </c>
      <c r="N1382" s="47">
        <v>186</v>
      </c>
      <c r="O1382" s="48">
        <v>50.3</v>
      </c>
      <c r="P1382" s="47">
        <v>378</v>
      </c>
      <c r="Q1382" s="48">
        <v>68.400000000000006</v>
      </c>
      <c r="R1382" s="47">
        <v>226</v>
      </c>
      <c r="S1382" s="48">
        <v>81.599999999999994</v>
      </c>
      <c r="T1382" s="47">
        <v>281</v>
      </c>
      <c r="U1382" s="48">
        <v>98</v>
      </c>
      <c r="V1382" s="47">
        <v>89</v>
      </c>
      <c r="W1382" s="48">
        <v>98.1</v>
      </c>
      <c r="X1382" s="47">
        <v>76</v>
      </c>
      <c r="Y1382" s="48">
        <v>96.8</v>
      </c>
      <c r="Z1382" s="47">
        <v>42</v>
      </c>
      <c r="AA1382" s="48">
        <v>47.9</v>
      </c>
      <c r="AB1382" s="47">
        <v>363</v>
      </c>
      <c r="AC1382" s="48">
        <v>94.3</v>
      </c>
      <c r="AD1382" s="47">
        <v>27</v>
      </c>
      <c r="AE1382" s="46">
        <v>70.900000000000006</v>
      </c>
    </row>
    <row r="1383" spans="1:31" x14ac:dyDescent="0.2">
      <c r="A1383" s="44">
        <f t="shared" si="21"/>
        <v>1382</v>
      </c>
      <c r="B1383" s="45">
        <f>317</f>
        <v>317</v>
      </c>
      <c r="C1383" s="44">
        <f>304</f>
        <v>304</v>
      </c>
      <c r="D1383" s="58" t="s">
        <v>1808</v>
      </c>
      <c r="E1383" t="s">
        <v>220</v>
      </c>
      <c r="F1383" t="s">
        <v>47</v>
      </c>
      <c r="G1383" s="45" t="s">
        <v>84</v>
      </c>
      <c r="H1383" s="44" t="s">
        <v>82</v>
      </c>
      <c r="I1383" s="44" t="s">
        <v>50</v>
      </c>
      <c r="J1383" s="44" t="s">
        <v>64</v>
      </c>
      <c r="K1383" s="46">
        <v>73</v>
      </c>
      <c r="L1383" s="47">
        <v>123</v>
      </c>
      <c r="M1383" s="48">
        <v>36.200000000000003</v>
      </c>
      <c r="N1383" s="47">
        <v>395</v>
      </c>
      <c r="O1383" s="48">
        <v>18.2</v>
      </c>
      <c r="P1383" s="47" t="s">
        <v>53</v>
      </c>
      <c r="Q1383" s="48">
        <v>13.8</v>
      </c>
      <c r="R1383" s="47" t="s">
        <v>53</v>
      </c>
      <c r="S1383" s="48">
        <v>10.3</v>
      </c>
      <c r="T1383" s="47" t="s">
        <v>53</v>
      </c>
      <c r="U1383" s="48">
        <v>2.2999999999999998</v>
      </c>
      <c r="V1383" s="47" t="s">
        <v>53</v>
      </c>
      <c r="W1383" s="48">
        <v>6.5</v>
      </c>
      <c r="X1383" s="47" t="s">
        <v>53</v>
      </c>
      <c r="Y1383" s="48">
        <v>81</v>
      </c>
      <c r="Z1383" s="47">
        <v>331</v>
      </c>
      <c r="AA1383" s="48">
        <v>89.9</v>
      </c>
      <c r="AB1383" s="47">
        <v>107</v>
      </c>
      <c r="AC1383" s="48">
        <v>70.900000000000006</v>
      </c>
      <c r="AD1383" s="47" t="s">
        <v>1256</v>
      </c>
      <c r="AE1383" s="46">
        <v>43.9</v>
      </c>
    </row>
    <row r="1384" spans="1:31" x14ac:dyDescent="0.2">
      <c r="A1384" s="44">
        <f t="shared" si="21"/>
        <v>1383</v>
      </c>
      <c r="B1384" s="45">
        <v>206</v>
      </c>
      <c r="C1384" s="44">
        <f>198</f>
        <v>198</v>
      </c>
      <c r="D1384" s="58" t="s">
        <v>1809</v>
      </c>
      <c r="E1384" t="s">
        <v>435</v>
      </c>
      <c r="F1384" t="s">
        <v>69</v>
      </c>
      <c r="G1384" s="45" t="s">
        <v>84</v>
      </c>
      <c r="H1384" s="44" t="s">
        <v>82</v>
      </c>
      <c r="I1384" s="44" t="s">
        <v>50</v>
      </c>
      <c r="J1384" s="44" t="s">
        <v>64</v>
      </c>
      <c r="K1384" s="46">
        <v>73.099999999999994</v>
      </c>
      <c r="L1384" s="47">
        <v>121</v>
      </c>
      <c r="M1384" s="48">
        <v>71.5</v>
      </c>
      <c r="N1384" s="47">
        <v>142</v>
      </c>
      <c r="O1384" s="48">
        <v>39.700000000000003</v>
      </c>
      <c r="P1384" s="47">
        <v>511</v>
      </c>
      <c r="Q1384" s="48">
        <v>26.5</v>
      </c>
      <c r="R1384" s="47">
        <v>620</v>
      </c>
      <c r="S1384" s="48">
        <v>22.3</v>
      </c>
      <c r="T1384" s="47">
        <v>683</v>
      </c>
      <c r="U1384" s="48">
        <v>29.6</v>
      </c>
      <c r="V1384" s="47">
        <v>594</v>
      </c>
      <c r="W1384" s="48">
        <v>35.5</v>
      </c>
      <c r="X1384" s="47">
        <v>543</v>
      </c>
      <c r="Y1384" s="48">
        <v>92.5</v>
      </c>
      <c r="Z1384" s="47">
        <v>135</v>
      </c>
      <c r="AA1384" s="48">
        <v>52.5</v>
      </c>
      <c r="AB1384" s="47">
        <v>322</v>
      </c>
      <c r="AC1384" s="48">
        <v>72.5</v>
      </c>
      <c r="AD1384" s="47" t="s">
        <v>808</v>
      </c>
      <c r="AE1384" s="46">
        <v>55</v>
      </c>
    </row>
    <row r="1385" spans="1:31" x14ac:dyDescent="0.2">
      <c r="A1385" s="44">
        <f t="shared" si="21"/>
        <v>1384</v>
      </c>
      <c r="B1385" s="45">
        <v>129</v>
      </c>
      <c r="C1385" s="44">
        <v>118</v>
      </c>
      <c r="D1385" s="58" t="s">
        <v>1810</v>
      </c>
      <c r="E1385" t="s">
        <v>130</v>
      </c>
      <c r="F1385" t="s">
        <v>76</v>
      </c>
      <c r="G1385" s="45" t="s">
        <v>77</v>
      </c>
      <c r="H1385" s="44" t="s">
        <v>62</v>
      </c>
      <c r="I1385" s="44" t="s">
        <v>50</v>
      </c>
      <c r="J1385" s="44" t="s">
        <v>64</v>
      </c>
      <c r="K1385" s="46">
        <v>73.3</v>
      </c>
      <c r="L1385" s="47">
        <v>120</v>
      </c>
      <c r="M1385" s="48">
        <v>96.7</v>
      </c>
      <c r="N1385" s="47">
        <v>39</v>
      </c>
      <c r="O1385" s="48">
        <v>16.100000000000001</v>
      </c>
      <c r="P1385" s="47" t="s">
        <v>53</v>
      </c>
      <c r="Q1385" s="48">
        <v>82.9</v>
      </c>
      <c r="R1385" s="47">
        <v>136</v>
      </c>
      <c r="S1385" s="48">
        <v>6.5</v>
      </c>
      <c r="T1385" s="47" t="s">
        <v>53</v>
      </c>
      <c r="U1385" s="48">
        <v>1.6</v>
      </c>
      <c r="V1385" s="47" t="s">
        <v>53</v>
      </c>
      <c r="W1385" s="48">
        <v>1.5</v>
      </c>
      <c r="X1385" s="47" t="s">
        <v>53</v>
      </c>
      <c r="Y1385" s="48">
        <v>46.6</v>
      </c>
      <c r="Z1385" s="47" t="s">
        <v>53</v>
      </c>
      <c r="AA1385" s="48">
        <v>72.599999999999994</v>
      </c>
      <c r="AB1385" s="47">
        <v>198</v>
      </c>
      <c r="AC1385" s="48">
        <v>75.2</v>
      </c>
      <c r="AD1385" s="47" t="s">
        <v>1305</v>
      </c>
      <c r="AE1385" s="46">
        <v>64.8</v>
      </c>
    </row>
    <row r="1386" spans="1:31" x14ac:dyDescent="0.2">
      <c r="A1386" s="44">
        <f t="shared" si="21"/>
        <v>1385</v>
      </c>
      <c r="B1386" s="45">
        <f>233</f>
        <v>233</v>
      </c>
      <c r="C1386" s="44">
        <f>236</f>
        <v>236</v>
      </c>
      <c r="D1386" s="58" t="s">
        <v>1811</v>
      </c>
      <c r="E1386" t="s">
        <v>133</v>
      </c>
      <c r="F1386" t="s">
        <v>69</v>
      </c>
      <c r="G1386" s="45" t="s">
        <v>84</v>
      </c>
      <c r="H1386" s="44" t="s">
        <v>82</v>
      </c>
      <c r="I1386" s="44" t="s">
        <v>50</v>
      </c>
      <c r="J1386" s="44" t="s">
        <v>64</v>
      </c>
      <c r="K1386" s="46">
        <v>73.5</v>
      </c>
      <c r="L1386" s="47">
        <v>119</v>
      </c>
      <c r="M1386" s="48">
        <v>40.200000000000003</v>
      </c>
      <c r="N1386" s="47">
        <v>341</v>
      </c>
      <c r="O1386" s="48">
        <v>13.5</v>
      </c>
      <c r="P1386" s="47" t="s">
        <v>53</v>
      </c>
      <c r="Q1386" s="48">
        <v>54.4</v>
      </c>
      <c r="R1386" s="47">
        <v>337</v>
      </c>
      <c r="S1386" s="48">
        <v>15.5</v>
      </c>
      <c r="T1386" s="47">
        <v>796</v>
      </c>
      <c r="U1386" s="48">
        <v>18.8</v>
      </c>
      <c r="V1386" s="47">
        <v>748</v>
      </c>
      <c r="W1386" s="48">
        <v>24.9</v>
      </c>
      <c r="X1386" s="47">
        <v>686</v>
      </c>
      <c r="Y1386" s="48">
        <v>95.5</v>
      </c>
      <c r="Z1386" s="47">
        <v>70</v>
      </c>
      <c r="AA1386" s="48">
        <v>29.6</v>
      </c>
      <c r="AB1386" s="47">
        <v>555</v>
      </c>
      <c r="AC1386" s="48">
        <v>85</v>
      </c>
      <c r="AD1386" s="47" t="s">
        <v>1456</v>
      </c>
      <c r="AE1386" s="46">
        <v>52.1</v>
      </c>
    </row>
    <row r="1387" spans="1:31" x14ac:dyDescent="0.2">
      <c r="A1387" s="44">
        <f t="shared" si="21"/>
        <v>1386</v>
      </c>
      <c r="B1387" s="45">
        <v>196</v>
      </c>
      <c r="C1387" s="44">
        <f>181</f>
        <v>181</v>
      </c>
      <c r="D1387" s="58" t="s">
        <v>1812</v>
      </c>
      <c r="E1387" t="s">
        <v>91</v>
      </c>
      <c r="F1387" t="s">
        <v>76</v>
      </c>
      <c r="G1387" s="45" t="s">
        <v>84</v>
      </c>
      <c r="H1387" s="44" t="s">
        <v>49</v>
      </c>
      <c r="I1387" s="44" t="s">
        <v>50</v>
      </c>
      <c r="J1387" s="44" t="s">
        <v>51</v>
      </c>
      <c r="K1387" s="46">
        <v>73.599999999999994</v>
      </c>
      <c r="L1387" s="47">
        <v>118</v>
      </c>
      <c r="M1387" s="48">
        <v>97.2</v>
      </c>
      <c r="N1387" s="47">
        <v>37</v>
      </c>
      <c r="O1387" s="48">
        <v>29.5</v>
      </c>
      <c r="P1387" s="47">
        <v>639</v>
      </c>
      <c r="Q1387" s="48">
        <v>7.3</v>
      </c>
      <c r="R1387" s="47" t="s">
        <v>53</v>
      </c>
      <c r="S1387" s="48">
        <v>35.200000000000003</v>
      </c>
      <c r="T1387" s="47">
        <v>535</v>
      </c>
      <c r="U1387" s="48">
        <v>43.7</v>
      </c>
      <c r="V1387" s="47">
        <v>461</v>
      </c>
      <c r="W1387" s="48">
        <v>48.9</v>
      </c>
      <c r="X1387" s="47">
        <v>426</v>
      </c>
      <c r="Y1387" s="48">
        <v>63.1</v>
      </c>
      <c r="Z1387" s="47">
        <v>650</v>
      </c>
      <c r="AA1387" s="48">
        <v>90.7</v>
      </c>
      <c r="AB1387" s="47">
        <v>98</v>
      </c>
      <c r="AC1387" s="48">
        <v>74.3</v>
      </c>
      <c r="AD1387" s="47">
        <v>252</v>
      </c>
      <c r="AE1387" s="46">
        <v>56.1</v>
      </c>
    </row>
    <row r="1388" spans="1:31" x14ac:dyDescent="0.2">
      <c r="A1388" s="44">
        <f t="shared" si="21"/>
        <v>1387</v>
      </c>
      <c r="B1388" s="45">
        <f>94</f>
        <v>94</v>
      </c>
      <c r="C1388" s="44">
        <f>89</f>
        <v>89</v>
      </c>
      <c r="D1388" s="58" t="s">
        <v>1813</v>
      </c>
      <c r="E1388" t="s">
        <v>80</v>
      </c>
      <c r="F1388" t="s">
        <v>69</v>
      </c>
      <c r="G1388" s="45" t="s">
        <v>77</v>
      </c>
      <c r="H1388" s="44" t="s">
        <v>82</v>
      </c>
      <c r="I1388" s="44" t="s">
        <v>50</v>
      </c>
      <c r="J1388" s="44" t="s">
        <v>64</v>
      </c>
      <c r="K1388" s="46">
        <v>74.099999999999994</v>
      </c>
      <c r="L1388" s="47">
        <v>117</v>
      </c>
      <c r="M1388" s="48">
        <v>91.9</v>
      </c>
      <c r="N1388" s="47">
        <v>64</v>
      </c>
      <c r="O1388" s="48">
        <v>37.299999999999997</v>
      </c>
      <c r="P1388" s="47">
        <v>539</v>
      </c>
      <c r="Q1388" s="48">
        <v>42.9</v>
      </c>
      <c r="R1388" s="47">
        <v>441</v>
      </c>
      <c r="S1388" s="48">
        <v>99.2</v>
      </c>
      <c r="T1388" s="47">
        <v>123</v>
      </c>
      <c r="U1388" s="48">
        <v>94.5</v>
      </c>
      <c r="V1388" s="47">
        <v>134</v>
      </c>
      <c r="W1388" s="48">
        <v>94.9</v>
      </c>
      <c r="X1388" s="47">
        <v>111</v>
      </c>
      <c r="Y1388" s="48">
        <v>90.9</v>
      </c>
      <c r="Z1388" s="47">
        <v>161</v>
      </c>
      <c r="AA1388" s="48">
        <v>53.6</v>
      </c>
      <c r="AB1388" s="47">
        <v>316</v>
      </c>
      <c r="AC1388" s="48">
        <v>95.2</v>
      </c>
      <c r="AD1388" s="47">
        <v>22</v>
      </c>
      <c r="AE1388" s="46">
        <v>70.099999999999994</v>
      </c>
    </row>
    <row r="1389" spans="1:31" x14ac:dyDescent="0.2">
      <c r="A1389" s="44">
        <f t="shared" si="21"/>
        <v>1388</v>
      </c>
      <c r="B1389" s="45">
        <v>164</v>
      </c>
      <c r="C1389" s="44">
        <f>152</f>
        <v>152</v>
      </c>
      <c r="D1389" s="58" t="s">
        <v>1814</v>
      </c>
      <c r="E1389" t="s">
        <v>91</v>
      </c>
      <c r="F1389" t="s">
        <v>76</v>
      </c>
      <c r="G1389" s="45" t="s">
        <v>77</v>
      </c>
      <c r="H1389" s="44" t="s">
        <v>82</v>
      </c>
      <c r="I1389" s="44" t="s">
        <v>50</v>
      </c>
      <c r="J1389" s="44" t="s">
        <v>64</v>
      </c>
      <c r="K1389" s="46">
        <v>74.2</v>
      </c>
      <c r="L1389" s="47">
        <v>116</v>
      </c>
      <c r="M1389" s="48">
        <v>71.5</v>
      </c>
      <c r="N1389" s="47">
        <v>141</v>
      </c>
      <c r="O1389" s="48">
        <v>84.2</v>
      </c>
      <c r="P1389" s="47">
        <v>144</v>
      </c>
      <c r="Q1389" s="48">
        <v>38.200000000000003</v>
      </c>
      <c r="R1389" s="47">
        <v>491</v>
      </c>
      <c r="S1389" s="48">
        <v>22.6</v>
      </c>
      <c r="T1389" s="47">
        <v>681</v>
      </c>
      <c r="U1389" s="48">
        <v>27.6</v>
      </c>
      <c r="V1389" s="47">
        <v>619</v>
      </c>
      <c r="W1389" s="48">
        <v>33.6</v>
      </c>
      <c r="X1389" s="47">
        <v>568</v>
      </c>
      <c r="Y1389" s="48">
        <v>66</v>
      </c>
      <c r="Z1389" s="47">
        <v>610</v>
      </c>
      <c r="AA1389" s="48">
        <v>39.200000000000003</v>
      </c>
      <c r="AB1389" s="47">
        <v>443</v>
      </c>
      <c r="AC1389" s="48">
        <v>74.099999999999994</v>
      </c>
      <c r="AD1389" s="47" t="s">
        <v>1611</v>
      </c>
      <c r="AE1389" s="46">
        <v>60.3</v>
      </c>
    </row>
    <row r="1390" spans="1:31" x14ac:dyDescent="0.2">
      <c r="A1390" s="44">
        <f t="shared" si="21"/>
        <v>1389</v>
      </c>
      <c r="B1390" s="45">
        <f>88</f>
        <v>88</v>
      </c>
      <c r="C1390" s="44">
        <f>89</f>
        <v>89</v>
      </c>
      <c r="D1390" s="58" t="s">
        <v>1815</v>
      </c>
      <c r="E1390" t="s">
        <v>46</v>
      </c>
      <c r="F1390" t="s">
        <v>47</v>
      </c>
      <c r="G1390" s="45" t="s">
        <v>84</v>
      </c>
      <c r="H1390" s="44" t="s">
        <v>82</v>
      </c>
      <c r="I1390" s="44" t="s">
        <v>50</v>
      </c>
      <c r="J1390" s="44" t="s">
        <v>64</v>
      </c>
      <c r="K1390" s="46">
        <v>74.3</v>
      </c>
      <c r="L1390" s="47">
        <v>115</v>
      </c>
      <c r="M1390" s="48">
        <v>92.7</v>
      </c>
      <c r="N1390" s="47">
        <v>62</v>
      </c>
      <c r="O1390" s="48">
        <v>16.399999999999999</v>
      </c>
      <c r="P1390" s="47" t="s">
        <v>53</v>
      </c>
      <c r="Q1390" s="48">
        <v>62.4</v>
      </c>
      <c r="R1390" s="47">
        <v>265</v>
      </c>
      <c r="S1390" s="48">
        <v>96.4</v>
      </c>
      <c r="T1390" s="47">
        <v>159</v>
      </c>
      <c r="U1390" s="48">
        <v>55.3</v>
      </c>
      <c r="V1390" s="47">
        <v>377</v>
      </c>
      <c r="W1390" s="48">
        <v>59.6</v>
      </c>
      <c r="X1390" s="47">
        <v>344</v>
      </c>
      <c r="Y1390" s="48">
        <v>91</v>
      </c>
      <c r="Z1390" s="47">
        <v>157</v>
      </c>
      <c r="AA1390" s="48">
        <v>81</v>
      </c>
      <c r="AB1390" s="47">
        <v>153</v>
      </c>
      <c r="AC1390" s="48">
        <v>88.4</v>
      </c>
      <c r="AD1390" s="47" t="s">
        <v>1537</v>
      </c>
      <c r="AE1390" s="46">
        <v>71.099999999999994</v>
      </c>
    </row>
    <row r="1391" spans="1:31" x14ac:dyDescent="0.2">
      <c r="A1391" s="44">
        <f t="shared" si="21"/>
        <v>1390</v>
      </c>
      <c r="B1391" s="45">
        <f>116</f>
        <v>116</v>
      </c>
      <c r="C1391" s="44">
        <v>117</v>
      </c>
      <c r="D1391" s="58" t="s">
        <v>1816</v>
      </c>
      <c r="E1391" t="s">
        <v>576</v>
      </c>
      <c r="F1391" t="s">
        <v>69</v>
      </c>
      <c r="G1391" s="45" t="s">
        <v>77</v>
      </c>
      <c r="H1391" s="44" t="s">
        <v>49</v>
      </c>
      <c r="I1391" s="44" t="s">
        <v>50</v>
      </c>
      <c r="J1391" s="44" t="s">
        <v>64</v>
      </c>
      <c r="K1391" s="46">
        <v>74.5</v>
      </c>
      <c r="L1391" s="47">
        <v>114</v>
      </c>
      <c r="M1391" s="48">
        <v>37.700000000000003</v>
      </c>
      <c r="N1391" s="47">
        <v>370</v>
      </c>
      <c r="O1391" s="48">
        <v>66.900000000000006</v>
      </c>
      <c r="P1391" s="47">
        <v>256</v>
      </c>
      <c r="Q1391" s="48">
        <v>62.7</v>
      </c>
      <c r="R1391" s="47">
        <v>262</v>
      </c>
      <c r="S1391" s="48">
        <v>78.5</v>
      </c>
      <c r="T1391" s="47">
        <v>305</v>
      </c>
      <c r="U1391" s="48">
        <v>13.1</v>
      </c>
      <c r="V1391" s="47" t="s">
        <v>53</v>
      </c>
      <c r="W1391" s="48">
        <v>19.100000000000001</v>
      </c>
      <c r="X1391" s="47">
        <v>779</v>
      </c>
      <c r="Y1391" s="48">
        <v>96.1</v>
      </c>
      <c r="Z1391" s="47">
        <v>57</v>
      </c>
      <c r="AA1391" s="48">
        <v>94.2</v>
      </c>
      <c r="AB1391" s="47">
        <v>80</v>
      </c>
      <c r="AC1391" s="48">
        <v>95.6</v>
      </c>
      <c r="AD1391" s="47">
        <v>18</v>
      </c>
      <c r="AE1391" s="46">
        <v>66.099999999999994</v>
      </c>
    </row>
    <row r="1392" spans="1:31" x14ac:dyDescent="0.2">
      <c r="A1392" s="44">
        <f t="shared" si="21"/>
        <v>1391</v>
      </c>
      <c r="B1392" s="45">
        <v>93</v>
      </c>
      <c r="C1392" s="44">
        <v>103</v>
      </c>
      <c r="D1392" s="58" t="s">
        <v>1817</v>
      </c>
      <c r="E1392" t="s">
        <v>1360</v>
      </c>
      <c r="F1392" t="s">
        <v>69</v>
      </c>
      <c r="G1392" s="45" t="s">
        <v>77</v>
      </c>
      <c r="H1392" s="44" t="s">
        <v>82</v>
      </c>
      <c r="I1392" s="44" t="s">
        <v>50</v>
      </c>
      <c r="J1392" s="44" t="s">
        <v>64</v>
      </c>
      <c r="K1392" s="46">
        <v>74.7</v>
      </c>
      <c r="L1392" s="47">
        <v>113</v>
      </c>
      <c r="M1392" s="48">
        <v>48.1</v>
      </c>
      <c r="N1392" s="47">
        <v>268</v>
      </c>
      <c r="O1392" s="48">
        <v>66.3</v>
      </c>
      <c r="P1392" s="47">
        <v>260</v>
      </c>
      <c r="Q1392" s="48">
        <v>55.9</v>
      </c>
      <c r="R1392" s="47">
        <v>318</v>
      </c>
      <c r="S1392" s="48">
        <v>99.7</v>
      </c>
      <c r="T1392" s="47">
        <v>106</v>
      </c>
      <c r="U1392" s="48">
        <v>82.9</v>
      </c>
      <c r="V1392" s="47">
        <v>207</v>
      </c>
      <c r="W1392" s="48">
        <v>84.5</v>
      </c>
      <c r="X1392" s="47">
        <v>174</v>
      </c>
      <c r="Y1392" s="48">
        <v>95.9</v>
      </c>
      <c r="Z1392" s="47">
        <v>60</v>
      </c>
      <c r="AA1392" s="48">
        <v>82.9</v>
      </c>
      <c r="AB1392" s="47">
        <v>145</v>
      </c>
      <c r="AC1392" s="48">
        <v>94.4</v>
      </c>
      <c r="AD1392" s="47">
        <v>26</v>
      </c>
      <c r="AE1392" s="46">
        <v>70.3</v>
      </c>
    </row>
    <row r="1393" spans="1:31" x14ac:dyDescent="0.2">
      <c r="A1393" s="44">
        <f t="shared" si="21"/>
        <v>1392</v>
      </c>
      <c r="B1393" s="45">
        <f>70</f>
        <v>70</v>
      </c>
      <c r="C1393" s="44">
        <v>73</v>
      </c>
      <c r="D1393" s="58" t="s">
        <v>1818</v>
      </c>
      <c r="E1393" t="s">
        <v>205</v>
      </c>
      <c r="F1393" t="s">
        <v>69</v>
      </c>
      <c r="G1393" s="45" t="s">
        <v>84</v>
      </c>
      <c r="H1393" s="44" t="s">
        <v>49</v>
      </c>
      <c r="I1393" s="44" t="s">
        <v>50</v>
      </c>
      <c r="J1393" s="44" t="s">
        <v>64</v>
      </c>
      <c r="K1393" s="46">
        <v>75.3</v>
      </c>
      <c r="L1393" s="47">
        <v>112</v>
      </c>
      <c r="M1393" s="48">
        <v>99.4</v>
      </c>
      <c r="N1393" s="47">
        <v>19</v>
      </c>
      <c r="O1393" s="48">
        <v>99.9</v>
      </c>
      <c r="P1393" s="47">
        <v>24</v>
      </c>
      <c r="Q1393" s="48">
        <v>42.4</v>
      </c>
      <c r="R1393" s="47">
        <v>450</v>
      </c>
      <c r="S1393" s="48">
        <v>45.9</v>
      </c>
      <c r="T1393" s="47">
        <v>463</v>
      </c>
      <c r="U1393" s="48">
        <v>72.7</v>
      </c>
      <c r="V1393" s="47">
        <v>263</v>
      </c>
      <c r="W1393" s="48">
        <v>75.400000000000006</v>
      </c>
      <c r="X1393" s="47">
        <v>233</v>
      </c>
      <c r="Y1393" s="48">
        <v>98.5</v>
      </c>
      <c r="Z1393" s="47">
        <v>16</v>
      </c>
      <c r="AA1393" s="48">
        <v>82.9</v>
      </c>
      <c r="AB1393" s="47">
        <v>146</v>
      </c>
      <c r="AC1393" s="48">
        <v>92.7</v>
      </c>
      <c r="AD1393" s="47" t="s">
        <v>1819</v>
      </c>
      <c r="AE1393" s="46">
        <v>75.900000000000006</v>
      </c>
    </row>
    <row r="1394" spans="1:31" x14ac:dyDescent="0.2">
      <c r="A1394" s="44">
        <f t="shared" si="21"/>
        <v>1393</v>
      </c>
      <c r="B1394" s="45">
        <f>88</f>
        <v>88</v>
      </c>
      <c r="C1394" s="44">
        <v>108</v>
      </c>
      <c r="D1394" s="58" t="s">
        <v>1820</v>
      </c>
      <c r="E1394" t="s">
        <v>46</v>
      </c>
      <c r="F1394" t="s">
        <v>47</v>
      </c>
      <c r="G1394" s="45" t="s">
        <v>77</v>
      </c>
      <c r="H1394" s="44" t="s">
        <v>82</v>
      </c>
      <c r="I1394" s="44" t="s">
        <v>50</v>
      </c>
      <c r="J1394" s="44" t="s">
        <v>51</v>
      </c>
      <c r="K1394" s="46">
        <v>75.3</v>
      </c>
      <c r="L1394" s="47">
        <v>111</v>
      </c>
      <c r="M1394" s="48">
        <v>86.7</v>
      </c>
      <c r="N1394" s="47">
        <v>83</v>
      </c>
      <c r="O1394" s="48">
        <v>40.6</v>
      </c>
      <c r="P1394" s="47">
        <v>497</v>
      </c>
      <c r="Q1394" s="48">
        <v>61.9</v>
      </c>
      <c r="R1394" s="47">
        <v>273</v>
      </c>
      <c r="S1394" s="48">
        <v>40</v>
      </c>
      <c r="T1394" s="47">
        <v>500</v>
      </c>
      <c r="U1394" s="48">
        <v>92.8</v>
      </c>
      <c r="V1394" s="47">
        <v>150</v>
      </c>
      <c r="W1394" s="48">
        <v>93.3</v>
      </c>
      <c r="X1394" s="47">
        <v>124</v>
      </c>
      <c r="Y1394" s="48">
        <v>84.9</v>
      </c>
      <c r="Z1394" s="47">
        <v>256</v>
      </c>
      <c r="AA1394" s="48">
        <v>86.9</v>
      </c>
      <c r="AB1394" s="47">
        <v>127</v>
      </c>
      <c r="AC1394" s="48">
        <v>73.7</v>
      </c>
      <c r="AD1394" s="47">
        <v>264</v>
      </c>
      <c r="AE1394" s="46">
        <v>71.099999999999994</v>
      </c>
    </row>
    <row r="1395" spans="1:31" x14ac:dyDescent="0.2">
      <c r="A1395" s="44">
        <f t="shared" si="21"/>
        <v>1394</v>
      </c>
      <c r="B1395" s="45">
        <v>97</v>
      </c>
      <c r="C1395" s="44">
        <v>108</v>
      </c>
      <c r="D1395" s="58" t="s">
        <v>1821</v>
      </c>
      <c r="E1395" t="s">
        <v>80</v>
      </c>
      <c r="F1395" t="s">
        <v>69</v>
      </c>
      <c r="G1395" s="45" t="s">
        <v>84</v>
      </c>
      <c r="H1395" s="44" t="s">
        <v>82</v>
      </c>
      <c r="I1395" s="44" t="s">
        <v>50</v>
      </c>
      <c r="J1395" s="44" t="s">
        <v>64</v>
      </c>
      <c r="K1395" s="46">
        <v>75.400000000000006</v>
      </c>
      <c r="L1395" s="47">
        <v>110</v>
      </c>
      <c r="M1395" s="48">
        <v>78.400000000000006</v>
      </c>
      <c r="N1395" s="47">
        <v>110</v>
      </c>
      <c r="O1395" s="48">
        <v>44.5</v>
      </c>
      <c r="P1395" s="47">
        <v>444</v>
      </c>
      <c r="Q1395" s="48">
        <v>48.6</v>
      </c>
      <c r="R1395" s="47">
        <v>382</v>
      </c>
      <c r="S1395" s="48">
        <v>92.7</v>
      </c>
      <c r="T1395" s="47">
        <v>202</v>
      </c>
      <c r="U1395" s="48">
        <v>78.5</v>
      </c>
      <c r="V1395" s="47">
        <v>231</v>
      </c>
      <c r="W1395" s="48">
        <v>80.599999999999994</v>
      </c>
      <c r="X1395" s="47">
        <v>201</v>
      </c>
      <c r="Y1395" s="48">
        <v>97.4</v>
      </c>
      <c r="Z1395" s="47">
        <v>30</v>
      </c>
      <c r="AA1395" s="48">
        <v>53.7</v>
      </c>
      <c r="AB1395" s="47">
        <v>313</v>
      </c>
      <c r="AC1395" s="48">
        <v>92.9</v>
      </c>
      <c r="AD1395" s="47" t="s">
        <v>1666</v>
      </c>
      <c r="AE1395" s="46">
        <v>69.400000000000006</v>
      </c>
    </row>
    <row r="1396" spans="1:31" x14ac:dyDescent="0.2">
      <c r="A1396" s="44">
        <f t="shared" si="21"/>
        <v>1395</v>
      </c>
      <c r="B1396" s="45">
        <f>63</f>
        <v>63</v>
      </c>
      <c r="C1396" s="44">
        <v>62</v>
      </c>
      <c r="D1396" s="58" t="s">
        <v>1822</v>
      </c>
      <c r="E1396" t="s">
        <v>639</v>
      </c>
      <c r="F1396" t="s">
        <v>76</v>
      </c>
      <c r="G1396" s="45" t="s">
        <v>58</v>
      </c>
      <c r="H1396" s="44" t="s">
        <v>49</v>
      </c>
      <c r="I1396" s="44" t="s">
        <v>50</v>
      </c>
      <c r="J1396" s="44" t="s">
        <v>64</v>
      </c>
      <c r="K1396" s="46">
        <v>75.5</v>
      </c>
      <c r="L1396" s="47">
        <v>109</v>
      </c>
      <c r="M1396" s="48">
        <v>46.7</v>
      </c>
      <c r="N1396" s="47">
        <v>284</v>
      </c>
      <c r="O1396" s="48">
        <v>94.8</v>
      </c>
      <c r="P1396" s="47">
        <v>75</v>
      </c>
      <c r="Q1396" s="48">
        <v>100</v>
      </c>
      <c r="R1396" s="47">
        <v>2</v>
      </c>
      <c r="S1396" s="48">
        <v>100</v>
      </c>
      <c r="T1396" s="47">
        <v>16</v>
      </c>
      <c r="U1396" s="48">
        <v>100</v>
      </c>
      <c r="V1396" s="47">
        <v>5</v>
      </c>
      <c r="W1396" s="48">
        <v>100</v>
      </c>
      <c r="X1396" s="47">
        <v>2</v>
      </c>
      <c r="Y1396" s="48">
        <v>64.5</v>
      </c>
      <c r="Z1396" s="47">
        <v>628</v>
      </c>
      <c r="AA1396" s="48">
        <v>48.5</v>
      </c>
      <c r="AB1396" s="47">
        <v>356</v>
      </c>
      <c r="AC1396" s="48">
        <v>75.2</v>
      </c>
      <c r="AD1396" s="47" t="s">
        <v>1305</v>
      </c>
      <c r="AE1396" s="46">
        <v>78.900000000000006</v>
      </c>
    </row>
    <row r="1397" spans="1:31" x14ac:dyDescent="0.2">
      <c r="A1397" s="44">
        <f t="shared" si="21"/>
        <v>1396</v>
      </c>
      <c r="B1397" s="45">
        <f>134</f>
        <v>134</v>
      </c>
      <c r="C1397" s="44">
        <v>148</v>
      </c>
      <c r="D1397" s="58" t="s">
        <v>1823</v>
      </c>
      <c r="E1397" t="s">
        <v>355</v>
      </c>
      <c r="F1397" t="s">
        <v>76</v>
      </c>
      <c r="G1397" s="45" t="s">
        <v>77</v>
      </c>
      <c r="H1397" s="44" t="s">
        <v>82</v>
      </c>
      <c r="I1397" s="44" t="s">
        <v>50</v>
      </c>
      <c r="J1397" s="44" t="s">
        <v>64</v>
      </c>
      <c r="K1397" s="46">
        <v>75.7</v>
      </c>
      <c r="L1397" s="47">
        <v>108</v>
      </c>
      <c r="M1397" s="48">
        <v>73.400000000000006</v>
      </c>
      <c r="N1397" s="47">
        <v>133</v>
      </c>
      <c r="O1397" s="48">
        <v>66.8</v>
      </c>
      <c r="P1397" s="47">
        <v>258</v>
      </c>
      <c r="Q1397" s="48">
        <v>38.299999999999997</v>
      </c>
      <c r="R1397" s="47">
        <v>487</v>
      </c>
      <c r="S1397" s="48">
        <v>45.2</v>
      </c>
      <c r="T1397" s="47">
        <v>467</v>
      </c>
      <c r="U1397" s="48">
        <v>98.4</v>
      </c>
      <c r="V1397" s="47">
        <v>84</v>
      </c>
      <c r="W1397" s="48">
        <v>98.5</v>
      </c>
      <c r="X1397" s="47">
        <v>71</v>
      </c>
      <c r="Y1397" s="48">
        <v>86.8</v>
      </c>
      <c r="Z1397" s="47">
        <v>221</v>
      </c>
      <c r="AA1397" s="48">
        <v>23.2</v>
      </c>
      <c r="AB1397" s="47">
        <v>666</v>
      </c>
      <c r="AC1397" s="48">
        <v>68.900000000000006</v>
      </c>
      <c r="AD1397" s="47" t="s">
        <v>1129</v>
      </c>
      <c r="AE1397" s="46">
        <v>64.099999999999994</v>
      </c>
    </row>
    <row r="1398" spans="1:31" x14ac:dyDescent="0.2">
      <c r="A1398" s="44">
        <f t="shared" si="21"/>
        <v>1397</v>
      </c>
      <c r="B1398" s="45">
        <f>123</f>
        <v>123</v>
      </c>
      <c r="C1398" s="44">
        <v>114</v>
      </c>
      <c r="D1398" s="58" t="s">
        <v>1824</v>
      </c>
      <c r="E1398" t="s">
        <v>46</v>
      </c>
      <c r="F1398" t="s">
        <v>47</v>
      </c>
      <c r="G1398" s="45" t="s">
        <v>84</v>
      </c>
      <c r="H1398" s="44" t="s">
        <v>49</v>
      </c>
      <c r="I1398" s="44" t="s">
        <v>50</v>
      </c>
      <c r="J1398" s="44" t="s">
        <v>64</v>
      </c>
      <c r="K1398" s="46">
        <v>76</v>
      </c>
      <c r="L1398" s="47">
        <v>107</v>
      </c>
      <c r="M1398" s="48">
        <v>92.8</v>
      </c>
      <c r="N1398" s="47">
        <v>61</v>
      </c>
      <c r="O1398" s="48">
        <v>32.4</v>
      </c>
      <c r="P1398" s="47">
        <v>595</v>
      </c>
      <c r="Q1398" s="48">
        <v>54.2</v>
      </c>
      <c r="R1398" s="47">
        <v>340</v>
      </c>
      <c r="S1398" s="48">
        <v>21.5</v>
      </c>
      <c r="T1398" s="47">
        <v>692</v>
      </c>
      <c r="U1398" s="48">
        <v>60.4</v>
      </c>
      <c r="V1398" s="47">
        <v>339</v>
      </c>
      <c r="W1398" s="48">
        <v>64.2</v>
      </c>
      <c r="X1398" s="47">
        <v>308</v>
      </c>
      <c r="Y1398" s="48">
        <v>79</v>
      </c>
      <c r="Z1398" s="47">
        <v>368</v>
      </c>
      <c r="AA1398" s="48">
        <v>67.5</v>
      </c>
      <c r="AB1398" s="47">
        <v>228</v>
      </c>
      <c r="AC1398" s="48">
        <v>66.099999999999994</v>
      </c>
      <c r="AD1398" s="47" t="s">
        <v>985</v>
      </c>
      <c r="AE1398" s="46">
        <v>65.5</v>
      </c>
    </row>
    <row r="1399" spans="1:31" x14ac:dyDescent="0.2">
      <c r="A1399" s="44">
        <f t="shared" si="21"/>
        <v>1398</v>
      </c>
      <c r="B1399" s="45">
        <f>126</f>
        <v>126</v>
      </c>
      <c r="C1399" s="44">
        <v>138</v>
      </c>
      <c r="D1399" s="58" t="s">
        <v>1825</v>
      </c>
      <c r="E1399" t="s">
        <v>355</v>
      </c>
      <c r="F1399" t="s">
        <v>76</v>
      </c>
      <c r="G1399" s="45" t="s">
        <v>77</v>
      </c>
      <c r="H1399" s="44" t="s">
        <v>82</v>
      </c>
      <c r="I1399" s="44" t="s">
        <v>50</v>
      </c>
      <c r="J1399" s="44" t="s">
        <v>64</v>
      </c>
      <c r="K1399" s="46">
        <v>76.2</v>
      </c>
      <c r="L1399" s="47">
        <v>106</v>
      </c>
      <c r="M1399" s="48">
        <v>76.400000000000006</v>
      </c>
      <c r="N1399" s="47">
        <v>119</v>
      </c>
      <c r="O1399" s="48">
        <v>78.7</v>
      </c>
      <c r="P1399" s="47">
        <v>174</v>
      </c>
      <c r="Q1399" s="48">
        <v>30.1</v>
      </c>
      <c r="R1399" s="47">
        <v>587</v>
      </c>
      <c r="S1399" s="48">
        <v>50.1</v>
      </c>
      <c r="T1399" s="47">
        <v>439</v>
      </c>
      <c r="U1399" s="48">
        <v>94.7</v>
      </c>
      <c r="V1399" s="47">
        <v>129</v>
      </c>
      <c r="W1399" s="48">
        <v>94</v>
      </c>
      <c r="X1399" s="47">
        <v>114</v>
      </c>
      <c r="Y1399" s="48">
        <v>86.1</v>
      </c>
      <c r="Z1399" s="47">
        <v>235</v>
      </c>
      <c r="AA1399" s="48">
        <v>35.5</v>
      </c>
      <c r="AB1399" s="47">
        <v>485</v>
      </c>
      <c r="AC1399" s="48">
        <v>74.7</v>
      </c>
      <c r="AD1399" s="47" t="s">
        <v>1420</v>
      </c>
      <c r="AE1399" s="46">
        <v>65.2</v>
      </c>
    </row>
    <row r="1400" spans="1:31" x14ac:dyDescent="0.2">
      <c r="A1400" s="44">
        <f t="shared" si="21"/>
        <v>1399</v>
      </c>
      <c r="B1400" s="45">
        <v>172</v>
      </c>
      <c r="C1400" s="44">
        <v>175</v>
      </c>
      <c r="D1400" s="58" t="s">
        <v>1826</v>
      </c>
      <c r="E1400" t="s">
        <v>435</v>
      </c>
      <c r="F1400" t="s">
        <v>69</v>
      </c>
      <c r="G1400" s="45" t="s">
        <v>84</v>
      </c>
      <c r="H1400" s="44" t="s">
        <v>82</v>
      </c>
      <c r="I1400" s="44" t="s">
        <v>50</v>
      </c>
      <c r="J1400" s="44" t="s">
        <v>64</v>
      </c>
      <c r="K1400" s="46">
        <v>76.400000000000006</v>
      </c>
      <c r="L1400" s="47">
        <v>105</v>
      </c>
      <c r="M1400" s="48">
        <v>42.1</v>
      </c>
      <c r="N1400" s="47">
        <v>318</v>
      </c>
      <c r="O1400" s="48">
        <v>15.2</v>
      </c>
      <c r="P1400" s="47" t="s">
        <v>53</v>
      </c>
      <c r="Q1400" s="48">
        <v>76.2</v>
      </c>
      <c r="R1400" s="47">
        <v>170</v>
      </c>
      <c r="S1400" s="48">
        <v>26.5</v>
      </c>
      <c r="T1400" s="47">
        <v>632</v>
      </c>
      <c r="U1400" s="48">
        <v>27.2</v>
      </c>
      <c r="V1400" s="47">
        <v>625</v>
      </c>
      <c r="W1400" s="48">
        <v>33.299999999999997</v>
      </c>
      <c r="X1400" s="47">
        <v>572</v>
      </c>
      <c r="Y1400" s="48">
        <v>93.7</v>
      </c>
      <c r="Z1400" s="47">
        <v>105</v>
      </c>
      <c r="AA1400" s="48">
        <v>30.4</v>
      </c>
      <c r="AB1400" s="47">
        <v>546</v>
      </c>
      <c r="AC1400" s="48">
        <v>90.3</v>
      </c>
      <c r="AD1400" s="47" t="s">
        <v>1690</v>
      </c>
      <c r="AE1400" s="46">
        <v>59.2</v>
      </c>
    </row>
    <row r="1401" spans="1:31" x14ac:dyDescent="0.2">
      <c r="A1401" s="44">
        <f t="shared" si="21"/>
        <v>1400</v>
      </c>
      <c r="B1401" s="45">
        <f>134</f>
        <v>134</v>
      </c>
      <c r="C1401" s="44">
        <v>146</v>
      </c>
      <c r="D1401" s="58" t="s">
        <v>1827</v>
      </c>
      <c r="E1401" t="s">
        <v>355</v>
      </c>
      <c r="F1401" t="s">
        <v>76</v>
      </c>
      <c r="G1401" s="45" t="s">
        <v>77</v>
      </c>
      <c r="H1401" s="44" t="s">
        <v>82</v>
      </c>
      <c r="I1401" s="44" t="s">
        <v>50</v>
      </c>
      <c r="J1401" s="44" t="s">
        <v>64</v>
      </c>
      <c r="K1401" s="46">
        <v>77.599999999999994</v>
      </c>
      <c r="L1401" s="47">
        <v>104</v>
      </c>
      <c r="M1401" s="48">
        <v>79.8</v>
      </c>
      <c r="N1401" s="47">
        <v>104</v>
      </c>
      <c r="O1401" s="48">
        <v>47.6</v>
      </c>
      <c r="P1401" s="47">
        <v>410</v>
      </c>
      <c r="Q1401" s="48">
        <v>38.4</v>
      </c>
      <c r="R1401" s="47">
        <v>486</v>
      </c>
      <c r="S1401" s="48">
        <v>34.700000000000003</v>
      </c>
      <c r="T1401" s="47">
        <v>539</v>
      </c>
      <c r="U1401" s="48">
        <v>99.3</v>
      </c>
      <c r="V1401" s="47">
        <v>57</v>
      </c>
      <c r="W1401" s="48">
        <v>99.3</v>
      </c>
      <c r="X1401" s="47">
        <v>48</v>
      </c>
      <c r="Y1401" s="48">
        <v>92.5</v>
      </c>
      <c r="Z1401" s="47">
        <v>137</v>
      </c>
      <c r="AA1401" s="48">
        <v>29.1</v>
      </c>
      <c r="AB1401" s="47">
        <v>568</v>
      </c>
      <c r="AC1401" s="48">
        <v>74.5</v>
      </c>
      <c r="AD1401" s="47">
        <v>249</v>
      </c>
      <c r="AE1401" s="46">
        <v>64.099999999999994</v>
      </c>
    </row>
    <row r="1402" spans="1:31" x14ac:dyDescent="0.2">
      <c r="A1402" s="44">
        <f t="shared" si="21"/>
        <v>1401</v>
      </c>
      <c r="B1402" s="45">
        <f>257</f>
        <v>257</v>
      </c>
      <c r="C1402" s="44">
        <v>283</v>
      </c>
      <c r="D1402" s="58" t="s">
        <v>1828</v>
      </c>
      <c r="E1402" t="s">
        <v>205</v>
      </c>
      <c r="F1402" t="s">
        <v>69</v>
      </c>
      <c r="G1402" s="45" t="s">
        <v>84</v>
      </c>
      <c r="H1402" s="44" t="s">
        <v>62</v>
      </c>
      <c r="I1402" s="44" t="s">
        <v>50</v>
      </c>
      <c r="J1402" s="44" t="s">
        <v>64</v>
      </c>
      <c r="K1402" s="46">
        <v>78</v>
      </c>
      <c r="L1402" s="47">
        <v>103</v>
      </c>
      <c r="M1402" s="48">
        <v>62.2</v>
      </c>
      <c r="N1402" s="47">
        <v>180</v>
      </c>
      <c r="O1402" s="48">
        <v>6.8</v>
      </c>
      <c r="P1402" s="47" t="s">
        <v>53</v>
      </c>
      <c r="Q1402" s="48">
        <v>4.8</v>
      </c>
      <c r="R1402" s="47" t="s">
        <v>53</v>
      </c>
      <c r="S1402" s="48">
        <v>39</v>
      </c>
      <c r="T1402" s="47">
        <v>508</v>
      </c>
      <c r="U1402" s="48">
        <v>61.2</v>
      </c>
      <c r="V1402" s="47">
        <v>333</v>
      </c>
      <c r="W1402" s="48">
        <v>65</v>
      </c>
      <c r="X1402" s="47">
        <v>304</v>
      </c>
      <c r="Y1402" s="48">
        <v>70.8</v>
      </c>
      <c r="Z1402" s="47">
        <v>513</v>
      </c>
      <c r="AA1402" s="48">
        <v>84.3</v>
      </c>
      <c r="AB1402" s="47">
        <v>139</v>
      </c>
      <c r="AC1402" s="48">
        <v>61.8</v>
      </c>
      <c r="AD1402" s="47" t="s">
        <v>806</v>
      </c>
      <c r="AE1402" s="46">
        <v>49.7</v>
      </c>
    </row>
    <row r="1403" spans="1:31" x14ac:dyDescent="0.2">
      <c r="A1403" s="44">
        <f t="shared" si="21"/>
        <v>1402</v>
      </c>
      <c r="B1403" s="45">
        <f>82</f>
        <v>82</v>
      </c>
      <c r="C1403" s="44"/>
      <c r="D1403" s="58" t="s">
        <v>1829</v>
      </c>
      <c r="E1403" t="s">
        <v>100</v>
      </c>
      <c r="F1403" t="s">
        <v>101</v>
      </c>
      <c r="G1403" s="45" t="s">
        <v>84</v>
      </c>
      <c r="H1403" s="44" t="s">
        <v>49</v>
      </c>
      <c r="I1403" s="44" t="s">
        <v>50</v>
      </c>
      <c r="J1403" s="44"/>
      <c r="K1403" s="46">
        <v>78.3</v>
      </c>
      <c r="L1403" s="47">
        <v>102</v>
      </c>
      <c r="M1403" s="48">
        <v>62.7</v>
      </c>
      <c r="N1403" s="47">
        <v>176</v>
      </c>
      <c r="O1403" s="48">
        <v>30.5</v>
      </c>
      <c r="P1403" s="47">
        <v>621</v>
      </c>
      <c r="Q1403" s="48">
        <v>69.8</v>
      </c>
      <c r="R1403" s="47">
        <v>218</v>
      </c>
      <c r="S1403" s="48">
        <v>100</v>
      </c>
      <c r="T1403" s="47">
        <v>90</v>
      </c>
      <c r="U1403" s="48">
        <v>97.5</v>
      </c>
      <c r="V1403" s="47">
        <v>96</v>
      </c>
      <c r="W1403" s="48">
        <v>72.5</v>
      </c>
      <c r="X1403" s="47">
        <v>251</v>
      </c>
      <c r="Y1403" s="48">
        <v>96.7</v>
      </c>
      <c r="Z1403" s="47">
        <v>46</v>
      </c>
      <c r="AA1403" s="48">
        <v>70.400000000000006</v>
      </c>
      <c r="AB1403" s="47">
        <v>207</v>
      </c>
      <c r="AC1403" s="48">
        <v>86.1</v>
      </c>
      <c r="AD1403" s="47" t="s">
        <v>1622</v>
      </c>
      <c r="AE1403" s="46">
        <v>72.599999999999994</v>
      </c>
    </row>
    <row r="1404" spans="1:31" x14ac:dyDescent="0.2">
      <c r="A1404" s="44">
        <f t="shared" si="21"/>
        <v>1403</v>
      </c>
      <c r="B1404" s="45">
        <f>187</f>
        <v>187</v>
      </c>
      <c r="C1404" s="44">
        <v>164</v>
      </c>
      <c r="D1404" s="58" t="s">
        <v>1830</v>
      </c>
      <c r="E1404" t="s">
        <v>435</v>
      </c>
      <c r="F1404" t="s">
        <v>69</v>
      </c>
      <c r="G1404" s="45" t="s">
        <v>84</v>
      </c>
      <c r="H1404" s="44" t="s">
        <v>82</v>
      </c>
      <c r="I1404" s="44" t="s">
        <v>50</v>
      </c>
      <c r="J1404" s="44" t="s">
        <v>64</v>
      </c>
      <c r="K1404" s="46">
        <v>78.5</v>
      </c>
      <c r="L1404" s="47">
        <v>101</v>
      </c>
      <c r="M1404" s="48">
        <v>73.900000000000006</v>
      </c>
      <c r="N1404" s="47">
        <v>131</v>
      </c>
      <c r="O1404" s="48">
        <v>41.6</v>
      </c>
      <c r="P1404" s="47">
        <v>486</v>
      </c>
      <c r="Q1404" s="48">
        <v>12.8</v>
      </c>
      <c r="R1404" s="47" t="s">
        <v>53</v>
      </c>
      <c r="S1404" s="48">
        <v>18.2</v>
      </c>
      <c r="T1404" s="47">
        <v>736</v>
      </c>
      <c r="U1404" s="48">
        <v>32.9</v>
      </c>
      <c r="V1404" s="47">
        <v>561</v>
      </c>
      <c r="W1404" s="48">
        <v>38.700000000000003</v>
      </c>
      <c r="X1404" s="47">
        <v>511</v>
      </c>
      <c r="Y1404" s="48">
        <v>92.7</v>
      </c>
      <c r="Z1404" s="47">
        <v>132</v>
      </c>
      <c r="AA1404" s="48">
        <v>97.3</v>
      </c>
      <c r="AB1404" s="47">
        <v>53</v>
      </c>
      <c r="AC1404" s="48">
        <v>80.400000000000006</v>
      </c>
      <c r="AD1404" s="47" t="s">
        <v>1120</v>
      </c>
      <c r="AE1404" s="46">
        <v>57.1</v>
      </c>
    </row>
    <row r="1405" spans="1:31" x14ac:dyDescent="0.2">
      <c r="A1405" s="44">
        <f t="shared" si="21"/>
        <v>1404</v>
      </c>
      <c r="B1405" s="45">
        <f>103</f>
        <v>103</v>
      </c>
      <c r="C1405" s="44">
        <f>105</f>
        <v>105</v>
      </c>
      <c r="D1405" s="58" t="s">
        <v>1831</v>
      </c>
      <c r="E1405" t="s">
        <v>1237</v>
      </c>
      <c r="F1405" t="s">
        <v>69</v>
      </c>
      <c r="G1405" s="45" t="s">
        <v>84</v>
      </c>
      <c r="H1405" s="44" t="s">
        <v>82</v>
      </c>
      <c r="I1405" s="44" t="s">
        <v>50</v>
      </c>
      <c r="J1405" s="44" t="s">
        <v>64</v>
      </c>
      <c r="K1405" s="46">
        <v>79.3</v>
      </c>
      <c r="L1405" s="47">
        <v>100</v>
      </c>
      <c r="M1405" s="48">
        <v>49.2</v>
      </c>
      <c r="N1405" s="47">
        <v>258</v>
      </c>
      <c r="O1405" s="48">
        <v>39.5</v>
      </c>
      <c r="P1405" s="47">
        <v>514</v>
      </c>
      <c r="Q1405" s="48">
        <v>77.900000000000006</v>
      </c>
      <c r="R1405" s="47">
        <v>165</v>
      </c>
      <c r="S1405" s="48">
        <v>63.4</v>
      </c>
      <c r="T1405" s="47">
        <v>367</v>
      </c>
      <c r="U1405" s="48">
        <v>30.5</v>
      </c>
      <c r="V1405" s="47">
        <v>586</v>
      </c>
      <c r="W1405" s="48">
        <v>22.8</v>
      </c>
      <c r="X1405" s="47">
        <v>723</v>
      </c>
      <c r="Y1405" s="48">
        <v>97.8</v>
      </c>
      <c r="Z1405" s="47">
        <v>23</v>
      </c>
      <c r="AA1405" s="48">
        <v>73.2</v>
      </c>
      <c r="AB1405" s="47">
        <v>194</v>
      </c>
      <c r="AC1405" s="48">
        <v>75.099999999999994</v>
      </c>
      <c r="AD1405" s="47">
        <v>235</v>
      </c>
      <c r="AE1405" s="46">
        <v>67.7</v>
      </c>
    </row>
    <row r="1406" spans="1:31" x14ac:dyDescent="0.2">
      <c r="A1406" s="44">
        <f t="shared" si="21"/>
        <v>1405</v>
      </c>
      <c r="B1406" s="45">
        <v>52</v>
      </c>
      <c r="C1406" s="44">
        <v>58</v>
      </c>
      <c r="D1406" s="58" t="s">
        <v>1832</v>
      </c>
      <c r="E1406" t="s">
        <v>46</v>
      </c>
      <c r="F1406" t="s">
        <v>47</v>
      </c>
      <c r="G1406" s="45" t="s">
        <v>77</v>
      </c>
      <c r="H1406" s="44" t="s">
        <v>82</v>
      </c>
      <c r="I1406" s="44" t="s">
        <v>50</v>
      </c>
      <c r="J1406" s="44" t="s">
        <v>51</v>
      </c>
      <c r="K1406" s="46">
        <v>80.099999999999994</v>
      </c>
      <c r="L1406" s="47">
        <v>98</v>
      </c>
      <c r="M1406" s="48">
        <v>94.4</v>
      </c>
      <c r="N1406" s="47">
        <v>52</v>
      </c>
      <c r="O1406" s="48">
        <v>51.1</v>
      </c>
      <c r="P1406" s="47">
        <v>370</v>
      </c>
      <c r="Q1406" s="48">
        <v>98.6</v>
      </c>
      <c r="R1406" s="47">
        <v>43</v>
      </c>
      <c r="S1406" s="48">
        <v>52.4</v>
      </c>
      <c r="T1406" s="47">
        <v>426</v>
      </c>
      <c r="U1406" s="48">
        <v>98.7</v>
      </c>
      <c r="V1406" s="47">
        <v>77</v>
      </c>
      <c r="W1406" s="48">
        <v>73.400000000000006</v>
      </c>
      <c r="X1406" s="47">
        <v>245</v>
      </c>
      <c r="Y1406" s="48">
        <v>79.2</v>
      </c>
      <c r="Z1406" s="47">
        <v>364</v>
      </c>
      <c r="AA1406" s="48">
        <v>79.900000000000006</v>
      </c>
      <c r="AB1406" s="47">
        <v>161</v>
      </c>
      <c r="AC1406" s="48">
        <v>66.2</v>
      </c>
      <c r="AD1406" s="47">
        <v>375</v>
      </c>
      <c r="AE1406" s="46">
        <v>82.3</v>
      </c>
    </row>
    <row r="1407" spans="1:31" x14ac:dyDescent="0.2">
      <c r="A1407" s="44">
        <f t="shared" si="21"/>
        <v>1406</v>
      </c>
      <c r="B1407" s="45">
        <f>72</f>
        <v>72</v>
      </c>
      <c r="C1407" s="44">
        <v>75</v>
      </c>
      <c r="D1407" s="58" t="s">
        <v>1833</v>
      </c>
      <c r="E1407" t="s">
        <v>1360</v>
      </c>
      <c r="F1407" t="s">
        <v>69</v>
      </c>
      <c r="G1407" s="45" t="s">
        <v>77</v>
      </c>
      <c r="H1407" s="44" t="s">
        <v>82</v>
      </c>
      <c r="I1407" s="44" t="s">
        <v>50</v>
      </c>
      <c r="J1407" s="44" t="s">
        <v>64</v>
      </c>
      <c r="K1407" s="46">
        <v>80.099999999999994</v>
      </c>
      <c r="L1407" s="47">
        <v>99</v>
      </c>
      <c r="M1407" s="48">
        <v>64.099999999999994</v>
      </c>
      <c r="N1407" s="47">
        <v>167</v>
      </c>
      <c r="O1407" s="48">
        <v>68.099999999999994</v>
      </c>
      <c r="P1407" s="47">
        <v>246</v>
      </c>
      <c r="Q1407" s="48">
        <v>56.6</v>
      </c>
      <c r="R1407" s="47">
        <v>312</v>
      </c>
      <c r="S1407" s="48">
        <v>98.8</v>
      </c>
      <c r="T1407" s="47">
        <v>134</v>
      </c>
      <c r="U1407" s="48">
        <v>82</v>
      </c>
      <c r="V1407" s="47">
        <v>213</v>
      </c>
      <c r="W1407" s="48">
        <v>83.7</v>
      </c>
      <c r="X1407" s="47">
        <v>181</v>
      </c>
      <c r="Y1407" s="48">
        <v>97.1</v>
      </c>
      <c r="Z1407" s="47">
        <v>35</v>
      </c>
      <c r="AA1407" s="48">
        <v>96.1</v>
      </c>
      <c r="AB1407" s="47">
        <v>65</v>
      </c>
      <c r="AC1407" s="48">
        <v>98.8</v>
      </c>
      <c r="AD1407" s="47" t="s">
        <v>1834</v>
      </c>
      <c r="AE1407" s="46">
        <v>75.7</v>
      </c>
    </row>
    <row r="1408" spans="1:31" x14ac:dyDescent="0.2">
      <c r="A1408" s="44">
        <f t="shared" si="21"/>
        <v>1407</v>
      </c>
      <c r="B1408" s="45">
        <f>119</f>
        <v>119</v>
      </c>
      <c r="C1408" s="44">
        <f>141</f>
        <v>141</v>
      </c>
      <c r="D1408" s="58" t="s">
        <v>1835</v>
      </c>
      <c r="E1408" t="s">
        <v>1237</v>
      </c>
      <c r="F1408" t="s">
        <v>69</v>
      </c>
      <c r="G1408" s="45" t="s">
        <v>84</v>
      </c>
      <c r="H1408" s="44" t="s">
        <v>82</v>
      </c>
      <c r="I1408" s="44" t="s">
        <v>50</v>
      </c>
      <c r="J1408" s="44" t="s">
        <v>64</v>
      </c>
      <c r="K1408" s="46">
        <v>80.400000000000006</v>
      </c>
      <c r="L1408" s="47">
        <v>97</v>
      </c>
      <c r="M1408" s="48">
        <v>46.3</v>
      </c>
      <c r="N1408" s="47">
        <v>288</v>
      </c>
      <c r="O1408" s="48">
        <v>30.3</v>
      </c>
      <c r="P1408" s="47">
        <v>629</v>
      </c>
      <c r="Q1408" s="48">
        <v>64.900000000000006</v>
      </c>
      <c r="R1408" s="47">
        <v>249</v>
      </c>
      <c r="S1408" s="48">
        <v>89.7</v>
      </c>
      <c r="T1408" s="47">
        <v>225</v>
      </c>
      <c r="U1408" s="48">
        <v>68.400000000000006</v>
      </c>
      <c r="V1408" s="47">
        <v>288</v>
      </c>
      <c r="W1408" s="48">
        <v>50.9</v>
      </c>
      <c r="X1408" s="47">
        <v>408</v>
      </c>
      <c r="Y1408" s="48">
        <v>94.3</v>
      </c>
      <c r="Z1408" s="47">
        <v>93</v>
      </c>
      <c r="AA1408" s="48">
        <v>61.2</v>
      </c>
      <c r="AB1408" s="47">
        <v>263</v>
      </c>
      <c r="AC1408" s="48">
        <v>58.6</v>
      </c>
      <c r="AD1408" s="47" t="s">
        <v>652</v>
      </c>
      <c r="AE1408" s="46">
        <v>65.7</v>
      </c>
    </row>
    <row r="1409" spans="1:31" x14ac:dyDescent="0.2">
      <c r="A1409" s="44">
        <f t="shared" si="21"/>
        <v>1408</v>
      </c>
      <c r="B1409" s="45">
        <v>56</v>
      </c>
      <c r="C1409" s="44">
        <f>50</f>
        <v>50</v>
      </c>
      <c r="D1409" s="58" t="s">
        <v>1836</v>
      </c>
      <c r="E1409" t="s">
        <v>80</v>
      </c>
      <c r="F1409" t="s">
        <v>69</v>
      </c>
      <c r="G1409" s="45" t="s">
        <v>77</v>
      </c>
      <c r="H1409" s="44" t="s">
        <v>62</v>
      </c>
      <c r="I1409" s="44" t="s">
        <v>50</v>
      </c>
      <c r="J1409" s="44" t="s">
        <v>64</v>
      </c>
      <c r="K1409" s="46">
        <v>80.599999999999994</v>
      </c>
      <c r="L1409" s="47">
        <v>96</v>
      </c>
      <c r="M1409" s="48">
        <v>99.4</v>
      </c>
      <c r="N1409" s="47">
        <v>20</v>
      </c>
      <c r="O1409" s="48">
        <v>47.2</v>
      </c>
      <c r="P1409" s="47">
        <v>417</v>
      </c>
      <c r="Q1409" s="48">
        <v>64</v>
      </c>
      <c r="R1409" s="47">
        <v>256</v>
      </c>
      <c r="S1409" s="48">
        <v>100</v>
      </c>
      <c r="T1409" s="47">
        <v>41</v>
      </c>
      <c r="U1409" s="48">
        <v>100</v>
      </c>
      <c r="V1409" s="47">
        <v>14</v>
      </c>
      <c r="W1409" s="48">
        <v>100</v>
      </c>
      <c r="X1409" s="47">
        <v>9</v>
      </c>
      <c r="Y1409" s="48">
        <v>76.400000000000006</v>
      </c>
      <c r="Z1409" s="47">
        <v>417</v>
      </c>
      <c r="AA1409" s="48">
        <v>99.9</v>
      </c>
      <c r="AB1409" s="47">
        <v>14</v>
      </c>
      <c r="AC1409" s="48">
        <v>92.7</v>
      </c>
      <c r="AD1409" s="47" t="s">
        <v>1819</v>
      </c>
      <c r="AE1409" s="46">
        <v>80.5</v>
      </c>
    </row>
    <row r="1410" spans="1:31" x14ac:dyDescent="0.2">
      <c r="A1410" s="44">
        <f t="shared" si="21"/>
        <v>1409</v>
      </c>
      <c r="B1410" s="45">
        <v>76</v>
      </c>
      <c r="C1410" s="44">
        <f>80</f>
        <v>80</v>
      </c>
      <c r="D1410" s="58" t="s">
        <v>1837</v>
      </c>
      <c r="E1410" t="s">
        <v>80</v>
      </c>
      <c r="F1410" t="s">
        <v>69</v>
      </c>
      <c r="G1410" s="45" t="s">
        <v>84</v>
      </c>
      <c r="H1410" s="44" t="s">
        <v>82</v>
      </c>
      <c r="I1410" s="44" t="s">
        <v>50</v>
      </c>
      <c r="J1410" s="44" t="s">
        <v>64</v>
      </c>
      <c r="K1410" s="46">
        <v>81.099999999999994</v>
      </c>
      <c r="L1410" s="47">
        <v>95</v>
      </c>
      <c r="M1410" s="48">
        <v>75.7</v>
      </c>
      <c r="N1410" s="47">
        <v>122</v>
      </c>
      <c r="O1410" s="48">
        <v>49.9</v>
      </c>
      <c r="P1410" s="47">
        <v>385</v>
      </c>
      <c r="Q1410" s="48">
        <v>56.1</v>
      </c>
      <c r="R1410" s="47">
        <v>316</v>
      </c>
      <c r="S1410" s="48">
        <v>96.7</v>
      </c>
      <c r="T1410" s="47">
        <v>154</v>
      </c>
      <c r="U1410" s="48">
        <v>93.4</v>
      </c>
      <c r="V1410" s="47">
        <v>139</v>
      </c>
      <c r="W1410" s="48">
        <v>93.9</v>
      </c>
      <c r="X1410" s="47">
        <v>115</v>
      </c>
      <c r="Y1410" s="48">
        <v>96.3</v>
      </c>
      <c r="Z1410" s="47">
        <v>54</v>
      </c>
      <c r="AA1410" s="48">
        <v>54.7</v>
      </c>
      <c r="AB1410" s="47">
        <v>305</v>
      </c>
      <c r="AC1410" s="48">
        <v>92.8</v>
      </c>
      <c r="AD1410" s="47">
        <v>38</v>
      </c>
      <c r="AE1410" s="46">
        <v>73.8</v>
      </c>
    </row>
    <row r="1411" spans="1:31" x14ac:dyDescent="0.2">
      <c r="A1411" s="44">
        <f t="shared" ref="A1411:A1474" si="22">ROW(A1410)</f>
        <v>1410</v>
      </c>
      <c r="B1411" s="45">
        <f>259</f>
        <v>259</v>
      </c>
      <c r="C1411" s="44">
        <f>219</f>
        <v>219</v>
      </c>
      <c r="D1411" s="58" t="s">
        <v>1838</v>
      </c>
      <c r="E1411" t="s">
        <v>490</v>
      </c>
      <c r="F1411" t="s">
        <v>47</v>
      </c>
      <c r="G1411" s="45" t="s">
        <v>84</v>
      </c>
      <c r="H1411" s="44" t="s">
        <v>82</v>
      </c>
      <c r="I1411" s="44" t="s">
        <v>59</v>
      </c>
      <c r="J1411" s="44" t="s">
        <v>64</v>
      </c>
      <c r="K1411" s="46">
        <v>81.099999999999994</v>
      </c>
      <c r="L1411" s="47">
        <v>94</v>
      </c>
      <c r="M1411" s="48">
        <v>90.9</v>
      </c>
      <c r="N1411" s="47">
        <v>69</v>
      </c>
      <c r="O1411" s="48">
        <v>6.7</v>
      </c>
      <c r="P1411" s="47" t="s">
        <v>53</v>
      </c>
      <c r="Q1411" s="48">
        <v>6.9</v>
      </c>
      <c r="R1411" s="47" t="s">
        <v>53</v>
      </c>
      <c r="S1411" s="48">
        <v>8.1</v>
      </c>
      <c r="T1411" s="47" t="s">
        <v>53</v>
      </c>
      <c r="U1411" s="48">
        <v>2.2000000000000002</v>
      </c>
      <c r="V1411" s="47" t="s">
        <v>53</v>
      </c>
      <c r="W1411" s="48">
        <v>6.6</v>
      </c>
      <c r="X1411" s="47" t="s">
        <v>53</v>
      </c>
      <c r="Y1411" s="48">
        <v>62.6</v>
      </c>
      <c r="Z1411" s="47">
        <v>656</v>
      </c>
      <c r="AA1411" s="48">
        <v>57.3</v>
      </c>
      <c r="AB1411" s="47">
        <v>292</v>
      </c>
      <c r="AC1411" s="48">
        <v>69.3</v>
      </c>
      <c r="AD1411" s="47">
        <v>325</v>
      </c>
      <c r="AE1411" s="46">
        <v>49.5</v>
      </c>
    </row>
    <row r="1412" spans="1:31" x14ac:dyDescent="0.2">
      <c r="A1412" s="44">
        <f t="shared" si="22"/>
        <v>1411</v>
      </c>
      <c r="B1412" s="45">
        <v>54</v>
      </c>
      <c r="C1412" s="44">
        <v>57</v>
      </c>
      <c r="D1412" s="58" t="s">
        <v>1839</v>
      </c>
      <c r="E1412" t="s">
        <v>639</v>
      </c>
      <c r="F1412" t="s">
        <v>76</v>
      </c>
      <c r="G1412" s="45" t="s">
        <v>77</v>
      </c>
      <c r="H1412" s="44" t="s">
        <v>49</v>
      </c>
      <c r="I1412" s="44" t="s">
        <v>50</v>
      </c>
      <c r="J1412" s="44" t="s">
        <v>64</v>
      </c>
      <c r="K1412" s="46">
        <v>81.2</v>
      </c>
      <c r="L1412" s="47">
        <v>93</v>
      </c>
      <c r="M1412" s="48">
        <v>47.5</v>
      </c>
      <c r="N1412" s="47">
        <v>275</v>
      </c>
      <c r="O1412" s="48">
        <v>77.099999999999994</v>
      </c>
      <c r="P1412" s="47">
        <v>182</v>
      </c>
      <c r="Q1412" s="48">
        <v>98.7</v>
      </c>
      <c r="R1412" s="47">
        <v>41</v>
      </c>
      <c r="S1412" s="48">
        <v>100</v>
      </c>
      <c r="T1412" s="47">
        <v>34</v>
      </c>
      <c r="U1412" s="48">
        <v>98.8</v>
      </c>
      <c r="V1412" s="47">
        <v>76</v>
      </c>
      <c r="W1412" s="48">
        <v>97.9</v>
      </c>
      <c r="X1412" s="47">
        <v>81</v>
      </c>
      <c r="Y1412" s="48">
        <v>82.8</v>
      </c>
      <c r="Z1412" s="47">
        <v>296</v>
      </c>
      <c r="AA1412" s="48">
        <v>74.099999999999994</v>
      </c>
      <c r="AB1412" s="47">
        <v>187</v>
      </c>
      <c r="AC1412" s="48">
        <v>80.8</v>
      </c>
      <c r="AD1412" s="47">
        <v>160</v>
      </c>
      <c r="AE1412" s="46">
        <v>81.2</v>
      </c>
    </row>
    <row r="1413" spans="1:31" x14ac:dyDescent="0.2">
      <c r="A1413" s="44">
        <f t="shared" si="22"/>
        <v>1412</v>
      </c>
      <c r="B1413" s="45">
        <f>212</f>
        <v>212</v>
      </c>
      <c r="C1413" s="44">
        <f>179</f>
        <v>179</v>
      </c>
      <c r="D1413" s="58" t="s">
        <v>1840</v>
      </c>
      <c r="E1413" t="s">
        <v>490</v>
      </c>
      <c r="F1413" t="s">
        <v>47</v>
      </c>
      <c r="G1413" s="45" t="s">
        <v>77</v>
      </c>
      <c r="H1413" s="44" t="s">
        <v>82</v>
      </c>
      <c r="I1413" s="44" t="s">
        <v>59</v>
      </c>
      <c r="J1413" s="44" t="s">
        <v>51</v>
      </c>
      <c r="K1413" s="46">
        <v>81.5</v>
      </c>
      <c r="L1413" s="47">
        <v>92</v>
      </c>
      <c r="M1413" s="48">
        <v>90.5</v>
      </c>
      <c r="N1413" s="47">
        <v>70</v>
      </c>
      <c r="O1413" s="48">
        <v>17.600000000000001</v>
      </c>
      <c r="P1413" s="47" t="s">
        <v>53</v>
      </c>
      <c r="Q1413" s="48">
        <v>10.8</v>
      </c>
      <c r="R1413" s="47" t="s">
        <v>53</v>
      </c>
      <c r="S1413" s="48">
        <v>28.7</v>
      </c>
      <c r="T1413" s="47">
        <v>597</v>
      </c>
      <c r="U1413" s="48">
        <v>3.3</v>
      </c>
      <c r="V1413" s="47" t="s">
        <v>53</v>
      </c>
      <c r="W1413" s="48">
        <v>7.9</v>
      </c>
      <c r="X1413" s="47" t="s">
        <v>53</v>
      </c>
      <c r="Y1413" s="48">
        <v>54.7</v>
      </c>
      <c r="Z1413" s="47">
        <v>774</v>
      </c>
      <c r="AA1413" s="48">
        <v>98.4</v>
      </c>
      <c r="AB1413" s="47">
        <v>35</v>
      </c>
      <c r="AC1413" s="48">
        <v>75.900000000000006</v>
      </c>
      <c r="AD1413" s="47" t="s">
        <v>1423</v>
      </c>
      <c r="AE1413" s="46">
        <v>54.6</v>
      </c>
    </row>
    <row r="1414" spans="1:31" x14ac:dyDescent="0.2">
      <c r="A1414" s="44">
        <f t="shared" si="22"/>
        <v>1413</v>
      </c>
      <c r="B1414" s="45">
        <f>233</f>
        <v>233</v>
      </c>
      <c r="C1414" s="44">
        <v>232</v>
      </c>
      <c r="D1414" s="58" t="s">
        <v>1841</v>
      </c>
      <c r="E1414" t="s">
        <v>220</v>
      </c>
      <c r="F1414" t="s">
        <v>47</v>
      </c>
      <c r="G1414" s="45" t="s">
        <v>84</v>
      </c>
      <c r="H1414" s="44" t="s">
        <v>82</v>
      </c>
      <c r="I1414" s="44" t="s">
        <v>50</v>
      </c>
      <c r="J1414" s="44" t="s">
        <v>64</v>
      </c>
      <c r="K1414" s="46">
        <v>81.7</v>
      </c>
      <c r="L1414" s="47">
        <v>91</v>
      </c>
      <c r="M1414" s="48">
        <v>50.9</v>
      </c>
      <c r="N1414" s="47">
        <v>247</v>
      </c>
      <c r="O1414" s="48">
        <v>22.1</v>
      </c>
      <c r="P1414" s="47">
        <v>788</v>
      </c>
      <c r="Q1414" s="48">
        <v>37.200000000000003</v>
      </c>
      <c r="R1414" s="47">
        <v>500</v>
      </c>
      <c r="S1414" s="48">
        <v>15.1</v>
      </c>
      <c r="T1414" s="47" t="s">
        <v>53</v>
      </c>
      <c r="U1414" s="48">
        <v>4</v>
      </c>
      <c r="V1414" s="47" t="s">
        <v>53</v>
      </c>
      <c r="W1414" s="48">
        <v>8.6999999999999993</v>
      </c>
      <c r="X1414" s="47" t="s">
        <v>53</v>
      </c>
      <c r="Y1414" s="48">
        <v>84.5</v>
      </c>
      <c r="Z1414" s="47">
        <v>265</v>
      </c>
      <c r="AA1414" s="48">
        <v>32.5</v>
      </c>
      <c r="AB1414" s="47">
        <v>521</v>
      </c>
      <c r="AC1414" s="48">
        <v>79.5</v>
      </c>
      <c r="AD1414" s="47" t="s">
        <v>1592</v>
      </c>
      <c r="AE1414" s="46">
        <v>52.1</v>
      </c>
    </row>
    <row r="1415" spans="1:31" x14ac:dyDescent="0.2">
      <c r="A1415" s="44">
        <f t="shared" si="22"/>
        <v>1414</v>
      </c>
      <c r="B1415" s="45">
        <v>86</v>
      </c>
      <c r="C1415" s="44">
        <f>82</f>
        <v>82</v>
      </c>
      <c r="D1415" s="58" t="s">
        <v>1842</v>
      </c>
      <c r="E1415" t="s">
        <v>80</v>
      </c>
      <c r="F1415" t="s">
        <v>69</v>
      </c>
      <c r="G1415" s="45" t="s">
        <v>84</v>
      </c>
      <c r="H1415" s="44" t="s">
        <v>82</v>
      </c>
      <c r="I1415" s="44" t="s">
        <v>50</v>
      </c>
      <c r="J1415" s="44" t="s">
        <v>64</v>
      </c>
      <c r="K1415" s="46">
        <v>81.8</v>
      </c>
      <c r="L1415" s="47">
        <v>90</v>
      </c>
      <c r="M1415" s="48">
        <v>82.1</v>
      </c>
      <c r="N1415" s="47">
        <v>98</v>
      </c>
      <c r="O1415" s="48">
        <v>39.700000000000003</v>
      </c>
      <c r="P1415" s="47">
        <v>512</v>
      </c>
      <c r="Q1415" s="48">
        <v>48.8</v>
      </c>
      <c r="R1415" s="47">
        <v>380</v>
      </c>
      <c r="S1415" s="48">
        <v>89.7</v>
      </c>
      <c r="T1415" s="47">
        <v>224</v>
      </c>
      <c r="U1415" s="48">
        <v>96.3</v>
      </c>
      <c r="V1415" s="47">
        <v>108</v>
      </c>
      <c r="W1415" s="48">
        <v>96.5</v>
      </c>
      <c r="X1415" s="47">
        <v>93</v>
      </c>
      <c r="Y1415" s="48">
        <v>99.2</v>
      </c>
      <c r="Z1415" s="47">
        <v>13</v>
      </c>
      <c r="AA1415" s="48">
        <v>62.9</v>
      </c>
      <c r="AB1415" s="47">
        <v>250</v>
      </c>
      <c r="AC1415" s="48">
        <v>76.400000000000006</v>
      </c>
      <c r="AD1415" s="47" t="s">
        <v>1777</v>
      </c>
      <c r="AE1415" s="46">
        <v>72</v>
      </c>
    </row>
    <row r="1416" spans="1:31" x14ac:dyDescent="0.2">
      <c r="A1416" s="44">
        <f t="shared" si="22"/>
        <v>1415</v>
      </c>
      <c r="B1416" s="45">
        <v>221</v>
      </c>
      <c r="C1416" s="44">
        <v>229</v>
      </c>
      <c r="D1416" s="58" t="s">
        <v>1843</v>
      </c>
      <c r="E1416" t="s">
        <v>546</v>
      </c>
      <c r="F1416" t="s">
        <v>76</v>
      </c>
      <c r="G1416" s="45" t="s">
        <v>84</v>
      </c>
      <c r="H1416" s="44" t="s">
        <v>82</v>
      </c>
      <c r="I1416" s="44" t="s">
        <v>50</v>
      </c>
      <c r="J1416" s="44" t="s">
        <v>64</v>
      </c>
      <c r="K1416" s="46">
        <v>82</v>
      </c>
      <c r="L1416" s="47">
        <v>89</v>
      </c>
      <c r="M1416" s="48">
        <v>52.7</v>
      </c>
      <c r="N1416" s="47">
        <v>233</v>
      </c>
      <c r="O1416" s="48">
        <v>44.8</v>
      </c>
      <c r="P1416" s="47">
        <v>439</v>
      </c>
      <c r="Q1416" s="48">
        <v>12.5</v>
      </c>
      <c r="R1416" s="47" t="s">
        <v>53</v>
      </c>
      <c r="S1416" s="48">
        <v>32</v>
      </c>
      <c r="T1416" s="47">
        <v>564</v>
      </c>
      <c r="U1416" s="48">
        <v>6.2</v>
      </c>
      <c r="V1416" s="47" t="s">
        <v>53</v>
      </c>
      <c r="W1416" s="48">
        <v>11</v>
      </c>
      <c r="X1416" s="47" t="s">
        <v>53</v>
      </c>
      <c r="Y1416" s="48">
        <v>80.599999999999994</v>
      </c>
      <c r="Z1416" s="47">
        <v>342</v>
      </c>
      <c r="AA1416" s="48">
        <v>96.4</v>
      </c>
      <c r="AB1416" s="47">
        <v>64</v>
      </c>
      <c r="AC1416" s="48">
        <v>80</v>
      </c>
      <c r="AD1416" s="47" t="s">
        <v>1521</v>
      </c>
      <c r="AE1416" s="46">
        <v>53.9</v>
      </c>
    </row>
    <row r="1417" spans="1:31" x14ac:dyDescent="0.2">
      <c r="A1417" s="44">
        <f t="shared" si="22"/>
        <v>1416</v>
      </c>
      <c r="B1417" s="45">
        <v>152</v>
      </c>
      <c r="C1417" s="44">
        <v>137</v>
      </c>
      <c r="D1417" s="58" t="s">
        <v>1844</v>
      </c>
      <c r="E1417" t="s">
        <v>411</v>
      </c>
      <c r="F1417" t="s">
        <v>69</v>
      </c>
      <c r="G1417" s="45" t="s">
        <v>84</v>
      </c>
      <c r="H1417" s="44" t="s">
        <v>82</v>
      </c>
      <c r="I1417" s="44" t="s">
        <v>50</v>
      </c>
      <c r="J1417" s="44" t="s">
        <v>64</v>
      </c>
      <c r="K1417" s="46">
        <v>82.3</v>
      </c>
      <c r="L1417" s="47">
        <v>88</v>
      </c>
      <c r="M1417" s="48">
        <v>46.4</v>
      </c>
      <c r="N1417" s="47">
        <v>285</v>
      </c>
      <c r="O1417" s="48">
        <v>31</v>
      </c>
      <c r="P1417" s="47">
        <v>617</v>
      </c>
      <c r="Q1417" s="48">
        <v>22.2</v>
      </c>
      <c r="R1417" s="47">
        <v>682</v>
      </c>
      <c r="S1417" s="48">
        <v>100</v>
      </c>
      <c r="T1417" s="47">
        <v>71</v>
      </c>
      <c r="U1417" s="48">
        <v>96.6</v>
      </c>
      <c r="V1417" s="47">
        <v>103</v>
      </c>
      <c r="W1417" s="48">
        <v>96.8</v>
      </c>
      <c r="X1417" s="47">
        <v>90</v>
      </c>
      <c r="Y1417" s="48">
        <v>96.3</v>
      </c>
      <c r="Z1417" s="47">
        <v>53</v>
      </c>
      <c r="AA1417" s="48">
        <v>92.8</v>
      </c>
      <c r="AB1417" s="47">
        <v>85</v>
      </c>
      <c r="AC1417" s="48">
        <v>71.8</v>
      </c>
      <c r="AD1417" s="47" t="s">
        <v>1650</v>
      </c>
      <c r="AE1417" s="46">
        <v>61.9</v>
      </c>
    </row>
    <row r="1418" spans="1:31" x14ac:dyDescent="0.2">
      <c r="A1418" s="44">
        <f t="shared" si="22"/>
        <v>1417</v>
      </c>
      <c r="B1418" s="45">
        <v>75</v>
      </c>
      <c r="C1418" s="44">
        <v>87</v>
      </c>
      <c r="D1418" s="58" t="s">
        <v>1845</v>
      </c>
      <c r="E1418" t="s">
        <v>1077</v>
      </c>
      <c r="F1418" t="s">
        <v>69</v>
      </c>
      <c r="G1418" s="45" t="s">
        <v>77</v>
      </c>
      <c r="H1418" s="44" t="s">
        <v>82</v>
      </c>
      <c r="I1418" s="44" t="s">
        <v>50</v>
      </c>
      <c r="J1418" s="44" t="s">
        <v>64</v>
      </c>
      <c r="K1418" s="46">
        <v>82.5</v>
      </c>
      <c r="L1418" s="47">
        <v>87</v>
      </c>
      <c r="M1418" s="48">
        <v>68.099999999999994</v>
      </c>
      <c r="N1418" s="47">
        <v>154</v>
      </c>
      <c r="O1418" s="48">
        <v>28.7</v>
      </c>
      <c r="P1418" s="47">
        <v>662</v>
      </c>
      <c r="Q1418" s="48">
        <v>66</v>
      </c>
      <c r="R1418" s="47">
        <v>240</v>
      </c>
      <c r="S1418" s="48">
        <v>100</v>
      </c>
      <c r="T1418" s="47">
        <v>88</v>
      </c>
      <c r="U1418" s="48">
        <v>94.9</v>
      </c>
      <c r="V1418" s="47">
        <v>126</v>
      </c>
      <c r="W1418" s="48">
        <v>95.2</v>
      </c>
      <c r="X1418" s="47">
        <v>107</v>
      </c>
      <c r="Y1418" s="48">
        <v>89.4</v>
      </c>
      <c r="Z1418" s="47">
        <v>183</v>
      </c>
      <c r="AA1418" s="48">
        <v>95.3</v>
      </c>
      <c r="AB1418" s="47">
        <v>74</v>
      </c>
      <c r="AC1418" s="48">
        <v>73.8</v>
      </c>
      <c r="AD1418" s="47" t="s">
        <v>1794</v>
      </c>
      <c r="AE1418" s="46">
        <v>73.900000000000006</v>
      </c>
    </row>
    <row r="1419" spans="1:31" x14ac:dyDescent="0.2">
      <c r="A1419" s="44">
        <f t="shared" si="22"/>
        <v>1418</v>
      </c>
      <c r="B1419" s="45">
        <v>28</v>
      </c>
      <c r="C1419" s="44">
        <v>24</v>
      </c>
      <c r="D1419" s="58" t="s">
        <v>1846</v>
      </c>
      <c r="E1419" t="s">
        <v>205</v>
      </c>
      <c r="F1419" t="s">
        <v>69</v>
      </c>
      <c r="G1419" s="45" t="s">
        <v>77</v>
      </c>
      <c r="H1419" s="44" t="s">
        <v>49</v>
      </c>
      <c r="I1419" s="44" t="s">
        <v>50</v>
      </c>
      <c r="J1419" s="44" t="s">
        <v>64</v>
      </c>
      <c r="K1419" s="46">
        <v>82.6</v>
      </c>
      <c r="L1419" s="47">
        <v>86</v>
      </c>
      <c r="M1419" s="48">
        <v>98.5</v>
      </c>
      <c r="N1419" s="47">
        <v>31</v>
      </c>
      <c r="O1419" s="48">
        <v>98.6</v>
      </c>
      <c r="P1419" s="47">
        <v>48</v>
      </c>
      <c r="Q1419" s="48">
        <v>85.1</v>
      </c>
      <c r="R1419" s="47">
        <v>123</v>
      </c>
      <c r="S1419" s="48">
        <v>69.599999999999994</v>
      </c>
      <c r="T1419" s="47">
        <v>336</v>
      </c>
      <c r="U1419" s="48">
        <v>75.5</v>
      </c>
      <c r="V1419" s="47">
        <v>252</v>
      </c>
      <c r="W1419" s="48">
        <v>77.900000000000006</v>
      </c>
      <c r="X1419" s="47">
        <v>222</v>
      </c>
      <c r="Y1419" s="48">
        <v>99.7</v>
      </c>
      <c r="Z1419" s="47">
        <v>3</v>
      </c>
      <c r="AA1419" s="48">
        <v>97.5</v>
      </c>
      <c r="AB1419" s="47">
        <v>51</v>
      </c>
      <c r="AC1419" s="48">
        <v>87.8</v>
      </c>
      <c r="AD1419" s="47" t="s">
        <v>1605</v>
      </c>
      <c r="AE1419" s="46">
        <v>88.6</v>
      </c>
    </row>
    <row r="1420" spans="1:31" x14ac:dyDescent="0.2">
      <c r="A1420" s="44">
        <f t="shared" si="22"/>
        <v>1419</v>
      </c>
      <c r="B1420" s="45">
        <v>74</v>
      </c>
      <c r="C1420" s="44">
        <f>69</f>
        <v>69</v>
      </c>
      <c r="D1420" s="58" t="s">
        <v>1847</v>
      </c>
      <c r="E1420" t="s">
        <v>80</v>
      </c>
      <c r="F1420" t="s">
        <v>69</v>
      </c>
      <c r="G1420" s="45" t="s">
        <v>77</v>
      </c>
      <c r="H1420" s="44" t="s">
        <v>82</v>
      </c>
      <c r="I1420" s="44" t="s">
        <v>50</v>
      </c>
      <c r="J1420" s="44" t="s">
        <v>64</v>
      </c>
      <c r="K1420" s="46">
        <v>82.7</v>
      </c>
      <c r="L1420" s="47">
        <v>85</v>
      </c>
      <c r="M1420" s="48">
        <v>93</v>
      </c>
      <c r="N1420" s="47">
        <v>60</v>
      </c>
      <c r="O1420" s="48">
        <v>48.3</v>
      </c>
      <c r="P1420" s="47">
        <v>402</v>
      </c>
      <c r="Q1420" s="48">
        <v>43.6</v>
      </c>
      <c r="R1420" s="47">
        <v>432</v>
      </c>
      <c r="S1420" s="48">
        <v>99.5</v>
      </c>
      <c r="T1420" s="47">
        <v>111</v>
      </c>
      <c r="U1420" s="48">
        <v>99.2</v>
      </c>
      <c r="V1420" s="47">
        <v>60</v>
      </c>
      <c r="W1420" s="48">
        <v>99.3</v>
      </c>
      <c r="X1420" s="47">
        <v>49</v>
      </c>
      <c r="Y1420" s="48">
        <v>93.8</v>
      </c>
      <c r="Z1420" s="47">
        <v>101</v>
      </c>
      <c r="AA1420" s="48">
        <v>75.3</v>
      </c>
      <c r="AB1420" s="47">
        <v>182</v>
      </c>
      <c r="AC1420" s="48">
        <v>84.6</v>
      </c>
      <c r="AD1420" s="47" t="s">
        <v>1584</v>
      </c>
      <c r="AE1420" s="46">
        <v>75.2</v>
      </c>
    </row>
    <row r="1421" spans="1:31" x14ac:dyDescent="0.2">
      <c r="A1421" s="44">
        <f t="shared" si="22"/>
        <v>1420</v>
      </c>
      <c r="B1421" s="45">
        <f>98</f>
        <v>98</v>
      </c>
      <c r="C1421" s="44">
        <v>111</v>
      </c>
      <c r="D1421" s="58" t="s">
        <v>1848</v>
      </c>
      <c r="E1421" t="s">
        <v>133</v>
      </c>
      <c r="F1421" t="s">
        <v>69</v>
      </c>
      <c r="G1421" s="45" t="s">
        <v>84</v>
      </c>
      <c r="H1421" s="44" t="s">
        <v>49</v>
      </c>
      <c r="I1421" s="44" t="s">
        <v>50</v>
      </c>
      <c r="J1421" s="44" t="s">
        <v>64</v>
      </c>
      <c r="K1421" s="46">
        <v>83.4</v>
      </c>
      <c r="L1421" s="47">
        <v>84</v>
      </c>
      <c r="M1421" s="48">
        <v>90.1</v>
      </c>
      <c r="N1421" s="47">
        <v>72</v>
      </c>
      <c r="O1421" s="48">
        <v>9.3000000000000007</v>
      </c>
      <c r="P1421" s="47" t="s">
        <v>53</v>
      </c>
      <c r="Q1421" s="48">
        <v>53.9</v>
      </c>
      <c r="R1421" s="47">
        <v>343</v>
      </c>
      <c r="S1421" s="48">
        <v>74.400000000000006</v>
      </c>
      <c r="T1421" s="47">
        <v>317</v>
      </c>
      <c r="U1421" s="48">
        <v>69.3</v>
      </c>
      <c r="V1421" s="47">
        <v>281</v>
      </c>
      <c r="W1421" s="48">
        <v>72.3</v>
      </c>
      <c r="X1421" s="47">
        <v>252</v>
      </c>
      <c r="Y1421" s="48">
        <v>87</v>
      </c>
      <c r="Z1421" s="47">
        <v>215</v>
      </c>
      <c r="AA1421" s="48">
        <v>72</v>
      </c>
      <c r="AB1421" s="47">
        <v>199</v>
      </c>
      <c r="AC1421" s="48">
        <v>72.900000000000006</v>
      </c>
      <c r="AD1421" s="47" t="s">
        <v>859</v>
      </c>
      <c r="AE1421" s="46">
        <v>69.099999999999994</v>
      </c>
    </row>
    <row r="1422" spans="1:31" x14ac:dyDescent="0.2">
      <c r="A1422" s="44">
        <f t="shared" si="22"/>
        <v>1421</v>
      </c>
      <c r="B1422" s="45">
        <f>105</f>
        <v>105</v>
      </c>
      <c r="C1422" s="44">
        <f>94</f>
        <v>94</v>
      </c>
      <c r="D1422" s="58" t="s">
        <v>1849</v>
      </c>
      <c r="E1422" t="s">
        <v>68</v>
      </c>
      <c r="F1422" t="s">
        <v>69</v>
      </c>
      <c r="G1422" s="45" t="s">
        <v>77</v>
      </c>
      <c r="H1422" s="44" t="s">
        <v>82</v>
      </c>
      <c r="I1422" s="44" t="s">
        <v>50</v>
      </c>
      <c r="J1422" s="44" t="s">
        <v>64</v>
      </c>
      <c r="K1422" s="46">
        <v>83.7</v>
      </c>
      <c r="L1422" s="47">
        <v>83</v>
      </c>
      <c r="M1422" s="48">
        <v>87.9</v>
      </c>
      <c r="N1422" s="47">
        <v>80</v>
      </c>
      <c r="O1422" s="48">
        <v>99.9</v>
      </c>
      <c r="P1422" s="47">
        <v>26</v>
      </c>
      <c r="Q1422" s="48">
        <v>7.3</v>
      </c>
      <c r="R1422" s="47" t="s">
        <v>53</v>
      </c>
      <c r="S1422" s="48">
        <v>25.5</v>
      </c>
      <c r="T1422" s="47">
        <v>641</v>
      </c>
      <c r="U1422" s="48">
        <v>96</v>
      </c>
      <c r="V1422" s="47">
        <v>112</v>
      </c>
      <c r="W1422" s="48">
        <v>96.1</v>
      </c>
      <c r="X1422" s="47">
        <v>97</v>
      </c>
      <c r="Y1422" s="48">
        <v>87</v>
      </c>
      <c r="Z1422" s="47">
        <v>214</v>
      </c>
      <c r="AA1422" s="48">
        <v>98.3</v>
      </c>
      <c r="AB1422" s="47">
        <v>37</v>
      </c>
      <c r="AC1422" s="48">
        <v>48.8</v>
      </c>
      <c r="AD1422" s="47" t="s">
        <v>630</v>
      </c>
      <c r="AE1422" s="46">
        <v>67.599999999999994</v>
      </c>
    </row>
    <row r="1423" spans="1:31" x14ac:dyDescent="0.2">
      <c r="A1423" s="44">
        <f t="shared" si="22"/>
        <v>1422</v>
      </c>
      <c r="B1423" s="45">
        <v>109</v>
      </c>
      <c r="C1423" s="44">
        <v>107</v>
      </c>
      <c r="D1423" s="58" t="s">
        <v>1850</v>
      </c>
      <c r="E1423" t="s">
        <v>91</v>
      </c>
      <c r="F1423" t="s">
        <v>76</v>
      </c>
      <c r="G1423" s="45" t="s">
        <v>77</v>
      </c>
      <c r="H1423" s="44" t="s">
        <v>82</v>
      </c>
      <c r="I1423" s="44" t="s">
        <v>50</v>
      </c>
      <c r="J1423" s="44" t="s">
        <v>64</v>
      </c>
      <c r="K1423" s="46">
        <v>84.5</v>
      </c>
      <c r="L1423" s="47">
        <v>82</v>
      </c>
      <c r="M1423" s="48">
        <v>86.5</v>
      </c>
      <c r="N1423" s="47">
        <v>84</v>
      </c>
      <c r="O1423" s="48">
        <v>98.2</v>
      </c>
      <c r="P1423" s="47">
        <v>52</v>
      </c>
      <c r="Q1423" s="48">
        <v>35.5</v>
      </c>
      <c r="R1423" s="47">
        <v>519</v>
      </c>
      <c r="S1423" s="48">
        <v>20.5</v>
      </c>
      <c r="T1423" s="47">
        <v>705</v>
      </c>
      <c r="U1423" s="48">
        <v>19.399999999999999</v>
      </c>
      <c r="V1423" s="47">
        <v>739</v>
      </c>
      <c r="W1423" s="48">
        <v>25.5</v>
      </c>
      <c r="X1423" s="47">
        <v>678</v>
      </c>
      <c r="Y1423" s="48">
        <v>70.099999999999994</v>
      </c>
      <c r="Z1423" s="47">
        <v>529</v>
      </c>
      <c r="AA1423" s="48">
        <v>36.5</v>
      </c>
      <c r="AB1423" s="47">
        <v>474</v>
      </c>
      <c r="AC1423" s="48">
        <v>82</v>
      </c>
      <c r="AD1423" s="47" t="s">
        <v>1664</v>
      </c>
      <c r="AE1423" s="46">
        <v>66.7</v>
      </c>
    </row>
    <row r="1424" spans="1:31" x14ac:dyDescent="0.2">
      <c r="A1424" s="44">
        <f t="shared" si="22"/>
        <v>1423</v>
      </c>
      <c r="B1424" s="45">
        <v>160</v>
      </c>
      <c r="C1424" s="44">
        <f>165</f>
        <v>165</v>
      </c>
      <c r="D1424" s="58" t="s">
        <v>1851</v>
      </c>
      <c r="E1424" t="s">
        <v>435</v>
      </c>
      <c r="F1424" t="s">
        <v>69</v>
      </c>
      <c r="G1424" s="45" t="s">
        <v>84</v>
      </c>
      <c r="H1424" s="44" t="s">
        <v>82</v>
      </c>
      <c r="I1424" s="44" t="s">
        <v>50</v>
      </c>
      <c r="J1424" s="44" t="s">
        <v>64</v>
      </c>
      <c r="K1424" s="46">
        <v>84.9</v>
      </c>
      <c r="L1424" s="47">
        <v>81</v>
      </c>
      <c r="M1424" s="48">
        <v>48.9</v>
      </c>
      <c r="N1424" s="47">
        <v>262</v>
      </c>
      <c r="O1424" s="48">
        <v>19</v>
      </c>
      <c r="P1424" s="47" t="s">
        <v>53</v>
      </c>
      <c r="Q1424" s="48">
        <v>47.8</v>
      </c>
      <c r="R1424" s="47">
        <v>391</v>
      </c>
      <c r="S1424" s="48">
        <v>39.9</v>
      </c>
      <c r="T1424" s="47">
        <v>501</v>
      </c>
      <c r="U1424" s="48">
        <v>40.799999999999997</v>
      </c>
      <c r="V1424" s="47">
        <v>484</v>
      </c>
      <c r="W1424" s="48">
        <v>46.2</v>
      </c>
      <c r="X1424" s="47">
        <v>451</v>
      </c>
      <c r="Y1424" s="48">
        <v>96.4</v>
      </c>
      <c r="Z1424" s="47">
        <v>50</v>
      </c>
      <c r="AA1424" s="48">
        <v>77</v>
      </c>
      <c r="AB1424" s="47">
        <v>170</v>
      </c>
      <c r="AC1424" s="48">
        <v>84.7</v>
      </c>
      <c r="AD1424" s="47" t="s">
        <v>1852</v>
      </c>
      <c r="AE1424" s="46">
        <v>61</v>
      </c>
    </row>
    <row r="1425" spans="1:31" x14ac:dyDescent="0.2">
      <c r="A1425" s="44">
        <f t="shared" si="22"/>
        <v>1424</v>
      </c>
      <c r="B1425" s="45">
        <v>85</v>
      </c>
      <c r="C1425" s="44">
        <f>84</f>
        <v>84</v>
      </c>
      <c r="D1425" s="58" t="s">
        <v>1853</v>
      </c>
      <c r="E1425" t="s">
        <v>91</v>
      </c>
      <c r="F1425" t="s">
        <v>76</v>
      </c>
      <c r="G1425" s="45" t="s">
        <v>58</v>
      </c>
      <c r="H1425" s="44" t="s">
        <v>62</v>
      </c>
      <c r="I1425" s="44" t="s">
        <v>50</v>
      </c>
      <c r="J1425" s="44" t="s">
        <v>64</v>
      </c>
      <c r="K1425" s="46">
        <v>85</v>
      </c>
      <c r="L1425" s="47">
        <v>80</v>
      </c>
      <c r="M1425" s="48">
        <v>95.7</v>
      </c>
      <c r="N1425" s="47">
        <v>45</v>
      </c>
      <c r="O1425" s="48">
        <v>87.6</v>
      </c>
      <c r="P1425" s="47">
        <v>115</v>
      </c>
      <c r="Q1425" s="48">
        <v>54.2</v>
      </c>
      <c r="R1425" s="47">
        <v>339</v>
      </c>
      <c r="S1425" s="48">
        <v>29.8</v>
      </c>
      <c r="T1425" s="47">
        <v>587</v>
      </c>
      <c r="U1425" s="48">
        <v>43.4</v>
      </c>
      <c r="V1425" s="47">
        <v>464</v>
      </c>
      <c r="W1425" s="48">
        <v>46.6</v>
      </c>
      <c r="X1425" s="47">
        <v>446</v>
      </c>
      <c r="Y1425" s="48">
        <v>67.8</v>
      </c>
      <c r="Z1425" s="47">
        <v>571</v>
      </c>
      <c r="AA1425" s="48">
        <v>33.5</v>
      </c>
      <c r="AB1425" s="47">
        <v>504</v>
      </c>
      <c r="AC1425" s="48">
        <v>74.2</v>
      </c>
      <c r="AD1425" s="47" t="s">
        <v>1525</v>
      </c>
      <c r="AE1425" s="46">
        <v>72.099999999999994</v>
      </c>
    </row>
    <row r="1426" spans="1:31" x14ac:dyDescent="0.2">
      <c r="A1426" s="44">
        <f t="shared" si="22"/>
        <v>1425</v>
      </c>
      <c r="B1426" s="45">
        <v>101</v>
      </c>
      <c r="C1426" s="44">
        <v>100</v>
      </c>
      <c r="D1426" s="58" t="s">
        <v>1854</v>
      </c>
      <c r="E1426" t="s">
        <v>1389</v>
      </c>
      <c r="F1426" t="s">
        <v>69</v>
      </c>
      <c r="G1426" s="45" t="s">
        <v>84</v>
      </c>
      <c r="H1426" s="44" t="s">
        <v>82</v>
      </c>
      <c r="I1426" s="44" t="s">
        <v>50</v>
      </c>
      <c r="J1426" s="44" t="s">
        <v>64</v>
      </c>
      <c r="K1426" s="46">
        <v>85.5</v>
      </c>
      <c r="L1426" s="47">
        <v>79</v>
      </c>
      <c r="M1426" s="48">
        <v>41.7</v>
      </c>
      <c r="N1426" s="47">
        <v>324</v>
      </c>
      <c r="O1426" s="48">
        <v>99.6</v>
      </c>
      <c r="P1426" s="47">
        <v>34</v>
      </c>
      <c r="Q1426" s="48">
        <v>36.6</v>
      </c>
      <c r="R1426" s="47">
        <v>512</v>
      </c>
      <c r="S1426" s="48">
        <v>87.3</v>
      </c>
      <c r="T1426" s="47">
        <v>241</v>
      </c>
      <c r="U1426" s="48">
        <v>26.5</v>
      </c>
      <c r="V1426" s="47">
        <v>640</v>
      </c>
      <c r="W1426" s="48">
        <v>19.899999999999999</v>
      </c>
      <c r="X1426" s="47">
        <v>765</v>
      </c>
      <c r="Y1426" s="48">
        <v>98</v>
      </c>
      <c r="Z1426" s="47">
        <v>22</v>
      </c>
      <c r="AA1426" s="48">
        <v>94.4</v>
      </c>
      <c r="AB1426" s="47">
        <v>77</v>
      </c>
      <c r="AC1426" s="48">
        <v>76.3</v>
      </c>
      <c r="AD1426" s="47">
        <v>221</v>
      </c>
      <c r="AE1426" s="46">
        <v>68.400000000000006</v>
      </c>
    </row>
    <row r="1427" spans="1:31" x14ac:dyDescent="0.2">
      <c r="A1427" s="44">
        <f t="shared" si="22"/>
        <v>1426</v>
      </c>
      <c r="B1427" s="45">
        <f>110</f>
        <v>110</v>
      </c>
      <c r="C1427" s="44">
        <v>116</v>
      </c>
      <c r="D1427" s="58" t="s">
        <v>1855</v>
      </c>
      <c r="E1427" t="s">
        <v>46</v>
      </c>
      <c r="F1427" t="s">
        <v>47</v>
      </c>
      <c r="G1427" s="45" t="s">
        <v>84</v>
      </c>
      <c r="H1427" s="44" t="s">
        <v>82</v>
      </c>
      <c r="I1427" s="44" t="s">
        <v>50</v>
      </c>
      <c r="J1427" s="44" t="s">
        <v>64</v>
      </c>
      <c r="K1427" s="46">
        <v>85.7</v>
      </c>
      <c r="L1427" s="47">
        <v>78</v>
      </c>
      <c r="M1427" s="48">
        <v>63.1</v>
      </c>
      <c r="N1427" s="47">
        <v>172</v>
      </c>
      <c r="O1427" s="48">
        <v>84.3</v>
      </c>
      <c r="P1427" s="47">
        <v>141</v>
      </c>
      <c r="Q1427" s="48">
        <v>28.1</v>
      </c>
      <c r="R1427" s="47">
        <v>606</v>
      </c>
      <c r="S1427" s="48">
        <v>57.7</v>
      </c>
      <c r="T1427" s="47">
        <v>400</v>
      </c>
      <c r="U1427" s="48">
        <v>37</v>
      </c>
      <c r="V1427" s="47">
        <v>527</v>
      </c>
      <c r="W1427" s="48">
        <v>42.6</v>
      </c>
      <c r="X1427" s="47">
        <v>488</v>
      </c>
      <c r="Y1427" s="48">
        <v>88.9</v>
      </c>
      <c r="Z1427" s="47">
        <v>192</v>
      </c>
      <c r="AA1427" s="48">
        <v>91</v>
      </c>
      <c r="AB1427" s="47">
        <v>96</v>
      </c>
      <c r="AC1427" s="48">
        <v>72.5</v>
      </c>
      <c r="AD1427" s="47" t="s">
        <v>808</v>
      </c>
      <c r="AE1427" s="46">
        <v>66.599999999999994</v>
      </c>
    </row>
    <row r="1428" spans="1:31" x14ac:dyDescent="0.2">
      <c r="A1428" s="44">
        <f t="shared" si="22"/>
        <v>1427</v>
      </c>
      <c r="B1428" s="45">
        <f>82</f>
        <v>82</v>
      </c>
      <c r="C1428" s="44">
        <f>89</f>
        <v>89</v>
      </c>
      <c r="D1428" s="58" t="s">
        <v>1856</v>
      </c>
      <c r="E1428" t="s">
        <v>46</v>
      </c>
      <c r="F1428" t="s">
        <v>47</v>
      </c>
      <c r="G1428" s="45" t="s">
        <v>84</v>
      </c>
      <c r="H1428" s="44" t="s">
        <v>82</v>
      </c>
      <c r="I1428" s="44" t="s">
        <v>50</v>
      </c>
      <c r="J1428" s="44" t="s">
        <v>64</v>
      </c>
      <c r="K1428" s="46">
        <v>86.1</v>
      </c>
      <c r="L1428" s="47">
        <v>77</v>
      </c>
      <c r="M1428" s="48">
        <v>85.8</v>
      </c>
      <c r="N1428" s="47">
        <v>89</v>
      </c>
      <c r="O1428" s="48">
        <v>29.1</v>
      </c>
      <c r="P1428" s="47">
        <v>647</v>
      </c>
      <c r="Q1428" s="48">
        <v>67.2</v>
      </c>
      <c r="R1428" s="47">
        <v>235</v>
      </c>
      <c r="S1428" s="48">
        <v>37.4</v>
      </c>
      <c r="T1428" s="47">
        <v>518</v>
      </c>
      <c r="U1428" s="48">
        <v>38.200000000000003</v>
      </c>
      <c r="V1428" s="47">
        <v>514</v>
      </c>
      <c r="W1428" s="48">
        <v>43.8</v>
      </c>
      <c r="X1428" s="47">
        <v>476</v>
      </c>
      <c r="Y1428" s="48">
        <v>97.4</v>
      </c>
      <c r="Z1428" s="47">
        <v>31</v>
      </c>
      <c r="AA1428" s="48">
        <v>79.2</v>
      </c>
      <c r="AB1428" s="47">
        <v>165</v>
      </c>
      <c r="AC1428" s="48">
        <v>95.4</v>
      </c>
      <c r="AD1428" s="47" t="s">
        <v>1857</v>
      </c>
      <c r="AE1428" s="46">
        <v>72.599999999999994</v>
      </c>
    </row>
    <row r="1429" spans="1:31" x14ac:dyDescent="0.2">
      <c r="A1429" s="44">
        <f t="shared" si="22"/>
        <v>1428</v>
      </c>
      <c r="B1429" s="45">
        <f>47</f>
        <v>47</v>
      </c>
      <c r="C1429" s="44">
        <v>49</v>
      </c>
      <c r="D1429" s="58" t="s">
        <v>1858</v>
      </c>
      <c r="E1429" t="s">
        <v>1237</v>
      </c>
      <c r="F1429" t="s">
        <v>69</v>
      </c>
      <c r="G1429" s="45" t="s">
        <v>77</v>
      </c>
      <c r="H1429" s="44" t="s">
        <v>49</v>
      </c>
      <c r="I1429" s="44" t="s">
        <v>50</v>
      </c>
      <c r="J1429" s="44" t="s">
        <v>64</v>
      </c>
      <c r="K1429" s="46">
        <v>86.2</v>
      </c>
      <c r="L1429" s="47">
        <v>76</v>
      </c>
      <c r="M1429" s="48">
        <v>90.4</v>
      </c>
      <c r="N1429" s="47">
        <v>71</v>
      </c>
      <c r="O1429" s="48">
        <v>49.1</v>
      </c>
      <c r="P1429" s="47">
        <v>392</v>
      </c>
      <c r="Q1429" s="48">
        <v>84.6</v>
      </c>
      <c r="R1429" s="47">
        <v>126</v>
      </c>
      <c r="S1429" s="48">
        <v>100</v>
      </c>
      <c r="T1429" s="47">
        <v>68</v>
      </c>
      <c r="U1429" s="48">
        <v>94.8</v>
      </c>
      <c r="V1429" s="47">
        <v>128</v>
      </c>
      <c r="W1429" s="48">
        <v>95.1</v>
      </c>
      <c r="X1429" s="47">
        <v>109</v>
      </c>
      <c r="Y1429" s="48">
        <v>93.8</v>
      </c>
      <c r="Z1429" s="47">
        <v>102</v>
      </c>
      <c r="AA1429" s="48">
        <v>66</v>
      </c>
      <c r="AB1429" s="47">
        <v>235</v>
      </c>
      <c r="AC1429" s="48">
        <v>96.3</v>
      </c>
      <c r="AD1429" s="47" t="s">
        <v>1859</v>
      </c>
      <c r="AE1429" s="46">
        <v>84.3</v>
      </c>
    </row>
    <row r="1430" spans="1:31" x14ac:dyDescent="0.2">
      <c r="A1430" s="44">
        <f t="shared" si="22"/>
        <v>1429</v>
      </c>
      <c r="B1430" s="45">
        <v>49</v>
      </c>
      <c r="C1430" s="44">
        <f>47</f>
        <v>47</v>
      </c>
      <c r="D1430" s="58" t="s">
        <v>1860</v>
      </c>
      <c r="E1430" t="s">
        <v>75</v>
      </c>
      <c r="F1430" t="s">
        <v>76</v>
      </c>
      <c r="G1430" s="45" t="s">
        <v>84</v>
      </c>
      <c r="H1430" s="44" t="s">
        <v>82</v>
      </c>
      <c r="I1430" s="44" t="s">
        <v>50</v>
      </c>
      <c r="J1430" s="44" t="s">
        <v>64</v>
      </c>
      <c r="K1430" s="46">
        <v>87</v>
      </c>
      <c r="L1430" s="47">
        <v>75</v>
      </c>
      <c r="M1430" s="48">
        <v>97.2</v>
      </c>
      <c r="N1430" s="47">
        <v>36</v>
      </c>
      <c r="O1430" s="48">
        <v>53</v>
      </c>
      <c r="P1430" s="47">
        <v>355</v>
      </c>
      <c r="Q1430" s="48">
        <v>100</v>
      </c>
      <c r="R1430" s="47">
        <v>11</v>
      </c>
      <c r="S1430" s="48">
        <v>94.1</v>
      </c>
      <c r="T1430" s="47">
        <v>189</v>
      </c>
      <c r="U1430" s="48">
        <v>23.5</v>
      </c>
      <c r="V1430" s="47">
        <v>683</v>
      </c>
      <c r="W1430" s="48">
        <v>17.7</v>
      </c>
      <c r="X1430" s="47" t="s">
        <v>53</v>
      </c>
      <c r="Y1430" s="48">
        <v>94</v>
      </c>
      <c r="Z1430" s="47">
        <v>100</v>
      </c>
      <c r="AA1430" s="48">
        <v>74.400000000000006</v>
      </c>
      <c r="AB1430" s="47">
        <v>185</v>
      </c>
      <c r="AC1430" s="48">
        <v>63</v>
      </c>
      <c r="AD1430" s="47" t="s">
        <v>1141</v>
      </c>
      <c r="AE1430" s="46">
        <v>84</v>
      </c>
    </row>
    <row r="1431" spans="1:31" x14ac:dyDescent="0.2">
      <c r="A1431" s="44">
        <f t="shared" si="22"/>
        <v>1430</v>
      </c>
      <c r="B1431" s="45">
        <v>80</v>
      </c>
      <c r="C1431" s="44">
        <f>84</f>
        <v>84</v>
      </c>
      <c r="D1431" s="58" t="s">
        <v>1861</v>
      </c>
      <c r="E1431" t="s">
        <v>216</v>
      </c>
      <c r="F1431" t="s">
        <v>69</v>
      </c>
      <c r="G1431" s="45" t="s">
        <v>77</v>
      </c>
      <c r="H1431" s="44" t="s">
        <v>62</v>
      </c>
      <c r="I1431" s="44" t="s">
        <v>50</v>
      </c>
      <c r="J1431" s="44" t="s">
        <v>64</v>
      </c>
      <c r="K1431" s="46">
        <v>87.1</v>
      </c>
      <c r="L1431" s="47">
        <v>74</v>
      </c>
      <c r="M1431" s="48">
        <v>72.2</v>
      </c>
      <c r="N1431" s="47">
        <v>138</v>
      </c>
      <c r="O1431" s="48">
        <v>99.8</v>
      </c>
      <c r="P1431" s="47">
        <v>32</v>
      </c>
      <c r="Q1431" s="48">
        <v>41.4</v>
      </c>
      <c r="R1431" s="47">
        <v>456</v>
      </c>
      <c r="S1431" s="48">
        <v>66.2</v>
      </c>
      <c r="T1431" s="47">
        <v>352</v>
      </c>
      <c r="U1431" s="48">
        <v>71.400000000000006</v>
      </c>
      <c r="V1431" s="47">
        <v>265</v>
      </c>
      <c r="W1431" s="48">
        <v>74.099999999999994</v>
      </c>
      <c r="X1431" s="47">
        <v>240</v>
      </c>
      <c r="Y1431" s="48">
        <v>94.7</v>
      </c>
      <c r="Z1431" s="47">
        <v>88</v>
      </c>
      <c r="AA1431" s="48">
        <v>34.6</v>
      </c>
      <c r="AB1431" s="47">
        <v>494</v>
      </c>
      <c r="AC1431" s="48">
        <v>85.5</v>
      </c>
      <c r="AD1431" s="47">
        <v>106</v>
      </c>
      <c r="AE1431" s="46">
        <v>73</v>
      </c>
    </row>
    <row r="1432" spans="1:31" x14ac:dyDescent="0.2">
      <c r="A1432" s="44">
        <f t="shared" si="22"/>
        <v>1431</v>
      </c>
      <c r="B1432" s="45">
        <v>51</v>
      </c>
      <c r="C1432" s="44">
        <v>54</v>
      </c>
      <c r="D1432" s="58" t="s">
        <v>1862</v>
      </c>
      <c r="E1432" t="s">
        <v>80</v>
      </c>
      <c r="F1432" t="s">
        <v>69</v>
      </c>
      <c r="G1432" s="45" t="s">
        <v>84</v>
      </c>
      <c r="H1432" s="44" t="s">
        <v>82</v>
      </c>
      <c r="I1432" s="44" t="s">
        <v>50</v>
      </c>
      <c r="J1432" s="44" t="s">
        <v>64</v>
      </c>
      <c r="K1432" s="46">
        <v>87.3</v>
      </c>
      <c r="L1432" s="47">
        <v>73</v>
      </c>
      <c r="M1432" s="48">
        <v>89.4</v>
      </c>
      <c r="N1432" s="47">
        <v>75</v>
      </c>
      <c r="O1432" s="48">
        <v>36.700000000000003</v>
      </c>
      <c r="P1432" s="47">
        <v>546</v>
      </c>
      <c r="Q1432" s="48">
        <v>83.2</v>
      </c>
      <c r="R1432" s="47">
        <v>135</v>
      </c>
      <c r="S1432" s="48">
        <v>90.7</v>
      </c>
      <c r="T1432" s="47">
        <v>219</v>
      </c>
      <c r="U1432" s="48">
        <v>95.7</v>
      </c>
      <c r="V1432" s="47">
        <v>118</v>
      </c>
      <c r="W1432" s="48">
        <v>96</v>
      </c>
      <c r="X1432" s="47">
        <v>100</v>
      </c>
      <c r="Y1432" s="48">
        <v>95.3</v>
      </c>
      <c r="Z1432" s="47">
        <v>74</v>
      </c>
      <c r="AA1432" s="48">
        <v>63.1</v>
      </c>
      <c r="AB1432" s="47">
        <v>248</v>
      </c>
      <c r="AC1432" s="48">
        <v>97</v>
      </c>
      <c r="AD1432" s="47" t="s">
        <v>1863</v>
      </c>
      <c r="AE1432" s="46">
        <v>82.5</v>
      </c>
    </row>
    <row r="1433" spans="1:31" x14ac:dyDescent="0.2">
      <c r="A1433" s="44">
        <f t="shared" si="22"/>
        <v>1432</v>
      </c>
      <c r="B1433" s="45">
        <v>79</v>
      </c>
      <c r="C1433" s="44">
        <v>78</v>
      </c>
      <c r="D1433" s="58" t="s">
        <v>1864</v>
      </c>
      <c r="E1433" t="s">
        <v>80</v>
      </c>
      <c r="F1433" t="s">
        <v>69</v>
      </c>
      <c r="G1433" s="45" t="s">
        <v>84</v>
      </c>
      <c r="H1433" s="44" t="s">
        <v>82</v>
      </c>
      <c r="I1433" s="44" t="s">
        <v>50</v>
      </c>
      <c r="J1433" s="44" t="s">
        <v>64</v>
      </c>
      <c r="K1433" s="46">
        <v>88.3</v>
      </c>
      <c r="L1433" s="47">
        <v>72</v>
      </c>
      <c r="M1433" s="48">
        <v>73.5</v>
      </c>
      <c r="N1433" s="47">
        <v>132</v>
      </c>
      <c r="O1433" s="48">
        <v>50.3</v>
      </c>
      <c r="P1433" s="47">
        <v>377</v>
      </c>
      <c r="Q1433" s="48">
        <v>44.8</v>
      </c>
      <c r="R1433" s="47">
        <v>416</v>
      </c>
      <c r="S1433" s="48">
        <v>98</v>
      </c>
      <c r="T1433" s="47">
        <v>140</v>
      </c>
      <c r="U1433" s="48">
        <v>99.1</v>
      </c>
      <c r="V1433" s="47">
        <v>67</v>
      </c>
      <c r="W1433" s="48">
        <v>99.1</v>
      </c>
      <c r="X1433" s="47">
        <v>57</v>
      </c>
      <c r="Y1433" s="48">
        <v>97</v>
      </c>
      <c r="Z1433" s="47">
        <v>38</v>
      </c>
      <c r="AA1433" s="48">
        <v>44.5</v>
      </c>
      <c r="AB1433" s="47">
        <v>395</v>
      </c>
      <c r="AC1433" s="48">
        <v>95.4</v>
      </c>
      <c r="AD1433" s="47" t="s">
        <v>1857</v>
      </c>
      <c r="AE1433" s="46">
        <v>73.400000000000006</v>
      </c>
    </row>
    <row r="1434" spans="1:31" x14ac:dyDescent="0.2">
      <c r="A1434" s="44">
        <f t="shared" si="22"/>
        <v>1433</v>
      </c>
      <c r="B1434" s="45">
        <f>88</f>
        <v>88</v>
      </c>
      <c r="C1434" s="44">
        <v>97</v>
      </c>
      <c r="D1434" s="58" t="s">
        <v>1865</v>
      </c>
      <c r="E1434" t="s">
        <v>216</v>
      </c>
      <c r="F1434" t="s">
        <v>69</v>
      </c>
      <c r="G1434" s="45" t="s">
        <v>77</v>
      </c>
      <c r="H1434" s="44" t="s">
        <v>82</v>
      </c>
      <c r="I1434" s="44" t="s">
        <v>50</v>
      </c>
      <c r="J1434" s="44" t="s">
        <v>64</v>
      </c>
      <c r="K1434" s="46">
        <v>88.3</v>
      </c>
      <c r="L1434" s="47">
        <v>71</v>
      </c>
      <c r="M1434" s="48">
        <v>66.400000000000006</v>
      </c>
      <c r="N1434" s="47">
        <v>160</v>
      </c>
      <c r="O1434" s="48">
        <v>8.3000000000000007</v>
      </c>
      <c r="P1434" s="47" t="s">
        <v>53</v>
      </c>
      <c r="Q1434" s="48">
        <v>84.3</v>
      </c>
      <c r="R1434" s="47">
        <v>128</v>
      </c>
      <c r="S1434" s="48">
        <v>73.8</v>
      </c>
      <c r="T1434" s="47">
        <v>322</v>
      </c>
      <c r="U1434" s="48">
        <v>56</v>
      </c>
      <c r="V1434" s="47">
        <v>373</v>
      </c>
      <c r="W1434" s="48">
        <v>60.2</v>
      </c>
      <c r="X1434" s="47">
        <v>340</v>
      </c>
      <c r="Y1434" s="48">
        <v>94.4</v>
      </c>
      <c r="Z1434" s="47">
        <v>92</v>
      </c>
      <c r="AA1434" s="48">
        <v>46.9</v>
      </c>
      <c r="AB1434" s="47">
        <v>374</v>
      </c>
      <c r="AC1434" s="48">
        <v>65.400000000000006</v>
      </c>
      <c r="AD1434" s="47">
        <v>391</v>
      </c>
      <c r="AE1434" s="46">
        <v>71.099999999999994</v>
      </c>
    </row>
    <row r="1435" spans="1:31" x14ac:dyDescent="0.2">
      <c r="A1435" s="44">
        <f t="shared" si="22"/>
        <v>1434</v>
      </c>
      <c r="B1435" s="45">
        <v>61</v>
      </c>
      <c r="C1435" s="44">
        <v>67</v>
      </c>
      <c r="D1435" s="58" t="s">
        <v>1866</v>
      </c>
      <c r="E1435" t="s">
        <v>96</v>
      </c>
      <c r="F1435" t="s">
        <v>76</v>
      </c>
      <c r="G1435" s="45" t="s">
        <v>77</v>
      </c>
      <c r="H1435" s="44" t="s">
        <v>82</v>
      </c>
      <c r="I1435" s="44" t="s">
        <v>50</v>
      </c>
      <c r="J1435" s="44" t="s">
        <v>51</v>
      </c>
      <c r="K1435" s="46">
        <v>89.2</v>
      </c>
      <c r="L1435" s="47">
        <v>70</v>
      </c>
      <c r="M1435" s="48">
        <v>95.4</v>
      </c>
      <c r="N1435" s="47">
        <v>48</v>
      </c>
      <c r="O1435" s="48">
        <v>77</v>
      </c>
      <c r="P1435" s="47">
        <v>183</v>
      </c>
      <c r="Q1435" s="48">
        <v>68.2</v>
      </c>
      <c r="R1435" s="47">
        <v>229</v>
      </c>
      <c r="S1435" s="48">
        <v>24.5</v>
      </c>
      <c r="T1435" s="47">
        <v>656</v>
      </c>
      <c r="U1435" s="48">
        <v>64</v>
      </c>
      <c r="V1435" s="47">
        <v>311</v>
      </c>
      <c r="W1435" s="48">
        <v>67.5</v>
      </c>
      <c r="X1435" s="47">
        <v>287</v>
      </c>
      <c r="Y1435" s="48">
        <v>67.7</v>
      </c>
      <c r="Z1435" s="47">
        <v>573</v>
      </c>
      <c r="AA1435" s="48">
        <v>93.6</v>
      </c>
      <c r="AB1435" s="47">
        <v>83</v>
      </c>
      <c r="AC1435" s="48">
        <v>85.9</v>
      </c>
      <c r="AD1435" s="47">
        <v>101</v>
      </c>
      <c r="AE1435" s="46">
        <v>79.599999999999994</v>
      </c>
    </row>
    <row r="1436" spans="1:31" x14ac:dyDescent="0.2">
      <c r="A1436" s="44">
        <f t="shared" si="22"/>
        <v>1435</v>
      </c>
      <c r="B1436" s="45">
        <v>44</v>
      </c>
      <c r="C1436" s="44">
        <f>47</f>
        <v>47</v>
      </c>
      <c r="D1436" s="58" t="s">
        <v>1867</v>
      </c>
      <c r="E1436" t="s">
        <v>639</v>
      </c>
      <c r="F1436" t="s">
        <v>76</v>
      </c>
      <c r="G1436" s="45" t="s">
        <v>58</v>
      </c>
      <c r="H1436" s="44" t="s">
        <v>62</v>
      </c>
      <c r="I1436" s="44" t="s">
        <v>50</v>
      </c>
      <c r="J1436" s="44" t="s">
        <v>64</v>
      </c>
      <c r="K1436" s="46">
        <v>89.4</v>
      </c>
      <c r="L1436" s="47">
        <v>69</v>
      </c>
      <c r="M1436" s="48">
        <v>69.7</v>
      </c>
      <c r="N1436" s="47">
        <v>149</v>
      </c>
      <c r="O1436" s="48">
        <v>67.5</v>
      </c>
      <c r="P1436" s="47">
        <v>247</v>
      </c>
      <c r="Q1436" s="48">
        <v>100</v>
      </c>
      <c r="R1436" s="47">
        <v>12</v>
      </c>
      <c r="S1436" s="48">
        <v>100</v>
      </c>
      <c r="T1436" s="47">
        <v>23</v>
      </c>
      <c r="U1436" s="48">
        <v>99.3</v>
      </c>
      <c r="V1436" s="47">
        <v>59</v>
      </c>
      <c r="W1436" s="48">
        <v>99</v>
      </c>
      <c r="X1436" s="47">
        <v>60</v>
      </c>
      <c r="Y1436" s="48">
        <v>49.5</v>
      </c>
      <c r="Z1436" s="47" t="s">
        <v>53</v>
      </c>
      <c r="AA1436" s="48">
        <v>76.599999999999994</v>
      </c>
      <c r="AB1436" s="47">
        <v>173</v>
      </c>
      <c r="AC1436" s="48">
        <v>79.7</v>
      </c>
      <c r="AD1436" s="47" t="s">
        <v>1333</v>
      </c>
      <c r="AE1436" s="46">
        <v>84.8</v>
      </c>
    </row>
    <row r="1437" spans="1:31" x14ac:dyDescent="0.2">
      <c r="A1437" s="44">
        <f t="shared" si="22"/>
        <v>1436</v>
      </c>
      <c r="B1437" s="45">
        <v>81</v>
      </c>
      <c r="C1437" s="44">
        <v>76</v>
      </c>
      <c r="D1437" s="58" t="s">
        <v>1868</v>
      </c>
      <c r="E1437" t="s">
        <v>46</v>
      </c>
      <c r="F1437" t="s">
        <v>47</v>
      </c>
      <c r="G1437" s="45" t="s">
        <v>84</v>
      </c>
      <c r="H1437" s="44" t="s">
        <v>82</v>
      </c>
      <c r="I1437" s="44" t="s">
        <v>50</v>
      </c>
      <c r="J1437" s="44" t="s">
        <v>64</v>
      </c>
      <c r="K1437" s="46">
        <v>90.1</v>
      </c>
      <c r="L1437" s="47">
        <v>68</v>
      </c>
      <c r="M1437" s="48">
        <v>74.8</v>
      </c>
      <c r="N1437" s="47">
        <v>128</v>
      </c>
      <c r="O1437" s="48">
        <v>49.2</v>
      </c>
      <c r="P1437" s="47">
        <v>391</v>
      </c>
      <c r="Q1437" s="48">
        <v>69.2</v>
      </c>
      <c r="R1437" s="47">
        <v>221</v>
      </c>
      <c r="S1437" s="48">
        <v>14.7</v>
      </c>
      <c r="T1437" s="47" t="s">
        <v>53</v>
      </c>
      <c r="U1437" s="48">
        <v>45.8</v>
      </c>
      <c r="V1437" s="47">
        <v>441</v>
      </c>
      <c r="W1437" s="48">
        <v>34.200000000000003</v>
      </c>
      <c r="X1437" s="47">
        <v>561</v>
      </c>
      <c r="Y1437" s="48">
        <v>95</v>
      </c>
      <c r="Z1437" s="47">
        <v>83</v>
      </c>
      <c r="AA1437" s="48">
        <v>79.900000000000006</v>
      </c>
      <c r="AB1437" s="47">
        <v>160</v>
      </c>
      <c r="AC1437" s="48">
        <v>74.900000000000006</v>
      </c>
      <c r="AD1437" s="47" t="s">
        <v>1462</v>
      </c>
      <c r="AE1437" s="46">
        <v>72.7</v>
      </c>
    </row>
    <row r="1438" spans="1:31" x14ac:dyDescent="0.2">
      <c r="A1438" s="44">
        <f t="shared" si="22"/>
        <v>1437</v>
      </c>
      <c r="B1438" s="45">
        <v>91</v>
      </c>
      <c r="C1438" s="44">
        <v>86</v>
      </c>
      <c r="D1438" s="58" t="s">
        <v>1869</v>
      </c>
      <c r="E1438" t="s">
        <v>91</v>
      </c>
      <c r="F1438" t="s">
        <v>76</v>
      </c>
      <c r="G1438" s="45" t="s">
        <v>77</v>
      </c>
      <c r="H1438" s="44" t="s">
        <v>82</v>
      </c>
      <c r="I1438" s="44" t="s">
        <v>50</v>
      </c>
      <c r="J1438" s="44" t="s">
        <v>64</v>
      </c>
      <c r="K1438" s="46">
        <v>90.5</v>
      </c>
      <c r="L1438" s="47">
        <v>67</v>
      </c>
      <c r="M1438" s="48">
        <v>90</v>
      </c>
      <c r="N1438" s="47">
        <v>73</v>
      </c>
      <c r="O1438" s="48">
        <v>45.6</v>
      </c>
      <c r="P1438" s="47">
        <v>430</v>
      </c>
      <c r="Q1438" s="48">
        <v>65.8</v>
      </c>
      <c r="R1438" s="47">
        <v>242</v>
      </c>
      <c r="S1438" s="48">
        <v>25.2</v>
      </c>
      <c r="T1438" s="47">
        <v>649</v>
      </c>
      <c r="U1438" s="48">
        <v>21.1</v>
      </c>
      <c r="V1438" s="47">
        <v>709</v>
      </c>
      <c r="W1438" s="48">
        <v>27.2</v>
      </c>
      <c r="X1438" s="47">
        <v>651</v>
      </c>
      <c r="Y1438" s="48">
        <v>72</v>
      </c>
      <c r="Z1438" s="47">
        <v>500</v>
      </c>
      <c r="AA1438" s="48">
        <v>51.4</v>
      </c>
      <c r="AB1438" s="47">
        <v>330</v>
      </c>
      <c r="AC1438" s="48">
        <v>79.5</v>
      </c>
      <c r="AD1438" s="47" t="s">
        <v>1592</v>
      </c>
      <c r="AE1438" s="46">
        <v>71</v>
      </c>
    </row>
    <row r="1439" spans="1:31" x14ac:dyDescent="0.2">
      <c r="A1439" s="44">
        <f t="shared" si="22"/>
        <v>1438</v>
      </c>
      <c r="B1439" s="45">
        <f>138</f>
        <v>138</v>
      </c>
      <c r="C1439" s="44">
        <f>133</f>
        <v>133</v>
      </c>
      <c r="D1439" s="58" t="s">
        <v>1870</v>
      </c>
      <c r="E1439" t="s">
        <v>133</v>
      </c>
      <c r="F1439" t="s">
        <v>69</v>
      </c>
      <c r="G1439" s="45" t="s">
        <v>84</v>
      </c>
      <c r="H1439" s="44" t="s">
        <v>82</v>
      </c>
      <c r="I1439" s="44" t="s">
        <v>50</v>
      </c>
      <c r="J1439" s="44" t="s">
        <v>64</v>
      </c>
      <c r="K1439" s="46">
        <v>90.6</v>
      </c>
      <c r="L1439" s="47">
        <v>66</v>
      </c>
      <c r="M1439" s="48">
        <v>67.5</v>
      </c>
      <c r="N1439" s="47">
        <v>156</v>
      </c>
      <c r="O1439" s="48">
        <v>6</v>
      </c>
      <c r="P1439" s="47" t="s">
        <v>53</v>
      </c>
      <c r="Q1439" s="48">
        <v>51.9</v>
      </c>
      <c r="R1439" s="47">
        <v>363</v>
      </c>
      <c r="S1439" s="48">
        <v>29.9</v>
      </c>
      <c r="T1439" s="47">
        <v>585</v>
      </c>
      <c r="U1439" s="48">
        <v>26.5</v>
      </c>
      <c r="V1439" s="47">
        <v>639</v>
      </c>
      <c r="W1439" s="48">
        <v>32.5</v>
      </c>
      <c r="X1439" s="47">
        <v>583</v>
      </c>
      <c r="Y1439" s="48">
        <v>95.6</v>
      </c>
      <c r="Z1439" s="47">
        <v>67</v>
      </c>
      <c r="AA1439" s="48">
        <v>67.400000000000006</v>
      </c>
      <c r="AB1439" s="47">
        <v>229</v>
      </c>
      <c r="AC1439" s="48">
        <v>83.2</v>
      </c>
      <c r="AD1439" s="47">
        <v>133</v>
      </c>
      <c r="AE1439" s="46">
        <v>63.3</v>
      </c>
    </row>
    <row r="1440" spans="1:31" x14ac:dyDescent="0.2">
      <c r="A1440" s="44">
        <f t="shared" si="22"/>
        <v>1439</v>
      </c>
      <c r="B1440" s="45">
        <v>128</v>
      </c>
      <c r="C1440" s="44">
        <v>132</v>
      </c>
      <c r="D1440" s="58" t="s">
        <v>1871</v>
      </c>
      <c r="E1440" t="s">
        <v>133</v>
      </c>
      <c r="F1440" t="s">
        <v>69</v>
      </c>
      <c r="G1440" s="45" t="s">
        <v>84</v>
      </c>
      <c r="H1440" s="44" t="s">
        <v>82</v>
      </c>
      <c r="I1440" s="44" t="s">
        <v>50</v>
      </c>
      <c r="J1440" s="44" t="s">
        <v>64</v>
      </c>
      <c r="K1440" s="46">
        <v>90.7</v>
      </c>
      <c r="L1440" s="47">
        <v>65</v>
      </c>
      <c r="M1440" s="48">
        <v>66.400000000000006</v>
      </c>
      <c r="N1440" s="47">
        <v>161</v>
      </c>
      <c r="O1440" s="48">
        <v>7.8</v>
      </c>
      <c r="P1440" s="47" t="s">
        <v>53</v>
      </c>
      <c r="Q1440" s="48">
        <v>62.9</v>
      </c>
      <c r="R1440" s="47">
        <v>261</v>
      </c>
      <c r="S1440" s="48">
        <v>4</v>
      </c>
      <c r="T1440" s="47" t="s">
        <v>53</v>
      </c>
      <c r="U1440" s="48">
        <v>14.8</v>
      </c>
      <c r="V1440" s="47" t="s">
        <v>53</v>
      </c>
      <c r="W1440" s="48">
        <v>20.9</v>
      </c>
      <c r="X1440" s="47">
        <v>749</v>
      </c>
      <c r="Y1440" s="48">
        <v>95.9</v>
      </c>
      <c r="Z1440" s="47">
        <v>61</v>
      </c>
      <c r="AA1440" s="48">
        <v>91.5</v>
      </c>
      <c r="AB1440" s="47">
        <v>92</v>
      </c>
      <c r="AC1440" s="48">
        <v>81.900000000000006</v>
      </c>
      <c r="AD1440" s="47" t="s">
        <v>1251</v>
      </c>
      <c r="AE1440" s="46">
        <v>64.900000000000006</v>
      </c>
    </row>
    <row r="1441" spans="1:31" x14ac:dyDescent="0.2">
      <c r="A1441" s="44">
        <f t="shared" si="22"/>
        <v>1440</v>
      </c>
      <c r="B1441" s="45">
        <v>50</v>
      </c>
      <c r="C1441" s="44">
        <v>56</v>
      </c>
      <c r="D1441" s="58" t="s">
        <v>1872</v>
      </c>
      <c r="E1441" t="s">
        <v>96</v>
      </c>
      <c r="F1441" t="s">
        <v>76</v>
      </c>
      <c r="G1441" s="45" t="s">
        <v>77</v>
      </c>
      <c r="H1441" s="44" t="s">
        <v>82</v>
      </c>
      <c r="I1441" s="44" t="s">
        <v>50</v>
      </c>
      <c r="J1441" s="44" t="s">
        <v>51</v>
      </c>
      <c r="K1441" s="46">
        <v>91.6</v>
      </c>
      <c r="L1441" s="47">
        <v>64</v>
      </c>
      <c r="M1441" s="48">
        <v>97.8</v>
      </c>
      <c r="N1441" s="47">
        <v>34</v>
      </c>
      <c r="O1441" s="48">
        <v>84.3</v>
      </c>
      <c r="P1441" s="47">
        <v>142</v>
      </c>
      <c r="Q1441" s="48">
        <v>67.900000000000006</v>
      </c>
      <c r="R1441" s="47">
        <v>231</v>
      </c>
      <c r="S1441" s="48">
        <v>30.5</v>
      </c>
      <c r="T1441" s="47">
        <v>582</v>
      </c>
      <c r="U1441" s="48">
        <v>74.3</v>
      </c>
      <c r="V1441" s="47">
        <v>258</v>
      </c>
      <c r="W1441" s="48">
        <v>76.7</v>
      </c>
      <c r="X1441" s="47">
        <v>227</v>
      </c>
      <c r="Y1441" s="48">
        <v>78</v>
      </c>
      <c r="Z1441" s="47">
        <v>382</v>
      </c>
      <c r="AA1441" s="48">
        <v>94.4</v>
      </c>
      <c r="AB1441" s="47">
        <v>78</v>
      </c>
      <c r="AC1441" s="48">
        <v>87.7</v>
      </c>
      <c r="AD1441" s="47">
        <v>86</v>
      </c>
      <c r="AE1441" s="46">
        <v>82.9</v>
      </c>
    </row>
    <row r="1442" spans="1:31" x14ac:dyDescent="0.2">
      <c r="A1442" s="44">
        <f t="shared" si="22"/>
        <v>1441</v>
      </c>
      <c r="B1442" s="45">
        <v>65</v>
      </c>
      <c r="C1442" s="44">
        <v>65</v>
      </c>
      <c r="D1442" s="58" t="s">
        <v>1873</v>
      </c>
      <c r="E1442" t="s">
        <v>910</v>
      </c>
      <c r="F1442" t="s">
        <v>101</v>
      </c>
      <c r="G1442" s="45" t="s">
        <v>84</v>
      </c>
      <c r="H1442" s="44" t="s">
        <v>82</v>
      </c>
      <c r="I1442" s="44" t="s">
        <v>50</v>
      </c>
      <c r="J1442" s="44" t="s">
        <v>64</v>
      </c>
      <c r="K1442" s="46">
        <v>91.7</v>
      </c>
      <c r="L1442" s="47">
        <v>63</v>
      </c>
      <c r="M1442" s="48">
        <v>55.2</v>
      </c>
      <c r="N1442" s="47">
        <v>220</v>
      </c>
      <c r="O1442" s="48">
        <v>17.600000000000001</v>
      </c>
      <c r="P1442" s="47" t="s">
        <v>53</v>
      </c>
      <c r="Q1442" s="48">
        <v>79.099999999999994</v>
      </c>
      <c r="R1442" s="47">
        <v>162</v>
      </c>
      <c r="S1442" s="48">
        <v>100</v>
      </c>
      <c r="T1442" s="47">
        <v>83</v>
      </c>
      <c r="U1442" s="48">
        <v>95.5</v>
      </c>
      <c r="V1442" s="47">
        <v>122</v>
      </c>
      <c r="W1442" s="48">
        <v>95.8</v>
      </c>
      <c r="X1442" s="47">
        <v>104</v>
      </c>
      <c r="Y1442" s="48">
        <v>88.8</v>
      </c>
      <c r="Z1442" s="47">
        <v>194</v>
      </c>
      <c r="AA1442" s="48">
        <v>96.9</v>
      </c>
      <c r="AB1442" s="47">
        <v>61</v>
      </c>
      <c r="AC1442" s="48">
        <v>95.7</v>
      </c>
      <c r="AD1442" s="47">
        <v>17</v>
      </c>
      <c r="AE1442" s="46">
        <v>77.5</v>
      </c>
    </row>
    <row r="1443" spans="1:31" x14ac:dyDescent="0.2">
      <c r="A1443" s="44">
        <f t="shared" si="22"/>
        <v>1442</v>
      </c>
      <c r="B1443" s="45">
        <f>70</f>
        <v>70</v>
      </c>
      <c r="C1443" s="44">
        <f>69</f>
        <v>69</v>
      </c>
      <c r="D1443" s="58" t="s">
        <v>1874</v>
      </c>
      <c r="E1443" t="s">
        <v>46</v>
      </c>
      <c r="F1443" t="s">
        <v>47</v>
      </c>
      <c r="G1443" s="45" t="s">
        <v>84</v>
      </c>
      <c r="H1443" s="44" t="s">
        <v>82</v>
      </c>
      <c r="I1443" s="44" t="s">
        <v>50</v>
      </c>
      <c r="J1443" s="44" t="s">
        <v>64</v>
      </c>
      <c r="K1443" s="46">
        <v>91.7</v>
      </c>
      <c r="L1443" s="47">
        <v>62</v>
      </c>
      <c r="M1443" s="48">
        <v>91.5</v>
      </c>
      <c r="N1443" s="47">
        <v>66</v>
      </c>
      <c r="O1443" s="48">
        <v>8.6</v>
      </c>
      <c r="P1443" s="47" t="s">
        <v>53</v>
      </c>
      <c r="Q1443" s="48">
        <v>81.599999999999994</v>
      </c>
      <c r="R1443" s="47">
        <v>147</v>
      </c>
      <c r="S1443" s="48">
        <v>14.2</v>
      </c>
      <c r="T1443" s="47" t="s">
        <v>53</v>
      </c>
      <c r="U1443" s="48">
        <v>70.099999999999994</v>
      </c>
      <c r="V1443" s="47">
        <v>277</v>
      </c>
      <c r="W1443" s="48">
        <v>52.2</v>
      </c>
      <c r="X1443" s="47">
        <v>395</v>
      </c>
      <c r="Y1443" s="48">
        <v>91.3</v>
      </c>
      <c r="Z1443" s="47">
        <v>152</v>
      </c>
      <c r="AA1443" s="48">
        <v>92.5</v>
      </c>
      <c r="AB1443" s="47">
        <v>86</v>
      </c>
      <c r="AC1443" s="48">
        <v>75.900000000000006</v>
      </c>
      <c r="AD1443" s="47" t="s">
        <v>1423</v>
      </c>
      <c r="AE1443" s="46">
        <v>75.900000000000006</v>
      </c>
    </row>
    <row r="1444" spans="1:31" x14ac:dyDescent="0.2">
      <c r="A1444" s="44">
        <f t="shared" si="22"/>
        <v>1443</v>
      </c>
      <c r="B1444" s="45">
        <f>173</f>
        <v>173</v>
      </c>
      <c r="C1444" s="44">
        <f>139</f>
        <v>139</v>
      </c>
      <c r="D1444" s="58" t="s">
        <v>1875</v>
      </c>
      <c r="E1444" t="s">
        <v>144</v>
      </c>
      <c r="F1444" t="s">
        <v>47</v>
      </c>
      <c r="G1444" s="45" t="s">
        <v>84</v>
      </c>
      <c r="H1444" s="44" t="s">
        <v>82</v>
      </c>
      <c r="I1444" s="44" t="s">
        <v>50</v>
      </c>
      <c r="J1444" s="44" t="s">
        <v>64</v>
      </c>
      <c r="K1444" s="46">
        <v>91.9</v>
      </c>
      <c r="L1444" s="47">
        <v>61</v>
      </c>
      <c r="M1444" s="48">
        <v>92</v>
      </c>
      <c r="N1444" s="47">
        <v>63</v>
      </c>
      <c r="O1444" s="48">
        <v>10.9</v>
      </c>
      <c r="P1444" s="47" t="s">
        <v>53</v>
      </c>
      <c r="Q1444" s="48">
        <v>18.2</v>
      </c>
      <c r="R1444" s="47">
        <v>747</v>
      </c>
      <c r="S1444" s="48">
        <v>12.2</v>
      </c>
      <c r="T1444" s="47" t="s">
        <v>53</v>
      </c>
      <c r="U1444" s="48">
        <v>8.1</v>
      </c>
      <c r="V1444" s="47" t="s">
        <v>53</v>
      </c>
      <c r="W1444" s="48">
        <v>13.1</v>
      </c>
      <c r="X1444" s="47" t="s">
        <v>53</v>
      </c>
      <c r="Y1444" s="48">
        <v>77.900000000000006</v>
      </c>
      <c r="Z1444" s="47">
        <v>384</v>
      </c>
      <c r="AA1444" s="48">
        <v>97.6</v>
      </c>
      <c r="AB1444" s="47">
        <v>50</v>
      </c>
      <c r="AC1444" s="48">
        <v>69.5</v>
      </c>
      <c r="AD1444" s="47" t="s">
        <v>1575</v>
      </c>
      <c r="AE1444" s="46">
        <v>59.1</v>
      </c>
    </row>
    <row r="1445" spans="1:31" x14ac:dyDescent="0.2">
      <c r="A1445" s="44">
        <f t="shared" si="22"/>
        <v>1444</v>
      </c>
      <c r="B1445" s="45">
        <f>22</f>
        <v>22</v>
      </c>
      <c r="C1445" s="44">
        <v>28</v>
      </c>
      <c r="D1445" s="58" t="s">
        <v>1876</v>
      </c>
      <c r="E1445" t="s">
        <v>216</v>
      </c>
      <c r="F1445" t="s">
        <v>69</v>
      </c>
      <c r="G1445" s="45" t="s">
        <v>84</v>
      </c>
      <c r="H1445" s="44" t="s">
        <v>62</v>
      </c>
      <c r="I1445" s="44" t="s">
        <v>50</v>
      </c>
      <c r="J1445" s="44" t="s">
        <v>64</v>
      </c>
      <c r="K1445" s="46">
        <v>92</v>
      </c>
      <c r="L1445" s="47">
        <v>60</v>
      </c>
      <c r="M1445" s="48">
        <v>99.7</v>
      </c>
      <c r="N1445" s="47">
        <v>16</v>
      </c>
      <c r="O1445" s="48">
        <v>70.5</v>
      </c>
      <c r="P1445" s="47">
        <v>223</v>
      </c>
      <c r="Q1445" s="48">
        <v>92.6</v>
      </c>
      <c r="R1445" s="47">
        <v>90</v>
      </c>
      <c r="S1445" s="48">
        <v>86.3</v>
      </c>
      <c r="T1445" s="47">
        <v>252</v>
      </c>
      <c r="U1445" s="48">
        <v>98.9</v>
      </c>
      <c r="V1445" s="47">
        <v>72</v>
      </c>
      <c r="W1445" s="48">
        <v>98.9</v>
      </c>
      <c r="X1445" s="47">
        <v>63</v>
      </c>
      <c r="Y1445" s="48">
        <v>95.9</v>
      </c>
      <c r="Z1445" s="47">
        <v>63</v>
      </c>
      <c r="AA1445" s="48">
        <v>57.3</v>
      </c>
      <c r="AB1445" s="47">
        <v>293</v>
      </c>
      <c r="AC1445" s="48">
        <v>87.8</v>
      </c>
      <c r="AD1445" s="47" t="s">
        <v>1605</v>
      </c>
      <c r="AE1445" s="46">
        <v>90.2</v>
      </c>
    </row>
    <row r="1446" spans="1:31" x14ac:dyDescent="0.2">
      <c r="A1446" s="44">
        <f t="shared" si="22"/>
        <v>1445</v>
      </c>
      <c r="B1446" s="45">
        <f>42</f>
        <v>42</v>
      </c>
      <c r="C1446" s="44">
        <f>50</f>
        <v>50</v>
      </c>
      <c r="D1446" s="58" t="s">
        <v>1877</v>
      </c>
      <c r="E1446" t="s">
        <v>46</v>
      </c>
      <c r="F1446" t="s">
        <v>47</v>
      </c>
      <c r="G1446" s="45" t="s">
        <v>77</v>
      </c>
      <c r="H1446" s="44" t="s">
        <v>82</v>
      </c>
      <c r="I1446" s="44" t="s">
        <v>50</v>
      </c>
      <c r="J1446" s="44" t="s">
        <v>51</v>
      </c>
      <c r="K1446" s="46">
        <v>92.2</v>
      </c>
      <c r="L1446" s="47">
        <v>59</v>
      </c>
      <c r="M1446" s="48">
        <v>89.4</v>
      </c>
      <c r="N1446" s="47">
        <v>74</v>
      </c>
      <c r="O1446" s="48">
        <v>99.1</v>
      </c>
      <c r="P1446" s="47">
        <v>44</v>
      </c>
      <c r="Q1446" s="48">
        <v>71.2</v>
      </c>
      <c r="R1446" s="47">
        <v>205</v>
      </c>
      <c r="S1446" s="48">
        <v>57.7</v>
      </c>
      <c r="T1446" s="47">
        <v>399</v>
      </c>
      <c r="U1446" s="48">
        <v>67.2</v>
      </c>
      <c r="V1446" s="47">
        <v>295</v>
      </c>
      <c r="W1446" s="48">
        <v>50</v>
      </c>
      <c r="X1446" s="47">
        <v>414</v>
      </c>
      <c r="Y1446" s="48">
        <v>86.5</v>
      </c>
      <c r="Z1446" s="47">
        <v>229</v>
      </c>
      <c r="AA1446" s="48">
        <v>99.5</v>
      </c>
      <c r="AB1446" s="47">
        <v>20</v>
      </c>
      <c r="AC1446" s="48">
        <v>74.400000000000006</v>
      </c>
      <c r="AD1446" s="47" t="s">
        <v>1564</v>
      </c>
      <c r="AE1446" s="46">
        <v>85.1</v>
      </c>
    </row>
    <row r="1447" spans="1:31" x14ac:dyDescent="0.2">
      <c r="A1447" s="44">
        <f t="shared" si="22"/>
        <v>1446</v>
      </c>
      <c r="B1447" s="45">
        <f>58</f>
        <v>58</v>
      </c>
      <c r="C1447" s="44">
        <v>60</v>
      </c>
      <c r="D1447" s="58" t="s">
        <v>1878</v>
      </c>
      <c r="E1447" t="s">
        <v>355</v>
      </c>
      <c r="F1447" t="s">
        <v>76</v>
      </c>
      <c r="G1447" s="45" t="s">
        <v>77</v>
      </c>
      <c r="H1447" s="44" t="s">
        <v>82</v>
      </c>
      <c r="I1447" s="44" t="s">
        <v>50</v>
      </c>
      <c r="J1447" s="44" t="s">
        <v>64</v>
      </c>
      <c r="K1447" s="46">
        <v>92.3</v>
      </c>
      <c r="L1447" s="47">
        <v>58</v>
      </c>
      <c r="M1447" s="48">
        <v>96.7</v>
      </c>
      <c r="N1447" s="47">
        <v>40</v>
      </c>
      <c r="O1447" s="48">
        <v>74.2</v>
      </c>
      <c r="P1447" s="47">
        <v>205</v>
      </c>
      <c r="Q1447" s="48">
        <v>47.4</v>
      </c>
      <c r="R1447" s="47">
        <v>398</v>
      </c>
      <c r="S1447" s="48">
        <v>69.2</v>
      </c>
      <c r="T1447" s="47">
        <v>338</v>
      </c>
      <c r="U1447" s="48">
        <v>86.8</v>
      </c>
      <c r="V1447" s="47">
        <v>188</v>
      </c>
      <c r="W1447" s="48">
        <v>87.3</v>
      </c>
      <c r="X1447" s="47">
        <v>159</v>
      </c>
      <c r="Y1447" s="48">
        <v>92.9</v>
      </c>
      <c r="Z1447" s="47">
        <v>127</v>
      </c>
      <c r="AA1447" s="48">
        <v>77.7</v>
      </c>
      <c r="AB1447" s="47">
        <v>167</v>
      </c>
      <c r="AC1447" s="48">
        <v>84.7</v>
      </c>
      <c r="AD1447" s="47" t="s">
        <v>1852</v>
      </c>
      <c r="AE1447" s="46">
        <v>80.099999999999994</v>
      </c>
    </row>
    <row r="1448" spans="1:31" x14ac:dyDescent="0.2">
      <c r="A1448" s="44">
        <f t="shared" si="22"/>
        <v>1447</v>
      </c>
      <c r="B1448" s="45">
        <v>53</v>
      </c>
      <c r="C1448" s="44">
        <v>55</v>
      </c>
      <c r="D1448" s="58" t="s">
        <v>1879</v>
      </c>
      <c r="E1448" t="s">
        <v>1237</v>
      </c>
      <c r="F1448" t="s">
        <v>69</v>
      </c>
      <c r="G1448" s="45" t="s">
        <v>84</v>
      </c>
      <c r="H1448" s="44" t="s">
        <v>82</v>
      </c>
      <c r="I1448" s="44" t="s">
        <v>50</v>
      </c>
      <c r="J1448" s="44" t="s">
        <v>64</v>
      </c>
      <c r="K1448" s="46">
        <v>92.5</v>
      </c>
      <c r="L1448" s="47">
        <v>57</v>
      </c>
      <c r="M1448" s="48">
        <v>72.599999999999994</v>
      </c>
      <c r="N1448" s="47">
        <v>135</v>
      </c>
      <c r="O1448" s="48">
        <v>27.5</v>
      </c>
      <c r="P1448" s="47">
        <v>688</v>
      </c>
      <c r="Q1448" s="48">
        <v>87.2</v>
      </c>
      <c r="R1448" s="47">
        <v>113</v>
      </c>
      <c r="S1448" s="48">
        <v>98.8</v>
      </c>
      <c r="T1448" s="47">
        <v>133</v>
      </c>
      <c r="U1448" s="48">
        <v>95.8</v>
      </c>
      <c r="V1448" s="47">
        <v>117</v>
      </c>
      <c r="W1448" s="48">
        <v>71.3</v>
      </c>
      <c r="X1448" s="47">
        <v>259</v>
      </c>
      <c r="Y1448" s="48">
        <v>95.1</v>
      </c>
      <c r="Z1448" s="47">
        <v>82</v>
      </c>
      <c r="AA1448" s="48">
        <v>90.3</v>
      </c>
      <c r="AB1448" s="47">
        <v>104</v>
      </c>
      <c r="AC1448" s="48">
        <v>64</v>
      </c>
      <c r="AD1448" s="47" t="s">
        <v>831</v>
      </c>
      <c r="AE1448" s="46">
        <v>81.5</v>
      </c>
    </row>
    <row r="1449" spans="1:31" x14ac:dyDescent="0.2">
      <c r="A1449" s="44">
        <f t="shared" si="22"/>
        <v>1448</v>
      </c>
      <c r="B1449" s="45">
        <f>22</f>
        <v>22</v>
      </c>
      <c r="C1449" s="44">
        <v>26</v>
      </c>
      <c r="D1449" s="58" t="s">
        <v>1880</v>
      </c>
      <c r="E1449" t="s">
        <v>414</v>
      </c>
      <c r="F1449" t="s">
        <v>69</v>
      </c>
      <c r="G1449" s="45" t="s">
        <v>58</v>
      </c>
      <c r="H1449" s="44" t="s">
        <v>62</v>
      </c>
      <c r="I1449" s="44" t="s">
        <v>50</v>
      </c>
      <c r="J1449" s="44" t="s">
        <v>64</v>
      </c>
      <c r="K1449" s="46">
        <v>92.7</v>
      </c>
      <c r="L1449" s="47">
        <v>55</v>
      </c>
      <c r="M1449" s="48">
        <v>88</v>
      </c>
      <c r="N1449" s="47">
        <v>79</v>
      </c>
      <c r="O1449" s="48">
        <v>90</v>
      </c>
      <c r="P1449" s="47">
        <v>103</v>
      </c>
      <c r="Q1449" s="48">
        <v>93.1</v>
      </c>
      <c r="R1449" s="47">
        <v>87</v>
      </c>
      <c r="S1449" s="48">
        <v>100</v>
      </c>
      <c r="T1449" s="47">
        <v>12</v>
      </c>
      <c r="U1449" s="48">
        <v>100</v>
      </c>
      <c r="V1449" s="47">
        <v>17</v>
      </c>
      <c r="W1449" s="48">
        <v>100</v>
      </c>
      <c r="X1449" s="47">
        <v>11</v>
      </c>
      <c r="Y1449" s="48">
        <v>83.6</v>
      </c>
      <c r="Z1449" s="47">
        <v>281</v>
      </c>
      <c r="AA1449" s="48">
        <v>47.3</v>
      </c>
      <c r="AB1449" s="47">
        <v>371</v>
      </c>
      <c r="AC1449" s="48">
        <v>85.3</v>
      </c>
      <c r="AD1449" s="47" t="s">
        <v>1409</v>
      </c>
      <c r="AE1449" s="46">
        <v>90.2</v>
      </c>
    </row>
    <row r="1450" spans="1:31" x14ac:dyDescent="0.2">
      <c r="A1450" s="44">
        <f t="shared" si="22"/>
        <v>1449</v>
      </c>
      <c r="B1450" s="45">
        <f>47</f>
        <v>47</v>
      </c>
      <c r="C1450" s="44">
        <v>45</v>
      </c>
      <c r="D1450" s="58" t="s">
        <v>1881</v>
      </c>
      <c r="E1450" t="s">
        <v>75</v>
      </c>
      <c r="F1450" t="s">
        <v>76</v>
      </c>
      <c r="G1450" s="45" t="s">
        <v>84</v>
      </c>
      <c r="H1450" s="44" t="s">
        <v>82</v>
      </c>
      <c r="I1450" s="44" t="s">
        <v>50</v>
      </c>
      <c r="J1450" s="44" t="s">
        <v>64</v>
      </c>
      <c r="K1450" s="46">
        <v>92.7</v>
      </c>
      <c r="L1450" s="47">
        <v>56</v>
      </c>
      <c r="M1450" s="48">
        <v>93.8</v>
      </c>
      <c r="N1450" s="47">
        <v>56</v>
      </c>
      <c r="O1450" s="48">
        <v>64.5</v>
      </c>
      <c r="P1450" s="47">
        <v>275</v>
      </c>
      <c r="Q1450" s="48">
        <v>100</v>
      </c>
      <c r="R1450" s="47">
        <v>13</v>
      </c>
      <c r="S1450" s="48">
        <v>40.9</v>
      </c>
      <c r="T1450" s="47">
        <v>490</v>
      </c>
      <c r="U1450" s="48">
        <v>19.100000000000001</v>
      </c>
      <c r="V1450" s="47">
        <v>741</v>
      </c>
      <c r="W1450" s="48">
        <v>14.4</v>
      </c>
      <c r="X1450" s="47" t="s">
        <v>53</v>
      </c>
      <c r="Y1450" s="48">
        <v>77.7</v>
      </c>
      <c r="Z1450" s="47">
        <v>389</v>
      </c>
      <c r="AA1450" s="48">
        <v>88.2</v>
      </c>
      <c r="AB1450" s="47">
        <v>119</v>
      </c>
      <c r="AC1450" s="48">
        <v>82.5</v>
      </c>
      <c r="AD1450" s="47" t="s">
        <v>1328</v>
      </c>
      <c r="AE1450" s="46">
        <v>84.3</v>
      </c>
    </row>
    <row r="1451" spans="1:31" x14ac:dyDescent="0.2">
      <c r="A1451" s="44">
        <f t="shared" si="22"/>
        <v>1450</v>
      </c>
      <c r="B1451" s="45">
        <v>62</v>
      </c>
      <c r="C1451" s="44">
        <v>61</v>
      </c>
      <c r="D1451" s="58" t="s">
        <v>1882</v>
      </c>
      <c r="E1451" t="s">
        <v>46</v>
      </c>
      <c r="F1451" t="s">
        <v>47</v>
      </c>
      <c r="G1451" s="45" t="s">
        <v>77</v>
      </c>
      <c r="H1451" s="44" t="s">
        <v>82</v>
      </c>
      <c r="I1451" s="44" t="s">
        <v>50</v>
      </c>
      <c r="J1451" s="44" t="s">
        <v>51</v>
      </c>
      <c r="K1451" s="46">
        <v>92.9</v>
      </c>
      <c r="L1451" s="47">
        <v>54</v>
      </c>
      <c r="M1451" s="48">
        <v>91</v>
      </c>
      <c r="N1451" s="47">
        <v>68</v>
      </c>
      <c r="O1451" s="48">
        <v>100</v>
      </c>
      <c r="P1451" s="47">
        <v>7</v>
      </c>
      <c r="Q1451" s="48">
        <v>47.1</v>
      </c>
      <c r="R1451" s="47">
        <v>402</v>
      </c>
      <c r="S1451" s="48">
        <v>28.3</v>
      </c>
      <c r="T1451" s="47">
        <v>602</v>
      </c>
      <c r="U1451" s="48">
        <v>62</v>
      </c>
      <c r="V1451" s="47">
        <v>326</v>
      </c>
      <c r="W1451" s="48">
        <v>46.2</v>
      </c>
      <c r="X1451" s="47">
        <v>450</v>
      </c>
      <c r="Y1451" s="48">
        <v>90.8</v>
      </c>
      <c r="Z1451" s="47">
        <v>163</v>
      </c>
      <c r="AA1451" s="48">
        <v>95.6</v>
      </c>
      <c r="AB1451" s="47">
        <v>73</v>
      </c>
      <c r="AC1451" s="48">
        <v>77.599999999999994</v>
      </c>
      <c r="AD1451" s="47">
        <v>205</v>
      </c>
      <c r="AE1451" s="46">
        <v>79</v>
      </c>
    </row>
    <row r="1452" spans="1:31" x14ac:dyDescent="0.2">
      <c r="A1452" s="44">
        <f t="shared" si="22"/>
        <v>1451</v>
      </c>
      <c r="B1452" s="45">
        <v>60</v>
      </c>
      <c r="C1452" s="44">
        <f>63</f>
        <v>63</v>
      </c>
      <c r="D1452" s="58" t="s">
        <v>1883</v>
      </c>
      <c r="E1452" t="s">
        <v>319</v>
      </c>
      <c r="F1452" t="s">
        <v>69</v>
      </c>
      <c r="G1452" s="45" t="s">
        <v>84</v>
      </c>
      <c r="H1452" s="44" t="s">
        <v>82</v>
      </c>
      <c r="I1452" s="44" t="s">
        <v>50</v>
      </c>
      <c r="J1452" s="44" t="s">
        <v>64</v>
      </c>
      <c r="K1452" s="46">
        <v>93</v>
      </c>
      <c r="L1452" s="47">
        <v>53</v>
      </c>
      <c r="M1452" s="48">
        <v>63.5</v>
      </c>
      <c r="N1452" s="47">
        <v>169</v>
      </c>
      <c r="O1452" s="48">
        <v>9.6</v>
      </c>
      <c r="P1452" s="47" t="s">
        <v>53</v>
      </c>
      <c r="Q1452" s="48">
        <v>94.7</v>
      </c>
      <c r="R1452" s="47">
        <v>75</v>
      </c>
      <c r="S1452" s="48">
        <v>95.8</v>
      </c>
      <c r="T1452" s="47">
        <v>166</v>
      </c>
      <c r="U1452" s="48">
        <v>65.099999999999994</v>
      </c>
      <c r="V1452" s="47">
        <v>307</v>
      </c>
      <c r="W1452" s="48">
        <v>48.5</v>
      </c>
      <c r="X1452" s="47">
        <v>428</v>
      </c>
      <c r="Y1452" s="48">
        <v>99.5</v>
      </c>
      <c r="Z1452" s="47">
        <v>4</v>
      </c>
      <c r="AA1452" s="48">
        <v>83.5</v>
      </c>
      <c r="AB1452" s="47">
        <v>143</v>
      </c>
      <c r="AC1452" s="48">
        <v>94.7</v>
      </c>
      <c r="AD1452" s="47">
        <v>25</v>
      </c>
      <c r="AE1452" s="46">
        <v>79.7</v>
      </c>
    </row>
    <row r="1453" spans="1:31" x14ac:dyDescent="0.2">
      <c r="A1453" s="44">
        <f t="shared" si="22"/>
        <v>1452</v>
      </c>
      <c r="B1453" s="45">
        <v>24</v>
      </c>
      <c r="C1453" s="44">
        <f>32</f>
        <v>32</v>
      </c>
      <c r="D1453" s="58" t="s">
        <v>1884</v>
      </c>
      <c r="E1453" t="s">
        <v>46</v>
      </c>
      <c r="F1453" t="s">
        <v>47</v>
      </c>
      <c r="G1453" s="45" t="s">
        <v>77</v>
      </c>
      <c r="H1453" s="44" t="s">
        <v>82</v>
      </c>
      <c r="I1453" s="44" t="s">
        <v>50</v>
      </c>
      <c r="J1453" s="44" t="s">
        <v>51</v>
      </c>
      <c r="K1453" s="46">
        <v>93.2</v>
      </c>
      <c r="L1453" s="47">
        <v>51</v>
      </c>
      <c r="M1453" s="48">
        <v>79.2</v>
      </c>
      <c r="N1453" s="47">
        <v>108</v>
      </c>
      <c r="O1453" s="48">
        <v>100</v>
      </c>
      <c r="P1453" s="47">
        <v>14</v>
      </c>
      <c r="Q1453" s="48">
        <v>85.8</v>
      </c>
      <c r="R1453" s="47">
        <v>118</v>
      </c>
      <c r="S1453" s="48">
        <v>70.8</v>
      </c>
      <c r="T1453" s="47">
        <v>333</v>
      </c>
      <c r="U1453" s="48">
        <v>94.2</v>
      </c>
      <c r="V1453" s="47">
        <v>137</v>
      </c>
      <c r="W1453" s="48">
        <v>94.6</v>
      </c>
      <c r="X1453" s="47">
        <v>113</v>
      </c>
      <c r="Y1453" s="48">
        <v>97.4</v>
      </c>
      <c r="Z1453" s="47">
        <v>29</v>
      </c>
      <c r="AA1453" s="48">
        <v>84.1</v>
      </c>
      <c r="AB1453" s="47">
        <v>141</v>
      </c>
      <c r="AC1453" s="48">
        <v>93</v>
      </c>
      <c r="AD1453" s="47">
        <v>35</v>
      </c>
      <c r="AE1453" s="46">
        <v>89.7</v>
      </c>
    </row>
    <row r="1454" spans="1:31" x14ac:dyDescent="0.2">
      <c r="A1454" s="44">
        <f t="shared" si="22"/>
        <v>1453</v>
      </c>
      <c r="B1454" s="45">
        <f>72</f>
        <v>72</v>
      </c>
      <c r="C1454" s="44">
        <f>63</f>
        <v>63</v>
      </c>
      <c r="D1454" s="58" t="s">
        <v>1885</v>
      </c>
      <c r="E1454" t="s">
        <v>205</v>
      </c>
      <c r="F1454" t="s">
        <v>69</v>
      </c>
      <c r="G1454" s="45" t="s">
        <v>84</v>
      </c>
      <c r="H1454" s="44" t="s">
        <v>82</v>
      </c>
      <c r="I1454" s="44" t="s">
        <v>50</v>
      </c>
      <c r="J1454" s="44" t="s">
        <v>64</v>
      </c>
      <c r="K1454" s="46">
        <v>93.2</v>
      </c>
      <c r="L1454" s="47">
        <v>52</v>
      </c>
      <c r="M1454" s="48">
        <v>62.1</v>
      </c>
      <c r="N1454" s="47">
        <v>182</v>
      </c>
      <c r="O1454" s="48">
        <v>56.4</v>
      </c>
      <c r="P1454" s="47">
        <v>329</v>
      </c>
      <c r="Q1454" s="48">
        <v>68.8</v>
      </c>
      <c r="R1454" s="47">
        <v>225</v>
      </c>
      <c r="S1454" s="48">
        <v>35.5</v>
      </c>
      <c r="T1454" s="47">
        <v>533</v>
      </c>
      <c r="U1454" s="48">
        <v>66.8</v>
      </c>
      <c r="V1454" s="47">
        <v>300</v>
      </c>
      <c r="W1454" s="48">
        <v>70</v>
      </c>
      <c r="X1454" s="47">
        <v>270</v>
      </c>
      <c r="Y1454" s="48">
        <v>99.4</v>
      </c>
      <c r="Z1454" s="47">
        <v>9</v>
      </c>
      <c r="AA1454" s="48">
        <v>84.2</v>
      </c>
      <c r="AB1454" s="47">
        <v>140</v>
      </c>
      <c r="AC1454" s="48">
        <v>89.2</v>
      </c>
      <c r="AD1454" s="47" t="s">
        <v>1707</v>
      </c>
      <c r="AE1454" s="46">
        <v>75.7</v>
      </c>
    </row>
    <row r="1455" spans="1:31" x14ac:dyDescent="0.2">
      <c r="A1455" s="44">
        <f t="shared" si="22"/>
        <v>1454</v>
      </c>
      <c r="B1455" s="45">
        <v>30</v>
      </c>
      <c r="C1455" s="44">
        <v>39</v>
      </c>
      <c r="D1455" s="58" t="s">
        <v>1886</v>
      </c>
      <c r="E1455" t="s">
        <v>75</v>
      </c>
      <c r="F1455" t="s">
        <v>76</v>
      </c>
      <c r="G1455" s="45" t="s">
        <v>84</v>
      </c>
      <c r="H1455" s="44" t="s">
        <v>82</v>
      </c>
      <c r="I1455" s="44" t="s">
        <v>50</v>
      </c>
      <c r="J1455" s="44" t="s">
        <v>64</v>
      </c>
      <c r="K1455" s="46">
        <v>93.7</v>
      </c>
      <c r="L1455" s="47">
        <v>50</v>
      </c>
      <c r="M1455" s="48">
        <v>95.1</v>
      </c>
      <c r="N1455" s="47">
        <v>49</v>
      </c>
      <c r="O1455" s="48">
        <v>84.8</v>
      </c>
      <c r="P1455" s="47">
        <v>137</v>
      </c>
      <c r="Q1455" s="48">
        <v>92.8</v>
      </c>
      <c r="R1455" s="47">
        <v>89</v>
      </c>
      <c r="S1455" s="48">
        <v>88.5</v>
      </c>
      <c r="T1455" s="47">
        <v>234</v>
      </c>
      <c r="U1455" s="48">
        <v>46.4</v>
      </c>
      <c r="V1455" s="47">
        <v>433</v>
      </c>
      <c r="W1455" s="48">
        <v>51.4</v>
      </c>
      <c r="X1455" s="47">
        <v>402</v>
      </c>
      <c r="Y1455" s="48">
        <v>75.5</v>
      </c>
      <c r="Z1455" s="47">
        <v>431</v>
      </c>
      <c r="AA1455" s="48">
        <v>73.3</v>
      </c>
      <c r="AB1455" s="47">
        <v>193</v>
      </c>
      <c r="AC1455" s="48">
        <v>83.1</v>
      </c>
      <c r="AD1455" s="47">
        <v>134</v>
      </c>
      <c r="AE1455" s="46">
        <v>88.4</v>
      </c>
    </row>
    <row r="1456" spans="1:31" x14ac:dyDescent="0.2">
      <c r="A1456" s="44">
        <f t="shared" si="22"/>
        <v>1455</v>
      </c>
      <c r="B1456" s="45">
        <v>66</v>
      </c>
      <c r="C1456" s="44">
        <v>72</v>
      </c>
      <c r="D1456" s="58" t="s">
        <v>1887</v>
      </c>
      <c r="E1456" t="s">
        <v>46</v>
      </c>
      <c r="F1456" t="s">
        <v>47</v>
      </c>
      <c r="G1456" s="45" t="s">
        <v>84</v>
      </c>
      <c r="H1456" s="44" t="s">
        <v>82</v>
      </c>
      <c r="I1456" s="44" t="s">
        <v>50</v>
      </c>
      <c r="J1456" s="44" t="s">
        <v>64</v>
      </c>
      <c r="K1456" s="46">
        <v>94</v>
      </c>
      <c r="L1456" s="47">
        <v>49</v>
      </c>
      <c r="M1456" s="48">
        <v>80.2</v>
      </c>
      <c r="N1456" s="47">
        <v>103</v>
      </c>
      <c r="O1456" s="48">
        <v>54.4</v>
      </c>
      <c r="P1456" s="47">
        <v>347</v>
      </c>
      <c r="Q1456" s="48">
        <v>80.3</v>
      </c>
      <c r="R1456" s="47">
        <v>155</v>
      </c>
      <c r="S1456" s="48">
        <v>43.8</v>
      </c>
      <c r="T1456" s="47">
        <v>473</v>
      </c>
      <c r="U1456" s="48">
        <v>47</v>
      </c>
      <c r="V1456" s="47">
        <v>431</v>
      </c>
      <c r="W1456" s="48">
        <v>52</v>
      </c>
      <c r="X1456" s="47">
        <v>400</v>
      </c>
      <c r="Y1456" s="48">
        <v>94</v>
      </c>
      <c r="Z1456" s="47">
        <v>99</v>
      </c>
      <c r="AA1456" s="48">
        <v>40.799999999999997</v>
      </c>
      <c r="AB1456" s="47">
        <v>430</v>
      </c>
      <c r="AC1456" s="48">
        <v>72.3</v>
      </c>
      <c r="AD1456" s="47" t="s">
        <v>1407</v>
      </c>
      <c r="AE1456" s="46">
        <v>76.900000000000006</v>
      </c>
    </row>
    <row r="1457" spans="1:31" x14ac:dyDescent="0.2">
      <c r="A1457" s="44">
        <f t="shared" si="22"/>
        <v>1456</v>
      </c>
      <c r="B1457" s="45">
        <f>32</f>
        <v>32</v>
      </c>
      <c r="C1457" s="44">
        <v>36</v>
      </c>
      <c r="D1457" s="58" t="s">
        <v>1888</v>
      </c>
      <c r="E1457" t="s">
        <v>639</v>
      </c>
      <c r="F1457" t="s">
        <v>76</v>
      </c>
      <c r="G1457" s="45" t="s">
        <v>77</v>
      </c>
      <c r="H1457" s="44" t="s">
        <v>82</v>
      </c>
      <c r="I1457" s="44" t="s">
        <v>50</v>
      </c>
      <c r="J1457" s="44" t="s">
        <v>64</v>
      </c>
      <c r="K1457" s="46">
        <v>94.2</v>
      </c>
      <c r="L1457" s="47">
        <v>48</v>
      </c>
      <c r="M1457" s="48">
        <v>67.3</v>
      </c>
      <c r="N1457" s="47">
        <v>157</v>
      </c>
      <c r="O1457" s="48">
        <v>75.900000000000006</v>
      </c>
      <c r="P1457" s="47">
        <v>191</v>
      </c>
      <c r="Q1457" s="48">
        <v>95</v>
      </c>
      <c r="R1457" s="47">
        <v>71</v>
      </c>
      <c r="S1457" s="48">
        <v>100</v>
      </c>
      <c r="T1457" s="47">
        <v>50</v>
      </c>
      <c r="U1457" s="48">
        <v>93.3</v>
      </c>
      <c r="V1457" s="47">
        <v>143</v>
      </c>
      <c r="W1457" s="48">
        <v>90.3</v>
      </c>
      <c r="X1457" s="47">
        <v>147</v>
      </c>
      <c r="Y1457" s="48">
        <v>68.2</v>
      </c>
      <c r="Z1457" s="47">
        <v>563</v>
      </c>
      <c r="AA1457" s="48">
        <v>91.2</v>
      </c>
      <c r="AB1457" s="47">
        <v>94</v>
      </c>
      <c r="AC1457" s="48">
        <v>84.1</v>
      </c>
      <c r="AD1457" s="47">
        <v>123</v>
      </c>
      <c r="AE1457" s="46">
        <v>87.4</v>
      </c>
    </row>
    <row r="1458" spans="1:31" x14ac:dyDescent="0.2">
      <c r="A1458" s="44">
        <f t="shared" si="22"/>
        <v>1457</v>
      </c>
      <c r="B1458" s="45">
        <f>42</f>
        <v>42</v>
      </c>
      <c r="C1458" s="44">
        <f>40</f>
        <v>40</v>
      </c>
      <c r="D1458" s="58" t="s">
        <v>1889</v>
      </c>
      <c r="E1458" t="s">
        <v>100</v>
      </c>
      <c r="F1458" t="s">
        <v>101</v>
      </c>
      <c r="G1458" s="45" t="s">
        <v>84</v>
      </c>
      <c r="H1458" s="44" t="s">
        <v>82</v>
      </c>
      <c r="I1458" s="44" t="s">
        <v>50</v>
      </c>
      <c r="J1458" s="44" t="s">
        <v>64</v>
      </c>
      <c r="K1458" s="46">
        <v>94.3</v>
      </c>
      <c r="L1458" s="47">
        <v>46</v>
      </c>
      <c r="M1458" s="48">
        <v>79.5</v>
      </c>
      <c r="N1458" s="47">
        <v>105</v>
      </c>
      <c r="O1458" s="48">
        <v>26.5</v>
      </c>
      <c r="P1458" s="47">
        <v>705</v>
      </c>
      <c r="Q1458" s="48">
        <v>94.2</v>
      </c>
      <c r="R1458" s="47">
        <v>79</v>
      </c>
      <c r="S1458" s="48">
        <v>100</v>
      </c>
      <c r="T1458" s="47">
        <v>60</v>
      </c>
      <c r="U1458" s="48">
        <v>100</v>
      </c>
      <c r="V1458" s="47">
        <v>28</v>
      </c>
      <c r="W1458" s="48">
        <v>100</v>
      </c>
      <c r="X1458" s="47">
        <v>18</v>
      </c>
      <c r="Y1458" s="48">
        <v>97</v>
      </c>
      <c r="Z1458" s="47">
        <v>36</v>
      </c>
      <c r="AA1458" s="48">
        <v>66.599999999999994</v>
      </c>
      <c r="AB1458" s="47">
        <v>233</v>
      </c>
      <c r="AC1458" s="48">
        <v>92.5</v>
      </c>
      <c r="AD1458" s="47">
        <v>41</v>
      </c>
      <c r="AE1458" s="46">
        <v>85.1</v>
      </c>
    </row>
    <row r="1459" spans="1:31" x14ac:dyDescent="0.2">
      <c r="A1459" s="44">
        <f t="shared" si="22"/>
        <v>1458</v>
      </c>
      <c r="B1459" s="45">
        <v>130</v>
      </c>
      <c r="C1459" s="44">
        <f>126</f>
        <v>126</v>
      </c>
      <c r="D1459" s="58" t="s">
        <v>1890</v>
      </c>
      <c r="E1459" t="s">
        <v>216</v>
      </c>
      <c r="F1459" t="s">
        <v>69</v>
      </c>
      <c r="G1459" s="45" t="s">
        <v>84</v>
      </c>
      <c r="H1459" s="44" t="s">
        <v>82</v>
      </c>
      <c r="I1459" s="44" t="s">
        <v>50</v>
      </c>
      <c r="J1459" s="44" t="s">
        <v>64</v>
      </c>
      <c r="K1459" s="46">
        <v>94.3</v>
      </c>
      <c r="L1459" s="47">
        <v>47</v>
      </c>
      <c r="M1459" s="48">
        <v>75.3</v>
      </c>
      <c r="N1459" s="47">
        <v>126</v>
      </c>
      <c r="O1459" s="48">
        <v>10.5</v>
      </c>
      <c r="P1459" s="47" t="s">
        <v>53</v>
      </c>
      <c r="Q1459" s="48">
        <v>43.4</v>
      </c>
      <c r="R1459" s="47">
        <v>435</v>
      </c>
      <c r="S1459" s="48">
        <v>75.7</v>
      </c>
      <c r="T1459" s="47">
        <v>314</v>
      </c>
      <c r="U1459" s="48">
        <v>47.6</v>
      </c>
      <c r="V1459" s="47">
        <v>424</v>
      </c>
      <c r="W1459" s="48">
        <v>35.5</v>
      </c>
      <c r="X1459" s="47">
        <v>541</v>
      </c>
      <c r="Y1459" s="48">
        <v>95</v>
      </c>
      <c r="Z1459" s="47">
        <v>85</v>
      </c>
      <c r="AA1459" s="48">
        <v>27.5</v>
      </c>
      <c r="AB1459" s="47">
        <v>603</v>
      </c>
      <c r="AC1459" s="48">
        <v>58.4</v>
      </c>
      <c r="AD1459" s="47" t="s">
        <v>849</v>
      </c>
      <c r="AE1459" s="46">
        <v>64.5</v>
      </c>
    </row>
    <row r="1460" spans="1:31" x14ac:dyDescent="0.2">
      <c r="A1460" s="44">
        <f t="shared" si="22"/>
        <v>1459</v>
      </c>
      <c r="B1460" s="45">
        <f>36</f>
        <v>36</v>
      </c>
      <c r="C1460" s="44">
        <v>37</v>
      </c>
      <c r="D1460" s="58" t="s">
        <v>1891</v>
      </c>
      <c r="E1460" t="s">
        <v>100</v>
      </c>
      <c r="F1460" t="s">
        <v>101</v>
      </c>
      <c r="G1460" s="45" t="s">
        <v>84</v>
      </c>
      <c r="H1460" s="44" t="s">
        <v>82</v>
      </c>
      <c r="I1460" s="44" t="s">
        <v>50</v>
      </c>
      <c r="J1460" s="44" t="s">
        <v>64</v>
      </c>
      <c r="K1460" s="46">
        <v>95.7</v>
      </c>
      <c r="L1460" s="47">
        <v>45</v>
      </c>
      <c r="M1460" s="48">
        <v>87.5</v>
      </c>
      <c r="N1460" s="47">
        <v>81</v>
      </c>
      <c r="O1460" s="48">
        <v>11.3</v>
      </c>
      <c r="P1460" s="47" t="s">
        <v>53</v>
      </c>
      <c r="Q1460" s="48">
        <v>93</v>
      </c>
      <c r="R1460" s="47">
        <v>88</v>
      </c>
      <c r="S1460" s="48">
        <v>100</v>
      </c>
      <c r="T1460" s="47">
        <v>61</v>
      </c>
      <c r="U1460" s="48">
        <v>100</v>
      </c>
      <c r="V1460" s="47">
        <v>24</v>
      </c>
      <c r="W1460" s="48">
        <v>100</v>
      </c>
      <c r="X1460" s="47">
        <v>15</v>
      </c>
      <c r="Y1460" s="48">
        <v>94.7</v>
      </c>
      <c r="Z1460" s="47">
        <v>87</v>
      </c>
      <c r="AA1460" s="48">
        <v>86.7</v>
      </c>
      <c r="AB1460" s="47">
        <v>128</v>
      </c>
      <c r="AC1460" s="48">
        <v>91.7</v>
      </c>
      <c r="AD1460" s="47" t="s">
        <v>1586</v>
      </c>
      <c r="AE1460" s="46">
        <v>85.8</v>
      </c>
    </row>
    <row r="1461" spans="1:31" x14ac:dyDescent="0.2">
      <c r="A1461" s="44">
        <f t="shared" si="22"/>
        <v>1460</v>
      </c>
      <c r="B1461" s="45">
        <v>31</v>
      </c>
      <c r="C1461" s="44">
        <f>40</f>
        <v>40</v>
      </c>
      <c r="D1461" s="58" t="s">
        <v>1892</v>
      </c>
      <c r="E1461" t="s">
        <v>80</v>
      </c>
      <c r="F1461" t="s">
        <v>69</v>
      </c>
      <c r="G1461" s="45" t="s">
        <v>84</v>
      </c>
      <c r="H1461" s="44" t="s">
        <v>82</v>
      </c>
      <c r="I1461" s="44" t="s">
        <v>50</v>
      </c>
      <c r="J1461" s="44" t="s">
        <v>64</v>
      </c>
      <c r="K1461" s="46">
        <v>96.2</v>
      </c>
      <c r="L1461" s="47">
        <v>44</v>
      </c>
      <c r="M1461" s="48">
        <v>91.8</v>
      </c>
      <c r="N1461" s="47">
        <v>65</v>
      </c>
      <c r="O1461" s="48">
        <v>74.400000000000006</v>
      </c>
      <c r="P1461" s="47">
        <v>202</v>
      </c>
      <c r="Q1461" s="48">
        <v>70.2</v>
      </c>
      <c r="R1461" s="47">
        <v>215</v>
      </c>
      <c r="S1461" s="48">
        <v>99.5</v>
      </c>
      <c r="T1461" s="47">
        <v>115</v>
      </c>
      <c r="U1461" s="48">
        <v>99</v>
      </c>
      <c r="V1461" s="47">
        <v>70</v>
      </c>
      <c r="W1461" s="48">
        <v>99</v>
      </c>
      <c r="X1461" s="47">
        <v>61</v>
      </c>
      <c r="Y1461" s="48">
        <v>98.4</v>
      </c>
      <c r="Z1461" s="47">
        <v>19</v>
      </c>
      <c r="AA1461" s="48">
        <v>76.400000000000006</v>
      </c>
      <c r="AB1461" s="47">
        <v>174</v>
      </c>
      <c r="AC1461" s="48">
        <v>96.5</v>
      </c>
      <c r="AD1461" s="47">
        <v>14</v>
      </c>
      <c r="AE1461" s="46">
        <v>88.3</v>
      </c>
    </row>
    <row r="1462" spans="1:31" x14ac:dyDescent="0.2">
      <c r="A1462" s="44">
        <f t="shared" si="22"/>
        <v>1461</v>
      </c>
      <c r="B1462" s="45">
        <v>20</v>
      </c>
      <c r="C1462" s="44">
        <v>19</v>
      </c>
      <c r="D1462" s="58" t="s">
        <v>1893</v>
      </c>
      <c r="E1462" t="s">
        <v>100</v>
      </c>
      <c r="F1462" t="s">
        <v>101</v>
      </c>
      <c r="G1462" s="45" t="s">
        <v>84</v>
      </c>
      <c r="H1462" s="44" t="s">
        <v>82</v>
      </c>
      <c r="I1462" s="44" t="s">
        <v>50</v>
      </c>
      <c r="J1462" s="44" t="s">
        <v>64</v>
      </c>
      <c r="K1462" s="46">
        <v>96.3</v>
      </c>
      <c r="L1462" s="47">
        <v>43</v>
      </c>
      <c r="M1462" s="48">
        <v>93.5</v>
      </c>
      <c r="N1462" s="47">
        <v>59</v>
      </c>
      <c r="O1462" s="48">
        <v>29.9</v>
      </c>
      <c r="P1462" s="47">
        <v>632</v>
      </c>
      <c r="Q1462" s="48">
        <v>96.9</v>
      </c>
      <c r="R1462" s="47">
        <v>58</v>
      </c>
      <c r="S1462" s="48">
        <v>100</v>
      </c>
      <c r="T1462" s="47">
        <v>69</v>
      </c>
      <c r="U1462" s="48">
        <v>99.9</v>
      </c>
      <c r="V1462" s="47">
        <v>41</v>
      </c>
      <c r="W1462" s="48">
        <v>99.9</v>
      </c>
      <c r="X1462" s="47">
        <v>30</v>
      </c>
      <c r="Y1462" s="48">
        <v>97.6</v>
      </c>
      <c r="Z1462" s="47">
        <v>25</v>
      </c>
      <c r="AA1462" s="48">
        <v>98.7</v>
      </c>
      <c r="AB1462" s="47">
        <v>32</v>
      </c>
      <c r="AC1462" s="48">
        <v>97</v>
      </c>
      <c r="AD1462" s="47" t="s">
        <v>1863</v>
      </c>
      <c r="AE1462" s="46">
        <v>90.7</v>
      </c>
    </row>
    <row r="1463" spans="1:31" x14ac:dyDescent="0.2">
      <c r="A1463" s="44">
        <f t="shared" si="22"/>
        <v>1462</v>
      </c>
      <c r="B1463" s="45">
        <v>12</v>
      </c>
      <c r="C1463" s="44">
        <v>15</v>
      </c>
      <c r="D1463" s="58" t="s">
        <v>1894</v>
      </c>
      <c r="E1463" t="s">
        <v>764</v>
      </c>
      <c r="F1463" t="s">
        <v>76</v>
      </c>
      <c r="G1463" s="45" t="s">
        <v>77</v>
      </c>
      <c r="H1463" s="44" t="s">
        <v>82</v>
      </c>
      <c r="I1463" s="44" t="s">
        <v>50</v>
      </c>
      <c r="J1463" s="44" t="s">
        <v>64</v>
      </c>
      <c r="K1463" s="46">
        <v>97.1</v>
      </c>
      <c r="L1463" s="47">
        <v>42</v>
      </c>
      <c r="M1463" s="48">
        <v>91.4</v>
      </c>
      <c r="N1463" s="47">
        <v>67</v>
      </c>
      <c r="O1463" s="48">
        <v>83.9</v>
      </c>
      <c r="P1463" s="47">
        <v>148</v>
      </c>
      <c r="Q1463" s="48">
        <v>94.6</v>
      </c>
      <c r="R1463" s="47">
        <v>76</v>
      </c>
      <c r="S1463" s="48">
        <v>100</v>
      </c>
      <c r="T1463" s="47">
        <v>43</v>
      </c>
      <c r="U1463" s="48">
        <v>93.1</v>
      </c>
      <c r="V1463" s="47">
        <v>145</v>
      </c>
      <c r="W1463" s="48">
        <v>93.6</v>
      </c>
      <c r="X1463" s="47">
        <v>121</v>
      </c>
      <c r="Y1463" s="48">
        <v>86.9</v>
      </c>
      <c r="Z1463" s="47">
        <v>217</v>
      </c>
      <c r="AA1463" s="48">
        <v>87.7</v>
      </c>
      <c r="AB1463" s="47">
        <v>121</v>
      </c>
      <c r="AC1463" s="48">
        <v>87.2</v>
      </c>
      <c r="AD1463" s="47">
        <v>88</v>
      </c>
      <c r="AE1463" s="46">
        <v>93.7</v>
      </c>
    </row>
    <row r="1464" spans="1:31" x14ac:dyDescent="0.2">
      <c r="A1464" s="44">
        <f t="shared" si="22"/>
        <v>1463</v>
      </c>
      <c r="B1464" s="45">
        <f>58</f>
        <v>58</v>
      </c>
      <c r="C1464" s="44">
        <v>59</v>
      </c>
      <c r="D1464" s="58" t="s">
        <v>1895</v>
      </c>
      <c r="E1464" t="s">
        <v>216</v>
      </c>
      <c r="F1464" t="s">
        <v>69</v>
      </c>
      <c r="G1464" s="45" t="s">
        <v>84</v>
      </c>
      <c r="H1464" s="44" t="s">
        <v>82</v>
      </c>
      <c r="I1464" s="44" t="s">
        <v>50</v>
      </c>
      <c r="J1464" s="44" t="s">
        <v>64</v>
      </c>
      <c r="K1464" s="46">
        <v>97.1</v>
      </c>
      <c r="L1464" s="47">
        <v>41</v>
      </c>
      <c r="M1464" s="48">
        <v>95.5</v>
      </c>
      <c r="N1464" s="47">
        <v>47</v>
      </c>
      <c r="O1464" s="48">
        <v>41</v>
      </c>
      <c r="P1464" s="47">
        <v>493</v>
      </c>
      <c r="Q1464" s="48">
        <v>62.3</v>
      </c>
      <c r="R1464" s="47">
        <v>271</v>
      </c>
      <c r="S1464" s="48">
        <v>80.3</v>
      </c>
      <c r="T1464" s="47">
        <v>296</v>
      </c>
      <c r="U1464" s="48">
        <v>53.2</v>
      </c>
      <c r="V1464" s="47">
        <v>387</v>
      </c>
      <c r="W1464" s="48">
        <v>57.6</v>
      </c>
      <c r="X1464" s="47">
        <v>354</v>
      </c>
      <c r="Y1464" s="48">
        <v>95.5</v>
      </c>
      <c r="Z1464" s="47">
        <v>72</v>
      </c>
      <c r="AA1464" s="48">
        <v>76.8</v>
      </c>
      <c r="AB1464" s="47">
        <v>172</v>
      </c>
      <c r="AC1464" s="48">
        <v>87</v>
      </c>
      <c r="AD1464" s="47">
        <v>89</v>
      </c>
      <c r="AE1464" s="46">
        <v>80.099999999999994</v>
      </c>
    </row>
    <row r="1465" spans="1:31" x14ac:dyDescent="0.2">
      <c r="A1465" s="44">
        <f t="shared" si="22"/>
        <v>1464</v>
      </c>
      <c r="B1465" s="45">
        <v>108</v>
      </c>
      <c r="C1465" s="44">
        <v>92</v>
      </c>
      <c r="D1465" s="58" t="s">
        <v>1896</v>
      </c>
      <c r="E1465" t="s">
        <v>220</v>
      </c>
      <c r="F1465" t="s">
        <v>47</v>
      </c>
      <c r="G1465" s="45" t="s">
        <v>84</v>
      </c>
      <c r="H1465" s="44" t="s">
        <v>82</v>
      </c>
      <c r="I1465" s="44" t="s">
        <v>50</v>
      </c>
      <c r="J1465" s="44" t="s">
        <v>64</v>
      </c>
      <c r="K1465" s="46">
        <v>97.3</v>
      </c>
      <c r="L1465" s="47">
        <v>40</v>
      </c>
      <c r="M1465" s="48">
        <v>81</v>
      </c>
      <c r="N1465" s="47">
        <v>102</v>
      </c>
      <c r="O1465" s="48">
        <v>30.5</v>
      </c>
      <c r="P1465" s="47">
        <v>623</v>
      </c>
      <c r="Q1465" s="48">
        <v>40.299999999999997</v>
      </c>
      <c r="R1465" s="47">
        <v>467</v>
      </c>
      <c r="S1465" s="48">
        <v>9.1999999999999993</v>
      </c>
      <c r="T1465" s="47" t="s">
        <v>53</v>
      </c>
      <c r="U1465" s="48">
        <v>3.5</v>
      </c>
      <c r="V1465" s="47" t="s">
        <v>53</v>
      </c>
      <c r="W1465" s="48">
        <v>8.5</v>
      </c>
      <c r="X1465" s="47" t="s">
        <v>53</v>
      </c>
      <c r="Y1465" s="48">
        <v>95.3</v>
      </c>
      <c r="Z1465" s="47">
        <v>76</v>
      </c>
      <c r="AA1465" s="48">
        <v>98.8</v>
      </c>
      <c r="AB1465" s="47">
        <v>31</v>
      </c>
      <c r="AC1465" s="48">
        <v>89</v>
      </c>
      <c r="AD1465" s="47">
        <v>70</v>
      </c>
      <c r="AE1465" s="46">
        <v>67.3</v>
      </c>
    </row>
    <row r="1466" spans="1:31" x14ac:dyDescent="0.2">
      <c r="A1466" s="44">
        <f t="shared" si="22"/>
        <v>1465</v>
      </c>
      <c r="B1466" s="45">
        <v>68</v>
      </c>
      <c r="C1466" s="44">
        <v>66</v>
      </c>
      <c r="D1466" s="58" t="s">
        <v>1897</v>
      </c>
      <c r="E1466" t="s">
        <v>46</v>
      </c>
      <c r="F1466" t="s">
        <v>47</v>
      </c>
      <c r="G1466" s="45" t="s">
        <v>84</v>
      </c>
      <c r="H1466" s="44" t="s">
        <v>82</v>
      </c>
      <c r="I1466" s="44" t="s">
        <v>50</v>
      </c>
      <c r="J1466" s="44" t="s">
        <v>64</v>
      </c>
      <c r="K1466" s="46">
        <v>97.6</v>
      </c>
      <c r="L1466" s="47">
        <v>39</v>
      </c>
      <c r="M1466" s="48">
        <v>96.8</v>
      </c>
      <c r="N1466" s="47">
        <v>38</v>
      </c>
      <c r="O1466" s="48">
        <v>10.7</v>
      </c>
      <c r="P1466" s="47" t="s">
        <v>53</v>
      </c>
      <c r="Q1466" s="48">
        <v>85.4</v>
      </c>
      <c r="R1466" s="47">
        <v>122</v>
      </c>
      <c r="S1466" s="48">
        <v>9.1</v>
      </c>
      <c r="T1466" s="47" t="s">
        <v>53</v>
      </c>
      <c r="U1466" s="48">
        <v>19.100000000000001</v>
      </c>
      <c r="V1466" s="47">
        <v>742</v>
      </c>
      <c r="W1466" s="48">
        <v>14.4</v>
      </c>
      <c r="X1466" s="47" t="s">
        <v>53</v>
      </c>
      <c r="Y1466" s="48">
        <v>90.5</v>
      </c>
      <c r="Z1466" s="47">
        <v>169</v>
      </c>
      <c r="AA1466" s="48">
        <v>93.9</v>
      </c>
      <c r="AB1466" s="47">
        <v>82</v>
      </c>
      <c r="AC1466" s="48">
        <v>70.599999999999994</v>
      </c>
      <c r="AD1466" s="47" t="s">
        <v>1311</v>
      </c>
      <c r="AE1466" s="46">
        <v>76.400000000000006</v>
      </c>
    </row>
    <row r="1467" spans="1:31" x14ac:dyDescent="0.2">
      <c r="A1467" s="44">
        <f t="shared" si="22"/>
        <v>1466</v>
      </c>
      <c r="B1467" s="45">
        <f>63</f>
        <v>63</v>
      </c>
      <c r="C1467" s="44">
        <v>68</v>
      </c>
      <c r="D1467" s="58" t="s">
        <v>1898</v>
      </c>
      <c r="E1467" t="s">
        <v>190</v>
      </c>
      <c r="F1467" t="s">
        <v>76</v>
      </c>
      <c r="G1467" s="45" t="s">
        <v>77</v>
      </c>
      <c r="H1467" s="44" t="s">
        <v>82</v>
      </c>
      <c r="I1467" s="44" t="s">
        <v>50</v>
      </c>
      <c r="J1467" s="44" t="s">
        <v>64</v>
      </c>
      <c r="K1467" s="46">
        <v>97.7</v>
      </c>
      <c r="L1467" s="47">
        <v>38</v>
      </c>
      <c r="M1467" s="48">
        <v>94.2</v>
      </c>
      <c r="N1467" s="47">
        <v>54</v>
      </c>
      <c r="O1467" s="48">
        <v>38.799999999999997</v>
      </c>
      <c r="P1467" s="47">
        <v>522</v>
      </c>
      <c r="Q1467" s="48">
        <v>70.900000000000006</v>
      </c>
      <c r="R1467" s="47">
        <v>209</v>
      </c>
      <c r="S1467" s="48">
        <v>25.3</v>
      </c>
      <c r="T1467" s="47">
        <v>647</v>
      </c>
      <c r="U1467" s="48">
        <v>59.2</v>
      </c>
      <c r="V1467" s="47">
        <v>346</v>
      </c>
      <c r="W1467" s="48">
        <v>63.1</v>
      </c>
      <c r="X1467" s="47">
        <v>313</v>
      </c>
      <c r="Y1467" s="48">
        <v>67.099999999999994</v>
      </c>
      <c r="Z1467" s="47">
        <v>587</v>
      </c>
      <c r="AA1467" s="48">
        <v>100</v>
      </c>
      <c r="AB1467" s="47">
        <v>11</v>
      </c>
      <c r="AC1467" s="48">
        <v>88.4</v>
      </c>
      <c r="AD1467" s="47" t="s">
        <v>1537</v>
      </c>
      <c r="AE1467" s="46">
        <v>78.900000000000006</v>
      </c>
    </row>
    <row r="1468" spans="1:31" x14ac:dyDescent="0.2">
      <c r="A1468" s="44">
        <f t="shared" si="22"/>
        <v>1467</v>
      </c>
      <c r="B1468" s="45">
        <f>32</f>
        <v>32</v>
      </c>
      <c r="C1468" s="44">
        <v>30</v>
      </c>
      <c r="D1468" s="58" t="s">
        <v>1899</v>
      </c>
      <c r="E1468" t="s">
        <v>100</v>
      </c>
      <c r="F1468" t="s">
        <v>101</v>
      </c>
      <c r="G1468" s="45" t="s">
        <v>77</v>
      </c>
      <c r="H1468" s="44" t="s">
        <v>82</v>
      </c>
      <c r="I1468" s="44" t="s">
        <v>50</v>
      </c>
      <c r="J1468" s="44" t="s">
        <v>64</v>
      </c>
      <c r="K1468" s="46">
        <v>97.9</v>
      </c>
      <c r="L1468" s="47">
        <v>37</v>
      </c>
      <c r="M1468" s="48">
        <v>82.6</v>
      </c>
      <c r="N1468" s="47">
        <v>96</v>
      </c>
      <c r="O1468" s="48">
        <v>40.9</v>
      </c>
      <c r="P1468" s="47">
        <v>495</v>
      </c>
      <c r="Q1468" s="48">
        <v>91.7</v>
      </c>
      <c r="R1468" s="47">
        <v>93</v>
      </c>
      <c r="S1468" s="48">
        <v>100</v>
      </c>
      <c r="T1468" s="47">
        <v>49</v>
      </c>
      <c r="U1468" s="48">
        <v>99</v>
      </c>
      <c r="V1468" s="47">
        <v>68</v>
      </c>
      <c r="W1468" s="48">
        <v>99.1</v>
      </c>
      <c r="X1468" s="47">
        <v>59</v>
      </c>
      <c r="Y1468" s="48">
        <v>93.1</v>
      </c>
      <c r="Z1468" s="47">
        <v>123</v>
      </c>
      <c r="AA1468" s="48">
        <v>67.099999999999994</v>
      </c>
      <c r="AB1468" s="47">
        <v>232</v>
      </c>
      <c r="AC1468" s="48">
        <v>91.8</v>
      </c>
      <c r="AD1468" s="47">
        <v>48</v>
      </c>
      <c r="AE1468" s="46">
        <v>87.4</v>
      </c>
    </row>
    <row r="1469" spans="1:31" x14ac:dyDescent="0.2">
      <c r="A1469" s="44">
        <f t="shared" si="22"/>
        <v>1468</v>
      </c>
      <c r="B1469" s="45">
        <f>116</f>
        <v>116</v>
      </c>
      <c r="C1469" s="44">
        <v>93</v>
      </c>
      <c r="D1469" s="58" t="s">
        <v>1900</v>
      </c>
      <c r="E1469" t="s">
        <v>144</v>
      </c>
      <c r="F1469" t="s">
        <v>47</v>
      </c>
      <c r="G1469" s="45" t="s">
        <v>77</v>
      </c>
      <c r="H1469" s="44" t="s">
        <v>82</v>
      </c>
      <c r="I1469" s="44" t="s">
        <v>50</v>
      </c>
      <c r="J1469" s="44" t="s">
        <v>51</v>
      </c>
      <c r="K1469" s="46">
        <v>98</v>
      </c>
      <c r="L1469" s="47">
        <v>36</v>
      </c>
      <c r="M1469" s="48">
        <v>98.6</v>
      </c>
      <c r="N1469" s="47">
        <v>29</v>
      </c>
      <c r="O1469" s="48">
        <v>35.1</v>
      </c>
      <c r="P1469" s="47">
        <v>562</v>
      </c>
      <c r="Q1469" s="48">
        <v>14.2</v>
      </c>
      <c r="R1469" s="47" t="s">
        <v>53</v>
      </c>
      <c r="S1469" s="48">
        <v>42</v>
      </c>
      <c r="T1469" s="47">
        <v>482</v>
      </c>
      <c r="U1469" s="48">
        <v>7.8</v>
      </c>
      <c r="V1469" s="47" t="s">
        <v>53</v>
      </c>
      <c r="W1469" s="48">
        <v>11.9</v>
      </c>
      <c r="X1469" s="47" t="s">
        <v>53</v>
      </c>
      <c r="Y1469" s="48">
        <v>81.2</v>
      </c>
      <c r="Z1469" s="47">
        <v>328</v>
      </c>
      <c r="AA1469" s="48">
        <v>99.9</v>
      </c>
      <c r="AB1469" s="47">
        <v>13</v>
      </c>
      <c r="AC1469" s="48">
        <v>80</v>
      </c>
      <c r="AD1469" s="47" t="s">
        <v>1521</v>
      </c>
      <c r="AE1469" s="46">
        <v>66.099999999999994</v>
      </c>
    </row>
    <row r="1470" spans="1:31" x14ac:dyDescent="0.2">
      <c r="A1470" s="44">
        <f t="shared" si="22"/>
        <v>1469</v>
      </c>
      <c r="B1470" s="45">
        <v>27</v>
      </c>
      <c r="C1470" s="44">
        <v>29</v>
      </c>
      <c r="D1470" s="58" t="s">
        <v>1901</v>
      </c>
      <c r="E1470" t="s">
        <v>160</v>
      </c>
      <c r="F1470" t="s">
        <v>47</v>
      </c>
      <c r="G1470" s="45" t="s">
        <v>77</v>
      </c>
      <c r="H1470" s="44" t="s">
        <v>82</v>
      </c>
      <c r="I1470" s="44" t="s">
        <v>50</v>
      </c>
      <c r="J1470" s="44" t="s">
        <v>64</v>
      </c>
      <c r="K1470" s="46">
        <v>98.1</v>
      </c>
      <c r="L1470" s="47">
        <v>35</v>
      </c>
      <c r="M1470" s="48">
        <v>93.5</v>
      </c>
      <c r="N1470" s="47">
        <v>58</v>
      </c>
      <c r="O1470" s="48">
        <v>67.3</v>
      </c>
      <c r="P1470" s="47">
        <v>250</v>
      </c>
      <c r="Q1470" s="48">
        <v>72.400000000000006</v>
      </c>
      <c r="R1470" s="47">
        <v>194</v>
      </c>
      <c r="S1470" s="48">
        <v>88.6</v>
      </c>
      <c r="T1470" s="47">
        <v>232</v>
      </c>
      <c r="U1470" s="48">
        <v>93.5</v>
      </c>
      <c r="V1470" s="47">
        <v>138</v>
      </c>
      <c r="W1470" s="48">
        <v>69.599999999999994</v>
      </c>
      <c r="X1470" s="47">
        <v>272</v>
      </c>
      <c r="Y1470" s="48">
        <v>92.9</v>
      </c>
      <c r="Z1470" s="47">
        <v>130</v>
      </c>
      <c r="AA1470" s="48">
        <v>98.9</v>
      </c>
      <c r="AB1470" s="47">
        <v>27</v>
      </c>
      <c r="AC1470" s="48">
        <v>96.3</v>
      </c>
      <c r="AD1470" s="47" t="s">
        <v>1859</v>
      </c>
      <c r="AE1470" s="46">
        <v>88.9</v>
      </c>
    </row>
    <row r="1471" spans="1:31" x14ac:dyDescent="0.2">
      <c r="A1471" s="44">
        <f t="shared" si="22"/>
        <v>1470</v>
      </c>
      <c r="B1471" s="45">
        <v>84</v>
      </c>
      <c r="C1471" s="44">
        <v>71</v>
      </c>
      <c r="D1471" s="58" t="s">
        <v>1902</v>
      </c>
      <c r="E1471" t="s">
        <v>125</v>
      </c>
      <c r="F1471" t="s">
        <v>47</v>
      </c>
      <c r="G1471" s="45" t="s">
        <v>84</v>
      </c>
      <c r="H1471" s="44" t="s">
        <v>82</v>
      </c>
      <c r="I1471" s="44" t="s">
        <v>50</v>
      </c>
      <c r="J1471" s="44" t="s">
        <v>64</v>
      </c>
      <c r="K1471" s="46">
        <v>98.1</v>
      </c>
      <c r="L1471" s="47">
        <v>34</v>
      </c>
      <c r="M1471" s="48">
        <v>95.8</v>
      </c>
      <c r="N1471" s="47">
        <v>44</v>
      </c>
      <c r="O1471" s="48">
        <v>82</v>
      </c>
      <c r="P1471" s="47">
        <v>158</v>
      </c>
      <c r="Q1471" s="48">
        <v>2.2999999999999998</v>
      </c>
      <c r="R1471" s="47" t="s">
        <v>53</v>
      </c>
      <c r="S1471" s="48">
        <v>72.3</v>
      </c>
      <c r="T1471" s="47">
        <v>328</v>
      </c>
      <c r="U1471" s="48">
        <v>78.5</v>
      </c>
      <c r="V1471" s="47">
        <v>233</v>
      </c>
      <c r="W1471" s="48">
        <v>80.5</v>
      </c>
      <c r="X1471" s="47">
        <v>202</v>
      </c>
      <c r="Y1471" s="48">
        <v>75.8</v>
      </c>
      <c r="Z1471" s="47">
        <v>423</v>
      </c>
      <c r="AA1471" s="48">
        <v>99.9</v>
      </c>
      <c r="AB1471" s="47">
        <v>12</v>
      </c>
      <c r="AC1471" s="48">
        <v>66.099999999999994</v>
      </c>
      <c r="AD1471" s="47" t="s">
        <v>985</v>
      </c>
      <c r="AE1471" s="46">
        <v>72.3</v>
      </c>
    </row>
    <row r="1472" spans="1:31" x14ac:dyDescent="0.2">
      <c r="A1472" s="44">
        <f t="shared" si="22"/>
        <v>1471</v>
      </c>
      <c r="B1472" s="45">
        <v>10</v>
      </c>
      <c r="C1472" s="44">
        <v>10</v>
      </c>
      <c r="D1472" s="58" t="s">
        <v>1903</v>
      </c>
      <c r="E1472" t="s">
        <v>46</v>
      </c>
      <c r="F1472" t="s">
        <v>47</v>
      </c>
      <c r="G1472" s="45" t="s">
        <v>48</v>
      </c>
      <c r="H1472" s="44" t="s">
        <v>62</v>
      </c>
      <c r="I1472" s="44" t="s">
        <v>50</v>
      </c>
      <c r="J1472" s="44" t="s">
        <v>51</v>
      </c>
      <c r="K1472" s="46">
        <v>98.3</v>
      </c>
      <c r="L1472" s="47">
        <v>33</v>
      </c>
      <c r="M1472" s="48">
        <v>99.2</v>
      </c>
      <c r="N1472" s="47">
        <v>23</v>
      </c>
      <c r="O1472" s="48">
        <v>100</v>
      </c>
      <c r="P1472" s="47">
        <v>5</v>
      </c>
      <c r="Q1472" s="48">
        <v>100</v>
      </c>
      <c r="R1472" s="47">
        <v>3</v>
      </c>
      <c r="S1472" s="48">
        <v>100</v>
      </c>
      <c r="T1472" s="47">
        <v>65</v>
      </c>
      <c r="U1472" s="48">
        <v>90.7</v>
      </c>
      <c r="V1472" s="47">
        <v>161</v>
      </c>
      <c r="W1472" s="48">
        <v>91.4</v>
      </c>
      <c r="X1472" s="47">
        <v>136</v>
      </c>
      <c r="Y1472" s="48">
        <v>61.8</v>
      </c>
      <c r="Z1472" s="47">
        <v>665</v>
      </c>
      <c r="AA1472" s="48">
        <v>49.1</v>
      </c>
      <c r="AB1472" s="47">
        <v>352</v>
      </c>
      <c r="AC1472" s="48">
        <v>79.2</v>
      </c>
      <c r="AD1472" s="47">
        <v>185</v>
      </c>
      <c r="AE1472" s="46">
        <v>94.3</v>
      </c>
    </row>
    <row r="1473" spans="1:31" x14ac:dyDescent="0.2">
      <c r="A1473" s="44">
        <f t="shared" si="22"/>
        <v>1472</v>
      </c>
      <c r="B1473" s="45">
        <v>35</v>
      </c>
      <c r="C1473" s="44">
        <f>34</f>
        <v>34</v>
      </c>
      <c r="D1473" s="58" t="s">
        <v>1904</v>
      </c>
      <c r="E1473" t="s">
        <v>80</v>
      </c>
      <c r="F1473" t="s">
        <v>69</v>
      </c>
      <c r="G1473" s="45" t="s">
        <v>84</v>
      </c>
      <c r="H1473" s="44" t="s">
        <v>82</v>
      </c>
      <c r="I1473" s="44" t="s">
        <v>50</v>
      </c>
      <c r="J1473" s="44" t="s">
        <v>64</v>
      </c>
      <c r="K1473" s="46">
        <v>98.6</v>
      </c>
      <c r="L1473" s="47">
        <v>31</v>
      </c>
      <c r="M1473" s="48">
        <v>98.8</v>
      </c>
      <c r="N1473" s="47">
        <v>26</v>
      </c>
      <c r="O1473" s="48">
        <v>58.2</v>
      </c>
      <c r="P1473" s="47">
        <v>310</v>
      </c>
      <c r="Q1473" s="48">
        <v>56.8</v>
      </c>
      <c r="R1473" s="47">
        <v>308</v>
      </c>
      <c r="S1473" s="48">
        <v>95.3</v>
      </c>
      <c r="T1473" s="47">
        <v>176</v>
      </c>
      <c r="U1473" s="48">
        <v>99.5</v>
      </c>
      <c r="V1473" s="47">
        <v>56</v>
      </c>
      <c r="W1473" s="48">
        <v>99.5</v>
      </c>
      <c r="X1473" s="47">
        <v>45</v>
      </c>
      <c r="Y1473" s="48">
        <v>99.4</v>
      </c>
      <c r="Z1473" s="47">
        <v>7</v>
      </c>
      <c r="AA1473" s="48">
        <v>91.9</v>
      </c>
      <c r="AB1473" s="47">
        <v>90</v>
      </c>
      <c r="AC1473" s="48">
        <v>98.2</v>
      </c>
      <c r="AD1473" s="47" t="s">
        <v>1905</v>
      </c>
      <c r="AE1473" s="46">
        <v>86.4</v>
      </c>
    </row>
    <row r="1474" spans="1:31" x14ac:dyDescent="0.2">
      <c r="A1474" s="44">
        <f t="shared" si="22"/>
        <v>1473</v>
      </c>
      <c r="B1474" s="45">
        <v>55</v>
      </c>
      <c r="C1474" s="44">
        <v>43</v>
      </c>
      <c r="D1474" s="58" t="s">
        <v>1906</v>
      </c>
      <c r="E1474" t="s">
        <v>46</v>
      </c>
      <c r="F1474" t="s">
        <v>47</v>
      </c>
      <c r="G1474" s="45" t="s">
        <v>84</v>
      </c>
      <c r="H1474" s="44" t="s">
        <v>82</v>
      </c>
      <c r="I1474" s="44" t="s">
        <v>50</v>
      </c>
      <c r="J1474" s="44" t="s">
        <v>51</v>
      </c>
      <c r="K1474" s="46">
        <v>98.6</v>
      </c>
      <c r="L1474" s="47">
        <v>32</v>
      </c>
      <c r="M1474" s="48">
        <v>99.9</v>
      </c>
      <c r="N1474" s="47">
        <v>12</v>
      </c>
      <c r="O1474" s="48">
        <v>89</v>
      </c>
      <c r="P1474" s="47">
        <v>109</v>
      </c>
      <c r="Q1474" s="48">
        <v>31.7</v>
      </c>
      <c r="R1474" s="47">
        <v>568</v>
      </c>
      <c r="S1474" s="48">
        <v>33.1</v>
      </c>
      <c r="T1474" s="47">
        <v>553</v>
      </c>
      <c r="U1474" s="48">
        <v>99.7</v>
      </c>
      <c r="V1474" s="47">
        <v>52</v>
      </c>
      <c r="W1474" s="48">
        <v>99.7</v>
      </c>
      <c r="X1474" s="47">
        <v>42</v>
      </c>
      <c r="Y1474" s="48">
        <v>93.5</v>
      </c>
      <c r="Z1474" s="47">
        <v>115</v>
      </c>
      <c r="AA1474" s="48">
        <v>99.5</v>
      </c>
      <c r="AB1474" s="47">
        <v>19</v>
      </c>
      <c r="AC1474" s="48">
        <v>91.3</v>
      </c>
      <c r="AD1474" s="47">
        <v>52</v>
      </c>
      <c r="AE1474" s="46">
        <v>81.099999999999994</v>
      </c>
    </row>
    <row r="1475" spans="1:31" x14ac:dyDescent="0.2">
      <c r="A1475" s="44">
        <f t="shared" ref="A1475:A1504" si="23">ROW(A1474)</f>
        <v>1474</v>
      </c>
      <c r="B1475" s="45">
        <v>15</v>
      </c>
      <c r="C1475" s="44">
        <v>11</v>
      </c>
      <c r="D1475" s="58" t="s">
        <v>1907</v>
      </c>
      <c r="E1475" t="s">
        <v>46</v>
      </c>
      <c r="F1475" t="s">
        <v>47</v>
      </c>
      <c r="G1475" s="45" t="s">
        <v>77</v>
      </c>
      <c r="H1475" s="44" t="s">
        <v>82</v>
      </c>
      <c r="I1475" s="44" t="s">
        <v>50</v>
      </c>
      <c r="J1475" s="44" t="s">
        <v>51</v>
      </c>
      <c r="K1475" s="46">
        <v>98.9</v>
      </c>
      <c r="L1475" s="47">
        <v>30</v>
      </c>
      <c r="M1475" s="48">
        <v>98.7</v>
      </c>
      <c r="N1475" s="47">
        <v>28</v>
      </c>
      <c r="O1475" s="48">
        <v>99.9</v>
      </c>
      <c r="P1475" s="47">
        <v>29</v>
      </c>
      <c r="Q1475" s="48">
        <v>72</v>
      </c>
      <c r="R1475" s="47">
        <v>199</v>
      </c>
      <c r="S1475" s="48">
        <v>96.9</v>
      </c>
      <c r="T1475" s="47">
        <v>151</v>
      </c>
      <c r="U1475" s="48">
        <v>76.3</v>
      </c>
      <c r="V1475" s="47">
        <v>249</v>
      </c>
      <c r="W1475" s="48">
        <v>78.599999999999994</v>
      </c>
      <c r="X1475" s="47">
        <v>221</v>
      </c>
      <c r="Y1475" s="48">
        <v>89.4</v>
      </c>
      <c r="Z1475" s="47">
        <v>182</v>
      </c>
      <c r="AA1475" s="48">
        <v>100</v>
      </c>
      <c r="AB1475" s="47">
        <v>4</v>
      </c>
      <c r="AC1475" s="48">
        <v>95</v>
      </c>
      <c r="AD1475" s="47">
        <v>24</v>
      </c>
      <c r="AE1475" s="46">
        <v>92.5</v>
      </c>
    </row>
    <row r="1476" spans="1:31" x14ac:dyDescent="0.2">
      <c r="A1476" s="44">
        <f t="shared" si="23"/>
        <v>1475</v>
      </c>
      <c r="B1476" s="45">
        <f>25</f>
        <v>25</v>
      </c>
      <c r="C1476" s="44">
        <v>18</v>
      </c>
      <c r="D1476" s="58" t="s">
        <v>1908</v>
      </c>
      <c r="E1476" t="s">
        <v>100</v>
      </c>
      <c r="F1476" t="s">
        <v>101</v>
      </c>
      <c r="G1476" s="45" t="s">
        <v>84</v>
      </c>
      <c r="H1476" s="44" t="s">
        <v>82</v>
      </c>
      <c r="I1476" s="44" t="s">
        <v>50</v>
      </c>
      <c r="J1476" s="44" t="s">
        <v>64</v>
      </c>
      <c r="K1476" s="46">
        <v>98.9</v>
      </c>
      <c r="L1476" s="47">
        <v>29</v>
      </c>
      <c r="M1476" s="48">
        <v>94.2</v>
      </c>
      <c r="N1476" s="47">
        <v>53</v>
      </c>
      <c r="O1476" s="48">
        <v>15.7</v>
      </c>
      <c r="P1476" s="47" t="s">
        <v>53</v>
      </c>
      <c r="Q1476" s="48">
        <v>94.3</v>
      </c>
      <c r="R1476" s="47">
        <v>78</v>
      </c>
      <c r="S1476" s="48">
        <v>99.9</v>
      </c>
      <c r="T1476" s="47">
        <v>101</v>
      </c>
      <c r="U1476" s="48">
        <v>100</v>
      </c>
      <c r="V1476" s="47">
        <v>18</v>
      </c>
      <c r="W1476" s="48">
        <v>100</v>
      </c>
      <c r="X1476" s="47">
        <v>12</v>
      </c>
      <c r="Y1476" s="48">
        <v>95.5</v>
      </c>
      <c r="Z1476" s="47">
        <v>71</v>
      </c>
      <c r="AA1476" s="48">
        <v>95.8</v>
      </c>
      <c r="AB1476" s="47">
        <v>70</v>
      </c>
      <c r="AC1476" s="48">
        <v>97.6</v>
      </c>
      <c r="AD1476" s="47">
        <v>11</v>
      </c>
      <c r="AE1476" s="46">
        <v>89.4</v>
      </c>
    </row>
    <row r="1477" spans="1:31" x14ac:dyDescent="0.2">
      <c r="A1477" s="44">
        <f t="shared" si="23"/>
        <v>1476</v>
      </c>
      <c r="B1477" s="45">
        <v>136</v>
      </c>
      <c r="C1477" s="44">
        <f>94</f>
        <v>94</v>
      </c>
      <c r="D1477" s="58" t="s">
        <v>1909</v>
      </c>
      <c r="E1477" t="s">
        <v>109</v>
      </c>
      <c r="F1477" t="s">
        <v>47</v>
      </c>
      <c r="G1477" s="45" t="s">
        <v>84</v>
      </c>
      <c r="H1477" s="44" t="s">
        <v>82</v>
      </c>
      <c r="I1477" s="44" t="s">
        <v>50</v>
      </c>
      <c r="J1477" s="44" t="s">
        <v>64</v>
      </c>
      <c r="K1477" s="46">
        <v>99.2</v>
      </c>
      <c r="L1477" s="47">
        <v>28</v>
      </c>
      <c r="M1477" s="48">
        <v>95.9</v>
      </c>
      <c r="N1477" s="47">
        <v>43</v>
      </c>
      <c r="O1477" s="48">
        <v>47.1</v>
      </c>
      <c r="P1477" s="47">
        <v>419</v>
      </c>
      <c r="Q1477" s="48">
        <v>4.0999999999999996</v>
      </c>
      <c r="R1477" s="47" t="s">
        <v>53</v>
      </c>
      <c r="S1477" s="48">
        <v>10</v>
      </c>
      <c r="T1477" s="47" t="s">
        <v>53</v>
      </c>
      <c r="U1477" s="48">
        <v>5.4</v>
      </c>
      <c r="V1477" s="47" t="s">
        <v>53</v>
      </c>
      <c r="W1477" s="48">
        <v>10.7</v>
      </c>
      <c r="X1477" s="47" t="s">
        <v>53</v>
      </c>
      <c r="Y1477" s="48">
        <v>93.6</v>
      </c>
      <c r="Z1477" s="47">
        <v>110</v>
      </c>
      <c r="AA1477" s="48">
        <v>97.9</v>
      </c>
      <c r="AB1477" s="47">
        <v>47</v>
      </c>
      <c r="AC1477" s="48">
        <v>82.2</v>
      </c>
      <c r="AD1477" s="47" t="s">
        <v>1487</v>
      </c>
      <c r="AE1477" s="46">
        <v>64</v>
      </c>
    </row>
    <row r="1478" spans="1:31" x14ac:dyDescent="0.2">
      <c r="A1478" s="44">
        <f t="shared" si="23"/>
        <v>1477</v>
      </c>
      <c r="B1478" s="45">
        <v>11</v>
      </c>
      <c r="C1478" s="44">
        <v>17</v>
      </c>
      <c r="D1478" s="58" t="s">
        <v>1910</v>
      </c>
      <c r="E1478" t="s">
        <v>639</v>
      </c>
      <c r="F1478" t="s">
        <v>76</v>
      </c>
      <c r="G1478" s="45" t="s">
        <v>77</v>
      </c>
      <c r="H1478" s="44" t="s">
        <v>82</v>
      </c>
      <c r="I1478" s="44" t="s">
        <v>50</v>
      </c>
      <c r="J1478" s="44" t="s">
        <v>64</v>
      </c>
      <c r="K1478" s="46">
        <v>99.3</v>
      </c>
      <c r="L1478" s="47">
        <v>27</v>
      </c>
      <c r="M1478" s="48">
        <v>82.5</v>
      </c>
      <c r="N1478" s="47">
        <v>97</v>
      </c>
      <c r="O1478" s="48">
        <v>85.3</v>
      </c>
      <c r="P1478" s="47">
        <v>131</v>
      </c>
      <c r="Q1478" s="48">
        <v>96.6</v>
      </c>
      <c r="R1478" s="47">
        <v>60</v>
      </c>
      <c r="S1478" s="48">
        <v>100</v>
      </c>
      <c r="T1478" s="47">
        <v>31</v>
      </c>
      <c r="U1478" s="48">
        <v>100</v>
      </c>
      <c r="V1478" s="47">
        <v>38</v>
      </c>
      <c r="W1478" s="48">
        <v>100</v>
      </c>
      <c r="X1478" s="47">
        <v>24</v>
      </c>
      <c r="Y1478" s="48">
        <v>82.3</v>
      </c>
      <c r="Z1478" s="47">
        <v>305</v>
      </c>
      <c r="AA1478" s="48">
        <v>99.8</v>
      </c>
      <c r="AB1478" s="47">
        <v>15</v>
      </c>
      <c r="AC1478" s="48">
        <v>84.8</v>
      </c>
      <c r="AD1478" s="47" t="s">
        <v>1431</v>
      </c>
      <c r="AE1478" s="46">
        <v>94.2</v>
      </c>
    </row>
    <row r="1479" spans="1:31" x14ac:dyDescent="0.2">
      <c r="A1479" s="44">
        <f t="shared" si="23"/>
        <v>1478</v>
      </c>
      <c r="B1479" s="45">
        <v>45</v>
      </c>
      <c r="C1479" s="44">
        <v>44</v>
      </c>
      <c r="D1479" s="58" t="s">
        <v>1911</v>
      </c>
      <c r="E1479" t="s">
        <v>46</v>
      </c>
      <c r="F1479" t="s">
        <v>47</v>
      </c>
      <c r="G1479" s="45" t="s">
        <v>84</v>
      </c>
      <c r="H1479" s="44" t="s">
        <v>82</v>
      </c>
      <c r="I1479" s="44" t="s">
        <v>50</v>
      </c>
      <c r="J1479" s="44" t="s">
        <v>64</v>
      </c>
      <c r="K1479" s="46">
        <v>99.3</v>
      </c>
      <c r="L1479" s="47">
        <v>26</v>
      </c>
      <c r="M1479" s="48">
        <v>98.5</v>
      </c>
      <c r="N1479" s="47">
        <v>30</v>
      </c>
      <c r="O1479" s="48">
        <v>85.7</v>
      </c>
      <c r="P1479" s="47">
        <v>127</v>
      </c>
      <c r="Q1479" s="48">
        <v>54.5</v>
      </c>
      <c r="R1479" s="47">
        <v>334</v>
      </c>
      <c r="S1479" s="48">
        <v>73.900000000000006</v>
      </c>
      <c r="T1479" s="47">
        <v>320</v>
      </c>
      <c r="U1479" s="48">
        <v>56.1</v>
      </c>
      <c r="V1479" s="47">
        <v>372</v>
      </c>
      <c r="W1479" s="48">
        <v>60.3</v>
      </c>
      <c r="X1479" s="47">
        <v>339</v>
      </c>
      <c r="Y1479" s="48">
        <v>96</v>
      </c>
      <c r="Z1479" s="47">
        <v>59</v>
      </c>
      <c r="AA1479" s="48">
        <v>99.1</v>
      </c>
      <c r="AB1479" s="47">
        <v>26</v>
      </c>
      <c r="AC1479" s="48">
        <v>77.2</v>
      </c>
      <c r="AD1479" s="47" t="s">
        <v>1373</v>
      </c>
      <c r="AE1479" s="46">
        <v>84.7</v>
      </c>
    </row>
    <row r="1480" spans="1:31" x14ac:dyDescent="0.2">
      <c r="A1480" s="44">
        <f t="shared" si="23"/>
        <v>1479</v>
      </c>
      <c r="B1480" s="45">
        <v>16</v>
      </c>
      <c r="C1480" s="44">
        <v>16</v>
      </c>
      <c r="D1480" s="58" t="s">
        <v>1912</v>
      </c>
      <c r="E1480" t="s">
        <v>46</v>
      </c>
      <c r="F1480" t="s">
        <v>47</v>
      </c>
      <c r="G1480" s="45" t="s">
        <v>77</v>
      </c>
      <c r="H1480" s="44" t="s">
        <v>82</v>
      </c>
      <c r="I1480" s="44" t="s">
        <v>50</v>
      </c>
      <c r="J1480" s="44" t="s">
        <v>51</v>
      </c>
      <c r="K1480" s="46">
        <v>99.5</v>
      </c>
      <c r="L1480" s="47">
        <v>25</v>
      </c>
      <c r="M1480" s="48">
        <v>98.8</v>
      </c>
      <c r="N1480" s="47">
        <v>27</v>
      </c>
      <c r="O1480" s="48">
        <v>64.3</v>
      </c>
      <c r="P1480" s="47">
        <v>276</v>
      </c>
      <c r="Q1480" s="48">
        <v>98</v>
      </c>
      <c r="R1480" s="47">
        <v>48</v>
      </c>
      <c r="S1480" s="48">
        <v>57.6</v>
      </c>
      <c r="T1480" s="47">
        <v>401</v>
      </c>
      <c r="U1480" s="48">
        <v>75.7</v>
      </c>
      <c r="V1480" s="47">
        <v>251</v>
      </c>
      <c r="W1480" s="48">
        <v>56.4</v>
      </c>
      <c r="X1480" s="47">
        <v>363</v>
      </c>
      <c r="Y1480" s="48">
        <v>93</v>
      </c>
      <c r="Z1480" s="47">
        <v>126</v>
      </c>
      <c r="AA1480" s="48">
        <v>99.3</v>
      </c>
      <c r="AB1480" s="47">
        <v>24</v>
      </c>
      <c r="AC1480" s="48">
        <v>76.8</v>
      </c>
      <c r="AD1480" s="47">
        <v>218</v>
      </c>
      <c r="AE1480" s="46">
        <v>91.6</v>
      </c>
    </row>
    <row r="1481" spans="1:31" x14ac:dyDescent="0.2">
      <c r="A1481" s="44">
        <f t="shared" si="23"/>
        <v>1480</v>
      </c>
      <c r="B1481" s="45">
        <v>2</v>
      </c>
      <c r="C1481" s="44">
        <v>2</v>
      </c>
      <c r="D1481" s="58" t="s">
        <v>1913</v>
      </c>
      <c r="E1481" t="s">
        <v>80</v>
      </c>
      <c r="F1481" t="s">
        <v>69</v>
      </c>
      <c r="G1481" s="45" t="s">
        <v>77</v>
      </c>
      <c r="H1481" s="44" t="s">
        <v>62</v>
      </c>
      <c r="I1481" s="44" t="s">
        <v>50</v>
      </c>
      <c r="J1481" s="44" t="s">
        <v>64</v>
      </c>
      <c r="K1481" s="46">
        <v>99.6</v>
      </c>
      <c r="L1481" s="47">
        <v>22</v>
      </c>
      <c r="M1481" s="48">
        <v>100</v>
      </c>
      <c r="N1481" s="47">
        <v>9</v>
      </c>
      <c r="O1481" s="48">
        <v>99.3</v>
      </c>
      <c r="P1481" s="47">
        <v>42</v>
      </c>
      <c r="Q1481" s="48">
        <v>95</v>
      </c>
      <c r="R1481" s="47">
        <v>69</v>
      </c>
      <c r="S1481" s="48">
        <v>100</v>
      </c>
      <c r="T1481" s="47">
        <v>74</v>
      </c>
      <c r="U1481" s="48">
        <v>100</v>
      </c>
      <c r="V1481" s="47">
        <v>35</v>
      </c>
      <c r="W1481" s="48">
        <v>100</v>
      </c>
      <c r="X1481" s="47">
        <v>22</v>
      </c>
      <c r="Y1481" s="48">
        <v>97.5</v>
      </c>
      <c r="Z1481" s="47">
        <v>28</v>
      </c>
      <c r="AA1481" s="48">
        <v>95.9</v>
      </c>
      <c r="AB1481" s="47">
        <v>68</v>
      </c>
      <c r="AC1481" s="48">
        <v>98.3</v>
      </c>
      <c r="AD1481" s="47" t="s">
        <v>1914</v>
      </c>
      <c r="AE1481" s="46">
        <v>99.4</v>
      </c>
    </row>
    <row r="1482" spans="1:31" x14ac:dyDescent="0.2">
      <c r="A1482" s="44">
        <f t="shared" si="23"/>
        <v>1481</v>
      </c>
      <c r="B1482" s="45">
        <v>34</v>
      </c>
      <c r="C1482" s="44">
        <v>27</v>
      </c>
      <c r="D1482" s="58" t="s">
        <v>1915</v>
      </c>
      <c r="E1482" t="s">
        <v>80</v>
      </c>
      <c r="F1482" t="s">
        <v>69</v>
      </c>
      <c r="G1482" s="45" t="s">
        <v>84</v>
      </c>
      <c r="H1482" s="44" t="s">
        <v>82</v>
      </c>
      <c r="I1482" s="44" t="s">
        <v>50</v>
      </c>
      <c r="J1482" s="44" t="s">
        <v>64</v>
      </c>
      <c r="K1482" s="46">
        <v>99.6</v>
      </c>
      <c r="L1482" s="47">
        <v>24</v>
      </c>
      <c r="M1482" s="48">
        <v>98.2</v>
      </c>
      <c r="N1482" s="47">
        <v>33</v>
      </c>
      <c r="O1482" s="48">
        <v>77.3</v>
      </c>
      <c r="P1482" s="47">
        <v>179</v>
      </c>
      <c r="Q1482" s="48">
        <v>54.3</v>
      </c>
      <c r="R1482" s="47">
        <v>338</v>
      </c>
      <c r="S1482" s="48">
        <v>99.7</v>
      </c>
      <c r="T1482" s="47">
        <v>105</v>
      </c>
      <c r="U1482" s="48">
        <v>99.9</v>
      </c>
      <c r="V1482" s="47">
        <v>42</v>
      </c>
      <c r="W1482" s="48">
        <v>99.9</v>
      </c>
      <c r="X1482" s="47">
        <v>31</v>
      </c>
      <c r="Y1482" s="48">
        <v>99.5</v>
      </c>
      <c r="Z1482" s="47">
        <v>5</v>
      </c>
      <c r="AA1482" s="48">
        <v>69.7</v>
      </c>
      <c r="AB1482" s="47">
        <v>213</v>
      </c>
      <c r="AC1482" s="48">
        <v>98.3</v>
      </c>
      <c r="AD1482" s="47" t="s">
        <v>1914</v>
      </c>
      <c r="AE1482" s="46">
        <v>87.2</v>
      </c>
    </row>
    <row r="1483" spans="1:31" x14ac:dyDescent="0.2">
      <c r="A1483" s="44">
        <f t="shared" si="23"/>
        <v>1482</v>
      </c>
      <c r="B1483" s="45">
        <v>40</v>
      </c>
      <c r="C1483" s="44">
        <v>38</v>
      </c>
      <c r="D1483" s="58" t="s">
        <v>1916</v>
      </c>
      <c r="E1483" t="s">
        <v>160</v>
      </c>
      <c r="F1483" t="s">
        <v>47</v>
      </c>
      <c r="G1483" s="45" t="s">
        <v>84</v>
      </c>
      <c r="H1483" s="44" t="s">
        <v>82</v>
      </c>
      <c r="I1483" s="44" t="s">
        <v>50</v>
      </c>
      <c r="J1483" s="44" t="s">
        <v>64</v>
      </c>
      <c r="K1483" s="46">
        <v>99.6</v>
      </c>
      <c r="L1483" s="47">
        <v>23</v>
      </c>
      <c r="M1483" s="48">
        <v>96.5</v>
      </c>
      <c r="N1483" s="47">
        <v>41</v>
      </c>
      <c r="O1483" s="48">
        <v>34.700000000000003</v>
      </c>
      <c r="P1483" s="47">
        <v>568</v>
      </c>
      <c r="Q1483" s="48">
        <v>70.900000000000006</v>
      </c>
      <c r="R1483" s="47">
        <v>210</v>
      </c>
      <c r="S1483" s="48">
        <v>98.5</v>
      </c>
      <c r="T1483" s="47">
        <v>135</v>
      </c>
      <c r="U1483" s="48">
        <v>79.8</v>
      </c>
      <c r="V1483" s="47">
        <v>222</v>
      </c>
      <c r="W1483" s="48">
        <v>81.7</v>
      </c>
      <c r="X1483" s="47">
        <v>191</v>
      </c>
      <c r="Y1483" s="48">
        <v>96.6</v>
      </c>
      <c r="Z1483" s="47">
        <v>48</v>
      </c>
      <c r="AA1483" s="48">
        <v>84.9</v>
      </c>
      <c r="AB1483" s="47">
        <v>135</v>
      </c>
      <c r="AC1483" s="48">
        <v>98.5</v>
      </c>
      <c r="AD1483" s="47" t="s">
        <v>1917</v>
      </c>
      <c r="AE1483" s="46">
        <v>85.5</v>
      </c>
    </row>
    <row r="1484" spans="1:31" x14ac:dyDescent="0.2">
      <c r="A1484" s="44">
        <f t="shared" si="23"/>
        <v>1483</v>
      </c>
      <c r="B1484" s="45">
        <v>7</v>
      </c>
      <c r="C1484" s="44">
        <v>7</v>
      </c>
      <c r="D1484" s="58" t="s">
        <v>1918</v>
      </c>
      <c r="E1484" t="s">
        <v>414</v>
      </c>
      <c r="F1484" t="s">
        <v>69</v>
      </c>
      <c r="G1484" s="45" t="s">
        <v>77</v>
      </c>
      <c r="H1484" s="44" t="s">
        <v>62</v>
      </c>
      <c r="I1484" s="44" t="s">
        <v>50</v>
      </c>
      <c r="J1484" s="44" t="s">
        <v>64</v>
      </c>
      <c r="K1484" s="46">
        <v>99.7</v>
      </c>
      <c r="L1484" s="47">
        <v>18</v>
      </c>
      <c r="M1484" s="48">
        <v>96.3</v>
      </c>
      <c r="N1484" s="47">
        <v>42</v>
      </c>
      <c r="O1484" s="48">
        <v>71.7</v>
      </c>
      <c r="P1484" s="47">
        <v>214</v>
      </c>
      <c r="Q1484" s="48">
        <v>98.8</v>
      </c>
      <c r="R1484" s="47">
        <v>40</v>
      </c>
      <c r="S1484" s="48">
        <v>100</v>
      </c>
      <c r="T1484" s="47">
        <v>28</v>
      </c>
      <c r="U1484" s="48">
        <v>99.3</v>
      </c>
      <c r="V1484" s="47">
        <v>58</v>
      </c>
      <c r="W1484" s="48">
        <v>73.900000000000006</v>
      </c>
      <c r="X1484" s="47">
        <v>241</v>
      </c>
      <c r="Y1484" s="48">
        <v>95.8</v>
      </c>
      <c r="Z1484" s="47">
        <v>64</v>
      </c>
      <c r="AA1484" s="48">
        <v>95</v>
      </c>
      <c r="AB1484" s="47">
        <v>76</v>
      </c>
      <c r="AC1484" s="48">
        <v>99.6</v>
      </c>
      <c r="AD1484" s="47">
        <v>2</v>
      </c>
      <c r="AE1484" s="46">
        <v>96.7</v>
      </c>
    </row>
    <row r="1485" spans="1:31" x14ac:dyDescent="0.2">
      <c r="A1485" s="44">
        <f t="shared" si="23"/>
        <v>1484</v>
      </c>
      <c r="B1485" s="45">
        <v>19</v>
      </c>
      <c r="C1485" s="44">
        <v>13</v>
      </c>
      <c r="D1485" s="58" t="s">
        <v>1919</v>
      </c>
      <c r="E1485" t="s">
        <v>100</v>
      </c>
      <c r="F1485" t="s">
        <v>101</v>
      </c>
      <c r="G1485" s="45" t="s">
        <v>84</v>
      </c>
      <c r="H1485" s="44" t="s">
        <v>82</v>
      </c>
      <c r="I1485" s="44" t="s">
        <v>50</v>
      </c>
      <c r="J1485" s="44" t="s">
        <v>64</v>
      </c>
      <c r="K1485" s="46">
        <v>99.7</v>
      </c>
      <c r="L1485" s="47">
        <v>21</v>
      </c>
      <c r="M1485" s="48">
        <v>97.4</v>
      </c>
      <c r="N1485" s="47">
        <v>35</v>
      </c>
      <c r="O1485" s="48">
        <v>20.5</v>
      </c>
      <c r="P1485" s="47" t="s">
        <v>53</v>
      </c>
      <c r="Q1485" s="48">
        <v>94.8</v>
      </c>
      <c r="R1485" s="47">
        <v>72</v>
      </c>
      <c r="S1485" s="48">
        <v>96.7</v>
      </c>
      <c r="T1485" s="47">
        <v>156</v>
      </c>
      <c r="U1485" s="48">
        <v>100</v>
      </c>
      <c r="V1485" s="47">
        <v>37</v>
      </c>
      <c r="W1485" s="48">
        <v>74.400000000000006</v>
      </c>
      <c r="X1485" s="47">
        <v>239</v>
      </c>
      <c r="Y1485" s="48">
        <v>96.9</v>
      </c>
      <c r="Z1485" s="47">
        <v>40</v>
      </c>
      <c r="AA1485" s="48">
        <v>98.3</v>
      </c>
      <c r="AB1485" s="47">
        <v>39</v>
      </c>
      <c r="AC1485" s="48">
        <v>98.2</v>
      </c>
      <c r="AD1485" s="47" t="s">
        <v>1905</v>
      </c>
      <c r="AE1485" s="46">
        <v>90.8</v>
      </c>
    </row>
    <row r="1486" spans="1:31" x14ac:dyDescent="0.2">
      <c r="A1486" s="44">
        <f t="shared" si="23"/>
        <v>1485</v>
      </c>
      <c r="B1486" s="45">
        <f>38</f>
        <v>38</v>
      </c>
      <c r="C1486" s="44">
        <v>31</v>
      </c>
      <c r="D1486" s="58" t="s">
        <v>1920</v>
      </c>
      <c r="E1486" t="s">
        <v>96</v>
      </c>
      <c r="F1486" t="s">
        <v>76</v>
      </c>
      <c r="G1486" s="45" t="s">
        <v>77</v>
      </c>
      <c r="H1486" s="44" t="s">
        <v>82</v>
      </c>
      <c r="I1486" s="44" t="s">
        <v>50</v>
      </c>
      <c r="J1486" s="44" t="s">
        <v>64</v>
      </c>
      <c r="K1486" s="46">
        <v>99.7</v>
      </c>
      <c r="L1486" s="47">
        <v>20</v>
      </c>
      <c r="M1486" s="48">
        <v>99.1</v>
      </c>
      <c r="N1486" s="47">
        <v>24</v>
      </c>
      <c r="O1486" s="48">
        <v>85.6</v>
      </c>
      <c r="P1486" s="47">
        <v>130</v>
      </c>
      <c r="Q1486" s="48">
        <v>81.2</v>
      </c>
      <c r="R1486" s="47">
        <v>150</v>
      </c>
      <c r="S1486" s="48">
        <v>13.2</v>
      </c>
      <c r="T1486" s="47" t="s">
        <v>53</v>
      </c>
      <c r="U1486" s="48">
        <v>27.5</v>
      </c>
      <c r="V1486" s="47">
        <v>622</v>
      </c>
      <c r="W1486" s="48">
        <v>33.5</v>
      </c>
      <c r="X1486" s="47">
        <v>571</v>
      </c>
      <c r="Y1486" s="48">
        <v>77.599999999999994</v>
      </c>
      <c r="Z1486" s="47">
        <v>391</v>
      </c>
      <c r="AA1486" s="48">
        <v>100</v>
      </c>
      <c r="AB1486" s="47">
        <v>6</v>
      </c>
      <c r="AC1486" s="48">
        <v>90.8</v>
      </c>
      <c r="AD1486" s="47">
        <v>57</v>
      </c>
      <c r="AE1486" s="46">
        <v>85.6</v>
      </c>
    </row>
    <row r="1487" spans="1:31" x14ac:dyDescent="0.2">
      <c r="A1487" s="44">
        <f t="shared" si="23"/>
        <v>1486</v>
      </c>
      <c r="B1487" s="45">
        <v>57</v>
      </c>
      <c r="C1487" s="44">
        <f>50</f>
        <v>50</v>
      </c>
      <c r="D1487" s="58" t="s">
        <v>1921</v>
      </c>
      <c r="E1487" t="s">
        <v>91</v>
      </c>
      <c r="F1487" t="s">
        <v>76</v>
      </c>
      <c r="G1487" s="45" t="s">
        <v>77</v>
      </c>
      <c r="H1487" s="44" t="s">
        <v>82</v>
      </c>
      <c r="I1487" s="44" t="s">
        <v>50</v>
      </c>
      <c r="J1487" s="44" t="s">
        <v>64</v>
      </c>
      <c r="K1487" s="46">
        <v>99.7</v>
      </c>
      <c r="L1487" s="47">
        <v>19</v>
      </c>
      <c r="M1487" s="48">
        <v>99.3</v>
      </c>
      <c r="N1487" s="47">
        <v>22</v>
      </c>
      <c r="O1487" s="48">
        <v>94.3</v>
      </c>
      <c r="P1487" s="47">
        <v>80</v>
      </c>
      <c r="Q1487" s="48">
        <v>50.9</v>
      </c>
      <c r="R1487" s="47">
        <v>369</v>
      </c>
      <c r="S1487" s="48">
        <v>22.9</v>
      </c>
      <c r="T1487" s="47">
        <v>675</v>
      </c>
      <c r="U1487" s="48">
        <v>29.2</v>
      </c>
      <c r="V1487" s="47">
        <v>601</v>
      </c>
      <c r="W1487" s="48">
        <v>35.1</v>
      </c>
      <c r="X1487" s="47">
        <v>551</v>
      </c>
      <c r="Y1487" s="48">
        <v>85.5</v>
      </c>
      <c r="Z1487" s="47">
        <v>247</v>
      </c>
      <c r="AA1487" s="48">
        <v>85.9</v>
      </c>
      <c r="AB1487" s="47">
        <v>132</v>
      </c>
      <c r="AC1487" s="48">
        <v>84</v>
      </c>
      <c r="AD1487" s="47" t="s">
        <v>1292</v>
      </c>
      <c r="AE1487" s="46">
        <v>80.2</v>
      </c>
    </row>
    <row r="1488" spans="1:31" x14ac:dyDescent="0.2">
      <c r="A1488" s="44">
        <f t="shared" si="23"/>
        <v>1487</v>
      </c>
      <c r="B1488" s="45">
        <v>13</v>
      </c>
      <c r="C1488" s="44">
        <v>21</v>
      </c>
      <c r="D1488" s="58" t="s">
        <v>1922</v>
      </c>
      <c r="E1488" t="s">
        <v>46</v>
      </c>
      <c r="F1488" t="s">
        <v>47</v>
      </c>
      <c r="G1488" s="45" t="s">
        <v>77</v>
      </c>
      <c r="H1488" s="44" t="s">
        <v>82</v>
      </c>
      <c r="I1488" s="44" t="s">
        <v>50</v>
      </c>
      <c r="J1488" s="44" t="s">
        <v>51</v>
      </c>
      <c r="K1488" s="46">
        <v>99.8</v>
      </c>
      <c r="L1488" s="47">
        <v>17</v>
      </c>
      <c r="M1488" s="48">
        <v>99.3</v>
      </c>
      <c r="N1488" s="47">
        <v>21</v>
      </c>
      <c r="O1488" s="48">
        <v>97.3</v>
      </c>
      <c r="P1488" s="47">
        <v>62</v>
      </c>
      <c r="Q1488" s="48">
        <v>78.099999999999994</v>
      </c>
      <c r="R1488" s="47">
        <v>164</v>
      </c>
      <c r="S1488" s="48">
        <v>86.1</v>
      </c>
      <c r="T1488" s="47">
        <v>254</v>
      </c>
      <c r="U1488" s="48">
        <v>92.8</v>
      </c>
      <c r="V1488" s="47">
        <v>148</v>
      </c>
      <c r="W1488" s="48">
        <v>69.099999999999994</v>
      </c>
      <c r="X1488" s="47">
        <v>275</v>
      </c>
      <c r="Y1488" s="48">
        <v>87.7</v>
      </c>
      <c r="Z1488" s="47">
        <v>207</v>
      </c>
      <c r="AA1488" s="48">
        <v>99.8</v>
      </c>
      <c r="AB1488" s="47">
        <v>16</v>
      </c>
      <c r="AC1488" s="48">
        <v>73.3</v>
      </c>
      <c r="AD1488" s="47" t="s">
        <v>1578</v>
      </c>
      <c r="AE1488" s="46">
        <v>93</v>
      </c>
    </row>
    <row r="1489" spans="1:31" x14ac:dyDescent="0.2">
      <c r="A1489" s="44">
        <f t="shared" si="23"/>
        <v>1488</v>
      </c>
      <c r="B1489" s="45">
        <v>8</v>
      </c>
      <c r="C1489" s="44">
        <v>8</v>
      </c>
      <c r="D1489" s="58" t="s">
        <v>1923</v>
      </c>
      <c r="E1489" t="s">
        <v>764</v>
      </c>
      <c r="F1489" t="s">
        <v>76</v>
      </c>
      <c r="G1489" s="45" t="s">
        <v>84</v>
      </c>
      <c r="H1489" s="44" t="s">
        <v>82</v>
      </c>
      <c r="I1489" s="44" t="s">
        <v>50</v>
      </c>
      <c r="J1489" s="44" t="s">
        <v>64</v>
      </c>
      <c r="K1489" s="46">
        <v>99.9</v>
      </c>
      <c r="L1489" s="47">
        <v>14</v>
      </c>
      <c r="M1489" s="48">
        <v>98.2</v>
      </c>
      <c r="N1489" s="47">
        <v>32</v>
      </c>
      <c r="O1489" s="48">
        <v>71.5</v>
      </c>
      <c r="P1489" s="47">
        <v>216</v>
      </c>
      <c r="Q1489" s="48">
        <v>95.9</v>
      </c>
      <c r="R1489" s="47">
        <v>64</v>
      </c>
      <c r="S1489" s="48">
        <v>100</v>
      </c>
      <c r="T1489" s="47">
        <v>37</v>
      </c>
      <c r="U1489" s="48">
        <v>96.9</v>
      </c>
      <c r="V1489" s="47">
        <v>101</v>
      </c>
      <c r="W1489" s="48">
        <v>72.099999999999994</v>
      </c>
      <c r="X1489" s="47">
        <v>253</v>
      </c>
      <c r="Y1489" s="48">
        <v>92.4</v>
      </c>
      <c r="Z1489" s="47">
        <v>140</v>
      </c>
      <c r="AA1489" s="48">
        <v>100</v>
      </c>
      <c r="AB1489" s="47">
        <v>9</v>
      </c>
      <c r="AC1489" s="48">
        <v>90</v>
      </c>
      <c r="AD1489" s="47" t="s">
        <v>1531</v>
      </c>
      <c r="AE1489" s="46">
        <v>95.9</v>
      </c>
    </row>
    <row r="1490" spans="1:31" x14ac:dyDescent="0.2">
      <c r="A1490" s="44">
        <f t="shared" si="23"/>
        <v>1489</v>
      </c>
      <c r="B1490" s="45">
        <v>9</v>
      </c>
      <c r="C1490" s="44">
        <v>9</v>
      </c>
      <c r="D1490" s="58" t="s">
        <v>1924</v>
      </c>
      <c r="E1490" t="s">
        <v>80</v>
      </c>
      <c r="F1490" t="s">
        <v>69</v>
      </c>
      <c r="G1490" s="45" t="s">
        <v>84</v>
      </c>
      <c r="H1490" s="44" t="s">
        <v>82</v>
      </c>
      <c r="I1490" s="44" t="s">
        <v>50</v>
      </c>
      <c r="J1490" s="44" t="s">
        <v>64</v>
      </c>
      <c r="K1490" s="46">
        <v>99.9</v>
      </c>
      <c r="L1490" s="47">
        <v>15</v>
      </c>
      <c r="M1490" s="48">
        <v>99.4</v>
      </c>
      <c r="N1490" s="47">
        <v>18</v>
      </c>
      <c r="O1490" s="48">
        <v>94.8</v>
      </c>
      <c r="P1490" s="47">
        <v>77</v>
      </c>
      <c r="Q1490" s="48">
        <v>80.900000000000006</v>
      </c>
      <c r="R1490" s="47">
        <v>151</v>
      </c>
      <c r="S1490" s="48">
        <v>99.6</v>
      </c>
      <c r="T1490" s="47">
        <v>108</v>
      </c>
      <c r="U1490" s="48">
        <v>100</v>
      </c>
      <c r="V1490" s="47">
        <v>27</v>
      </c>
      <c r="W1490" s="48">
        <v>100</v>
      </c>
      <c r="X1490" s="47">
        <v>17</v>
      </c>
      <c r="Y1490" s="48">
        <v>99.9</v>
      </c>
      <c r="Z1490" s="47">
        <v>2</v>
      </c>
      <c r="AA1490" s="48">
        <v>89.3</v>
      </c>
      <c r="AB1490" s="47">
        <v>111</v>
      </c>
      <c r="AC1490" s="48">
        <v>98.5</v>
      </c>
      <c r="AD1490" s="47" t="s">
        <v>1917</v>
      </c>
      <c r="AE1490" s="46">
        <v>95.8</v>
      </c>
    </row>
    <row r="1491" spans="1:31" x14ac:dyDescent="0.2">
      <c r="A1491" s="44">
        <f t="shared" si="23"/>
        <v>1490</v>
      </c>
      <c r="B1491" s="45">
        <v>14</v>
      </c>
      <c r="C1491" s="44">
        <v>14</v>
      </c>
      <c r="D1491" s="58" t="s">
        <v>1925</v>
      </c>
      <c r="E1491" t="s">
        <v>75</v>
      </c>
      <c r="F1491" t="s">
        <v>76</v>
      </c>
      <c r="G1491" s="45" t="s">
        <v>84</v>
      </c>
      <c r="H1491" s="44" t="s">
        <v>82</v>
      </c>
      <c r="I1491" s="44" t="s">
        <v>50</v>
      </c>
      <c r="J1491" s="44" t="s">
        <v>64</v>
      </c>
      <c r="K1491" s="46">
        <v>99.9</v>
      </c>
      <c r="L1491" s="47">
        <v>12</v>
      </c>
      <c r="M1491" s="48">
        <v>99.6</v>
      </c>
      <c r="N1491" s="47">
        <v>17</v>
      </c>
      <c r="O1491" s="48">
        <v>96.2</v>
      </c>
      <c r="P1491" s="47">
        <v>66</v>
      </c>
      <c r="Q1491" s="48">
        <v>99.2</v>
      </c>
      <c r="R1491" s="47">
        <v>35</v>
      </c>
      <c r="S1491" s="48">
        <v>59.9</v>
      </c>
      <c r="T1491" s="47">
        <v>391</v>
      </c>
      <c r="U1491" s="48">
        <v>37.299999999999997</v>
      </c>
      <c r="V1491" s="47">
        <v>523</v>
      </c>
      <c r="W1491" s="48">
        <v>27.9</v>
      </c>
      <c r="X1491" s="47">
        <v>640</v>
      </c>
      <c r="Y1491" s="48">
        <v>83.2</v>
      </c>
      <c r="Z1491" s="47">
        <v>290</v>
      </c>
      <c r="AA1491" s="48">
        <v>97</v>
      </c>
      <c r="AB1491" s="47">
        <v>58</v>
      </c>
      <c r="AC1491" s="48">
        <v>70.599999999999994</v>
      </c>
      <c r="AD1491" s="47" t="s">
        <v>1311</v>
      </c>
      <c r="AE1491" s="46">
        <v>92.6</v>
      </c>
    </row>
    <row r="1492" spans="1:31" x14ac:dyDescent="0.2">
      <c r="A1492" s="44">
        <f t="shared" si="23"/>
        <v>1491</v>
      </c>
      <c r="B1492" s="45">
        <f>17</f>
        <v>17</v>
      </c>
      <c r="C1492" s="44">
        <v>20</v>
      </c>
      <c r="D1492" s="58" t="s">
        <v>1926</v>
      </c>
      <c r="E1492" t="s">
        <v>75</v>
      </c>
      <c r="F1492" t="s">
        <v>76</v>
      </c>
      <c r="G1492" s="45" t="s">
        <v>84</v>
      </c>
      <c r="H1492" s="44" t="s">
        <v>82</v>
      </c>
      <c r="I1492" s="44" t="s">
        <v>50</v>
      </c>
      <c r="J1492" s="44" t="s">
        <v>64</v>
      </c>
      <c r="K1492" s="46">
        <v>99.9</v>
      </c>
      <c r="L1492" s="47">
        <v>16</v>
      </c>
      <c r="M1492" s="48">
        <v>99.7</v>
      </c>
      <c r="N1492" s="47">
        <v>15</v>
      </c>
      <c r="O1492" s="48">
        <v>97.1</v>
      </c>
      <c r="P1492" s="47">
        <v>63</v>
      </c>
      <c r="Q1492" s="48">
        <v>99.6</v>
      </c>
      <c r="R1492" s="47">
        <v>26</v>
      </c>
      <c r="S1492" s="48">
        <v>39.5</v>
      </c>
      <c r="T1492" s="47">
        <v>502</v>
      </c>
      <c r="U1492" s="48">
        <v>31.9</v>
      </c>
      <c r="V1492" s="47">
        <v>570</v>
      </c>
      <c r="W1492" s="48">
        <v>23.9</v>
      </c>
      <c r="X1492" s="47">
        <v>707</v>
      </c>
      <c r="Y1492" s="48">
        <v>80.400000000000006</v>
      </c>
      <c r="Z1492" s="47">
        <v>347</v>
      </c>
      <c r="AA1492" s="48">
        <v>97</v>
      </c>
      <c r="AB1492" s="47">
        <v>60</v>
      </c>
      <c r="AC1492" s="48">
        <v>68.7</v>
      </c>
      <c r="AD1492" s="47" t="s">
        <v>192</v>
      </c>
      <c r="AE1492" s="46">
        <v>91.2</v>
      </c>
    </row>
    <row r="1493" spans="1:31" x14ac:dyDescent="0.2">
      <c r="A1493" s="44">
        <f t="shared" si="23"/>
        <v>1492</v>
      </c>
      <c r="B1493" s="45">
        <f>38</f>
        <v>38</v>
      </c>
      <c r="C1493" s="44">
        <f>34</f>
        <v>34</v>
      </c>
      <c r="D1493" s="58" t="s">
        <v>1927</v>
      </c>
      <c r="E1493" t="s">
        <v>46</v>
      </c>
      <c r="F1493" t="s">
        <v>47</v>
      </c>
      <c r="G1493" s="45" t="s">
        <v>84</v>
      </c>
      <c r="H1493" s="44" t="s">
        <v>82</v>
      </c>
      <c r="I1493" s="44" t="s">
        <v>50</v>
      </c>
      <c r="J1493" s="44" t="s">
        <v>51</v>
      </c>
      <c r="K1493" s="46">
        <v>99.9</v>
      </c>
      <c r="L1493" s="47">
        <v>13</v>
      </c>
      <c r="M1493" s="48">
        <v>99.9</v>
      </c>
      <c r="N1493" s="47">
        <v>11</v>
      </c>
      <c r="O1493" s="48">
        <v>100</v>
      </c>
      <c r="P1493" s="47">
        <v>19</v>
      </c>
      <c r="Q1493" s="48">
        <v>44.5</v>
      </c>
      <c r="R1493" s="47">
        <v>418</v>
      </c>
      <c r="S1493" s="48">
        <v>48.5</v>
      </c>
      <c r="T1493" s="47">
        <v>445</v>
      </c>
      <c r="U1493" s="48">
        <v>98.1</v>
      </c>
      <c r="V1493" s="47">
        <v>88</v>
      </c>
      <c r="W1493" s="48">
        <v>72.900000000000006</v>
      </c>
      <c r="X1493" s="47">
        <v>250</v>
      </c>
      <c r="Y1493" s="48">
        <v>98.4</v>
      </c>
      <c r="Z1493" s="47">
        <v>18</v>
      </c>
      <c r="AA1493" s="48">
        <v>100</v>
      </c>
      <c r="AB1493" s="47">
        <v>8</v>
      </c>
      <c r="AC1493" s="48">
        <v>77.900000000000006</v>
      </c>
      <c r="AD1493" s="47" t="s">
        <v>1741</v>
      </c>
      <c r="AE1493" s="46">
        <v>85.6</v>
      </c>
    </row>
    <row r="1494" spans="1:31" x14ac:dyDescent="0.2">
      <c r="A1494" s="44">
        <f t="shared" si="23"/>
        <v>1493</v>
      </c>
      <c r="B1494" s="45">
        <v>1</v>
      </c>
      <c r="C1494" s="44">
        <v>1</v>
      </c>
      <c r="D1494" s="58" t="s">
        <v>1928</v>
      </c>
      <c r="E1494" t="s">
        <v>46</v>
      </c>
      <c r="F1494" t="s">
        <v>47</v>
      </c>
      <c r="G1494" s="45" t="s">
        <v>58</v>
      </c>
      <c r="H1494" s="44" t="s">
        <v>49</v>
      </c>
      <c r="I1494" s="44" t="s">
        <v>50</v>
      </c>
      <c r="J1494" s="44" t="s">
        <v>51</v>
      </c>
      <c r="K1494" s="46">
        <v>100</v>
      </c>
      <c r="L1494" s="47">
        <v>4</v>
      </c>
      <c r="M1494" s="48">
        <v>100</v>
      </c>
      <c r="N1494" s="47">
        <v>2</v>
      </c>
      <c r="O1494" s="48">
        <v>100</v>
      </c>
      <c r="P1494" s="47">
        <v>16</v>
      </c>
      <c r="Q1494" s="48">
        <v>100</v>
      </c>
      <c r="R1494" s="47">
        <v>7</v>
      </c>
      <c r="S1494" s="48">
        <v>100</v>
      </c>
      <c r="T1494" s="47">
        <v>63</v>
      </c>
      <c r="U1494" s="48">
        <v>91.6</v>
      </c>
      <c r="V1494" s="47">
        <v>153</v>
      </c>
      <c r="W1494" s="48">
        <v>92.3</v>
      </c>
      <c r="X1494" s="47">
        <v>130</v>
      </c>
      <c r="Y1494" s="48">
        <v>94.1</v>
      </c>
      <c r="Z1494" s="47">
        <v>98</v>
      </c>
      <c r="AA1494" s="48">
        <v>100</v>
      </c>
      <c r="AB1494" s="47">
        <v>7</v>
      </c>
      <c r="AC1494" s="48">
        <v>93.8</v>
      </c>
      <c r="AD1494" s="47">
        <v>33</v>
      </c>
      <c r="AE1494" s="46">
        <v>100</v>
      </c>
    </row>
    <row r="1495" spans="1:31" x14ac:dyDescent="0.2">
      <c r="A1495" s="44">
        <f t="shared" si="23"/>
        <v>1494</v>
      </c>
      <c r="B1495" s="45">
        <v>3</v>
      </c>
      <c r="C1495" s="44">
        <v>6</v>
      </c>
      <c r="D1495" s="58" t="s">
        <v>1929</v>
      </c>
      <c r="E1495" t="s">
        <v>46</v>
      </c>
      <c r="F1495" t="s">
        <v>47</v>
      </c>
      <c r="G1495" s="45" t="s">
        <v>77</v>
      </c>
      <c r="H1495" s="44" t="s">
        <v>82</v>
      </c>
      <c r="I1495" s="44" t="s">
        <v>50</v>
      </c>
      <c r="J1495" s="44" t="s">
        <v>51</v>
      </c>
      <c r="K1495" s="46">
        <v>100</v>
      </c>
      <c r="L1495" s="47">
        <v>5</v>
      </c>
      <c r="M1495" s="48">
        <v>100</v>
      </c>
      <c r="N1495" s="47">
        <v>3</v>
      </c>
      <c r="O1495" s="48">
        <v>100</v>
      </c>
      <c r="P1495" s="47">
        <v>17</v>
      </c>
      <c r="Q1495" s="48">
        <v>99.7</v>
      </c>
      <c r="R1495" s="47">
        <v>24</v>
      </c>
      <c r="S1495" s="48">
        <v>94.2</v>
      </c>
      <c r="T1495" s="47">
        <v>188</v>
      </c>
      <c r="U1495" s="48">
        <v>73.5</v>
      </c>
      <c r="V1495" s="47">
        <v>261</v>
      </c>
      <c r="W1495" s="48">
        <v>76.099999999999994</v>
      </c>
      <c r="X1495" s="47">
        <v>230</v>
      </c>
      <c r="Y1495" s="48">
        <v>96.5</v>
      </c>
      <c r="Z1495" s="47">
        <v>49</v>
      </c>
      <c r="AA1495" s="48">
        <v>100</v>
      </c>
      <c r="AB1495" s="47">
        <v>2</v>
      </c>
      <c r="AC1495" s="48">
        <v>95.4</v>
      </c>
      <c r="AD1495" s="47" t="s">
        <v>1857</v>
      </c>
      <c r="AE1495" s="46">
        <v>98.9</v>
      </c>
    </row>
    <row r="1496" spans="1:31" x14ac:dyDescent="0.2">
      <c r="A1496" s="44">
        <f t="shared" si="23"/>
        <v>1495</v>
      </c>
      <c r="B1496" s="45">
        <v>4</v>
      </c>
      <c r="C1496" s="44">
        <v>3</v>
      </c>
      <c r="D1496" s="58" t="s">
        <v>1930</v>
      </c>
      <c r="E1496" t="s">
        <v>80</v>
      </c>
      <c r="F1496" t="s">
        <v>69</v>
      </c>
      <c r="G1496" s="45" t="s">
        <v>77</v>
      </c>
      <c r="H1496" s="44" t="s">
        <v>82</v>
      </c>
      <c r="I1496" s="44" t="s">
        <v>50</v>
      </c>
      <c r="J1496" s="44" t="s">
        <v>64</v>
      </c>
      <c r="K1496" s="46">
        <v>100</v>
      </c>
      <c r="L1496" s="47">
        <v>2</v>
      </c>
      <c r="M1496" s="48">
        <v>100</v>
      </c>
      <c r="N1496" s="47">
        <v>4</v>
      </c>
      <c r="O1496" s="48">
        <v>100</v>
      </c>
      <c r="P1496" s="47">
        <v>9</v>
      </c>
      <c r="Q1496" s="48">
        <v>91</v>
      </c>
      <c r="R1496" s="47">
        <v>98</v>
      </c>
      <c r="S1496" s="48">
        <v>98.8</v>
      </c>
      <c r="T1496" s="47">
        <v>132</v>
      </c>
      <c r="U1496" s="48">
        <v>98.6</v>
      </c>
      <c r="V1496" s="47">
        <v>80</v>
      </c>
      <c r="W1496" s="48">
        <v>98.7</v>
      </c>
      <c r="X1496" s="47">
        <v>67</v>
      </c>
      <c r="Y1496" s="48">
        <v>100</v>
      </c>
      <c r="Z1496" s="47">
        <v>1</v>
      </c>
      <c r="AA1496" s="48">
        <v>100</v>
      </c>
      <c r="AB1496" s="47">
        <v>3</v>
      </c>
      <c r="AC1496" s="48">
        <v>77.900000000000006</v>
      </c>
      <c r="AD1496" s="47" t="s">
        <v>1741</v>
      </c>
      <c r="AE1496" s="46">
        <v>97.9</v>
      </c>
    </row>
    <row r="1497" spans="1:31" x14ac:dyDescent="0.2">
      <c r="A1497" s="44">
        <f t="shared" si="23"/>
        <v>1496</v>
      </c>
      <c r="B1497" s="45">
        <v>5</v>
      </c>
      <c r="C1497" s="44">
        <v>4</v>
      </c>
      <c r="D1497" s="58" t="s">
        <v>1931</v>
      </c>
      <c r="E1497" t="s">
        <v>46</v>
      </c>
      <c r="F1497" t="s">
        <v>47</v>
      </c>
      <c r="G1497" s="45" t="s">
        <v>77</v>
      </c>
      <c r="H1497" s="44" t="s">
        <v>82</v>
      </c>
      <c r="I1497" s="44" t="s">
        <v>50</v>
      </c>
      <c r="J1497" s="44" t="s">
        <v>51</v>
      </c>
      <c r="K1497" s="46">
        <v>100</v>
      </c>
      <c r="L1497" s="47">
        <v>1</v>
      </c>
      <c r="M1497" s="48">
        <v>100</v>
      </c>
      <c r="N1497" s="47">
        <v>1</v>
      </c>
      <c r="O1497" s="48">
        <v>98.3</v>
      </c>
      <c r="P1497" s="47">
        <v>50</v>
      </c>
      <c r="Q1497" s="48">
        <v>100</v>
      </c>
      <c r="R1497" s="47">
        <v>1</v>
      </c>
      <c r="S1497" s="48">
        <v>79.099999999999994</v>
      </c>
      <c r="T1497" s="47">
        <v>300</v>
      </c>
      <c r="U1497" s="48">
        <v>81.400000000000006</v>
      </c>
      <c r="V1497" s="47">
        <v>217</v>
      </c>
      <c r="W1497" s="48">
        <v>60.6</v>
      </c>
      <c r="X1497" s="47">
        <v>335</v>
      </c>
      <c r="Y1497" s="48">
        <v>99.4</v>
      </c>
      <c r="Z1497" s="47">
        <v>8</v>
      </c>
      <c r="AA1497" s="48">
        <v>100</v>
      </c>
      <c r="AB1497" s="47">
        <v>1</v>
      </c>
      <c r="AC1497" s="48">
        <v>77.8</v>
      </c>
      <c r="AD1497" s="47" t="s">
        <v>1075</v>
      </c>
      <c r="AE1497" s="46">
        <v>97.7</v>
      </c>
    </row>
    <row r="1498" spans="1:31" x14ac:dyDescent="0.2">
      <c r="A1498" s="44">
        <f t="shared" si="23"/>
        <v>1497</v>
      </c>
      <c r="B1498" s="45">
        <v>6</v>
      </c>
      <c r="C1498" s="44">
        <v>5</v>
      </c>
      <c r="D1498" s="58" t="s">
        <v>1932</v>
      </c>
      <c r="E1498" t="s">
        <v>80</v>
      </c>
      <c r="F1498" t="s">
        <v>69</v>
      </c>
      <c r="G1498" s="45" t="s">
        <v>77</v>
      </c>
      <c r="H1498" s="44" t="s">
        <v>82</v>
      </c>
      <c r="I1498" s="44" t="s">
        <v>50</v>
      </c>
      <c r="J1498" s="44" t="s">
        <v>64</v>
      </c>
      <c r="K1498" s="46">
        <v>100</v>
      </c>
      <c r="L1498" s="47">
        <v>3</v>
      </c>
      <c r="M1498" s="48">
        <v>100</v>
      </c>
      <c r="N1498" s="47">
        <v>5</v>
      </c>
      <c r="O1498" s="48">
        <v>100</v>
      </c>
      <c r="P1498" s="47">
        <v>23</v>
      </c>
      <c r="Q1498" s="48">
        <v>88.6</v>
      </c>
      <c r="R1498" s="47">
        <v>107</v>
      </c>
      <c r="S1498" s="48">
        <v>100</v>
      </c>
      <c r="T1498" s="47">
        <v>80</v>
      </c>
      <c r="U1498" s="48">
        <v>93.1</v>
      </c>
      <c r="V1498" s="47">
        <v>144</v>
      </c>
      <c r="W1498" s="48">
        <v>93.6</v>
      </c>
      <c r="X1498" s="47">
        <v>120</v>
      </c>
      <c r="Y1498" s="48">
        <v>99.2</v>
      </c>
      <c r="Z1498" s="47">
        <v>12</v>
      </c>
      <c r="AA1498" s="48">
        <v>100</v>
      </c>
      <c r="AB1498" s="47">
        <v>5</v>
      </c>
      <c r="AC1498" s="48">
        <v>78.400000000000006</v>
      </c>
      <c r="AD1498" s="47">
        <v>194</v>
      </c>
      <c r="AE1498" s="46">
        <v>97.2</v>
      </c>
    </row>
    <row r="1499" spans="1:31" x14ac:dyDescent="0.2">
      <c r="A1499" s="44">
        <f t="shared" si="23"/>
        <v>1498</v>
      </c>
      <c r="B1499" s="45">
        <f>17</f>
        <v>17</v>
      </c>
      <c r="C1499" s="44">
        <v>12</v>
      </c>
      <c r="D1499" s="58" t="s">
        <v>1933</v>
      </c>
      <c r="E1499" t="s">
        <v>46</v>
      </c>
      <c r="F1499" t="s">
        <v>47</v>
      </c>
      <c r="G1499" s="45" t="s">
        <v>84</v>
      </c>
      <c r="H1499" s="44" t="s">
        <v>82</v>
      </c>
      <c r="I1499" s="44" t="s">
        <v>50</v>
      </c>
      <c r="J1499" s="44" t="s">
        <v>64</v>
      </c>
      <c r="K1499" s="46">
        <v>100</v>
      </c>
      <c r="L1499" s="47">
        <v>6</v>
      </c>
      <c r="M1499" s="48">
        <v>100</v>
      </c>
      <c r="N1499" s="47">
        <v>6</v>
      </c>
      <c r="O1499" s="48">
        <v>29.4</v>
      </c>
      <c r="P1499" s="47">
        <v>643</v>
      </c>
      <c r="Q1499" s="48">
        <v>97.2</v>
      </c>
      <c r="R1499" s="47">
        <v>53</v>
      </c>
      <c r="S1499" s="48">
        <v>95.6</v>
      </c>
      <c r="T1499" s="47">
        <v>172</v>
      </c>
      <c r="U1499" s="48">
        <v>70.599999999999994</v>
      </c>
      <c r="V1499" s="47">
        <v>273</v>
      </c>
      <c r="W1499" s="48">
        <v>52.6</v>
      </c>
      <c r="X1499" s="47">
        <v>392</v>
      </c>
      <c r="Y1499" s="48">
        <v>96.7</v>
      </c>
      <c r="Z1499" s="47">
        <v>47</v>
      </c>
      <c r="AA1499" s="48">
        <v>99.8</v>
      </c>
      <c r="AB1499" s="47">
        <v>17</v>
      </c>
      <c r="AC1499" s="48">
        <v>98.8</v>
      </c>
      <c r="AD1499" s="47" t="s">
        <v>1834</v>
      </c>
      <c r="AE1499" s="46">
        <v>91.2</v>
      </c>
    </row>
    <row r="1500" spans="1:31" x14ac:dyDescent="0.2">
      <c r="A1500" s="44">
        <f t="shared" si="23"/>
        <v>1499</v>
      </c>
      <c r="B1500" s="45">
        <v>21</v>
      </c>
      <c r="C1500" s="44">
        <v>23</v>
      </c>
      <c r="D1500" s="58" t="s">
        <v>1934</v>
      </c>
      <c r="E1500" t="s">
        <v>46</v>
      </c>
      <c r="F1500" t="s">
        <v>47</v>
      </c>
      <c r="G1500" s="45" t="s">
        <v>77</v>
      </c>
      <c r="H1500" s="44" t="s">
        <v>82</v>
      </c>
      <c r="I1500" s="44" t="s">
        <v>50</v>
      </c>
      <c r="J1500" s="44" t="s">
        <v>51</v>
      </c>
      <c r="K1500" s="46">
        <v>100</v>
      </c>
      <c r="L1500" s="47">
        <v>9</v>
      </c>
      <c r="M1500" s="48">
        <v>100</v>
      </c>
      <c r="N1500" s="47">
        <v>7</v>
      </c>
      <c r="O1500" s="48">
        <v>100</v>
      </c>
      <c r="P1500" s="47">
        <v>12</v>
      </c>
      <c r="Q1500" s="48">
        <v>64.8</v>
      </c>
      <c r="R1500" s="47">
        <v>250</v>
      </c>
      <c r="S1500" s="48">
        <v>86.7</v>
      </c>
      <c r="T1500" s="47">
        <v>247</v>
      </c>
      <c r="U1500" s="48">
        <v>72.7</v>
      </c>
      <c r="V1500" s="47">
        <v>262</v>
      </c>
      <c r="W1500" s="48">
        <v>75.400000000000006</v>
      </c>
      <c r="X1500" s="47">
        <v>232</v>
      </c>
      <c r="Y1500" s="48">
        <v>92.9</v>
      </c>
      <c r="Z1500" s="47">
        <v>131</v>
      </c>
      <c r="AA1500" s="48">
        <v>99.8</v>
      </c>
      <c r="AB1500" s="47">
        <v>18</v>
      </c>
      <c r="AC1500" s="48">
        <v>82.4</v>
      </c>
      <c r="AD1500" s="47" t="s">
        <v>1768</v>
      </c>
      <c r="AE1500" s="46">
        <v>90.4</v>
      </c>
    </row>
    <row r="1501" spans="1:31" x14ac:dyDescent="0.2">
      <c r="A1501" s="44">
        <f t="shared" si="23"/>
        <v>1500</v>
      </c>
      <c r="B1501" s="45">
        <f>25</f>
        <v>25</v>
      </c>
      <c r="C1501" s="44">
        <v>22</v>
      </c>
      <c r="D1501" s="58" t="s">
        <v>1935</v>
      </c>
      <c r="E1501" t="s">
        <v>46</v>
      </c>
      <c r="F1501" t="s">
        <v>47</v>
      </c>
      <c r="G1501" s="45" t="s">
        <v>58</v>
      </c>
      <c r="H1501" s="44" t="s">
        <v>49</v>
      </c>
      <c r="I1501" s="44" t="s">
        <v>50</v>
      </c>
      <c r="J1501" s="44" t="s">
        <v>51</v>
      </c>
      <c r="K1501" s="46">
        <v>100</v>
      </c>
      <c r="L1501" s="47">
        <v>10</v>
      </c>
      <c r="M1501" s="48">
        <v>99.8</v>
      </c>
      <c r="N1501" s="47">
        <v>13</v>
      </c>
      <c r="O1501" s="48">
        <v>67.3</v>
      </c>
      <c r="P1501" s="47">
        <v>253</v>
      </c>
      <c r="Q1501" s="48">
        <v>100</v>
      </c>
      <c r="R1501" s="47">
        <v>5</v>
      </c>
      <c r="S1501" s="48">
        <v>12.7</v>
      </c>
      <c r="T1501" s="47" t="s">
        <v>53</v>
      </c>
      <c r="U1501" s="48">
        <v>70</v>
      </c>
      <c r="V1501" s="47">
        <v>280</v>
      </c>
      <c r="W1501" s="48">
        <v>52.2</v>
      </c>
      <c r="X1501" s="47">
        <v>397</v>
      </c>
      <c r="Y1501" s="48">
        <v>82.6</v>
      </c>
      <c r="Z1501" s="47">
        <v>300</v>
      </c>
      <c r="AA1501" s="48">
        <v>98.9</v>
      </c>
      <c r="AB1501" s="47">
        <v>28</v>
      </c>
      <c r="AC1501" s="48">
        <v>76</v>
      </c>
      <c r="AD1501" s="47">
        <v>222</v>
      </c>
      <c r="AE1501" s="46">
        <v>89.4</v>
      </c>
    </row>
    <row r="1502" spans="1:31" x14ac:dyDescent="0.2">
      <c r="A1502" s="44">
        <f t="shared" si="23"/>
        <v>1501</v>
      </c>
      <c r="B1502" s="45">
        <v>29</v>
      </c>
      <c r="C1502" s="44">
        <v>25</v>
      </c>
      <c r="D1502" s="58" t="s">
        <v>1936</v>
      </c>
      <c r="E1502" t="s">
        <v>160</v>
      </c>
      <c r="F1502" t="s">
        <v>47</v>
      </c>
      <c r="G1502" s="45" t="s">
        <v>84</v>
      </c>
      <c r="H1502" s="44" t="s">
        <v>82</v>
      </c>
      <c r="I1502" s="44" t="s">
        <v>50</v>
      </c>
      <c r="J1502" s="44" t="s">
        <v>64</v>
      </c>
      <c r="K1502" s="46">
        <v>100</v>
      </c>
      <c r="L1502" s="47">
        <v>11</v>
      </c>
      <c r="M1502" s="48">
        <v>99.1</v>
      </c>
      <c r="N1502" s="47">
        <v>25</v>
      </c>
      <c r="O1502" s="48">
        <v>45.7</v>
      </c>
      <c r="P1502" s="47">
        <v>428</v>
      </c>
      <c r="Q1502" s="48">
        <v>68.8</v>
      </c>
      <c r="R1502" s="47">
        <v>224</v>
      </c>
      <c r="S1502" s="48">
        <v>97.9</v>
      </c>
      <c r="T1502" s="47">
        <v>143</v>
      </c>
      <c r="U1502" s="48">
        <v>97.9</v>
      </c>
      <c r="V1502" s="47">
        <v>91</v>
      </c>
      <c r="W1502" s="48">
        <v>98</v>
      </c>
      <c r="X1502" s="47">
        <v>78</v>
      </c>
      <c r="Y1502" s="48">
        <v>97</v>
      </c>
      <c r="Z1502" s="47">
        <v>37</v>
      </c>
      <c r="AA1502" s="48">
        <v>99.4</v>
      </c>
      <c r="AB1502" s="47">
        <v>22</v>
      </c>
      <c r="AC1502" s="48">
        <v>100</v>
      </c>
      <c r="AD1502" s="47">
        <v>1</v>
      </c>
      <c r="AE1502" s="46">
        <v>88.5</v>
      </c>
    </row>
    <row r="1503" spans="1:31" x14ac:dyDescent="0.2">
      <c r="A1503" s="44">
        <f t="shared" si="23"/>
        <v>1502</v>
      </c>
      <c r="B1503" s="45">
        <f>36</f>
        <v>36</v>
      </c>
      <c r="C1503" s="44">
        <f>32</f>
        <v>32</v>
      </c>
      <c r="D1503" s="58" t="s">
        <v>1937</v>
      </c>
      <c r="E1503" t="s">
        <v>91</v>
      </c>
      <c r="F1503" t="s">
        <v>76</v>
      </c>
      <c r="G1503" s="45" t="s">
        <v>77</v>
      </c>
      <c r="H1503" s="44" t="s">
        <v>82</v>
      </c>
      <c r="I1503" s="44" t="s">
        <v>50</v>
      </c>
      <c r="J1503" s="44" t="s">
        <v>64</v>
      </c>
      <c r="K1503" s="46">
        <v>100</v>
      </c>
      <c r="L1503" s="47">
        <v>7</v>
      </c>
      <c r="M1503" s="48">
        <v>99.9</v>
      </c>
      <c r="N1503" s="47">
        <v>10</v>
      </c>
      <c r="O1503" s="48">
        <v>92.4</v>
      </c>
      <c r="P1503" s="47">
        <v>94</v>
      </c>
      <c r="Q1503" s="48">
        <v>69.900000000000006</v>
      </c>
      <c r="R1503" s="47">
        <v>217</v>
      </c>
      <c r="S1503" s="48">
        <v>15.9</v>
      </c>
      <c r="T1503" s="47">
        <v>777</v>
      </c>
      <c r="U1503" s="48">
        <v>44</v>
      </c>
      <c r="V1503" s="47">
        <v>457</v>
      </c>
      <c r="W1503" s="48">
        <v>49.2</v>
      </c>
      <c r="X1503" s="47">
        <v>422</v>
      </c>
      <c r="Y1503" s="48">
        <v>88.8</v>
      </c>
      <c r="Z1503" s="47">
        <v>193</v>
      </c>
      <c r="AA1503" s="48">
        <v>100</v>
      </c>
      <c r="AB1503" s="47">
        <v>10</v>
      </c>
      <c r="AC1503" s="48">
        <v>92.3</v>
      </c>
      <c r="AD1503" s="47">
        <v>44</v>
      </c>
      <c r="AE1503" s="46">
        <v>85.8</v>
      </c>
    </row>
    <row r="1504" spans="1:31" x14ac:dyDescent="0.2">
      <c r="A1504" s="44">
        <f t="shared" si="23"/>
        <v>1503</v>
      </c>
      <c r="B1504" s="45">
        <v>46</v>
      </c>
      <c r="C1504" s="44">
        <v>42</v>
      </c>
      <c r="D1504" s="58" t="s">
        <v>1938</v>
      </c>
      <c r="E1504" t="s">
        <v>46</v>
      </c>
      <c r="F1504" t="s">
        <v>47</v>
      </c>
      <c r="G1504" s="45" t="s">
        <v>84</v>
      </c>
      <c r="H1504" s="44" t="s">
        <v>82</v>
      </c>
      <c r="I1504" s="44" t="s">
        <v>50</v>
      </c>
      <c r="J1504" s="44" t="s">
        <v>64</v>
      </c>
      <c r="K1504" s="46">
        <v>100</v>
      </c>
      <c r="L1504" s="47">
        <v>8</v>
      </c>
      <c r="M1504" s="48">
        <v>100</v>
      </c>
      <c r="N1504" s="47">
        <v>8</v>
      </c>
      <c r="O1504" s="48">
        <v>43.6</v>
      </c>
      <c r="P1504" s="47">
        <v>456</v>
      </c>
      <c r="Q1504" s="48">
        <v>84.3</v>
      </c>
      <c r="R1504" s="47">
        <v>127</v>
      </c>
      <c r="S1504" s="48">
        <v>50.8</v>
      </c>
      <c r="T1504" s="47">
        <v>437</v>
      </c>
      <c r="U1504" s="48">
        <v>31.8</v>
      </c>
      <c r="V1504" s="47">
        <v>571</v>
      </c>
      <c r="W1504" s="48">
        <v>37.700000000000003</v>
      </c>
      <c r="X1504" s="47">
        <v>521</v>
      </c>
      <c r="Y1504" s="48">
        <v>93.5</v>
      </c>
      <c r="Z1504" s="47">
        <v>117</v>
      </c>
      <c r="AA1504" s="48">
        <v>98</v>
      </c>
      <c r="AB1504" s="47">
        <v>46</v>
      </c>
      <c r="AC1504" s="48">
        <v>78</v>
      </c>
      <c r="AD1504" s="47" t="s">
        <v>878</v>
      </c>
      <c r="AE1504" s="46">
        <v>84.4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0"/>
  <sheetViews>
    <sheetView showGridLines="0" zoomScale="125" zoomScaleNormal="131" workbookViewId="0">
      <selection activeCell="C9" sqref="C9"/>
    </sheetView>
  </sheetViews>
  <sheetFormatPr baseColWidth="10" defaultColWidth="11.1640625" defaultRowHeight="15.75" customHeight="1" x14ac:dyDescent="0.2"/>
  <cols>
    <col min="1" max="1" width="5.1640625" customWidth="1"/>
    <col min="2" max="2" width="4.1640625" customWidth="1"/>
    <col min="3" max="3" width="16.83203125" customWidth="1"/>
    <col min="4" max="4" width="69.1640625" bestFit="1" customWidth="1"/>
    <col min="5" max="5" width="23.1640625" customWidth="1"/>
    <col min="6" max="6" width="22.83203125" customWidth="1"/>
    <col min="7" max="7" width="22.33203125" customWidth="1"/>
    <col min="8" max="8" width="34" customWidth="1"/>
    <col min="9" max="12" width="20.5" customWidth="1"/>
    <col min="13" max="26" width="9" customWidth="1"/>
  </cols>
  <sheetData>
    <row r="1" spans="1:26" ht="15.75" customHeight="1" x14ac:dyDescent="0.2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5.75" customHeight="1" x14ac:dyDescent="0.2">
      <c r="A2" s="18"/>
      <c r="B2" s="21" t="s">
        <v>0</v>
      </c>
      <c r="C2" s="22"/>
      <c r="D2" s="22"/>
      <c r="E2" s="22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5.75" customHeight="1" x14ac:dyDescent="0.2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5.75" customHeight="1" x14ac:dyDescent="0.2">
      <c r="A4" s="18"/>
      <c r="B4" s="23"/>
      <c r="C4" s="18"/>
      <c r="D4" s="18"/>
      <c r="E4" s="116" t="s">
        <v>1</v>
      </c>
      <c r="F4" s="117"/>
      <c r="G4" s="117"/>
      <c r="H4" s="117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34" x14ac:dyDescent="0.2">
      <c r="A5" s="18"/>
      <c r="B5" s="18"/>
      <c r="C5" s="2" t="s">
        <v>2</v>
      </c>
      <c r="D5" s="2" t="s">
        <v>1962</v>
      </c>
      <c r="E5" s="3" t="s">
        <v>3</v>
      </c>
      <c r="F5" s="3" t="s">
        <v>4</v>
      </c>
      <c r="G5" s="3" t="s">
        <v>5</v>
      </c>
      <c r="H5" s="4" t="s">
        <v>6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5.75" customHeight="1" x14ac:dyDescent="0.2">
      <c r="A6" s="18"/>
      <c r="B6" s="18"/>
      <c r="C6" s="5" t="s">
        <v>13</v>
      </c>
      <c r="D6" s="5" t="s">
        <v>1942</v>
      </c>
      <c r="E6" s="6" t="s">
        <v>1964</v>
      </c>
      <c r="F6" s="6" t="s">
        <v>1980</v>
      </c>
      <c r="G6" s="6" t="s">
        <v>1966</v>
      </c>
      <c r="H6" s="7" t="s">
        <v>1968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 x14ac:dyDescent="0.2">
      <c r="A7" s="18"/>
      <c r="B7" s="18"/>
      <c r="C7" s="5" t="s">
        <v>14</v>
      </c>
      <c r="D7" s="5" t="s">
        <v>1943</v>
      </c>
      <c r="E7" s="6" t="s">
        <v>1964</v>
      </c>
      <c r="F7" s="6" t="s">
        <v>1980</v>
      </c>
      <c r="G7" s="6" t="s">
        <v>1966</v>
      </c>
      <c r="H7" s="7" t="s">
        <v>1968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5.75" customHeight="1" x14ac:dyDescent="0.2">
      <c r="A8" s="18"/>
      <c r="B8" s="18"/>
      <c r="C8" s="5" t="s">
        <v>15</v>
      </c>
      <c r="D8" s="5" t="s">
        <v>1944</v>
      </c>
      <c r="E8" s="6" t="s">
        <v>1963</v>
      </c>
      <c r="F8" s="6" t="s">
        <v>1980</v>
      </c>
      <c r="G8" s="6" t="s">
        <v>1966</v>
      </c>
      <c r="H8" s="7" t="s">
        <v>1967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.75" customHeight="1" x14ac:dyDescent="0.2">
      <c r="A9" s="18"/>
      <c r="B9" s="18"/>
      <c r="C9" s="5" t="s">
        <v>16</v>
      </c>
      <c r="D9" s="5" t="s">
        <v>1945</v>
      </c>
      <c r="E9" s="6" t="s">
        <v>1963</v>
      </c>
      <c r="F9" s="6" t="s">
        <v>1980</v>
      </c>
      <c r="G9" s="50" t="s">
        <v>1966</v>
      </c>
      <c r="H9" s="51" t="s">
        <v>1967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.75" customHeight="1" x14ac:dyDescent="0.2">
      <c r="A10" s="18"/>
      <c r="B10" s="18"/>
      <c r="C10" s="5" t="s">
        <v>17</v>
      </c>
      <c r="D10" s="5" t="s">
        <v>1946</v>
      </c>
      <c r="E10" s="6" t="s">
        <v>1963</v>
      </c>
      <c r="F10" s="6" t="s">
        <v>1980</v>
      </c>
      <c r="G10" s="50" t="s">
        <v>1966</v>
      </c>
      <c r="H10" s="51" t="s">
        <v>1967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.75" customHeight="1" x14ac:dyDescent="0.2">
      <c r="A11" s="18"/>
      <c r="B11" s="18"/>
      <c r="C11" s="5" t="s">
        <v>18</v>
      </c>
      <c r="D11" s="5" t="s">
        <v>1947</v>
      </c>
      <c r="E11" s="6" t="s">
        <v>1963</v>
      </c>
      <c r="F11" s="6" t="s">
        <v>1980</v>
      </c>
      <c r="G11" s="50" t="s">
        <v>1966</v>
      </c>
      <c r="H11" s="7" t="s">
        <v>1968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.75" customHeight="1" x14ac:dyDescent="0.2">
      <c r="A12" s="18"/>
      <c r="B12" s="18"/>
      <c r="C12" s="5" t="s">
        <v>19</v>
      </c>
      <c r="D12" s="5" t="s">
        <v>1948</v>
      </c>
      <c r="E12" s="6" t="s">
        <v>1963</v>
      </c>
      <c r="F12" s="6" t="s">
        <v>1980</v>
      </c>
      <c r="G12" s="50" t="s">
        <v>1966</v>
      </c>
      <c r="H12" s="51" t="s">
        <v>1967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.75" customHeight="1" x14ac:dyDescent="0.2">
      <c r="A13" s="18"/>
      <c r="B13" s="18"/>
      <c r="C13" s="5" t="s">
        <v>20</v>
      </c>
      <c r="D13" s="5" t="s">
        <v>1949</v>
      </c>
      <c r="E13" s="6" t="s">
        <v>1963</v>
      </c>
      <c r="F13" s="6" t="s">
        <v>1980</v>
      </c>
      <c r="G13" s="50" t="s">
        <v>1966</v>
      </c>
      <c r="H13" s="7" t="s">
        <v>1968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.75" customHeight="1" x14ac:dyDescent="0.2">
      <c r="A14" s="18"/>
      <c r="B14" s="18"/>
      <c r="C14" s="5" t="s">
        <v>21</v>
      </c>
      <c r="D14" s="5" t="s">
        <v>1950</v>
      </c>
      <c r="E14" s="6" t="s">
        <v>1963</v>
      </c>
      <c r="F14" s="6" t="s">
        <v>1980</v>
      </c>
      <c r="G14" s="50" t="s">
        <v>1966</v>
      </c>
      <c r="H14" s="51" t="s">
        <v>1967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.75" customHeight="1" x14ac:dyDescent="0.2">
      <c r="A15" s="18"/>
      <c r="B15" s="18"/>
      <c r="C15" s="5" t="s">
        <v>22</v>
      </c>
      <c r="D15" s="5" t="s">
        <v>1951</v>
      </c>
      <c r="E15" s="6" t="s">
        <v>1964</v>
      </c>
      <c r="F15" s="6" t="s">
        <v>1980</v>
      </c>
      <c r="G15" s="6" t="s">
        <v>1965</v>
      </c>
      <c r="H15" s="7" t="s">
        <v>1979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.75" customHeight="1" x14ac:dyDescent="0.2">
      <c r="A16" s="18"/>
      <c r="B16" s="18"/>
      <c r="C16" s="5" t="s">
        <v>23</v>
      </c>
      <c r="D16" s="5" t="s">
        <v>1969</v>
      </c>
      <c r="E16" s="6" t="s">
        <v>1964</v>
      </c>
      <c r="F16" s="6" t="s">
        <v>1980</v>
      </c>
      <c r="G16" s="50" t="s">
        <v>1966</v>
      </c>
      <c r="H16" s="7" t="s">
        <v>1968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.75" customHeight="1" x14ac:dyDescent="0.2">
      <c r="A17" s="18"/>
      <c r="B17" s="18"/>
      <c r="C17" s="5" t="s">
        <v>24</v>
      </c>
      <c r="D17" s="5" t="s">
        <v>1952</v>
      </c>
      <c r="E17" s="6" t="s">
        <v>1964</v>
      </c>
      <c r="F17" s="6" t="s">
        <v>1980</v>
      </c>
      <c r="G17" s="6" t="s">
        <v>1965</v>
      </c>
      <c r="H17" s="7" t="s">
        <v>1979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.75" customHeight="1" x14ac:dyDescent="0.2">
      <c r="A18" s="18"/>
      <c r="B18" s="18"/>
      <c r="C18" s="5" t="s">
        <v>25</v>
      </c>
      <c r="D18" s="5" t="s">
        <v>1970</v>
      </c>
      <c r="E18" s="6" t="s">
        <v>1964</v>
      </c>
      <c r="F18" s="6" t="s">
        <v>1980</v>
      </c>
      <c r="G18" s="50" t="s">
        <v>1966</v>
      </c>
      <c r="H18" s="7" t="s">
        <v>1968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.75" customHeight="1" x14ac:dyDescent="0.2">
      <c r="A19" s="18"/>
      <c r="B19" s="18"/>
      <c r="C19" s="5" t="s">
        <v>26</v>
      </c>
      <c r="D19" s="5" t="s">
        <v>1953</v>
      </c>
      <c r="E19" s="6" t="s">
        <v>1964</v>
      </c>
      <c r="F19" s="6" t="s">
        <v>1980</v>
      </c>
      <c r="G19" s="6" t="s">
        <v>1965</v>
      </c>
      <c r="H19" s="7" t="s">
        <v>1979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.75" customHeight="1" x14ac:dyDescent="0.2">
      <c r="A20" s="18"/>
      <c r="B20" s="18"/>
      <c r="C20" s="5" t="s">
        <v>27</v>
      </c>
      <c r="D20" s="5" t="s">
        <v>1971</v>
      </c>
      <c r="E20" s="6" t="s">
        <v>1964</v>
      </c>
      <c r="F20" s="6" t="s">
        <v>1980</v>
      </c>
      <c r="G20" s="50" t="s">
        <v>1966</v>
      </c>
      <c r="H20" s="7" t="s">
        <v>1968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75" customHeight="1" x14ac:dyDescent="0.2">
      <c r="A21" s="18"/>
      <c r="B21" s="18"/>
      <c r="C21" s="5" t="s">
        <v>28</v>
      </c>
      <c r="D21" s="5" t="s">
        <v>1954</v>
      </c>
      <c r="E21" s="6" t="s">
        <v>1964</v>
      </c>
      <c r="F21" s="6" t="s">
        <v>1980</v>
      </c>
      <c r="G21" s="6" t="s">
        <v>1965</v>
      </c>
      <c r="H21" s="7" t="s">
        <v>1979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 x14ac:dyDescent="0.2">
      <c r="A22" s="18"/>
      <c r="B22" s="18"/>
      <c r="C22" s="5" t="s">
        <v>29</v>
      </c>
      <c r="D22" s="5" t="s">
        <v>1972</v>
      </c>
      <c r="E22" s="6" t="s">
        <v>1964</v>
      </c>
      <c r="F22" s="6" t="s">
        <v>1980</v>
      </c>
      <c r="G22" s="50" t="s">
        <v>1966</v>
      </c>
      <c r="H22" s="7" t="s">
        <v>1968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 x14ac:dyDescent="0.2">
      <c r="A23" s="18"/>
      <c r="B23" s="18"/>
      <c r="C23" s="5" t="s">
        <v>30</v>
      </c>
      <c r="D23" s="5" t="s">
        <v>1955</v>
      </c>
      <c r="E23" s="6" t="s">
        <v>1964</v>
      </c>
      <c r="F23" s="6" t="s">
        <v>1980</v>
      </c>
      <c r="G23" s="6" t="s">
        <v>1965</v>
      </c>
      <c r="H23" s="7" t="s">
        <v>1979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 x14ac:dyDescent="0.2">
      <c r="A24" s="18"/>
      <c r="B24" s="18"/>
      <c r="C24" s="5" t="s">
        <v>31</v>
      </c>
      <c r="D24" s="5" t="s">
        <v>1973</v>
      </c>
      <c r="E24" s="6" t="s">
        <v>1964</v>
      </c>
      <c r="F24" s="6" t="s">
        <v>1980</v>
      </c>
      <c r="G24" s="50" t="s">
        <v>1966</v>
      </c>
      <c r="H24" s="7" t="s">
        <v>1968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 x14ac:dyDescent="0.2">
      <c r="A25" s="18"/>
      <c r="B25" s="18"/>
      <c r="C25" s="5" t="s">
        <v>32</v>
      </c>
      <c r="D25" s="5" t="s">
        <v>1956</v>
      </c>
      <c r="E25" s="6" t="s">
        <v>1964</v>
      </c>
      <c r="F25" s="6" t="s">
        <v>1980</v>
      </c>
      <c r="G25" s="6" t="s">
        <v>1965</v>
      </c>
      <c r="H25" s="7" t="s">
        <v>1979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 x14ac:dyDescent="0.2">
      <c r="A26" s="18"/>
      <c r="B26" s="18"/>
      <c r="C26" s="5" t="s">
        <v>33</v>
      </c>
      <c r="D26" s="5" t="s">
        <v>1974</v>
      </c>
      <c r="E26" s="6" t="s">
        <v>1964</v>
      </c>
      <c r="F26" s="6" t="s">
        <v>1980</v>
      </c>
      <c r="G26" s="50" t="s">
        <v>1966</v>
      </c>
      <c r="H26" s="7" t="s">
        <v>1968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 x14ac:dyDescent="0.2">
      <c r="A27" s="18"/>
      <c r="B27" s="18"/>
      <c r="C27" s="5" t="s">
        <v>34</v>
      </c>
      <c r="D27" s="5" t="s">
        <v>1957</v>
      </c>
      <c r="E27" s="6" t="s">
        <v>1964</v>
      </c>
      <c r="F27" s="6" t="s">
        <v>1980</v>
      </c>
      <c r="G27" s="6" t="s">
        <v>1965</v>
      </c>
      <c r="H27" s="7" t="s">
        <v>1979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 x14ac:dyDescent="0.2">
      <c r="A28" s="18"/>
      <c r="B28" s="18"/>
      <c r="C28" s="5" t="s">
        <v>35</v>
      </c>
      <c r="D28" s="5" t="s">
        <v>1975</v>
      </c>
      <c r="E28" s="6" t="s">
        <v>1964</v>
      </c>
      <c r="F28" s="6" t="s">
        <v>1980</v>
      </c>
      <c r="G28" s="50" t="s">
        <v>1966</v>
      </c>
      <c r="H28" s="7" t="s">
        <v>1968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 x14ac:dyDescent="0.2">
      <c r="A29" s="18"/>
      <c r="B29" s="18"/>
      <c r="C29" s="5" t="s">
        <v>36</v>
      </c>
      <c r="D29" s="5" t="s">
        <v>1958</v>
      </c>
      <c r="E29" s="6" t="s">
        <v>1964</v>
      </c>
      <c r="F29" s="6" t="s">
        <v>1980</v>
      </c>
      <c r="G29" s="6" t="s">
        <v>1965</v>
      </c>
      <c r="H29" s="7" t="s">
        <v>1979</v>
      </c>
      <c r="I29" s="18" t="s">
        <v>2019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 x14ac:dyDescent="0.2">
      <c r="A30" s="18"/>
      <c r="B30" s="18"/>
      <c r="C30" s="5" t="s">
        <v>37</v>
      </c>
      <c r="D30" s="5" t="s">
        <v>1976</v>
      </c>
      <c r="E30" s="6" t="s">
        <v>1964</v>
      </c>
      <c r="F30" s="6" t="s">
        <v>1980</v>
      </c>
      <c r="G30" s="50" t="s">
        <v>1966</v>
      </c>
      <c r="H30" s="7" t="s">
        <v>1968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 x14ac:dyDescent="0.2">
      <c r="A31" s="18"/>
      <c r="B31" s="18"/>
      <c r="C31" s="8" t="s">
        <v>38</v>
      </c>
      <c r="D31" s="8" t="s">
        <v>1959</v>
      </c>
      <c r="E31" s="6" t="s">
        <v>1964</v>
      </c>
      <c r="F31" s="6" t="s">
        <v>1980</v>
      </c>
      <c r="G31" s="6" t="s">
        <v>1965</v>
      </c>
      <c r="H31" s="7" t="s">
        <v>1979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 x14ac:dyDescent="0.2">
      <c r="A32" s="18"/>
      <c r="B32" s="18"/>
      <c r="C32" s="8" t="s">
        <v>39</v>
      </c>
      <c r="D32" s="8" t="s">
        <v>1977</v>
      </c>
      <c r="E32" s="6" t="s">
        <v>1964</v>
      </c>
      <c r="F32" s="6" t="s">
        <v>1980</v>
      </c>
      <c r="G32" s="50" t="s">
        <v>1966</v>
      </c>
      <c r="H32" s="7" t="s">
        <v>1968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 x14ac:dyDescent="0.2">
      <c r="A33" s="18"/>
      <c r="B33" s="18"/>
      <c r="C33" s="8" t="s">
        <v>40</v>
      </c>
      <c r="D33" s="8" t="s">
        <v>1960</v>
      </c>
      <c r="E33" s="6" t="s">
        <v>1964</v>
      </c>
      <c r="F33" s="6" t="s">
        <v>1980</v>
      </c>
      <c r="G33" s="6" t="s">
        <v>1965</v>
      </c>
      <c r="H33" s="7" t="s">
        <v>1979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 x14ac:dyDescent="0.2">
      <c r="A34" s="18"/>
      <c r="B34" s="18"/>
      <c r="C34" s="8" t="s">
        <v>41</v>
      </c>
      <c r="D34" s="8" t="s">
        <v>1978</v>
      </c>
      <c r="E34" s="6" t="s">
        <v>1964</v>
      </c>
      <c r="F34" s="6" t="s">
        <v>1980</v>
      </c>
      <c r="G34" s="50" t="s">
        <v>1966</v>
      </c>
      <c r="H34" s="7" t="s">
        <v>1968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 x14ac:dyDescent="0.2">
      <c r="A35" s="18"/>
      <c r="B35" s="18"/>
      <c r="C35" s="8" t="s">
        <v>1940</v>
      </c>
      <c r="D35" s="8" t="s">
        <v>1961</v>
      </c>
      <c r="E35" s="6" t="s">
        <v>1964</v>
      </c>
      <c r="F35" s="6" t="s">
        <v>1980</v>
      </c>
      <c r="G35" s="50" t="s">
        <v>1966</v>
      </c>
      <c r="H35" s="7" t="s">
        <v>1968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 x14ac:dyDescent="0.2">
      <c r="A36" s="18"/>
      <c r="B36" s="18"/>
      <c r="C36" s="9"/>
      <c r="D36" s="9"/>
      <c r="E36" s="10"/>
      <c r="F36" s="10"/>
      <c r="G36" s="10"/>
      <c r="H36" s="11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 x14ac:dyDescent="0.2">
      <c r="A39" s="18"/>
      <c r="B39" s="18"/>
      <c r="C39" s="25"/>
      <c r="D39" s="25"/>
      <c r="E39" s="18"/>
      <c r="F39" s="18"/>
      <c r="G39" s="18"/>
      <c r="H39" s="18"/>
      <c r="I39" s="1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</sheetData>
  <mergeCells count="1">
    <mergeCell ref="E4:H4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R1571"/>
  <sheetViews>
    <sheetView showGridLines="0" topLeftCell="A54" workbookViewId="0">
      <selection activeCell="D25" sqref="D25"/>
    </sheetView>
  </sheetViews>
  <sheetFormatPr baseColWidth="10" defaultColWidth="11.1640625" defaultRowHeight="16" x14ac:dyDescent="0.2"/>
  <cols>
    <col min="2" max="2" width="16.5" customWidth="1"/>
    <col min="5" max="5" width="23" bestFit="1" customWidth="1"/>
    <col min="6" max="6" width="11.6640625" bestFit="1" customWidth="1"/>
    <col min="7" max="7" width="13.5" bestFit="1" customWidth="1"/>
    <col min="8" max="8" width="19.1640625" bestFit="1" customWidth="1"/>
    <col min="9" max="9" width="23.33203125" bestFit="1" customWidth="1"/>
    <col min="10" max="10" width="15.1640625" bestFit="1" customWidth="1"/>
    <col min="11" max="12" width="11.6640625" bestFit="1" customWidth="1"/>
    <col min="13" max="13" width="12" bestFit="1" customWidth="1"/>
    <col min="14" max="14" width="26.6640625" customWidth="1"/>
    <col min="15" max="15" width="12.1640625" bestFit="1" customWidth="1"/>
    <col min="16" max="16" width="9.83203125" style="54" bestFit="1" customWidth="1"/>
    <col min="17" max="18" width="10.83203125" bestFit="1" customWidth="1"/>
    <col min="19" max="19" width="10.33203125" bestFit="1" customWidth="1"/>
    <col min="20" max="20" width="10.5" bestFit="1" customWidth="1"/>
    <col min="21" max="21" width="10.6640625" bestFit="1" customWidth="1"/>
    <col min="22" max="22" width="11" bestFit="1" customWidth="1"/>
    <col min="23" max="23" width="10.1640625" bestFit="1" customWidth="1"/>
    <col min="24" max="24" width="11.1640625" bestFit="1" customWidth="1"/>
    <col min="25" max="25" width="14.6640625" bestFit="1" customWidth="1"/>
    <col min="26" max="26" width="13" bestFit="1" customWidth="1"/>
    <col min="27" max="27" width="13.1640625" bestFit="1" customWidth="1"/>
    <col min="28" max="28" width="9" customWidth="1"/>
    <col min="29" max="29" width="13" bestFit="1" customWidth="1"/>
    <col min="30" max="30" width="16" bestFit="1" customWidth="1"/>
    <col min="32" max="32" width="18" bestFit="1" customWidth="1"/>
    <col min="33" max="33" width="13.6640625" bestFit="1" customWidth="1"/>
    <col min="35" max="35" width="13" bestFit="1" customWidth="1"/>
    <col min="36" max="36" width="17" bestFit="1" customWidth="1"/>
    <col min="38" max="38" width="13" bestFit="1" customWidth="1"/>
    <col min="39" max="39" width="16.33203125" bestFit="1" customWidth="1"/>
    <col min="41" max="41" width="13" bestFit="1" customWidth="1"/>
    <col min="42" max="42" width="16.83203125" bestFit="1" customWidth="1"/>
    <col min="44" max="44" width="13" bestFit="1" customWidth="1"/>
    <col min="45" max="45" width="16" bestFit="1" customWidth="1"/>
    <col min="47" max="47" width="13" bestFit="1" customWidth="1"/>
    <col min="48" max="48" width="17.83203125" bestFit="1" customWidth="1"/>
    <col min="50" max="50" width="13" bestFit="1" customWidth="1"/>
    <col min="51" max="51" width="17.1640625" bestFit="1" customWidth="1"/>
    <col min="53" max="53" width="13" bestFit="1" customWidth="1"/>
    <col min="54" max="54" width="17.6640625" bestFit="1" customWidth="1"/>
    <col min="56" max="56" width="13" bestFit="1" customWidth="1"/>
    <col min="57" max="57" width="17" bestFit="1" customWidth="1"/>
    <col min="59" max="59" width="13" bestFit="1" customWidth="1"/>
    <col min="60" max="60" width="17.33203125" bestFit="1" customWidth="1"/>
    <col min="62" max="62" width="13" bestFit="1" customWidth="1"/>
    <col min="63" max="63" width="16.6640625" bestFit="1" customWidth="1"/>
    <col min="65" max="65" width="13" bestFit="1" customWidth="1"/>
    <col min="66" max="66" width="17.33203125" bestFit="1" customWidth="1"/>
    <col min="68" max="68" width="13" bestFit="1" customWidth="1"/>
    <col min="69" max="69" width="16.6640625" bestFit="1" customWidth="1"/>
    <col min="71" max="71" width="13" bestFit="1" customWidth="1"/>
    <col min="72" max="72" width="17.5" bestFit="1" customWidth="1"/>
    <col min="74" max="74" width="13" bestFit="1" customWidth="1"/>
    <col min="75" max="75" width="16.83203125" bestFit="1" customWidth="1"/>
    <col min="77" max="77" width="13" bestFit="1" customWidth="1"/>
    <col min="78" max="78" width="17.6640625" bestFit="1" customWidth="1"/>
    <col min="80" max="80" width="13" bestFit="1" customWidth="1"/>
    <col min="81" max="81" width="17" bestFit="1" customWidth="1"/>
    <col min="83" max="83" width="13" bestFit="1" customWidth="1"/>
    <col min="84" max="84" width="17" bestFit="1" customWidth="1"/>
    <col min="86" max="86" width="13" bestFit="1" customWidth="1"/>
    <col min="87" max="87" width="16.33203125" bestFit="1" customWidth="1"/>
    <col min="89" max="89" width="13" bestFit="1" customWidth="1"/>
    <col min="90" max="90" width="18" bestFit="1" customWidth="1"/>
    <col min="92" max="92" width="13" bestFit="1" customWidth="1"/>
    <col min="93" max="93" width="17.33203125" bestFit="1" customWidth="1"/>
    <col min="95" max="95" width="13" bestFit="1" customWidth="1"/>
    <col min="96" max="96" width="20.6640625" bestFit="1" customWidth="1"/>
  </cols>
  <sheetData>
    <row r="1" spans="2:27" ht="19" x14ac:dyDescent="0.25">
      <c r="B1" s="18"/>
      <c r="C1" s="26"/>
      <c r="D1" s="18"/>
      <c r="E1" s="18"/>
      <c r="F1" s="18"/>
      <c r="G1" s="18"/>
      <c r="H1" s="18"/>
      <c r="I1" s="18"/>
      <c r="J1" s="18"/>
      <c r="K1" s="18"/>
      <c r="L1" s="18"/>
      <c r="M1" s="2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2:27" ht="21" x14ac:dyDescent="0.25">
      <c r="B2" s="27" t="s">
        <v>7</v>
      </c>
      <c r="C2" s="22"/>
      <c r="E2" s="18"/>
      <c r="F2" s="18"/>
      <c r="G2" s="18"/>
      <c r="H2" s="18"/>
      <c r="I2" s="18"/>
      <c r="J2" s="18"/>
      <c r="K2" s="18"/>
      <c r="L2" s="18"/>
      <c r="M2" s="2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2:27" x14ac:dyDescent="0.2"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2:27" x14ac:dyDescent="0.2">
      <c r="B4" s="84" t="s">
        <v>2091</v>
      </c>
      <c r="P4"/>
    </row>
    <row r="5" spans="2:27" s="56" customFormat="1" ht="18" x14ac:dyDescent="0.3">
      <c r="B5" s="68"/>
      <c r="C5" s="62" t="s">
        <v>13</v>
      </c>
      <c r="D5" s="62" t="s">
        <v>14</v>
      </c>
      <c r="E5" s="62" t="s">
        <v>15</v>
      </c>
      <c r="F5" s="62" t="s">
        <v>16</v>
      </c>
      <c r="G5" s="62" t="s">
        <v>17</v>
      </c>
      <c r="H5" s="62" t="s">
        <v>18</v>
      </c>
      <c r="I5" s="62" t="s">
        <v>19</v>
      </c>
      <c r="J5" s="62" t="s">
        <v>20</v>
      </c>
      <c r="K5" s="62" t="s">
        <v>21</v>
      </c>
      <c r="L5" s="62" t="s">
        <v>23</v>
      </c>
      <c r="M5" s="62" t="s">
        <v>25</v>
      </c>
      <c r="N5" s="62" t="s">
        <v>27</v>
      </c>
      <c r="O5" s="62" t="s">
        <v>29</v>
      </c>
      <c r="P5" s="62" t="s">
        <v>31</v>
      </c>
      <c r="Q5" s="62" t="s">
        <v>33</v>
      </c>
      <c r="R5" s="62" t="s">
        <v>35</v>
      </c>
      <c r="S5" s="62" t="s">
        <v>37</v>
      </c>
      <c r="T5" s="62" t="s">
        <v>39</v>
      </c>
      <c r="U5" s="62" t="s">
        <v>41</v>
      </c>
      <c r="V5" s="62" t="s">
        <v>42</v>
      </c>
    </row>
    <row r="6" spans="2:27" s="56" customFormat="1" ht="18" x14ac:dyDescent="0.3">
      <c r="B6" s="62" t="s">
        <v>2029</v>
      </c>
      <c r="C6" s="63">
        <v>1503</v>
      </c>
      <c r="D6" s="63">
        <v>1389</v>
      </c>
      <c r="E6" s="63">
        <v>1503</v>
      </c>
      <c r="F6" s="63">
        <v>1503</v>
      </c>
      <c r="G6" s="63">
        <v>1503</v>
      </c>
      <c r="H6" s="63">
        <v>1502</v>
      </c>
      <c r="I6" s="63">
        <v>1503</v>
      </c>
      <c r="J6" s="63">
        <v>1502</v>
      </c>
      <c r="K6" s="63">
        <v>1455</v>
      </c>
      <c r="L6" s="63">
        <v>1503</v>
      </c>
      <c r="M6" s="63">
        <v>1503</v>
      </c>
      <c r="N6" s="63">
        <v>1503</v>
      </c>
      <c r="O6" s="63">
        <v>1503</v>
      </c>
      <c r="P6" s="63">
        <v>1416</v>
      </c>
      <c r="Q6" s="63">
        <v>1466</v>
      </c>
      <c r="R6" s="63">
        <v>1466</v>
      </c>
      <c r="S6" s="63">
        <v>1501</v>
      </c>
      <c r="T6" s="63">
        <v>1503</v>
      </c>
      <c r="U6" s="63">
        <v>1479</v>
      </c>
      <c r="V6" s="63">
        <v>1503</v>
      </c>
    </row>
    <row r="7" spans="2:27" s="56" customFormat="1" ht="18" x14ac:dyDescent="0.3">
      <c r="B7" s="62" t="s">
        <v>2070</v>
      </c>
      <c r="C7" s="63">
        <v>400</v>
      </c>
      <c r="D7" s="63">
        <v>385</v>
      </c>
      <c r="E7" s="63">
        <v>1503</v>
      </c>
      <c r="F7" s="63">
        <v>106</v>
      </c>
      <c r="G7" s="63">
        <v>5</v>
      </c>
      <c r="H7" s="63">
        <v>4</v>
      </c>
      <c r="I7" s="63">
        <v>4</v>
      </c>
      <c r="J7" s="63">
        <v>4</v>
      </c>
      <c r="K7" s="63">
        <v>3</v>
      </c>
      <c r="L7" s="63">
        <v>701</v>
      </c>
      <c r="M7" s="63">
        <v>700</v>
      </c>
      <c r="N7" s="63">
        <v>785</v>
      </c>
      <c r="O7" s="63">
        <v>799</v>
      </c>
      <c r="P7" s="63">
        <v>791</v>
      </c>
      <c r="Q7" s="63">
        <v>796</v>
      </c>
      <c r="R7" s="63">
        <v>796</v>
      </c>
      <c r="S7" s="63">
        <v>800</v>
      </c>
      <c r="T7" s="63">
        <v>789</v>
      </c>
      <c r="U7" s="63">
        <v>385</v>
      </c>
      <c r="V7" s="63">
        <v>383</v>
      </c>
    </row>
    <row r="8" spans="2:27" s="56" customFormat="1" ht="18" x14ac:dyDescent="0.3">
      <c r="B8" s="62" t="s">
        <v>2071</v>
      </c>
      <c r="C8" s="63" t="s">
        <v>56</v>
      </c>
      <c r="D8" s="63" t="s">
        <v>65</v>
      </c>
      <c r="E8" s="63" t="s">
        <v>344</v>
      </c>
      <c r="F8" s="63" t="s">
        <v>46</v>
      </c>
      <c r="G8" s="63" t="s">
        <v>76</v>
      </c>
      <c r="H8" s="63" t="s">
        <v>77</v>
      </c>
      <c r="I8" s="63" t="s">
        <v>82</v>
      </c>
      <c r="J8" s="63" t="s">
        <v>50</v>
      </c>
      <c r="K8" s="63" t="s">
        <v>64</v>
      </c>
      <c r="L8" s="63" t="s">
        <v>52</v>
      </c>
      <c r="M8" s="63" t="s">
        <v>52</v>
      </c>
      <c r="N8" s="63" t="s">
        <v>53</v>
      </c>
      <c r="O8" s="63" t="s">
        <v>53</v>
      </c>
      <c r="P8" s="63" t="s">
        <v>53</v>
      </c>
      <c r="Q8" s="63" t="s">
        <v>53</v>
      </c>
      <c r="R8" s="63" t="s">
        <v>53</v>
      </c>
      <c r="S8" s="63" t="s">
        <v>53</v>
      </c>
      <c r="T8" s="63" t="s">
        <v>53</v>
      </c>
      <c r="U8" s="63" t="s">
        <v>53</v>
      </c>
      <c r="V8" s="63" t="s">
        <v>54</v>
      </c>
    </row>
    <row r="9" spans="2:27" s="56" customFormat="1" ht="18" x14ac:dyDescent="0.3">
      <c r="B9" s="62" t="s">
        <v>2072</v>
      </c>
      <c r="C9" s="63">
        <v>206</v>
      </c>
      <c r="D9" s="63">
        <v>193</v>
      </c>
      <c r="E9" s="63">
        <v>1</v>
      </c>
      <c r="F9" s="63">
        <v>192</v>
      </c>
      <c r="G9" s="63">
        <v>566</v>
      </c>
      <c r="H9" s="63">
        <v>677</v>
      </c>
      <c r="I9" s="63">
        <v>584</v>
      </c>
      <c r="J9" s="63">
        <v>1058</v>
      </c>
      <c r="K9" s="63">
        <v>1144</v>
      </c>
      <c r="L9" s="63">
        <v>803</v>
      </c>
      <c r="M9" s="63">
        <v>804</v>
      </c>
      <c r="N9" s="63">
        <v>716</v>
      </c>
      <c r="O9" s="63">
        <v>702</v>
      </c>
      <c r="P9" s="63">
        <v>622</v>
      </c>
      <c r="Q9" s="63">
        <v>670</v>
      </c>
      <c r="R9" s="63">
        <v>670</v>
      </c>
      <c r="S9" s="63">
        <v>701</v>
      </c>
      <c r="T9" s="63">
        <v>715</v>
      </c>
      <c r="U9" s="63">
        <v>677</v>
      </c>
      <c r="V9" s="63">
        <v>798</v>
      </c>
    </row>
    <row r="10" spans="2:27" x14ac:dyDescent="0.2">
      <c r="P10"/>
    </row>
    <row r="11" spans="2:27" x14ac:dyDescent="0.2">
      <c r="P11"/>
    </row>
    <row r="12" spans="2:27" x14ac:dyDescent="0.2">
      <c r="B12" s="69" t="s">
        <v>2073</v>
      </c>
      <c r="P12"/>
    </row>
    <row r="13" spans="2:27" ht="18" x14ac:dyDescent="0.3">
      <c r="B13" s="66"/>
      <c r="C13" s="62" t="s">
        <v>22</v>
      </c>
      <c r="D13" s="62" t="s">
        <v>24</v>
      </c>
      <c r="E13" s="62" t="s">
        <v>26</v>
      </c>
      <c r="F13" s="62" t="s">
        <v>28</v>
      </c>
      <c r="G13" s="62" t="s">
        <v>30</v>
      </c>
      <c r="H13" s="62" t="s">
        <v>32</v>
      </c>
      <c r="I13" s="62" t="s">
        <v>34</v>
      </c>
      <c r="J13" s="62" t="s">
        <v>36</v>
      </c>
      <c r="K13" s="62" t="s">
        <v>38</v>
      </c>
      <c r="L13" s="62" t="s">
        <v>40</v>
      </c>
      <c r="M13" s="65"/>
      <c r="P13"/>
    </row>
    <row r="14" spans="2:27" ht="18" x14ac:dyDescent="0.3">
      <c r="B14" s="62" t="s">
        <v>2029</v>
      </c>
      <c r="C14" s="63">
        <v>1503</v>
      </c>
      <c r="D14" s="63">
        <v>1503</v>
      </c>
      <c r="E14" s="63">
        <v>1503</v>
      </c>
      <c r="F14" s="63">
        <v>1503</v>
      </c>
      <c r="G14" s="63">
        <v>1416</v>
      </c>
      <c r="H14" s="63">
        <v>1466</v>
      </c>
      <c r="I14" s="63">
        <v>1466</v>
      </c>
      <c r="J14" s="63">
        <v>1501</v>
      </c>
      <c r="K14" s="63">
        <v>1503</v>
      </c>
      <c r="L14" s="63">
        <v>1479</v>
      </c>
      <c r="P14"/>
    </row>
    <row r="15" spans="2:27" ht="18" x14ac:dyDescent="0.3">
      <c r="B15" s="62" t="s">
        <v>2030</v>
      </c>
      <c r="C15" s="63">
        <v>25.764937</v>
      </c>
      <c r="D15" s="63">
        <v>26.922288999999999</v>
      </c>
      <c r="E15" s="63">
        <v>33.979906999999997</v>
      </c>
      <c r="F15" s="63">
        <v>30.45815</v>
      </c>
      <c r="G15" s="63">
        <v>36.283686000000003</v>
      </c>
      <c r="H15" s="63">
        <v>33.352319000000001</v>
      </c>
      <c r="I15" s="63">
        <v>34.550545999999997</v>
      </c>
      <c r="J15" s="63">
        <v>53.368220999999998</v>
      </c>
      <c r="K15" s="63">
        <v>29.952029</v>
      </c>
      <c r="L15" s="63">
        <v>51.229750000000003</v>
      </c>
      <c r="P15"/>
    </row>
    <row r="16" spans="2:27" ht="18" x14ac:dyDescent="0.3">
      <c r="B16" s="62" t="s">
        <v>2031</v>
      </c>
      <c r="C16" s="63">
        <v>24.491392999999999</v>
      </c>
      <c r="D16" s="63">
        <v>25.495054</v>
      </c>
      <c r="E16" s="63">
        <v>28.451885999999998</v>
      </c>
      <c r="F16" s="63">
        <v>29.718893999999999</v>
      </c>
      <c r="G16" s="63">
        <v>35.236432000000001</v>
      </c>
      <c r="H16" s="63">
        <v>32.770330000000001</v>
      </c>
      <c r="I16" s="63">
        <v>31.132784000000001</v>
      </c>
      <c r="J16" s="63">
        <v>28.90756</v>
      </c>
      <c r="K16" s="63">
        <v>29.196361</v>
      </c>
      <c r="L16" s="63">
        <v>21.262767</v>
      </c>
      <c r="P16"/>
    </row>
    <row r="17" spans="2:27" ht="18" x14ac:dyDescent="0.3">
      <c r="B17" s="62" t="s">
        <v>2016</v>
      </c>
      <c r="C17" s="63">
        <v>1</v>
      </c>
      <c r="D17" s="63">
        <v>1</v>
      </c>
      <c r="E17" s="63">
        <v>1</v>
      </c>
      <c r="F17" s="63">
        <v>1</v>
      </c>
      <c r="G17" s="63">
        <v>1</v>
      </c>
      <c r="H17" s="63">
        <v>1</v>
      </c>
      <c r="I17" s="63">
        <v>1</v>
      </c>
      <c r="J17" s="63">
        <v>1</v>
      </c>
      <c r="K17" s="63">
        <v>1</v>
      </c>
      <c r="L17" s="63">
        <v>3</v>
      </c>
      <c r="P17"/>
    </row>
    <row r="18" spans="2:27" ht="18" x14ac:dyDescent="0.3">
      <c r="B18" s="64">
        <v>0.25</v>
      </c>
      <c r="C18" s="63">
        <v>8.8000000000000007</v>
      </c>
      <c r="D18" s="63">
        <v>8.5</v>
      </c>
      <c r="E18" s="63">
        <v>10.8</v>
      </c>
      <c r="F18" s="63">
        <v>6</v>
      </c>
      <c r="G18" s="63">
        <v>6.6</v>
      </c>
      <c r="H18" s="63">
        <v>5.9249999999999998</v>
      </c>
      <c r="I18" s="63">
        <v>8.6999999999999993</v>
      </c>
      <c r="J18" s="63">
        <v>27.6</v>
      </c>
      <c r="K18" s="63">
        <v>6.2</v>
      </c>
      <c r="L18" s="63">
        <v>35.700000000000003</v>
      </c>
      <c r="P18"/>
    </row>
    <row r="19" spans="2:27" ht="18" x14ac:dyDescent="0.3">
      <c r="B19" s="64">
        <v>0.5</v>
      </c>
      <c r="C19" s="63">
        <v>16</v>
      </c>
      <c r="D19" s="63">
        <v>16.399999999999999</v>
      </c>
      <c r="E19" s="63">
        <v>23.6</v>
      </c>
      <c r="F19" s="63">
        <v>18</v>
      </c>
      <c r="G19" s="63">
        <v>20.100000000000001</v>
      </c>
      <c r="H19" s="63">
        <v>19.399999999999999</v>
      </c>
      <c r="I19" s="63">
        <v>21.7</v>
      </c>
      <c r="J19" s="63">
        <v>55.8</v>
      </c>
      <c r="K19" s="63">
        <v>17.899999999999999</v>
      </c>
      <c r="L19" s="63">
        <v>48.7</v>
      </c>
      <c r="P19"/>
    </row>
    <row r="20" spans="2:27" ht="18" x14ac:dyDescent="0.3">
      <c r="B20" s="64">
        <v>0.75</v>
      </c>
      <c r="C20" s="63">
        <v>32.6</v>
      </c>
      <c r="D20" s="63">
        <v>37.4</v>
      </c>
      <c r="E20" s="63">
        <v>50.55</v>
      </c>
      <c r="F20" s="63">
        <v>49.85</v>
      </c>
      <c r="G20" s="63">
        <v>66.099999999999994</v>
      </c>
      <c r="H20" s="63">
        <v>56.7</v>
      </c>
      <c r="I20" s="63">
        <v>55.75</v>
      </c>
      <c r="J20" s="63">
        <v>78.400000000000006</v>
      </c>
      <c r="K20" s="63">
        <v>45.9</v>
      </c>
      <c r="L20" s="63">
        <v>66.45</v>
      </c>
      <c r="P20"/>
    </row>
    <row r="21" spans="2:27" ht="18" x14ac:dyDescent="0.3">
      <c r="B21" s="62" t="s">
        <v>2017</v>
      </c>
      <c r="C21" s="63">
        <v>100</v>
      </c>
      <c r="D21" s="63">
        <v>100</v>
      </c>
      <c r="E21" s="63">
        <v>100</v>
      </c>
      <c r="F21" s="63">
        <v>100</v>
      </c>
      <c r="G21" s="63">
        <v>100</v>
      </c>
      <c r="H21" s="63">
        <v>100</v>
      </c>
      <c r="I21" s="63">
        <v>100</v>
      </c>
      <c r="J21" s="63">
        <v>100</v>
      </c>
      <c r="K21" s="63">
        <v>100</v>
      </c>
      <c r="L21" s="63">
        <v>100</v>
      </c>
      <c r="P21"/>
    </row>
    <row r="22" spans="2:27" x14ac:dyDescent="0.2"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</row>
    <row r="23" spans="2:27" x14ac:dyDescent="0.2">
      <c r="B23" s="18"/>
      <c r="C23" s="18"/>
      <c r="D23" s="18"/>
      <c r="E23" s="19"/>
      <c r="F23" s="19"/>
      <c r="G23" s="18"/>
      <c r="H23" s="18"/>
      <c r="I23" s="18"/>
      <c r="J23" s="18"/>
      <c r="K23" s="18"/>
      <c r="L23" s="18"/>
      <c r="M23" s="2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2:27" x14ac:dyDescent="0.2">
      <c r="B24" s="28" t="s">
        <v>2020</v>
      </c>
      <c r="C24" s="19"/>
      <c r="D24" s="19" t="s">
        <v>2023</v>
      </c>
      <c r="E24" s="18"/>
      <c r="F24" s="18"/>
      <c r="G24" s="18"/>
      <c r="H24" s="18"/>
      <c r="I24" s="18"/>
      <c r="J24" s="18"/>
      <c r="K24" s="2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</row>
    <row r="25" spans="2:27" x14ac:dyDescent="0.2">
      <c r="B25" s="18"/>
      <c r="C25" s="19"/>
      <c r="D25" s="19"/>
      <c r="E25" s="18"/>
      <c r="F25" s="18"/>
      <c r="G25" s="18"/>
      <c r="H25" s="18"/>
      <c r="I25" s="18"/>
      <c r="J25" s="18"/>
      <c r="K25" s="2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</row>
    <row r="26" spans="2:27" x14ac:dyDescent="0.2">
      <c r="B26" s="18"/>
      <c r="C26" s="19"/>
      <c r="E26" s="18"/>
      <c r="F26" s="18"/>
      <c r="G26" s="18"/>
      <c r="H26" s="18"/>
      <c r="I26" s="18"/>
      <c r="J26" s="18"/>
      <c r="K26" s="2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</row>
    <row r="27" spans="2:27" x14ac:dyDescent="0.2">
      <c r="B27" s="28" t="s">
        <v>2021</v>
      </c>
      <c r="C27" s="18"/>
      <c r="D27" s="18" t="s">
        <v>2022</v>
      </c>
      <c r="E27" s="18"/>
      <c r="F27" s="18"/>
      <c r="G27" s="18"/>
      <c r="H27" s="18"/>
      <c r="I27" s="18"/>
      <c r="J27" s="18"/>
      <c r="K27" s="2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</row>
    <row r="28" spans="2:27" x14ac:dyDescent="0.2">
      <c r="B28" s="18"/>
      <c r="C28" s="18"/>
      <c r="D28" s="19" t="s">
        <v>2158</v>
      </c>
      <c r="E28" s="18"/>
      <c r="F28" s="18"/>
      <c r="G28" s="18"/>
      <c r="H28" s="18"/>
      <c r="I28" s="18"/>
      <c r="J28" s="18"/>
      <c r="K28" s="18"/>
      <c r="L28" s="18"/>
      <c r="M28" s="2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2:27" x14ac:dyDescent="0.2"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2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2:27" x14ac:dyDescent="0.2">
      <c r="B30" s="18"/>
      <c r="C30" s="18"/>
      <c r="D30" s="28"/>
      <c r="E30" s="29"/>
      <c r="F30" s="29"/>
      <c r="G30" s="18"/>
      <c r="H30" s="18"/>
      <c r="I30" s="18"/>
      <c r="J30" s="18"/>
      <c r="K30" s="18"/>
      <c r="L30" s="18"/>
      <c r="M30" s="2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spans="2:27" ht="21" x14ac:dyDescent="0.25">
      <c r="B31" s="27" t="s">
        <v>8</v>
      </c>
      <c r="C31" s="30"/>
      <c r="D31" s="18"/>
      <c r="E31" s="18"/>
      <c r="F31" s="18"/>
      <c r="G31" s="122" t="s">
        <v>1966</v>
      </c>
      <c r="H31" s="122"/>
      <c r="I31" s="122"/>
      <c r="J31" s="122"/>
      <c r="K31" s="122"/>
      <c r="L31" s="18" t="s">
        <v>2019</v>
      </c>
      <c r="M31" s="18"/>
      <c r="N31" s="18"/>
      <c r="O31" s="18"/>
      <c r="P31" s="18"/>
      <c r="Q31" s="18"/>
      <c r="R31" s="18"/>
      <c r="S31" s="18"/>
      <c r="T31" s="18"/>
      <c r="U31" s="18"/>
    </row>
    <row r="32" spans="2:27" x14ac:dyDescent="0.2">
      <c r="B32" s="18"/>
      <c r="C32" s="29"/>
      <c r="D32" s="18"/>
      <c r="E32" s="18"/>
      <c r="F32" s="18"/>
      <c r="H32" s="18"/>
      <c r="I32" s="18"/>
      <c r="J32" s="18"/>
      <c r="K32" s="18"/>
      <c r="L32" s="2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2:23" x14ac:dyDescent="0.2">
      <c r="B33" s="18"/>
      <c r="C33" s="28"/>
      <c r="D33" s="18"/>
      <c r="E33" s="18"/>
      <c r="F33" s="18"/>
      <c r="G33" s="18"/>
      <c r="H33" s="28"/>
      <c r="I33" s="18"/>
      <c r="J33" s="120" t="s">
        <v>2014</v>
      </c>
      <c r="K33" s="121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</row>
    <row r="34" spans="2:23" x14ac:dyDescent="0.2">
      <c r="B34" s="12" t="s">
        <v>2</v>
      </c>
      <c r="C34" s="13" t="s">
        <v>9</v>
      </c>
      <c r="D34" s="28" t="s">
        <v>2026</v>
      </c>
      <c r="E34" s="18"/>
      <c r="F34" s="18"/>
      <c r="G34" s="12" t="s">
        <v>2</v>
      </c>
      <c r="H34" s="13" t="s">
        <v>9</v>
      </c>
      <c r="I34" s="13" t="s">
        <v>2016</v>
      </c>
      <c r="J34" s="13" t="s">
        <v>2017</v>
      </c>
      <c r="K34" s="13" t="s">
        <v>2015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2:23" x14ac:dyDescent="0.2">
      <c r="B35" s="5" t="s">
        <v>1941</v>
      </c>
      <c r="C35" s="57">
        <v>1503</v>
      </c>
      <c r="D35" s="18">
        <f>1503-C35</f>
        <v>0</v>
      </c>
      <c r="E35" s="18"/>
      <c r="F35" s="18"/>
      <c r="G35" s="5" t="s">
        <v>1941</v>
      </c>
      <c r="H35" s="57">
        <v>1503</v>
      </c>
      <c r="I35" s="57">
        <v>1</v>
      </c>
      <c r="J35" s="56" t="s">
        <v>56</v>
      </c>
      <c r="K35" s="56" t="s">
        <v>56</v>
      </c>
      <c r="L35" s="18" t="s">
        <v>2019</v>
      </c>
      <c r="M35" s="18"/>
      <c r="N35" s="18"/>
      <c r="O35" s="18"/>
      <c r="P35" s="18"/>
      <c r="Q35" s="18"/>
      <c r="R35" s="18"/>
      <c r="S35" s="18"/>
      <c r="T35" s="18"/>
      <c r="U35" s="18"/>
    </row>
    <row r="36" spans="2:23" x14ac:dyDescent="0.2">
      <c r="B36" s="5" t="s">
        <v>14</v>
      </c>
      <c r="C36" s="57">
        <v>1389</v>
      </c>
      <c r="D36" s="18">
        <f t="shared" ref="D36:D64" si="0">1503-C36</f>
        <v>114</v>
      </c>
      <c r="E36" s="18"/>
      <c r="F36" s="18"/>
      <c r="G36" s="5" t="s">
        <v>14</v>
      </c>
      <c r="H36" s="57">
        <v>1389</v>
      </c>
      <c r="I36" s="57">
        <v>1</v>
      </c>
      <c r="J36" s="57" t="s">
        <v>43</v>
      </c>
      <c r="K36" s="57" t="s">
        <v>43</v>
      </c>
      <c r="L36" s="18" t="s">
        <v>2019</v>
      </c>
      <c r="M36" s="18"/>
      <c r="N36" s="18"/>
      <c r="O36" s="18"/>
      <c r="P36" s="18"/>
      <c r="Q36" s="18"/>
      <c r="R36" s="18"/>
      <c r="S36" s="18"/>
      <c r="T36" s="18"/>
      <c r="U36" s="18"/>
    </row>
    <row r="37" spans="2:23" x14ac:dyDescent="0.2">
      <c r="B37" s="5" t="s">
        <v>1939</v>
      </c>
      <c r="C37" s="57">
        <v>1503</v>
      </c>
      <c r="D37" s="18">
        <f t="shared" si="0"/>
        <v>0</v>
      </c>
      <c r="E37" s="18"/>
      <c r="F37" s="18"/>
      <c r="G37" s="5" t="s">
        <v>1939</v>
      </c>
      <c r="H37" s="57">
        <v>1503</v>
      </c>
      <c r="I37" s="118" t="s">
        <v>2018</v>
      </c>
      <c r="J37" s="119"/>
      <c r="K37" s="57" t="s">
        <v>1928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2:23" x14ac:dyDescent="0.2">
      <c r="B38" s="5" t="s">
        <v>16</v>
      </c>
      <c r="C38" s="57">
        <v>1503</v>
      </c>
      <c r="D38" s="18">
        <f t="shared" si="0"/>
        <v>0</v>
      </c>
      <c r="E38" s="18"/>
      <c r="F38" s="18"/>
      <c r="G38" s="5" t="s">
        <v>16</v>
      </c>
      <c r="H38" s="57">
        <v>1503</v>
      </c>
      <c r="I38" s="118" t="s">
        <v>2018</v>
      </c>
      <c r="J38" s="119"/>
      <c r="K38" s="57" t="s">
        <v>46</v>
      </c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2:23" x14ac:dyDescent="0.2">
      <c r="B39" s="5" t="s">
        <v>17</v>
      </c>
      <c r="C39" s="57">
        <v>1503</v>
      </c>
      <c r="D39" s="18">
        <f t="shared" si="0"/>
        <v>0</v>
      </c>
      <c r="E39" s="18"/>
      <c r="F39" s="18"/>
      <c r="G39" s="5" t="s">
        <v>17</v>
      </c>
      <c r="H39" s="57">
        <v>1503</v>
      </c>
      <c r="I39" s="118" t="s">
        <v>2018</v>
      </c>
      <c r="J39" s="119"/>
      <c r="K39" s="57" t="s">
        <v>76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2:23" x14ac:dyDescent="0.2">
      <c r="B40" s="5" t="s">
        <v>18</v>
      </c>
      <c r="C40" s="57">
        <v>1502</v>
      </c>
      <c r="D40" s="18">
        <f t="shared" si="0"/>
        <v>1</v>
      </c>
      <c r="E40" s="18"/>
      <c r="F40" s="18"/>
      <c r="G40" s="5" t="s">
        <v>18</v>
      </c>
      <c r="H40" s="57">
        <v>1502</v>
      </c>
      <c r="I40" s="118" t="s">
        <v>2018</v>
      </c>
      <c r="J40" s="119"/>
      <c r="K40" s="57" t="s">
        <v>77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2:23" x14ac:dyDescent="0.2">
      <c r="B41" s="5" t="s">
        <v>19</v>
      </c>
      <c r="C41" s="57">
        <v>1503</v>
      </c>
      <c r="D41" s="18">
        <f t="shared" si="0"/>
        <v>0</v>
      </c>
      <c r="E41" s="18"/>
      <c r="F41" s="18"/>
      <c r="G41" s="5" t="s">
        <v>19</v>
      </c>
      <c r="H41" s="57">
        <v>1503</v>
      </c>
      <c r="I41" s="118" t="s">
        <v>2018</v>
      </c>
      <c r="J41" s="119"/>
      <c r="K41" s="57" t="s">
        <v>82</v>
      </c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2:23" x14ac:dyDescent="0.2">
      <c r="B42" s="5" t="s">
        <v>20</v>
      </c>
      <c r="C42" s="57">
        <v>1502</v>
      </c>
      <c r="D42" s="18">
        <f t="shared" si="0"/>
        <v>1</v>
      </c>
      <c r="E42" s="18"/>
      <c r="F42" s="18"/>
      <c r="G42" s="5" t="s">
        <v>20</v>
      </c>
      <c r="H42" s="57">
        <v>1502</v>
      </c>
      <c r="I42" s="118" t="s">
        <v>2018</v>
      </c>
      <c r="J42" s="119"/>
      <c r="K42" s="57" t="s">
        <v>50</v>
      </c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2:23" x14ac:dyDescent="0.2">
      <c r="B43" s="5" t="s">
        <v>21</v>
      </c>
      <c r="C43" s="57">
        <v>1455</v>
      </c>
      <c r="D43" s="18">
        <f t="shared" si="0"/>
        <v>48</v>
      </c>
      <c r="E43" s="18"/>
      <c r="F43" s="18"/>
      <c r="G43" s="5" t="s">
        <v>21</v>
      </c>
      <c r="H43" s="57">
        <v>1455</v>
      </c>
      <c r="I43" s="118" t="s">
        <v>2018</v>
      </c>
      <c r="J43" s="119"/>
      <c r="K43" s="57" t="s">
        <v>64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</row>
    <row r="44" spans="2:23" x14ac:dyDescent="0.2">
      <c r="B44" s="5" t="s">
        <v>22</v>
      </c>
      <c r="C44" s="57">
        <v>1503</v>
      </c>
      <c r="D44" s="18">
        <f t="shared" si="0"/>
        <v>0</v>
      </c>
      <c r="E44" s="18"/>
      <c r="F44" s="18"/>
      <c r="G44" s="5" t="s">
        <v>23</v>
      </c>
      <c r="H44" s="57">
        <v>1503</v>
      </c>
      <c r="I44" s="57">
        <v>1</v>
      </c>
      <c r="J44" s="57" t="s">
        <v>52</v>
      </c>
      <c r="K44" s="57" t="s">
        <v>52</v>
      </c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2:23" x14ac:dyDescent="0.2">
      <c r="B45" s="5" t="s">
        <v>23</v>
      </c>
      <c r="C45" s="57">
        <v>1503</v>
      </c>
      <c r="D45" s="18">
        <f t="shared" si="0"/>
        <v>0</v>
      </c>
      <c r="E45" s="18"/>
      <c r="F45" s="18"/>
      <c r="G45" s="5" t="s">
        <v>25</v>
      </c>
      <c r="H45" s="57">
        <v>1503</v>
      </c>
      <c r="I45" s="57">
        <v>1</v>
      </c>
      <c r="J45" s="57" t="s">
        <v>52</v>
      </c>
      <c r="K45" s="57" t="s">
        <v>52</v>
      </c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2:23" x14ac:dyDescent="0.2">
      <c r="B46" s="5" t="s">
        <v>24</v>
      </c>
      <c r="C46" s="57">
        <v>1503</v>
      </c>
      <c r="D46" s="18">
        <f t="shared" si="0"/>
        <v>0</v>
      </c>
      <c r="E46" s="18"/>
      <c r="F46" s="18"/>
      <c r="G46" s="5" t="s">
        <v>27</v>
      </c>
      <c r="H46" s="57">
        <v>1503</v>
      </c>
      <c r="I46" s="57">
        <v>1</v>
      </c>
      <c r="J46" s="57" t="s">
        <v>53</v>
      </c>
      <c r="K46" s="57" t="s">
        <v>53</v>
      </c>
      <c r="L46" s="18"/>
      <c r="M46" s="18" t="s">
        <v>2019</v>
      </c>
      <c r="N46" s="18"/>
      <c r="O46" s="18"/>
      <c r="P46" s="18"/>
      <c r="Q46" s="18"/>
      <c r="R46" s="18"/>
      <c r="S46" s="18"/>
      <c r="T46" s="18"/>
      <c r="U46" s="18"/>
    </row>
    <row r="47" spans="2:23" x14ac:dyDescent="0.2">
      <c r="B47" s="5" t="s">
        <v>25</v>
      </c>
      <c r="C47" s="57">
        <v>1503</v>
      </c>
      <c r="D47" s="18">
        <f t="shared" si="0"/>
        <v>0</v>
      </c>
      <c r="E47" s="18"/>
      <c r="F47" s="18"/>
      <c r="G47" s="5" t="s">
        <v>29</v>
      </c>
      <c r="H47" s="57">
        <v>1503</v>
      </c>
      <c r="I47" s="57">
        <v>1</v>
      </c>
      <c r="J47" s="57" t="s">
        <v>53</v>
      </c>
      <c r="K47" s="57" t="s">
        <v>53</v>
      </c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2:23" x14ac:dyDescent="0.2">
      <c r="B48" s="5" t="s">
        <v>26</v>
      </c>
      <c r="C48" s="57">
        <v>1503</v>
      </c>
      <c r="D48" s="18">
        <f t="shared" si="0"/>
        <v>0</v>
      </c>
      <c r="E48" s="18"/>
      <c r="F48" s="18"/>
      <c r="G48" s="5" t="s">
        <v>31</v>
      </c>
      <c r="H48" s="57">
        <v>1416</v>
      </c>
      <c r="I48" s="57">
        <v>1</v>
      </c>
      <c r="J48" s="57" t="s">
        <v>53</v>
      </c>
      <c r="K48" s="57" t="s">
        <v>53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2:25" x14ac:dyDescent="0.2">
      <c r="B49" s="5" t="s">
        <v>27</v>
      </c>
      <c r="C49" s="57">
        <v>1503</v>
      </c>
      <c r="D49" s="18">
        <f t="shared" si="0"/>
        <v>0</v>
      </c>
      <c r="E49" s="18"/>
      <c r="F49" s="18"/>
      <c r="G49" s="5" t="s">
        <v>33</v>
      </c>
      <c r="H49" s="57">
        <v>1466</v>
      </c>
      <c r="I49" s="57">
        <v>1</v>
      </c>
      <c r="J49" s="57" t="s">
        <v>53</v>
      </c>
      <c r="K49" s="57" t="s">
        <v>53</v>
      </c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2:25" x14ac:dyDescent="0.2">
      <c r="B50" s="5" t="s">
        <v>28</v>
      </c>
      <c r="C50" s="57">
        <v>1503</v>
      </c>
      <c r="D50" s="18">
        <f t="shared" si="0"/>
        <v>0</v>
      </c>
      <c r="E50" s="18"/>
      <c r="F50" s="18"/>
      <c r="G50" s="5" t="s">
        <v>35</v>
      </c>
      <c r="H50" s="57">
        <v>1466</v>
      </c>
      <c r="I50" s="57">
        <v>1</v>
      </c>
      <c r="J50" s="57" t="s">
        <v>53</v>
      </c>
      <c r="K50" s="57" t="s">
        <v>53</v>
      </c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2:25" x14ac:dyDescent="0.2">
      <c r="B51" s="5" t="s">
        <v>29</v>
      </c>
      <c r="C51" s="57">
        <v>1503</v>
      </c>
      <c r="D51" s="18">
        <f t="shared" si="0"/>
        <v>0</v>
      </c>
      <c r="E51" s="18"/>
      <c r="F51" s="18"/>
      <c r="G51" s="5" t="s">
        <v>37</v>
      </c>
      <c r="H51" s="14">
        <v>1501</v>
      </c>
      <c r="I51" s="57">
        <v>1</v>
      </c>
      <c r="J51" s="57" t="s">
        <v>53</v>
      </c>
      <c r="K51" s="57" t="s">
        <v>53</v>
      </c>
      <c r="L51" s="18"/>
      <c r="M51" s="18"/>
      <c r="N51" s="18"/>
      <c r="O51" s="18"/>
      <c r="P51" s="18"/>
      <c r="Q51" s="18"/>
      <c r="R51" s="18"/>
      <c r="S51" s="18"/>
      <c r="T51" s="18"/>
      <c r="U51" s="18"/>
    </row>
    <row r="52" spans="2:25" x14ac:dyDescent="0.2">
      <c r="B52" s="5" t="s">
        <v>30</v>
      </c>
      <c r="C52" s="57">
        <v>1416</v>
      </c>
      <c r="D52" s="18">
        <f t="shared" si="0"/>
        <v>87</v>
      </c>
      <c r="E52" s="18"/>
      <c r="F52" s="18"/>
      <c r="G52" s="8" t="s">
        <v>39</v>
      </c>
      <c r="H52" s="14">
        <v>1503</v>
      </c>
      <c r="I52" s="57">
        <v>1</v>
      </c>
      <c r="J52" s="57" t="s">
        <v>53</v>
      </c>
      <c r="K52" s="57" t="s">
        <v>53</v>
      </c>
      <c r="L52" s="18"/>
      <c r="M52" s="18"/>
      <c r="N52" s="18"/>
      <c r="O52" s="18"/>
      <c r="P52" s="18"/>
      <c r="Q52" s="18"/>
      <c r="R52" s="18"/>
      <c r="S52" s="18"/>
      <c r="T52" s="18"/>
      <c r="U52" s="18"/>
    </row>
    <row r="53" spans="2:25" x14ac:dyDescent="0.2">
      <c r="B53" s="5" t="s">
        <v>31</v>
      </c>
      <c r="C53" s="57">
        <v>1416</v>
      </c>
      <c r="D53" s="18">
        <f t="shared" si="0"/>
        <v>87</v>
      </c>
      <c r="E53" s="18"/>
      <c r="F53" s="18"/>
      <c r="G53" s="8" t="s">
        <v>41</v>
      </c>
      <c r="H53" s="18">
        <v>1479</v>
      </c>
      <c r="I53" s="57">
        <v>1</v>
      </c>
      <c r="J53" s="57" t="s">
        <v>53</v>
      </c>
      <c r="K53" s="57" t="s">
        <v>53</v>
      </c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2:25" x14ac:dyDescent="0.2">
      <c r="B54" s="5" t="s">
        <v>32</v>
      </c>
      <c r="C54" s="57">
        <v>1466</v>
      </c>
      <c r="D54" s="18">
        <f t="shared" si="0"/>
        <v>37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</row>
    <row r="55" spans="2:25" x14ac:dyDescent="0.2">
      <c r="B55" s="5" t="s">
        <v>33</v>
      </c>
      <c r="C55" s="57">
        <v>1466</v>
      </c>
      <c r="D55" s="18">
        <f t="shared" si="0"/>
        <v>37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</row>
    <row r="56" spans="2:25" x14ac:dyDescent="0.2">
      <c r="B56" s="5" t="s">
        <v>34</v>
      </c>
      <c r="C56" s="57">
        <v>1466</v>
      </c>
      <c r="D56" s="18">
        <f t="shared" si="0"/>
        <v>37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</row>
    <row r="57" spans="2:25" x14ac:dyDescent="0.2">
      <c r="B57" s="5" t="s">
        <v>35</v>
      </c>
      <c r="C57" s="57">
        <v>1466</v>
      </c>
      <c r="D57" s="18">
        <f t="shared" si="0"/>
        <v>37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</row>
    <row r="58" spans="2:25" x14ac:dyDescent="0.2">
      <c r="B58" s="5" t="s">
        <v>36</v>
      </c>
      <c r="C58" s="14">
        <v>1501</v>
      </c>
      <c r="D58" s="18">
        <f t="shared" si="0"/>
        <v>2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</row>
    <row r="59" spans="2:25" x14ac:dyDescent="0.2">
      <c r="B59" s="5" t="s">
        <v>37</v>
      </c>
      <c r="C59" s="14">
        <v>1501</v>
      </c>
      <c r="D59" s="18">
        <f t="shared" si="0"/>
        <v>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</row>
    <row r="60" spans="2:25" x14ac:dyDescent="0.2">
      <c r="B60" s="8" t="s">
        <v>38</v>
      </c>
      <c r="C60" s="14">
        <v>1503</v>
      </c>
      <c r="D60" s="18">
        <f t="shared" si="0"/>
        <v>0</v>
      </c>
      <c r="E60" s="18"/>
      <c r="F60" s="18"/>
      <c r="G60" s="18"/>
      <c r="H60" s="18"/>
      <c r="I60" s="18"/>
      <c r="J60" s="18"/>
      <c r="K60" s="18" t="s">
        <v>2019</v>
      </c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</row>
    <row r="61" spans="2:25" x14ac:dyDescent="0.2">
      <c r="B61" s="8" t="s">
        <v>39</v>
      </c>
      <c r="C61" s="14">
        <v>1503</v>
      </c>
      <c r="D61" s="18">
        <f t="shared" si="0"/>
        <v>0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</row>
    <row r="62" spans="2:25" x14ac:dyDescent="0.2">
      <c r="B62" s="8" t="s">
        <v>40</v>
      </c>
      <c r="C62" s="15">
        <v>1479</v>
      </c>
      <c r="D62" s="18">
        <f t="shared" si="0"/>
        <v>24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</row>
    <row r="63" spans="2:25" x14ac:dyDescent="0.2">
      <c r="B63" s="8" t="s">
        <v>41</v>
      </c>
      <c r="C63" s="18">
        <v>1479</v>
      </c>
      <c r="D63" s="18">
        <f t="shared" si="0"/>
        <v>24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</row>
    <row r="64" spans="2:25" x14ac:dyDescent="0.2">
      <c r="B64" s="8" t="s">
        <v>1940</v>
      </c>
      <c r="C64" s="18">
        <v>1503</v>
      </c>
      <c r="D64" s="18">
        <f t="shared" si="0"/>
        <v>0</v>
      </c>
      <c r="E64" s="28"/>
      <c r="F64" s="2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1:96" x14ac:dyDescent="0.2">
      <c r="B65" s="31"/>
      <c r="C65" s="31"/>
      <c r="D65" s="31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</row>
    <row r="66" spans="1:96" x14ac:dyDescent="0.2">
      <c r="E66" s="18"/>
      <c r="F66" s="28"/>
      <c r="G66" s="28"/>
      <c r="H66" s="28"/>
      <c r="I66" s="18"/>
      <c r="J66" s="18"/>
      <c r="L66" s="18"/>
      <c r="M66" s="18"/>
      <c r="N66" s="18"/>
      <c r="O66" s="2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spans="1:96" x14ac:dyDescent="0.2">
      <c r="E67" s="18"/>
      <c r="F67" s="18"/>
      <c r="G67" s="55" t="s">
        <v>1981</v>
      </c>
      <c r="H67" t="s">
        <v>1983</v>
      </c>
      <c r="K67" s="55" t="s">
        <v>1981</v>
      </c>
      <c r="L67" t="s">
        <v>1985</v>
      </c>
      <c r="N67" s="55" t="s">
        <v>1981</v>
      </c>
      <c r="O67" t="s">
        <v>1986</v>
      </c>
      <c r="P67"/>
      <c r="Q67" s="55" t="s">
        <v>1981</v>
      </c>
      <c r="R67" t="s">
        <v>1987</v>
      </c>
      <c r="T67" s="55" t="s">
        <v>1981</v>
      </c>
      <c r="U67" t="s">
        <v>1988</v>
      </c>
      <c r="W67" s="55" t="s">
        <v>1981</v>
      </c>
      <c r="X67" t="s">
        <v>1989</v>
      </c>
      <c r="Z67" s="55" t="s">
        <v>1981</v>
      </c>
      <c r="AA67" t="s">
        <v>1990</v>
      </c>
      <c r="AC67" s="55" t="s">
        <v>1981</v>
      </c>
      <c r="AD67" t="s">
        <v>1991</v>
      </c>
      <c r="AF67" s="55" t="s">
        <v>1981</v>
      </c>
      <c r="AG67" t="s">
        <v>1992</v>
      </c>
      <c r="AI67" s="55" t="s">
        <v>1981</v>
      </c>
      <c r="AJ67" t="s">
        <v>1993</v>
      </c>
      <c r="AL67" s="55" t="s">
        <v>1981</v>
      </c>
      <c r="AM67" t="s">
        <v>1994</v>
      </c>
      <c r="AO67" s="55" t="s">
        <v>1981</v>
      </c>
      <c r="AP67" t="s">
        <v>1995</v>
      </c>
      <c r="AR67" s="55" t="s">
        <v>1981</v>
      </c>
      <c r="AS67" t="s">
        <v>1997</v>
      </c>
      <c r="AU67" s="55" t="s">
        <v>1981</v>
      </c>
      <c r="AV67" t="s">
        <v>1996</v>
      </c>
      <c r="AX67" s="55" t="s">
        <v>1981</v>
      </c>
      <c r="AY67" t="s">
        <v>1998</v>
      </c>
      <c r="BA67" s="55" t="s">
        <v>1981</v>
      </c>
      <c r="BB67" t="s">
        <v>1999</v>
      </c>
      <c r="BD67" s="55" t="s">
        <v>1981</v>
      </c>
      <c r="BE67" t="s">
        <v>2000</v>
      </c>
      <c r="BG67" s="55" t="s">
        <v>1981</v>
      </c>
      <c r="BH67" t="s">
        <v>2001</v>
      </c>
      <c r="BJ67" s="55" t="s">
        <v>1981</v>
      </c>
      <c r="BK67" t="s">
        <v>2002</v>
      </c>
      <c r="BM67" s="55" t="s">
        <v>1981</v>
      </c>
      <c r="BN67" t="s">
        <v>2003</v>
      </c>
      <c r="BP67" s="55" t="s">
        <v>1981</v>
      </c>
      <c r="BQ67" t="s">
        <v>2004</v>
      </c>
      <c r="BS67" s="55" t="s">
        <v>1981</v>
      </c>
      <c r="BT67" t="s">
        <v>2005</v>
      </c>
      <c r="BV67" s="55" t="s">
        <v>1981</v>
      </c>
      <c r="BW67" t="s">
        <v>2006</v>
      </c>
      <c r="BY67" s="55" t="s">
        <v>1981</v>
      </c>
      <c r="BZ67" t="s">
        <v>2007</v>
      </c>
      <c r="CB67" s="55" t="s">
        <v>1981</v>
      </c>
      <c r="CC67" t="s">
        <v>2008</v>
      </c>
      <c r="CE67" s="55" t="s">
        <v>1981</v>
      </c>
      <c r="CF67" t="s">
        <v>2009</v>
      </c>
      <c r="CH67" s="55" t="s">
        <v>1981</v>
      </c>
      <c r="CI67" t="s">
        <v>2010</v>
      </c>
      <c r="CK67" s="55" t="s">
        <v>1981</v>
      </c>
      <c r="CL67" t="s">
        <v>2011</v>
      </c>
      <c r="CN67" s="55" t="s">
        <v>1981</v>
      </c>
      <c r="CO67" t="s">
        <v>2012</v>
      </c>
      <c r="CQ67" s="55" t="s">
        <v>1981</v>
      </c>
      <c r="CR67" t="s">
        <v>2013</v>
      </c>
    </row>
    <row r="68" spans="1:96" ht="17" x14ac:dyDescent="0.2">
      <c r="A68" s="94" t="s">
        <v>2032</v>
      </c>
      <c r="B68" s="95"/>
      <c r="C68" s="95"/>
      <c r="D68" s="95"/>
      <c r="E68" s="96"/>
      <c r="F68" s="18"/>
      <c r="G68" s="56">
        <v>1</v>
      </c>
      <c r="H68">
        <v>1</v>
      </c>
      <c r="K68" s="56">
        <v>1</v>
      </c>
      <c r="L68">
        <v>1</v>
      </c>
      <c r="N68" s="56" t="s">
        <v>1388</v>
      </c>
      <c r="O68">
        <v>1</v>
      </c>
      <c r="P68"/>
      <c r="Q68" s="56" t="s">
        <v>125</v>
      </c>
      <c r="R68">
        <v>18</v>
      </c>
      <c r="T68" s="56" t="s">
        <v>170</v>
      </c>
      <c r="U68">
        <v>47</v>
      </c>
      <c r="W68" s="56" t="s">
        <v>77</v>
      </c>
      <c r="X68">
        <v>677</v>
      </c>
      <c r="Z68" s="56" t="s">
        <v>49</v>
      </c>
      <c r="AA68">
        <v>494</v>
      </c>
      <c r="AC68" s="56" t="s">
        <v>59</v>
      </c>
      <c r="AD68">
        <v>354</v>
      </c>
      <c r="AF68" s="56" t="s">
        <v>103</v>
      </c>
      <c r="AG68">
        <v>54</v>
      </c>
      <c r="AI68" s="56">
        <v>1</v>
      </c>
      <c r="AJ68">
        <v>1</v>
      </c>
      <c r="AL68" s="56">
        <v>1</v>
      </c>
      <c r="AM68">
        <v>1</v>
      </c>
      <c r="AO68" s="56">
        <v>1</v>
      </c>
      <c r="AP68">
        <v>1</v>
      </c>
      <c r="AR68" s="56">
        <v>1</v>
      </c>
      <c r="AS68">
        <v>1</v>
      </c>
      <c r="AU68" s="56">
        <v>1</v>
      </c>
      <c r="AV68">
        <v>1</v>
      </c>
      <c r="AX68" s="56">
        <v>1</v>
      </c>
      <c r="AY68">
        <v>1</v>
      </c>
      <c r="BA68" s="56">
        <v>1</v>
      </c>
      <c r="BB68">
        <v>8</v>
      </c>
      <c r="BD68" s="56">
        <v>1</v>
      </c>
      <c r="BE68">
        <v>1</v>
      </c>
      <c r="BG68" s="56">
        <v>1</v>
      </c>
      <c r="BH68">
        <v>2</v>
      </c>
      <c r="BJ68" s="56">
        <v>1</v>
      </c>
      <c r="BK68">
        <v>1</v>
      </c>
      <c r="BM68" s="56">
        <v>1</v>
      </c>
      <c r="BN68">
        <v>7</v>
      </c>
      <c r="BP68" s="56">
        <v>1</v>
      </c>
      <c r="BQ68">
        <v>1</v>
      </c>
      <c r="BS68" s="56">
        <v>1</v>
      </c>
      <c r="BT68">
        <v>4</v>
      </c>
      <c r="BV68" s="56">
        <v>1</v>
      </c>
      <c r="BW68">
        <v>1</v>
      </c>
      <c r="BY68" s="56">
        <v>1</v>
      </c>
      <c r="BZ68">
        <v>1</v>
      </c>
      <c r="CB68" s="56">
        <v>1</v>
      </c>
      <c r="CC68">
        <v>1</v>
      </c>
      <c r="CE68" s="56">
        <v>1</v>
      </c>
      <c r="CF68">
        <v>2</v>
      </c>
      <c r="CH68" s="56">
        <v>1</v>
      </c>
      <c r="CI68">
        <v>1</v>
      </c>
      <c r="CK68" s="56">
        <v>3</v>
      </c>
      <c r="CL68">
        <v>1</v>
      </c>
      <c r="CN68" s="56">
        <v>1</v>
      </c>
      <c r="CO68">
        <v>1</v>
      </c>
      <c r="CQ68" s="56">
        <v>25.1</v>
      </c>
      <c r="CR68">
        <v>7</v>
      </c>
    </row>
    <row r="69" spans="1:96" ht="17" x14ac:dyDescent="0.2">
      <c r="A69" s="97" t="s">
        <v>2033</v>
      </c>
      <c r="B69" s="98"/>
      <c r="C69" s="98"/>
      <c r="D69" s="98"/>
      <c r="E69" s="99"/>
      <c r="F69" s="18"/>
      <c r="G69" s="56">
        <v>2</v>
      </c>
      <c r="H69">
        <v>1</v>
      </c>
      <c r="K69" s="56">
        <v>2</v>
      </c>
      <c r="L69">
        <v>1</v>
      </c>
      <c r="N69" s="56" t="s">
        <v>1736</v>
      </c>
      <c r="O69">
        <v>1</v>
      </c>
      <c r="P69"/>
      <c r="Q69" s="56" t="s">
        <v>582</v>
      </c>
      <c r="R69">
        <v>1</v>
      </c>
      <c r="T69" s="56" t="s">
        <v>47</v>
      </c>
      <c r="U69">
        <v>358</v>
      </c>
      <c r="W69" s="56" t="s">
        <v>58</v>
      </c>
      <c r="X69">
        <v>382</v>
      </c>
      <c r="Z69" s="56" t="s">
        <v>82</v>
      </c>
      <c r="AA69">
        <v>584</v>
      </c>
      <c r="AC69" s="56" t="s">
        <v>273</v>
      </c>
      <c r="AD69">
        <v>10</v>
      </c>
      <c r="AF69" s="56" t="s">
        <v>51</v>
      </c>
      <c r="AG69">
        <v>257</v>
      </c>
      <c r="AI69" s="56">
        <v>1.8</v>
      </c>
      <c r="AJ69">
        <v>1</v>
      </c>
      <c r="AL69" s="56">
        <v>2</v>
      </c>
      <c r="AM69">
        <v>1</v>
      </c>
      <c r="AO69" s="56">
        <v>1.2</v>
      </c>
      <c r="AP69">
        <v>2</v>
      </c>
      <c r="AR69" s="56">
        <v>2</v>
      </c>
      <c r="AS69">
        <v>1</v>
      </c>
      <c r="AU69" s="56">
        <v>1.2</v>
      </c>
      <c r="AV69">
        <v>1</v>
      </c>
      <c r="AX69" s="56">
        <v>2</v>
      </c>
      <c r="AY69">
        <v>1</v>
      </c>
      <c r="BA69" s="56">
        <v>1.1000000000000001</v>
      </c>
      <c r="BB69">
        <v>7</v>
      </c>
      <c r="BD69" s="56">
        <v>2</v>
      </c>
      <c r="BE69">
        <v>1</v>
      </c>
      <c r="BG69" s="56">
        <v>1.1000000000000001</v>
      </c>
      <c r="BH69">
        <v>5</v>
      </c>
      <c r="BJ69" s="56">
        <v>2</v>
      </c>
      <c r="BK69">
        <v>1</v>
      </c>
      <c r="BM69" s="56">
        <v>1.1000000000000001</v>
      </c>
      <c r="BN69">
        <v>7</v>
      </c>
      <c r="BP69" s="56">
        <v>2</v>
      </c>
      <c r="BQ69">
        <v>1</v>
      </c>
      <c r="BS69" s="56">
        <v>1.1000000000000001</v>
      </c>
      <c r="BT69">
        <v>6</v>
      </c>
      <c r="BV69" s="56">
        <v>2</v>
      </c>
      <c r="BW69">
        <v>1</v>
      </c>
      <c r="BY69" s="56">
        <v>1.1000000000000001</v>
      </c>
      <c r="BZ69">
        <v>2</v>
      </c>
      <c r="CB69" s="56">
        <v>2</v>
      </c>
      <c r="CC69">
        <v>1</v>
      </c>
      <c r="CE69" s="56">
        <v>1.2</v>
      </c>
      <c r="CF69">
        <v>4</v>
      </c>
      <c r="CH69" s="56">
        <v>2</v>
      </c>
      <c r="CI69">
        <v>1</v>
      </c>
      <c r="CK69" s="56">
        <v>5.3</v>
      </c>
      <c r="CL69">
        <v>1</v>
      </c>
      <c r="CN69" s="56">
        <v>2</v>
      </c>
      <c r="CO69">
        <v>1</v>
      </c>
      <c r="CQ69" s="56">
        <v>25.2</v>
      </c>
      <c r="CR69">
        <v>2</v>
      </c>
    </row>
    <row r="70" spans="1:96" ht="17" x14ac:dyDescent="0.2">
      <c r="A70" s="97" t="s">
        <v>2034</v>
      </c>
      <c r="B70" s="98"/>
      <c r="C70" s="98"/>
      <c r="D70" s="98"/>
      <c r="E70" s="99"/>
      <c r="F70" s="18"/>
      <c r="G70" s="56">
        <v>3</v>
      </c>
      <c r="H70">
        <v>1</v>
      </c>
      <c r="K70" s="56">
        <v>3</v>
      </c>
      <c r="L70">
        <v>1</v>
      </c>
      <c r="N70" s="56" t="s">
        <v>1789</v>
      </c>
      <c r="O70">
        <v>1</v>
      </c>
      <c r="P70"/>
      <c r="Q70" s="56" t="s">
        <v>100</v>
      </c>
      <c r="R70">
        <v>36</v>
      </c>
      <c r="T70" s="56" t="s">
        <v>76</v>
      </c>
      <c r="U70">
        <v>566</v>
      </c>
      <c r="W70" s="56" t="s">
        <v>48</v>
      </c>
      <c r="X70">
        <v>97</v>
      </c>
      <c r="Z70" s="56" t="s">
        <v>62</v>
      </c>
      <c r="AA70">
        <v>341</v>
      </c>
      <c r="AC70" s="56" t="s">
        <v>63</v>
      </c>
      <c r="AD70">
        <v>80</v>
      </c>
      <c r="AF70" s="56" t="s">
        <v>64</v>
      </c>
      <c r="AG70">
        <v>1144</v>
      </c>
      <c r="AI70" s="56">
        <v>1.9</v>
      </c>
      <c r="AJ70">
        <v>1</v>
      </c>
      <c r="AL70" s="56">
        <v>3</v>
      </c>
      <c r="AM70">
        <v>1</v>
      </c>
      <c r="AO70" s="56">
        <v>1.4</v>
      </c>
      <c r="AP70">
        <v>1</v>
      </c>
      <c r="AR70" s="56">
        <v>3</v>
      </c>
      <c r="AS70">
        <v>1</v>
      </c>
      <c r="AU70" s="56">
        <v>1.5</v>
      </c>
      <c r="AV70">
        <v>1</v>
      </c>
      <c r="AX70" s="56">
        <v>3</v>
      </c>
      <c r="AY70">
        <v>1</v>
      </c>
      <c r="BA70" s="56">
        <v>1.2</v>
      </c>
      <c r="BB70">
        <v>12</v>
      </c>
      <c r="BD70" s="56">
        <v>3</v>
      </c>
      <c r="BE70">
        <v>1</v>
      </c>
      <c r="BG70" s="56">
        <v>1.2</v>
      </c>
      <c r="BH70">
        <v>8</v>
      </c>
      <c r="BJ70" s="56">
        <v>3</v>
      </c>
      <c r="BK70">
        <v>1</v>
      </c>
      <c r="BM70" s="56">
        <v>1.2</v>
      </c>
      <c r="BN70">
        <v>12</v>
      </c>
      <c r="BP70" s="56">
        <v>3</v>
      </c>
      <c r="BQ70">
        <v>1</v>
      </c>
      <c r="BS70" s="56">
        <v>1.2</v>
      </c>
      <c r="BT70">
        <v>4</v>
      </c>
      <c r="BV70" s="56">
        <v>3</v>
      </c>
      <c r="BW70">
        <v>1</v>
      </c>
      <c r="BY70" s="56">
        <v>1.3</v>
      </c>
      <c r="BZ70">
        <v>3</v>
      </c>
      <c r="CB70" s="56">
        <v>3</v>
      </c>
      <c r="CC70">
        <v>1</v>
      </c>
      <c r="CE70" s="56">
        <v>1.3</v>
      </c>
      <c r="CF70">
        <v>5</v>
      </c>
      <c r="CH70" s="56">
        <v>3</v>
      </c>
      <c r="CI70">
        <v>1</v>
      </c>
      <c r="CK70" s="56">
        <v>6.1</v>
      </c>
      <c r="CL70">
        <v>1</v>
      </c>
      <c r="CN70" s="56">
        <v>11</v>
      </c>
      <c r="CO70">
        <v>1</v>
      </c>
      <c r="CQ70" s="56">
        <v>25.3</v>
      </c>
      <c r="CR70">
        <v>1</v>
      </c>
    </row>
    <row r="71" spans="1:96" ht="17" x14ac:dyDescent="0.2">
      <c r="A71" s="97" t="s">
        <v>2035</v>
      </c>
      <c r="B71" s="98"/>
      <c r="C71" s="98"/>
      <c r="D71" s="98"/>
      <c r="E71" s="99"/>
      <c r="F71" s="18"/>
      <c r="G71" s="56">
        <v>4</v>
      </c>
      <c r="H71">
        <v>1</v>
      </c>
      <c r="K71" s="56">
        <v>4</v>
      </c>
      <c r="L71">
        <v>1</v>
      </c>
      <c r="N71" s="56" t="s">
        <v>881</v>
      </c>
      <c r="O71">
        <v>1</v>
      </c>
      <c r="P71"/>
      <c r="Q71" s="56" t="s">
        <v>411</v>
      </c>
      <c r="R71">
        <v>8</v>
      </c>
      <c r="T71" s="56" t="s">
        <v>69</v>
      </c>
      <c r="U71">
        <v>488</v>
      </c>
      <c r="W71" s="56" t="s">
        <v>84</v>
      </c>
      <c r="X71">
        <v>346</v>
      </c>
      <c r="Z71" s="56" t="s">
        <v>88</v>
      </c>
      <c r="AA71">
        <v>84</v>
      </c>
      <c r="AC71" s="56" t="s">
        <v>50</v>
      </c>
      <c r="AD71">
        <v>1058</v>
      </c>
      <c r="AF71" s="56" t="s">
        <v>1984</v>
      </c>
      <c r="AI71" s="56">
        <v>2.5</v>
      </c>
      <c r="AJ71">
        <v>1</v>
      </c>
      <c r="AL71" s="56">
        <v>4</v>
      </c>
      <c r="AM71">
        <v>1</v>
      </c>
      <c r="AO71" s="56">
        <v>1.6</v>
      </c>
      <c r="AP71">
        <v>2</v>
      </c>
      <c r="AR71" s="56">
        <v>4</v>
      </c>
      <c r="AS71">
        <v>1</v>
      </c>
      <c r="AU71" s="56">
        <v>1.7</v>
      </c>
      <c r="AV71">
        <v>2</v>
      </c>
      <c r="AX71" s="56">
        <v>4</v>
      </c>
      <c r="AY71">
        <v>1</v>
      </c>
      <c r="BA71" s="56">
        <v>1.3</v>
      </c>
      <c r="BB71">
        <v>11</v>
      </c>
      <c r="BD71" s="56">
        <v>4</v>
      </c>
      <c r="BE71">
        <v>1</v>
      </c>
      <c r="BG71" s="56">
        <v>1.3</v>
      </c>
      <c r="BH71">
        <v>10</v>
      </c>
      <c r="BJ71" s="56">
        <v>4</v>
      </c>
      <c r="BK71">
        <v>1</v>
      </c>
      <c r="BM71" s="56">
        <v>1.3</v>
      </c>
      <c r="BN71">
        <v>16</v>
      </c>
      <c r="BP71" s="56">
        <v>4</v>
      </c>
      <c r="BQ71">
        <v>1</v>
      </c>
      <c r="BS71" s="56">
        <v>1.3</v>
      </c>
      <c r="BT71">
        <v>5</v>
      </c>
      <c r="BV71" s="56">
        <v>4</v>
      </c>
      <c r="BW71">
        <v>1</v>
      </c>
      <c r="BY71" s="56">
        <v>1.6</v>
      </c>
      <c r="BZ71">
        <v>1</v>
      </c>
      <c r="CB71" s="56">
        <v>4</v>
      </c>
      <c r="CC71">
        <v>1</v>
      </c>
      <c r="CE71" s="56">
        <v>1.4</v>
      </c>
      <c r="CF71">
        <v>4</v>
      </c>
      <c r="CH71" s="56">
        <v>4</v>
      </c>
      <c r="CI71">
        <v>1</v>
      </c>
      <c r="CK71" s="56">
        <v>6.6</v>
      </c>
      <c r="CL71">
        <v>1</v>
      </c>
      <c r="CN71" s="56">
        <v>14</v>
      </c>
      <c r="CO71">
        <v>1</v>
      </c>
      <c r="CQ71" s="56">
        <v>25.4</v>
      </c>
      <c r="CR71">
        <v>4</v>
      </c>
    </row>
    <row r="72" spans="1:96" ht="17" x14ac:dyDescent="0.2">
      <c r="A72" s="97" t="s">
        <v>2036</v>
      </c>
      <c r="B72" s="98"/>
      <c r="C72" s="98"/>
      <c r="D72" s="98"/>
      <c r="E72" s="99"/>
      <c r="F72" s="18"/>
      <c r="G72" s="56">
        <v>5</v>
      </c>
      <c r="H72">
        <v>1</v>
      </c>
      <c r="K72" s="56">
        <v>5</v>
      </c>
      <c r="L72">
        <v>1</v>
      </c>
      <c r="N72" s="56" t="s">
        <v>655</v>
      </c>
      <c r="O72">
        <v>1</v>
      </c>
      <c r="P72"/>
      <c r="Q72" s="56" t="s">
        <v>487</v>
      </c>
      <c r="R72">
        <v>9</v>
      </c>
      <c r="T72" s="56" t="s">
        <v>101</v>
      </c>
      <c r="U72">
        <v>44</v>
      </c>
      <c r="W72" s="56" t="s">
        <v>1984</v>
      </c>
      <c r="Z72" s="56" t="s">
        <v>1982</v>
      </c>
      <c r="AA72">
        <v>1503</v>
      </c>
      <c r="AC72" s="56" t="s">
        <v>1984</v>
      </c>
      <c r="AF72" s="56" t="s">
        <v>1982</v>
      </c>
      <c r="AG72">
        <v>1455</v>
      </c>
      <c r="AI72" s="56">
        <v>2.7</v>
      </c>
      <c r="AJ72">
        <v>1</v>
      </c>
      <c r="AL72" s="56">
        <v>5</v>
      </c>
      <c r="AM72">
        <v>1</v>
      </c>
      <c r="AO72" s="56">
        <v>1.8</v>
      </c>
      <c r="AP72">
        <v>1</v>
      </c>
      <c r="AR72" s="56">
        <v>5</v>
      </c>
      <c r="AS72">
        <v>1</v>
      </c>
      <c r="AU72" s="56">
        <v>1.8</v>
      </c>
      <c r="AV72">
        <v>1</v>
      </c>
      <c r="AX72" s="56">
        <v>5</v>
      </c>
      <c r="AY72">
        <v>1</v>
      </c>
      <c r="BA72" s="56">
        <v>1.4</v>
      </c>
      <c r="BB72">
        <v>17</v>
      </c>
      <c r="BD72" s="56">
        <v>5</v>
      </c>
      <c r="BE72">
        <v>1</v>
      </c>
      <c r="BG72" s="56">
        <v>1.4</v>
      </c>
      <c r="BH72">
        <v>5</v>
      </c>
      <c r="BJ72" s="56">
        <v>5</v>
      </c>
      <c r="BK72">
        <v>1</v>
      </c>
      <c r="BM72" s="56">
        <v>1.4</v>
      </c>
      <c r="BN72">
        <v>11</v>
      </c>
      <c r="BP72" s="56">
        <v>5</v>
      </c>
      <c r="BQ72">
        <v>1</v>
      </c>
      <c r="BS72" s="56">
        <v>1.4</v>
      </c>
      <c r="BT72">
        <v>4</v>
      </c>
      <c r="BV72" s="56">
        <v>5</v>
      </c>
      <c r="BW72">
        <v>1</v>
      </c>
      <c r="BY72" s="56">
        <v>1.8</v>
      </c>
      <c r="BZ72">
        <v>2</v>
      </c>
      <c r="CB72" s="56">
        <v>5</v>
      </c>
      <c r="CC72">
        <v>1</v>
      </c>
      <c r="CE72" s="56">
        <v>1.5</v>
      </c>
      <c r="CF72">
        <v>3</v>
      </c>
      <c r="CH72" s="56">
        <v>5</v>
      </c>
      <c r="CI72">
        <v>1</v>
      </c>
      <c r="CK72" s="56">
        <v>7.3</v>
      </c>
      <c r="CL72">
        <v>1</v>
      </c>
      <c r="CN72" s="56">
        <v>17</v>
      </c>
      <c r="CO72">
        <v>1</v>
      </c>
      <c r="CQ72" s="56">
        <v>25.6</v>
      </c>
      <c r="CR72">
        <v>3</v>
      </c>
    </row>
    <row r="73" spans="1:96" ht="17" x14ac:dyDescent="0.2">
      <c r="A73" s="97" t="s">
        <v>2037</v>
      </c>
      <c r="B73" s="98"/>
      <c r="C73" s="98"/>
      <c r="D73" s="98"/>
      <c r="E73" s="99"/>
      <c r="F73" s="18"/>
      <c r="G73" s="56">
        <v>6</v>
      </c>
      <c r="H73">
        <v>1</v>
      </c>
      <c r="K73" s="56">
        <v>6</v>
      </c>
      <c r="L73">
        <v>1</v>
      </c>
      <c r="N73" s="56" t="s">
        <v>1338</v>
      </c>
      <c r="O73">
        <v>1</v>
      </c>
      <c r="P73"/>
      <c r="Q73" s="56" t="s">
        <v>972</v>
      </c>
      <c r="R73">
        <v>3</v>
      </c>
      <c r="T73" s="56" t="s">
        <v>1982</v>
      </c>
      <c r="U73">
        <v>1503</v>
      </c>
      <c r="W73" s="56" t="s">
        <v>1982</v>
      </c>
      <c r="X73">
        <v>1502</v>
      </c>
      <c r="AC73" s="56" t="s">
        <v>1982</v>
      </c>
      <c r="AD73">
        <v>1502</v>
      </c>
      <c r="AI73" s="56">
        <v>2.8</v>
      </c>
      <c r="AJ73">
        <v>2</v>
      </c>
      <c r="AL73" s="56">
        <v>6</v>
      </c>
      <c r="AM73">
        <v>1</v>
      </c>
      <c r="AO73" s="56">
        <v>1.9</v>
      </c>
      <c r="AP73">
        <v>2</v>
      </c>
      <c r="AR73" s="56">
        <v>6</v>
      </c>
      <c r="AS73">
        <v>1</v>
      </c>
      <c r="AU73" s="56">
        <v>1.9</v>
      </c>
      <c r="AV73">
        <v>1</v>
      </c>
      <c r="AX73" s="56">
        <v>6</v>
      </c>
      <c r="AY73">
        <v>1</v>
      </c>
      <c r="BA73" s="56">
        <v>1.5</v>
      </c>
      <c r="BB73">
        <v>15</v>
      </c>
      <c r="BD73" s="56">
        <v>6</v>
      </c>
      <c r="BE73">
        <v>1</v>
      </c>
      <c r="BG73" s="56">
        <v>1.5</v>
      </c>
      <c r="BH73">
        <v>11</v>
      </c>
      <c r="BJ73" s="56">
        <v>6</v>
      </c>
      <c r="BK73">
        <v>1</v>
      </c>
      <c r="BM73" s="56">
        <v>1.5</v>
      </c>
      <c r="BN73">
        <v>7</v>
      </c>
      <c r="BP73" s="56">
        <v>6</v>
      </c>
      <c r="BQ73">
        <v>1</v>
      </c>
      <c r="BS73" s="56">
        <v>1.5</v>
      </c>
      <c r="BT73">
        <v>3</v>
      </c>
      <c r="BV73" s="56">
        <v>6</v>
      </c>
      <c r="BW73">
        <v>1</v>
      </c>
      <c r="BY73" s="56">
        <v>1.9</v>
      </c>
      <c r="BZ73">
        <v>1</v>
      </c>
      <c r="CB73" s="56">
        <v>6</v>
      </c>
      <c r="CC73">
        <v>1</v>
      </c>
      <c r="CE73" s="56">
        <v>1.6</v>
      </c>
      <c r="CF73">
        <v>4</v>
      </c>
      <c r="CH73" s="56">
        <v>6</v>
      </c>
      <c r="CI73">
        <v>1</v>
      </c>
      <c r="CK73" s="56">
        <v>7.4</v>
      </c>
      <c r="CL73">
        <v>1</v>
      </c>
      <c r="CN73" s="56">
        <v>18</v>
      </c>
      <c r="CO73">
        <v>1</v>
      </c>
      <c r="CQ73" s="56">
        <v>25.7</v>
      </c>
      <c r="CR73">
        <v>2</v>
      </c>
    </row>
    <row r="74" spans="1:96" ht="17" x14ac:dyDescent="0.2">
      <c r="A74" s="97" t="s">
        <v>2038</v>
      </c>
      <c r="B74" s="98"/>
      <c r="C74" s="98"/>
      <c r="D74" s="98"/>
      <c r="E74" s="99"/>
      <c r="F74" s="18"/>
      <c r="G74" s="56">
        <v>7</v>
      </c>
      <c r="H74">
        <v>1</v>
      </c>
      <c r="K74" s="56">
        <v>7</v>
      </c>
      <c r="L74">
        <v>1</v>
      </c>
      <c r="N74" s="56" t="s">
        <v>715</v>
      </c>
      <c r="O74">
        <v>1</v>
      </c>
      <c r="P74"/>
      <c r="Q74" s="56" t="s">
        <v>340</v>
      </c>
      <c r="R74">
        <v>15</v>
      </c>
      <c r="AI74" s="56">
        <v>3.1</v>
      </c>
      <c r="AJ74">
        <v>4</v>
      </c>
      <c r="AL74" s="56">
        <v>7</v>
      </c>
      <c r="AM74">
        <v>1</v>
      </c>
      <c r="AO74" s="56">
        <v>2</v>
      </c>
      <c r="AP74">
        <v>3</v>
      </c>
      <c r="AR74" s="56">
        <v>7</v>
      </c>
      <c r="AS74">
        <v>1</v>
      </c>
      <c r="AU74" s="56">
        <v>2</v>
      </c>
      <c r="AV74">
        <v>1</v>
      </c>
      <c r="AX74" s="56">
        <v>7</v>
      </c>
      <c r="AY74">
        <v>1</v>
      </c>
      <c r="BA74" s="56">
        <v>1.6</v>
      </c>
      <c r="BB74">
        <v>6</v>
      </c>
      <c r="BD74" s="56">
        <v>7</v>
      </c>
      <c r="BE74">
        <v>1</v>
      </c>
      <c r="BG74" s="56">
        <v>1.6</v>
      </c>
      <c r="BH74">
        <v>4</v>
      </c>
      <c r="BJ74" s="56">
        <v>7</v>
      </c>
      <c r="BK74">
        <v>1</v>
      </c>
      <c r="BM74" s="56">
        <v>1.6</v>
      </c>
      <c r="BN74">
        <v>13</v>
      </c>
      <c r="BP74" s="56">
        <v>7</v>
      </c>
      <c r="BQ74">
        <v>1</v>
      </c>
      <c r="BS74" s="56">
        <v>1.6</v>
      </c>
      <c r="BT74">
        <v>4</v>
      </c>
      <c r="BV74" s="56">
        <v>7</v>
      </c>
      <c r="BW74">
        <v>1</v>
      </c>
      <c r="BY74" s="56">
        <v>2</v>
      </c>
      <c r="BZ74">
        <v>1</v>
      </c>
      <c r="CB74" s="56">
        <v>7</v>
      </c>
      <c r="CC74">
        <v>1</v>
      </c>
      <c r="CE74" s="56">
        <v>1.7</v>
      </c>
      <c r="CF74">
        <v>18</v>
      </c>
      <c r="CH74" s="56">
        <v>7</v>
      </c>
      <c r="CI74">
        <v>1</v>
      </c>
      <c r="CK74" s="56">
        <v>7.5</v>
      </c>
      <c r="CL74">
        <v>1</v>
      </c>
      <c r="CN74" s="56">
        <v>22</v>
      </c>
      <c r="CO74">
        <v>1</v>
      </c>
      <c r="CQ74" s="56">
        <v>25.8</v>
      </c>
      <c r="CR74">
        <v>2</v>
      </c>
    </row>
    <row r="75" spans="1:96" ht="17" x14ac:dyDescent="0.2">
      <c r="A75" s="97" t="s">
        <v>2039</v>
      </c>
      <c r="B75" s="98"/>
      <c r="C75" s="98"/>
      <c r="D75" s="98"/>
      <c r="E75" s="99"/>
      <c r="F75" s="18"/>
      <c r="G75" s="56">
        <v>8</v>
      </c>
      <c r="H75">
        <v>1</v>
      </c>
      <c r="K75" s="56">
        <v>8</v>
      </c>
      <c r="L75">
        <v>1</v>
      </c>
      <c r="N75" s="56" t="s">
        <v>551</v>
      </c>
      <c r="O75">
        <v>1</v>
      </c>
      <c r="P75"/>
      <c r="Q75" s="56" t="s">
        <v>363</v>
      </c>
      <c r="R75">
        <v>3</v>
      </c>
      <c r="AI75" s="56">
        <v>3.2</v>
      </c>
      <c r="AJ75">
        <v>3</v>
      </c>
      <c r="AL75" s="56">
        <v>8</v>
      </c>
      <c r="AM75">
        <v>1</v>
      </c>
      <c r="AO75" s="56">
        <v>2.1</v>
      </c>
      <c r="AP75">
        <v>2</v>
      </c>
      <c r="AR75" s="56">
        <v>8</v>
      </c>
      <c r="AS75">
        <v>1</v>
      </c>
      <c r="AU75" s="56">
        <v>2.1</v>
      </c>
      <c r="AV75">
        <v>3</v>
      </c>
      <c r="AX75" s="56">
        <v>8</v>
      </c>
      <c r="AY75">
        <v>1</v>
      </c>
      <c r="BA75" s="56">
        <v>1.7</v>
      </c>
      <c r="BB75">
        <v>16</v>
      </c>
      <c r="BD75" s="56">
        <v>8</v>
      </c>
      <c r="BE75">
        <v>1</v>
      </c>
      <c r="BG75" s="56">
        <v>1.7</v>
      </c>
      <c r="BH75">
        <v>10</v>
      </c>
      <c r="BJ75" s="56">
        <v>8</v>
      </c>
      <c r="BK75">
        <v>1</v>
      </c>
      <c r="BM75" s="56">
        <v>1.7</v>
      </c>
      <c r="BN75">
        <v>11</v>
      </c>
      <c r="BP75" s="56">
        <v>8</v>
      </c>
      <c r="BQ75">
        <v>1</v>
      </c>
      <c r="BS75" s="56">
        <v>1.7</v>
      </c>
      <c r="BT75">
        <v>7</v>
      </c>
      <c r="BV75" s="56">
        <v>8</v>
      </c>
      <c r="BW75">
        <v>1</v>
      </c>
      <c r="BY75" s="56">
        <v>2.1</v>
      </c>
      <c r="BZ75">
        <v>1</v>
      </c>
      <c r="CB75" s="56">
        <v>8</v>
      </c>
      <c r="CC75">
        <v>1</v>
      </c>
      <c r="CE75" s="56">
        <v>1.8</v>
      </c>
      <c r="CF75">
        <v>20</v>
      </c>
      <c r="CH75" s="56">
        <v>8</v>
      </c>
      <c r="CI75">
        <v>1</v>
      </c>
      <c r="CK75" s="56">
        <v>7.6</v>
      </c>
      <c r="CL75">
        <v>1</v>
      </c>
      <c r="CN75" s="56">
        <v>23</v>
      </c>
      <c r="CO75">
        <v>1</v>
      </c>
      <c r="CQ75" s="56">
        <v>25.9</v>
      </c>
      <c r="CR75">
        <v>4</v>
      </c>
    </row>
    <row r="76" spans="1:96" ht="21" x14ac:dyDescent="0.25">
      <c r="A76" s="97" t="s">
        <v>2040</v>
      </c>
      <c r="B76" s="98"/>
      <c r="C76" s="98"/>
      <c r="D76" s="98"/>
      <c r="E76" s="99"/>
      <c r="F76" s="32"/>
      <c r="G76" s="56">
        <v>9</v>
      </c>
      <c r="H76">
        <v>1</v>
      </c>
      <c r="K76" s="56">
        <v>9</v>
      </c>
      <c r="L76">
        <v>1</v>
      </c>
      <c r="N76" s="56" t="s">
        <v>1325</v>
      </c>
      <c r="O76">
        <v>1</v>
      </c>
      <c r="P76"/>
      <c r="Q76" s="56" t="s">
        <v>319</v>
      </c>
      <c r="R76">
        <v>10</v>
      </c>
      <c r="AI76" s="56">
        <v>3.3</v>
      </c>
      <c r="AJ76">
        <v>2</v>
      </c>
      <c r="AL76" s="56">
        <v>9</v>
      </c>
      <c r="AM76">
        <v>1</v>
      </c>
      <c r="AO76" s="56">
        <v>2.2000000000000002</v>
      </c>
      <c r="AP76">
        <v>2</v>
      </c>
      <c r="AR76" s="56">
        <v>9</v>
      </c>
      <c r="AS76">
        <v>1</v>
      </c>
      <c r="AU76" s="56">
        <v>2.2000000000000002</v>
      </c>
      <c r="AV76">
        <v>2</v>
      </c>
      <c r="AX76" s="56">
        <v>9</v>
      </c>
      <c r="AY76">
        <v>1</v>
      </c>
      <c r="BA76" s="56">
        <v>1.8</v>
      </c>
      <c r="BB76">
        <v>6</v>
      </c>
      <c r="BD76" s="56">
        <v>9</v>
      </c>
      <c r="BE76">
        <v>1</v>
      </c>
      <c r="BG76" s="56">
        <v>1.8</v>
      </c>
      <c r="BH76">
        <v>9</v>
      </c>
      <c r="BJ76" s="56">
        <v>9</v>
      </c>
      <c r="BK76">
        <v>1</v>
      </c>
      <c r="BM76" s="56">
        <v>1.8</v>
      </c>
      <c r="BN76">
        <v>10</v>
      </c>
      <c r="BP76" s="56">
        <v>9</v>
      </c>
      <c r="BQ76">
        <v>1</v>
      </c>
      <c r="BS76" s="56">
        <v>1.8</v>
      </c>
      <c r="BT76">
        <v>5</v>
      </c>
      <c r="BV76" s="56">
        <v>9</v>
      </c>
      <c r="BW76">
        <v>1</v>
      </c>
      <c r="BY76" s="56">
        <v>2.2000000000000002</v>
      </c>
      <c r="BZ76">
        <v>1</v>
      </c>
      <c r="CB76" s="56">
        <v>9</v>
      </c>
      <c r="CC76">
        <v>1</v>
      </c>
      <c r="CE76" s="56">
        <v>1.9</v>
      </c>
      <c r="CF76">
        <v>10</v>
      </c>
      <c r="CH76" s="56">
        <v>9</v>
      </c>
      <c r="CI76">
        <v>1</v>
      </c>
      <c r="CK76" s="56">
        <v>8</v>
      </c>
      <c r="CL76">
        <v>1</v>
      </c>
      <c r="CN76" s="56">
        <v>24</v>
      </c>
      <c r="CO76">
        <v>1</v>
      </c>
      <c r="CQ76" s="56">
        <v>26</v>
      </c>
      <c r="CR76">
        <v>2</v>
      </c>
    </row>
    <row r="77" spans="1:96" ht="17" x14ac:dyDescent="0.2">
      <c r="A77" s="97" t="s">
        <v>2041</v>
      </c>
      <c r="B77" s="98"/>
      <c r="C77" s="98"/>
      <c r="D77" s="98"/>
      <c r="E77" s="99"/>
      <c r="F77" s="18"/>
      <c r="G77" s="56">
        <v>10</v>
      </c>
      <c r="H77">
        <v>1</v>
      </c>
      <c r="K77" s="56">
        <v>10</v>
      </c>
      <c r="L77">
        <v>1</v>
      </c>
      <c r="N77" s="56" t="s">
        <v>1599</v>
      </c>
      <c r="O77">
        <v>1</v>
      </c>
      <c r="P77"/>
      <c r="Q77" s="56" t="s">
        <v>187</v>
      </c>
      <c r="R77">
        <v>1</v>
      </c>
      <c r="AI77" s="56">
        <v>3.4</v>
      </c>
      <c r="AJ77">
        <v>6</v>
      </c>
      <c r="AL77" s="56">
        <v>10</v>
      </c>
      <c r="AM77">
        <v>1</v>
      </c>
      <c r="AO77" s="56">
        <v>2.2999999999999998</v>
      </c>
      <c r="AP77">
        <v>3</v>
      </c>
      <c r="AR77" s="56">
        <v>10</v>
      </c>
      <c r="AS77">
        <v>1</v>
      </c>
      <c r="AU77" s="56">
        <v>2.2999999999999998</v>
      </c>
      <c r="AV77">
        <v>1</v>
      </c>
      <c r="AX77" s="56">
        <v>10</v>
      </c>
      <c r="AY77">
        <v>1</v>
      </c>
      <c r="BA77" s="56">
        <v>1.9</v>
      </c>
      <c r="BB77">
        <v>9</v>
      </c>
      <c r="BD77" s="56">
        <v>10</v>
      </c>
      <c r="BE77">
        <v>1</v>
      </c>
      <c r="BG77" s="56">
        <v>1.9</v>
      </c>
      <c r="BH77">
        <v>8</v>
      </c>
      <c r="BJ77" s="56">
        <v>10</v>
      </c>
      <c r="BK77">
        <v>1</v>
      </c>
      <c r="BM77" s="56">
        <v>1.9</v>
      </c>
      <c r="BN77">
        <v>8</v>
      </c>
      <c r="BP77" s="56">
        <v>10</v>
      </c>
      <c r="BQ77">
        <v>1</v>
      </c>
      <c r="BS77" s="56">
        <v>1.9</v>
      </c>
      <c r="BT77">
        <v>4</v>
      </c>
      <c r="BV77" s="56">
        <v>10</v>
      </c>
      <c r="BW77">
        <v>1</v>
      </c>
      <c r="BY77" s="56">
        <v>2.2999999999999998</v>
      </c>
      <c r="BZ77">
        <v>1</v>
      </c>
      <c r="CB77" s="56">
        <v>10</v>
      </c>
      <c r="CC77">
        <v>1</v>
      </c>
      <c r="CE77" s="56">
        <v>2</v>
      </c>
      <c r="CF77">
        <v>6</v>
      </c>
      <c r="CH77" s="56">
        <v>10</v>
      </c>
      <c r="CI77">
        <v>1</v>
      </c>
      <c r="CK77" s="56">
        <v>8.3000000000000007</v>
      </c>
      <c r="CL77">
        <v>1</v>
      </c>
      <c r="CN77" s="56">
        <v>25</v>
      </c>
      <c r="CO77">
        <v>1</v>
      </c>
      <c r="CQ77" s="56">
        <v>26.1</v>
      </c>
      <c r="CR77">
        <v>2</v>
      </c>
    </row>
    <row r="78" spans="1:96" ht="17" x14ac:dyDescent="0.2">
      <c r="A78" s="97" t="s">
        <v>2042</v>
      </c>
      <c r="B78" s="98"/>
      <c r="C78" s="98"/>
      <c r="D78" s="98"/>
      <c r="E78" s="99"/>
      <c r="F78" s="18"/>
      <c r="G78" s="56">
        <v>11</v>
      </c>
      <c r="H78">
        <v>1</v>
      </c>
      <c r="K78" s="56">
        <v>11</v>
      </c>
      <c r="L78">
        <v>1</v>
      </c>
      <c r="N78" s="56" t="s">
        <v>484</v>
      </c>
      <c r="O78">
        <v>1</v>
      </c>
      <c r="P78"/>
      <c r="Q78" s="56" t="s">
        <v>220</v>
      </c>
      <c r="R78">
        <v>24</v>
      </c>
      <c r="AI78" s="56">
        <v>3.5</v>
      </c>
      <c r="AJ78">
        <v>2</v>
      </c>
      <c r="AL78" s="56">
        <v>11</v>
      </c>
      <c r="AM78">
        <v>1</v>
      </c>
      <c r="AO78" s="56">
        <v>2.5</v>
      </c>
      <c r="AP78">
        <v>3</v>
      </c>
      <c r="AR78" s="56">
        <v>11</v>
      </c>
      <c r="AS78">
        <v>1</v>
      </c>
      <c r="AU78" s="56">
        <v>2.4</v>
      </c>
      <c r="AV78">
        <v>3</v>
      </c>
      <c r="AX78" s="56">
        <v>11</v>
      </c>
      <c r="AY78">
        <v>1</v>
      </c>
      <c r="BA78" s="56">
        <v>2</v>
      </c>
      <c r="BB78">
        <v>12</v>
      </c>
      <c r="BD78" s="56">
        <v>11</v>
      </c>
      <c r="BE78">
        <v>1</v>
      </c>
      <c r="BG78" s="56">
        <v>2</v>
      </c>
      <c r="BH78">
        <v>8</v>
      </c>
      <c r="BJ78" s="56">
        <v>11</v>
      </c>
      <c r="BK78">
        <v>1</v>
      </c>
      <c r="BM78" s="56">
        <v>2</v>
      </c>
      <c r="BN78">
        <v>10</v>
      </c>
      <c r="BP78" s="56">
        <v>11</v>
      </c>
      <c r="BQ78">
        <v>1</v>
      </c>
      <c r="BS78" s="56">
        <v>2</v>
      </c>
      <c r="BT78">
        <v>3</v>
      </c>
      <c r="BV78" s="56">
        <v>11</v>
      </c>
      <c r="BW78">
        <v>1</v>
      </c>
      <c r="BY78" s="56">
        <v>2.4</v>
      </c>
      <c r="BZ78">
        <v>2</v>
      </c>
      <c r="CB78" s="56">
        <v>11</v>
      </c>
      <c r="CC78">
        <v>1</v>
      </c>
      <c r="CE78" s="56">
        <v>2.1</v>
      </c>
      <c r="CF78">
        <v>10</v>
      </c>
      <c r="CH78" s="56">
        <v>11</v>
      </c>
      <c r="CI78">
        <v>1</v>
      </c>
      <c r="CK78" s="56">
        <v>8.4</v>
      </c>
      <c r="CL78">
        <v>1</v>
      </c>
      <c r="CN78" s="56">
        <v>26</v>
      </c>
      <c r="CO78">
        <v>1</v>
      </c>
      <c r="CQ78" s="56">
        <v>26.2</v>
      </c>
      <c r="CR78">
        <v>3</v>
      </c>
    </row>
    <row r="79" spans="1:96" ht="17" x14ac:dyDescent="0.2">
      <c r="A79" s="97" t="s">
        <v>2043</v>
      </c>
      <c r="B79" s="98"/>
      <c r="C79" s="98"/>
      <c r="D79" s="98"/>
      <c r="E79" s="99"/>
      <c r="F79" s="18"/>
      <c r="G79" s="56">
        <v>12</v>
      </c>
      <c r="H79">
        <v>1</v>
      </c>
      <c r="K79" s="56">
        <v>12</v>
      </c>
      <c r="L79">
        <v>1</v>
      </c>
      <c r="N79" s="56" t="s">
        <v>1829</v>
      </c>
      <c r="O79">
        <v>1</v>
      </c>
      <c r="P79"/>
      <c r="Q79" s="56" t="s">
        <v>1230</v>
      </c>
      <c r="R79">
        <v>2</v>
      </c>
      <c r="AI79" s="56">
        <v>3.6</v>
      </c>
      <c r="AJ79">
        <v>6</v>
      </c>
      <c r="AL79" s="56">
        <v>12</v>
      </c>
      <c r="AM79">
        <v>1</v>
      </c>
      <c r="AO79" s="56">
        <v>2.6</v>
      </c>
      <c r="AP79">
        <v>2</v>
      </c>
      <c r="AR79" s="56">
        <v>12</v>
      </c>
      <c r="AS79">
        <v>1</v>
      </c>
      <c r="AU79" s="56">
        <v>2.5</v>
      </c>
      <c r="AV79">
        <v>4</v>
      </c>
      <c r="AX79" s="56">
        <v>12</v>
      </c>
      <c r="AY79">
        <v>1</v>
      </c>
      <c r="BA79" s="56">
        <v>2.1</v>
      </c>
      <c r="BB79">
        <v>10</v>
      </c>
      <c r="BD79" s="56">
        <v>12</v>
      </c>
      <c r="BE79">
        <v>1</v>
      </c>
      <c r="BG79" s="56">
        <v>2.1</v>
      </c>
      <c r="BH79">
        <v>6</v>
      </c>
      <c r="BJ79" s="56">
        <v>12</v>
      </c>
      <c r="BK79">
        <v>1</v>
      </c>
      <c r="BM79" s="56">
        <v>2.1</v>
      </c>
      <c r="BN79">
        <v>14</v>
      </c>
      <c r="BP79" s="56">
        <v>12</v>
      </c>
      <c r="BQ79">
        <v>1</v>
      </c>
      <c r="BS79" s="56">
        <v>2.1</v>
      </c>
      <c r="BT79">
        <v>5</v>
      </c>
      <c r="BV79" s="56">
        <v>12</v>
      </c>
      <c r="BW79">
        <v>1</v>
      </c>
      <c r="BY79" s="56">
        <v>2.5</v>
      </c>
      <c r="BZ79">
        <v>1</v>
      </c>
      <c r="CB79" s="56">
        <v>12</v>
      </c>
      <c r="CC79">
        <v>1</v>
      </c>
      <c r="CE79" s="56">
        <v>2.2000000000000002</v>
      </c>
      <c r="CF79">
        <v>6</v>
      </c>
      <c r="CH79" s="56">
        <v>12</v>
      </c>
      <c r="CI79">
        <v>1</v>
      </c>
      <c r="CK79" s="56">
        <v>8.5</v>
      </c>
      <c r="CL79">
        <v>1</v>
      </c>
      <c r="CN79" s="56">
        <v>27</v>
      </c>
      <c r="CO79">
        <v>1</v>
      </c>
      <c r="CQ79" s="56">
        <v>26.3</v>
      </c>
      <c r="CR79">
        <v>5</v>
      </c>
    </row>
    <row r="80" spans="1:96" ht="17" x14ac:dyDescent="0.2">
      <c r="A80" s="97" t="s">
        <v>2044</v>
      </c>
      <c r="B80" s="98"/>
      <c r="C80" s="98"/>
      <c r="D80" s="98"/>
      <c r="E80" s="99"/>
      <c r="F80" s="18"/>
      <c r="G80" s="56">
        <v>13</v>
      </c>
      <c r="H80">
        <v>1</v>
      </c>
      <c r="K80" s="56">
        <v>13</v>
      </c>
      <c r="L80">
        <v>1</v>
      </c>
      <c r="N80" s="56" t="s">
        <v>323</v>
      </c>
      <c r="O80">
        <v>1</v>
      </c>
      <c r="P80"/>
      <c r="Q80" s="56" t="s">
        <v>1054</v>
      </c>
      <c r="R80">
        <v>1</v>
      </c>
      <c r="AI80" s="56">
        <v>3.7</v>
      </c>
      <c r="AJ80">
        <v>2</v>
      </c>
      <c r="AL80" s="56">
        <v>13</v>
      </c>
      <c r="AM80">
        <v>1</v>
      </c>
      <c r="AO80" s="56">
        <v>2.7</v>
      </c>
      <c r="AP80">
        <v>5</v>
      </c>
      <c r="AR80" s="56">
        <v>13</v>
      </c>
      <c r="AS80">
        <v>1</v>
      </c>
      <c r="AU80" s="56">
        <v>2.6</v>
      </c>
      <c r="AV80">
        <v>1</v>
      </c>
      <c r="AX80" s="56">
        <v>13</v>
      </c>
      <c r="AY80">
        <v>1</v>
      </c>
      <c r="BA80" s="56">
        <v>2.2000000000000002</v>
      </c>
      <c r="BB80">
        <v>7</v>
      </c>
      <c r="BD80" s="56">
        <v>13</v>
      </c>
      <c r="BE80">
        <v>1</v>
      </c>
      <c r="BG80" s="56">
        <v>2.2000000000000002</v>
      </c>
      <c r="BH80">
        <v>6</v>
      </c>
      <c r="BJ80" s="56">
        <v>13</v>
      </c>
      <c r="BK80">
        <v>1</v>
      </c>
      <c r="BM80" s="56">
        <v>2.2000000000000002</v>
      </c>
      <c r="BN80">
        <v>13</v>
      </c>
      <c r="BP80" s="56">
        <v>13</v>
      </c>
      <c r="BQ80">
        <v>1</v>
      </c>
      <c r="BS80" s="56">
        <v>2.2000000000000002</v>
      </c>
      <c r="BT80">
        <v>3</v>
      </c>
      <c r="BV80" s="56">
        <v>13</v>
      </c>
      <c r="BW80">
        <v>1</v>
      </c>
      <c r="BY80" s="56">
        <v>2.7</v>
      </c>
      <c r="BZ80">
        <v>2</v>
      </c>
      <c r="CB80" s="56">
        <v>13</v>
      </c>
      <c r="CC80">
        <v>1</v>
      </c>
      <c r="CE80" s="56">
        <v>2.2999999999999998</v>
      </c>
      <c r="CF80">
        <v>6</v>
      </c>
      <c r="CH80" s="56">
        <v>13</v>
      </c>
      <c r="CI80">
        <v>1</v>
      </c>
      <c r="CK80" s="56">
        <v>8.9</v>
      </c>
      <c r="CL80">
        <v>1</v>
      </c>
      <c r="CN80" s="56">
        <v>28</v>
      </c>
      <c r="CO80">
        <v>1</v>
      </c>
      <c r="CQ80" s="56">
        <v>26.4</v>
      </c>
      <c r="CR80">
        <v>4</v>
      </c>
    </row>
    <row r="81" spans="1:96" ht="17" x14ac:dyDescent="0.2">
      <c r="A81" s="97" t="s">
        <v>2045</v>
      </c>
      <c r="B81" s="98"/>
      <c r="C81" s="98"/>
      <c r="D81" s="98"/>
      <c r="E81" s="99"/>
      <c r="F81" s="18"/>
      <c r="G81" s="56">
        <v>14</v>
      </c>
      <c r="H81">
        <v>1</v>
      </c>
      <c r="K81" s="56">
        <v>14</v>
      </c>
      <c r="L81">
        <v>1</v>
      </c>
      <c r="N81" s="56" t="s">
        <v>893</v>
      </c>
      <c r="O81">
        <v>1</v>
      </c>
      <c r="P81"/>
      <c r="Q81" s="56" t="s">
        <v>160</v>
      </c>
      <c r="R81">
        <v>29</v>
      </c>
      <c r="AI81" s="56">
        <v>3.8</v>
      </c>
      <c r="AJ81">
        <v>3</v>
      </c>
      <c r="AL81" s="56">
        <v>14</v>
      </c>
      <c r="AM81">
        <v>1</v>
      </c>
      <c r="AO81" s="56">
        <v>2.8</v>
      </c>
      <c r="AP81">
        <v>5</v>
      </c>
      <c r="AR81" s="56">
        <v>14</v>
      </c>
      <c r="AS81">
        <v>1</v>
      </c>
      <c r="AU81" s="56">
        <v>2.7</v>
      </c>
      <c r="AV81">
        <v>3</v>
      </c>
      <c r="AX81" s="56">
        <v>14</v>
      </c>
      <c r="AY81">
        <v>1</v>
      </c>
      <c r="BA81" s="56">
        <v>2.2999999999999998</v>
      </c>
      <c r="BB81">
        <v>7</v>
      </c>
      <c r="BD81" s="56">
        <v>14</v>
      </c>
      <c r="BE81">
        <v>1</v>
      </c>
      <c r="BG81" s="56">
        <v>2.2999999999999998</v>
      </c>
      <c r="BH81">
        <v>6</v>
      </c>
      <c r="BJ81" s="56">
        <v>14</v>
      </c>
      <c r="BK81">
        <v>1</v>
      </c>
      <c r="BM81" s="56">
        <v>2.2999999999999998</v>
      </c>
      <c r="BN81">
        <v>5</v>
      </c>
      <c r="BP81" s="56">
        <v>14</v>
      </c>
      <c r="BQ81">
        <v>1</v>
      </c>
      <c r="BS81" s="56">
        <v>2.2999999999999998</v>
      </c>
      <c r="BT81">
        <v>4</v>
      </c>
      <c r="BV81" s="56">
        <v>14</v>
      </c>
      <c r="BW81">
        <v>1</v>
      </c>
      <c r="BY81" s="56">
        <v>2.9</v>
      </c>
      <c r="BZ81">
        <v>1</v>
      </c>
      <c r="CB81" s="56">
        <v>14</v>
      </c>
      <c r="CC81">
        <v>1</v>
      </c>
      <c r="CE81" s="56">
        <v>2.4</v>
      </c>
      <c r="CF81">
        <v>6</v>
      </c>
      <c r="CH81" s="56">
        <v>14</v>
      </c>
      <c r="CI81">
        <v>1</v>
      </c>
      <c r="CK81" s="56">
        <v>9.4</v>
      </c>
      <c r="CL81">
        <v>1</v>
      </c>
      <c r="CN81" s="56">
        <v>29</v>
      </c>
      <c r="CO81">
        <v>1</v>
      </c>
      <c r="CQ81" s="56">
        <v>26.5</v>
      </c>
      <c r="CR81">
        <v>4</v>
      </c>
    </row>
    <row r="82" spans="1:96" ht="17" x14ac:dyDescent="0.2">
      <c r="A82" s="97" t="s">
        <v>2046</v>
      </c>
      <c r="B82" s="98"/>
      <c r="C82" s="98"/>
      <c r="D82" s="98"/>
      <c r="E82" s="99"/>
      <c r="F82" s="18"/>
      <c r="G82" s="56">
        <v>15</v>
      </c>
      <c r="H82">
        <v>1</v>
      </c>
      <c r="K82" s="56">
        <v>15</v>
      </c>
      <c r="L82">
        <v>1</v>
      </c>
      <c r="N82" s="56" t="s">
        <v>1152</v>
      </c>
      <c r="O82">
        <v>1</v>
      </c>
      <c r="P82"/>
      <c r="Q82" s="56" t="s">
        <v>144</v>
      </c>
      <c r="R82">
        <v>20</v>
      </c>
      <c r="AI82" s="56">
        <v>3.9</v>
      </c>
      <c r="AJ82">
        <v>4</v>
      </c>
      <c r="AL82" s="56">
        <v>15</v>
      </c>
      <c r="AM82">
        <v>1</v>
      </c>
      <c r="AO82" s="56">
        <v>2.9</v>
      </c>
      <c r="AP82">
        <v>7</v>
      </c>
      <c r="AR82" s="56">
        <v>15</v>
      </c>
      <c r="AS82">
        <v>1</v>
      </c>
      <c r="AU82" s="56">
        <v>2.8</v>
      </c>
      <c r="AV82">
        <v>2</v>
      </c>
      <c r="AX82" s="56">
        <v>15</v>
      </c>
      <c r="AY82">
        <v>1</v>
      </c>
      <c r="BA82" s="56">
        <v>2.4</v>
      </c>
      <c r="BB82">
        <v>8</v>
      </c>
      <c r="BD82" s="56">
        <v>15</v>
      </c>
      <c r="BE82">
        <v>1</v>
      </c>
      <c r="BG82" s="56">
        <v>2.4</v>
      </c>
      <c r="BH82">
        <v>4</v>
      </c>
      <c r="BJ82" s="56">
        <v>15</v>
      </c>
      <c r="BK82">
        <v>1</v>
      </c>
      <c r="BM82" s="56">
        <v>2.4</v>
      </c>
      <c r="BN82">
        <v>9</v>
      </c>
      <c r="BP82" s="56">
        <v>15</v>
      </c>
      <c r="BQ82">
        <v>1</v>
      </c>
      <c r="BS82" s="56">
        <v>2.4</v>
      </c>
      <c r="BT82">
        <v>2</v>
      </c>
      <c r="BV82" s="56">
        <v>15</v>
      </c>
      <c r="BW82">
        <v>1</v>
      </c>
      <c r="BY82" s="56">
        <v>3</v>
      </c>
      <c r="BZ82">
        <v>1</v>
      </c>
      <c r="CB82" s="56">
        <v>15</v>
      </c>
      <c r="CC82">
        <v>1</v>
      </c>
      <c r="CE82" s="56">
        <v>2.5</v>
      </c>
      <c r="CF82">
        <v>13</v>
      </c>
      <c r="CH82" s="56">
        <v>15</v>
      </c>
      <c r="CI82">
        <v>1</v>
      </c>
      <c r="CK82" s="56">
        <v>9.5</v>
      </c>
      <c r="CL82">
        <v>1</v>
      </c>
      <c r="CN82" s="56">
        <v>32</v>
      </c>
      <c r="CO82">
        <v>1</v>
      </c>
      <c r="CQ82" s="56">
        <v>26.6</v>
      </c>
      <c r="CR82">
        <v>6</v>
      </c>
    </row>
    <row r="83" spans="1:96" ht="17" x14ac:dyDescent="0.2">
      <c r="A83" s="97" t="s">
        <v>2047</v>
      </c>
      <c r="B83" s="98"/>
      <c r="C83" s="98"/>
      <c r="D83" s="98"/>
      <c r="E83" s="99"/>
      <c r="F83" s="18"/>
      <c r="G83" s="56">
        <v>16</v>
      </c>
      <c r="H83">
        <v>1</v>
      </c>
      <c r="K83" s="56">
        <v>16</v>
      </c>
      <c r="L83">
        <v>1</v>
      </c>
      <c r="N83" s="56" t="s">
        <v>307</v>
      </c>
      <c r="O83">
        <v>1</v>
      </c>
      <c r="P83"/>
      <c r="Q83" s="56" t="s">
        <v>75</v>
      </c>
      <c r="R83">
        <v>72</v>
      </c>
      <c r="AI83" s="56">
        <v>4</v>
      </c>
      <c r="AJ83">
        <v>7</v>
      </c>
      <c r="AL83" s="56">
        <v>16</v>
      </c>
      <c r="AM83">
        <v>1</v>
      </c>
      <c r="AO83" s="56">
        <v>3</v>
      </c>
      <c r="AP83">
        <v>3</v>
      </c>
      <c r="AR83" s="56">
        <v>16</v>
      </c>
      <c r="AS83">
        <v>1</v>
      </c>
      <c r="AU83" s="56">
        <v>2.9</v>
      </c>
      <c r="AV83">
        <v>1</v>
      </c>
      <c r="AX83" s="56">
        <v>16</v>
      </c>
      <c r="AY83">
        <v>1</v>
      </c>
      <c r="BA83" s="56">
        <v>2.5</v>
      </c>
      <c r="BB83">
        <v>14</v>
      </c>
      <c r="BD83" s="56">
        <v>16</v>
      </c>
      <c r="BE83">
        <v>2</v>
      </c>
      <c r="BG83" s="56">
        <v>2.5</v>
      </c>
      <c r="BH83">
        <v>9</v>
      </c>
      <c r="BJ83" s="56">
        <v>16</v>
      </c>
      <c r="BK83">
        <v>1</v>
      </c>
      <c r="BM83" s="56">
        <v>2.5</v>
      </c>
      <c r="BN83">
        <v>10</v>
      </c>
      <c r="BP83" s="56">
        <v>16</v>
      </c>
      <c r="BQ83">
        <v>1</v>
      </c>
      <c r="BS83" s="56">
        <v>2.6</v>
      </c>
      <c r="BT83">
        <v>1</v>
      </c>
      <c r="BV83" s="56">
        <v>16</v>
      </c>
      <c r="BW83">
        <v>1</v>
      </c>
      <c r="BY83" s="56">
        <v>3.1</v>
      </c>
      <c r="BZ83">
        <v>1</v>
      </c>
      <c r="CB83" s="56">
        <v>16</v>
      </c>
      <c r="CC83">
        <v>1</v>
      </c>
      <c r="CE83" s="56">
        <v>2.6</v>
      </c>
      <c r="CF83">
        <v>4</v>
      </c>
      <c r="CH83" s="56">
        <v>16</v>
      </c>
      <c r="CI83">
        <v>1</v>
      </c>
      <c r="CK83" s="56">
        <v>9.6</v>
      </c>
      <c r="CL83">
        <v>1</v>
      </c>
      <c r="CN83" s="56">
        <v>33</v>
      </c>
      <c r="CO83">
        <v>1</v>
      </c>
      <c r="CQ83" s="56">
        <v>26.7</v>
      </c>
      <c r="CR83">
        <v>4</v>
      </c>
    </row>
    <row r="84" spans="1:96" ht="17" x14ac:dyDescent="0.2">
      <c r="A84" s="97" t="s">
        <v>2048</v>
      </c>
      <c r="B84" s="98"/>
      <c r="C84" s="98"/>
      <c r="D84" s="98"/>
      <c r="E84" s="99"/>
      <c r="F84" s="18"/>
      <c r="G84" s="56">
        <v>17</v>
      </c>
      <c r="H84">
        <v>2</v>
      </c>
      <c r="K84" s="56">
        <v>17</v>
      </c>
      <c r="L84">
        <v>1</v>
      </c>
      <c r="N84" s="56" t="s">
        <v>1556</v>
      </c>
      <c r="O84">
        <v>1</v>
      </c>
      <c r="P84"/>
      <c r="Q84" s="56" t="s">
        <v>490</v>
      </c>
      <c r="R84">
        <v>13</v>
      </c>
      <c r="AI84" s="56">
        <v>4.0999999999999996</v>
      </c>
      <c r="AJ84">
        <v>4</v>
      </c>
      <c r="AL84" s="56">
        <v>17</v>
      </c>
      <c r="AM84">
        <v>1</v>
      </c>
      <c r="AO84" s="56">
        <v>3.1</v>
      </c>
      <c r="AP84">
        <v>6</v>
      </c>
      <c r="AR84" s="56">
        <v>17</v>
      </c>
      <c r="AS84">
        <v>1</v>
      </c>
      <c r="AU84" s="56">
        <v>3</v>
      </c>
      <c r="AV84">
        <v>2</v>
      </c>
      <c r="AX84" s="56">
        <v>17</v>
      </c>
      <c r="AY84">
        <v>1</v>
      </c>
      <c r="BA84" s="56">
        <v>2.6</v>
      </c>
      <c r="BB84">
        <v>12</v>
      </c>
      <c r="BD84" s="56">
        <v>17</v>
      </c>
      <c r="BE84">
        <v>1</v>
      </c>
      <c r="BG84" s="56">
        <v>2.6</v>
      </c>
      <c r="BH84">
        <v>11</v>
      </c>
      <c r="BJ84" s="56">
        <v>17</v>
      </c>
      <c r="BK84">
        <v>1</v>
      </c>
      <c r="BM84" s="56">
        <v>2.6</v>
      </c>
      <c r="BN84">
        <v>10</v>
      </c>
      <c r="BP84" s="56">
        <v>17</v>
      </c>
      <c r="BQ84">
        <v>1</v>
      </c>
      <c r="BS84" s="56">
        <v>2.7</v>
      </c>
      <c r="BT84">
        <v>1</v>
      </c>
      <c r="BV84" s="56">
        <v>17</v>
      </c>
      <c r="BW84">
        <v>1</v>
      </c>
      <c r="BY84" s="56">
        <v>3.2</v>
      </c>
      <c r="BZ84">
        <v>1</v>
      </c>
      <c r="CB84" s="56">
        <v>17</v>
      </c>
      <c r="CC84">
        <v>1</v>
      </c>
      <c r="CE84" s="56">
        <v>2.7</v>
      </c>
      <c r="CF84">
        <v>4</v>
      </c>
      <c r="CH84" s="56">
        <v>17</v>
      </c>
      <c r="CI84">
        <v>1</v>
      </c>
      <c r="CK84" s="56">
        <v>9.9</v>
      </c>
      <c r="CL84">
        <v>1</v>
      </c>
      <c r="CN84" s="56">
        <v>34</v>
      </c>
      <c r="CO84">
        <v>1</v>
      </c>
      <c r="CQ84" s="56">
        <v>26.8</v>
      </c>
      <c r="CR84">
        <v>2</v>
      </c>
    </row>
    <row r="85" spans="1:96" ht="17" x14ac:dyDescent="0.2">
      <c r="A85" s="97" t="s">
        <v>2049</v>
      </c>
      <c r="B85" s="98"/>
      <c r="C85" s="98"/>
      <c r="D85" s="98"/>
      <c r="E85" s="99"/>
      <c r="F85" s="18"/>
      <c r="G85" s="56">
        <v>19</v>
      </c>
      <c r="H85">
        <v>1</v>
      </c>
      <c r="J85" s="18"/>
      <c r="K85" s="56">
        <v>18</v>
      </c>
      <c r="L85">
        <v>1</v>
      </c>
      <c r="M85" s="18"/>
      <c r="N85" s="56" t="s">
        <v>1705</v>
      </c>
      <c r="O85">
        <v>1</v>
      </c>
      <c r="P85" s="53"/>
      <c r="Q85" s="56" t="s">
        <v>495</v>
      </c>
      <c r="R85">
        <v>4</v>
      </c>
      <c r="S85" s="1"/>
      <c r="U85" s="1"/>
      <c r="V85" s="1"/>
      <c r="W85" s="1"/>
      <c r="X85" s="1"/>
      <c r="Y85" s="1"/>
      <c r="Z85" s="1"/>
      <c r="AA85" s="1"/>
      <c r="AB85" s="1"/>
      <c r="AC85" s="1"/>
      <c r="AD85" s="1"/>
      <c r="AI85" s="56">
        <v>4.2</v>
      </c>
      <c r="AJ85">
        <v>3</v>
      </c>
      <c r="AL85" s="56">
        <v>18</v>
      </c>
      <c r="AM85">
        <v>1</v>
      </c>
      <c r="AO85" s="56">
        <v>3.2</v>
      </c>
      <c r="AP85">
        <v>5</v>
      </c>
      <c r="AR85" s="56">
        <v>18</v>
      </c>
      <c r="AS85">
        <v>1</v>
      </c>
      <c r="AU85" s="56">
        <v>3.1</v>
      </c>
      <c r="AV85">
        <v>3</v>
      </c>
      <c r="AX85" s="56">
        <v>18</v>
      </c>
      <c r="AY85">
        <v>1</v>
      </c>
      <c r="BA85" s="56">
        <v>2.7</v>
      </c>
      <c r="BB85">
        <v>6</v>
      </c>
      <c r="BD85" s="56">
        <v>18</v>
      </c>
      <c r="BE85">
        <v>1</v>
      </c>
      <c r="BG85" s="56">
        <v>2.7</v>
      </c>
      <c r="BH85">
        <v>7</v>
      </c>
      <c r="BJ85" s="56">
        <v>18</v>
      </c>
      <c r="BK85">
        <v>1</v>
      </c>
      <c r="BM85" s="56">
        <v>2.7</v>
      </c>
      <c r="BN85">
        <v>9</v>
      </c>
      <c r="BP85" s="56">
        <v>18</v>
      </c>
      <c r="BQ85">
        <v>1</v>
      </c>
      <c r="BS85" s="56">
        <v>2.8</v>
      </c>
      <c r="BT85">
        <v>2</v>
      </c>
      <c r="BV85" s="56">
        <v>18</v>
      </c>
      <c r="BW85">
        <v>1</v>
      </c>
      <c r="BY85" s="56">
        <v>3.3</v>
      </c>
      <c r="BZ85">
        <v>1</v>
      </c>
      <c r="CB85" s="56">
        <v>18</v>
      </c>
      <c r="CC85">
        <v>1</v>
      </c>
      <c r="CE85" s="56">
        <v>2.8</v>
      </c>
      <c r="CF85">
        <v>7</v>
      </c>
      <c r="CH85" s="56">
        <v>18</v>
      </c>
      <c r="CI85">
        <v>1</v>
      </c>
      <c r="CK85" s="56">
        <v>10</v>
      </c>
      <c r="CL85">
        <v>1</v>
      </c>
      <c r="CN85" s="56">
        <v>35</v>
      </c>
      <c r="CO85">
        <v>1</v>
      </c>
      <c r="CQ85" s="56">
        <v>26.9</v>
      </c>
      <c r="CR85">
        <v>5</v>
      </c>
    </row>
    <row r="86" spans="1:96" ht="17" x14ac:dyDescent="0.2">
      <c r="A86" s="97" t="s">
        <v>2050</v>
      </c>
      <c r="B86" s="98"/>
      <c r="C86" s="98"/>
      <c r="D86" s="98"/>
      <c r="E86" s="99"/>
      <c r="F86" s="18"/>
      <c r="G86" s="56">
        <v>20</v>
      </c>
      <c r="H86">
        <v>1</v>
      </c>
      <c r="J86" s="18"/>
      <c r="K86" s="56">
        <v>19</v>
      </c>
      <c r="L86">
        <v>1</v>
      </c>
      <c r="M86" s="18"/>
      <c r="N86" s="56" t="s">
        <v>1421</v>
      </c>
      <c r="O86">
        <v>1</v>
      </c>
      <c r="P86" s="53"/>
      <c r="Q86" s="56" t="s">
        <v>440</v>
      </c>
      <c r="R86">
        <v>3</v>
      </c>
      <c r="S86" s="1"/>
      <c r="U86" s="1"/>
      <c r="V86" s="1"/>
      <c r="W86" s="1"/>
      <c r="X86" s="1"/>
      <c r="Y86" s="1"/>
      <c r="Z86" s="1"/>
      <c r="AA86" s="1"/>
      <c r="AB86" s="1"/>
      <c r="AC86" s="1"/>
      <c r="AD86" s="1"/>
      <c r="AI86" s="56">
        <v>4.3</v>
      </c>
      <c r="AJ86">
        <v>3</v>
      </c>
      <c r="AL86" s="56">
        <v>19</v>
      </c>
      <c r="AM86">
        <v>1</v>
      </c>
      <c r="AO86" s="56">
        <v>3.3</v>
      </c>
      <c r="AP86">
        <v>2</v>
      </c>
      <c r="AR86" s="56">
        <v>19</v>
      </c>
      <c r="AS86">
        <v>1</v>
      </c>
      <c r="AU86" s="56">
        <v>3.2</v>
      </c>
      <c r="AV86">
        <v>3</v>
      </c>
      <c r="AX86" s="56">
        <v>19</v>
      </c>
      <c r="AY86">
        <v>1</v>
      </c>
      <c r="BA86" s="56">
        <v>2.8</v>
      </c>
      <c r="BB86">
        <v>8</v>
      </c>
      <c r="BD86" s="56">
        <v>19</v>
      </c>
      <c r="BE86">
        <v>1</v>
      </c>
      <c r="BG86" s="56">
        <v>2.8</v>
      </c>
      <c r="BH86">
        <v>5</v>
      </c>
      <c r="BJ86" s="56">
        <v>19</v>
      </c>
      <c r="BK86">
        <v>1</v>
      </c>
      <c r="BM86" s="56">
        <v>2.8</v>
      </c>
      <c r="BN86">
        <v>10</v>
      </c>
      <c r="BP86" s="56">
        <v>19</v>
      </c>
      <c r="BQ86">
        <v>1</v>
      </c>
      <c r="BS86" s="56">
        <v>3.1</v>
      </c>
      <c r="BT86">
        <v>3</v>
      </c>
      <c r="BV86" s="56">
        <v>19</v>
      </c>
      <c r="BW86">
        <v>1</v>
      </c>
      <c r="BY86" s="56">
        <v>3.4</v>
      </c>
      <c r="BZ86">
        <v>2</v>
      </c>
      <c r="CB86" s="56">
        <v>19</v>
      </c>
      <c r="CC86">
        <v>1</v>
      </c>
      <c r="CE86" s="56">
        <v>2.9</v>
      </c>
      <c r="CF86">
        <v>8</v>
      </c>
      <c r="CH86" s="56">
        <v>19</v>
      </c>
      <c r="CI86">
        <v>1</v>
      </c>
      <c r="CK86" s="56">
        <v>10.1</v>
      </c>
      <c r="CL86">
        <v>3</v>
      </c>
      <c r="CN86" s="56">
        <v>38</v>
      </c>
      <c r="CO86">
        <v>1</v>
      </c>
      <c r="CQ86" s="56">
        <v>27</v>
      </c>
      <c r="CR86">
        <v>1</v>
      </c>
    </row>
    <row r="87" spans="1:96" ht="17" x14ac:dyDescent="0.2">
      <c r="A87" s="97" t="s">
        <v>2051</v>
      </c>
      <c r="B87" s="98"/>
      <c r="C87" s="98"/>
      <c r="D87" s="98"/>
      <c r="E87" s="99"/>
      <c r="F87" s="18"/>
      <c r="G87" s="56">
        <v>21</v>
      </c>
      <c r="H87">
        <v>1</v>
      </c>
      <c r="J87" s="18"/>
      <c r="K87" s="56">
        <v>20</v>
      </c>
      <c r="L87">
        <v>1</v>
      </c>
      <c r="M87" s="18"/>
      <c r="N87" s="56" t="s">
        <v>1209</v>
      </c>
      <c r="O87">
        <v>1</v>
      </c>
      <c r="P87" s="53"/>
      <c r="Q87" s="56" t="s">
        <v>167</v>
      </c>
      <c r="R87">
        <v>2</v>
      </c>
      <c r="S87" s="1"/>
      <c r="U87" s="1"/>
      <c r="V87" s="1"/>
      <c r="W87" s="1"/>
      <c r="X87" s="1"/>
      <c r="Y87" s="1"/>
      <c r="Z87" s="1"/>
      <c r="AA87" s="1"/>
      <c r="AB87" s="1"/>
      <c r="AC87" s="1"/>
      <c r="AD87" s="1"/>
      <c r="AI87" s="56">
        <v>4.4000000000000004</v>
      </c>
      <c r="AJ87">
        <v>2</v>
      </c>
      <c r="AL87" s="56">
        <v>20</v>
      </c>
      <c r="AM87">
        <v>1</v>
      </c>
      <c r="AO87" s="56">
        <v>3.4</v>
      </c>
      <c r="AP87">
        <v>5</v>
      </c>
      <c r="AR87" s="56">
        <v>20</v>
      </c>
      <c r="AS87">
        <v>1</v>
      </c>
      <c r="AU87" s="56">
        <v>3.3</v>
      </c>
      <c r="AV87">
        <v>3</v>
      </c>
      <c r="AX87" s="56">
        <v>20</v>
      </c>
      <c r="AY87">
        <v>1</v>
      </c>
      <c r="BA87" s="56">
        <v>2.9</v>
      </c>
      <c r="BB87">
        <v>9</v>
      </c>
      <c r="BD87" s="56">
        <v>20</v>
      </c>
      <c r="BE87">
        <v>1</v>
      </c>
      <c r="BG87" s="56">
        <v>2.9</v>
      </c>
      <c r="BH87">
        <v>6</v>
      </c>
      <c r="BJ87" s="56">
        <v>20</v>
      </c>
      <c r="BK87">
        <v>1</v>
      </c>
      <c r="BM87" s="56">
        <v>2.9</v>
      </c>
      <c r="BN87">
        <v>4</v>
      </c>
      <c r="BP87" s="56">
        <v>20</v>
      </c>
      <c r="BQ87">
        <v>1</v>
      </c>
      <c r="BS87" s="56">
        <v>3.2</v>
      </c>
      <c r="BT87">
        <v>1</v>
      </c>
      <c r="BV87" s="56">
        <v>20</v>
      </c>
      <c r="BW87">
        <v>1</v>
      </c>
      <c r="BY87" s="56">
        <v>3.5</v>
      </c>
      <c r="BZ87">
        <v>2</v>
      </c>
      <c r="CB87" s="56">
        <v>20</v>
      </c>
      <c r="CC87">
        <v>1</v>
      </c>
      <c r="CE87" s="56">
        <v>3</v>
      </c>
      <c r="CF87">
        <v>7</v>
      </c>
      <c r="CH87" s="56">
        <v>20</v>
      </c>
      <c r="CI87">
        <v>1</v>
      </c>
      <c r="CK87" s="56">
        <v>10.199999999999999</v>
      </c>
      <c r="CL87">
        <v>3</v>
      </c>
      <c r="CN87" s="56">
        <v>41</v>
      </c>
      <c r="CO87">
        <v>1</v>
      </c>
      <c r="CQ87" s="56">
        <v>27.1</v>
      </c>
      <c r="CR87">
        <v>4</v>
      </c>
    </row>
    <row r="88" spans="1:96" ht="17" x14ac:dyDescent="0.2">
      <c r="A88" s="97" t="s">
        <v>2052</v>
      </c>
      <c r="B88" s="98"/>
      <c r="C88" s="98"/>
      <c r="D88" s="98"/>
      <c r="E88" s="99"/>
      <c r="F88" s="18"/>
      <c r="G88" s="56">
        <v>22</v>
      </c>
      <c r="H88">
        <v>2</v>
      </c>
      <c r="J88" s="18"/>
      <c r="K88" s="56">
        <v>21</v>
      </c>
      <c r="L88">
        <v>1</v>
      </c>
      <c r="M88" s="18"/>
      <c r="N88" s="56" t="s">
        <v>543</v>
      </c>
      <c r="O88">
        <v>1</v>
      </c>
      <c r="P88" s="53"/>
      <c r="Q88" s="56" t="s">
        <v>524</v>
      </c>
      <c r="R88">
        <v>2</v>
      </c>
      <c r="S88" s="1"/>
      <c r="U88" s="1"/>
      <c r="V88" s="1"/>
      <c r="W88" s="1"/>
      <c r="X88" s="1"/>
      <c r="Y88" s="1"/>
      <c r="Z88" s="1"/>
      <c r="AA88" s="1"/>
      <c r="AB88" s="1"/>
      <c r="AC88" s="1"/>
      <c r="AD88" s="1"/>
      <c r="AI88" s="56">
        <v>4.5</v>
      </c>
      <c r="AJ88">
        <v>2</v>
      </c>
      <c r="AL88" s="56">
        <v>21</v>
      </c>
      <c r="AM88">
        <v>1</v>
      </c>
      <c r="AO88" s="56">
        <v>3.5</v>
      </c>
      <c r="AP88">
        <v>4</v>
      </c>
      <c r="AR88" s="56">
        <v>21</v>
      </c>
      <c r="AS88">
        <v>1</v>
      </c>
      <c r="AU88" s="56">
        <v>3.4</v>
      </c>
      <c r="AV88">
        <v>2</v>
      </c>
      <c r="AX88" s="56">
        <v>21</v>
      </c>
      <c r="AY88">
        <v>1</v>
      </c>
      <c r="BA88" s="56">
        <v>3</v>
      </c>
      <c r="BB88">
        <v>13</v>
      </c>
      <c r="BD88" s="56">
        <v>21</v>
      </c>
      <c r="BE88">
        <v>1</v>
      </c>
      <c r="BG88" s="56">
        <v>3</v>
      </c>
      <c r="BH88">
        <v>10</v>
      </c>
      <c r="BJ88" s="56">
        <v>21</v>
      </c>
      <c r="BK88">
        <v>1</v>
      </c>
      <c r="BM88" s="56">
        <v>3</v>
      </c>
      <c r="BN88">
        <v>8</v>
      </c>
      <c r="BP88" s="56">
        <v>21</v>
      </c>
      <c r="BQ88">
        <v>1</v>
      </c>
      <c r="BS88" s="56">
        <v>3.3</v>
      </c>
      <c r="BT88">
        <v>4</v>
      </c>
      <c r="BV88" s="56">
        <v>21</v>
      </c>
      <c r="BW88">
        <v>1</v>
      </c>
      <c r="BY88" s="56">
        <v>3.6</v>
      </c>
      <c r="BZ88">
        <v>3</v>
      </c>
      <c r="CB88" s="56">
        <v>21</v>
      </c>
      <c r="CC88">
        <v>1</v>
      </c>
      <c r="CE88" s="56">
        <v>3.1</v>
      </c>
      <c r="CF88">
        <v>6</v>
      </c>
      <c r="CH88" s="56">
        <v>21</v>
      </c>
      <c r="CI88">
        <v>1</v>
      </c>
      <c r="CK88" s="56">
        <v>10.4</v>
      </c>
      <c r="CL88">
        <v>2</v>
      </c>
      <c r="CN88" s="56">
        <v>44</v>
      </c>
      <c r="CO88">
        <v>1</v>
      </c>
      <c r="CQ88" s="56">
        <v>27.2</v>
      </c>
      <c r="CR88">
        <v>3</v>
      </c>
    </row>
    <row r="89" spans="1:96" ht="17" x14ac:dyDescent="0.2">
      <c r="A89" s="97" t="s">
        <v>2053</v>
      </c>
      <c r="B89" s="98"/>
      <c r="C89" s="98"/>
      <c r="D89" s="98"/>
      <c r="E89" s="99"/>
      <c r="F89" s="18"/>
      <c r="G89" s="56">
        <v>24</v>
      </c>
      <c r="H89">
        <v>1</v>
      </c>
      <c r="J89" s="18"/>
      <c r="K89" s="56">
        <v>22</v>
      </c>
      <c r="L89">
        <v>1</v>
      </c>
      <c r="M89" s="18"/>
      <c r="N89" s="56" t="s">
        <v>1371</v>
      </c>
      <c r="O89">
        <v>1</v>
      </c>
      <c r="P89" s="53"/>
      <c r="Q89" s="56" t="s">
        <v>209</v>
      </c>
      <c r="R89">
        <v>16</v>
      </c>
      <c r="S89" s="1"/>
      <c r="U89" s="1"/>
      <c r="V89" s="1"/>
      <c r="W89" s="1"/>
      <c r="X89" s="1"/>
      <c r="Y89" s="1"/>
      <c r="Z89" s="1"/>
      <c r="AA89" s="1"/>
      <c r="AB89" s="1"/>
      <c r="AC89" s="1"/>
      <c r="AD89" s="1"/>
      <c r="AI89" s="56">
        <v>4.5999999999999996</v>
      </c>
      <c r="AJ89">
        <v>1</v>
      </c>
      <c r="AL89" s="56">
        <v>22</v>
      </c>
      <c r="AM89">
        <v>1</v>
      </c>
      <c r="AO89" s="56">
        <v>3.6</v>
      </c>
      <c r="AP89">
        <v>5</v>
      </c>
      <c r="AR89" s="56">
        <v>22</v>
      </c>
      <c r="AS89">
        <v>1</v>
      </c>
      <c r="AU89" s="56">
        <v>3.5</v>
      </c>
      <c r="AV89">
        <v>1</v>
      </c>
      <c r="AX89" s="56">
        <v>22</v>
      </c>
      <c r="AY89">
        <v>1</v>
      </c>
      <c r="BA89" s="56">
        <v>3.1</v>
      </c>
      <c r="BB89">
        <v>6</v>
      </c>
      <c r="BD89" s="56">
        <v>22</v>
      </c>
      <c r="BE89">
        <v>1</v>
      </c>
      <c r="BG89" s="56">
        <v>3.1</v>
      </c>
      <c r="BH89">
        <v>7</v>
      </c>
      <c r="BJ89" s="56">
        <v>22</v>
      </c>
      <c r="BK89">
        <v>1</v>
      </c>
      <c r="BM89" s="56">
        <v>3.1</v>
      </c>
      <c r="BN89">
        <v>4</v>
      </c>
      <c r="BP89" s="56">
        <v>22</v>
      </c>
      <c r="BQ89">
        <v>1</v>
      </c>
      <c r="BS89" s="56">
        <v>3.4</v>
      </c>
      <c r="BT89">
        <v>2</v>
      </c>
      <c r="BV89" s="56">
        <v>22</v>
      </c>
      <c r="BW89">
        <v>1</v>
      </c>
      <c r="BY89" s="56">
        <v>3.7</v>
      </c>
      <c r="BZ89">
        <v>2</v>
      </c>
      <c r="CB89" s="56">
        <v>22</v>
      </c>
      <c r="CC89">
        <v>1</v>
      </c>
      <c r="CE89" s="56">
        <v>3.2</v>
      </c>
      <c r="CF89">
        <v>8</v>
      </c>
      <c r="CH89" s="56">
        <v>22</v>
      </c>
      <c r="CI89">
        <v>1</v>
      </c>
      <c r="CK89" s="56">
        <v>10.5</v>
      </c>
      <c r="CL89">
        <v>1</v>
      </c>
      <c r="CN89" s="56">
        <v>47</v>
      </c>
      <c r="CO89">
        <v>1</v>
      </c>
      <c r="CQ89" s="56">
        <v>27.4</v>
      </c>
      <c r="CR89">
        <v>7</v>
      </c>
    </row>
    <row r="90" spans="1:96" ht="17" x14ac:dyDescent="0.2">
      <c r="A90" s="97" t="s">
        <v>2054</v>
      </c>
      <c r="B90" s="98"/>
      <c r="C90" s="98"/>
      <c r="D90" s="98"/>
      <c r="E90" s="99"/>
      <c r="F90" s="18"/>
      <c r="G90" s="56">
        <v>25</v>
      </c>
      <c r="H90">
        <v>2</v>
      </c>
      <c r="J90" s="18"/>
      <c r="K90" s="56">
        <v>23</v>
      </c>
      <c r="L90">
        <v>1</v>
      </c>
      <c r="M90" s="18"/>
      <c r="N90" s="56" t="s">
        <v>1273</v>
      </c>
      <c r="O90">
        <v>1</v>
      </c>
      <c r="P90" s="53"/>
      <c r="Q90" s="56" t="s">
        <v>1389</v>
      </c>
      <c r="R90">
        <v>5</v>
      </c>
      <c r="S90" s="1"/>
      <c r="U90" s="1"/>
      <c r="V90" s="1"/>
      <c r="W90" s="1"/>
      <c r="X90" s="1"/>
      <c r="Y90" s="1"/>
      <c r="Z90" s="1"/>
      <c r="AA90" s="1"/>
      <c r="AB90" s="1"/>
      <c r="AC90" s="1"/>
      <c r="AD90" s="1"/>
      <c r="AI90" s="56">
        <v>4.7</v>
      </c>
      <c r="AJ90">
        <v>3</v>
      </c>
      <c r="AL90" s="56">
        <v>23</v>
      </c>
      <c r="AM90">
        <v>1</v>
      </c>
      <c r="AO90" s="56">
        <v>3.7</v>
      </c>
      <c r="AP90">
        <v>7</v>
      </c>
      <c r="AR90" s="56">
        <v>23</v>
      </c>
      <c r="AS90">
        <v>1</v>
      </c>
      <c r="AU90" s="56">
        <v>3.6</v>
      </c>
      <c r="AV90">
        <v>1</v>
      </c>
      <c r="AX90" s="56">
        <v>23</v>
      </c>
      <c r="AY90">
        <v>1</v>
      </c>
      <c r="BA90" s="56">
        <v>3.2</v>
      </c>
      <c r="BB90">
        <v>7</v>
      </c>
      <c r="BD90" s="56">
        <v>23</v>
      </c>
      <c r="BE90">
        <v>1</v>
      </c>
      <c r="BG90" s="56">
        <v>3.2</v>
      </c>
      <c r="BH90">
        <v>4</v>
      </c>
      <c r="BJ90" s="56">
        <v>23</v>
      </c>
      <c r="BK90">
        <v>1</v>
      </c>
      <c r="BM90" s="56">
        <v>3.2</v>
      </c>
      <c r="BN90">
        <v>7</v>
      </c>
      <c r="BP90" s="56">
        <v>23</v>
      </c>
      <c r="BQ90">
        <v>1</v>
      </c>
      <c r="BS90" s="56">
        <v>3.5</v>
      </c>
      <c r="BT90">
        <v>4</v>
      </c>
      <c r="BV90" s="56">
        <v>23</v>
      </c>
      <c r="BW90">
        <v>1</v>
      </c>
      <c r="BY90" s="56">
        <v>3.8</v>
      </c>
      <c r="BZ90">
        <v>2</v>
      </c>
      <c r="CB90" s="56">
        <v>23</v>
      </c>
      <c r="CC90">
        <v>1</v>
      </c>
      <c r="CE90" s="56">
        <v>3.3</v>
      </c>
      <c r="CF90">
        <v>9</v>
      </c>
      <c r="CH90" s="56">
        <v>23</v>
      </c>
      <c r="CI90">
        <v>1</v>
      </c>
      <c r="CK90" s="56">
        <v>11</v>
      </c>
      <c r="CL90">
        <v>1</v>
      </c>
      <c r="CN90" s="56">
        <v>48</v>
      </c>
      <c r="CO90">
        <v>1</v>
      </c>
      <c r="CQ90" s="56">
        <v>27.5</v>
      </c>
      <c r="CR90">
        <v>4</v>
      </c>
    </row>
    <row r="91" spans="1:96" ht="17" x14ac:dyDescent="0.2">
      <c r="A91" s="97" t="s">
        <v>2055</v>
      </c>
      <c r="B91" s="98"/>
      <c r="C91" s="98"/>
      <c r="D91" s="98"/>
      <c r="E91" s="99"/>
      <c r="F91" s="18"/>
      <c r="G91" s="56">
        <v>27</v>
      </c>
      <c r="H91">
        <v>1</v>
      </c>
      <c r="J91" s="18"/>
      <c r="K91" s="56">
        <v>24</v>
      </c>
      <c r="L91">
        <v>1</v>
      </c>
      <c r="M91" s="18"/>
      <c r="N91" s="56" t="s">
        <v>871</v>
      </c>
      <c r="O91">
        <v>1</v>
      </c>
      <c r="P91" s="53"/>
      <c r="Q91" s="56" t="s">
        <v>61</v>
      </c>
      <c r="R91">
        <v>2</v>
      </c>
      <c r="S91" s="1"/>
      <c r="U91" s="1"/>
      <c r="V91" s="1"/>
      <c r="W91" s="1"/>
      <c r="X91" s="1"/>
      <c r="Y91" s="1"/>
      <c r="Z91" s="1"/>
      <c r="AA91" s="1"/>
      <c r="AB91" s="1"/>
      <c r="AC91" s="1"/>
      <c r="AD91" s="1"/>
      <c r="AI91" s="56">
        <v>4.8</v>
      </c>
      <c r="AJ91">
        <v>4</v>
      </c>
      <c r="AL91" s="56">
        <v>24</v>
      </c>
      <c r="AM91">
        <v>1</v>
      </c>
      <c r="AO91" s="56">
        <v>3.8</v>
      </c>
      <c r="AP91">
        <v>3</v>
      </c>
      <c r="AR91" s="56">
        <v>24</v>
      </c>
      <c r="AS91">
        <v>1</v>
      </c>
      <c r="AU91" s="56">
        <v>3.7</v>
      </c>
      <c r="AV91">
        <v>3</v>
      </c>
      <c r="AX91" s="56">
        <v>24</v>
      </c>
      <c r="AY91">
        <v>1</v>
      </c>
      <c r="BA91" s="56">
        <v>3.3</v>
      </c>
      <c r="BB91">
        <v>6</v>
      </c>
      <c r="BD91" s="56">
        <v>24</v>
      </c>
      <c r="BE91">
        <v>1</v>
      </c>
      <c r="BG91" s="56">
        <v>3.3</v>
      </c>
      <c r="BH91">
        <v>8</v>
      </c>
      <c r="BJ91" s="56">
        <v>24</v>
      </c>
      <c r="BK91">
        <v>1</v>
      </c>
      <c r="BM91" s="56">
        <v>3.3</v>
      </c>
      <c r="BN91">
        <v>10</v>
      </c>
      <c r="BP91" s="56">
        <v>24</v>
      </c>
      <c r="BQ91">
        <v>1</v>
      </c>
      <c r="BS91" s="56">
        <v>3.6</v>
      </c>
      <c r="BT91">
        <v>2</v>
      </c>
      <c r="BV91" s="56">
        <v>24</v>
      </c>
      <c r="BW91">
        <v>1</v>
      </c>
      <c r="BY91" s="56">
        <v>3.9</v>
      </c>
      <c r="BZ91">
        <v>1</v>
      </c>
      <c r="CB91" s="56">
        <v>24</v>
      </c>
      <c r="CC91">
        <v>1</v>
      </c>
      <c r="CE91" s="56">
        <v>3.4</v>
      </c>
      <c r="CF91">
        <v>11</v>
      </c>
      <c r="CH91" s="56">
        <v>24</v>
      </c>
      <c r="CI91">
        <v>1</v>
      </c>
      <c r="CK91" s="56">
        <v>11.2</v>
      </c>
      <c r="CL91">
        <v>1</v>
      </c>
      <c r="CN91" s="56">
        <v>52</v>
      </c>
      <c r="CO91">
        <v>1</v>
      </c>
      <c r="CQ91" s="56">
        <v>27.6</v>
      </c>
      <c r="CR91">
        <v>2</v>
      </c>
    </row>
    <row r="92" spans="1:96" ht="17" x14ac:dyDescent="0.2">
      <c r="A92" s="97" t="s">
        <v>2056</v>
      </c>
      <c r="B92" s="98"/>
      <c r="C92" s="98"/>
      <c r="D92" s="98"/>
      <c r="E92" s="100"/>
      <c r="F92" s="1"/>
      <c r="G92" s="56">
        <v>28</v>
      </c>
      <c r="H92">
        <v>1</v>
      </c>
      <c r="J92" s="1"/>
      <c r="K92" s="56">
        <v>25</v>
      </c>
      <c r="L92">
        <v>1</v>
      </c>
      <c r="M92" s="1"/>
      <c r="N92" s="56" t="s">
        <v>536</v>
      </c>
      <c r="O92">
        <v>1</v>
      </c>
      <c r="P92" s="53"/>
      <c r="Q92" s="56" t="s">
        <v>282</v>
      </c>
      <c r="R92">
        <v>7</v>
      </c>
      <c r="S92" s="1"/>
      <c r="U92" s="1"/>
      <c r="V92" s="1"/>
      <c r="W92" s="1"/>
      <c r="X92" s="1"/>
      <c r="Y92" s="1"/>
      <c r="Z92" s="1"/>
      <c r="AA92" s="1"/>
      <c r="AB92" s="1"/>
      <c r="AC92" s="1"/>
      <c r="AD92" s="1"/>
      <c r="AI92" s="56">
        <v>4.9000000000000004</v>
      </c>
      <c r="AJ92">
        <v>6</v>
      </c>
      <c r="AL92" s="56">
        <v>25</v>
      </c>
      <c r="AM92">
        <v>1</v>
      </c>
      <c r="AO92" s="56">
        <v>3.9</v>
      </c>
      <c r="AP92">
        <v>3</v>
      </c>
      <c r="AR92" s="56">
        <v>25</v>
      </c>
      <c r="AS92">
        <v>1</v>
      </c>
      <c r="AU92" s="56">
        <v>3.8</v>
      </c>
      <c r="AV92">
        <v>2</v>
      </c>
      <c r="AX92" s="56">
        <v>25</v>
      </c>
      <c r="AY92">
        <v>1</v>
      </c>
      <c r="BA92" s="56">
        <v>3.4</v>
      </c>
      <c r="BB92">
        <v>6</v>
      </c>
      <c r="BD92" s="56">
        <v>25</v>
      </c>
      <c r="BE92">
        <v>1</v>
      </c>
      <c r="BG92" s="56">
        <v>3.4</v>
      </c>
      <c r="BH92">
        <v>8</v>
      </c>
      <c r="BJ92" s="56">
        <v>25</v>
      </c>
      <c r="BK92">
        <v>1</v>
      </c>
      <c r="BM92" s="56">
        <v>3.4</v>
      </c>
      <c r="BN92">
        <v>5</v>
      </c>
      <c r="BP92" s="56">
        <v>25</v>
      </c>
      <c r="BQ92">
        <v>1</v>
      </c>
      <c r="BS92" s="56">
        <v>3.7</v>
      </c>
      <c r="BT92">
        <v>3</v>
      </c>
      <c r="BV92" s="56">
        <v>25</v>
      </c>
      <c r="BW92">
        <v>1</v>
      </c>
      <c r="BY92" s="56">
        <v>4.0999999999999996</v>
      </c>
      <c r="BZ92">
        <v>2</v>
      </c>
      <c r="CB92" s="56">
        <v>25</v>
      </c>
      <c r="CC92">
        <v>1</v>
      </c>
      <c r="CE92" s="56">
        <v>3.5</v>
      </c>
      <c r="CF92">
        <v>8</v>
      </c>
      <c r="CH92" s="56">
        <v>25</v>
      </c>
      <c r="CI92">
        <v>1</v>
      </c>
      <c r="CK92" s="56">
        <v>11.5</v>
      </c>
      <c r="CL92">
        <v>1</v>
      </c>
      <c r="CN92" s="56">
        <v>53</v>
      </c>
      <c r="CO92">
        <v>1</v>
      </c>
      <c r="CQ92" s="56">
        <v>27.7</v>
      </c>
      <c r="CR92">
        <v>4</v>
      </c>
    </row>
    <row r="93" spans="1:96" ht="17" x14ac:dyDescent="0.2">
      <c r="A93" s="97" t="s">
        <v>2057</v>
      </c>
      <c r="B93" s="98"/>
      <c r="C93" s="98"/>
      <c r="D93" s="98"/>
      <c r="E93" s="100"/>
      <c r="F93" s="1"/>
      <c r="G93" s="56">
        <v>29</v>
      </c>
      <c r="H93">
        <v>1</v>
      </c>
      <c r="J93" s="1"/>
      <c r="K93" s="56">
        <v>26</v>
      </c>
      <c r="L93">
        <v>1</v>
      </c>
      <c r="M93" s="1"/>
      <c r="N93" s="56" t="s">
        <v>254</v>
      </c>
      <c r="O93">
        <v>1</v>
      </c>
      <c r="P93" s="53"/>
      <c r="Q93" s="56" t="s">
        <v>291</v>
      </c>
      <c r="R93">
        <v>20</v>
      </c>
      <c r="S93" s="1"/>
      <c r="U93" s="1"/>
      <c r="V93" s="1"/>
      <c r="W93" s="1"/>
      <c r="X93" s="1"/>
      <c r="Y93" s="1"/>
      <c r="Z93" s="1"/>
      <c r="AA93" s="1"/>
      <c r="AB93" s="1"/>
      <c r="AC93" s="1"/>
      <c r="AD93" s="1"/>
      <c r="AI93" s="56">
        <v>5</v>
      </c>
      <c r="AJ93">
        <v>7</v>
      </c>
      <c r="AL93" s="56">
        <v>26</v>
      </c>
      <c r="AM93">
        <v>1</v>
      </c>
      <c r="AO93" s="56">
        <v>4</v>
      </c>
      <c r="AP93">
        <v>2</v>
      </c>
      <c r="AR93" s="56">
        <v>26</v>
      </c>
      <c r="AS93">
        <v>1</v>
      </c>
      <c r="AU93" s="56">
        <v>3.9</v>
      </c>
      <c r="AV93">
        <v>4</v>
      </c>
      <c r="AX93" s="56">
        <v>26</v>
      </c>
      <c r="AY93">
        <v>1</v>
      </c>
      <c r="BA93" s="56">
        <v>3.5</v>
      </c>
      <c r="BB93">
        <v>8</v>
      </c>
      <c r="BD93" s="56">
        <v>26</v>
      </c>
      <c r="BE93">
        <v>1</v>
      </c>
      <c r="BG93" s="56">
        <v>3.5</v>
      </c>
      <c r="BH93">
        <v>7</v>
      </c>
      <c r="BJ93" s="56">
        <v>26</v>
      </c>
      <c r="BK93">
        <v>1</v>
      </c>
      <c r="BM93" s="56">
        <v>3.5</v>
      </c>
      <c r="BN93">
        <v>5</v>
      </c>
      <c r="BP93" s="56">
        <v>26</v>
      </c>
      <c r="BQ93">
        <v>1</v>
      </c>
      <c r="BS93" s="56">
        <v>3.9</v>
      </c>
      <c r="BT93">
        <v>3</v>
      </c>
      <c r="BV93" s="56">
        <v>26</v>
      </c>
      <c r="BW93">
        <v>1</v>
      </c>
      <c r="BY93" s="56">
        <v>4.2</v>
      </c>
      <c r="BZ93">
        <v>2</v>
      </c>
      <c r="CB93" s="56">
        <v>26</v>
      </c>
      <c r="CC93">
        <v>1</v>
      </c>
      <c r="CE93" s="56">
        <v>3.6</v>
      </c>
      <c r="CF93">
        <v>7</v>
      </c>
      <c r="CH93" s="56">
        <v>26</v>
      </c>
      <c r="CI93">
        <v>1</v>
      </c>
      <c r="CK93" s="56">
        <v>11.6</v>
      </c>
      <c r="CL93">
        <v>2</v>
      </c>
      <c r="CN93" s="56">
        <v>56</v>
      </c>
      <c r="CO93">
        <v>1</v>
      </c>
      <c r="CQ93" s="56">
        <v>27.8</v>
      </c>
      <c r="CR93">
        <v>5</v>
      </c>
    </row>
    <row r="94" spans="1:96" ht="17" x14ac:dyDescent="0.2">
      <c r="A94" s="97" t="s">
        <v>2058</v>
      </c>
      <c r="B94" s="98"/>
      <c r="C94" s="98"/>
      <c r="D94" s="98"/>
      <c r="E94" s="100"/>
      <c r="F94" s="1"/>
      <c r="G94" s="56">
        <v>30</v>
      </c>
      <c r="H94">
        <v>1</v>
      </c>
      <c r="J94" s="1"/>
      <c r="K94" s="56">
        <v>27</v>
      </c>
      <c r="L94">
        <v>1</v>
      </c>
      <c r="M94" s="1"/>
      <c r="N94" s="56" t="s">
        <v>1101</v>
      </c>
      <c r="O94">
        <v>1</v>
      </c>
      <c r="P94" s="53"/>
      <c r="Q94" s="56" t="s">
        <v>779</v>
      </c>
      <c r="R94">
        <v>3</v>
      </c>
      <c r="S94" s="1"/>
      <c r="U94" s="1"/>
      <c r="V94" s="1"/>
      <c r="W94" s="1"/>
      <c r="X94" s="1"/>
      <c r="Y94" s="1"/>
      <c r="Z94" s="1"/>
      <c r="AA94" s="1"/>
      <c r="AB94" s="1"/>
      <c r="AC94" s="1"/>
      <c r="AD94" s="1"/>
      <c r="AI94" s="56">
        <v>5.0999999999999996</v>
      </c>
      <c r="AJ94">
        <v>7</v>
      </c>
      <c r="AL94" s="56">
        <v>27</v>
      </c>
      <c r="AM94">
        <v>1</v>
      </c>
      <c r="AO94" s="56">
        <v>4.0999999999999996</v>
      </c>
      <c r="AP94">
        <v>5</v>
      </c>
      <c r="AR94" s="56">
        <v>27</v>
      </c>
      <c r="AS94">
        <v>1</v>
      </c>
      <c r="AU94" s="56">
        <v>4</v>
      </c>
      <c r="AV94">
        <v>1</v>
      </c>
      <c r="AX94" s="56">
        <v>27</v>
      </c>
      <c r="AY94">
        <v>1</v>
      </c>
      <c r="BA94" s="56">
        <v>3.6</v>
      </c>
      <c r="BB94">
        <v>5</v>
      </c>
      <c r="BD94" s="56">
        <v>27</v>
      </c>
      <c r="BE94">
        <v>1</v>
      </c>
      <c r="BG94" s="56">
        <v>3.6</v>
      </c>
      <c r="BH94">
        <v>4</v>
      </c>
      <c r="BJ94" s="56">
        <v>27</v>
      </c>
      <c r="BK94">
        <v>2</v>
      </c>
      <c r="BM94" s="56">
        <v>3.6</v>
      </c>
      <c r="BN94">
        <v>8</v>
      </c>
      <c r="BP94" s="56">
        <v>27</v>
      </c>
      <c r="BQ94">
        <v>1</v>
      </c>
      <c r="BS94" s="56">
        <v>4</v>
      </c>
      <c r="BT94">
        <v>5</v>
      </c>
      <c r="BV94" s="56">
        <v>27</v>
      </c>
      <c r="BW94">
        <v>1</v>
      </c>
      <c r="BY94" s="56">
        <v>4.3</v>
      </c>
      <c r="BZ94">
        <v>2</v>
      </c>
      <c r="CB94" s="56">
        <v>27</v>
      </c>
      <c r="CC94">
        <v>1</v>
      </c>
      <c r="CE94" s="56">
        <v>3.7</v>
      </c>
      <c r="CF94">
        <v>2</v>
      </c>
      <c r="CH94" s="56">
        <v>27</v>
      </c>
      <c r="CI94">
        <v>1</v>
      </c>
      <c r="CK94" s="56">
        <v>11.7</v>
      </c>
      <c r="CL94">
        <v>1</v>
      </c>
      <c r="CN94" s="56">
        <v>57</v>
      </c>
      <c r="CO94">
        <v>1</v>
      </c>
      <c r="CQ94" s="56">
        <v>27.9</v>
      </c>
      <c r="CR94">
        <v>4</v>
      </c>
    </row>
    <row r="95" spans="1:96" ht="17" x14ac:dyDescent="0.2">
      <c r="A95" s="97" t="s">
        <v>2059</v>
      </c>
      <c r="B95" s="98"/>
      <c r="C95" s="98"/>
      <c r="D95" s="98"/>
      <c r="E95" s="100"/>
      <c r="F95" s="1"/>
      <c r="G95" s="56">
        <v>31</v>
      </c>
      <c r="H95">
        <v>1</v>
      </c>
      <c r="J95" s="1"/>
      <c r="K95" s="56">
        <v>28</v>
      </c>
      <c r="L95">
        <v>1</v>
      </c>
      <c r="M95" s="1"/>
      <c r="N95" s="56" t="s">
        <v>706</v>
      </c>
      <c r="O95">
        <v>1</v>
      </c>
      <c r="P95" s="53"/>
      <c r="Q95" s="56" t="s">
        <v>485</v>
      </c>
      <c r="R95">
        <v>1</v>
      </c>
      <c r="S95" s="1"/>
      <c r="U95" s="1"/>
      <c r="V95" s="1"/>
      <c r="W95" s="1"/>
      <c r="X95" s="1"/>
      <c r="Y95" s="1"/>
      <c r="Z95" s="1"/>
      <c r="AA95" s="1"/>
      <c r="AB95" s="1"/>
      <c r="AC95" s="1"/>
      <c r="AD95" s="1"/>
      <c r="AI95" s="56">
        <v>5.2</v>
      </c>
      <c r="AJ95">
        <v>7</v>
      </c>
      <c r="AL95" s="56">
        <v>28</v>
      </c>
      <c r="AM95">
        <v>1</v>
      </c>
      <c r="AO95" s="56">
        <v>4.2</v>
      </c>
      <c r="AP95">
        <v>10</v>
      </c>
      <c r="AR95" s="56">
        <v>28</v>
      </c>
      <c r="AS95">
        <v>1</v>
      </c>
      <c r="AU95" s="56">
        <v>4.0999999999999996</v>
      </c>
      <c r="AV95">
        <v>4</v>
      </c>
      <c r="AX95" s="56">
        <v>28</v>
      </c>
      <c r="AY95">
        <v>1</v>
      </c>
      <c r="BA95" s="56">
        <v>3.7</v>
      </c>
      <c r="BB95">
        <v>5</v>
      </c>
      <c r="BD95" s="56">
        <v>28</v>
      </c>
      <c r="BE95">
        <v>1</v>
      </c>
      <c r="BG95" s="56">
        <v>3.7</v>
      </c>
      <c r="BH95">
        <v>7</v>
      </c>
      <c r="BJ95" s="56">
        <v>28</v>
      </c>
      <c r="BK95">
        <v>1</v>
      </c>
      <c r="BM95" s="56">
        <v>3.7</v>
      </c>
      <c r="BN95">
        <v>5</v>
      </c>
      <c r="BP95" s="56">
        <v>28</v>
      </c>
      <c r="BQ95">
        <v>1</v>
      </c>
      <c r="BS95" s="56">
        <v>4.0999999999999996</v>
      </c>
      <c r="BT95">
        <v>3</v>
      </c>
      <c r="BV95" s="56">
        <v>28</v>
      </c>
      <c r="BW95">
        <v>1</v>
      </c>
      <c r="BY95" s="56">
        <v>4.4000000000000004</v>
      </c>
      <c r="BZ95">
        <v>2</v>
      </c>
      <c r="CB95" s="56">
        <v>28</v>
      </c>
      <c r="CC95">
        <v>1</v>
      </c>
      <c r="CE95" s="56">
        <v>3.8</v>
      </c>
      <c r="CF95">
        <v>3</v>
      </c>
      <c r="CH95" s="56">
        <v>28</v>
      </c>
      <c r="CI95">
        <v>1</v>
      </c>
      <c r="CK95" s="56">
        <v>11.8</v>
      </c>
      <c r="CL95">
        <v>1</v>
      </c>
      <c r="CN95" s="56">
        <v>58</v>
      </c>
      <c r="CO95">
        <v>1</v>
      </c>
      <c r="CQ95" s="56">
        <v>28</v>
      </c>
      <c r="CR95">
        <v>2</v>
      </c>
    </row>
    <row r="96" spans="1:96" ht="17" x14ac:dyDescent="0.2">
      <c r="A96" s="97" t="s">
        <v>2060</v>
      </c>
      <c r="B96" s="98"/>
      <c r="C96" s="98"/>
      <c r="D96" s="98"/>
      <c r="E96" s="100"/>
      <c r="F96" s="1"/>
      <c r="G96" s="56">
        <v>32</v>
      </c>
      <c r="H96">
        <v>2</v>
      </c>
      <c r="J96" s="1"/>
      <c r="K96" s="56">
        <v>29</v>
      </c>
      <c r="L96">
        <v>1</v>
      </c>
      <c r="M96" s="1"/>
      <c r="N96" s="56" t="s">
        <v>1756</v>
      </c>
      <c r="O96">
        <v>1</v>
      </c>
      <c r="P96" s="53"/>
      <c r="Q96" s="56" t="s">
        <v>576</v>
      </c>
      <c r="R96">
        <v>9</v>
      </c>
      <c r="S96" s="1"/>
      <c r="U96" s="1"/>
      <c r="V96" s="1"/>
      <c r="W96" s="1"/>
      <c r="X96" s="1"/>
      <c r="Y96" s="1"/>
      <c r="Z96" s="1"/>
      <c r="AA96" s="1"/>
      <c r="AB96" s="1"/>
      <c r="AC96" s="1"/>
      <c r="AD96" s="1"/>
      <c r="AI96" s="56">
        <v>5.3</v>
      </c>
      <c r="AJ96">
        <v>3</v>
      </c>
      <c r="AL96" s="56">
        <v>29</v>
      </c>
      <c r="AM96">
        <v>1</v>
      </c>
      <c r="AO96" s="56">
        <v>4.3</v>
      </c>
      <c r="AP96">
        <v>4</v>
      </c>
      <c r="AR96" s="56">
        <v>29</v>
      </c>
      <c r="AS96">
        <v>1</v>
      </c>
      <c r="AU96" s="56">
        <v>4.2</v>
      </c>
      <c r="AV96">
        <v>4</v>
      </c>
      <c r="AX96" s="56">
        <v>29</v>
      </c>
      <c r="AY96">
        <v>1</v>
      </c>
      <c r="BA96" s="56">
        <v>3.8</v>
      </c>
      <c r="BB96">
        <v>11</v>
      </c>
      <c r="BD96" s="56">
        <v>29</v>
      </c>
      <c r="BE96">
        <v>1</v>
      </c>
      <c r="BG96" s="56">
        <v>3.8</v>
      </c>
      <c r="BH96">
        <v>6</v>
      </c>
      <c r="BJ96" s="56">
        <v>29</v>
      </c>
      <c r="BK96">
        <v>1</v>
      </c>
      <c r="BM96" s="56">
        <v>3.8</v>
      </c>
      <c r="BN96">
        <v>9</v>
      </c>
      <c r="BP96" s="56">
        <v>29</v>
      </c>
      <c r="BQ96">
        <v>1</v>
      </c>
      <c r="BS96" s="56">
        <v>4.2</v>
      </c>
      <c r="BT96">
        <v>5</v>
      </c>
      <c r="BV96" s="56">
        <v>29</v>
      </c>
      <c r="BW96">
        <v>1</v>
      </c>
      <c r="BY96" s="56">
        <v>4.5</v>
      </c>
      <c r="BZ96">
        <v>1</v>
      </c>
      <c r="CB96" s="56">
        <v>29</v>
      </c>
      <c r="CC96">
        <v>1</v>
      </c>
      <c r="CE96" s="56">
        <v>3.9</v>
      </c>
      <c r="CF96">
        <v>10</v>
      </c>
      <c r="CH96" s="56">
        <v>29</v>
      </c>
      <c r="CI96">
        <v>1</v>
      </c>
      <c r="CK96" s="56">
        <v>12.1</v>
      </c>
      <c r="CL96">
        <v>1</v>
      </c>
      <c r="CN96" s="56">
        <v>59</v>
      </c>
      <c r="CO96">
        <v>1</v>
      </c>
      <c r="CQ96" s="56">
        <v>28.2</v>
      </c>
      <c r="CR96">
        <v>3</v>
      </c>
    </row>
    <row r="97" spans="1:96" ht="17" x14ac:dyDescent="0.2">
      <c r="A97" s="97" t="s">
        <v>2061</v>
      </c>
      <c r="B97" s="98"/>
      <c r="C97" s="98"/>
      <c r="D97" s="98"/>
      <c r="E97" s="100"/>
      <c r="F97" s="1"/>
      <c r="G97" s="56">
        <v>34</v>
      </c>
      <c r="H97">
        <v>1</v>
      </c>
      <c r="J97" s="1"/>
      <c r="K97" s="56">
        <v>30</v>
      </c>
      <c r="L97">
        <v>1</v>
      </c>
      <c r="M97" s="1"/>
      <c r="N97" s="56" t="s">
        <v>698</v>
      </c>
      <c r="O97">
        <v>1</v>
      </c>
      <c r="P97" s="53"/>
      <c r="Q97" s="56" t="s">
        <v>205</v>
      </c>
      <c r="R97">
        <v>35</v>
      </c>
      <c r="S97" s="1"/>
      <c r="U97" s="1"/>
      <c r="V97" s="1"/>
      <c r="W97" s="1"/>
      <c r="X97" s="1"/>
      <c r="Y97" s="1"/>
      <c r="Z97" s="1"/>
      <c r="AA97" s="1"/>
      <c r="AB97" s="1"/>
      <c r="AC97" s="1"/>
      <c r="AD97" s="1"/>
      <c r="AI97" s="56">
        <v>5.4</v>
      </c>
      <c r="AJ97">
        <v>5</v>
      </c>
      <c r="AL97" s="56">
        <v>30</v>
      </c>
      <c r="AM97">
        <v>1</v>
      </c>
      <c r="AO97" s="56">
        <v>4.4000000000000004</v>
      </c>
      <c r="AP97">
        <v>7</v>
      </c>
      <c r="AR97" s="56">
        <v>30</v>
      </c>
      <c r="AS97">
        <v>1</v>
      </c>
      <c r="AU97" s="56">
        <v>4.3</v>
      </c>
      <c r="AV97">
        <v>4</v>
      </c>
      <c r="AX97" s="56">
        <v>30</v>
      </c>
      <c r="AY97">
        <v>1</v>
      </c>
      <c r="BA97" s="56">
        <v>3.9</v>
      </c>
      <c r="BB97">
        <v>8</v>
      </c>
      <c r="BD97" s="56">
        <v>30</v>
      </c>
      <c r="BE97">
        <v>1</v>
      </c>
      <c r="BG97" s="56">
        <v>3.9</v>
      </c>
      <c r="BH97">
        <v>7</v>
      </c>
      <c r="BJ97" s="56">
        <v>30</v>
      </c>
      <c r="BK97">
        <v>1</v>
      </c>
      <c r="BM97" s="56">
        <v>3.9</v>
      </c>
      <c r="BN97">
        <v>4</v>
      </c>
      <c r="BP97" s="56">
        <v>30</v>
      </c>
      <c r="BQ97">
        <v>1</v>
      </c>
      <c r="BS97" s="56">
        <v>4.3</v>
      </c>
      <c r="BT97">
        <v>3</v>
      </c>
      <c r="BV97" s="56">
        <v>30</v>
      </c>
      <c r="BW97">
        <v>1</v>
      </c>
      <c r="BY97" s="56">
        <v>4.7</v>
      </c>
      <c r="BZ97">
        <v>2</v>
      </c>
      <c r="CB97" s="56">
        <v>30</v>
      </c>
      <c r="CC97">
        <v>1</v>
      </c>
      <c r="CE97" s="56">
        <v>4</v>
      </c>
      <c r="CF97">
        <v>6</v>
      </c>
      <c r="CH97" s="56">
        <v>30</v>
      </c>
      <c r="CI97">
        <v>1</v>
      </c>
      <c r="CK97" s="56">
        <v>12.3</v>
      </c>
      <c r="CL97">
        <v>1</v>
      </c>
      <c r="CN97" s="56">
        <v>60</v>
      </c>
      <c r="CO97">
        <v>1</v>
      </c>
      <c r="CQ97" s="56">
        <v>28.3</v>
      </c>
      <c r="CR97">
        <v>7</v>
      </c>
    </row>
    <row r="98" spans="1:96" ht="17" x14ac:dyDescent="0.2">
      <c r="A98" s="97" t="s">
        <v>2062</v>
      </c>
      <c r="B98" s="98"/>
      <c r="C98" s="98"/>
      <c r="D98" s="98"/>
      <c r="E98" s="100"/>
      <c r="F98" s="1"/>
      <c r="G98" s="56">
        <v>35</v>
      </c>
      <c r="H98">
        <v>1</v>
      </c>
      <c r="J98" s="1"/>
      <c r="K98" s="56">
        <v>31</v>
      </c>
      <c r="L98">
        <v>1</v>
      </c>
      <c r="M98" s="1"/>
      <c r="N98" s="56" t="s">
        <v>1514</v>
      </c>
      <c r="O98">
        <v>1</v>
      </c>
      <c r="P98" s="53"/>
      <c r="Q98" s="56" t="s">
        <v>400</v>
      </c>
      <c r="R98">
        <v>2</v>
      </c>
      <c r="S98" s="1"/>
      <c r="U98" s="1"/>
      <c r="V98" s="1"/>
      <c r="W98" s="1"/>
      <c r="X98" s="1"/>
      <c r="Y98" s="1"/>
      <c r="Z98" s="1"/>
      <c r="AA98" s="1"/>
      <c r="AB98" s="1"/>
      <c r="AC98" s="1"/>
      <c r="AD98" s="1"/>
      <c r="AI98" s="56">
        <v>5.5</v>
      </c>
      <c r="AJ98">
        <v>2</v>
      </c>
      <c r="AL98" s="56">
        <v>31</v>
      </c>
      <c r="AM98">
        <v>1</v>
      </c>
      <c r="AO98" s="56">
        <v>4.5</v>
      </c>
      <c r="AP98">
        <v>7</v>
      </c>
      <c r="AR98" s="56">
        <v>31</v>
      </c>
      <c r="AS98">
        <v>1</v>
      </c>
      <c r="AU98" s="56">
        <v>4.4000000000000004</v>
      </c>
      <c r="AV98">
        <v>1</v>
      </c>
      <c r="AX98" s="56">
        <v>31</v>
      </c>
      <c r="AY98">
        <v>1</v>
      </c>
      <c r="BA98" s="56">
        <v>4</v>
      </c>
      <c r="BB98">
        <v>7</v>
      </c>
      <c r="BD98" s="56">
        <v>31</v>
      </c>
      <c r="BE98">
        <v>1</v>
      </c>
      <c r="BG98" s="56">
        <v>4</v>
      </c>
      <c r="BH98">
        <v>8</v>
      </c>
      <c r="BJ98" s="56">
        <v>31</v>
      </c>
      <c r="BK98">
        <v>1</v>
      </c>
      <c r="BM98" s="56">
        <v>4</v>
      </c>
      <c r="BN98">
        <v>6</v>
      </c>
      <c r="BP98" s="56">
        <v>31</v>
      </c>
      <c r="BQ98">
        <v>1</v>
      </c>
      <c r="BS98" s="56">
        <v>4.5</v>
      </c>
      <c r="BT98">
        <v>4</v>
      </c>
      <c r="BV98" s="56">
        <v>31</v>
      </c>
      <c r="BW98">
        <v>1</v>
      </c>
      <c r="BY98" s="56">
        <v>4.8</v>
      </c>
      <c r="BZ98">
        <v>1</v>
      </c>
      <c r="CB98" s="56">
        <v>31</v>
      </c>
      <c r="CC98">
        <v>1</v>
      </c>
      <c r="CE98" s="56">
        <v>4.0999999999999996</v>
      </c>
      <c r="CF98">
        <v>8</v>
      </c>
      <c r="CH98" s="56">
        <v>31</v>
      </c>
      <c r="CI98">
        <v>1</v>
      </c>
      <c r="CK98" s="56">
        <v>12.5</v>
      </c>
      <c r="CL98">
        <v>1</v>
      </c>
      <c r="CN98" s="56">
        <v>65</v>
      </c>
      <c r="CO98">
        <v>1</v>
      </c>
      <c r="CQ98" s="56">
        <v>28.4</v>
      </c>
      <c r="CR98">
        <v>2</v>
      </c>
    </row>
    <row r="99" spans="1:96" ht="17" x14ac:dyDescent="0.2">
      <c r="A99" s="97" t="s">
        <v>2063</v>
      </c>
      <c r="B99" s="98"/>
      <c r="C99" s="98"/>
      <c r="D99" s="98"/>
      <c r="E99" s="100"/>
      <c r="F99" s="1"/>
      <c r="G99" s="56">
        <v>36</v>
      </c>
      <c r="H99">
        <v>2</v>
      </c>
      <c r="J99" s="1"/>
      <c r="K99" s="56">
        <v>32</v>
      </c>
      <c r="L99">
        <v>2</v>
      </c>
      <c r="M99" s="1"/>
      <c r="N99" s="56" t="s">
        <v>817</v>
      </c>
      <c r="O99">
        <v>1</v>
      </c>
      <c r="P99" s="53"/>
      <c r="Q99" s="56" t="s">
        <v>216</v>
      </c>
      <c r="R99">
        <v>49</v>
      </c>
      <c r="S99" s="1"/>
      <c r="U99" s="1"/>
      <c r="V99" s="1"/>
      <c r="W99" s="1"/>
      <c r="X99" s="1"/>
      <c r="Y99" s="1"/>
      <c r="Z99" s="1"/>
      <c r="AA99" s="1"/>
      <c r="AB99" s="1"/>
      <c r="AC99" s="1"/>
      <c r="AD99" s="1"/>
      <c r="AI99" s="56">
        <v>5.6</v>
      </c>
      <c r="AJ99">
        <v>8</v>
      </c>
      <c r="AL99" s="56">
        <v>32</v>
      </c>
      <c r="AM99">
        <v>1</v>
      </c>
      <c r="AO99" s="56">
        <v>4.5999999999999996</v>
      </c>
      <c r="AP99">
        <v>9</v>
      </c>
      <c r="AR99" s="56">
        <v>32</v>
      </c>
      <c r="AS99">
        <v>1</v>
      </c>
      <c r="AU99" s="56">
        <v>4.5</v>
      </c>
      <c r="AV99">
        <v>6</v>
      </c>
      <c r="AX99" s="56">
        <v>32</v>
      </c>
      <c r="AY99">
        <v>1</v>
      </c>
      <c r="BA99" s="56">
        <v>4.0999999999999996</v>
      </c>
      <c r="BB99">
        <v>7</v>
      </c>
      <c r="BD99" s="56">
        <v>32</v>
      </c>
      <c r="BE99">
        <v>1</v>
      </c>
      <c r="BG99" s="56">
        <v>4.0999999999999996</v>
      </c>
      <c r="BH99">
        <v>7</v>
      </c>
      <c r="BJ99" s="56">
        <v>32</v>
      </c>
      <c r="BK99">
        <v>1</v>
      </c>
      <c r="BM99" s="56">
        <v>4.0999999999999996</v>
      </c>
      <c r="BN99">
        <v>5</v>
      </c>
      <c r="BP99" s="56">
        <v>32</v>
      </c>
      <c r="BQ99">
        <v>1</v>
      </c>
      <c r="BS99" s="56">
        <v>4.5999999999999996</v>
      </c>
      <c r="BT99">
        <v>2</v>
      </c>
      <c r="BV99" s="56">
        <v>32</v>
      </c>
      <c r="BW99">
        <v>1</v>
      </c>
      <c r="BY99" s="56">
        <v>5</v>
      </c>
      <c r="BZ99">
        <v>1</v>
      </c>
      <c r="CB99" s="56">
        <v>32</v>
      </c>
      <c r="CC99">
        <v>1</v>
      </c>
      <c r="CE99" s="56">
        <v>4.2</v>
      </c>
      <c r="CF99">
        <v>7</v>
      </c>
      <c r="CH99" s="56">
        <v>32</v>
      </c>
      <c r="CI99">
        <v>1</v>
      </c>
      <c r="CK99" s="56">
        <v>13.3</v>
      </c>
      <c r="CL99">
        <v>1</v>
      </c>
      <c r="CN99" s="56">
        <v>66</v>
      </c>
      <c r="CO99">
        <v>1</v>
      </c>
      <c r="CQ99" s="56">
        <v>28.5</v>
      </c>
      <c r="CR99">
        <v>4</v>
      </c>
    </row>
    <row r="100" spans="1:96" ht="17" x14ac:dyDescent="0.2">
      <c r="A100" s="97" t="s">
        <v>2064</v>
      </c>
      <c r="B100" s="98"/>
      <c r="C100" s="98"/>
      <c r="D100" s="98"/>
      <c r="E100" s="100"/>
      <c r="F100" s="1"/>
      <c r="G100" s="56">
        <v>38</v>
      </c>
      <c r="H100">
        <v>2</v>
      </c>
      <c r="J100" s="1"/>
      <c r="K100" s="56">
        <v>34</v>
      </c>
      <c r="L100">
        <v>2</v>
      </c>
      <c r="M100" s="1"/>
      <c r="N100" s="56" t="s">
        <v>497</v>
      </c>
      <c r="O100">
        <v>1</v>
      </c>
      <c r="P100" s="53"/>
      <c r="Q100" s="56" t="s">
        <v>709</v>
      </c>
      <c r="R100">
        <v>2</v>
      </c>
      <c r="S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I100" s="56">
        <v>5.7</v>
      </c>
      <c r="AJ100">
        <v>5</v>
      </c>
      <c r="AL100" s="56">
        <v>33</v>
      </c>
      <c r="AM100">
        <v>1</v>
      </c>
      <c r="AO100" s="56">
        <v>4.7</v>
      </c>
      <c r="AP100">
        <v>11</v>
      </c>
      <c r="AR100" s="56">
        <v>33</v>
      </c>
      <c r="AS100">
        <v>1</v>
      </c>
      <c r="AU100" s="56">
        <v>4.5999999999999996</v>
      </c>
      <c r="AV100">
        <v>4</v>
      </c>
      <c r="AX100" s="56">
        <v>33</v>
      </c>
      <c r="AY100">
        <v>1</v>
      </c>
      <c r="BA100" s="56">
        <v>4.2</v>
      </c>
      <c r="BB100">
        <v>3</v>
      </c>
      <c r="BD100" s="56">
        <v>33</v>
      </c>
      <c r="BE100">
        <v>1</v>
      </c>
      <c r="BG100" s="56">
        <v>4.2</v>
      </c>
      <c r="BH100">
        <v>7</v>
      </c>
      <c r="BJ100" s="56">
        <v>33</v>
      </c>
      <c r="BK100">
        <v>1</v>
      </c>
      <c r="BM100" s="56">
        <v>4.2</v>
      </c>
      <c r="BN100">
        <v>5</v>
      </c>
      <c r="BP100" s="56">
        <v>33</v>
      </c>
      <c r="BQ100">
        <v>1</v>
      </c>
      <c r="BS100" s="56">
        <v>4.8</v>
      </c>
      <c r="BT100">
        <v>1</v>
      </c>
      <c r="BV100" s="56">
        <v>33</v>
      </c>
      <c r="BW100">
        <v>1</v>
      </c>
      <c r="BY100" s="56">
        <v>5.2</v>
      </c>
      <c r="BZ100">
        <v>4</v>
      </c>
      <c r="CB100" s="56">
        <v>33</v>
      </c>
      <c r="CC100">
        <v>1</v>
      </c>
      <c r="CE100" s="56">
        <v>4.3</v>
      </c>
      <c r="CF100">
        <v>4</v>
      </c>
      <c r="CH100" s="56">
        <v>33</v>
      </c>
      <c r="CI100">
        <v>1</v>
      </c>
      <c r="CK100" s="56">
        <v>13.7</v>
      </c>
      <c r="CL100">
        <v>1</v>
      </c>
      <c r="CN100" s="56">
        <v>67</v>
      </c>
      <c r="CO100">
        <v>1</v>
      </c>
      <c r="CQ100" s="56">
        <v>28.6</v>
      </c>
      <c r="CR100">
        <v>4</v>
      </c>
    </row>
    <row r="101" spans="1:96" ht="17" x14ac:dyDescent="0.2">
      <c r="A101" s="97" t="s">
        <v>2065</v>
      </c>
      <c r="B101" s="98"/>
      <c r="C101" s="98"/>
      <c r="D101" s="98"/>
      <c r="E101" s="100"/>
      <c r="F101" s="1"/>
      <c r="G101" s="56">
        <v>40</v>
      </c>
      <c r="H101">
        <v>1</v>
      </c>
      <c r="J101" s="1"/>
      <c r="K101" s="56">
        <v>36</v>
      </c>
      <c r="L101">
        <v>1</v>
      </c>
      <c r="M101" s="1"/>
      <c r="N101" s="56" t="s">
        <v>1021</v>
      </c>
      <c r="O101">
        <v>1</v>
      </c>
      <c r="P101" s="53"/>
      <c r="Q101" s="56" t="s">
        <v>646</v>
      </c>
      <c r="R101">
        <v>7</v>
      </c>
      <c r="S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I101" s="56">
        <v>5.8</v>
      </c>
      <c r="AJ101">
        <v>9</v>
      </c>
      <c r="AL101" s="56">
        <v>34</v>
      </c>
      <c r="AM101">
        <v>1</v>
      </c>
      <c r="AO101" s="56">
        <v>4.8</v>
      </c>
      <c r="AP101">
        <v>7</v>
      </c>
      <c r="AR101" s="56">
        <v>34</v>
      </c>
      <c r="AS101">
        <v>1</v>
      </c>
      <c r="AU101" s="56">
        <v>4.7</v>
      </c>
      <c r="AV101">
        <v>7</v>
      </c>
      <c r="AX101" s="56">
        <v>34</v>
      </c>
      <c r="AY101">
        <v>1</v>
      </c>
      <c r="BA101" s="56">
        <v>4.3</v>
      </c>
      <c r="BB101">
        <v>5</v>
      </c>
      <c r="BD101" s="56">
        <v>34</v>
      </c>
      <c r="BE101">
        <v>1</v>
      </c>
      <c r="BG101" s="56">
        <v>4.3</v>
      </c>
      <c r="BH101">
        <v>3</v>
      </c>
      <c r="BJ101" s="56">
        <v>34</v>
      </c>
      <c r="BK101">
        <v>1</v>
      </c>
      <c r="BM101" s="56">
        <v>4.3</v>
      </c>
      <c r="BN101">
        <v>5</v>
      </c>
      <c r="BP101" s="56">
        <v>34</v>
      </c>
      <c r="BQ101">
        <v>1</v>
      </c>
      <c r="BS101" s="56">
        <v>4.9000000000000004</v>
      </c>
      <c r="BT101">
        <v>2</v>
      </c>
      <c r="BV101" s="56">
        <v>34</v>
      </c>
      <c r="BW101">
        <v>1</v>
      </c>
      <c r="BY101" s="56">
        <v>5.3</v>
      </c>
      <c r="BZ101">
        <v>1</v>
      </c>
      <c r="CB101" s="56">
        <v>34</v>
      </c>
      <c r="CC101">
        <v>1</v>
      </c>
      <c r="CE101" s="56">
        <v>4.4000000000000004</v>
      </c>
      <c r="CF101">
        <v>3</v>
      </c>
      <c r="CH101" s="56">
        <v>34</v>
      </c>
      <c r="CI101">
        <v>1</v>
      </c>
      <c r="CK101" s="56">
        <v>13.9</v>
      </c>
      <c r="CL101">
        <v>2</v>
      </c>
      <c r="CN101" s="56">
        <v>70</v>
      </c>
      <c r="CO101">
        <v>1</v>
      </c>
      <c r="CQ101" s="56">
        <v>28.7</v>
      </c>
      <c r="CR101">
        <v>3</v>
      </c>
    </row>
    <row r="102" spans="1:96" ht="17" x14ac:dyDescent="0.2">
      <c r="A102" s="97" t="s">
        <v>2066</v>
      </c>
      <c r="B102" s="98"/>
      <c r="C102" s="98"/>
      <c r="D102" s="98"/>
      <c r="E102" s="100"/>
      <c r="F102" s="1"/>
      <c r="G102" s="56">
        <v>41</v>
      </c>
      <c r="H102">
        <v>1</v>
      </c>
      <c r="J102" s="1"/>
      <c r="K102" s="56">
        <v>37</v>
      </c>
      <c r="L102">
        <v>1</v>
      </c>
      <c r="M102" s="1"/>
      <c r="N102" s="56" t="s">
        <v>1870</v>
      </c>
      <c r="O102">
        <v>1</v>
      </c>
      <c r="P102" s="53"/>
      <c r="Q102" s="56" t="s">
        <v>343</v>
      </c>
      <c r="R102">
        <v>1</v>
      </c>
      <c r="S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I102" s="56">
        <v>5.9</v>
      </c>
      <c r="AJ102">
        <v>8</v>
      </c>
      <c r="AL102" s="56">
        <v>35</v>
      </c>
      <c r="AM102">
        <v>1</v>
      </c>
      <c r="AO102" s="56">
        <v>4.9000000000000004</v>
      </c>
      <c r="AP102">
        <v>5</v>
      </c>
      <c r="AR102" s="56">
        <v>35</v>
      </c>
      <c r="AS102">
        <v>1</v>
      </c>
      <c r="AU102" s="56">
        <v>4.8</v>
      </c>
      <c r="AV102">
        <v>2</v>
      </c>
      <c r="AX102" s="56">
        <v>35</v>
      </c>
      <c r="AY102">
        <v>1</v>
      </c>
      <c r="BA102" s="56">
        <v>4.4000000000000004</v>
      </c>
      <c r="BB102">
        <v>5</v>
      </c>
      <c r="BD102" s="56">
        <v>35</v>
      </c>
      <c r="BE102">
        <v>1</v>
      </c>
      <c r="BG102" s="56">
        <v>4.4000000000000004</v>
      </c>
      <c r="BH102">
        <v>4</v>
      </c>
      <c r="BJ102" s="56">
        <v>35</v>
      </c>
      <c r="BK102">
        <v>1</v>
      </c>
      <c r="BM102" s="56">
        <v>4.4000000000000004</v>
      </c>
      <c r="BN102">
        <v>5</v>
      </c>
      <c r="BP102" s="56">
        <v>35</v>
      </c>
      <c r="BQ102">
        <v>1</v>
      </c>
      <c r="BS102" s="56">
        <v>5</v>
      </c>
      <c r="BT102">
        <v>4</v>
      </c>
      <c r="BV102" s="56">
        <v>35</v>
      </c>
      <c r="BW102">
        <v>1</v>
      </c>
      <c r="BY102" s="56">
        <v>5.4</v>
      </c>
      <c r="BZ102">
        <v>1</v>
      </c>
      <c r="CB102" s="56">
        <v>35</v>
      </c>
      <c r="CC102">
        <v>1</v>
      </c>
      <c r="CE102" s="56">
        <v>4.5</v>
      </c>
      <c r="CF102">
        <v>5</v>
      </c>
      <c r="CH102" s="56">
        <v>35</v>
      </c>
      <c r="CI102">
        <v>1</v>
      </c>
      <c r="CK102" s="56">
        <v>14.1</v>
      </c>
      <c r="CL102">
        <v>1</v>
      </c>
      <c r="CN102" s="56">
        <v>73</v>
      </c>
      <c r="CO102">
        <v>1</v>
      </c>
      <c r="CQ102" s="56">
        <v>28.8</v>
      </c>
      <c r="CR102">
        <v>2</v>
      </c>
    </row>
    <row r="103" spans="1:96" ht="17" x14ac:dyDescent="0.2">
      <c r="A103" s="97" t="s">
        <v>2067</v>
      </c>
      <c r="B103" s="98"/>
      <c r="C103" s="98"/>
      <c r="D103" s="98"/>
      <c r="E103" s="100"/>
      <c r="F103" s="1"/>
      <c r="G103" s="56">
        <v>42</v>
      </c>
      <c r="H103">
        <v>2</v>
      </c>
      <c r="J103" s="1"/>
      <c r="K103" s="56">
        <v>38</v>
      </c>
      <c r="L103">
        <v>1</v>
      </c>
      <c r="M103" s="1"/>
      <c r="N103" s="56" t="s">
        <v>250</v>
      </c>
      <c r="O103">
        <v>1</v>
      </c>
      <c r="P103" s="53"/>
      <c r="Q103" s="56" t="s">
        <v>504</v>
      </c>
      <c r="R103">
        <v>1</v>
      </c>
      <c r="S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I103" s="56">
        <v>6</v>
      </c>
      <c r="AJ103">
        <v>9</v>
      </c>
      <c r="AL103" s="56">
        <v>36</v>
      </c>
      <c r="AM103">
        <v>1</v>
      </c>
      <c r="AO103" s="56">
        <v>5</v>
      </c>
      <c r="AP103">
        <v>11</v>
      </c>
      <c r="AR103" s="56">
        <v>36</v>
      </c>
      <c r="AS103">
        <v>1</v>
      </c>
      <c r="AU103" s="56">
        <v>4.9000000000000004</v>
      </c>
      <c r="AV103">
        <v>7</v>
      </c>
      <c r="AX103" s="56">
        <v>36</v>
      </c>
      <c r="AY103">
        <v>1</v>
      </c>
      <c r="BA103" s="56">
        <v>4.5</v>
      </c>
      <c r="BB103">
        <v>5</v>
      </c>
      <c r="BD103" s="56">
        <v>36</v>
      </c>
      <c r="BE103">
        <v>1</v>
      </c>
      <c r="BG103" s="56">
        <v>4.5</v>
      </c>
      <c r="BH103">
        <v>3</v>
      </c>
      <c r="BJ103" s="56">
        <v>36</v>
      </c>
      <c r="BK103">
        <v>1</v>
      </c>
      <c r="BM103" s="56">
        <v>4.5</v>
      </c>
      <c r="BN103">
        <v>5</v>
      </c>
      <c r="BP103" s="56">
        <v>36</v>
      </c>
      <c r="BQ103">
        <v>1</v>
      </c>
      <c r="BS103" s="56">
        <v>5.2</v>
      </c>
      <c r="BT103">
        <v>2</v>
      </c>
      <c r="BV103" s="56">
        <v>36</v>
      </c>
      <c r="BW103">
        <v>1</v>
      </c>
      <c r="BY103" s="56">
        <v>5.6</v>
      </c>
      <c r="BZ103">
        <v>3</v>
      </c>
      <c r="CB103" s="56">
        <v>36</v>
      </c>
      <c r="CC103">
        <v>1</v>
      </c>
      <c r="CE103" s="56">
        <v>4.5999999999999996</v>
      </c>
      <c r="CF103">
        <v>6</v>
      </c>
      <c r="CH103" s="56">
        <v>36</v>
      </c>
      <c r="CI103">
        <v>1</v>
      </c>
      <c r="CK103" s="56">
        <v>14.3</v>
      </c>
      <c r="CL103">
        <v>1</v>
      </c>
      <c r="CN103" s="56">
        <v>77</v>
      </c>
      <c r="CO103">
        <v>1</v>
      </c>
      <c r="CQ103" s="56">
        <v>28.9</v>
      </c>
      <c r="CR103">
        <v>1</v>
      </c>
    </row>
    <row r="104" spans="1:96" ht="17" x14ac:dyDescent="0.2">
      <c r="A104" s="97" t="s">
        <v>2068</v>
      </c>
      <c r="B104" s="98"/>
      <c r="C104" s="98"/>
      <c r="D104" s="98"/>
      <c r="E104" s="100"/>
      <c r="F104" s="1"/>
      <c r="G104" s="56">
        <v>44</v>
      </c>
      <c r="H104">
        <v>1</v>
      </c>
      <c r="J104" s="1"/>
      <c r="K104" s="56">
        <v>39</v>
      </c>
      <c r="L104">
        <v>1</v>
      </c>
      <c r="M104" s="1"/>
      <c r="N104" s="56" t="s">
        <v>889</v>
      </c>
      <c r="O104">
        <v>1</v>
      </c>
      <c r="P104" s="53"/>
      <c r="Q104" s="56" t="s">
        <v>639</v>
      </c>
      <c r="R104">
        <v>9</v>
      </c>
      <c r="S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I104" s="56">
        <v>6.1</v>
      </c>
      <c r="AJ104">
        <v>9</v>
      </c>
      <c r="AL104" s="56">
        <v>37</v>
      </c>
      <c r="AM104">
        <v>1</v>
      </c>
      <c r="AO104" s="56">
        <v>5.0999999999999996</v>
      </c>
      <c r="AP104">
        <v>4</v>
      </c>
      <c r="AR104" s="56">
        <v>37</v>
      </c>
      <c r="AS104">
        <v>1</v>
      </c>
      <c r="AU104" s="56">
        <v>5</v>
      </c>
      <c r="AV104">
        <v>5</v>
      </c>
      <c r="AX104" s="56">
        <v>37</v>
      </c>
      <c r="AY104">
        <v>1</v>
      </c>
      <c r="BA104" s="56">
        <v>4.5999999999999996</v>
      </c>
      <c r="BB104">
        <v>6</v>
      </c>
      <c r="BD104" s="56">
        <v>37</v>
      </c>
      <c r="BE104">
        <v>1</v>
      </c>
      <c r="BG104" s="56">
        <v>4.5999999999999996</v>
      </c>
      <c r="BH104">
        <v>4</v>
      </c>
      <c r="BJ104" s="56">
        <v>37</v>
      </c>
      <c r="BK104">
        <v>1</v>
      </c>
      <c r="BM104" s="56">
        <v>4.5999999999999996</v>
      </c>
      <c r="BN104">
        <v>7</v>
      </c>
      <c r="BP104" s="56">
        <v>37</v>
      </c>
      <c r="BQ104">
        <v>1</v>
      </c>
      <c r="BS104" s="56">
        <v>5.3</v>
      </c>
      <c r="BT104">
        <v>4</v>
      </c>
      <c r="BV104" s="56">
        <v>37</v>
      </c>
      <c r="BW104">
        <v>1</v>
      </c>
      <c r="BY104" s="56">
        <v>5.7</v>
      </c>
      <c r="BZ104">
        <v>1</v>
      </c>
      <c r="CB104" s="56">
        <v>37</v>
      </c>
      <c r="CC104">
        <v>1</v>
      </c>
      <c r="CE104" s="56">
        <v>4.7</v>
      </c>
      <c r="CF104">
        <v>6</v>
      </c>
      <c r="CH104" s="56">
        <v>37</v>
      </c>
      <c r="CI104">
        <v>1</v>
      </c>
      <c r="CK104" s="56">
        <v>14.4</v>
      </c>
      <c r="CL104">
        <v>2</v>
      </c>
      <c r="CN104" s="56">
        <v>86</v>
      </c>
      <c r="CO104">
        <v>1</v>
      </c>
      <c r="CQ104" s="56">
        <v>29</v>
      </c>
      <c r="CR104">
        <v>3</v>
      </c>
    </row>
    <row r="105" spans="1:96" ht="17" x14ac:dyDescent="0.2">
      <c r="A105" s="101" t="s">
        <v>2069</v>
      </c>
      <c r="B105" s="102"/>
      <c r="C105" s="102"/>
      <c r="D105" s="102"/>
      <c r="E105" s="103"/>
      <c r="F105" s="1"/>
      <c r="G105" s="56">
        <v>45</v>
      </c>
      <c r="H105">
        <v>1</v>
      </c>
      <c r="J105" s="1"/>
      <c r="K105" s="56">
        <v>40</v>
      </c>
      <c r="L105">
        <v>2</v>
      </c>
      <c r="M105" s="1"/>
      <c r="N105" s="56" t="s">
        <v>544</v>
      </c>
      <c r="O105">
        <v>1</v>
      </c>
      <c r="P105" s="53"/>
      <c r="Q105" s="56" t="s">
        <v>289</v>
      </c>
      <c r="R105">
        <v>10</v>
      </c>
      <c r="S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I105" s="56">
        <v>6.2</v>
      </c>
      <c r="AJ105">
        <v>7</v>
      </c>
      <c r="AL105" s="56">
        <v>38</v>
      </c>
      <c r="AM105">
        <v>1</v>
      </c>
      <c r="AO105" s="56">
        <v>5.2</v>
      </c>
      <c r="AP105">
        <v>8</v>
      </c>
      <c r="AR105" s="56">
        <v>38</v>
      </c>
      <c r="AS105">
        <v>1</v>
      </c>
      <c r="AU105" s="56">
        <v>5.0999999999999996</v>
      </c>
      <c r="AV105">
        <v>3</v>
      </c>
      <c r="AX105" s="56">
        <v>38</v>
      </c>
      <c r="AY105">
        <v>1</v>
      </c>
      <c r="BA105" s="56">
        <v>4.7</v>
      </c>
      <c r="BB105">
        <v>4</v>
      </c>
      <c r="BD105" s="56">
        <v>38</v>
      </c>
      <c r="BE105">
        <v>1</v>
      </c>
      <c r="BG105" s="56">
        <v>4.7</v>
      </c>
      <c r="BH105">
        <v>6</v>
      </c>
      <c r="BJ105" s="56">
        <v>38</v>
      </c>
      <c r="BK105">
        <v>1</v>
      </c>
      <c r="BM105" s="56">
        <v>4.7</v>
      </c>
      <c r="BN105">
        <v>5</v>
      </c>
      <c r="BP105" s="56">
        <v>38</v>
      </c>
      <c r="BQ105">
        <v>1</v>
      </c>
      <c r="BS105" s="56">
        <v>5.4</v>
      </c>
      <c r="BT105">
        <v>2</v>
      </c>
      <c r="BV105" s="56">
        <v>38</v>
      </c>
      <c r="BW105">
        <v>1</v>
      </c>
      <c r="BY105" s="56">
        <v>6</v>
      </c>
      <c r="BZ105">
        <v>6</v>
      </c>
      <c r="CB105" s="56">
        <v>38</v>
      </c>
      <c r="CC105">
        <v>1</v>
      </c>
      <c r="CE105" s="56">
        <v>4.8</v>
      </c>
      <c r="CF105">
        <v>11</v>
      </c>
      <c r="CH105" s="56">
        <v>38</v>
      </c>
      <c r="CI105">
        <v>1</v>
      </c>
      <c r="CK105" s="56">
        <v>14.5</v>
      </c>
      <c r="CL105">
        <v>1</v>
      </c>
      <c r="CN105" s="56">
        <v>87</v>
      </c>
      <c r="CO105">
        <v>1</v>
      </c>
      <c r="CQ105" s="56">
        <v>29.1</v>
      </c>
      <c r="CR105">
        <v>3</v>
      </c>
    </row>
    <row r="106" spans="1:96" x14ac:dyDescent="0.2">
      <c r="E106" s="1"/>
      <c r="F106" s="1"/>
      <c r="G106" s="56">
        <v>46</v>
      </c>
      <c r="H106">
        <v>1</v>
      </c>
      <c r="J106" s="1"/>
      <c r="K106" s="56">
        <v>42</v>
      </c>
      <c r="L106">
        <v>1</v>
      </c>
      <c r="M106" s="1"/>
      <c r="N106" s="56" t="s">
        <v>1210</v>
      </c>
      <c r="O106">
        <v>1</v>
      </c>
      <c r="P106" s="53"/>
      <c r="Q106" s="56" t="s">
        <v>668</v>
      </c>
      <c r="R106">
        <v>1</v>
      </c>
      <c r="S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I106" s="56">
        <v>6.3</v>
      </c>
      <c r="AJ106">
        <v>11</v>
      </c>
      <c r="AL106" s="56">
        <v>39</v>
      </c>
      <c r="AM106">
        <v>1</v>
      </c>
      <c r="AO106" s="56">
        <v>5.3</v>
      </c>
      <c r="AP106">
        <v>10</v>
      </c>
      <c r="AR106" s="56">
        <v>39</v>
      </c>
      <c r="AS106">
        <v>1</v>
      </c>
      <c r="AU106" s="56">
        <v>5.2</v>
      </c>
      <c r="AV106">
        <v>12</v>
      </c>
      <c r="AX106" s="56">
        <v>39</v>
      </c>
      <c r="AY106">
        <v>1</v>
      </c>
      <c r="BA106" s="56">
        <v>4.8</v>
      </c>
      <c r="BB106">
        <v>5</v>
      </c>
      <c r="BD106" s="56">
        <v>39</v>
      </c>
      <c r="BE106">
        <v>1</v>
      </c>
      <c r="BG106" s="56">
        <v>4.8</v>
      </c>
      <c r="BH106">
        <v>12</v>
      </c>
      <c r="BJ106" s="56">
        <v>39</v>
      </c>
      <c r="BK106">
        <v>1</v>
      </c>
      <c r="BM106" s="56">
        <v>4.8</v>
      </c>
      <c r="BN106">
        <v>1</v>
      </c>
      <c r="BP106" s="56">
        <v>39</v>
      </c>
      <c r="BQ106">
        <v>1</v>
      </c>
      <c r="BS106" s="56">
        <v>5.5</v>
      </c>
      <c r="BT106">
        <v>8</v>
      </c>
      <c r="BV106" s="56">
        <v>39</v>
      </c>
      <c r="BW106">
        <v>1</v>
      </c>
      <c r="BY106" s="56">
        <v>6.1</v>
      </c>
      <c r="BZ106">
        <v>3</v>
      </c>
      <c r="CB106" s="56">
        <v>39</v>
      </c>
      <c r="CC106">
        <v>1</v>
      </c>
      <c r="CE106" s="56">
        <v>4.9000000000000004</v>
      </c>
      <c r="CF106">
        <v>12</v>
      </c>
      <c r="CH106" s="56">
        <v>39</v>
      </c>
      <c r="CI106">
        <v>1</v>
      </c>
      <c r="CK106" s="56">
        <v>14.9</v>
      </c>
      <c r="CL106">
        <v>1</v>
      </c>
      <c r="CN106" s="56">
        <v>88</v>
      </c>
      <c r="CO106">
        <v>1</v>
      </c>
      <c r="CQ106" s="56">
        <v>29.2</v>
      </c>
      <c r="CR106">
        <v>4</v>
      </c>
    </row>
    <row r="107" spans="1:96" x14ac:dyDescent="0.2">
      <c r="E107" s="1"/>
      <c r="F107" s="1"/>
      <c r="G107" s="56">
        <v>47</v>
      </c>
      <c r="H107">
        <v>2</v>
      </c>
      <c r="J107" s="1"/>
      <c r="K107" s="56">
        <v>43</v>
      </c>
      <c r="L107">
        <v>1</v>
      </c>
      <c r="M107" s="1"/>
      <c r="N107" s="56" t="s">
        <v>976</v>
      </c>
      <c r="O107">
        <v>1</v>
      </c>
      <c r="P107" s="53"/>
      <c r="Q107" s="56" t="s">
        <v>130</v>
      </c>
      <c r="R107">
        <v>54</v>
      </c>
      <c r="S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I107" s="56">
        <v>6.4</v>
      </c>
      <c r="AJ107">
        <v>14</v>
      </c>
      <c r="AL107" s="56">
        <v>40</v>
      </c>
      <c r="AM107">
        <v>1</v>
      </c>
      <c r="AO107" s="56">
        <v>5.4</v>
      </c>
      <c r="AP107">
        <v>4</v>
      </c>
      <c r="AR107" s="56">
        <v>40</v>
      </c>
      <c r="AS107">
        <v>1</v>
      </c>
      <c r="AU107" s="56">
        <v>5.3</v>
      </c>
      <c r="AV107">
        <v>6</v>
      </c>
      <c r="AX107" s="56">
        <v>40</v>
      </c>
      <c r="AY107">
        <v>1</v>
      </c>
      <c r="BA107" s="56">
        <v>4.9000000000000004</v>
      </c>
      <c r="BB107">
        <v>6</v>
      </c>
      <c r="BD107" s="56">
        <v>40</v>
      </c>
      <c r="BE107">
        <v>1</v>
      </c>
      <c r="BG107" s="56">
        <v>4.9000000000000004</v>
      </c>
      <c r="BH107">
        <v>9</v>
      </c>
      <c r="BJ107" s="56">
        <v>40</v>
      </c>
      <c r="BK107">
        <v>1</v>
      </c>
      <c r="BM107" s="56">
        <v>4.9000000000000004</v>
      </c>
      <c r="BN107">
        <v>4</v>
      </c>
      <c r="BP107" s="56">
        <v>40</v>
      </c>
      <c r="BQ107">
        <v>1</v>
      </c>
      <c r="BS107" s="56">
        <v>5.6</v>
      </c>
      <c r="BT107">
        <v>6</v>
      </c>
      <c r="BV107" s="56">
        <v>40</v>
      </c>
      <c r="BW107">
        <v>1</v>
      </c>
      <c r="BY107" s="56">
        <v>6.3</v>
      </c>
      <c r="BZ107">
        <v>1</v>
      </c>
      <c r="CB107" s="56">
        <v>40</v>
      </c>
      <c r="CC107">
        <v>1</v>
      </c>
      <c r="CE107" s="56">
        <v>5</v>
      </c>
      <c r="CF107">
        <v>14</v>
      </c>
      <c r="CH107" s="56">
        <v>40</v>
      </c>
      <c r="CI107">
        <v>1</v>
      </c>
      <c r="CK107" s="56">
        <v>15.2</v>
      </c>
      <c r="CL107">
        <v>2</v>
      </c>
      <c r="CN107" s="56">
        <v>89</v>
      </c>
      <c r="CO107">
        <v>1</v>
      </c>
      <c r="CQ107" s="56">
        <v>29.3</v>
      </c>
      <c r="CR107">
        <v>5</v>
      </c>
    </row>
    <row r="108" spans="1:96" x14ac:dyDescent="0.2">
      <c r="E108" s="1"/>
      <c r="F108" s="1"/>
      <c r="G108" s="56">
        <v>49</v>
      </c>
      <c r="H108">
        <v>1</v>
      </c>
      <c r="J108" s="1"/>
      <c r="K108" s="56">
        <v>44</v>
      </c>
      <c r="L108">
        <v>1</v>
      </c>
      <c r="M108" s="1"/>
      <c r="N108" s="56" t="s">
        <v>1620</v>
      </c>
      <c r="O108">
        <v>1</v>
      </c>
      <c r="P108" s="53"/>
      <c r="Q108" s="56" t="s">
        <v>574</v>
      </c>
      <c r="R108">
        <v>26</v>
      </c>
      <c r="S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I108" s="56">
        <v>6.5</v>
      </c>
      <c r="AJ108">
        <v>7</v>
      </c>
      <c r="AL108" s="56">
        <v>41</v>
      </c>
      <c r="AM108">
        <v>1</v>
      </c>
      <c r="AO108" s="56">
        <v>5.5</v>
      </c>
      <c r="AP108">
        <v>5</v>
      </c>
      <c r="AR108" s="56">
        <v>41</v>
      </c>
      <c r="AS108">
        <v>1</v>
      </c>
      <c r="AU108" s="56">
        <v>5.4</v>
      </c>
      <c r="AV108">
        <v>2</v>
      </c>
      <c r="AX108" s="56">
        <v>41</v>
      </c>
      <c r="AY108">
        <v>1</v>
      </c>
      <c r="BA108" s="56">
        <v>5</v>
      </c>
      <c r="BB108">
        <v>11</v>
      </c>
      <c r="BD108" s="56">
        <v>41</v>
      </c>
      <c r="BE108">
        <v>1</v>
      </c>
      <c r="BG108" s="56">
        <v>5</v>
      </c>
      <c r="BH108">
        <v>7</v>
      </c>
      <c r="BJ108" s="56">
        <v>41</v>
      </c>
      <c r="BK108">
        <v>1</v>
      </c>
      <c r="BM108" s="56">
        <v>5</v>
      </c>
      <c r="BN108">
        <v>10</v>
      </c>
      <c r="BP108" s="56">
        <v>41</v>
      </c>
      <c r="BQ108">
        <v>1</v>
      </c>
      <c r="BS108" s="56">
        <v>5.7</v>
      </c>
      <c r="BT108">
        <v>14</v>
      </c>
      <c r="BV108" s="56">
        <v>41</v>
      </c>
      <c r="BW108">
        <v>1</v>
      </c>
      <c r="BY108" s="56">
        <v>6.4</v>
      </c>
      <c r="BZ108">
        <v>4</v>
      </c>
      <c r="CB108" s="56">
        <v>41</v>
      </c>
      <c r="CC108">
        <v>1</v>
      </c>
      <c r="CE108" s="56">
        <v>5.0999999999999996</v>
      </c>
      <c r="CF108">
        <v>19</v>
      </c>
      <c r="CH108" s="56">
        <v>41</v>
      </c>
      <c r="CI108">
        <v>1</v>
      </c>
      <c r="CK108" s="56">
        <v>15.4</v>
      </c>
      <c r="CL108">
        <v>1</v>
      </c>
      <c r="CN108" s="56">
        <v>90</v>
      </c>
      <c r="CO108">
        <v>1</v>
      </c>
      <c r="CQ108" s="56">
        <v>29.4</v>
      </c>
      <c r="CR108">
        <v>3</v>
      </c>
    </row>
    <row r="109" spans="1:96" x14ac:dyDescent="0.2">
      <c r="E109" s="1"/>
      <c r="F109" s="1"/>
      <c r="G109" s="56">
        <v>50</v>
      </c>
      <c r="H109">
        <v>1</v>
      </c>
      <c r="J109" s="1"/>
      <c r="K109" s="56">
        <v>45</v>
      </c>
      <c r="L109">
        <v>1</v>
      </c>
      <c r="M109" s="1"/>
      <c r="N109" s="56" t="s">
        <v>875</v>
      </c>
      <c r="O109">
        <v>1</v>
      </c>
      <c r="P109" s="53"/>
      <c r="Q109" s="56" t="s">
        <v>284</v>
      </c>
      <c r="R109">
        <v>11</v>
      </c>
      <c r="S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I109" s="56">
        <v>6.6</v>
      </c>
      <c r="AJ109">
        <v>8</v>
      </c>
      <c r="AL109" s="56">
        <v>42</v>
      </c>
      <c r="AM109">
        <v>1</v>
      </c>
      <c r="AO109" s="56">
        <v>5.6</v>
      </c>
      <c r="AP109">
        <v>7</v>
      </c>
      <c r="AR109" s="56">
        <v>42</v>
      </c>
      <c r="AS109">
        <v>1</v>
      </c>
      <c r="AU109" s="56">
        <v>5.5</v>
      </c>
      <c r="AV109">
        <v>3</v>
      </c>
      <c r="AX109" s="56">
        <v>42</v>
      </c>
      <c r="AY109">
        <v>1</v>
      </c>
      <c r="BA109" s="56">
        <v>5.0999999999999996</v>
      </c>
      <c r="BB109">
        <v>7</v>
      </c>
      <c r="BD109" s="56">
        <v>42</v>
      </c>
      <c r="BE109">
        <v>1</v>
      </c>
      <c r="BG109" s="56">
        <v>5.0999999999999996</v>
      </c>
      <c r="BH109">
        <v>6</v>
      </c>
      <c r="BJ109" s="56">
        <v>42</v>
      </c>
      <c r="BK109">
        <v>1</v>
      </c>
      <c r="BM109" s="56">
        <v>5.0999999999999996</v>
      </c>
      <c r="BN109">
        <v>5</v>
      </c>
      <c r="BP109" s="56">
        <v>42</v>
      </c>
      <c r="BQ109">
        <v>1</v>
      </c>
      <c r="BS109" s="56">
        <v>5.8</v>
      </c>
      <c r="BT109">
        <v>10</v>
      </c>
      <c r="BV109" s="56">
        <v>42</v>
      </c>
      <c r="BW109">
        <v>1</v>
      </c>
      <c r="BY109" s="56">
        <v>6.6</v>
      </c>
      <c r="BZ109">
        <v>2</v>
      </c>
      <c r="CB109" s="56">
        <v>42</v>
      </c>
      <c r="CC109">
        <v>1</v>
      </c>
      <c r="CE109" s="56">
        <v>5.2</v>
      </c>
      <c r="CF109">
        <v>12</v>
      </c>
      <c r="CH109" s="56">
        <v>42</v>
      </c>
      <c r="CI109">
        <v>1</v>
      </c>
      <c r="CK109" s="56">
        <v>15.5</v>
      </c>
      <c r="CL109">
        <v>2</v>
      </c>
      <c r="CN109" s="56">
        <v>95</v>
      </c>
      <c r="CO109">
        <v>1</v>
      </c>
      <c r="CQ109" s="56">
        <v>29.5</v>
      </c>
      <c r="CR109">
        <v>5</v>
      </c>
    </row>
    <row r="110" spans="1:96" x14ac:dyDescent="0.2">
      <c r="E110" s="1"/>
      <c r="F110" s="1"/>
      <c r="G110" s="56">
        <v>51</v>
      </c>
      <c r="H110">
        <v>1</v>
      </c>
      <c r="J110" s="1"/>
      <c r="K110" s="56">
        <v>46</v>
      </c>
      <c r="L110">
        <v>1</v>
      </c>
      <c r="M110" s="1"/>
      <c r="N110" s="56" t="s">
        <v>547</v>
      </c>
      <c r="O110">
        <v>1</v>
      </c>
      <c r="P110" s="53"/>
      <c r="Q110" s="56" t="s">
        <v>438</v>
      </c>
      <c r="R110">
        <v>10</v>
      </c>
      <c r="S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I110" s="56">
        <v>6.7</v>
      </c>
      <c r="AJ110">
        <v>8</v>
      </c>
      <c r="AL110" s="56">
        <v>43</v>
      </c>
      <c r="AM110">
        <v>1</v>
      </c>
      <c r="AO110" s="56">
        <v>5.7</v>
      </c>
      <c r="AP110">
        <v>3</v>
      </c>
      <c r="AR110" s="56">
        <v>43</v>
      </c>
      <c r="AS110">
        <v>1</v>
      </c>
      <c r="AU110" s="56">
        <v>5.6</v>
      </c>
      <c r="AV110">
        <v>4</v>
      </c>
      <c r="AX110" s="56">
        <v>43</v>
      </c>
      <c r="AY110">
        <v>1</v>
      </c>
      <c r="BA110" s="56">
        <v>5.2</v>
      </c>
      <c r="BB110">
        <v>3</v>
      </c>
      <c r="BD110" s="56">
        <v>43</v>
      </c>
      <c r="BE110">
        <v>1</v>
      </c>
      <c r="BG110" s="56">
        <v>5.2</v>
      </c>
      <c r="BH110">
        <v>6</v>
      </c>
      <c r="BJ110" s="56">
        <v>43</v>
      </c>
      <c r="BK110">
        <v>1</v>
      </c>
      <c r="BM110" s="56">
        <v>5.2</v>
      </c>
      <c r="BN110">
        <v>11</v>
      </c>
      <c r="BP110" s="56">
        <v>43</v>
      </c>
      <c r="BQ110">
        <v>1</v>
      </c>
      <c r="BS110" s="56">
        <v>5.9</v>
      </c>
      <c r="BT110">
        <v>8</v>
      </c>
      <c r="BV110" s="56">
        <v>43</v>
      </c>
      <c r="BW110">
        <v>1</v>
      </c>
      <c r="BY110" s="56">
        <v>6.7</v>
      </c>
      <c r="BZ110">
        <v>2</v>
      </c>
      <c r="CB110" s="56">
        <v>43</v>
      </c>
      <c r="CC110">
        <v>1</v>
      </c>
      <c r="CE110" s="56">
        <v>5.3</v>
      </c>
      <c r="CF110">
        <v>11</v>
      </c>
      <c r="CH110" s="56">
        <v>43</v>
      </c>
      <c r="CI110">
        <v>1</v>
      </c>
      <c r="CK110" s="56">
        <v>15.6</v>
      </c>
      <c r="CL110">
        <v>1</v>
      </c>
      <c r="CN110" s="56">
        <v>96</v>
      </c>
      <c r="CO110">
        <v>1</v>
      </c>
      <c r="CQ110" s="56">
        <v>29.6</v>
      </c>
      <c r="CR110">
        <v>2</v>
      </c>
    </row>
    <row r="111" spans="1:96" x14ac:dyDescent="0.2">
      <c r="E111" s="1"/>
      <c r="F111" s="1"/>
      <c r="G111" s="56">
        <v>52</v>
      </c>
      <c r="H111">
        <v>1</v>
      </c>
      <c r="J111" s="1"/>
      <c r="K111" s="56">
        <v>47</v>
      </c>
      <c r="L111">
        <v>2</v>
      </c>
      <c r="M111" s="1"/>
      <c r="N111" s="56" t="s">
        <v>1497</v>
      </c>
      <c r="O111">
        <v>1</v>
      </c>
      <c r="P111" s="53"/>
      <c r="Q111" s="56" t="s">
        <v>1077</v>
      </c>
      <c r="R111">
        <v>8</v>
      </c>
      <c r="S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I111" s="56">
        <v>6.8</v>
      </c>
      <c r="AJ111">
        <v>8</v>
      </c>
      <c r="AL111" s="56">
        <v>44</v>
      </c>
      <c r="AM111">
        <v>1</v>
      </c>
      <c r="AO111" s="56">
        <v>5.8</v>
      </c>
      <c r="AP111">
        <v>7</v>
      </c>
      <c r="AR111" s="56">
        <v>44</v>
      </c>
      <c r="AS111">
        <v>1</v>
      </c>
      <c r="AU111" s="56">
        <v>5.7</v>
      </c>
      <c r="AV111">
        <v>10</v>
      </c>
      <c r="AX111" s="56">
        <v>44</v>
      </c>
      <c r="AY111">
        <v>1</v>
      </c>
      <c r="BA111" s="56">
        <v>5.3</v>
      </c>
      <c r="BB111">
        <v>4</v>
      </c>
      <c r="BD111" s="56">
        <v>44</v>
      </c>
      <c r="BE111">
        <v>1</v>
      </c>
      <c r="BG111" s="56">
        <v>5.3</v>
      </c>
      <c r="BH111">
        <v>4</v>
      </c>
      <c r="BJ111" s="56">
        <v>44</v>
      </c>
      <c r="BK111">
        <v>1</v>
      </c>
      <c r="BM111" s="56">
        <v>5.3</v>
      </c>
      <c r="BN111">
        <v>8</v>
      </c>
      <c r="BP111" s="56">
        <v>44</v>
      </c>
      <c r="BQ111">
        <v>1</v>
      </c>
      <c r="BS111" s="56">
        <v>6</v>
      </c>
      <c r="BT111">
        <v>16</v>
      </c>
      <c r="BV111" s="56">
        <v>44</v>
      </c>
      <c r="BW111">
        <v>1</v>
      </c>
      <c r="BY111" s="56">
        <v>6.9</v>
      </c>
      <c r="BZ111">
        <v>2</v>
      </c>
      <c r="CB111" s="56">
        <v>44</v>
      </c>
      <c r="CC111">
        <v>1</v>
      </c>
      <c r="CE111" s="56">
        <v>5.4</v>
      </c>
      <c r="CF111">
        <v>5</v>
      </c>
      <c r="CH111" s="56">
        <v>44</v>
      </c>
      <c r="CI111">
        <v>1</v>
      </c>
      <c r="CK111" s="56">
        <v>15.7</v>
      </c>
      <c r="CL111">
        <v>2</v>
      </c>
      <c r="CN111" s="56">
        <v>97</v>
      </c>
      <c r="CO111">
        <v>1</v>
      </c>
      <c r="CQ111" s="56">
        <v>29.7</v>
      </c>
      <c r="CR111">
        <v>1</v>
      </c>
    </row>
    <row r="112" spans="1:96" x14ac:dyDescent="0.2">
      <c r="E112" s="1"/>
      <c r="F112" s="1"/>
      <c r="G112" s="56">
        <v>53</v>
      </c>
      <c r="H112">
        <v>1</v>
      </c>
      <c r="J112" s="1"/>
      <c r="K112" s="56">
        <v>49</v>
      </c>
      <c r="L112">
        <v>1</v>
      </c>
      <c r="M112" s="1"/>
      <c r="N112" s="56" t="s">
        <v>1379</v>
      </c>
      <c r="O112">
        <v>1</v>
      </c>
      <c r="P112" s="53"/>
      <c r="Q112" s="56" t="s">
        <v>767</v>
      </c>
      <c r="R112">
        <v>6</v>
      </c>
      <c r="S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I112" s="56">
        <v>6.9</v>
      </c>
      <c r="AJ112">
        <v>6</v>
      </c>
      <c r="AL112" s="56">
        <v>45</v>
      </c>
      <c r="AM112">
        <v>1</v>
      </c>
      <c r="AO112" s="56">
        <v>5.9</v>
      </c>
      <c r="AP112">
        <v>6</v>
      </c>
      <c r="AR112" s="56">
        <v>45</v>
      </c>
      <c r="AS112">
        <v>1</v>
      </c>
      <c r="AU112" s="56">
        <v>5.8</v>
      </c>
      <c r="AV112">
        <v>4</v>
      </c>
      <c r="AX112" s="56">
        <v>45</v>
      </c>
      <c r="AY112">
        <v>1</v>
      </c>
      <c r="BA112" s="56">
        <v>5.4</v>
      </c>
      <c r="BB112">
        <v>4</v>
      </c>
      <c r="BD112" s="56">
        <v>45</v>
      </c>
      <c r="BE112">
        <v>1</v>
      </c>
      <c r="BG112" s="56">
        <v>5.4</v>
      </c>
      <c r="BH112">
        <v>4</v>
      </c>
      <c r="BJ112" s="56">
        <v>45</v>
      </c>
      <c r="BK112">
        <v>1</v>
      </c>
      <c r="BM112" s="56">
        <v>5.4</v>
      </c>
      <c r="BN112">
        <v>4</v>
      </c>
      <c r="BP112" s="56">
        <v>45</v>
      </c>
      <c r="BQ112">
        <v>1</v>
      </c>
      <c r="BS112" s="56">
        <v>6.1</v>
      </c>
      <c r="BT112">
        <v>9</v>
      </c>
      <c r="BV112" s="56">
        <v>45</v>
      </c>
      <c r="BW112">
        <v>1</v>
      </c>
      <c r="BY112" s="56">
        <v>7.1</v>
      </c>
      <c r="BZ112">
        <v>1</v>
      </c>
      <c r="CB112" s="56">
        <v>45</v>
      </c>
      <c r="CC112">
        <v>1</v>
      </c>
      <c r="CE112" s="56">
        <v>5.5</v>
      </c>
      <c r="CF112">
        <v>6</v>
      </c>
      <c r="CH112" s="56">
        <v>45</v>
      </c>
      <c r="CI112">
        <v>1</v>
      </c>
      <c r="CK112" s="56">
        <v>15.8</v>
      </c>
      <c r="CL112">
        <v>1</v>
      </c>
      <c r="CN112" s="56">
        <v>100</v>
      </c>
      <c r="CO112">
        <v>1</v>
      </c>
      <c r="CQ112" s="56">
        <v>29.8</v>
      </c>
      <c r="CR112">
        <v>2</v>
      </c>
    </row>
    <row r="113" spans="5:96" x14ac:dyDescent="0.2">
      <c r="E113" s="1"/>
      <c r="F113" s="1"/>
      <c r="G113" s="56">
        <v>54</v>
      </c>
      <c r="H113">
        <v>1</v>
      </c>
      <c r="J113" s="1"/>
      <c r="K113" s="56">
        <v>50</v>
      </c>
      <c r="L113">
        <v>3</v>
      </c>
      <c r="M113" s="1"/>
      <c r="N113" s="56" t="s">
        <v>555</v>
      </c>
      <c r="O113">
        <v>1</v>
      </c>
      <c r="P113" s="53"/>
      <c r="Q113" s="56" t="s">
        <v>133</v>
      </c>
      <c r="R113">
        <v>43</v>
      </c>
      <c r="S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I113" s="56">
        <v>7</v>
      </c>
      <c r="AJ113">
        <v>10</v>
      </c>
      <c r="AL113" s="56">
        <v>46</v>
      </c>
      <c r="AM113">
        <v>1</v>
      </c>
      <c r="AO113" s="56">
        <v>6</v>
      </c>
      <c r="AP113">
        <v>7</v>
      </c>
      <c r="AR113" s="56">
        <v>46</v>
      </c>
      <c r="AS113">
        <v>1</v>
      </c>
      <c r="AU113" s="56">
        <v>5.9</v>
      </c>
      <c r="AV113">
        <v>7</v>
      </c>
      <c r="AX113" s="56">
        <v>46</v>
      </c>
      <c r="AY113">
        <v>1</v>
      </c>
      <c r="BA113" s="56">
        <v>5.5</v>
      </c>
      <c r="BB113">
        <v>5</v>
      </c>
      <c r="BD113" s="56">
        <v>46</v>
      </c>
      <c r="BE113">
        <v>1</v>
      </c>
      <c r="BG113" s="56">
        <v>5.5</v>
      </c>
      <c r="BH113">
        <v>8</v>
      </c>
      <c r="BJ113" s="56">
        <v>46</v>
      </c>
      <c r="BK113">
        <v>1</v>
      </c>
      <c r="BM113" s="56">
        <v>5.5</v>
      </c>
      <c r="BN113">
        <v>5</v>
      </c>
      <c r="BP113" s="56">
        <v>46</v>
      </c>
      <c r="BQ113">
        <v>1</v>
      </c>
      <c r="BS113" s="56">
        <v>6.2</v>
      </c>
      <c r="BT113">
        <v>7</v>
      </c>
      <c r="BV113" s="56">
        <v>46</v>
      </c>
      <c r="BW113">
        <v>1</v>
      </c>
      <c r="BY113" s="56">
        <v>7.2</v>
      </c>
      <c r="BZ113">
        <v>2</v>
      </c>
      <c r="CB113" s="56">
        <v>46</v>
      </c>
      <c r="CC113">
        <v>1</v>
      </c>
      <c r="CE113" s="56">
        <v>5.6</v>
      </c>
      <c r="CF113">
        <v>6</v>
      </c>
      <c r="CH113" s="56">
        <v>46</v>
      </c>
      <c r="CI113">
        <v>1</v>
      </c>
      <c r="CK113" s="56">
        <v>15.9</v>
      </c>
      <c r="CL113">
        <v>2</v>
      </c>
      <c r="CN113" s="56">
        <v>101</v>
      </c>
      <c r="CO113">
        <v>1</v>
      </c>
      <c r="CQ113" s="56">
        <v>29.9</v>
      </c>
      <c r="CR113">
        <v>2</v>
      </c>
    </row>
    <row r="114" spans="5:96" x14ac:dyDescent="0.2">
      <c r="E114" s="1"/>
      <c r="F114" s="1"/>
      <c r="G114" s="56">
        <v>55</v>
      </c>
      <c r="H114">
        <v>1</v>
      </c>
      <c r="J114" s="1"/>
      <c r="K114" s="56">
        <v>54</v>
      </c>
      <c r="L114">
        <v>1</v>
      </c>
      <c r="M114" s="1"/>
      <c r="N114" s="56" t="s">
        <v>728</v>
      </c>
      <c r="O114">
        <v>1</v>
      </c>
      <c r="P114" s="53"/>
      <c r="Q114" s="56" t="s">
        <v>91</v>
      </c>
      <c r="R114">
        <v>47</v>
      </c>
      <c r="S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I114" s="56">
        <v>7.1</v>
      </c>
      <c r="AJ114">
        <v>8</v>
      </c>
      <c r="AL114" s="56">
        <v>47</v>
      </c>
      <c r="AM114">
        <v>1</v>
      </c>
      <c r="AO114" s="56">
        <v>6.1</v>
      </c>
      <c r="AP114">
        <v>5</v>
      </c>
      <c r="AR114" s="56">
        <v>47</v>
      </c>
      <c r="AS114">
        <v>1</v>
      </c>
      <c r="AU114" s="56">
        <v>6</v>
      </c>
      <c r="AV114">
        <v>9</v>
      </c>
      <c r="AX114" s="56">
        <v>47</v>
      </c>
      <c r="AY114">
        <v>1</v>
      </c>
      <c r="BA114" s="56">
        <v>5.6</v>
      </c>
      <c r="BB114">
        <v>4</v>
      </c>
      <c r="BD114" s="56">
        <v>47</v>
      </c>
      <c r="BE114">
        <v>1</v>
      </c>
      <c r="BG114" s="56">
        <v>5.6</v>
      </c>
      <c r="BH114">
        <v>6</v>
      </c>
      <c r="BJ114" s="56">
        <v>47</v>
      </c>
      <c r="BK114">
        <v>1</v>
      </c>
      <c r="BM114" s="56">
        <v>5.6</v>
      </c>
      <c r="BN114">
        <v>2</v>
      </c>
      <c r="BP114" s="56">
        <v>47</v>
      </c>
      <c r="BQ114">
        <v>1</v>
      </c>
      <c r="BS114" s="56">
        <v>6.3</v>
      </c>
      <c r="BT114">
        <v>8</v>
      </c>
      <c r="BV114" s="56">
        <v>47</v>
      </c>
      <c r="BW114">
        <v>1</v>
      </c>
      <c r="BY114" s="56">
        <v>7.3</v>
      </c>
      <c r="BZ114">
        <v>3</v>
      </c>
      <c r="CB114" s="56">
        <v>47</v>
      </c>
      <c r="CC114">
        <v>1</v>
      </c>
      <c r="CE114" s="56">
        <v>5.7</v>
      </c>
      <c r="CF114">
        <v>8</v>
      </c>
      <c r="CH114" s="56">
        <v>47</v>
      </c>
      <c r="CI114">
        <v>1</v>
      </c>
      <c r="CK114" s="56">
        <v>16.5</v>
      </c>
      <c r="CL114">
        <v>1</v>
      </c>
      <c r="CN114" s="56">
        <v>106</v>
      </c>
      <c r="CO114">
        <v>1</v>
      </c>
      <c r="CQ114" s="56">
        <v>30</v>
      </c>
      <c r="CR114">
        <v>1</v>
      </c>
    </row>
    <row r="115" spans="5:96" x14ac:dyDescent="0.2">
      <c r="E115" s="1"/>
      <c r="F115" s="1"/>
      <c r="G115" s="56">
        <v>56</v>
      </c>
      <c r="H115">
        <v>1</v>
      </c>
      <c r="J115" s="1"/>
      <c r="K115" s="56">
        <v>55</v>
      </c>
      <c r="L115">
        <v>1</v>
      </c>
      <c r="M115" s="1"/>
      <c r="N115" s="56" t="s">
        <v>552</v>
      </c>
      <c r="O115">
        <v>1</v>
      </c>
      <c r="P115" s="53"/>
      <c r="Q115" s="56" t="s">
        <v>255</v>
      </c>
      <c r="R115">
        <v>16</v>
      </c>
      <c r="S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I115" s="56">
        <v>7.2</v>
      </c>
      <c r="AJ115">
        <v>14</v>
      </c>
      <c r="AL115" s="56">
        <v>48</v>
      </c>
      <c r="AM115">
        <v>1</v>
      </c>
      <c r="AO115" s="56">
        <v>6.2</v>
      </c>
      <c r="AP115">
        <v>7</v>
      </c>
      <c r="AR115" s="56">
        <v>48</v>
      </c>
      <c r="AS115">
        <v>1</v>
      </c>
      <c r="AU115" s="56">
        <v>6.1</v>
      </c>
      <c r="AV115">
        <v>5</v>
      </c>
      <c r="AX115" s="56">
        <v>48</v>
      </c>
      <c r="AY115">
        <v>1</v>
      </c>
      <c r="BA115" s="56">
        <v>5.7</v>
      </c>
      <c r="BB115">
        <v>4</v>
      </c>
      <c r="BD115" s="56">
        <v>48</v>
      </c>
      <c r="BE115">
        <v>1</v>
      </c>
      <c r="BG115" s="56">
        <v>5.7</v>
      </c>
      <c r="BH115">
        <v>7</v>
      </c>
      <c r="BJ115" s="56">
        <v>48</v>
      </c>
      <c r="BK115">
        <v>1</v>
      </c>
      <c r="BM115" s="56">
        <v>5.7</v>
      </c>
      <c r="BN115">
        <v>5</v>
      </c>
      <c r="BP115" s="56">
        <v>48</v>
      </c>
      <c r="BQ115">
        <v>1</v>
      </c>
      <c r="BS115" s="56">
        <v>6.4</v>
      </c>
      <c r="BT115">
        <v>10</v>
      </c>
      <c r="BV115" s="56">
        <v>48</v>
      </c>
      <c r="BW115">
        <v>1</v>
      </c>
      <c r="BY115" s="56">
        <v>7.4</v>
      </c>
      <c r="BZ115">
        <v>2</v>
      </c>
      <c r="CB115" s="56">
        <v>48</v>
      </c>
      <c r="CC115">
        <v>1</v>
      </c>
      <c r="CE115" s="56">
        <v>5.8</v>
      </c>
      <c r="CF115">
        <v>2</v>
      </c>
      <c r="CH115" s="56">
        <v>48</v>
      </c>
      <c r="CI115">
        <v>1</v>
      </c>
      <c r="CK115" s="56">
        <v>16.8</v>
      </c>
      <c r="CL115">
        <v>2</v>
      </c>
      <c r="CN115" s="56">
        <v>109</v>
      </c>
      <c r="CO115">
        <v>1</v>
      </c>
      <c r="CQ115" s="56">
        <v>30.1</v>
      </c>
      <c r="CR115">
        <v>1</v>
      </c>
    </row>
    <row r="116" spans="5:96" x14ac:dyDescent="0.2">
      <c r="E116" s="1"/>
      <c r="F116" s="1"/>
      <c r="G116" s="56">
        <v>57</v>
      </c>
      <c r="H116">
        <v>1</v>
      </c>
      <c r="J116" s="1"/>
      <c r="K116" s="56">
        <v>56</v>
      </c>
      <c r="L116">
        <v>1</v>
      </c>
      <c r="M116" s="1"/>
      <c r="N116" s="56" t="s">
        <v>376</v>
      </c>
      <c r="O116">
        <v>1</v>
      </c>
      <c r="P116" s="53"/>
      <c r="Q116" s="56" t="s">
        <v>251</v>
      </c>
      <c r="R116">
        <v>20</v>
      </c>
      <c r="S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I116" s="56">
        <v>7.3</v>
      </c>
      <c r="AJ116">
        <v>8</v>
      </c>
      <c r="AL116" s="56">
        <v>49</v>
      </c>
      <c r="AM116">
        <v>1</v>
      </c>
      <c r="AO116" s="56">
        <v>6.3</v>
      </c>
      <c r="AP116">
        <v>8</v>
      </c>
      <c r="AR116" s="56">
        <v>49</v>
      </c>
      <c r="AS116">
        <v>1</v>
      </c>
      <c r="AU116" s="56">
        <v>6.2</v>
      </c>
      <c r="AV116">
        <v>6</v>
      </c>
      <c r="AX116" s="56">
        <v>49</v>
      </c>
      <c r="AY116">
        <v>1</v>
      </c>
      <c r="BA116" s="56">
        <v>5.8</v>
      </c>
      <c r="BB116">
        <v>3</v>
      </c>
      <c r="BD116" s="56">
        <v>49</v>
      </c>
      <c r="BE116">
        <v>1</v>
      </c>
      <c r="BG116" s="56">
        <v>5.8</v>
      </c>
      <c r="BH116">
        <v>5</v>
      </c>
      <c r="BJ116" s="56">
        <v>49</v>
      </c>
      <c r="BK116">
        <v>1</v>
      </c>
      <c r="BM116" s="56">
        <v>5.8</v>
      </c>
      <c r="BN116">
        <v>3</v>
      </c>
      <c r="BP116" s="56">
        <v>49</v>
      </c>
      <c r="BQ116">
        <v>1</v>
      </c>
      <c r="BS116" s="56">
        <v>6.5</v>
      </c>
      <c r="BT116">
        <v>6</v>
      </c>
      <c r="BV116" s="56">
        <v>49</v>
      </c>
      <c r="BW116">
        <v>1</v>
      </c>
      <c r="BY116" s="56">
        <v>7.6</v>
      </c>
      <c r="BZ116">
        <v>2</v>
      </c>
      <c r="CB116" s="56">
        <v>49</v>
      </c>
      <c r="CC116">
        <v>1</v>
      </c>
      <c r="CE116" s="56">
        <v>5.9</v>
      </c>
      <c r="CF116">
        <v>10</v>
      </c>
      <c r="CH116" s="56">
        <v>49</v>
      </c>
      <c r="CI116">
        <v>1</v>
      </c>
      <c r="CK116" s="56">
        <v>16.899999999999999</v>
      </c>
      <c r="CL116">
        <v>1</v>
      </c>
      <c r="CN116" s="56">
        <v>121</v>
      </c>
      <c r="CO116">
        <v>1</v>
      </c>
      <c r="CQ116" s="56">
        <v>30.2</v>
      </c>
      <c r="CR116">
        <v>3</v>
      </c>
    </row>
    <row r="117" spans="5:96" x14ac:dyDescent="0.2">
      <c r="E117" s="1"/>
      <c r="F117" s="1"/>
      <c r="G117" s="56">
        <v>58</v>
      </c>
      <c r="H117">
        <v>2</v>
      </c>
      <c r="J117" s="1"/>
      <c r="K117" s="56">
        <v>57</v>
      </c>
      <c r="L117">
        <v>1</v>
      </c>
      <c r="M117" s="1"/>
      <c r="N117" s="56" t="s">
        <v>925</v>
      </c>
      <c r="O117">
        <v>1</v>
      </c>
      <c r="P117" s="53"/>
      <c r="Q117" s="56" t="s">
        <v>886</v>
      </c>
      <c r="R117">
        <v>1</v>
      </c>
      <c r="S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I117" s="56">
        <v>7.4</v>
      </c>
      <c r="AJ117">
        <v>8</v>
      </c>
      <c r="AL117" s="56">
        <v>50</v>
      </c>
      <c r="AM117">
        <v>1</v>
      </c>
      <c r="AO117" s="56">
        <v>6.4</v>
      </c>
      <c r="AP117">
        <v>10</v>
      </c>
      <c r="AR117" s="56">
        <v>50</v>
      </c>
      <c r="AS117">
        <v>1</v>
      </c>
      <c r="AU117" s="56">
        <v>6.3</v>
      </c>
      <c r="AV117">
        <v>5</v>
      </c>
      <c r="AX117" s="56">
        <v>50</v>
      </c>
      <c r="AY117">
        <v>1</v>
      </c>
      <c r="BA117" s="56">
        <v>5.9</v>
      </c>
      <c r="BB117">
        <v>1</v>
      </c>
      <c r="BD117" s="56">
        <v>50</v>
      </c>
      <c r="BE117">
        <v>1</v>
      </c>
      <c r="BG117" s="56">
        <v>5.9</v>
      </c>
      <c r="BH117">
        <v>3</v>
      </c>
      <c r="BJ117" s="56">
        <v>50</v>
      </c>
      <c r="BK117">
        <v>1</v>
      </c>
      <c r="BM117" s="56">
        <v>5.9</v>
      </c>
      <c r="BN117">
        <v>5</v>
      </c>
      <c r="BP117" s="56">
        <v>50</v>
      </c>
      <c r="BQ117">
        <v>1</v>
      </c>
      <c r="BS117" s="56">
        <v>6.6</v>
      </c>
      <c r="BT117">
        <v>8</v>
      </c>
      <c r="BV117" s="56">
        <v>50</v>
      </c>
      <c r="BW117">
        <v>1</v>
      </c>
      <c r="BY117" s="56">
        <v>7.7</v>
      </c>
      <c r="BZ117">
        <v>2</v>
      </c>
      <c r="CB117" s="56">
        <v>50</v>
      </c>
      <c r="CC117">
        <v>1</v>
      </c>
      <c r="CE117" s="56">
        <v>6</v>
      </c>
      <c r="CF117">
        <v>2</v>
      </c>
      <c r="CH117" s="56">
        <v>50</v>
      </c>
      <c r="CI117">
        <v>1</v>
      </c>
      <c r="CK117" s="56">
        <v>17</v>
      </c>
      <c r="CL117">
        <v>1</v>
      </c>
      <c r="CN117" s="56">
        <v>122</v>
      </c>
      <c r="CO117">
        <v>1</v>
      </c>
      <c r="CQ117" s="56">
        <v>30.3</v>
      </c>
      <c r="CR117">
        <v>4</v>
      </c>
    </row>
    <row r="118" spans="5:96" x14ac:dyDescent="0.2">
      <c r="E118" s="1"/>
      <c r="F118" s="1"/>
      <c r="G118" s="56">
        <v>60</v>
      </c>
      <c r="H118">
        <v>1</v>
      </c>
      <c r="J118" s="1"/>
      <c r="K118" s="56">
        <v>58</v>
      </c>
      <c r="L118">
        <v>1</v>
      </c>
      <c r="M118" s="1"/>
      <c r="N118" s="56" t="s">
        <v>297</v>
      </c>
      <c r="O118">
        <v>1</v>
      </c>
      <c r="P118" s="53"/>
      <c r="Q118" s="56" t="s">
        <v>1046</v>
      </c>
      <c r="R118">
        <v>3</v>
      </c>
      <c r="S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I118" s="56">
        <v>7.5</v>
      </c>
      <c r="AJ118">
        <v>7</v>
      </c>
      <c r="AL118" s="56">
        <v>51</v>
      </c>
      <c r="AM118">
        <v>1</v>
      </c>
      <c r="AO118" s="56">
        <v>6.5</v>
      </c>
      <c r="AP118">
        <v>10</v>
      </c>
      <c r="AR118" s="56">
        <v>51</v>
      </c>
      <c r="AS118">
        <v>1</v>
      </c>
      <c r="AU118" s="56">
        <v>6.4</v>
      </c>
      <c r="AV118">
        <v>9</v>
      </c>
      <c r="AX118" s="56">
        <v>51</v>
      </c>
      <c r="AY118">
        <v>1</v>
      </c>
      <c r="BA118" s="56">
        <v>6</v>
      </c>
      <c r="BB118">
        <v>5</v>
      </c>
      <c r="BD118" s="56">
        <v>51</v>
      </c>
      <c r="BE118">
        <v>1</v>
      </c>
      <c r="BG118" s="56">
        <v>6</v>
      </c>
      <c r="BH118">
        <v>6</v>
      </c>
      <c r="BJ118" s="56">
        <v>51</v>
      </c>
      <c r="BK118">
        <v>1</v>
      </c>
      <c r="BM118" s="56">
        <v>6</v>
      </c>
      <c r="BN118">
        <v>9</v>
      </c>
      <c r="BP118" s="56">
        <v>51</v>
      </c>
      <c r="BQ118">
        <v>1</v>
      </c>
      <c r="BS118" s="56">
        <v>6.7</v>
      </c>
      <c r="BT118">
        <v>7</v>
      </c>
      <c r="BV118" s="56">
        <v>51</v>
      </c>
      <c r="BW118">
        <v>1</v>
      </c>
      <c r="BY118" s="56">
        <v>7.8</v>
      </c>
      <c r="BZ118">
        <v>1</v>
      </c>
      <c r="CB118" s="56">
        <v>51</v>
      </c>
      <c r="CC118">
        <v>1</v>
      </c>
      <c r="CE118" s="56">
        <v>6.1</v>
      </c>
      <c r="CF118">
        <v>1</v>
      </c>
      <c r="CH118" s="56">
        <v>51</v>
      </c>
      <c r="CI118">
        <v>1</v>
      </c>
      <c r="CK118" s="56">
        <v>17.3</v>
      </c>
      <c r="CL118">
        <v>1</v>
      </c>
      <c r="CN118" s="56">
        <v>123</v>
      </c>
      <c r="CO118">
        <v>1</v>
      </c>
      <c r="CQ118" s="56">
        <v>30.5</v>
      </c>
      <c r="CR118">
        <v>2</v>
      </c>
    </row>
    <row r="119" spans="5:96" x14ac:dyDescent="0.2">
      <c r="E119" s="1"/>
      <c r="F119" s="1"/>
      <c r="G119" s="56">
        <v>61</v>
      </c>
      <c r="H119">
        <v>1</v>
      </c>
      <c r="J119" s="1"/>
      <c r="K119" s="56">
        <v>59</v>
      </c>
      <c r="L119">
        <v>1</v>
      </c>
      <c r="M119" s="1"/>
      <c r="N119" s="56" t="s">
        <v>1484</v>
      </c>
      <c r="O119">
        <v>1</v>
      </c>
      <c r="P119" s="53"/>
      <c r="Q119" s="56" t="s">
        <v>756</v>
      </c>
      <c r="R119">
        <v>5</v>
      </c>
      <c r="S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I119" s="56">
        <v>7.6</v>
      </c>
      <c r="AJ119">
        <v>6</v>
      </c>
      <c r="AL119" s="56">
        <v>52</v>
      </c>
      <c r="AM119">
        <v>1</v>
      </c>
      <c r="AO119" s="56">
        <v>6.6</v>
      </c>
      <c r="AP119">
        <v>2</v>
      </c>
      <c r="AR119" s="56">
        <v>52</v>
      </c>
      <c r="AS119">
        <v>1</v>
      </c>
      <c r="AU119" s="56">
        <v>6.5</v>
      </c>
      <c r="AV119">
        <v>4</v>
      </c>
      <c r="AX119" s="56">
        <v>52</v>
      </c>
      <c r="AY119">
        <v>1</v>
      </c>
      <c r="BA119" s="56">
        <v>6.1</v>
      </c>
      <c r="BB119">
        <v>6</v>
      </c>
      <c r="BD119" s="56">
        <v>52</v>
      </c>
      <c r="BE119">
        <v>1</v>
      </c>
      <c r="BG119" s="56">
        <v>6.1</v>
      </c>
      <c r="BH119">
        <v>1</v>
      </c>
      <c r="BJ119" s="56">
        <v>52</v>
      </c>
      <c r="BK119">
        <v>1</v>
      </c>
      <c r="BM119" s="56">
        <v>6.1</v>
      </c>
      <c r="BN119">
        <v>8</v>
      </c>
      <c r="BP119" s="56">
        <v>52</v>
      </c>
      <c r="BQ119">
        <v>1</v>
      </c>
      <c r="BS119" s="56">
        <v>6.8</v>
      </c>
      <c r="BT119">
        <v>7</v>
      </c>
      <c r="BV119" s="56">
        <v>52</v>
      </c>
      <c r="BW119">
        <v>1</v>
      </c>
      <c r="BY119" s="56">
        <v>7.9</v>
      </c>
      <c r="BZ119">
        <v>3</v>
      </c>
      <c r="CB119" s="56">
        <v>52</v>
      </c>
      <c r="CC119">
        <v>1</v>
      </c>
      <c r="CE119" s="56">
        <v>6.2</v>
      </c>
      <c r="CF119">
        <v>3</v>
      </c>
      <c r="CH119" s="56">
        <v>52</v>
      </c>
      <c r="CI119">
        <v>1</v>
      </c>
      <c r="CK119" s="56">
        <v>17.5</v>
      </c>
      <c r="CL119">
        <v>1</v>
      </c>
      <c r="CN119" s="56">
        <v>126</v>
      </c>
      <c r="CO119">
        <v>1</v>
      </c>
      <c r="CQ119" s="56">
        <v>30.6</v>
      </c>
      <c r="CR119">
        <v>5</v>
      </c>
    </row>
    <row r="120" spans="5:96" x14ac:dyDescent="0.2">
      <c r="E120" s="1"/>
      <c r="F120" s="1"/>
      <c r="G120" s="56">
        <v>62</v>
      </c>
      <c r="H120">
        <v>1</v>
      </c>
      <c r="J120" s="1"/>
      <c r="K120" s="56">
        <v>60</v>
      </c>
      <c r="L120">
        <v>1</v>
      </c>
      <c r="M120" s="1"/>
      <c r="N120" s="56" t="s">
        <v>1005</v>
      </c>
      <c r="O120">
        <v>1</v>
      </c>
      <c r="P120" s="53"/>
      <c r="Q120" s="56" t="s">
        <v>448</v>
      </c>
      <c r="R120">
        <v>4</v>
      </c>
      <c r="S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I120" s="56">
        <v>7.7</v>
      </c>
      <c r="AJ120">
        <v>10</v>
      </c>
      <c r="AL120" s="56">
        <v>53</v>
      </c>
      <c r="AM120">
        <v>1</v>
      </c>
      <c r="AO120" s="56">
        <v>6.7</v>
      </c>
      <c r="AP120">
        <v>3</v>
      </c>
      <c r="AR120" s="56">
        <v>53</v>
      </c>
      <c r="AS120">
        <v>1</v>
      </c>
      <c r="AU120" s="56">
        <v>6.6</v>
      </c>
      <c r="AV120">
        <v>1</v>
      </c>
      <c r="AX120" s="56">
        <v>53</v>
      </c>
      <c r="AY120">
        <v>1</v>
      </c>
      <c r="BA120" s="56">
        <v>6.2</v>
      </c>
      <c r="BB120">
        <v>7</v>
      </c>
      <c r="BD120" s="56">
        <v>53</v>
      </c>
      <c r="BE120">
        <v>1</v>
      </c>
      <c r="BG120" s="56">
        <v>6.2</v>
      </c>
      <c r="BH120">
        <v>5</v>
      </c>
      <c r="BJ120" s="56">
        <v>53</v>
      </c>
      <c r="BK120">
        <v>1</v>
      </c>
      <c r="BM120" s="56">
        <v>6.2</v>
      </c>
      <c r="BN120">
        <v>4</v>
      </c>
      <c r="BP120" s="56">
        <v>53</v>
      </c>
      <c r="BQ120">
        <v>1</v>
      </c>
      <c r="BS120" s="56">
        <v>6.9</v>
      </c>
      <c r="BT120">
        <v>7</v>
      </c>
      <c r="BV120" s="56">
        <v>53</v>
      </c>
      <c r="BW120">
        <v>1</v>
      </c>
      <c r="BY120" s="56">
        <v>8.1</v>
      </c>
      <c r="BZ120">
        <v>1</v>
      </c>
      <c r="CB120" s="56">
        <v>53</v>
      </c>
      <c r="CC120">
        <v>1</v>
      </c>
      <c r="CE120" s="56">
        <v>6.3</v>
      </c>
      <c r="CF120">
        <v>4</v>
      </c>
      <c r="CH120" s="56">
        <v>53</v>
      </c>
      <c r="CI120">
        <v>1</v>
      </c>
      <c r="CK120" s="56">
        <v>17.600000000000001</v>
      </c>
      <c r="CL120">
        <v>2</v>
      </c>
      <c r="CN120" s="56">
        <v>131</v>
      </c>
      <c r="CO120">
        <v>1</v>
      </c>
      <c r="CQ120" s="56">
        <v>30.7</v>
      </c>
      <c r="CR120">
        <v>1</v>
      </c>
    </row>
    <row r="121" spans="5:96" x14ac:dyDescent="0.2">
      <c r="E121" s="1"/>
      <c r="F121" s="1"/>
      <c r="G121" s="56">
        <v>63</v>
      </c>
      <c r="H121">
        <v>2</v>
      </c>
      <c r="J121" s="1"/>
      <c r="K121" s="56">
        <v>61</v>
      </c>
      <c r="L121">
        <v>1</v>
      </c>
      <c r="M121" s="1"/>
      <c r="N121" s="56" t="s">
        <v>404</v>
      </c>
      <c r="O121">
        <v>1</v>
      </c>
      <c r="P121" s="53"/>
      <c r="Q121" s="56" t="s">
        <v>337</v>
      </c>
      <c r="R121">
        <v>9</v>
      </c>
      <c r="S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I121" s="56">
        <v>7.8</v>
      </c>
      <c r="AJ121">
        <v>11</v>
      </c>
      <c r="AL121" s="56">
        <v>54</v>
      </c>
      <c r="AM121">
        <v>1</v>
      </c>
      <c r="AO121" s="56">
        <v>6.8</v>
      </c>
      <c r="AP121">
        <v>8</v>
      </c>
      <c r="AR121" s="56">
        <v>54</v>
      </c>
      <c r="AS121">
        <v>1</v>
      </c>
      <c r="AU121" s="56">
        <v>6.7</v>
      </c>
      <c r="AV121">
        <v>6</v>
      </c>
      <c r="AX121" s="56">
        <v>54</v>
      </c>
      <c r="AY121">
        <v>1</v>
      </c>
      <c r="BA121" s="56">
        <v>6.3</v>
      </c>
      <c r="BB121">
        <v>1</v>
      </c>
      <c r="BD121" s="56">
        <v>54</v>
      </c>
      <c r="BE121">
        <v>1</v>
      </c>
      <c r="BG121" s="56">
        <v>6.3</v>
      </c>
      <c r="BH121">
        <v>7</v>
      </c>
      <c r="BJ121" s="56">
        <v>54</v>
      </c>
      <c r="BK121">
        <v>1</v>
      </c>
      <c r="BM121" s="56">
        <v>6.3</v>
      </c>
      <c r="BN121">
        <v>7</v>
      </c>
      <c r="BP121" s="56">
        <v>54</v>
      </c>
      <c r="BQ121">
        <v>1</v>
      </c>
      <c r="BS121" s="56">
        <v>7</v>
      </c>
      <c r="BT121">
        <v>7</v>
      </c>
      <c r="BV121" s="56">
        <v>54</v>
      </c>
      <c r="BW121">
        <v>1</v>
      </c>
      <c r="BY121" s="56">
        <v>8.1999999999999993</v>
      </c>
      <c r="BZ121">
        <v>2</v>
      </c>
      <c r="CB121" s="56">
        <v>54</v>
      </c>
      <c r="CC121">
        <v>1</v>
      </c>
      <c r="CE121" s="56">
        <v>6.4</v>
      </c>
      <c r="CF121">
        <v>9</v>
      </c>
      <c r="CH121" s="56">
        <v>54</v>
      </c>
      <c r="CI121">
        <v>1</v>
      </c>
      <c r="CK121" s="56">
        <v>17.7</v>
      </c>
      <c r="CL121">
        <v>1</v>
      </c>
      <c r="CN121" s="56">
        <v>132</v>
      </c>
      <c r="CO121">
        <v>1</v>
      </c>
      <c r="CQ121" s="56">
        <v>30.8</v>
      </c>
      <c r="CR121">
        <v>4</v>
      </c>
    </row>
    <row r="122" spans="5:96" x14ac:dyDescent="0.2">
      <c r="E122" s="1"/>
      <c r="F122" s="1"/>
      <c r="G122" s="56">
        <v>65</v>
      </c>
      <c r="H122">
        <v>1</v>
      </c>
      <c r="J122" s="1"/>
      <c r="K122" s="56">
        <v>62</v>
      </c>
      <c r="L122">
        <v>1</v>
      </c>
      <c r="M122" s="1"/>
      <c r="N122" s="56" t="s">
        <v>1072</v>
      </c>
      <c r="O122">
        <v>1</v>
      </c>
      <c r="P122" s="53"/>
      <c r="Q122" s="56" t="s">
        <v>375</v>
      </c>
      <c r="R122">
        <v>1</v>
      </c>
      <c r="S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I122" s="56">
        <v>7.9</v>
      </c>
      <c r="AJ122">
        <v>8</v>
      </c>
      <c r="AL122" s="56">
        <v>55</v>
      </c>
      <c r="AM122">
        <v>1</v>
      </c>
      <c r="AO122" s="56">
        <v>6.9</v>
      </c>
      <c r="AP122">
        <v>4</v>
      </c>
      <c r="AR122" s="56">
        <v>55</v>
      </c>
      <c r="AS122">
        <v>1</v>
      </c>
      <c r="AU122" s="56">
        <v>6.8</v>
      </c>
      <c r="AV122">
        <v>7</v>
      </c>
      <c r="AX122" s="56">
        <v>55</v>
      </c>
      <c r="AY122">
        <v>1</v>
      </c>
      <c r="BA122" s="56">
        <v>6.4</v>
      </c>
      <c r="BB122">
        <v>6</v>
      </c>
      <c r="BD122" s="56">
        <v>55</v>
      </c>
      <c r="BE122">
        <v>1</v>
      </c>
      <c r="BG122" s="56">
        <v>6.4</v>
      </c>
      <c r="BH122">
        <v>3</v>
      </c>
      <c r="BJ122" s="56">
        <v>55</v>
      </c>
      <c r="BK122">
        <v>1</v>
      </c>
      <c r="BM122" s="56">
        <v>6.4</v>
      </c>
      <c r="BN122">
        <v>3</v>
      </c>
      <c r="BP122" s="56">
        <v>55</v>
      </c>
      <c r="BQ122">
        <v>1</v>
      </c>
      <c r="BS122" s="56">
        <v>7.1</v>
      </c>
      <c r="BT122">
        <v>12</v>
      </c>
      <c r="BV122" s="56">
        <v>55</v>
      </c>
      <c r="BW122">
        <v>1</v>
      </c>
      <c r="BY122" s="56">
        <v>8.3000000000000007</v>
      </c>
      <c r="BZ122">
        <v>1</v>
      </c>
      <c r="CB122" s="56">
        <v>55</v>
      </c>
      <c r="CC122">
        <v>1</v>
      </c>
      <c r="CE122" s="56">
        <v>6.5</v>
      </c>
      <c r="CF122">
        <v>3</v>
      </c>
      <c r="CH122" s="56">
        <v>55</v>
      </c>
      <c r="CI122">
        <v>1</v>
      </c>
      <c r="CK122" s="56">
        <v>17.8</v>
      </c>
      <c r="CL122">
        <v>1</v>
      </c>
      <c r="CN122" s="56">
        <v>133</v>
      </c>
      <c r="CO122">
        <v>1</v>
      </c>
      <c r="CQ122" s="56">
        <v>30.9</v>
      </c>
      <c r="CR122">
        <v>4</v>
      </c>
    </row>
    <row r="123" spans="5:96" x14ac:dyDescent="0.2">
      <c r="E123" s="1"/>
      <c r="F123" s="1"/>
      <c r="G123" s="56">
        <v>66</v>
      </c>
      <c r="H123">
        <v>1</v>
      </c>
      <c r="J123" s="1"/>
      <c r="K123" s="56">
        <v>63</v>
      </c>
      <c r="L123">
        <v>2</v>
      </c>
      <c r="M123" s="1"/>
      <c r="N123" s="56" t="s">
        <v>1394</v>
      </c>
      <c r="O123">
        <v>1</v>
      </c>
      <c r="P123" s="53"/>
      <c r="Q123" s="56" t="s">
        <v>268</v>
      </c>
      <c r="R123">
        <v>5</v>
      </c>
      <c r="S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I123" s="56">
        <v>8</v>
      </c>
      <c r="AJ123">
        <v>13</v>
      </c>
      <c r="AL123" s="56">
        <v>56</v>
      </c>
      <c r="AM123">
        <v>1</v>
      </c>
      <c r="AO123" s="56">
        <v>7</v>
      </c>
      <c r="AP123">
        <v>6</v>
      </c>
      <c r="AR123" s="56">
        <v>56</v>
      </c>
      <c r="AS123">
        <v>1</v>
      </c>
      <c r="AU123" s="56">
        <v>6.9</v>
      </c>
      <c r="AV123">
        <v>3</v>
      </c>
      <c r="AX123" s="56">
        <v>56</v>
      </c>
      <c r="AY123">
        <v>1</v>
      </c>
      <c r="BA123" s="56">
        <v>6.5</v>
      </c>
      <c r="BB123">
        <v>2</v>
      </c>
      <c r="BD123" s="56">
        <v>56</v>
      </c>
      <c r="BE123">
        <v>1</v>
      </c>
      <c r="BG123" s="56">
        <v>6.5</v>
      </c>
      <c r="BH123">
        <v>3</v>
      </c>
      <c r="BJ123" s="56">
        <v>56</v>
      </c>
      <c r="BK123">
        <v>1</v>
      </c>
      <c r="BM123" s="56">
        <v>6.5</v>
      </c>
      <c r="BN123">
        <v>2</v>
      </c>
      <c r="BP123" s="56">
        <v>56</v>
      </c>
      <c r="BQ123">
        <v>1</v>
      </c>
      <c r="BS123" s="56">
        <v>7.2</v>
      </c>
      <c r="BT123">
        <v>8</v>
      </c>
      <c r="BV123" s="56">
        <v>56</v>
      </c>
      <c r="BW123">
        <v>1</v>
      </c>
      <c r="BY123" s="56">
        <v>8.4</v>
      </c>
      <c r="BZ123">
        <v>1</v>
      </c>
      <c r="CB123" s="56">
        <v>56</v>
      </c>
      <c r="CC123">
        <v>1</v>
      </c>
      <c r="CE123" s="56">
        <v>6.6</v>
      </c>
      <c r="CF123">
        <v>8</v>
      </c>
      <c r="CH123" s="56">
        <v>56</v>
      </c>
      <c r="CI123">
        <v>1</v>
      </c>
      <c r="CK123" s="56">
        <v>18</v>
      </c>
      <c r="CL123">
        <v>2</v>
      </c>
      <c r="CN123" s="56">
        <v>134</v>
      </c>
      <c r="CO123">
        <v>1</v>
      </c>
      <c r="CQ123" s="56">
        <v>31.1</v>
      </c>
      <c r="CR123">
        <v>1</v>
      </c>
    </row>
    <row r="124" spans="5:96" x14ac:dyDescent="0.2">
      <c r="E124" s="1"/>
      <c r="F124" s="1"/>
      <c r="G124" s="56">
        <v>67</v>
      </c>
      <c r="H124">
        <v>1</v>
      </c>
      <c r="J124" s="1"/>
      <c r="K124" s="56">
        <v>65</v>
      </c>
      <c r="L124">
        <v>1</v>
      </c>
      <c r="M124" s="1"/>
      <c r="N124" s="56" t="s">
        <v>455</v>
      </c>
      <c r="O124">
        <v>1</v>
      </c>
      <c r="P124" s="53"/>
      <c r="Q124" s="56" t="s">
        <v>899</v>
      </c>
      <c r="R124">
        <v>1</v>
      </c>
      <c r="S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I124" s="56">
        <v>8.1</v>
      </c>
      <c r="AJ124">
        <v>6</v>
      </c>
      <c r="AL124" s="56">
        <v>57</v>
      </c>
      <c r="AM124">
        <v>1</v>
      </c>
      <c r="AO124" s="56">
        <v>7.1</v>
      </c>
      <c r="AP124">
        <v>9</v>
      </c>
      <c r="AR124" s="56">
        <v>57</v>
      </c>
      <c r="AS124">
        <v>1</v>
      </c>
      <c r="AU124" s="56">
        <v>7</v>
      </c>
      <c r="AV124">
        <v>4</v>
      </c>
      <c r="AX124" s="56">
        <v>57</v>
      </c>
      <c r="AY124">
        <v>1</v>
      </c>
      <c r="BA124" s="56">
        <v>6.6</v>
      </c>
      <c r="BB124">
        <v>2</v>
      </c>
      <c r="BD124" s="56">
        <v>57</v>
      </c>
      <c r="BE124">
        <v>1</v>
      </c>
      <c r="BG124" s="56">
        <v>6.6</v>
      </c>
      <c r="BH124">
        <v>6</v>
      </c>
      <c r="BJ124" s="56">
        <v>57</v>
      </c>
      <c r="BK124">
        <v>1</v>
      </c>
      <c r="BM124" s="56">
        <v>6.6</v>
      </c>
      <c r="BN124">
        <v>3</v>
      </c>
      <c r="BP124" s="56">
        <v>57</v>
      </c>
      <c r="BQ124">
        <v>1</v>
      </c>
      <c r="BS124" s="56">
        <v>7.3</v>
      </c>
      <c r="BT124">
        <v>9</v>
      </c>
      <c r="BV124" s="56">
        <v>57</v>
      </c>
      <c r="BW124">
        <v>1</v>
      </c>
      <c r="BY124" s="56">
        <v>8.5</v>
      </c>
      <c r="BZ124">
        <v>1</v>
      </c>
      <c r="CB124" s="56">
        <v>57</v>
      </c>
      <c r="CC124">
        <v>1</v>
      </c>
      <c r="CE124" s="56">
        <v>6.7</v>
      </c>
      <c r="CF124">
        <v>5</v>
      </c>
      <c r="CH124" s="56">
        <v>57</v>
      </c>
      <c r="CI124">
        <v>1</v>
      </c>
      <c r="CK124" s="56">
        <v>18.100000000000001</v>
      </c>
      <c r="CL124">
        <v>2</v>
      </c>
      <c r="CN124" s="56">
        <v>137</v>
      </c>
      <c r="CO124">
        <v>1</v>
      </c>
      <c r="CQ124" s="56">
        <v>31.2</v>
      </c>
      <c r="CR124">
        <v>1</v>
      </c>
    </row>
    <row r="125" spans="5:96" x14ac:dyDescent="0.2">
      <c r="E125" s="1"/>
      <c r="F125" s="1"/>
      <c r="G125" s="56">
        <v>68</v>
      </c>
      <c r="H125">
        <v>1</v>
      </c>
      <c r="J125" s="1"/>
      <c r="K125" s="56">
        <v>66</v>
      </c>
      <c r="L125">
        <v>1</v>
      </c>
      <c r="M125" s="1"/>
      <c r="N125" s="56" t="s">
        <v>1594</v>
      </c>
      <c r="O125">
        <v>1</v>
      </c>
      <c r="P125" s="53"/>
      <c r="Q125" s="56" t="s">
        <v>225</v>
      </c>
      <c r="R125">
        <v>3</v>
      </c>
      <c r="S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I125" s="56">
        <v>8.1999999999999993</v>
      </c>
      <c r="AJ125">
        <v>7</v>
      </c>
      <c r="AL125" s="56">
        <v>58</v>
      </c>
      <c r="AM125">
        <v>1</v>
      </c>
      <c r="AO125" s="56">
        <v>7.2</v>
      </c>
      <c r="AP125">
        <v>4</v>
      </c>
      <c r="AR125" s="56">
        <v>58</v>
      </c>
      <c r="AS125">
        <v>1</v>
      </c>
      <c r="AU125" s="56">
        <v>7.1</v>
      </c>
      <c r="AV125">
        <v>6</v>
      </c>
      <c r="AX125" s="56">
        <v>58</v>
      </c>
      <c r="AY125">
        <v>1</v>
      </c>
      <c r="BA125" s="56">
        <v>6.7</v>
      </c>
      <c r="BB125">
        <v>3</v>
      </c>
      <c r="BD125" s="56">
        <v>58</v>
      </c>
      <c r="BE125">
        <v>1</v>
      </c>
      <c r="BG125" s="56">
        <v>6.7</v>
      </c>
      <c r="BH125">
        <v>4</v>
      </c>
      <c r="BJ125" s="56">
        <v>58</v>
      </c>
      <c r="BK125">
        <v>1</v>
      </c>
      <c r="BM125" s="56">
        <v>6.7</v>
      </c>
      <c r="BN125">
        <v>1</v>
      </c>
      <c r="BP125" s="56">
        <v>58</v>
      </c>
      <c r="BQ125">
        <v>1</v>
      </c>
      <c r="BS125" s="56">
        <v>7.4</v>
      </c>
      <c r="BT125">
        <v>8</v>
      </c>
      <c r="BV125" s="56">
        <v>58</v>
      </c>
      <c r="BW125">
        <v>1</v>
      </c>
      <c r="BY125" s="56">
        <v>8.6999999999999993</v>
      </c>
      <c r="BZ125">
        <v>1</v>
      </c>
      <c r="CB125" s="56">
        <v>58</v>
      </c>
      <c r="CC125">
        <v>1</v>
      </c>
      <c r="CE125" s="56">
        <v>6.8</v>
      </c>
      <c r="CF125">
        <v>4</v>
      </c>
      <c r="CH125" s="56">
        <v>58</v>
      </c>
      <c r="CI125">
        <v>1</v>
      </c>
      <c r="CK125" s="56">
        <v>18.2</v>
      </c>
      <c r="CL125">
        <v>1</v>
      </c>
      <c r="CN125" s="56">
        <v>140</v>
      </c>
      <c r="CO125">
        <v>1</v>
      </c>
      <c r="CQ125" s="56">
        <v>31.3</v>
      </c>
      <c r="CR125">
        <v>5</v>
      </c>
    </row>
    <row r="126" spans="5:96" x14ac:dyDescent="0.2">
      <c r="E126" s="1"/>
      <c r="F126" s="1"/>
      <c r="G126" s="56">
        <v>69</v>
      </c>
      <c r="H126">
        <v>1</v>
      </c>
      <c r="J126" s="1"/>
      <c r="K126" s="56">
        <v>67</v>
      </c>
      <c r="L126">
        <v>1</v>
      </c>
      <c r="M126" s="1"/>
      <c r="N126" s="56" t="s">
        <v>1769</v>
      </c>
      <c r="O126">
        <v>1</v>
      </c>
      <c r="P126" s="53"/>
      <c r="Q126" s="56" t="s">
        <v>355</v>
      </c>
      <c r="R126">
        <v>32</v>
      </c>
      <c r="S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I126" s="56">
        <v>8.3000000000000007</v>
      </c>
      <c r="AJ126">
        <v>6</v>
      </c>
      <c r="AL126" s="56">
        <v>59</v>
      </c>
      <c r="AM126">
        <v>1</v>
      </c>
      <c r="AO126" s="56">
        <v>7.3</v>
      </c>
      <c r="AP126">
        <v>7</v>
      </c>
      <c r="AR126" s="56">
        <v>59</v>
      </c>
      <c r="AS126">
        <v>1</v>
      </c>
      <c r="AU126" s="56">
        <v>7.2</v>
      </c>
      <c r="AV126">
        <v>5</v>
      </c>
      <c r="AX126" s="56">
        <v>59</v>
      </c>
      <c r="AY126">
        <v>1</v>
      </c>
      <c r="BA126" s="56">
        <v>6.8</v>
      </c>
      <c r="BB126">
        <v>3</v>
      </c>
      <c r="BD126" s="56">
        <v>59</v>
      </c>
      <c r="BE126">
        <v>1</v>
      </c>
      <c r="BG126" s="56">
        <v>6.8</v>
      </c>
      <c r="BH126">
        <v>5</v>
      </c>
      <c r="BJ126" s="56">
        <v>59</v>
      </c>
      <c r="BK126">
        <v>1</v>
      </c>
      <c r="BM126" s="56">
        <v>6.8</v>
      </c>
      <c r="BN126">
        <v>7</v>
      </c>
      <c r="BP126" s="56">
        <v>59</v>
      </c>
      <c r="BQ126">
        <v>1</v>
      </c>
      <c r="BS126" s="56">
        <v>7.5</v>
      </c>
      <c r="BT126">
        <v>8</v>
      </c>
      <c r="BV126" s="56">
        <v>59</v>
      </c>
      <c r="BW126">
        <v>1</v>
      </c>
      <c r="BY126" s="56">
        <v>8.8000000000000007</v>
      </c>
      <c r="BZ126">
        <v>1</v>
      </c>
      <c r="CB126" s="56">
        <v>59</v>
      </c>
      <c r="CC126">
        <v>1</v>
      </c>
      <c r="CE126" s="56">
        <v>6.9</v>
      </c>
      <c r="CF126">
        <v>4</v>
      </c>
      <c r="CH126" s="56">
        <v>59</v>
      </c>
      <c r="CI126">
        <v>1</v>
      </c>
      <c r="CK126" s="56">
        <v>18.5</v>
      </c>
      <c r="CL126">
        <v>1</v>
      </c>
      <c r="CN126" s="56">
        <v>153</v>
      </c>
      <c r="CO126">
        <v>1</v>
      </c>
      <c r="CQ126" s="56">
        <v>31.4</v>
      </c>
      <c r="CR126">
        <v>2</v>
      </c>
    </row>
    <row r="127" spans="5:96" x14ac:dyDescent="0.2">
      <c r="E127" s="1"/>
      <c r="F127" s="1"/>
      <c r="G127" s="56">
        <v>70</v>
      </c>
      <c r="H127">
        <v>2</v>
      </c>
      <c r="J127" s="1"/>
      <c r="K127" s="56">
        <v>68</v>
      </c>
      <c r="L127">
        <v>1</v>
      </c>
      <c r="M127" s="1"/>
      <c r="N127" s="56" t="s">
        <v>433</v>
      </c>
      <c r="O127">
        <v>1</v>
      </c>
      <c r="P127" s="53"/>
      <c r="Q127" s="56" t="s">
        <v>632</v>
      </c>
      <c r="R127">
        <v>1</v>
      </c>
      <c r="S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I127" s="56">
        <v>8.4</v>
      </c>
      <c r="AJ127">
        <v>7</v>
      </c>
      <c r="AL127" s="56">
        <v>60</v>
      </c>
      <c r="AM127">
        <v>1</v>
      </c>
      <c r="AO127" s="56">
        <v>7.4</v>
      </c>
      <c r="AP127">
        <v>3</v>
      </c>
      <c r="AR127" s="56">
        <v>60</v>
      </c>
      <c r="AS127">
        <v>1</v>
      </c>
      <c r="AU127" s="56">
        <v>7.3</v>
      </c>
      <c r="AV127">
        <v>4</v>
      </c>
      <c r="AX127" s="56">
        <v>60</v>
      </c>
      <c r="AY127">
        <v>1</v>
      </c>
      <c r="BA127" s="56">
        <v>6.9</v>
      </c>
      <c r="BB127">
        <v>8</v>
      </c>
      <c r="BD127" s="56">
        <v>60</v>
      </c>
      <c r="BE127">
        <v>1</v>
      </c>
      <c r="BG127" s="56">
        <v>6.9</v>
      </c>
      <c r="BH127">
        <v>8</v>
      </c>
      <c r="BJ127" s="56">
        <v>60</v>
      </c>
      <c r="BK127">
        <v>1</v>
      </c>
      <c r="BM127" s="56">
        <v>6.9</v>
      </c>
      <c r="BN127">
        <v>4</v>
      </c>
      <c r="BP127" s="56">
        <v>60</v>
      </c>
      <c r="BQ127">
        <v>1</v>
      </c>
      <c r="BS127" s="56">
        <v>7.6</v>
      </c>
      <c r="BT127">
        <v>5</v>
      </c>
      <c r="BV127" s="56">
        <v>60</v>
      </c>
      <c r="BW127">
        <v>1</v>
      </c>
      <c r="BY127" s="56">
        <v>9</v>
      </c>
      <c r="BZ127">
        <v>1</v>
      </c>
      <c r="CB127" s="56">
        <v>60</v>
      </c>
      <c r="CC127">
        <v>1</v>
      </c>
      <c r="CE127" s="56">
        <v>7</v>
      </c>
      <c r="CF127">
        <v>4</v>
      </c>
      <c r="CH127" s="56">
        <v>60</v>
      </c>
      <c r="CI127">
        <v>1</v>
      </c>
      <c r="CK127" s="56">
        <v>18.600000000000001</v>
      </c>
      <c r="CL127">
        <v>3</v>
      </c>
      <c r="CN127" s="56">
        <v>156</v>
      </c>
      <c r="CO127">
        <v>1</v>
      </c>
      <c r="CQ127" s="56">
        <v>31.5</v>
      </c>
      <c r="CR127">
        <v>2</v>
      </c>
    </row>
    <row r="128" spans="5:96" x14ac:dyDescent="0.2">
      <c r="E128" s="1"/>
      <c r="F128" s="1"/>
      <c r="G128" s="56">
        <v>72</v>
      </c>
      <c r="H128">
        <v>2</v>
      </c>
      <c r="J128" s="1"/>
      <c r="K128" s="56">
        <v>69</v>
      </c>
      <c r="L128">
        <v>2</v>
      </c>
      <c r="M128" s="1"/>
      <c r="N128" s="56" t="s">
        <v>701</v>
      </c>
      <c r="O128">
        <v>1</v>
      </c>
      <c r="P128" s="53"/>
      <c r="Q128" s="56" t="s">
        <v>109</v>
      </c>
      <c r="R128">
        <v>22</v>
      </c>
      <c r="S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I128" s="56">
        <v>8.5</v>
      </c>
      <c r="AJ128">
        <v>7</v>
      </c>
      <c r="AL128" s="56">
        <v>61</v>
      </c>
      <c r="AM128">
        <v>1</v>
      </c>
      <c r="AO128" s="56">
        <v>7.5</v>
      </c>
      <c r="AP128">
        <v>7</v>
      </c>
      <c r="AR128" s="56">
        <v>61</v>
      </c>
      <c r="AS128">
        <v>1</v>
      </c>
      <c r="AU128" s="56">
        <v>7.4</v>
      </c>
      <c r="AV128">
        <v>11</v>
      </c>
      <c r="AX128" s="56">
        <v>61</v>
      </c>
      <c r="AY128">
        <v>1</v>
      </c>
      <c r="BA128" s="56">
        <v>7</v>
      </c>
      <c r="BB128">
        <v>8</v>
      </c>
      <c r="BD128" s="56">
        <v>61</v>
      </c>
      <c r="BE128">
        <v>1</v>
      </c>
      <c r="BG128" s="56">
        <v>7</v>
      </c>
      <c r="BH128">
        <v>5</v>
      </c>
      <c r="BJ128" s="56">
        <v>61</v>
      </c>
      <c r="BK128">
        <v>1</v>
      </c>
      <c r="BM128" s="56">
        <v>7</v>
      </c>
      <c r="BN128">
        <v>4</v>
      </c>
      <c r="BP128" s="56">
        <v>61</v>
      </c>
      <c r="BQ128">
        <v>1</v>
      </c>
      <c r="BS128" s="56">
        <v>7.7</v>
      </c>
      <c r="BT128">
        <v>6</v>
      </c>
      <c r="BV128" s="56">
        <v>61</v>
      </c>
      <c r="BW128">
        <v>1</v>
      </c>
      <c r="BY128" s="56">
        <v>9.1</v>
      </c>
      <c r="BZ128">
        <v>3</v>
      </c>
      <c r="CB128" s="56">
        <v>61</v>
      </c>
      <c r="CC128">
        <v>1</v>
      </c>
      <c r="CE128" s="56">
        <v>7.1</v>
      </c>
      <c r="CF128">
        <v>7</v>
      </c>
      <c r="CH128" s="56">
        <v>61</v>
      </c>
      <c r="CI128">
        <v>1</v>
      </c>
      <c r="CK128" s="56">
        <v>18.7</v>
      </c>
      <c r="CL128">
        <v>2</v>
      </c>
      <c r="CN128" s="56">
        <v>157</v>
      </c>
      <c r="CO128">
        <v>1</v>
      </c>
      <c r="CQ128" s="56">
        <v>31.6</v>
      </c>
      <c r="CR128">
        <v>4</v>
      </c>
    </row>
    <row r="129" spans="5:96" x14ac:dyDescent="0.2">
      <c r="E129" s="1"/>
      <c r="F129" s="1"/>
      <c r="G129" s="56">
        <v>74</v>
      </c>
      <c r="H129">
        <v>1</v>
      </c>
      <c r="J129" s="1"/>
      <c r="K129" s="56">
        <v>71</v>
      </c>
      <c r="L129">
        <v>1</v>
      </c>
      <c r="M129" s="1"/>
      <c r="N129" s="56" t="s">
        <v>1104</v>
      </c>
      <c r="O129">
        <v>1</v>
      </c>
      <c r="P129" s="53"/>
      <c r="Q129" s="56" t="s">
        <v>169</v>
      </c>
      <c r="R129">
        <v>2</v>
      </c>
      <c r="S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I129" s="56">
        <v>8.6</v>
      </c>
      <c r="AJ129">
        <v>10</v>
      </c>
      <c r="AL129" s="56">
        <v>62</v>
      </c>
      <c r="AM129">
        <v>1</v>
      </c>
      <c r="AO129" s="56">
        <v>7.6</v>
      </c>
      <c r="AP129">
        <v>3</v>
      </c>
      <c r="AR129" s="56">
        <v>62</v>
      </c>
      <c r="AS129">
        <v>1</v>
      </c>
      <c r="AU129" s="56">
        <v>7.5</v>
      </c>
      <c r="AV129">
        <v>3</v>
      </c>
      <c r="AX129" s="56">
        <v>62</v>
      </c>
      <c r="AY129">
        <v>1</v>
      </c>
      <c r="BA129" s="56">
        <v>7.1</v>
      </c>
      <c r="BB129">
        <v>6</v>
      </c>
      <c r="BD129" s="56">
        <v>62</v>
      </c>
      <c r="BE129">
        <v>1</v>
      </c>
      <c r="BG129" s="56">
        <v>7.1</v>
      </c>
      <c r="BH129">
        <v>5</v>
      </c>
      <c r="BJ129" s="56">
        <v>62</v>
      </c>
      <c r="BK129">
        <v>1</v>
      </c>
      <c r="BM129" s="56">
        <v>7.1</v>
      </c>
      <c r="BN129">
        <v>6</v>
      </c>
      <c r="BP129" s="56">
        <v>62</v>
      </c>
      <c r="BQ129">
        <v>1</v>
      </c>
      <c r="BS129" s="56">
        <v>7.8</v>
      </c>
      <c r="BT129">
        <v>12</v>
      </c>
      <c r="BV129" s="56">
        <v>62</v>
      </c>
      <c r="BW129">
        <v>1</v>
      </c>
      <c r="BY129" s="56">
        <v>9.1999999999999993</v>
      </c>
      <c r="BZ129">
        <v>2</v>
      </c>
      <c r="CB129" s="56">
        <v>62</v>
      </c>
      <c r="CC129">
        <v>1</v>
      </c>
      <c r="CE129" s="56">
        <v>7.2</v>
      </c>
      <c r="CF129">
        <v>3</v>
      </c>
      <c r="CH129" s="56">
        <v>62</v>
      </c>
      <c r="CI129">
        <v>1</v>
      </c>
      <c r="CK129" s="56">
        <v>18.8</v>
      </c>
      <c r="CL129">
        <v>1</v>
      </c>
      <c r="CN129" s="56">
        <v>160</v>
      </c>
      <c r="CO129">
        <v>1</v>
      </c>
      <c r="CQ129" s="56">
        <v>31.9</v>
      </c>
      <c r="CR129">
        <v>3</v>
      </c>
    </row>
    <row r="130" spans="5:96" x14ac:dyDescent="0.2">
      <c r="E130" s="1"/>
      <c r="F130" s="1"/>
      <c r="G130" s="56">
        <v>75</v>
      </c>
      <c r="H130">
        <v>1</v>
      </c>
      <c r="J130" s="1"/>
      <c r="K130" s="56">
        <v>72</v>
      </c>
      <c r="L130">
        <v>1</v>
      </c>
      <c r="M130" s="1"/>
      <c r="N130" s="56" t="s">
        <v>601</v>
      </c>
      <c r="O130">
        <v>1</v>
      </c>
      <c r="P130" s="53"/>
      <c r="Q130" s="56" t="s">
        <v>1237</v>
      </c>
      <c r="R130">
        <v>13</v>
      </c>
      <c r="S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I130" s="56">
        <v>8.6999999999999993</v>
      </c>
      <c r="AJ130">
        <v>7</v>
      </c>
      <c r="AL130" s="56">
        <v>63</v>
      </c>
      <c r="AM130">
        <v>1</v>
      </c>
      <c r="AO130" s="56">
        <v>7.7</v>
      </c>
      <c r="AP130">
        <v>3</v>
      </c>
      <c r="AR130" s="56">
        <v>63</v>
      </c>
      <c r="AS130">
        <v>1</v>
      </c>
      <c r="AU130" s="56">
        <v>7.6</v>
      </c>
      <c r="AV130">
        <v>9</v>
      </c>
      <c r="AX130" s="56">
        <v>63</v>
      </c>
      <c r="AY130">
        <v>1</v>
      </c>
      <c r="BA130" s="56">
        <v>7.2</v>
      </c>
      <c r="BB130">
        <v>2</v>
      </c>
      <c r="BD130" s="56">
        <v>63</v>
      </c>
      <c r="BE130">
        <v>1</v>
      </c>
      <c r="BG130" s="56">
        <v>7.2</v>
      </c>
      <c r="BH130">
        <v>6</v>
      </c>
      <c r="BJ130" s="56">
        <v>63</v>
      </c>
      <c r="BK130">
        <v>1</v>
      </c>
      <c r="BM130" s="56">
        <v>7.2</v>
      </c>
      <c r="BN130">
        <v>4</v>
      </c>
      <c r="BP130" s="56">
        <v>63</v>
      </c>
      <c r="BQ130">
        <v>1</v>
      </c>
      <c r="BS130" s="56">
        <v>7.9</v>
      </c>
      <c r="BT130">
        <v>6</v>
      </c>
      <c r="BV130" s="56">
        <v>63</v>
      </c>
      <c r="BW130">
        <v>1</v>
      </c>
      <c r="BY130" s="56">
        <v>9.3000000000000007</v>
      </c>
      <c r="BZ130">
        <v>2</v>
      </c>
      <c r="CB130" s="56">
        <v>63</v>
      </c>
      <c r="CC130">
        <v>1</v>
      </c>
      <c r="CE130" s="56">
        <v>7.3</v>
      </c>
      <c r="CF130">
        <v>7</v>
      </c>
      <c r="CH130" s="56">
        <v>63</v>
      </c>
      <c r="CI130">
        <v>1</v>
      </c>
      <c r="CK130" s="56">
        <v>19</v>
      </c>
      <c r="CL130">
        <v>2</v>
      </c>
      <c r="CN130" s="56">
        <v>161</v>
      </c>
      <c r="CO130">
        <v>1</v>
      </c>
      <c r="CQ130" s="56">
        <v>32</v>
      </c>
      <c r="CR130">
        <v>5</v>
      </c>
    </row>
    <row r="131" spans="5:96" x14ac:dyDescent="0.2">
      <c r="E131" s="1"/>
      <c r="F131" s="1"/>
      <c r="G131" s="56">
        <v>76</v>
      </c>
      <c r="H131">
        <v>1</v>
      </c>
      <c r="J131" s="1"/>
      <c r="K131" s="56">
        <v>73</v>
      </c>
      <c r="L131">
        <v>1</v>
      </c>
      <c r="M131" s="1"/>
      <c r="N131" s="56" t="s">
        <v>1067</v>
      </c>
      <c r="O131">
        <v>1</v>
      </c>
      <c r="P131" s="53"/>
      <c r="Q131" s="56" t="s">
        <v>910</v>
      </c>
      <c r="R131">
        <v>8</v>
      </c>
      <c r="S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I131" s="56">
        <v>8.8000000000000007</v>
      </c>
      <c r="AJ131">
        <v>6</v>
      </c>
      <c r="AL131" s="56">
        <v>64</v>
      </c>
      <c r="AM131">
        <v>1</v>
      </c>
      <c r="AO131" s="56">
        <v>7.8</v>
      </c>
      <c r="AP131">
        <v>7</v>
      </c>
      <c r="AR131" s="56">
        <v>64</v>
      </c>
      <c r="AS131">
        <v>1</v>
      </c>
      <c r="AU131" s="56">
        <v>7.7</v>
      </c>
      <c r="AV131">
        <v>2</v>
      </c>
      <c r="AX131" s="56">
        <v>64</v>
      </c>
      <c r="AY131">
        <v>1</v>
      </c>
      <c r="BA131" s="56">
        <v>7.3</v>
      </c>
      <c r="BB131">
        <v>7</v>
      </c>
      <c r="BD131" s="56">
        <v>64</v>
      </c>
      <c r="BE131">
        <v>1</v>
      </c>
      <c r="BG131" s="56">
        <v>7.3</v>
      </c>
      <c r="BH131">
        <v>5</v>
      </c>
      <c r="BJ131" s="56">
        <v>64</v>
      </c>
      <c r="BK131">
        <v>1</v>
      </c>
      <c r="BM131" s="56">
        <v>7.3</v>
      </c>
      <c r="BN131">
        <v>3</v>
      </c>
      <c r="BP131" s="56">
        <v>64</v>
      </c>
      <c r="BQ131">
        <v>1</v>
      </c>
      <c r="BS131" s="56">
        <v>8</v>
      </c>
      <c r="BT131">
        <v>3</v>
      </c>
      <c r="BV131" s="56">
        <v>64</v>
      </c>
      <c r="BW131">
        <v>1</v>
      </c>
      <c r="BY131" s="56">
        <v>9.4</v>
      </c>
      <c r="BZ131">
        <v>2</v>
      </c>
      <c r="CB131" s="56">
        <v>64</v>
      </c>
      <c r="CC131">
        <v>1</v>
      </c>
      <c r="CE131" s="56">
        <v>7.4</v>
      </c>
      <c r="CF131">
        <v>5</v>
      </c>
      <c r="CH131" s="56">
        <v>64</v>
      </c>
      <c r="CI131">
        <v>1</v>
      </c>
      <c r="CK131" s="56">
        <v>19.100000000000001</v>
      </c>
      <c r="CL131">
        <v>2</v>
      </c>
      <c r="CN131" s="56">
        <v>162</v>
      </c>
      <c r="CO131">
        <v>1</v>
      </c>
      <c r="CQ131" s="56">
        <v>32.1</v>
      </c>
      <c r="CR131">
        <v>1</v>
      </c>
    </row>
    <row r="132" spans="5:96" x14ac:dyDescent="0.2">
      <c r="E132" s="1"/>
      <c r="F132" s="1"/>
      <c r="G132" s="56">
        <v>77</v>
      </c>
      <c r="H132">
        <v>1</v>
      </c>
      <c r="J132" s="1"/>
      <c r="K132" s="56">
        <v>74</v>
      </c>
      <c r="L132">
        <v>1</v>
      </c>
      <c r="M132" s="1"/>
      <c r="N132" s="56" t="s">
        <v>1149</v>
      </c>
      <c r="O132">
        <v>1</v>
      </c>
      <c r="P132" s="53"/>
      <c r="Q132" s="56" t="s">
        <v>308</v>
      </c>
      <c r="R132">
        <v>3</v>
      </c>
      <c r="S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I132" s="56">
        <v>8.9</v>
      </c>
      <c r="AJ132">
        <v>8</v>
      </c>
      <c r="AL132" s="56">
        <v>65</v>
      </c>
      <c r="AM132">
        <v>1</v>
      </c>
      <c r="AO132" s="56">
        <v>7.9</v>
      </c>
      <c r="AP132">
        <v>7</v>
      </c>
      <c r="AR132" s="56">
        <v>65</v>
      </c>
      <c r="AS132">
        <v>1</v>
      </c>
      <c r="AU132" s="56">
        <v>7.8</v>
      </c>
      <c r="AV132">
        <v>4</v>
      </c>
      <c r="AX132" s="56">
        <v>65</v>
      </c>
      <c r="AY132">
        <v>1</v>
      </c>
      <c r="BA132" s="56">
        <v>7.4</v>
      </c>
      <c r="BB132">
        <v>6</v>
      </c>
      <c r="BD132" s="56">
        <v>65</v>
      </c>
      <c r="BE132">
        <v>1</v>
      </c>
      <c r="BG132" s="56">
        <v>7.4</v>
      </c>
      <c r="BH132">
        <v>5</v>
      </c>
      <c r="BJ132" s="56">
        <v>65</v>
      </c>
      <c r="BK132">
        <v>1</v>
      </c>
      <c r="BM132" s="56">
        <v>7.4</v>
      </c>
      <c r="BN132">
        <v>3</v>
      </c>
      <c r="BP132" s="56">
        <v>65</v>
      </c>
      <c r="BQ132">
        <v>1</v>
      </c>
      <c r="BS132" s="56">
        <v>8.1</v>
      </c>
      <c r="BT132">
        <v>5</v>
      </c>
      <c r="BV132" s="56">
        <v>65</v>
      </c>
      <c r="BW132">
        <v>1</v>
      </c>
      <c r="BY132" s="56">
        <v>9.5</v>
      </c>
      <c r="BZ132">
        <v>1</v>
      </c>
      <c r="CB132" s="56">
        <v>65</v>
      </c>
      <c r="CC132">
        <v>1</v>
      </c>
      <c r="CE132" s="56">
        <v>7.5</v>
      </c>
      <c r="CF132">
        <v>5</v>
      </c>
      <c r="CH132" s="56">
        <v>65</v>
      </c>
      <c r="CI132">
        <v>1</v>
      </c>
      <c r="CK132" s="56">
        <v>19.5</v>
      </c>
      <c r="CL132">
        <v>2</v>
      </c>
      <c r="CN132" s="56">
        <v>165</v>
      </c>
      <c r="CO132">
        <v>1</v>
      </c>
      <c r="CQ132" s="56">
        <v>32.200000000000003</v>
      </c>
      <c r="CR132">
        <v>4</v>
      </c>
    </row>
    <row r="133" spans="5:96" x14ac:dyDescent="0.2">
      <c r="E133" s="1"/>
      <c r="F133" s="1"/>
      <c r="G133" s="56">
        <v>78</v>
      </c>
      <c r="H133">
        <v>1</v>
      </c>
      <c r="J133" s="1"/>
      <c r="K133" s="56">
        <v>75</v>
      </c>
      <c r="L133">
        <v>1</v>
      </c>
      <c r="M133" s="1"/>
      <c r="N133" s="56" t="s">
        <v>405</v>
      </c>
      <c r="O133">
        <v>1</v>
      </c>
      <c r="P133" s="53"/>
      <c r="Q133" s="56" t="s">
        <v>357</v>
      </c>
      <c r="R133">
        <v>2</v>
      </c>
      <c r="S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I133" s="56">
        <v>9</v>
      </c>
      <c r="AJ133">
        <v>8</v>
      </c>
      <c r="AL133" s="56">
        <v>66</v>
      </c>
      <c r="AM133">
        <v>1</v>
      </c>
      <c r="AO133" s="56">
        <v>8</v>
      </c>
      <c r="AP133">
        <v>9</v>
      </c>
      <c r="AR133" s="56">
        <v>66</v>
      </c>
      <c r="AS133">
        <v>1</v>
      </c>
      <c r="AU133" s="56">
        <v>7.9</v>
      </c>
      <c r="AV133">
        <v>4</v>
      </c>
      <c r="AX133" s="56">
        <v>66</v>
      </c>
      <c r="AY133">
        <v>1</v>
      </c>
      <c r="BA133" s="56">
        <v>7.5</v>
      </c>
      <c r="BB133">
        <v>2</v>
      </c>
      <c r="BD133" s="56">
        <v>66</v>
      </c>
      <c r="BE133">
        <v>1</v>
      </c>
      <c r="BG133" s="56">
        <v>7.5</v>
      </c>
      <c r="BH133">
        <v>4</v>
      </c>
      <c r="BJ133" s="56">
        <v>66</v>
      </c>
      <c r="BK133">
        <v>1</v>
      </c>
      <c r="BM133" s="56">
        <v>7.5</v>
      </c>
      <c r="BN133">
        <v>6</v>
      </c>
      <c r="BP133" s="56">
        <v>66</v>
      </c>
      <c r="BQ133">
        <v>1</v>
      </c>
      <c r="BS133" s="56">
        <v>8.1999999999999993</v>
      </c>
      <c r="BT133">
        <v>6</v>
      </c>
      <c r="BV133" s="56">
        <v>66</v>
      </c>
      <c r="BW133">
        <v>1</v>
      </c>
      <c r="BY133" s="56">
        <v>9.6</v>
      </c>
      <c r="BZ133">
        <v>3</v>
      </c>
      <c r="CB133" s="56">
        <v>66</v>
      </c>
      <c r="CC133">
        <v>1</v>
      </c>
      <c r="CE133" s="56">
        <v>7.6</v>
      </c>
      <c r="CF133">
        <v>2</v>
      </c>
      <c r="CH133" s="56">
        <v>66</v>
      </c>
      <c r="CI133">
        <v>1</v>
      </c>
      <c r="CK133" s="56">
        <v>19.600000000000001</v>
      </c>
      <c r="CL133">
        <v>1</v>
      </c>
      <c r="CN133" s="56">
        <v>168</v>
      </c>
      <c r="CO133">
        <v>1</v>
      </c>
      <c r="CQ133" s="56">
        <v>32.299999999999997</v>
      </c>
      <c r="CR133">
        <v>1</v>
      </c>
    </row>
    <row r="134" spans="5:96" x14ac:dyDescent="0.2">
      <c r="E134" s="1"/>
      <c r="F134" s="1"/>
      <c r="G134" s="56">
        <v>79</v>
      </c>
      <c r="H134">
        <v>1</v>
      </c>
      <c r="J134" s="1"/>
      <c r="K134" s="56">
        <v>76</v>
      </c>
      <c r="L134">
        <v>1</v>
      </c>
      <c r="M134" s="1"/>
      <c r="N134" s="56" t="s">
        <v>527</v>
      </c>
      <c r="O134">
        <v>1</v>
      </c>
      <c r="P134" s="53"/>
      <c r="Q134" s="56" t="s">
        <v>533</v>
      </c>
      <c r="R134">
        <v>6</v>
      </c>
      <c r="S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I134" s="56">
        <v>9.1</v>
      </c>
      <c r="AJ134">
        <v>8</v>
      </c>
      <c r="AL134" s="56">
        <v>67</v>
      </c>
      <c r="AM134">
        <v>1</v>
      </c>
      <c r="AO134" s="56">
        <v>8.1</v>
      </c>
      <c r="AP134">
        <v>4</v>
      </c>
      <c r="AR134" s="56">
        <v>67</v>
      </c>
      <c r="AS134">
        <v>1</v>
      </c>
      <c r="AU134" s="56">
        <v>8</v>
      </c>
      <c r="AV134">
        <v>6</v>
      </c>
      <c r="AX134" s="56">
        <v>67</v>
      </c>
      <c r="AY134">
        <v>1</v>
      </c>
      <c r="BA134" s="56">
        <v>7.6</v>
      </c>
      <c r="BB134">
        <v>4</v>
      </c>
      <c r="BD134" s="56">
        <v>67</v>
      </c>
      <c r="BE134">
        <v>1</v>
      </c>
      <c r="BG134" s="56">
        <v>7.6</v>
      </c>
      <c r="BH134">
        <v>2</v>
      </c>
      <c r="BJ134" s="56">
        <v>67</v>
      </c>
      <c r="BK134">
        <v>1</v>
      </c>
      <c r="BM134" s="56">
        <v>7.6</v>
      </c>
      <c r="BN134">
        <v>2</v>
      </c>
      <c r="BP134" s="56">
        <v>67</v>
      </c>
      <c r="BQ134">
        <v>1</v>
      </c>
      <c r="BS134" s="56">
        <v>8.3000000000000007</v>
      </c>
      <c r="BT134">
        <v>4</v>
      </c>
      <c r="BV134" s="56">
        <v>67</v>
      </c>
      <c r="BW134">
        <v>1</v>
      </c>
      <c r="BY134" s="56">
        <v>9.8000000000000007</v>
      </c>
      <c r="BZ134">
        <v>3</v>
      </c>
      <c r="CB134" s="56">
        <v>67</v>
      </c>
      <c r="CC134">
        <v>1</v>
      </c>
      <c r="CE134" s="56">
        <v>7.7</v>
      </c>
      <c r="CF134">
        <v>2</v>
      </c>
      <c r="CH134" s="56">
        <v>67</v>
      </c>
      <c r="CI134">
        <v>1</v>
      </c>
      <c r="CK134" s="56">
        <v>19.8</v>
      </c>
      <c r="CL134">
        <v>1</v>
      </c>
      <c r="CN134" s="56">
        <v>174</v>
      </c>
      <c r="CO134">
        <v>1</v>
      </c>
      <c r="CQ134" s="56">
        <v>32.4</v>
      </c>
      <c r="CR134">
        <v>2</v>
      </c>
    </row>
    <row r="135" spans="5:96" x14ac:dyDescent="0.2">
      <c r="E135" s="1"/>
      <c r="F135" s="1"/>
      <c r="G135" s="56">
        <v>80</v>
      </c>
      <c r="H135">
        <v>1</v>
      </c>
      <c r="J135" s="1"/>
      <c r="K135" s="56">
        <v>77</v>
      </c>
      <c r="L135">
        <v>1</v>
      </c>
      <c r="M135" s="1"/>
      <c r="N135" s="56" t="s">
        <v>1503</v>
      </c>
      <c r="O135">
        <v>1</v>
      </c>
      <c r="P135" s="53"/>
      <c r="Q135" s="56" t="s">
        <v>526</v>
      </c>
      <c r="R135">
        <v>5</v>
      </c>
      <c r="S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I135" s="56">
        <v>9.1999999999999993</v>
      </c>
      <c r="AJ135">
        <v>6</v>
      </c>
      <c r="AL135" s="56">
        <v>68</v>
      </c>
      <c r="AM135">
        <v>1</v>
      </c>
      <c r="AO135" s="56">
        <v>8.1999999999999993</v>
      </c>
      <c r="AP135">
        <v>12</v>
      </c>
      <c r="AR135" s="56">
        <v>68</v>
      </c>
      <c r="AS135">
        <v>1</v>
      </c>
      <c r="AU135" s="56">
        <v>8.1</v>
      </c>
      <c r="AV135">
        <v>4</v>
      </c>
      <c r="AX135" s="56">
        <v>68</v>
      </c>
      <c r="AY135">
        <v>1</v>
      </c>
      <c r="BA135" s="56">
        <v>7.7</v>
      </c>
      <c r="BB135">
        <v>3</v>
      </c>
      <c r="BD135" s="56">
        <v>68</v>
      </c>
      <c r="BE135">
        <v>1</v>
      </c>
      <c r="BG135" s="56">
        <v>7.7</v>
      </c>
      <c r="BH135">
        <v>7</v>
      </c>
      <c r="BJ135" s="56">
        <v>68</v>
      </c>
      <c r="BK135">
        <v>1</v>
      </c>
      <c r="BM135" s="56">
        <v>7.7</v>
      </c>
      <c r="BN135">
        <v>5</v>
      </c>
      <c r="BP135" s="56">
        <v>68</v>
      </c>
      <c r="BQ135">
        <v>1</v>
      </c>
      <c r="BS135" s="56">
        <v>8.5</v>
      </c>
      <c r="BT135">
        <v>7</v>
      </c>
      <c r="BV135" s="56">
        <v>68</v>
      </c>
      <c r="BW135">
        <v>1</v>
      </c>
      <c r="BY135" s="56">
        <v>9.9</v>
      </c>
      <c r="BZ135">
        <v>3</v>
      </c>
      <c r="CB135" s="56">
        <v>68</v>
      </c>
      <c r="CC135">
        <v>1</v>
      </c>
      <c r="CE135" s="56">
        <v>7.8</v>
      </c>
      <c r="CF135">
        <v>2</v>
      </c>
      <c r="CH135" s="56">
        <v>68</v>
      </c>
      <c r="CI135">
        <v>1</v>
      </c>
      <c r="CK135" s="56">
        <v>20</v>
      </c>
      <c r="CL135">
        <v>1</v>
      </c>
      <c r="CN135" s="56">
        <v>179</v>
      </c>
      <c r="CO135">
        <v>1</v>
      </c>
      <c r="CQ135" s="56">
        <v>32.5</v>
      </c>
      <c r="CR135">
        <v>2</v>
      </c>
    </row>
    <row r="136" spans="5:96" x14ac:dyDescent="0.2">
      <c r="E136" s="1"/>
      <c r="F136" s="1"/>
      <c r="G136" s="56">
        <v>81</v>
      </c>
      <c r="H136">
        <v>1</v>
      </c>
      <c r="J136" s="1"/>
      <c r="K136" s="56">
        <v>78</v>
      </c>
      <c r="L136">
        <v>1</v>
      </c>
      <c r="M136" s="1"/>
      <c r="N136" s="56" t="s">
        <v>699</v>
      </c>
      <c r="O136">
        <v>1</v>
      </c>
      <c r="P136" s="53"/>
      <c r="Q136" s="56" t="s">
        <v>147</v>
      </c>
      <c r="R136">
        <v>18</v>
      </c>
      <c r="S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I136" s="56">
        <v>9.3000000000000007</v>
      </c>
      <c r="AJ136">
        <v>8</v>
      </c>
      <c r="AL136" s="56">
        <v>69</v>
      </c>
      <c r="AM136">
        <v>1</v>
      </c>
      <c r="AO136" s="56">
        <v>8.3000000000000007</v>
      </c>
      <c r="AP136">
        <v>5</v>
      </c>
      <c r="AR136" s="56">
        <v>69</v>
      </c>
      <c r="AS136">
        <v>1</v>
      </c>
      <c r="AU136" s="56">
        <v>8.1999999999999993</v>
      </c>
      <c r="AV136">
        <v>5</v>
      </c>
      <c r="AX136" s="56">
        <v>69</v>
      </c>
      <c r="AY136">
        <v>1</v>
      </c>
      <c r="BA136" s="56">
        <v>7.8</v>
      </c>
      <c r="BB136">
        <v>2</v>
      </c>
      <c r="BD136" s="56">
        <v>69</v>
      </c>
      <c r="BE136">
        <v>1</v>
      </c>
      <c r="BG136" s="56">
        <v>7.8</v>
      </c>
      <c r="BH136">
        <v>1</v>
      </c>
      <c r="BJ136" s="56">
        <v>69</v>
      </c>
      <c r="BK136">
        <v>1</v>
      </c>
      <c r="BM136" s="56">
        <v>7.8</v>
      </c>
      <c r="BN136">
        <v>7</v>
      </c>
      <c r="BP136" s="56">
        <v>69</v>
      </c>
      <c r="BQ136">
        <v>1</v>
      </c>
      <c r="BS136" s="56">
        <v>8.6</v>
      </c>
      <c r="BT136">
        <v>3</v>
      </c>
      <c r="BV136" s="56">
        <v>69</v>
      </c>
      <c r="BW136">
        <v>1</v>
      </c>
      <c r="BY136" s="56">
        <v>10.1</v>
      </c>
      <c r="BZ136">
        <v>4</v>
      </c>
      <c r="CB136" s="56">
        <v>69</v>
      </c>
      <c r="CC136">
        <v>1</v>
      </c>
      <c r="CE136" s="56">
        <v>7.9</v>
      </c>
      <c r="CF136">
        <v>3</v>
      </c>
      <c r="CH136" s="56">
        <v>69</v>
      </c>
      <c r="CI136">
        <v>1</v>
      </c>
      <c r="CK136" s="56">
        <v>20.3</v>
      </c>
      <c r="CL136">
        <v>2</v>
      </c>
      <c r="CN136" s="56">
        <v>184</v>
      </c>
      <c r="CO136">
        <v>1</v>
      </c>
      <c r="CQ136" s="56">
        <v>32.6</v>
      </c>
      <c r="CR136">
        <v>3</v>
      </c>
    </row>
    <row r="137" spans="5:96" x14ac:dyDescent="0.2">
      <c r="E137" s="1"/>
      <c r="F137" s="1"/>
      <c r="G137" s="56">
        <v>82</v>
      </c>
      <c r="H137">
        <v>2</v>
      </c>
      <c r="J137" s="1"/>
      <c r="K137" s="56">
        <v>79</v>
      </c>
      <c r="L137">
        <v>1</v>
      </c>
      <c r="M137" s="1"/>
      <c r="N137" s="56" t="s">
        <v>785</v>
      </c>
      <c r="O137">
        <v>1</v>
      </c>
      <c r="P137" s="53"/>
      <c r="Q137" s="56" t="s">
        <v>650</v>
      </c>
      <c r="R137">
        <v>4</v>
      </c>
      <c r="S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I137" s="56">
        <v>9.4</v>
      </c>
      <c r="AJ137">
        <v>11</v>
      </c>
      <c r="AL137" s="56">
        <v>70</v>
      </c>
      <c r="AM137">
        <v>1</v>
      </c>
      <c r="AO137" s="56">
        <v>8.4</v>
      </c>
      <c r="AP137">
        <v>7</v>
      </c>
      <c r="AR137" s="56">
        <v>70</v>
      </c>
      <c r="AS137">
        <v>1</v>
      </c>
      <c r="AU137" s="56">
        <v>8.3000000000000007</v>
      </c>
      <c r="AV137">
        <v>3</v>
      </c>
      <c r="AX137" s="56">
        <v>70</v>
      </c>
      <c r="AY137">
        <v>1</v>
      </c>
      <c r="BA137" s="56">
        <v>7.9</v>
      </c>
      <c r="BB137">
        <v>4</v>
      </c>
      <c r="BD137" s="56">
        <v>70</v>
      </c>
      <c r="BE137">
        <v>1</v>
      </c>
      <c r="BG137" s="56">
        <v>7.9</v>
      </c>
      <c r="BH137">
        <v>3</v>
      </c>
      <c r="BJ137" s="56">
        <v>70</v>
      </c>
      <c r="BK137">
        <v>1</v>
      </c>
      <c r="BM137" s="56">
        <v>7.9</v>
      </c>
      <c r="BN137">
        <v>3</v>
      </c>
      <c r="BP137" s="56">
        <v>70</v>
      </c>
      <c r="BQ137">
        <v>1</v>
      </c>
      <c r="BS137" s="56">
        <v>8.6999999999999993</v>
      </c>
      <c r="BT137">
        <v>8</v>
      </c>
      <c r="BV137" s="56">
        <v>70</v>
      </c>
      <c r="BW137">
        <v>1</v>
      </c>
      <c r="BY137" s="56">
        <v>10.199999999999999</v>
      </c>
      <c r="BZ137">
        <v>1</v>
      </c>
      <c r="CB137" s="56">
        <v>70</v>
      </c>
      <c r="CC137">
        <v>1</v>
      </c>
      <c r="CE137" s="56">
        <v>8</v>
      </c>
      <c r="CF137">
        <v>2</v>
      </c>
      <c r="CH137" s="56">
        <v>70</v>
      </c>
      <c r="CI137">
        <v>1</v>
      </c>
      <c r="CK137" s="56">
        <v>20.399999999999999</v>
      </c>
      <c r="CL137">
        <v>1</v>
      </c>
      <c r="CN137" s="56">
        <v>185</v>
      </c>
      <c r="CO137">
        <v>1</v>
      </c>
      <c r="CQ137" s="56">
        <v>32.700000000000003</v>
      </c>
      <c r="CR137">
        <v>1</v>
      </c>
    </row>
    <row r="138" spans="5:96" x14ac:dyDescent="0.2">
      <c r="E138" s="1"/>
      <c r="F138" s="1"/>
      <c r="G138" s="56">
        <v>84</v>
      </c>
      <c r="H138">
        <v>1</v>
      </c>
      <c r="J138" s="1"/>
      <c r="K138" s="56">
        <v>80</v>
      </c>
      <c r="L138">
        <v>2</v>
      </c>
      <c r="M138" s="1"/>
      <c r="N138" s="56" t="s">
        <v>809</v>
      </c>
      <c r="O138">
        <v>1</v>
      </c>
      <c r="P138" s="53"/>
      <c r="Q138" s="56" t="s">
        <v>563</v>
      </c>
      <c r="R138">
        <v>2</v>
      </c>
      <c r="S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I138" s="56">
        <v>9.5</v>
      </c>
      <c r="AJ138">
        <v>11</v>
      </c>
      <c r="AL138" s="56">
        <v>71</v>
      </c>
      <c r="AM138">
        <v>1</v>
      </c>
      <c r="AO138" s="56">
        <v>8.5</v>
      </c>
      <c r="AP138">
        <v>4</v>
      </c>
      <c r="AR138" s="56">
        <v>71</v>
      </c>
      <c r="AS138">
        <v>1</v>
      </c>
      <c r="AU138" s="56">
        <v>8.4</v>
      </c>
      <c r="AV138">
        <v>3</v>
      </c>
      <c r="AX138" s="56">
        <v>71</v>
      </c>
      <c r="AY138">
        <v>1</v>
      </c>
      <c r="BA138" s="56">
        <v>8</v>
      </c>
      <c r="BB138">
        <v>1</v>
      </c>
      <c r="BD138" s="56">
        <v>71</v>
      </c>
      <c r="BE138">
        <v>1</v>
      </c>
      <c r="BG138" s="56">
        <v>8</v>
      </c>
      <c r="BH138">
        <v>5</v>
      </c>
      <c r="BJ138" s="56">
        <v>71</v>
      </c>
      <c r="BK138">
        <v>1</v>
      </c>
      <c r="BM138" s="56">
        <v>8</v>
      </c>
      <c r="BN138">
        <v>6</v>
      </c>
      <c r="BP138" s="56">
        <v>71</v>
      </c>
      <c r="BQ138">
        <v>1</v>
      </c>
      <c r="BS138" s="56">
        <v>8.8000000000000007</v>
      </c>
      <c r="BT138">
        <v>4</v>
      </c>
      <c r="BV138" s="56">
        <v>71</v>
      </c>
      <c r="BW138">
        <v>1</v>
      </c>
      <c r="BY138" s="56">
        <v>10.3</v>
      </c>
      <c r="BZ138">
        <v>1</v>
      </c>
      <c r="CB138" s="56">
        <v>71</v>
      </c>
      <c r="CC138">
        <v>1</v>
      </c>
      <c r="CE138" s="56">
        <v>8.1999999999999993</v>
      </c>
      <c r="CF138">
        <v>1</v>
      </c>
      <c r="CH138" s="56">
        <v>71</v>
      </c>
      <c r="CI138">
        <v>1</v>
      </c>
      <c r="CK138" s="56">
        <v>20.5</v>
      </c>
      <c r="CL138">
        <v>4</v>
      </c>
      <c r="CN138" s="56">
        <v>186</v>
      </c>
      <c r="CO138">
        <v>1</v>
      </c>
      <c r="CQ138" s="56">
        <v>32.799999999999997</v>
      </c>
      <c r="CR138">
        <v>3</v>
      </c>
    </row>
    <row r="139" spans="5:96" x14ac:dyDescent="0.2">
      <c r="E139" s="1"/>
      <c r="F139" s="1"/>
      <c r="G139" s="56">
        <v>85</v>
      </c>
      <c r="H139">
        <v>1</v>
      </c>
      <c r="J139" s="1"/>
      <c r="K139" s="56">
        <v>82</v>
      </c>
      <c r="L139">
        <v>1</v>
      </c>
      <c r="M139" s="1"/>
      <c r="N139" s="56" t="s">
        <v>1464</v>
      </c>
      <c r="O139">
        <v>1</v>
      </c>
      <c r="P139" s="53"/>
      <c r="Q139" s="56" t="s">
        <v>464</v>
      </c>
      <c r="R139">
        <v>1</v>
      </c>
      <c r="S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I139" s="56">
        <v>9.6</v>
      </c>
      <c r="AJ139">
        <v>7</v>
      </c>
      <c r="AL139" s="56">
        <v>72</v>
      </c>
      <c r="AM139">
        <v>1</v>
      </c>
      <c r="AO139" s="56">
        <v>8.6999999999999993</v>
      </c>
      <c r="AP139">
        <v>10</v>
      </c>
      <c r="AR139" s="56">
        <v>72</v>
      </c>
      <c r="AS139">
        <v>1</v>
      </c>
      <c r="AU139" s="56">
        <v>8.5</v>
      </c>
      <c r="AV139">
        <v>1</v>
      </c>
      <c r="AX139" s="56">
        <v>72</v>
      </c>
      <c r="AY139">
        <v>1</v>
      </c>
      <c r="BA139" s="56">
        <v>8.1</v>
      </c>
      <c r="BB139">
        <v>3</v>
      </c>
      <c r="BD139" s="56">
        <v>72</v>
      </c>
      <c r="BE139">
        <v>1</v>
      </c>
      <c r="BG139" s="56">
        <v>8.1</v>
      </c>
      <c r="BH139">
        <v>4</v>
      </c>
      <c r="BJ139" s="56">
        <v>72</v>
      </c>
      <c r="BK139">
        <v>1</v>
      </c>
      <c r="BM139" s="56">
        <v>8.1</v>
      </c>
      <c r="BN139">
        <v>5</v>
      </c>
      <c r="BP139" s="56">
        <v>72</v>
      </c>
      <c r="BQ139">
        <v>1</v>
      </c>
      <c r="BS139" s="56">
        <v>8.9</v>
      </c>
      <c r="BT139">
        <v>4</v>
      </c>
      <c r="BV139" s="56">
        <v>72</v>
      </c>
      <c r="BW139">
        <v>1</v>
      </c>
      <c r="BY139" s="56">
        <v>10.4</v>
      </c>
      <c r="BZ139">
        <v>1</v>
      </c>
      <c r="CB139" s="56">
        <v>72</v>
      </c>
      <c r="CC139">
        <v>1</v>
      </c>
      <c r="CE139" s="56">
        <v>8.3000000000000007</v>
      </c>
      <c r="CF139">
        <v>5</v>
      </c>
      <c r="CH139" s="56">
        <v>72</v>
      </c>
      <c r="CI139">
        <v>1</v>
      </c>
      <c r="CK139" s="56">
        <v>20.6</v>
      </c>
      <c r="CL139">
        <v>1</v>
      </c>
      <c r="CN139" s="56">
        <v>187</v>
      </c>
      <c r="CO139">
        <v>1</v>
      </c>
      <c r="CQ139" s="56">
        <v>32.9</v>
      </c>
      <c r="CR139">
        <v>2</v>
      </c>
    </row>
    <row r="140" spans="5:96" x14ac:dyDescent="0.2">
      <c r="E140" s="1"/>
      <c r="F140" s="1"/>
      <c r="G140" s="56">
        <v>86</v>
      </c>
      <c r="H140">
        <v>1</v>
      </c>
      <c r="J140" s="1"/>
      <c r="K140" s="56">
        <v>84</v>
      </c>
      <c r="L140">
        <v>2</v>
      </c>
      <c r="M140" s="1"/>
      <c r="N140" s="56" t="s">
        <v>1257</v>
      </c>
      <c r="O140">
        <v>1</v>
      </c>
      <c r="P140" s="53"/>
      <c r="Q140" s="56" t="s">
        <v>287</v>
      </c>
      <c r="R140">
        <v>9</v>
      </c>
      <c r="S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I140" s="56">
        <v>9.6999999999999993</v>
      </c>
      <c r="AJ140">
        <v>2</v>
      </c>
      <c r="AL140" s="56">
        <v>73</v>
      </c>
      <c r="AM140">
        <v>1</v>
      </c>
      <c r="AO140" s="56">
        <v>8.8000000000000007</v>
      </c>
      <c r="AP140">
        <v>5</v>
      </c>
      <c r="AR140" s="56">
        <v>73</v>
      </c>
      <c r="AS140">
        <v>1</v>
      </c>
      <c r="AU140" s="56">
        <v>8.6</v>
      </c>
      <c r="AV140">
        <v>8</v>
      </c>
      <c r="AX140" s="56">
        <v>73</v>
      </c>
      <c r="AY140">
        <v>1</v>
      </c>
      <c r="BA140" s="56">
        <v>8.1999999999999993</v>
      </c>
      <c r="BB140">
        <v>2</v>
      </c>
      <c r="BD140" s="56">
        <v>73</v>
      </c>
      <c r="BE140">
        <v>1</v>
      </c>
      <c r="BG140" s="56">
        <v>8.1999999999999993</v>
      </c>
      <c r="BH140">
        <v>3</v>
      </c>
      <c r="BJ140" s="56">
        <v>73</v>
      </c>
      <c r="BK140">
        <v>1</v>
      </c>
      <c r="BM140" s="56">
        <v>8.1999999999999993</v>
      </c>
      <c r="BN140">
        <v>2</v>
      </c>
      <c r="BP140" s="56">
        <v>73</v>
      </c>
      <c r="BQ140">
        <v>1</v>
      </c>
      <c r="BS140" s="56">
        <v>9</v>
      </c>
      <c r="BT140">
        <v>1</v>
      </c>
      <c r="BV140" s="56">
        <v>73</v>
      </c>
      <c r="BW140">
        <v>1</v>
      </c>
      <c r="BY140" s="56">
        <v>10.5</v>
      </c>
      <c r="BZ140">
        <v>2</v>
      </c>
      <c r="CB140" s="56">
        <v>73</v>
      </c>
      <c r="CC140">
        <v>1</v>
      </c>
      <c r="CE140" s="56">
        <v>8.4</v>
      </c>
      <c r="CF140">
        <v>1</v>
      </c>
      <c r="CH140" s="56">
        <v>73</v>
      </c>
      <c r="CI140">
        <v>1</v>
      </c>
      <c r="CK140" s="56">
        <v>20.9</v>
      </c>
      <c r="CL140">
        <v>1</v>
      </c>
      <c r="CN140" s="56">
        <v>194</v>
      </c>
      <c r="CO140">
        <v>1</v>
      </c>
      <c r="CQ140" s="56">
        <v>33</v>
      </c>
      <c r="CR140">
        <v>3</v>
      </c>
    </row>
    <row r="141" spans="5:96" x14ac:dyDescent="0.2">
      <c r="E141" s="1"/>
      <c r="F141" s="1"/>
      <c r="G141" s="56">
        <v>87</v>
      </c>
      <c r="H141">
        <v>1</v>
      </c>
      <c r="J141" s="1"/>
      <c r="K141" s="56">
        <v>86</v>
      </c>
      <c r="L141">
        <v>1</v>
      </c>
      <c r="M141" s="1"/>
      <c r="N141" s="56" t="s">
        <v>834</v>
      </c>
      <c r="O141">
        <v>1</v>
      </c>
      <c r="P141" s="53"/>
      <c r="Q141" s="56" t="s">
        <v>678</v>
      </c>
      <c r="R141">
        <v>6</v>
      </c>
      <c r="S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I141" s="56">
        <v>9.8000000000000007</v>
      </c>
      <c r="AJ141">
        <v>4</v>
      </c>
      <c r="AL141" s="56">
        <v>74</v>
      </c>
      <c r="AM141">
        <v>1</v>
      </c>
      <c r="AO141" s="56">
        <v>8.9</v>
      </c>
      <c r="AP141">
        <v>3</v>
      </c>
      <c r="AR141" s="56">
        <v>74</v>
      </c>
      <c r="AS141">
        <v>1</v>
      </c>
      <c r="AU141" s="56">
        <v>8.6999999999999993</v>
      </c>
      <c r="AV141">
        <v>7</v>
      </c>
      <c r="AX141" s="56">
        <v>74</v>
      </c>
      <c r="AY141">
        <v>1</v>
      </c>
      <c r="BA141" s="56">
        <v>8.3000000000000007</v>
      </c>
      <c r="BB141">
        <v>6</v>
      </c>
      <c r="BD141" s="56">
        <v>74</v>
      </c>
      <c r="BE141">
        <v>1</v>
      </c>
      <c r="BG141" s="56">
        <v>8.3000000000000007</v>
      </c>
      <c r="BH141">
        <v>4</v>
      </c>
      <c r="BJ141" s="56">
        <v>74</v>
      </c>
      <c r="BK141">
        <v>1</v>
      </c>
      <c r="BM141" s="56">
        <v>8.3000000000000007</v>
      </c>
      <c r="BN141">
        <v>5</v>
      </c>
      <c r="BP141" s="56">
        <v>74</v>
      </c>
      <c r="BQ141">
        <v>1</v>
      </c>
      <c r="BS141" s="56">
        <v>9.1</v>
      </c>
      <c r="BT141">
        <v>5</v>
      </c>
      <c r="BV141" s="56">
        <v>74</v>
      </c>
      <c r="BW141">
        <v>1</v>
      </c>
      <c r="BY141" s="56">
        <v>10.6</v>
      </c>
      <c r="BZ141">
        <v>2</v>
      </c>
      <c r="CB141" s="56">
        <v>74</v>
      </c>
      <c r="CC141">
        <v>1</v>
      </c>
      <c r="CE141" s="56">
        <v>8.5</v>
      </c>
      <c r="CF141">
        <v>3</v>
      </c>
      <c r="CH141" s="56">
        <v>74</v>
      </c>
      <c r="CI141">
        <v>1</v>
      </c>
      <c r="CK141" s="56">
        <v>21</v>
      </c>
      <c r="CL141">
        <v>1</v>
      </c>
      <c r="CN141" s="56">
        <v>204</v>
      </c>
      <c r="CO141">
        <v>1</v>
      </c>
      <c r="CQ141" s="56">
        <v>33.200000000000003</v>
      </c>
      <c r="CR141">
        <v>2</v>
      </c>
    </row>
    <row r="142" spans="5:96" x14ac:dyDescent="0.2">
      <c r="E142" s="1"/>
      <c r="F142" s="1"/>
      <c r="G142" s="56">
        <v>88</v>
      </c>
      <c r="H142">
        <v>3</v>
      </c>
      <c r="J142" s="1"/>
      <c r="K142" s="56">
        <v>87</v>
      </c>
      <c r="L142">
        <v>1</v>
      </c>
      <c r="M142" s="1"/>
      <c r="N142" s="56" t="s">
        <v>1899</v>
      </c>
      <c r="O142">
        <v>1</v>
      </c>
      <c r="P142" s="53"/>
      <c r="Q142" s="56" t="s">
        <v>266</v>
      </c>
      <c r="R142">
        <v>20</v>
      </c>
      <c r="S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I142" s="56">
        <v>9.9</v>
      </c>
      <c r="AJ142">
        <v>3</v>
      </c>
      <c r="AL142" s="56">
        <v>75</v>
      </c>
      <c r="AM142">
        <v>1</v>
      </c>
      <c r="AO142" s="56">
        <v>9</v>
      </c>
      <c r="AP142">
        <v>3</v>
      </c>
      <c r="AR142" s="56">
        <v>75</v>
      </c>
      <c r="AS142">
        <v>1</v>
      </c>
      <c r="AU142" s="56">
        <v>8.8000000000000007</v>
      </c>
      <c r="AV142">
        <v>2</v>
      </c>
      <c r="AX142" s="56">
        <v>75</v>
      </c>
      <c r="AY142">
        <v>1</v>
      </c>
      <c r="BA142" s="56">
        <v>8.4</v>
      </c>
      <c r="BB142">
        <v>2</v>
      </c>
      <c r="BD142" s="56">
        <v>75</v>
      </c>
      <c r="BE142">
        <v>1</v>
      </c>
      <c r="BG142" s="56">
        <v>8.4</v>
      </c>
      <c r="BH142">
        <v>6</v>
      </c>
      <c r="BJ142" s="56">
        <v>75</v>
      </c>
      <c r="BK142">
        <v>1</v>
      </c>
      <c r="BM142" s="56">
        <v>8.4</v>
      </c>
      <c r="BN142">
        <v>2</v>
      </c>
      <c r="BP142" s="56">
        <v>75</v>
      </c>
      <c r="BQ142">
        <v>1</v>
      </c>
      <c r="BS142" s="56">
        <v>9.1999999999999993</v>
      </c>
      <c r="BT142">
        <v>6</v>
      </c>
      <c r="BV142" s="56">
        <v>75</v>
      </c>
      <c r="BW142">
        <v>1</v>
      </c>
      <c r="BY142" s="56">
        <v>10.7</v>
      </c>
      <c r="BZ142">
        <v>1</v>
      </c>
      <c r="CB142" s="56">
        <v>75</v>
      </c>
      <c r="CC142">
        <v>1</v>
      </c>
      <c r="CE142" s="56">
        <v>8.6</v>
      </c>
      <c r="CF142">
        <v>2</v>
      </c>
      <c r="CH142" s="56">
        <v>75</v>
      </c>
      <c r="CI142">
        <v>1</v>
      </c>
      <c r="CK142" s="56">
        <v>21.3</v>
      </c>
      <c r="CL142">
        <v>1</v>
      </c>
      <c r="CN142" s="56">
        <v>205</v>
      </c>
      <c r="CO142">
        <v>1</v>
      </c>
      <c r="CQ142" s="56">
        <v>33.299999999999997</v>
      </c>
      <c r="CR142">
        <v>1</v>
      </c>
    </row>
    <row r="143" spans="5:96" x14ac:dyDescent="0.2">
      <c r="E143" s="1"/>
      <c r="F143" s="1"/>
      <c r="G143" s="56">
        <v>91</v>
      </c>
      <c r="H143">
        <v>1</v>
      </c>
      <c r="J143" s="1"/>
      <c r="K143" s="56">
        <v>88</v>
      </c>
      <c r="L143">
        <v>1</v>
      </c>
      <c r="M143" s="1"/>
      <c r="N143" s="56" t="s">
        <v>894</v>
      </c>
      <c r="O143">
        <v>1</v>
      </c>
      <c r="P143" s="53"/>
      <c r="Q143" s="56" t="s">
        <v>423</v>
      </c>
      <c r="R143">
        <v>9</v>
      </c>
      <c r="S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I143" s="56">
        <v>10</v>
      </c>
      <c r="AJ143">
        <v>7</v>
      </c>
      <c r="AL143" s="56">
        <v>76</v>
      </c>
      <c r="AM143">
        <v>1</v>
      </c>
      <c r="AO143" s="56">
        <v>9.1</v>
      </c>
      <c r="AP143">
        <v>8</v>
      </c>
      <c r="AR143" s="56">
        <v>76</v>
      </c>
      <c r="AS143">
        <v>1</v>
      </c>
      <c r="AU143" s="56">
        <v>8.9</v>
      </c>
      <c r="AV143">
        <v>3</v>
      </c>
      <c r="AX143" s="56">
        <v>76</v>
      </c>
      <c r="AY143">
        <v>1</v>
      </c>
      <c r="BA143" s="56">
        <v>8.5</v>
      </c>
      <c r="BB143">
        <v>5</v>
      </c>
      <c r="BD143" s="56">
        <v>76</v>
      </c>
      <c r="BE143">
        <v>1</v>
      </c>
      <c r="BG143" s="56">
        <v>8.5</v>
      </c>
      <c r="BH143">
        <v>5</v>
      </c>
      <c r="BJ143" s="56">
        <v>76</v>
      </c>
      <c r="BK143">
        <v>1</v>
      </c>
      <c r="BM143" s="56">
        <v>8.5</v>
      </c>
      <c r="BN143">
        <v>4</v>
      </c>
      <c r="BP143" s="56">
        <v>76</v>
      </c>
      <c r="BQ143">
        <v>1</v>
      </c>
      <c r="BS143" s="56">
        <v>9.3000000000000007</v>
      </c>
      <c r="BT143">
        <v>6</v>
      </c>
      <c r="BV143" s="56">
        <v>76</v>
      </c>
      <c r="BW143">
        <v>1</v>
      </c>
      <c r="BY143" s="56">
        <v>10.8</v>
      </c>
      <c r="BZ143">
        <v>5</v>
      </c>
      <c r="CB143" s="56">
        <v>76</v>
      </c>
      <c r="CC143">
        <v>1</v>
      </c>
      <c r="CE143" s="56">
        <v>8.6999999999999993</v>
      </c>
      <c r="CF143">
        <v>1</v>
      </c>
      <c r="CH143" s="56">
        <v>76</v>
      </c>
      <c r="CI143">
        <v>1</v>
      </c>
      <c r="CK143" s="56">
        <v>21.4</v>
      </c>
      <c r="CL143">
        <v>1</v>
      </c>
      <c r="CN143" s="56">
        <v>213</v>
      </c>
      <c r="CO143">
        <v>1</v>
      </c>
      <c r="CQ143" s="56">
        <v>33.4</v>
      </c>
      <c r="CR143">
        <v>2</v>
      </c>
    </row>
    <row r="144" spans="5:96" x14ac:dyDescent="0.2">
      <c r="E144" s="1"/>
      <c r="F144" s="1"/>
      <c r="G144" s="56">
        <v>92</v>
      </c>
      <c r="H144">
        <v>1</v>
      </c>
      <c r="J144" s="1"/>
      <c r="K144" s="56">
        <v>89</v>
      </c>
      <c r="L144">
        <v>3</v>
      </c>
      <c r="M144" s="1"/>
      <c r="N144" s="56" t="s">
        <v>1258</v>
      </c>
      <c r="O144">
        <v>1</v>
      </c>
      <c r="P144" s="53"/>
      <c r="Q144" s="56" t="s">
        <v>1001</v>
      </c>
      <c r="R144">
        <v>1</v>
      </c>
      <c r="S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I144" s="56">
        <v>10.1</v>
      </c>
      <c r="AJ144">
        <v>7</v>
      </c>
      <c r="AL144" s="56">
        <v>77</v>
      </c>
      <c r="AM144">
        <v>1</v>
      </c>
      <c r="AO144" s="56">
        <v>9.1999999999999993</v>
      </c>
      <c r="AP144">
        <v>7</v>
      </c>
      <c r="AR144" s="56">
        <v>77</v>
      </c>
      <c r="AS144">
        <v>1</v>
      </c>
      <c r="AU144" s="56">
        <v>9</v>
      </c>
      <c r="AV144">
        <v>5</v>
      </c>
      <c r="AX144" s="56">
        <v>77</v>
      </c>
      <c r="AY144">
        <v>1</v>
      </c>
      <c r="BA144" s="56">
        <v>8.6</v>
      </c>
      <c r="BB144">
        <v>5</v>
      </c>
      <c r="BD144" s="56">
        <v>77</v>
      </c>
      <c r="BE144">
        <v>1</v>
      </c>
      <c r="BG144" s="56">
        <v>8.6</v>
      </c>
      <c r="BH144">
        <v>6</v>
      </c>
      <c r="BJ144" s="56">
        <v>77</v>
      </c>
      <c r="BK144">
        <v>1</v>
      </c>
      <c r="BM144" s="56">
        <v>8.6</v>
      </c>
      <c r="BN144">
        <v>3</v>
      </c>
      <c r="BP144" s="56">
        <v>77</v>
      </c>
      <c r="BQ144">
        <v>1</v>
      </c>
      <c r="BS144" s="56">
        <v>9.4</v>
      </c>
      <c r="BT144">
        <v>4</v>
      </c>
      <c r="BV144" s="56">
        <v>77</v>
      </c>
      <c r="BW144">
        <v>1</v>
      </c>
      <c r="BY144" s="56">
        <v>10.9</v>
      </c>
      <c r="BZ144">
        <v>1</v>
      </c>
      <c r="CB144" s="56">
        <v>77</v>
      </c>
      <c r="CC144">
        <v>1</v>
      </c>
      <c r="CE144" s="56">
        <v>8.8000000000000007</v>
      </c>
      <c r="CF144">
        <v>3</v>
      </c>
      <c r="CH144" s="56">
        <v>77</v>
      </c>
      <c r="CI144">
        <v>1</v>
      </c>
      <c r="CK144" s="56">
        <v>21.7</v>
      </c>
      <c r="CL144">
        <v>2</v>
      </c>
      <c r="CN144" s="56">
        <v>217</v>
      </c>
      <c r="CO144">
        <v>1</v>
      </c>
      <c r="CQ144" s="56">
        <v>33.5</v>
      </c>
      <c r="CR144">
        <v>4</v>
      </c>
    </row>
    <row r="145" spans="5:96" x14ac:dyDescent="0.2">
      <c r="E145" s="1"/>
      <c r="F145" s="1"/>
      <c r="G145" s="56">
        <v>93</v>
      </c>
      <c r="H145">
        <v>1</v>
      </c>
      <c r="J145" s="1"/>
      <c r="K145" s="56">
        <v>92</v>
      </c>
      <c r="L145">
        <v>1</v>
      </c>
      <c r="M145" s="1"/>
      <c r="N145" s="56" t="s">
        <v>1186</v>
      </c>
      <c r="O145">
        <v>1</v>
      </c>
      <c r="P145" s="53"/>
      <c r="Q145" s="56" t="s">
        <v>963</v>
      </c>
      <c r="R145">
        <v>2</v>
      </c>
      <c r="S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I145" s="56">
        <v>10.199999999999999</v>
      </c>
      <c r="AJ145">
        <v>8</v>
      </c>
      <c r="AL145" s="56">
        <v>78</v>
      </c>
      <c r="AM145">
        <v>1</v>
      </c>
      <c r="AO145" s="56">
        <v>9.3000000000000007</v>
      </c>
      <c r="AP145">
        <v>4</v>
      </c>
      <c r="AR145" s="56">
        <v>78</v>
      </c>
      <c r="AS145">
        <v>1</v>
      </c>
      <c r="AU145" s="56">
        <v>9.1</v>
      </c>
      <c r="AV145">
        <v>6</v>
      </c>
      <c r="AX145" s="56">
        <v>78</v>
      </c>
      <c r="AY145">
        <v>1</v>
      </c>
      <c r="BA145" s="56">
        <v>8.6999999999999993</v>
      </c>
      <c r="BB145">
        <v>3</v>
      </c>
      <c r="BD145" s="56">
        <v>78</v>
      </c>
      <c r="BE145">
        <v>1</v>
      </c>
      <c r="BG145" s="56">
        <v>8.6999999999999993</v>
      </c>
      <c r="BH145">
        <v>6</v>
      </c>
      <c r="BJ145" s="56">
        <v>78</v>
      </c>
      <c r="BK145">
        <v>1</v>
      </c>
      <c r="BM145" s="56">
        <v>8.6999999999999993</v>
      </c>
      <c r="BN145">
        <v>4</v>
      </c>
      <c r="BP145" s="56">
        <v>78</v>
      </c>
      <c r="BQ145">
        <v>1</v>
      </c>
      <c r="BS145" s="56">
        <v>9.5</v>
      </c>
      <c r="BT145">
        <v>3</v>
      </c>
      <c r="BV145" s="56">
        <v>78</v>
      </c>
      <c r="BW145">
        <v>1</v>
      </c>
      <c r="BY145" s="56">
        <v>11</v>
      </c>
      <c r="BZ145">
        <v>1</v>
      </c>
      <c r="CB145" s="56">
        <v>78</v>
      </c>
      <c r="CC145">
        <v>1</v>
      </c>
      <c r="CE145" s="56">
        <v>8.9</v>
      </c>
      <c r="CF145">
        <v>3</v>
      </c>
      <c r="CH145" s="56">
        <v>78</v>
      </c>
      <c r="CI145">
        <v>1</v>
      </c>
      <c r="CK145" s="56">
        <v>21.8</v>
      </c>
      <c r="CL145">
        <v>3</v>
      </c>
      <c r="CN145" s="56">
        <v>218</v>
      </c>
      <c r="CO145">
        <v>1</v>
      </c>
      <c r="CQ145" s="56">
        <v>33.700000000000003</v>
      </c>
      <c r="CR145">
        <v>4</v>
      </c>
    </row>
    <row r="146" spans="5:96" x14ac:dyDescent="0.2">
      <c r="E146" s="1"/>
      <c r="F146" s="1"/>
      <c r="G146" s="56">
        <v>94</v>
      </c>
      <c r="H146">
        <v>2</v>
      </c>
      <c r="J146" s="1"/>
      <c r="K146" s="56">
        <v>93</v>
      </c>
      <c r="L146">
        <v>1</v>
      </c>
      <c r="M146" s="1"/>
      <c r="N146" s="56" t="s">
        <v>1376</v>
      </c>
      <c r="O146">
        <v>1</v>
      </c>
      <c r="P146" s="53"/>
      <c r="Q146" s="56" t="s">
        <v>96</v>
      </c>
      <c r="R146">
        <v>43</v>
      </c>
      <c r="S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I146" s="56">
        <v>10.3</v>
      </c>
      <c r="AJ146">
        <v>6</v>
      </c>
      <c r="AL146" s="56">
        <v>79</v>
      </c>
      <c r="AM146">
        <v>1</v>
      </c>
      <c r="AO146" s="56">
        <v>9.4</v>
      </c>
      <c r="AP146">
        <v>6</v>
      </c>
      <c r="AR146" s="56">
        <v>79</v>
      </c>
      <c r="AS146">
        <v>1</v>
      </c>
      <c r="AU146" s="56">
        <v>9.1999999999999993</v>
      </c>
      <c r="AV146">
        <v>5</v>
      </c>
      <c r="AX146" s="56">
        <v>79</v>
      </c>
      <c r="AY146">
        <v>1</v>
      </c>
      <c r="BA146" s="56">
        <v>8.8000000000000007</v>
      </c>
      <c r="BB146">
        <v>5</v>
      </c>
      <c r="BD146" s="56">
        <v>79</v>
      </c>
      <c r="BE146">
        <v>1</v>
      </c>
      <c r="BG146" s="56">
        <v>8.8000000000000007</v>
      </c>
      <c r="BH146">
        <v>6</v>
      </c>
      <c r="BJ146" s="56">
        <v>79</v>
      </c>
      <c r="BK146">
        <v>1</v>
      </c>
      <c r="BM146" s="56">
        <v>8.8000000000000007</v>
      </c>
      <c r="BN146">
        <v>3</v>
      </c>
      <c r="BP146" s="56">
        <v>79</v>
      </c>
      <c r="BQ146">
        <v>1</v>
      </c>
      <c r="BS146" s="56">
        <v>9.6</v>
      </c>
      <c r="BT146">
        <v>2</v>
      </c>
      <c r="BV146" s="56">
        <v>79</v>
      </c>
      <c r="BW146">
        <v>1</v>
      </c>
      <c r="BY146" s="56">
        <v>11.1</v>
      </c>
      <c r="BZ146">
        <v>2</v>
      </c>
      <c r="CB146" s="56">
        <v>79</v>
      </c>
      <c r="CC146">
        <v>1</v>
      </c>
      <c r="CE146" s="56">
        <v>9</v>
      </c>
      <c r="CF146">
        <v>2</v>
      </c>
      <c r="CH146" s="56">
        <v>79</v>
      </c>
      <c r="CI146">
        <v>1</v>
      </c>
      <c r="CK146" s="56">
        <v>21.9</v>
      </c>
      <c r="CL146">
        <v>3</v>
      </c>
      <c r="CN146" s="56">
        <v>221</v>
      </c>
      <c r="CO146">
        <v>1</v>
      </c>
      <c r="CQ146" s="56">
        <v>33.799999999999997</v>
      </c>
      <c r="CR146">
        <v>4</v>
      </c>
    </row>
    <row r="147" spans="5:96" x14ac:dyDescent="0.2">
      <c r="E147" s="1"/>
      <c r="F147" s="1"/>
      <c r="G147" s="56">
        <v>96</v>
      </c>
      <c r="H147">
        <v>1</v>
      </c>
      <c r="J147" s="1"/>
      <c r="K147" s="56">
        <v>94</v>
      </c>
      <c r="L147">
        <v>2</v>
      </c>
      <c r="M147" s="1"/>
      <c r="N147" s="56" t="s">
        <v>1281</v>
      </c>
      <c r="O147">
        <v>1</v>
      </c>
      <c r="P147" s="53"/>
      <c r="Q147" s="56" t="s">
        <v>223</v>
      </c>
      <c r="R147">
        <v>10</v>
      </c>
      <c r="S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I147" s="56">
        <v>10.4</v>
      </c>
      <c r="AJ147">
        <v>6</v>
      </c>
      <c r="AL147" s="56">
        <v>80</v>
      </c>
      <c r="AM147">
        <v>1</v>
      </c>
      <c r="AO147" s="56">
        <v>9.5</v>
      </c>
      <c r="AP147">
        <v>9</v>
      </c>
      <c r="AR147" s="56">
        <v>80</v>
      </c>
      <c r="AS147">
        <v>1</v>
      </c>
      <c r="AU147" s="56">
        <v>9.3000000000000007</v>
      </c>
      <c r="AV147">
        <v>6</v>
      </c>
      <c r="AX147" s="56">
        <v>80</v>
      </c>
      <c r="AY147">
        <v>1</v>
      </c>
      <c r="BA147" s="56">
        <v>8.9</v>
      </c>
      <c r="BB147">
        <v>5</v>
      </c>
      <c r="BD147" s="56">
        <v>80</v>
      </c>
      <c r="BE147">
        <v>1</v>
      </c>
      <c r="BG147" s="56">
        <v>8.9</v>
      </c>
      <c r="BH147">
        <v>1</v>
      </c>
      <c r="BJ147" s="56">
        <v>80</v>
      </c>
      <c r="BK147">
        <v>1</v>
      </c>
      <c r="BM147" s="56">
        <v>8.9</v>
      </c>
      <c r="BN147">
        <v>4</v>
      </c>
      <c r="BP147" s="56">
        <v>80</v>
      </c>
      <c r="BQ147">
        <v>1</v>
      </c>
      <c r="BS147" s="56">
        <v>9.6999999999999993</v>
      </c>
      <c r="BT147">
        <v>2</v>
      </c>
      <c r="BV147" s="56">
        <v>80</v>
      </c>
      <c r="BW147">
        <v>1</v>
      </c>
      <c r="BY147" s="56">
        <v>11.2</v>
      </c>
      <c r="BZ147">
        <v>2</v>
      </c>
      <c r="CB147" s="56">
        <v>80</v>
      </c>
      <c r="CC147">
        <v>1</v>
      </c>
      <c r="CE147" s="56">
        <v>9.1</v>
      </c>
      <c r="CF147">
        <v>2</v>
      </c>
      <c r="CH147" s="56">
        <v>80</v>
      </c>
      <c r="CI147">
        <v>1</v>
      </c>
      <c r="CK147" s="56">
        <v>22</v>
      </c>
      <c r="CL147">
        <v>1</v>
      </c>
      <c r="CN147" s="56">
        <v>222</v>
      </c>
      <c r="CO147">
        <v>1</v>
      </c>
      <c r="CQ147" s="56">
        <v>33.9</v>
      </c>
      <c r="CR147">
        <v>4</v>
      </c>
    </row>
    <row r="148" spans="5:96" x14ac:dyDescent="0.2">
      <c r="E148" s="1"/>
      <c r="F148" s="1"/>
      <c r="G148" s="56">
        <v>97</v>
      </c>
      <c r="H148">
        <v>1</v>
      </c>
      <c r="J148" s="1"/>
      <c r="K148" s="56">
        <v>96</v>
      </c>
      <c r="L148">
        <v>1</v>
      </c>
      <c r="M148" s="1"/>
      <c r="N148" s="56" t="s">
        <v>560</v>
      </c>
      <c r="O148">
        <v>1</v>
      </c>
      <c r="P148" s="53"/>
      <c r="Q148" s="56" t="s">
        <v>68</v>
      </c>
      <c r="R148">
        <v>40</v>
      </c>
      <c r="S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I148" s="56">
        <v>10.5</v>
      </c>
      <c r="AJ148">
        <v>6</v>
      </c>
      <c r="AL148" s="56">
        <v>81</v>
      </c>
      <c r="AM148">
        <v>1</v>
      </c>
      <c r="AO148" s="56">
        <v>9.6</v>
      </c>
      <c r="AP148">
        <v>3</v>
      </c>
      <c r="AR148" s="56">
        <v>81</v>
      </c>
      <c r="AS148">
        <v>1</v>
      </c>
      <c r="AU148" s="56">
        <v>9.4</v>
      </c>
      <c r="AV148">
        <v>2</v>
      </c>
      <c r="AX148" s="56">
        <v>81</v>
      </c>
      <c r="AY148">
        <v>1</v>
      </c>
      <c r="BA148" s="56">
        <v>9</v>
      </c>
      <c r="BB148">
        <v>4</v>
      </c>
      <c r="BD148" s="56">
        <v>81</v>
      </c>
      <c r="BE148">
        <v>1</v>
      </c>
      <c r="BG148" s="56">
        <v>9</v>
      </c>
      <c r="BH148">
        <v>3</v>
      </c>
      <c r="BJ148" s="56">
        <v>81</v>
      </c>
      <c r="BK148">
        <v>1</v>
      </c>
      <c r="BM148" s="56">
        <v>9</v>
      </c>
      <c r="BN148">
        <v>5</v>
      </c>
      <c r="BP148" s="56">
        <v>81</v>
      </c>
      <c r="BQ148">
        <v>1</v>
      </c>
      <c r="BS148" s="56">
        <v>9.8000000000000007</v>
      </c>
      <c r="BT148">
        <v>7</v>
      </c>
      <c r="BV148" s="56">
        <v>81</v>
      </c>
      <c r="BW148">
        <v>1</v>
      </c>
      <c r="BY148" s="56">
        <v>11.3</v>
      </c>
      <c r="BZ148">
        <v>1</v>
      </c>
      <c r="CB148" s="56">
        <v>81</v>
      </c>
      <c r="CC148">
        <v>1</v>
      </c>
      <c r="CE148" s="56">
        <v>9.1999999999999993</v>
      </c>
      <c r="CF148">
        <v>4</v>
      </c>
      <c r="CH148" s="56">
        <v>81</v>
      </c>
      <c r="CI148">
        <v>1</v>
      </c>
      <c r="CK148" s="56">
        <v>22.1</v>
      </c>
      <c r="CL148">
        <v>3</v>
      </c>
      <c r="CN148" s="56">
        <v>226</v>
      </c>
      <c r="CO148">
        <v>1</v>
      </c>
      <c r="CQ148" s="56">
        <v>34</v>
      </c>
      <c r="CR148">
        <v>3</v>
      </c>
    </row>
    <row r="149" spans="5:96" x14ac:dyDescent="0.2">
      <c r="E149" s="1"/>
      <c r="F149" s="1"/>
      <c r="G149" s="56">
        <v>98</v>
      </c>
      <c r="H149">
        <v>2</v>
      </c>
      <c r="J149" s="1"/>
      <c r="K149" s="56">
        <v>97</v>
      </c>
      <c r="L149">
        <v>1</v>
      </c>
      <c r="M149" s="1"/>
      <c r="N149" s="56" t="s">
        <v>1348</v>
      </c>
      <c r="O149">
        <v>1</v>
      </c>
      <c r="P149" s="53"/>
      <c r="Q149" s="56" t="s">
        <v>174</v>
      </c>
      <c r="R149">
        <v>22</v>
      </c>
      <c r="S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I149" s="56">
        <v>10.6</v>
      </c>
      <c r="AJ149">
        <v>5</v>
      </c>
      <c r="AL149" s="56">
        <v>82</v>
      </c>
      <c r="AM149">
        <v>1</v>
      </c>
      <c r="AO149" s="56">
        <v>9.6999999999999993</v>
      </c>
      <c r="AP149">
        <v>8</v>
      </c>
      <c r="AR149" s="56">
        <v>82</v>
      </c>
      <c r="AS149">
        <v>1</v>
      </c>
      <c r="AU149" s="56">
        <v>9.5</v>
      </c>
      <c r="AV149">
        <v>2</v>
      </c>
      <c r="AX149" s="56">
        <v>82</v>
      </c>
      <c r="AY149">
        <v>1</v>
      </c>
      <c r="BA149" s="56">
        <v>9.1</v>
      </c>
      <c r="BB149">
        <v>3</v>
      </c>
      <c r="BD149" s="56">
        <v>82</v>
      </c>
      <c r="BE149">
        <v>1</v>
      </c>
      <c r="BG149" s="56">
        <v>9.1</v>
      </c>
      <c r="BH149">
        <v>2</v>
      </c>
      <c r="BJ149" s="56">
        <v>82</v>
      </c>
      <c r="BK149">
        <v>1</v>
      </c>
      <c r="BM149" s="56">
        <v>9.1</v>
      </c>
      <c r="BN149">
        <v>3</v>
      </c>
      <c r="BP149" s="56">
        <v>82</v>
      </c>
      <c r="BQ149">
        <v>1</v>
      </c>
      <c r="BS149" s="56">
        <v>9.9</v>
      </c>
      <c r="BT149">
        <v>4</v>
      </c>
      <c r="BV149" s="56">
        <v>82</v>
      </c>
      <c r="BW149">
        <v>1</v>
      </c>
      <c r="BY149" s="56">
        <v>11.4</v>
      </c>
      <c r="BZ149">
        <v>1</v>
      </c>
      <c r="CB149" s="56">
        <v>82</v>
      </c>
      <c r="CC149">
        <v>1</v>
      </c>
      <c r="CE149" s="56">
        <v>9.3000000000000007</v>
      </c>
      <c r="CF149">
        <v>4</v>
      </c>
      <c r="CH149" s="56">
        <v>82</v>
      </c>
      <c r="CI149">
        <v>1</v>
      </c>
      <c r="CK149" s="56">
        <v>22.2</v>
      </c>
      <c r="CL149">
        <v>1</v>
      </c>
      <c r="CN149" s="56">
        <v>227</v>
      </c>
      <c r="CO149">
        <v>1</v>
      </c>
      <c r="CQ149" s="56">
        <v>34.1</v>
      </c>
      <c r="CR149">
        <v>2</v>
      </c>
    </row>
    <row r="150" spans="5:96" x14ac:dyDescent="0.2">
      <c r="E150" s="1"/>
      <c r="F150" s="1"/>
      <c r="G150" s="56">
        <v>100</v>
      </c>
      <c r="H150">
        <v>1</v>
      </c>
      <c r="J150" s="1"/>
      <c r="K150" s="56">
        <v>98</v>
      </c>
      <c r="L150">
        <v>1</v>
      </c>
      <c r="M150" s="1"/>
      <c r="N150" s="56" t="s">
        <v>1282</v>
      </c>
      <c r="O150">
        <v>1</v>
      </c>
      <c r="P150" s="53"/>
      <c r="Q150" s="56" t="s">
        <v>867</v>
      </c>
      <c r="R150">
        <v>2</v>
      </c>
      <c r="S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I150" s="56">
        <v>10.7</v>
      </c>
      <c r="AJ150">
        <v>6</v>
      </c>
      <c r="AL150" s="56">
        <v>83</v>
      </c>
      <c r="AM150">
        <v>1</v>
      </c>
      <c r="AO150" s="56">
        <v>9.8000000000000007</v>
      </c>
      <c r="AP150">
        <v>4</v>
      </c>
      <c r="AR150" s="56">
        <v>83</v>
      </c>
      <c r="AS150">
        <v>1</v>
      </c>
      <c r="AU150" s="56">
        <v>9.6</v>
      </c>
      <c r="AV150">
        <v>8</v>
      </c>
      <c r="AX150" s="56">
        <v>83</v>
      </c>
      <c r="AY150">
        <v>1</v>
      </c>
      <c r="BA150" s="56">
        <v>9.1999999999999993</v>
      </c>
      <c r="BB150">
        <v>3</v>
      </c>
      <c r="BD150" s="56">
        <v>83</v>
      </c>
      <c r="BE150">
        <v>1</v>
      </c>
      <c r="BG150" s="56">
        <v>9.1999999999999993</v>
      </c>
      <c r="BH150">
        <v>7</v>
      </c>
      <c r="BJ150" s="56">
        <v>83</v>
      </c>
      <c r="BK150">
        <v>1</v>
      </c>
      <c r="BM150" s="56">
        <v>9.1999999999999993</v>
      </c>
      <c r="BN150">
        <v>7</v>
      </c>
      <c r="BP150" s="56">
        <v>83</v>
      </c>
      <c r="BQ150">
        <v>1</v>
      </c>
      <c r="BS150" s="56">
        <v>10</v>
      </c>
      <c r="BT150">
        <v>9</v>
      </c>
      <c r="BV150" s="56">
        <v>83</v>
      </c>
      <c r="BW150">
        <v>1</v>
      </c>
      <c r="BY150" s="56">
        <v>11.5</v>
      </c>
      <c r="BZ150">
        <v>1</v>
      </c>
      <c r="CB150" s="56">
        <v>83</v>
      </c>
      <c r="CC150">
        <v>1</v>
      </c>
      <c r="CE150" s="56">
        <v>9.4</v>
      </c>
      <c r="CF150">
        <v>9</v>
      </c>
      <c r="CH150" s="56">
        <v>83</v>
      </c>
      <c r="CI150">
        <v>1</v>
      </c>
      <c r="CK150" s="56">
        <v>22.3</v>
      </c>
      <c r="CL150">
        <v>2</v>
      </c>
      <c r="CN150" s="56">
        <v>231</v>
      </c>
      <c r="CO150">
        <v>1</v>
      </c>
      <c r="CQ150" s="56">
        <v>34.200000000000003</v>
      </c>
      <c r="CR150">
        <v>4</v>
      </c>
    </row>
    <row r="151" spans="5:96" x14ac:dyDescent="0.2">
      <c r="E151" s="1"/>
      <c r="F151" s="1"/>
      <c r="G151" s="56">
        <v>101</v>
      </c>
      <c r="H151">
        <v>1</v>
      </c>
      <c r="J151" s="1"/>
      <c r="K151" s="56">
        <v>99</v>
      </c>
      <c r="L151">
        <v>1</v>
      </c>
      <c r="M151" s="1"/>
      <c r="N151" s="56" t="s">
        <v>1183</v>
      </c>
      <c r="O151">
        <v>1</v>
      </c>
      <c r="P151" s="53"/>
      <c r="Q151" s="56" t="s">
        <v>764</v>
      </c>
      <c r="R151">
        <v>4</v>
      </c>
      <c r="S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I151" s="56">
        <v>10.8</v>
      </c>
      <c r="AJ151">
        <v>4</v>
      </c>
      <c r="AL151" s="56">
        <v>84</v>
      </c>
      <c r="AM151">
        <v>1</v>
      </c>
      <c r="AO151" s="56">
        <v>9.9</v>
      </c>
      <c r="AP151">
        <v>10</v>
      </c>
      <c r="AR151" s="56">
        <v>84</v>
      </c>
      <c r="AS151">
        <v>1</v>
      </c>
      <c r="AU151" s="56">
        <v>9.8000000000000007</v>
      </c>
      <c r="AV151">
        <v>3</v>
      </c>
      <c r="AX151" s="56">
        <v>84</v>
      </c>
      <c r="AY151">
        <v>1</v>
      </c>
      <c r="BA151" s="56">
        <v>9.3000000000000007</v>
      </c>
      <c r="BB151">
        <v>5</v>
      </c>
      <c r="BD151" s="56">
        <v>84</v>
      </c>
      <c r="BE151">
        <v>1</v>
      </c>
      <c r="BG151" s="56">
        <v>9.3000000000000007</v>
      </c>
      <c r="BH151">
        <v>1</v>
      </c>
      <c r="BJ151" s="56">
        <v>85</v>
      </c>
      <c r="BK151">
        <v>1</v>
      </c>
      <c r="BM151" s="56">
        <v>9.3000000000000007</v>
      </c>
      <c r="BN151">
        <v>4</v>
      </c>
      <c r="BP151" s="56">
        <v>84</v>
      </c>
      <c r="BQ151">
        <v>1</v>
      </c>
      <c r="BS151" s="56">
        <v>10.1</v>
      </c>
      <c r="BT151">
        <v>9</v>
      </c>
      <c r="BV151" s="56">
        <v>84</v>
      </c>
      <c r="BW151">
        <v>1</v>
      </c>
      <c r="BY151" s="56">
        <v>11.6</v>
      </c>
      <c r="BZ151">
        <v>3</v>
      </c>
      <c r="CB151" s="56">
        <v>84</v>
      </c>
      <c r="CC151">
        <v>1</v>
      </c>
      <c r="CE151" s="56">
        <v>9.5</v>
      </c>
      <c r="CF151">
        <v>2</v>
      </c>
      <c r="CH151" s="56">
        <v>84</v>
      </c>
      <c r="CI151">
        <v>1</v>
      </c>
      <c r="CK151" s="56">
        <v>22.5</v>
      </c>
      <c r="CL151">
        <v>1</v>
      </c>
      <c r="CN151" s="56">
        <v>235</v>
      </c>
      <c r="CO151">
        <v>1</v>
      </c>
      <c r="CQ151" s="56">
        <v>34.299999999999997</v>
      </c>
      <c r="CR151">
        <v>2</v>
      </c>
    </row>
    <row r="152" spans="5:96" x14ac:dyDescent="0.2">
      <c r="E152" s="1"/>
      <c r="F152" s="1"/>
      <c r="G152" s="56">
        <v>102</v>
      </c>
      <c r="H152">
        <v>1</v>
      </c>
      <c r="J152" s="1"/>
      <c r="K152" s="56">
        <v>100</v>
      </c>
      <c r="L152">
        <v>1</v>
      </c>
      <c r="M152" s="1"/>
      <c r="N152" s="56" t="s">
        <v>1745</v>
      </c>
      <c r="O152">
        <v>1</v>
      </c>
      <c r="P152" s="53"/>
      <c r="Q152" s="56" t="s">
        <v>306</v>
      </c>
      <c r="R152">
        <v>6</v>
      </c>
      <c r="S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I152" s="56">
        <v>10.9</v>
      </c>
      <c r="AJ152">
        <v>8</v>
      </c>
      <c r="AL152" s="56">
        <v>85</v>
      </c>
      <c r="AM152">
        <v>1</v>
      </c>
      <c r="AO152" s="56">
        <v>10</v>
      </c>
      <c r="AP152">
        <v>4</v>
      </c>
      <c r="AR152" s="56">
        <v>85</v>
      </c>
      <c r="AS152">
        <v>1</v>
      </c>
      <c r="AU152" s="56">
        <v>9.9</v>
      </c>
      <c r="AV152">
        <v>4</v>
      </c>
      <c r="AX152" s="56">
        <v>85</v>
      </c>
      <c r="AY152">
        <v>1</v>
      </c>
      <c r="BA152" s="56">
        <v>9.4</v>
      </c>
      <c r="BB152">
        <v>5</v>
      </c>
      <c r="BD152" s="56">
        <v>85</v>
      </c>
      <c r="BE152">
        <v>1</v>
      </c>
      <c r="BG152" s="56">
        <v>9.4</v>
      </c>
      <c r="BH152">
        <v>2</v>
      </c>
      <c r="BJ152" s="56">
        <v>86</v>
      </c>
      <c r="BK152">
        <v>1</v>
      </c>
      <c r="BM152" s="56">
        <v>9.4</v>
      </c>
      <c r="BN152">
        <v>5</v>
      </c>
      <c r="BP152" s="56">
        <v>85</v>
      </c>
      <c r="BQ152">
        <v>1</v>
      </c>
      <c r="BS152" s="56">
        <v>10.199999999999999</v>
      </c>
      <c r="BT152">
        <v>3</v>
      </c>
      <c r="BV152" s="56">
        <v>85</v>
      </c>
      <c r="BW152">
        <v>1</v>
      </c>
      <c r="BY152" s="56">
        <v>11.7</v>
      </c>
      <c r="BZ152">
        <v>3</v>
      </c>
      <c r="CB152" s="56">
        <v>85</v>
      </c>
      <c r="CC152">
        <v>1</v>
      </c>
      <c r="CE152" s="56">
        <v>9.6</v>
      </c>
      <c r="CF152">
        <v>4</v>
      </c>
      <c r="CH152" s="56">
        <v>85</v>
      </c>
      <c r="CI152">
        <v>1</v>
      </c>
      <c r="CK152" s="56">
        <v>22.6</v>
      </c>
      <c r="CL152">
        <v>4</v>
      </c>
      <c r="CN152" s="56">
        <v>236</v>
      </c>
      <c r="CO152">
        <v>1</v>
      </c>
      <c r="CQ152" s="56">
        <v>34.4</v>
      </c>
      <c r="CR152">
        <v>1</v>
      </c>
    </row>
    <row r="153" spans="5:96" x14ac:dyDescent="0.2">
      <c r="E153" s="1"/>
      <c r="F153" s="1"/>
      <c r="G153" s="56">
        <v>103</v>
      </c>
      <c r="H153">
        <v>2</v>
      </c>
      <c r="J153" s="1"/>
      <c r="K153" s="56">
        <v>101</v>
      </c>
      <c r="L153">
        <v>1</v>
      </c>
      <c r="M153" s="1"/>
      <c r="N153" s="56" t="s">
        <v>1263</v>
      </c>
      <c r="O153">
        <v>1</v>
      </c>
      <c r="P153" s="53"/>
      <c r="Q153" s="56" t="s">
        <v>112</v>
      </c>
      <c r="R153">
        <v>3</v>
      </c>
      <c r="S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I153" s="56">
        <v>11</v>
      </c>
      <c r="AJ153">
        <v>8</v>
      </c>
      <c r="AL153" s="56">
        <v>86</v>
      </c>
      <c r="AM153">
        <v>1</v>
      </c>
      <c r="AO153" s="56">
        <v>10.1</v>
      </c>
      <c r="AP153">
        <v>4</v>
      </c>
      <c r="AR153" s="56">
        <v>86</v>
      </c>
      <c r="AS153">
        <v>1</v>
      </c>
      <c r="AU153" s="56">
        <v>10</v>
      </c>
      <c r="AV153">
        <v>8</v>
      </c>
      <c r="AX153" s="56">
        <v>86</v>
      </c>
      <c r="AY153">
        <v>1</v>
      </c>
      <c r="BA153" s="56">
        <v>9.5</v>
      </c>
      <c r="BB153">
        <v>7</v>
      </c>
      <c r="BD153" s="56">
        <v>86</v>
      </c>
      <c r="BE153">
        <v>1</v>
      </c>
      <c r="BG153" s="56">
        <v>9.5</v>
      </c>
      <c r="BH153">
        <v>3</v>
      </c>
      <c r="BJ153" s="56">
        <v>87</v>
      </c>
      <c r="BK153">
        <v>1</v>
      </c>
      <c r="BM153" s="56">
        <v>9.5</v>
      </c>
      <c r="BN153">
        <v>3</v>
      </c>
      <c r="BP153" s="56">
        <v>86</v>
      </c>
      <c r="BQ153">
        <v>1</v>
      </c>
      <c r="BS153" s="56">
        <v>10.3</v>
      </c>
      <c r="BT153">
        <v>2</v>
      </c>
      <c r="BV153" s="56">
        <v>86</v>
      </c>
      <c r="BW153">
        <v>1</v>
      </c>
      <c r="BY153" s="56">
        <v>11.8</v>
      </c>
      <c r="BZ153">
        <v>1</v>
      </c>
      <c r="CB153" s="56">
        <v>86</v>
      </c>
      <c r="CC153">
        <v>1</v>
      </c>
      <c r="CE153" s="56">
        <v>9.6999999999999993</v>
      </c>
      <c r="CF153">
        <v>1</v>
      </c>
      <c r="CH153" s="56">
        <v>86</v>
      </c>
      <c r="CI153">
        <v>1</v>
      </c>
      <c r="CK153" s="56">
        <v>22.7</v>
      </c>
      <c r="CL153">
        <v>2</v>
      </c>
      <c r="CN153" s="56">
        <v>249</v>
      </c>
      <c r="CO153">
        <v>1</v>
      </c>
      <c r="CQ153" s="56">
        <v>34.5</v>
      </c>
      <c r="CR153">
        <v>1</v>
      </c>
    </row>
    <row r="154" spans="5:96" x14ac:dyDescent="0.2">
      <c r="E154" s="1"/>
      <c r="F154" s="1"/>
      <c r="G154" s="56">
        <v>105</v>
      </c>
      <c r="H154">
        <v>2</v>
      </c>
      <c r="J154" s="1"/>
      <c r="K154" s="56">
        <v>102</v>
      </c>
      <c r="L154">
        <v>1</v>
      </c>
      <c r="M154" s="1"/>
      <c r="N154" s="56" t="s">
        <v>877</v>
      </c>
      <c r="O154">
        <v>1</v>
      </c>
      <c r="P154" s="53"/>
      <c r="Q154" s="56" t="s">
        <v>425</v>
      </c>
      <c r="R154">
        <v>11</v>
      </c>
      <c r="S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I154" s="56">
        <v>11.1</v>
      </c>
      <c r="AJ154">
        <v>11</v>
      </c>
      <c r="AL154" s="56">
        <v>87</v>
      </c>
      <c r="AM154">
        <v>1</v>
      </c>
      <c r="AO154" s="56">
        <v>10.199999999999999</v>
      </c>
      <c r="AP154">
        <v>7</v>
      </c>
      <c r="AR154" s="56">
        <v>87</v>
      </c>
      <c r="AS154">
        <v>1</v>
      </c>
      <c r="AU154" s="56">
        <v>10.1</v>
      </c>
      <c r="AV154">
        <v>2</v>
      </c>
      <c r="AX154" s="56">
        <v>87</v>
      </c>
      <c r="AY154">
        <v>1</v>
      </c>
      <c r="BA154" s="56">
        <v>9.6</v>
      </c>
      <c r="BB154">
        <v>3</v>
      </c>
      <c r="BD154" s="56">
        <v>87</v>
      </c>
      <c r="BE154">
        <v>1</v>
      </c>
      <c r="BG154" s="56">
        <v>9.6</v>
      </c>
      <c r="BH154">
        <v>3</v>
      </c>
      <c r="BJ154" s="56">
        <v>88</v>
      </c>
      <c r="BK154">
        <v>2</v>
      </c>
      <c r="BM154" s="56">
        <v>9.6</v>
      </c>
      <c r="BN154">
        <v>2</v>
      </c>
      <c r="BP154" s="56">
        <v>87</v>
      </c>
      <c r="BQ154">
        <v>1</v>
      </c>
      <c r="BS154" s="56">
        <v>10.4</v>
      </c>
      <c r="BT154">
        <v>3</v>
      </c>
      <c r="BV154" s="56">
        <v>87</v>
      </c>
      <c r="BW154">
        <v>1</v>
      </c>
      <c r="BY154" s="56">
        <v>11.9</v>
      </c>
      <c r="BZ154">
        <v>1</v>
      </c>
      <c r="CB154" s="56">
        <v>87</v>
      </c>
      <c r="CC154">
        <v>1</v>
      </c>
      <c r="CE154" s="56">
        <v>9.8000000000000007</v>
      </c>
      <c r="CF154">
        <v>3</v>
      </c>
      <c r="CH154" s="56">
        <v>87</v>
      </c>
      <c r="CI154">
        <v>1</v>
      </c>
      <c r="CK154" s="56">
        <v>22.8</v>
      </c>
      <c r="CL154">
        <v>1</v>
      </c>
      <c r="CN154" s="56">
        <v>252</v>
      </c>
      <c r="CO154">
        <v>1</v>
      </c>
      <c r="CQ154" s="56">
        <v>34.6</v>
      </c>
      <c r="CR154">
        <v>1</v>
      </c>
    </row>
    <row r="155" spans="5:96" x14ac:dyDescent="0.2">
      <c r="E155" s="1"/>
      <c r="F155" s="1"/>
      <c r="G155" s="56">
        <v>107</v>
      </c>
      <c r="H155">
        <v>1</v>
      </c>
      <c r="J155" s="1"/>
      <c r="K155" s="56">
        <v>103</v>
      </c>
      <c r="L155">
        <v>1</v>
      </c>
      <c r="M155" s="1"/>
      <c r="N155" s="56" t="s">
        <v>766</v>
      </c>
      <c r="O155">
        <v>1</v>
      </c>
      <c r="P155" s="53"/>
      <c r="Q155" s="56" t="s">
        <v>435</v>
      </c>
      <c r="R155">
        <v>38</v>
      </c>
      <c r="S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I155" s="56">
        <v>11.2</v>
      </c>
      <c r="AJ155">
        <v>5</v>
      </c>
      <c r="AL155" s="56">
        <v>88</v>
      </c>
      <c r="AM155">
        <v>1</v>
      </c>
      <c r="AO155" s="56">
        <v>10.3</v>
      </c>
      <c r="AP155">
        <v>8</v>
      </c>
      <c r="AR155" s="56">
        <v>88</v>
      </c>
      <c r="AS155">
        <v>1</v>
      </c>
      <c r="AU155" s="56">
        <v>10.199999999999999</v>
      </c>
      <c r="AV155">
        <v>5</v>
      </c>
      <c r="AX155" s="56">
        <v>88</v>
      </c>
      <c r="AY155">
        <v>1</v>
      </c>
      <c r="BA155" s="56">
        <v>9.6999999999999993</v>
      </c>
      <c r="BB155">
        <v>5</v>
      </c>
      <c r="BD155" s="56">
        <v>88</v>
      </c>
      <c r="BE155">
        <v>1</v>
      </c>
      <c r="BG155" s="56">
        <v>9.6999999999999993</v>
      </c>
      <c r="BH155">
        <v>3</v>
      </c>
      <c r="BJ155" s="56">
        <v>89</v>
      </c>
      <c r="BK155">
        <v>1</v>
      </c>
      <c r="BM155" s="56">
        <v>9.6999999999999993</v>
      </c>
      <c r="BN155">
        <v>3</v>
      </c>
      <c r="BP155" s="56">
        <v>88</v>
      </c>
      <c r="BQ155">
        <v>1</v>
      </c>
      <c r="BS155" s="56">
        <v>10.5</v>
      </c>
      <c r="BT155">
        <v>4</v>
      </c>
      <c r="BV155" s="56">
        <v>88</v>
      </c>
      <c r="BW155">
        <v>1</v>
      </c>
      <c r="BY155" s="56">
        <v>12.1</v>
      </c>
      <c r="BZ155">
        <v>1</v>
      </c>
      <c r="CB155" s="56">
        <v>88</v>
      </c>
      <c r="CC155">
        <v>1</v>
      </c>
      <c r="CE155" s="56">
        <v>10</v>
      </c>
      <c r="CF155">
        <v>1</v>
      </c>
      <c r="CH155" s="56">
        <v>88</v>
      </c>
      <c r="CI155">
        <v>1</v>
      </c>
      <c r="CK155" s="56">
        <v>23</v>
      </c>
      <c r="CL155">
        <v>4</v>
      </c>
      <c r="CN155" s="56">
        <v>264</v>
      </c>
      <c r="CO155">
        <v>1</v>
      </c>
      <c r="CQ155" s="56">
        <v>34.799999999999997</v>
      </c>
      <c r="CR155">
        <v>1</v>
      </c>
    </row>
    <row r="156" spans="5:96" x14ac:dyDescent="0.2">
      <c r="E156" s="1"/>
      <c r="F156" s="1"/>
      <c r="G156" s="56">
        <v>108</v>
      </c>
      <c r="H156">
        <v>1</v>
      </c>
      <c r="J156" s="1"/>
      <c r="K156" s="56">
        <v>104</v>
      </c>
      <c r="L156">
        <v>1</v>
      </c>
      <c r="M156" s="1"/>
      <c r="N156" s="56" t="s">
        <v>1619</v>
      </c>
      <c r="O156">
        <v>1</v>
      </c>
      <c r="P156" s="53"/>
      <c r="Q156" s="56" t="s">
        <v>275</v>
      </c>
      <c r="R156">
        <v>4</v>
      </c>
      <c r="S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I156" s="56">
        <v>11.3</v>
      </c>
      <c r="AJ156">
        <v>6</v>
      </c>
      <c r="AL156" s="56">
        <v>89</v>
      </c>
      <c r="AM156">
        <v>1</v>
      </c>
      <c r="AO156" s="56">
        <v>10.4</v>
      </c>
      <c r="AP156">
        <v>2</v>
      </c>
      <c r="AR156" s="56">
        <v>89</v>
      </c>
      <c r="AS156">
        <v>1</v>
      </c>
      <c r="AU156" s="56">
        <v>10.3</v>
      </c>
      <c r="AV156">
        <v>5</v>
      </c>
      <c r="AX156" s="56">
        <v>89</v>
      </c>
      <c r="AY156">
        <v>1</v>
      </c>
      <c r="BA156" s="56">
        <v>9.8000000000000007</v>
      </c>
      <c r="BB156">
        <v>1</v>
      </c>
      <c r="BD156" s="56">
        <v>89</v>
      </c>
      <c r="BE156">
        <v>1</v>
      </c>
      <c r="BG156" s="56">
        <v>9.8000000000000007</v>
      </c>
      <c r="BH156">
        <v>5</v>
      </c>
      <c r="BJ156" s="56">
        <v>90</v>
      </c>
      <c r="BK156">
        <v>1</v>
      </c>
      <c r="BM156" s="56">
        <v>9.8000000000000007</v>
      </c>
      <c r="BN156">
        <v>1</v>
      </c>
      <c r="BP156" s="56">
        <v>89</v>
      </c>
      <c r="BQ156">
        <v>1</v>
      </c>
      <c r="BS156" s="56">
        <v>10.6</v>
      </c>
      <c r="BT156">
        <v>5</v>
      </c>
      <c r="BV156" s="56">
        <v>89</v>
      </c>
      <c r="BW156">
        <v>1</v>
      </c>
      <c r="BY156" s="56">
        <v>12.2</v>
      </c>
      <c r="BZ156">
        <v>2</v>
      </c>
      <c r="CB156" s="56">
        <v>89</v>
      </c>
      <c r="CC156">
        <v>1</v>
      </c>
      <c r="CE156" s="56">
        <v>10.1</v>
      </c>
      <c r="CF156">
        <v>9</v>
      </c>
      <c r="CH156" s="56">
        <v>89</v>
      </c>
      <c r="CI156">
        <v>1</v>
      </c>
      <c r="CK156" s="56">
        <v>23.2</v>
      </c>
      <c r="CL156">
        <v>1</v>
      </c>
      <c r="CN156" s="56">
        <v>274</v>
      </c>
      <c r="CO156">
        <v>1</v>
      </c>
      <c r="CQ156" s="56">
        <v>34.9</v>
      </c>
      <c r="CR156">
        <v>6</v>
      </c>
    </row>
    <row r="157" spans="5:96" x14ac:dyDescent="0.2">
      <c r="E157" s="1"/>
      <c r="F157" s="1"/>
      <c r="G157" s="56">
        <v>109</v>
      </c>
      <c r="H157">
        <v>1</v>
      </c>
      <c r="J157" s="1"/>
      <c r="K157" s="56">
        <v>105</v>
      </c>
      <c r="L157">
        <v>2</v>
      </c>
      <c r="M157" s="1"/>
      <c r="N157" s="56" t="s">
        <v>579</v>
      </c>
      <c r="O157">
        <v>1</v>
      </c>
      <c r="P157" s="53"/>
      <c r="Q157" s="56" t="s">
        <v>599</v>
      </c>
      <c r="R157">
        <v>1</v>
      </c>
      <c r="S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I157" s="56">
        <v>11.4</v>
      </c>
      <c r="AJ157">
        <v>3</v>
      </c>
      <c r="AL157" s="56">
        <v>90</v>
      </c>
      <c r="AM157">
        <v>1</v>
      </c>
      <c r="AO157" s="56">
        <v>10.5</v>
      </c>
      <c r="AP157">
        <v>6</v>
      </c>
      <c r="AR157" s="56">
        <v>90</v>
      </c>
      <c r="AS157">
        <v>1</v>
      </c>
      <c r="AU157" s="56">
        <v>10.4</v>
      </c>
      <c r="AV157">
        <v>2</v>
      </c>
      <c r="AX157" s="56">
        <v>90</v>
      </c>
      <c r="AY157">
        <v>1</v>
      </c>
      <c r="BA157" s="56">
        <v>9.9</v>
      </c>
      <c r="BB157">
        <v>3</v>
      </c>
      <c r="BD157" s="56">
        <v>90</v>
      </c>
      <c r="BE157">
        <v>1</v>
      </c>
      <c r="BG157" s="56">
        <v>9.9</v>
      </c>
      <c r="BH157">
        <v>7</v>
      </c>
      <c r="BJ157" s="56">
        <v>91</v>
      </c>
      <c r="BK157">
        <v>1</v>
      </c>
      <c r="BM157" s="56">
        <v>9.9</v>
      </c>
      <c r="BN157">
        <v>2</v>
      </c>
      <c r="BP157" s="56">
        <v>90</v>
      </c>
      <c r="BQ157">
        <v>1</v>
      </c>
      <c r="BS157" s="56">
        <v>10.7</v>
      </c>
      <c r="BT157">
        <v>2</v>
      </c>
      <c r="BV157" s="56">
        <v>90</v>
      </c>
      <c r="BW157">
        <v>1</v>
      </c>
      <c r="BY157" s="56">
        <v>12.3</v>
      </c>
      <c r="BZ157">
        <v>2</v>
      </c>
      <c r="CB157" s="56">
        <v>90</v>
      </c>
      <c r="CC157">
        <v>1</v>
      </c>
      <c r="CE157" s="56">
        <v>10.3</v>
      </c>
      <c r="CF157">
        <v>6</v>
      </c>
      <c r="CH157" s="56">
        <v>90</v>
      </c>
      <c r="CI157">
        <v>1</v>
      </c>
      <c r="CK157" s="56">
        <v>23.3</v>
      </c>
      <c r="CL157">
        <v>3</v>
      </c>
      <c r="CN157" s="56">
        <v>278</v>
      </c>
      <c r="CO157">
        <v>1</v>
      </c>
      <c r="CQ157" s="56">
        <v>35</v>
      </c>
      <c r="CR157">
        <v>1</v>
      </c>
    </row>
    <row r="158" spans="5:96" x14ac:dyDescent="0.2">
      <c r="E158" s="1"/>
      <c r="F158" s="1"/>
      <c r="G158" s="56">
        <v>110</v>
      </c>
      <c r="H158">
        <v>2</v>
      </c>
      <c r="J158" s="1"/>
      <c r="K158" s="56">
        <v>107</v>
      </c>
      <c r="L158">
        <v>1</v>
      </c>
      <c r="M158" s="1"/>
      <c r="N158" s="56" t="s">
        <v>1160</v>
      </c>
      <c r="O158">
        <v>1</v>
      </c>
      <c r="P158" s="53"/>
      <c r="Q158" s="56" t="s">
        <v>1360</v>
      </c>
      <c r="R158">
        <v>8</v>
      </c>
      <c r="S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I158" s="56">
        <v>11.5</v>
      </c>
      <c r="AJ158">
        <v>2</v>
      </c>
      <c r="AL158" s="56">
        <v>91</v>
      </c>
      <c r="AM158">
        <v>1</v>
      </c>
      <c r="AO158" s="56">
        <v>10.6</v>
      </c>
      <c r="AP158">
        <v>6</v>
      </c>
      <c r="AR158" s="56">
        <v>91</v>
      </c>
      <c r="AS158">
        <v>1</v>
      </c>
      <c r="AU158" s="56">
        <v>10.5</v>
      </c>
      <c r="AV158">
        <v>6</v>
      </c>
      <c r="AX158" s="56">
        <v>91</v>
      </c>
      <c r="AY158">
        <v>1</v>
      </c>
      <c r="BA158" s="56">
        <v>10</v>
      </c>
      <c r="BB158">
        <v>5</v>
      </c>
      <c r="BD158" s="56">
        <v>91</v>
      </c>
      <c r="BE158">
        <v>1</v>
      </c>
      <c r="BG158" s="56">
        <v>10</v>
      </c>
      <c r="BH158">
        <v>1</v>
      </c>
      <c r="BJ158" s="56">
        <v>92</v>
      </c>
      <c r="BK158">
        <v>1</v>
      </c>
      <c r="BM158" s="56">
        <v>10</v>
      </c>
      <c r="BN158">
        <v>4</v>
      </c>
      <c r="BP158" s="56">
        <v>91</v>
      </c>
      <c r="BQ158">
        <v>1</v>
      </c>
      <c r="BS158" s="56">
        <v>10.8</v>
      </c>
      <c r="BT158">
        <v>2</v>
      </c>
      <c r="BV158" s="56">
        <v>91</v>
      </c>
      <c r="BW158">
        <v>1</v>
      </c>
      <c r="BY158" s="56">
        <v>12.5</v>
      </c>
      <c r="BZ158">
        <v>1</v>
      </c>
      <c r="CB158" s="56">
        <v>91</v>
      </c>
      <c r="CC158">
        <v>1</v>
      </c>
      <c r="CE158" s="56">
        <v>10.4</v>
      </c>
      <c r="CF158">
        <v>4</v>
      </c>
      <c r="CH158" s="56">
        <v>91</v>
      </c>
      <c r="CI158">
        <v>1</v>
      </c>
      <c r="CK158" s="56">
        <v>23.4</v>
      </c>
      <c r="CL158">
        <v>1</v>
      </c>
      <c r="CN158" s="56">
        <v>279</v>
      </c>
      <c r="CO158">
        <v>1</v>
      </c>
      <c r="CQ158" s="56">
        <v>35.1</v>
      </c>
      <c r="CR158">
        <v>1</v>
      </c>
    </row>
    <row r="159" spans="5:96" x14ac:dyDescent="0.2">
      <c r="E159" s="1"/>
      <c r="F159" s="1"/>
      <c r="G159" s="56">
        <v>112</v>
      </c>
      <c r="H159">
        <v>1</v>
      </c>
      <c r="J159" s="1"/>
      <c r="K159" s="56">
        <v>108</v>
      </c>
      <c r="L159">
        <v>2</v>
      </c>
      <c r="M159" s="1"/>
      <c r="N159" s="56" t="s">
        <v>553</v>
      </c>
      <c r="O159">
        <v>1</v>
      </c>
      <c r="P159" s="53"/>
      <c r="Q159" s="56" t="s">
        <v>414</v>
      </c>
      <c r="R159">
        <v>10</v>
      </c>
      <c r="S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I159" s="56">
        <v>11.6</v>
      </c>
      <c r="AJ159">
        <v>7</v>
      </c>
      <c r="AL159" s="56">
        <v>92</v>
      </c>
      <c r="AM159">
        <v>1</v>
      </c>
      <c r="AO159" s="56">
        <v>10.7</v>
      </c>
      <c r="AP159">
        <v>6</v>
      </c>
      <c r="AR159" s="56">
        <v>92</v>
      </c>
      <c r="AS159">
        <v>1</v>
      </c>
      <c r="AU159" s="56">
        <v>10.6</v>
      </c>
      <c r="AV159">
        <v>3</v>
      </c>
      <c r="AX159" s="56">
        <v>92</v>
      </c>
      <c r="AY159">
        <v>1</v>
      </c>
      <c r="BA159" s="56">
        <v>10.1</v>
      </c>
      <c r="BB159">
        <v>6</v>
      </c>
      <c r="BD159" s="56">
        <v>92</v>
      </c>
      <c r="BE159">
        <v>1</v>
      </c>
      <c r="BG159" s="56">
        <v>10.1</v>
      </c>
      <c r="BH159">
        <v>1</v>
      </c>
      <c r="BJ159" s="56">
        <v>93</v>
      </c>
      <c r="BK159">
        <v>1</v>
      </c>
      <c r="BM159" s="56">
        <v>10.1</v>
      </c>
      <c r="BN159">
        <v>6</v>
      </c>
      <c r="BP159" s="56">
        <v>92</v>
      </c>
      <c r="BQ159">
        <v>1</v>
      </c>
      <c r="BS159" s="56">
        <v>10.9</v>
      </c>
      <c r="BT159">
        <v>3</v>
      </c>
      <c r="BV159" s="56">
        <v>92</v>
      </c>
      <c r="BW159">
        <v>1</v>
      </c>
      <c r="BY159" s="56">
        <v>12.6</v>
      </c>
      <c r="BZ159">
        <v>3</v>
      </c>
      <c r="CB159" s="56">
        <v>92</v>
      </c>
      <c r="CC159">
        <v>1</v>
      </c>
      <c r="CE159" s="56">
        <v>10.5</v>
      </c>
      <c r="CF159">
        <v>4</v>
      </c>
      <c r="CH159" s="56">
        <v>92</v>
      </c>
      <c r="CI159">
        <v>1</v>
      </c>
      <c r="CK159" s="56">
        <v>23.5</v>
      </c>
      <c r="CL159">
        <v>2</v>
      </c>
      <c r="CN159" s="56">
        <v>280</v>
      </c>
      <c r="CO159">
        <v>1</v>
      </c>
      <c r="CQ159" s="56">
        <v>35.200000000000003</v>
      </c>
      <c r="CR159">
        <v>2</v>
      </c>
    </row>
    <row r="160" spans="5:96" x14ac:dyDescent="0.2">
      <c r="E160" s="1"/>
      <c r="F160" s="1"/>
      <c r="G160" s="56">
        <v>113</v>
      </c>
      <c r="H160">
        <v>1</v>
      </c>
      <c r="J160" s="1"/>
      <c r="K160" s="56">
        <v>109</v>
      </c>
      <c r="L160">
        <v>2</v>
      </c>
      <c r="M160" s="1"/>
      <c r="N160" s="56" t="s">
        <v>1539</v>
      </c>
      <c r="O160">
        <v>1</v>
      </c>
      <c r="P160" s="53"/>
      <c r="Q160" s="56" t="s">
        <v>518</v>
      </c>
      <c r="R160">
        <v>1</v>
      </c>
      <c r="S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I160" s="56">
        <v>11.7</v>
      </c>
      <c r="AJ160">
        <v>5</v>
      </c>
      <c r="AL160" s="56">
        <v>93</v>
      </c>
      <c r="AM160">
        <v>1</v>
      </c>
      <c r="AO160" s="56">
        <v>10.8</v>
      </c>
      <c r="AP160">
        <v>12</v>
      </c>
      <c r="AR160" s="56">
        <v>93</v>
      </c>
      <c r="AS160">
        <v>1</v>
      </c>
      <c r="AU160" s="56">
        <v>10.7</v>
      </c>
      <c r="AV160">
        <v>6</v>
      </c>
      <c r="AX160" s="56">
        <v>93</v>
      </c>
      <c r="AY160">
        <v>1</v>
      </c>
      <c r="BA160" s="56">
        <v>10.199999999999999</v>
      </c>
      <c r="BB160">
        <v>4</v>
      </c>
      <c r="BD160" s="56">
        <v>93</v>
      </c>
      <c r="BE160">
        <v>1</v>
      </c>
      <c r="BG160" s="56">
        <v>10.199999999999999</v>
      </c>
      <c r="BH160">
        <v>4</v>
      </c>
      <c r="BJ160" s="56">
        <v>94</v>
      </c>
      <c r="BK160">
        <v>1</v>
      </c>
      <c r="BM160" s="56">
        <v>10.199999999999999</v>
      </c>
      <c r="BN160">
        <v>4</v>
      </c>
      <c r="BP160" s="56">
        <v>93</v>
      </c>
      <c r="BQ160">
        <v>1</v>
      </c>
      <c r="BS160" s="56">
        <v>11</v>
      </c>
      <c r="BT160">
        <v>5</v>
      </c>
      <c r="BV160" s="56">
        <v>93</v>
      </c>
      <c r="BW160">
        <v>1</v>
      </c>
      <c r="BY160" s="56">
        <v>12.8</v>
      </c>
      <c r="BZ160">
        <v>2</v>
      </c>
      <c r="CB160" s="56">
        <v>93</v>
      </c>
      <c r="CC160">
        <v>1</v>
      </c>
      <c r="CE160" s="56">
        <v>10.6</v>
      </c>
      <c r="CF160">
        <v>1</v>
      </c>
      <c r="CH160" s="56">
        <v>93</v>
      </c>
      <c r="CI160">
        <v>1</v>
      </c>
      <c r="CK160" s="56">
        <v>23.6</v>
      </c>
      <c r="CL160">
        <v>1</v>
      </c>
      <c r="CN160" s="56">
        <v>296</v>
      </c>
      <c r="CO160">
        <v>1</v>
      </c>
      <c r="CQ160" s="56">
        <v>35.4</v>
      </c>
      <c r="CR160">
        <v>1</v>
      </c>
    </row>
    <row r="161" spans="5:96" x14ac:dyDescent="0.2">
      <c r="E161" s="1"/>
      <c r="F161" s="1"/>
      <c r="G161" s="56">
        <v>114</v>
      </c>
      <c r="H161">
        <v>2</v>
      </c>
      <c r="J161" s="1"/>
      <c r="K161" s="56">
        <v>111</v>
      </c>
      <c r="L161">
        <v>1</v>
      </c>
      <c r="M161" s="1"/>
      <c r="N161" s="56" t="s">
        <v>852</v>
      </c>
      <c r="O161">
        <v>1</v>
      </c>
      <c r="P161" s="53"/>
      <c r="Q161" s="56" t="s">
        <v>190</v>
      </c>
      <c r="R161">
        <v>28</v>
      </c>
      <c r="S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I161" s="56">
        <v>11.8</v>
      </c>
      <c r="AJ161">
        <v>6</v>
      </c>
      <c r="AL161" s="56">
        <v>94</v>
      </c>
      <c r="AM161">
        <v>1</v>
      </c>
      <c r="AO161" s="56">
        <v>10.9</v>
      </c>
      <c r="AP161">
        <v>8</v>
      </c>
      <c r="AR161" s="56">
        <v>94</v>
      </c>
      <c r="AS161">
        <v>1</v>
      </c>
      <c r="AU161" s="56">
        <v>10.8</v>
      </c>
      <c r="AV161">
        <v>3</v>
      </c>
      <c r="AX161" s="56">
        <v>94</v>
      </c>
      <c r="AY161">
        <v>1</v>
      </c>
      <c r="BA161" s="56">
        <v>10.3</v>
      </c>
      <c r="BB161">
        <v>4</v>
      </c>
      <c r="BD161" s="56">
        <v>94</v>
      </c>
      <c r="BE161">
        <v>1</v>
      </c>
      <c r="BG161" s="56">
        <v>10.3</v>
      </c>
      <c r="BH161">
        <v>2</v>
      </c>
      <c r="BJ161" s="56">
        <v>95</v>
      </c>
      <c r="BK161">
        <v>1</v>
      </c>
      <c r="BM161" s="56">
        <v>10.5</v>
      </c>
      <c r="BN161">
        <v>5</v>
      </c>
      <c r="BP161" s="56">
        <v>94</v>
      </c>
      <c r="BQ161">
        <v>1</v>
      </c>
      <c r="BS161" s="56">
        <v>11.1</v>
      </c>
      <c r="BT161">
        <v>1</v>
      </c>
      <c r="BV161" s="56">
        <v>94</v>
      </c>
      <c r="BW161">
        <v>1</v>
      </c>
      <c r="BY161" s="56">
        <v>12.9</v>
      </c>
      <c r="BZ161">
        <v>3</v>
      </c>
      <c r="CB161" s="56">
        <v>94</v>
      </c>
      <c r="CC161">
        <v>1</v>
      </c>
      <c r="CE161" s="56">
        <v>10.7</v>
      </c>
      <c r="CF161">
        <v>3</v>
      </c>
      <c r="CH161" s="56">
        <v>94</v>
      </c>
      <c r="CI161">
        <v>1</v>
      </c>
      <c r="CK161" s="56">
        <v>23.7</v>
      </c>
      <c r="CL161">
        <v>1</v>
      </c>
      <c r="CN161" s="56">
        <v>300</v>
      </c>
      <c r="CO161">
        <v>1</v>
      </c>
      <c r="CQ161" s="56">
        <v>35.6</v>
      </c>
      <c r="CR161">
        <v>2</v>
      </c>
    </row>
    <row r="162" spans="5:96" x14ac:dyDescent="0.2">
      <c r="E162" s="1"/>
      <c r="F162" s="1"/>
      <c r="G162" s="56">
        <v>116</v>
      </c>
      <c r="H162">
        <v>2</v>
      </c>
      <c r="J162" s="1"/>
      <c r="K162" s="56">
        <v>113</v>
      </c>
      <c r="L162">
        <v>1</v>
      </c>
      <c r="M162" s="1"/>
      <c r="N162" s="56" t="s">
        <v>1676</v>
      </c>
      <c r="O162">
        <v>1</v>
      </c>
      <c r="P162" s="53"/>
      <c r="Q162" s="56" t="s">
        <v>546</v>
      </c>
      <c r="R162">
        <v>15</v>
      </c>
      <c r="S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I162" s="56">
        <v>11.9</v>
      </c>
      <c r="AJ162">
        <v>3</v>
      </c>
      <c r="AL162" s="56">
        <v>95</v>
      </c>
      <c r="AM162">
        <v>1</v>
      </c>
      <c r="AO162" s="56">
        <v>11</v>
      </c>
      <c r="AP162">
        <v>6</v>
      </c>
      <c r="AR162" s="56">
        <v>95</v>
      </c>
      <c r="AS162">
        <v>1</v>
      </c>
      <c r="AU162" s="56">
        <v>10.9</v>
      </c>
      <c r="AV162">
        <v>3</v>
      </c>
      <c r="AX162" s="56">
        <v>95</v>
      </c>
      <c r="AY162">
        <v>1</v>
      </c>
      <c r="BA162" s="56">
        <v>10.4</v>
      </c>
      <c r="BB162">
        <v>5</v>
      </c>
      <c r="BD162" s="56">
        <v>95</v>
      </c>
      <c r="BE162">
        <v>1</v>
      </c>
      <c r="BG162" s="56">
        <v>10.4</v>
      </c>
      <c r="BH162">
        <v>4</v>
      </c>
      <c r="BJ162" s="56">
        <v>96</v>
      </c>
      <c r="BK162">
        <v>1</v>
      </c>
      <c r="BM162" s="56">
        <v>10.6</v>
      </c>
      <c r="BN162">
        <v>6</v>
      </c>
      <c r="BP162" s="56">
        <v>95</v>
      </c>
      <c r="BQ162">
        <v>1</v>
      </c>
      <c r="BS162" s="56">
        <v>11.2</v>
      </c>
      <c r="BT162">
        <v>3</v>
      </c>
      <c r="BV162" s="56">
        <v>95</v>
      </c>
      <c r="BW162">
        <v>1</v>
      </c>
      <c r="BY162" s="56">
        <v>13</v>
      </c>
      <c r="BZ162">
        <v>1</v>
      </c>
      <c r="CB162" s="56">
        <v>95</v>
      </c>
      <c r="CC162">
        <v>1</v>
      </c>
      <c r="CE162" s="56">
        <v>10.8</v>
      </c>
      <c r="CF162">
        <v>4</v>
      </c>
      <c r="CH162" s="56">
        <v>95</v>
      </c>
      <c r="CI162">
        <v>1</v>
      </c>
      <c r="CK162" s="56">
        <v>23.8</v>
      </c>
      <c r="CL162">
        <v>1</v>
      </c>
      <c r="CN162" s="56">
        <v>318</v>
      </c>
      <c r="CO162">
        <v>1</v>
      </c>
      <c r="CQ162" s="56">
        <v>35.700000000000003</v>
      </c>
      <c r="CR162">
        <v>3</v>
      </c>
    </row>
    <row r="163" spans="5:96" x14ac:dyDescent="0.2">
      <c r="E163" s="1"/>
      <c r="F163" s="1"/>
      <c r="G163" s="56">
        <v>118</v>
      </c>
      <c r="H163">
        <v>1</v>
      </c>
      <c r="J163" s="1"/>
      <c r="K163" s="56">
        <v>114</v>
      </c>
      <c r="L163">
        <v>1</v>
      </c>
      <c r="M163" s="1"/>
      <c r="N163" s="56" t="s">
        <v>279</v>
      </c>
      <c r="O163">
        <v>1</v>
      </c>
      <c r="P163" s="53"/>
      <c r="Q163" s="56" t="s">
        <v>333</v>
      </c>
      <c r="R163">
        <v>4</v>
      </c>
      <c r="S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I163" s="56">
        <v>12</v>
      </c>
      <c r="AJ163">
        <v>5</v>
      </c>
      <c r="AL163" s="56">
        <v>96</v>
      </c>
      <c r="AM163">
        <v>1</v>
      </c>
      <c r="AO163" s="56">
        <v>11.1</v>
      </c>
      <c r="AP163">
        <v>4</v>
      </c>
      <c r="AR163" s="56">
        <v>96</v>
      </c>
      <c r="AS163">
        <v>1</v>
      </c>
      <c r="AU163" s="56">
        <v>11</v>
      </c>
      <c r="AV163">
        <v>4</v>
      </c>
      <c r="AX163" s="56">
        <v>96</v>
      </c>
      <c r="AY163">
        <v>1</v>
      </c>
      <c r="BA163" s="56">
        <v>10.6</v>
      </c>
      <c r="BB163">
        <v>2</v>
      </c>
      <c r="BD163" s="56">
        <v>96</v>
      </c>
      <c r="BE163">
        <v>1</v>
      </c>
      <c r="BG163" s="56">
        <v>10.5</v>
      </c>
      <c r="BH163">
        <v>3</v>
      </c>
      <c r="BJ163" s="56">
        <v>97</v>
      </c>
      <c r="BK163">
        <v>1</v>
      </c>
      <c r="BM163" s="56">
        <v>10.7</v>
      </c>
      <c r="BN163">
        <v>8</v>
      </c>
      <c r="BP163" s="56">
        <v>96</v>
      </c>
      <c r="BQ163">
        <v>1</v>
      </c>
      <c r="BS163" s="56">
        <v>11.3</v>
      </c>
      <c r="BT163">
        <v>2</v>
      </c>
      <c r="BV163" s="56">
        <v>96</v>
      </c>
      <c r="BW163">
        <v>1</v>
      </c>
      <c r="BY163" s="56">
        <v>13.1</v>
      </c>
      <c r="BZ163">
        <v>2</v>
      </c>
      <c r="CB163" s="56">
        <v>96</v>
      </c>
      <c r="CC163">
        <v>1</v>
      </c>
      <c r="CE163" s="56">
        <v>10.9</v>
      </c>
      <c r="CF163">
        <v>1</v>
      </c>
      <c r="CH163" s="56">
        <v>96</v>
      </c>
      <c r="CI163">
        <v>1</v>
      </c>
      <c r="CK163" s="56">
        <v>23.9</v>
      </c>
      <c r="CL163">
        <v>2</v>
      </c>
      <c r="CN163" s="56">
        <v>319</v>
      </c>
      <c r="CO163">
        <v>1</v>
      </c>
      <c r="CQ163" s="56">
        <v>35.9</v>
      </c>
      <c r="CR163">
        <v>2</v>
      </c>
    </row>
    <row r="164" spans="5:96" x14ac:dyDescent="0.2">
      <c r="E164" s="1"/>
      <c r="F164" s="1"/>
      <c r="G164" s="56">
        <v>119</v>
      </c>
      <c r="H164">
        <v>4</v>
      </c>
      <c r="J164" s="1"/>
      <c r="K164" s="56">
        <v>115</v>
      </c>
      <c r="L164">
        <v>1</v>
      </c>
      <c r="M164" s="1"/>
      <c r="N164" s="56" t="s">
        <v>235</v>
      </c>
      <c r="O164">
        <v>1</v>
      </c>
      <c r="P164" s="53"/>
      <c r="Q164" s="56" t="s">
        <v>233</v>
      </c>
      <c r="R164">
        <v>26</v>
      </c>
      <c r="S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I164" s="56">
        <v>12.1</v>
      </c>
      <c r="AJ164">
        <v>2</v>
      </c>
      <c r="AL164" s="56">
        <v>97</v>
      </c>
      <c r="AM164">
        <v>1</v>
      </c>
      <c r="AO164" s="56">
        <v>11.2</v>
      </c>
      <c r="AP164">
        <v>6</v>
      </c>
      <c r="AR164" s="56">
        <v>97</v>
      </c>
      <c r="AS164">
        <v>1</v>
      </c>
      <c r="AU164" s="56">
        <v>11.1</v>
      </c>
      <c r="AV164">
        <v>3</v>
      </c>
      <c r="AX164" s="56">
        <v>97</v>
      </c>
      <c r="AY164">
        <v>1</v>
      </c>
      <c r="BA164" s="56">
        <v>10.7</v>
      </c>
      <c r="BB164">
        <v>4</v>
      </c>
      <c r="BD164" s="56">
        <v>97</v>
      </c>
      <c r="BE164">
        <v>1</v>
      </c>
      <c r="BG164" s="56">
        <v>10.6</v>
      </c>
      <c r="BH164">
        <v>5</v>
      </c>
      <c r="BJ164" s="56">
        <v>98</v>
      </c>
      <c r="BK164">
        <v>1</v>
      </c>
      <c r="BM164" s="56">
        <v>10.8</v>
      </c>
      <c r="BN164">
        <v>5</v>
      </c>
      <c r="BP164" s="56">
        <v>97</v>
      </c>
      <c r="BQ164">
        <v>1</v>
      </c>
      <c r="BS164" s="56">
        <v>11.4</v>
      </c>
      <c r="BT164">
        <v>3</v>
      </c>
      <c r="BV164" s="56">
        <v>97</v>
      </c>
      <c r="BW164">
        <v>1</v>
      </c>
      <c r="BY164" s="56">
        <v>13.2</v>
      </c>
      <c r="BZ164">
        <v>2</v>
      </c>
      <c r="CB164" s="56">
        <v>97</v>
      </c>
      <c r="CC164">
        <v>1</v>
      </c>
      <c r="CE164" s="56">
        <v>11</v>
      </c>
      <c r="CF164">
        <v>3</v>
      </c>
      <c r="CH164" s="56">
        <v>97</v>
      </c>
      <c r="CI164">
        <v>1</v>
      </c>
      <c r="CK164" s="56">
        <v>24</v>
      </c>
      <c r="CL164">
        <v>1</v>
      </c>
      <c r="CN164" s="56">
        <v>320</v>
      </c>
      <c r="CO164">
        <v>1</v>
      </c>
      <c r="CQ164" s="56">
        <v>36</v>
      </c>
      <c r="CR164">
        <v>1</v>
      </c>
    </row>
    <row r="165" spans="5:96" x14ac:dyDescent="0.2">
      <c r="E165" s="1"/>
      <c r="F165" s="1"/>
      <c r="G165" s="56">
        <v>123</v>
      </c>
      <c r="H165">
        <v>2</v>
      </c>
      <c r="J165" s="1"/>
      <c r="K165" s="56">
        <v>116</v>
      </c>
      <c r="L165">
        <v>1</v>
      </c>
      <c r="M165" s="1"/>
      <c r="N165" s="56" t="s">
        <v>152</v>
      </c>
      <c r="O165">
        <v>1</v>
      </c>
      <c r="P165" s="53"/>
      <c r="Q165" s="56" t="s">
        <v>919</v>
      </c>
      <c r="R165">
        <v>1</v>
      </c>
      <c r="S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I165" s="56">
        <v>12.2</v>
      </c>
      <c r="AJ165">
        <v>4</v>
      </c>
      <c r="AL165" s="56">
        <v>98</v>
      </c>
      <c r="AM165">
        <v>1</v>
      </c>
      <c r="AO165" s="56">
        <v>11.3</v>
      </c>
      <c r="AP165">
        <v>2</v>
      </c>
      <c r="AR165" s="56">
        <v>98</v>
      </c>
      <c r="AS165">
        <v>1</v>
      </c>
      <c r="AU165" s="56">
        <v>11.2</v>
      </c>
      <c r="AV165">
        <v>1</v>
      </c>
      <c r="AX165" s="56">
        <v>98</v>
      </c>
      <c r="AY165">
        <v>1</v>
      </c>
      <c r="BA165" s="56">
        <v>10.8</v>
      </c>
      <c r="BB165">
        <v>4</v>
      </c>
      <c r="BD165" s="56">
        <v>98</v>
      </c>
      <c r="BE165">
        <v>1</v>
      </c>
      <c r="BG165" s="56">
        <v>10.7</v>
      </c>
      <c r="BH165">
        <v>5</v>
      </c>
      <c r="BJ165" s="56">
        <v>99</v>
      </c>
      <c r="BK165">
        <v>1</v>
      </c>
      <c r="BM165" s="56">
        <v>10.9</v>
      </c>
      <c r="BN165">
        <v>1</v>
      </c>
      <c r="BP165" s="56">
        <v>98</v>
      </c>
      <c r="BQ165">
        <v>1</v>
      </c>
      <c r="BS165" s="56">
        <v>11.5</v>
      </c>
      <c r="BT165">
        <v>6</v>
      </c>
      <c r="BV165" s="56">
        <v>98</v>
      </c>
      <c r="BW165">
        <v>1</v>
      </c>
      <c r="BY165" s="56">
        <v>13.3</v>
      </c>
      <c r="BZ165">
        <v>3</v>
      </c>
      <c r="CB165" s="56">
        <v>98</v>
      </c>
      <c r="CC165">
        <v>1</v>
      </c>
      <c r="CE165" s="56">
        <v>11.1</v>
      </c>
      <c r="CF165">
        <v>2</v>
      </c>
      <c r="CH165" s="56">
        <v>98</v>
      </c>
      <c r="CI165">
        <v>1</v>
      </c>
      <c r="CK165" s="56">
        <v>24.1</v>
      </c>
      <c r="CL165">
        <v>2</v>
      </c>
      <c r="CN165" s="56">
        <v>325</v>
      </c>
      <c r="CO165">
        <v>1</v>
      </c>
      <c r="CQ165" s="56">
        <v>36.1</v>
      </c>
      <c r="CR165">
        <v>4</v>
      </c>
    </row>
    <row r="166" spans="5:96" x14ac:dyDescent="0.2">
      <c r="E166" s="1"/>
      <c r="F166" s="1"/>
      <c r="G166" s="56">
        <v>125</v>
      </c>
      <c r="H166">
        <v>1</v>
      </c>
      <c r="J166" s="1"/>
      <c r="K166" s="56">
        <v>117</v>
      </c>
      <c r="L166">
        <v>1</v>
      </c>
      <c r="M166" s="1"/>
      <c r="N166" s="56" t="s">
        <v>604</v>
      </c>
      <c r="O166">
        <v>1</v>
      </c>
      <c r="P166" s="53"/>
      <c r="Q166" s="56" t="s">
        <v>87</v>
      </c>
      <c r="R166">
        <v>10</v>
      </c>
      <c r="S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I166" s="56">
        <v>12.3</v>
      </c>
      <c r="AJ166">
        <v>8</v>
      </c>
      <c r="AL166" s="56">
        <v>99</v>
      </c>
      <c r="AM166">
        <v>1</v>
      </c>
      <c r="AO166" s="56">
        <v>11.4</v>
      </c>
      <c r="AP166">
        <v>4</v>
      </c>
      <c r="AR166" s="56">
        <v>99</v>
      </c>
      <c r="AS166">
        <v>1</v>
      </c>
      <c r="AU166" s="56">
        <v>11.3</v>
      </c>
      <c r="AV166">
        <v>4</v>
      </c>
      <c r="AX166" s="56">
        <v>99</v>
      </c>
      <c r="AY166">
        <v>1</v>
      </c>
      <c r="BA166" s="56">
        <v>10.9</v>
      </c>
      <c r="BB166">
        <v>3</v>
      </c>
      <c r="BD166" s="56">
        <v>99</v>
      </c>
      <c r="BE166">
        <v>1</v>
      </c>
      <c r="BG166" s="56">
        <v>10.8</v>
      </c>
      <c r="BH166">
        <v>3</v>
      </c>
      <c r="BJ166" s="56">
        <v>100</v>
      </c>
      <c r="BK166">
        <v>1</v>
      </c>
      <c r="BM166" s="56">
        <v>11</v>
      </c>
      <c r="BN166">
        <v>1</v>
      </c>
      <c r="BP166" s="56">
        <v>99</v>
      </c>
      <c r="BQ166">
        <v>1</v>
      </c>
      <c r="BS166" s="56">
        <v>11.6</v>
      </c>
      <c r="BT166">
        <v>2</v>
      </c>
      <c r="BV166" s="56">
        <v>99</v>
      </c>
      <c r="BW166">
        <v>1</v>
      </c>
      <c r="BY166" s="56">
        <v>13.4</v>
      </c>
      <c r="BZ166">
        <v>1</v>
      </c>
      <c r="CB166" s="56">
        <v>99</v>
      </c>
      <c r="CC166">
        <v>1</v>
      </c>
      <c r="CE166" s="56">
        <v>11.2</v>
      </c>
      <c r="CF166">
        <v>2</v>
      </c>
      <c r="CH166" s="56">
        <v>99</v>
      </c>
      <c r="CI166">
        <v>1</v>
      </c>
      <c r="CK166" s="56">
        <v>24.2</v>
      </c>
      <c r="CL166">
        <v>1</v>
      </c>
      <c r="CN166" s="56">
        <v>338</v>
      </c>
      <c r="CO166">
        <v>1</v>
      </c>
      <c r="CQ166" s="56">
        <v>36.200000000000003</v>
      </c>
      <c r="CR166">
        <v>1</v>
      </c>
    </row>
    <row r="167" spans="5:96" x14ac:dyDescent="0.2">
      <c r="E167" s="1"/>
      <c r="F167" s="1"/>
      <c r="G167" s="56">
        <v>126</v>
      </c>
      <c r="H167">
        <v>2</v>
      </c>
      <c r="J167" s="1"/>
      <c r="K167" s="56">
        <v>118</v>
      </c>
      <c r="L167">
        <v>1</v>
      </c>
      <c r="M167" s="1"/>
      <c r="N167" s="56" t="s">
        <v>1221</v>
      </c>
      <c r="O167">
        <v>1</v>
      </c>
      <c r="P167" s="53"/>
      <c r="Q167" s="56" t="s">
        <v>264</v>
      </c>
      <c r="R167">
        <v>12</v>
      </c>
      <c r="S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I167" s="56">
        <v>12.4</v>
      </c>
      <c r="AJ167">
        <v>1</v>
      </c>
      <c r="AL167" s="56">
        <v>100</v>
      </c>
      <c r="AM167">
        <v>1</v>
      </c>
      <c r="AO167" s="56">
        <v>11.5</v>
      </c>
      <c r="AP167">
        <v>5</v>
      </c>
      <c r="AR167" s="56">
        <v>100</v>
      </c>
      <c r="AS167">
        <v>1</v>
      </c>
      <c r="AU167" s="56">
        <v>11.4</v>
      </c>
      <c r="AV167">
        <v>4</v>
      </c>
      <c r="AX167" s="56">
        <v>100</v>
      </c>
      <c r="AY167">
        <v>1</v>
      </c>
      <c r="BA167" s="56">
        <v>11</v>
      </c>
      <c r="BB167">
        <v>3</v>
      </c>
      <c r="BD167" s="56">
        <v>100</v>
      </c>
      <c r="BE167">
        <v>1</v>
      </c>
      <c r="BG167" s="56">
        <v>10.9</v>
      </c>
      <c r="BH167">
        <v>2</v>
      </c>
      <c r="BJ167" s="56">
        <v>101</v>
      </c>
      <c r="BK167">
        <v>1</v>
      </c>
      <c r="BM167" s="56">
        <v>11.1</v>
      </c>
      <c r="BN167">
        <v>4</v>
      </c>
      <c r="BP167" s="56">
        <v>100</v>
      </c>
      <c r="BQ167">
        <v>1</v>
      </c>
      <c r="BS167" s="56">
        <v>11.7</v>
      </c>
      <c r="BT167">
        <v>3</v>
      </c>
      <c r="BV167" s="56">
        <v>100</v>
      </c>
      <c r="BW167">
        <v>1</v>
      </c>
      <c r="BY167" s="56">
        <v>13.5</v>
      </c>
      <c r="BZ167">
        <v>2</v>
      </c>
      <c r="CB167" s="56">
        <v>100</v>
      </c>
      <c r="CC167">
        <v>1</v>
      </c>
      <c r="CE167" s="56">
        <v>11.3</v>
      </c>
      <c r="CF167">
        <v>7</v>
      </c>
      <c r="CH167" s="56">
        <v>100</v>
      </c>
      <c r="CI167">
        <v>1</v>
      </c>
      <c r="CK167" s="56">
        <v>24.3</v>
      </c>
      <c r="CL167">
        <v>3</v>
      </c>
      <c r="CN167" s="56">
        <v>341</v>
      </c>
      <c r="CO167">
        <v>1</v>
      </c>
      <c r="CQ167" s="56">
        <v>36.299999999999997</v>
      </c>
      <c r="CR167">
        <v>2</v>
      </c>
    </row>
    <row r="168" spans="5:96" x14ac:dyDescent="0.2">
      <c r="E168" s="1"/>
      <c r="F168" s="1"/>
      <c r="G168" s="56">
        <v>128</v>
      </c>
      <c r="H168">
        <v>1</v>
      </c>
      <c r="J168" s="1"/>
      <c r="K168" s="56">
        <v>119</v>
      </c>
      <c r="L168">
        <v>1</v>
      </c>
      <c r="M168" s="1"/>
      <c r="N168" s="56" t="s">
        <v>1078</v>
      </c>
      <c r="O168">
        <v>1</v>
      </c>
      <c r="P168" s="53"/>
      <c r="Q168" s="56" t="s">
        <v>80</v>
      </c>
      <c r="R168">
        <v>90</v>
      </c>
      <c r="S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I168" s="56">
        <v>12.5</v>
      </c>
      <c r="AJ168">
        <v>7</v>
      </c>
      <c r="AL168" s="56">
        <v>101</v>
      </c>
      <c r="AM168">
        <v>1</v>
      </c>
      <c r="AO168" s="56">
        <v>11.6</v>
      </c>
      <c r="AP168">
        <v>1</v>
      </c>
      <c r="AR168" s="56">
        <v>101</v>
      </c>
      <c r="AS168">
        <v>1</v>
      </c>
      <c r="AU168" s="56">
        <v>11.5</v>
      </c>
      <c r="AV168">
        <v>5</v>
      </c>
      <c r="AX168" s="56">
        <v>101</v>
      </c>
      <c r="AY168">
        <v>1</v>
      </c>
      <c r="BA168" s="56">
        <v>11.1</v>
      </c>
      <c r="BB168">
        <v>3</v>
      </c>
      <c r="BD168" s="56">
        <v>101</v>
      </c>
      <c r="BE168">
        <v>1</v>
      </c>
      <c r="BG168" s="56">
        <v>11</v>
      </c>
      <c r="BH168">
        <v>3</v>
      </c>
      <c r="BJ168" s="56">
        <v>102</v>
      </c>
      <c r="BK168">
        <v>1</v>
      </c>
      <c r="BM168" s="56">
        <v>11.2</v>
      </c>
      <c r="BN168">
        <v>5</v>
      </c>
      <c r="BP168" s="56">
        <v>101</v>
      </c>
      <c r="BQ168">
        <v>1</v>
      </c>
      <c r="BS168" s="56">
        <v>11.8</v>
      </c>
      <c r="BT168">
        <v>3</v>
      </c>
      <c r="BV168" s="56">
        <v>101</v>
      </c>
      <c r="BW168">
        <v>1</v>
      </c>
      <c r="BY168" s="56">
        <v>13.7</v>
      </c>
      <c r="BZ168">
        <v>4</v>
      </c>
      <c r="CB168" s="56">
        <v>101</v>
      </c>
      <c r="CC168">
        <v>1</v>
      </c>
      <c r="CE168" s="56">
        <v>11.4</v>
      </c>
      <c r="CF168">
        <v>3</v>
      </c>
      <c r="CH168" s="56">
        <v>101</v>
      </c>
      <c r="CI168">
        <v>1</v>
      </c>
      <c r="CK168" s="56">
        <v>24.5</v>
      </c>
      <c r="CL168">
        <v>1</v>
      </c>
      <c r="CN168" s="56">
        <v>360</v>
      </c>
      <c r="CO168">
        <v>1</v>
      </c>
      <c r="CQ168" s="56">
        <v>36.4</v>
      </c>
      <c r="CR168">
        <v>1</v>
      </c>
    </row>
    <row r="169" spans="5:96" x14ac:dyDescent="0.2">
      <c r="E169" s="1"/>
      <c r="F169" s="1"/>
      <c r="G169" s="56">
        <v>129</v>
      </c>
      <c r="H169">
        <v>1</v>
      </c>
      <c r="J169" s="1"/>
      <c r="K169" s="56">
        <v>120</v>
      </c>
      <c r="L169">
        <v>2</v>
      </c>
      <c r="M169" s="1"/>
      <c r="N169" s="56" t="s">
        <v>1509</v>
      </c>
      <c r="O169">
        <v>1</v>
      </c>
      <c r="P169" s="53"/>
      <c r="Q169" s="56" t="s">
        <v>46</v>
      </c>
      <c r="R169">
        <v>192</v>
      </c>
      <c r="S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I169" s="56">
        <v>12.6</v>
      </c>
      <c r="AJ169">
        <v>5</v>
      </c>
      <c r="AL169" s="56">
        <v>102</v>
      </c>
      <c r="AM169">
        <v>1</v>
      </c>
      <c r="AO169" s="56">
        <v>11.7</v>
      </c>
      <c r="AP169">
        <v>3</v>
      </c>
      <c r="AR169" s="56">
        <v>102</v>
      </c>
      <c r="AS169">
        <v>1</v>
      </c>
      <c r="AU169" s="56">
        <v>11.6</v>
      </c>
      <c r="AV169">
        <v>5</v>
      </c>
      <c r="AX169" s="56">
        <v>102</v>
      </c>
      <c r="AY169">
        <v>1</v>
      </c>
      <c r="BA169" s="56">
        <v>11.2</v>
      </c>
      <c r="BB169">
        <v>5</v>
      </c>
      <c r="BD169" s="56">
        <v>102</v>
      </c>
      <c r="BE169">
        <v>1</v>
      </c>
      <c r="BG169" s="56">
        <v>11.1</v>
      </c>
      <c r="BH169">
        <v>1</v>
      </c>
      <c r="BJ169" s="56">
        <v>103</v>
      </c>
      <c r="BK169">
        <v>1</v>
      </c>
      <c r="BM169" s="56">
        <v>11.3</v>
      </c>
      <c r="BN169">
        <v>5</v>
      </c>
      <c r="BP169" s="56">
        <v>102</v>
      </c>
      <c r="BQ169">
        <v>1</v>
      </c>
      <c r="BS169" s="56">
        <v>11.9</v>
      </c>
      <c r="BT169">
        <v>6</v>
      </c>
      <c r="BV169" s="56">
        <v>102</v>
      </c>
      <c r="BW169">
        <v>1</v>
      </c>
      <c r="BY169" s="56">
        <v>13.8</v>
      </c>
      <c r="BZ169">
        <v>1</v>
      </c>
      <c r="CB169" s="56">
        <v>102</v>
      </c>
      <c r="CC169">
        <v>1</v>
      </c>
      <c r="CE169" s="56">
        <v>11.5</v>
      </c>
      <c r="CF169">
        <v>5</v>
      </c>
      <c r="CH169" s="56">
        <v>102</v>
      </c>
      <c r="CI169">
        <v>1</v>
      </c>
      <c r="CK169" s="56">
        <v>24.6</v>
      </c>
      <c r="CL169">
        <v>3</v>
      </c>
      <c r="CN169" s="56">
        <v>361</v>
      </c>
      <c r="CO169">
        <v>1</v>
      </c>
      <c r="CQ169" s="56">
        <v>36.5</v>
      </c>
      <c r="CR169">
        <v>3</v>
      </c>
    </row>
    <row r="170" spans="5:96" x14ac:dyDescent="0.2">
      <c r="E170" s="1"/>
      <c r="F170" s="1"/>
      <c r="G170" s="56">
        <v>130</v>
      </c>
      <c r="H170">
        <v>1</v>
      </c>
      <c r="J170" s="1"/>
      <c r="K170" s="56">
        <v>122</v>
      </c>
      <c r="L170">
        <v>1</v>
      </c>
      <c r="M170" s="1"/>
      <c r="N170" s="56" t="s">
        <v>362</v>
      </c>
      <c r="O170">
        <v>1</v>
      </c>
      <c r="P170" s="53"/>
      <c r="Q170" s="56" t="s">
        <v>905</v>
      </c>
      <c r="R170">
        <v>4</v>
      </c>
      <c r="S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I170" s="56">
        <v>12.7</v>
      </c>
      <c r="AJ170">
        <v>4</v>
      </c>
      <c r="AL170" s="56">
        <v>103</v>
      </c>
      <c r="AM170">
        <v>1</v>
      </c>
      <c r="AO170" s="56">
        <v>11.8</v>
      </c>
      <c r="AP170">
        <v>8</v>
      </c>
      <c r="AR170" s="56">
        <v>103</v>
      </c>
      <c r="AS170">
        <v>1</v>
      </c>
      <c r="AU170" s="56">
        <v>11.7</v>
      </c>
      <c r="AV170">
        <v>4</v>
      </c>
      <c r="AX170" s="56">
        <v>103</v>
      </c>
      <c r="AY170">
        <v>1</v>
      </c>
      <c r="BA170" s="56">
        <v>11.3</v>
      </c>
      <c r="BB170">
        <v>1</v>
      </c>
      <c r="BD170" s="56">
        <v>103</v>
      </c>
      <c r="BE170">
        <v>1</v>
      </c>
      <c r="BG170" s="56">
        <v>11.2</v>
      </c>
      <c r="BH170">
        <v>3</v>
      </c>
      <c r="BJ170" s="56">
        <v>104</v>
      </c>
      <c r="BK170">
        <v>1</v>
      </c>
      <c r="BM170" s="56">
        <v>11.4</v>
      </c>
      <c r="BN170">
        <v>2</v>
      </c>
      <c r="BP170" s="56">
        <v>103</v>
      </c>
      <c r="BQ170">
        <v>1</v>
      </c>
      <c r="BS170" s="56">
        <v>12</v>
      </c>
      <c r="BT170">
        <v>8</v>
      </c>
      <c r="BV170" s="56">
        <v>103</v>
      </c>
      <c r="BW170">
        <v>1</v>
      </c>
      <c r="BY170" s="56">
        <v>13.9</v>
      </c>
      <c r="BZ170">
        <v>2</v>
      </c>
      <c r="CB170" s="56">
        <v>103</v>
      </c>
      <c r="CC170">
        <v>1</v>
      </c>
      <c r="CE170" s="56">
        <v>11.6</v>
      </c>
      <c r="CF170">
        <v>7</v>
      </c>
      <c r="CH170" s="56">
        <v>103</v>
      </c>
      <c r="CI170">
        <v>1</v>
      </c>
      <c r="CK170" s="56">
        <v>24.7</v>
      </c>
      <c r="CL170">
        <v>1</v>
      </c>
      <c r="CN170" s="56">
        <v>362</v>
      </c>
      <c r="CO170">
        <v>1</v>
      </c>
      <c r="CQ170" s="56">
        <v>36.6</v>
      </c>
      <c r="CR170">
        <v>1</v>
      </c>
    </row>
    <row r="171" spans="5:96" x14ac:dyDescent="0.2">
      <c r="E171" s="1"/>
      <c r="F171" s="1"/>
      <c r="G171" s="56">
        <v>131</v>
      </c>
      <c r="H171">
        <v>1</v>
      </c>
      <c r="J171" s="1"/>
      <c r="K171" s="56">
        <v>123</v>
      </c>
      <c r="L171">
        <v>2</v>
      </c>
      <c r="M171" s="1"/>
      <c r="N171" s="56" t="s">
        <v>81</v>
      </c>
      <c r="O171">
        <v>1</v>
      </c>
      <c r="P171" s="53"/>
      <c r="Q171" s="56" t="s">
        <v>747</v>
      </c>
      <c r="R171">
        <v>7</v>
      </c>
      <c r="S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I171" s="56">
        <v>12.8</v>
      </c>
      <c r="AJ171">
        <v>7</v>
      </c>
      <c r="AL171" s="56">
        <v>104</v>
      </c>
      <c r="AM171">
        <v>1</v>
      </c>
      <c r="AO171" s="56">
        <v>11.9</v>
      </c>
      <c r="AP171">
        <v>9</v>
      </c>
      <c r="AR171" s="56">
        <v>104</v>
      </c>
      <c r="AS171">
        <v>1</v>
      </c>
      <c r="AU171" s="56">
        <v>11.8</v>
      </c>
      <c r="AV171">
        <v>3</v>
      </c>
      <c r="AX171" s="56">
        <v>104</v>
      </c>
      <c r="AY171">
        <v>1</v>
      </c>
      <c r="BA171" s="56">
        <v>11.4</v>
      </c>
      <c r="BB171">
        <v>4</v>
      </c>
      <c r="BD171" s="56">
        <v>104</v>
      </c>
      <c r="BE171">
        <v>1</v>
      </c>
      <c r="BG171" s="56">
        <v>11.3</v>
      </c>
      <c r="BH171">
        <v>1</v>
      </c>
      <c r="BJ171" s="56">
        <v>105</v>
      </c>
      <c r="BK171">
        <v>1</v>
      </c>
      <c r="BM171" s="56">
        <v>11.5</v>
      </c>
      <c r="BN171">
        <v>1</v>
      </c>
      <c r="BP171" s="56">
        <v>104</v>
      </c>
      <c r="BQ171">
        <v>1</v>
      </c>
      <c r="BS171" s="56">
        <v>12.1</v>
      </c>
      <c r="BT171">
        <v>4</v>
      </c>
      <c r="BV171" s="56">
        <v>104</v>
      </c>
      <c r="BW171">
        <v>1</v>
      </c>
      <c r="BY171" s="56">
        <v>14</v>
      </c>
      <c r="BZ171">
        <v>1</v>
      </c>
      <c r="CB171" s="56">
        <v>104</v>
      </c>
      <c r="CC171">
        <v>1</v>
      </c>
      <c r="CE171" s="56">
        <v>11.7</v>
      </c>
      <c r="CF171">
        <v>3</v>
      </c>
      <c r="CH171" s="56">
        <v>104</v>
      </c>
      <c r="CI171">
        <v>1</v>
      </c>
      <c r="CK171" s="56">
        <v>24.8</v>
      </c>
      <c r="CL171">
        <v>1</v>
      </c>
      <c r="CN171" s="56">
        <v>367</v>
      </c>
      <c r="CO171">
        <v>1</v>
      </c>
      <c r="CQ171" s="56">
        <v>36.700000000000003</v>
      </c>
      <c r="CR171">
        <v>5</v>
      </c>
    </row>
    <row r="172" spans="5:96" x14ac:dyDescent="0.2">
      <c r="E172" s="1"/>
      <c r="F172" s="1"/>
      <c r="G172" s="56">
        <v>132</v>
      </c>
      <c r="H172">
        <v>2</v>
      </c>
      <c r="J172" s="1"/>
      <c r="K172" s="56">
        <v>125</v>
      </c>
      <c r="L172">
        <v>1</v>
      </c>
      <c r="M172" s="1"/>
      <c r="N172" s="56" t="s">
        <v>1199</v>
      </c>
      <c r="O172">
        <v>1</v>
      </c>
      <c r="P172" s="53"/>
      <c r="Q172" s="56" t="s">
        <v>683</v>
      </c>
      <c r="R172">
        <v>6</v>
      </c>
      <c r="S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I172" s="56">
        <v>12.9</v>
      </c>
      <c r="AJ172">
        <v>1</v>
      </c>
      <c r="AL172" s="56">
        <v>105</v>
      </c>
      <c r="AM172">
        <v>1</v>
      </c>
      <c r="AO172" s="56">
        <v>12</v>
      </c>
      <c r="AP172">
        <v>2</v>
      </c>
      <c r="AR172" s="56">
        <v>105</v>
      </c>
      <c r="AS172">
        <v>1</v>
      </c>
      <c r="AU172" s="56">
        <v>11.9</v>
      </c>
      <c r="AV172">
        <v>2</v>
      </c>
      <c r="AX172" s="56">
        <v>105</v>
      </c>
      <c r="AY172">
        <v>1</v>
      </c>
      <c r="BA172" s="56">
        <v>11.5</v>
      </c>
      <c r="BB172">
        <v>4</v>
      </c>
      <c r="BD172" s="56">
        <v>105</v>
      </c>
      <c r="BE172">
        <v>1</v>
      </c>
      <c r="BG172" s="56">
        <v>11.5</v>
      </c>
      <c r="BH172">
        <v>3</v>
      </c>
      <c r="BJ172" s="56">
        <v>106</v>
      </c>
      <c r="BK172">
        <v>1</v>
      </c>
      <c r="BM172" s="56">
        <v>11.6</v>
      </c>
      <c r="BN172">
        <v>5</v>
      </c>
      <c r="BP172" s="56">
        <v>105</v>
      </c>
      <c r="BQ172">
        <v>1</v>
      </c>
      <c r="BS172" s="56">
        <v>12.2</v>
      </c>
      <c r="BT172">
        <v>3</v>
      </c>
      <c r="BV172" s="56">
        <v>105</v>
      </c>
      <c r="BW172">
        <v>1</v>
      </c>
      <c r="BY172" s="56">
        <v>14.1</v>
      </c>
      <c r="BZ172">
        <v>5</v>
      </c>
      <c r="CB172" s="56">
        <v>105</v>
      </c>
      <c r="CC172">
        <v>1</v>
      </c>
      <c r="CE172" s="56">
        <v>11.8</v>
      </c>
      <c r="CF172">
        <v>4</v>
      </c>
      <c r="CH172" s="56">
        <v>105</v>
      </c>
      <c r="CI172">
        <v>1</v>
      </c>
      <c r="CK172" s="56">
        <v>24.9</v>
      </c>
      <c r="CL172">
        <v>3</v>
      </c>
      <c r="CN172" s="56">
        <v>370</v>
      </c>
      <c r="CO172">
        <v>1</v>
      </c>
      <c r="CQ172" s="56">
        <v>36.799999999999997</v>
      </c>
      <c r="CR172">
        <v>1</v>
      </c>
    </row>
    <row r="173" spans="5:96" x14ac:dyDescent="0.2">
      <c r="E173" s="1"/>
      <c r="F173" s="1"/>
      <c r="G173" s="56">
        <v>134</v>
      </c>
      <c r="H173">
        <v>2</v>
      </c>
      <c r="J173" s="1"/>
      <c r="K173" s="56">
        <v>126</v>
      </c>
      <c r="L173">
        <v>2</v>
      </c>
      <c r="M173" s="1"/>
      <c r="N173" s="56" t="s">
        <v>1220</v>
      </c>
      <c r="O173">
        <v>1</v>
      </c>
      <c r="P173" s="53"/>
      <c r="Q173" s="56" t="s">
        <v>278</v>
      </c>
      <c r="R173">
        <v>10</v>
      </c>
      <c r="S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I173" s="56">
        <v>13</v>
      </c>
      <c r="AJ173">
        <v>3</v>
      </c>
      <c r="AL173" s="56">
        <v>106</v>
      </c>
      <c r="AM173">
        <v>1</v>
      </c>
      <c r="AO173" s="56">
        <v>12.1</v>
      </c>
      <c r="AP173">
        <v>4</v>
      </c>
      <c r="AR173" s="56">
        <v>106</v>
      </c>
      <c r="AS173">
        <v>1</v>
      </c>
      <c r="AU173" s="56">
        <v>12</v>
      </c>
      <c r="AV173">
        <v>5</v>
      </c>
      <c r="AX173" s="56">
        <v>106</v>
      </c>
      <c r="AY173">
        <v>1</v>
      </c>
      <c r="BA173" s="56">
        <v>11.6</v>
      </c>
      <c r="BB173">
        <v>2</v>
      </c>
      <c r="BD173" s="56">
        <v>106</v>
      </c>
      <c r="BE173">
        <v>1</v>
      </c>
      <c r="BG173" s="56">
        <v>11.6</v>
      </c>
      <c r="BH173">
        <v>3</v>
      </c>
      <c r="BJ173" s="56">
        <v>107</v>
      </c>
      <c r="BK173">
        <v>1</v>
      </c>
      <c r="BM173" s="56">
        <v>11.8</v>
      </c>
      <c r="BN173">
        <v>2</v>
      </c>
      <c r="BP173" s="56">
        <v>106</v>
      </c>
      <c r="BQ173">
        <v>1</v>
      </c>
      <c r="BS173" s="56">
        <v>12.3</v>
      </c>
      <c r="BT173">
        <v>4</v>
      </c>
      <c r="BV173" s="56">
        <v>106</v>
      </c>
      <c r="BW173">
        <v>1</v>
      </c>
      <c r="BY173" s="56">
        <v>14.2</v>
      </c>
      <c r="BZ173">
        <v>1</v>
      </c>
      <c r="CB173" s="56">
        <v>106</v>
      </c>
      <c r="CC173">
        <v>1</v>
      </c>
      <c r="CE173" s="56">
        <v>11.9</v>
      </c>
      <c r="CF173">
        <v>5</v>
      </c>
      <c r="CH173" s="56">
        <v>106</v>
      </c>
      <c r="CI173">
        <v>1</v>
      </c>
      <c r="CK173" s="56">
        <v>25</v>
      </c>
      <c r="CL173">
        <v>1</v>
      </c>
      <c r="CN173" s="56">
        <v>374</v>
      </c>
      <c r="CO173">
        <v>1</v>
      </c>
      <c r="CQ173" s="56">
        <v>36.9</v>
      </c>
      <c r="CR173">
        <v>1</v>
      </c>
    </row>
    <row r="174" spans="5:96" x14ac:dyDescent="0.2">
      <c r="E174" s="1"/>
      <c r="F174" s="1"/>
      <c r="G174" s="56">
        <v>136</v>
      </c>
      <c r="H174">
        <v>1</v>
      </c>
      <c r="J174" s="1"/>
      <c r="K174" s="56">
        <v>128</v>
      </c>
      <c r="L174">
        <v>1</v>
      </c>
      <c r="M174" s="1"/>
      <c r="N174" s="56" t="s">
        <v>298</v>
      </c>
      <c r="O174">
        <v>1</v>
      </c>
      <c r="P174" s="53"/>
      <c r="Q174" s="56" t="s">
        <v>1982</v>
      </c>
      <c r="R174">
        <v>1503</v>
      </c>
      <c r="S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I174" s="56">
        <v>13.1</v>
      </c>
      <c r="AJ174">
        <v>4</v>
      </c>
      <c r="AL174" s="56">
        <v>107</v>
      </c>
      <c r="AM174">
        <v>1</v>
      </c>
      <c r="AO174" s="56">
        <v>12.2</v>
      </c>
      <c r="AP174">
        <v>5</v>
      </c>
      <c r="AR174" s="56">
        <v>107</v>
      </c>
      <c r="AS174">
        <v>1</v>
      </c>
      <c r="AU174" s="56">
        <v>12.1</v>
      </c>
      <c r="AV174">
        <v>5</v>
      </c>
      <c r="AX174" s="56">
        <v>107</v>
      </c>
      <c r="AY174">
        <v>1</v>
      </c>
      <c r="BA174" s="56">
        <v>11.7</v>
      </c>
      <c r="BB174">
        <v>2</v>
      </c>
      <c r="BD174" s="56">
        <v>107</v>
      </c>
      <c r="BE174">
        <v>1</v>
      </c>
      <c r="BG174" s="56">
        <v>11.7</v>
      </c>
      <c r="BH174">
        <v>3</v>
      </c>
      <c r="BJ174" s="56">
        <v>108</v>
      </c>
      <c r="BK174">
        <v>1</v>
      </c>
      <c r="BM174" s="56">
        <v>11.9</v>
      </c>
      <c r="BN174">
        <v>3</v>
      </c>
      <c r="BP174" s="56">
        <v>107</v>
      </c>
      <c r="BQ174">
        <v>1</v>
      </c>
      <c r="BS174" s="56">
        <v>12.4</v>
      </c>
      <c r="BT174">
        <v>5</v>
      </c>
      <c r="BV174" s="56">
        <v>107</v>
      </c>
      <c r="BW174">
        <v>1</v>
      </c>
      <c r="BY174" s="56">
        <v>14.3</v>
      </c>
      <c r="BZ174">
        <v>2</v>
      </c>
      <c r="CB174" s="56">
        <v>107</v>
      </c>
      <c r="CC174">
        <v>1</v>
      </c>
      <c r="CE174" s="56">
        <v>12</v>
      </c>
      <c r="CF174">
        <v>3</v>
      </c>
      <c r="CH174" s="56">
        <v>107</v>
      </c>
      <c r="CI174">
        <v>1</v>
      </c>
      <c r="CK174" s="56">
        <v>25.2</v>
      </c>
      <c r="CL174">
        <v>1</v>
      </c>
      <c r="CN174" s="56">
        <v>375</v>
      </c>
      <c r="CO174">
        <v>1</v>
      </c>
      <c r="CQ174" s="56">
        <v>37</v>
      </c>
      <c r="CR174">
        <v>1</v>
      </c>
    </row>
    <row r="175" spans="5:96" x14ac:dyDescent="0.2">
      <c r="E175" s="1"/>
      <c r="F175" s="1"/>
      <c r="G175" s="56">
        <v>137</v>
      </c>
      <c r="H175">
        <v>1</v>
      </c>
      <c r="J175" s="1"/>
      <c r="K175" s="56">
        <v>129</v>
      </c>
      <c r="L175">
        <v>1</v>
      </c>
      <c r="M175" s="1"/>
      <c r="N175" s="56" t="s">
        <v>583</v>
      </c>
      <c r="O175">
        <v>1</v>
      </c>
      <c r="P175" s="53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I175" s="56">
        <v>13.2</v>
      </c>
      <c r="AJ175">
        <v>8</v>
      </c>
      <c r="AL175" s="56">
        <v>108</v>
      </c>
      <c r="AM175">
        <v>1</v>
      </c>
      <c r="AO175" s="56">
        <v>12.3</v>
      </c>
      <c r="AP175">
        <v>4</v>
      </c>
      <c r="AR175" s="56">
        <v>108</v>
      </c>
      <c r="AS175">
        <v>1</v>
      </c>
      <c r="AU175" s="56">
        <v>12.2</v>
      </c>
      <c r="AV175">
        <v>6</v>
      </c>
      <c r="AX175" s="56">
        <v>108</v>
      </c>
      <c r="AY175">
        <v>1</v>
      </c>
      <c r="BA175" s="56">
        <v>11.8</v>
      </c>
      <c r="BB175">
        <v>5</v>
      </c>
      <c r="BD175" s="56">
        <v>108</v>
      </c>
      <c r="BE175">
        <v>1</v>
      </c>
      <c r="BG175" s="56">
        <v>11.8</v>
      </c>
      <c r="BH175">
        <v>3</v>
      </c>
      <c r="BJ175" s="56">
        <v>109</v>
      </c>
      <c r="BK175">
        <v>1</v>
      </c>
      <c r="BM175" s="56">
        <v>12</v>
      </c>
      <c r="BN175">
        <v>4</v>
      </c>
      <c r="BP175" s="56">
        <v>108</v>
      </c>
      <c r="BQ175">
        <v>1</v>
      </c>
      <c r="BS175" s="56">
        <v>12.5</v>
      </c>
      <c r="BT175">
        <v>3</v>
      </c>
      <c r="BV175" s="56">
        <v>108</v>
      </c>
      <c r="BW175">
        <v>1</v>
      </c>
      <c r="BY175" s="56">
        <v>14.4</v>
      </c>
      <c r="BZ175">
        <v>6</v>
      </c>
      <c r="CB175" s="56">
        <v>108</v>
      </c>
      <c r="CC175">
        <v>1</v>
      </c>
      <c r="CE175" s="56">
        <v>12.1</v>
      </c>
      <c r="CF175">
        <v>2</v>
      </c>
      <c r="CH175" s="56">
        <v>108</v>
      </c>
      <c r="CI175">
        <v>1</v>
      </c>
      <c r="CK175" s="56">
        <v>25.3</v>
      </c>
      <c r="CL175">
        <v>2</v>
      </c>
      <c r="CN175" s="56">
        <v>391</v>
      </c>
      <c r="CO175">
        <v>1</v>
      </c>
      <c r="CQ175" s="56">
        <v>37.1</v>
      </c>
      <c r="CR175">
        <v>1</v>
      </c>
    </row>
    <row r="176" spans="5:96" x14ac:dyDescent="0.2">
      <c r="E176" s="1"/>
      <c r="F176" s="1"/>
      <c r="G176" s="56">
        <v>138</v>
      </c>
      <c r="H176">
        <v>2</v>
      </c>
      <c r="J176" s="1"/>
      <c r="K176" s="56">
        <v>130</v>
      </c>
      <c r="L176">
        <v>1</v>
      </c>
      <c r="M176" s="1"/>
      <c r="N176" s="56" t="s">
        <v>1532</v>
      </c>
      <c r="O176">
        <v>1</v>
      </c>
      <c r="P176" s="53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I176" s="56">
        <v>13.3</v>
      </c>
      <c r="AJ176">
        <v>3</v>
      </c>
      <c r="AL176" s="56">
        <v>109</v>
      </c>
      <c r="AM176">
        <v>1</v>
      </c>
      <c r="AO176" s="56">
        <v>12.4</v>
      </c>
      <c r="AP176">
        <v>7</v>
      </c>
      <c r="AR176" s="56">
        <v>109</v>
      </c>
      <c r="AS176">
        <v>1</v>
      </c>
      <c r="AU176" s="56">
        <v>12.3</v>
      </c>
      <c r="AV176">
        <v>4</v>
      </c>
      <c r="AX176" s="56">
        <v>109</v>
      </c>
      <c r="AY176">
        <v>1</v>
      </c>
      <c r="BA176" s="56">
        <v>11.9</v>
      </c>
      <c r="BB176">
        <v>3</v>
      </c>
      <c r="BD176" s="56">
        <v>109</v>
      </c>
      <c r="BE176">
        <v>1</v>
      </c>
      <c r="BG176" s="56">
        <v>11.9</v>
      </c>
      <c r="BH176">
        <v>1</v>
      </c>
      <c r="BJ176" s="56">
        <v>110</v>
      </c>
      <c r="BK176">
        <v>1</v>
      </c>
      <c r="BM176" s="56">
        <v>12.1</v>
      </c>
      <c r="BN176">
        <v>2</v>
      </c>
      <c r="BP176" s="56">
        <v>109</v>
      </c>
      <c r="BQ176">
        <v>1</v>
      </c>
      <c r="BS176" s="56">
        <v>12.6</v>
      </c>
      <c r="BT176">
        <v>6</v>
      </c>
      <c r="BV176" s="56">
        <v>109</v>
      </c>
      <c r="BW176">
        <v>1</v>
      </c>
      <c r="BY176" s="56">
        <v>14.5</v>
      </c>
      <c r="BZ176">
        <v>1</v>
      </c>
      <c r="CB176" s="56">
        <v>109</v>
      </c>
      <c r="CC176">
        <v>1</v>
      </c>
      <c r="CE176" s="56">
        <v>12.2</v>
      </c>
      <c r="CF176">
        <v>3</v>
      </c>
      <c r="CH176" s="56">
        <v>109</v>
      </c>
      <c r="CI176">
        <v>1</v>
      </c>
      <c r="CK176" s="56">
        <v>25.4</v>
      </c>
      <c r="CL176">
        <v>4</v>
      </c>
      <c r="CN176" s="56">
        <v>392</v>
      </c>
      <c r="CO176">
        <v>1</v>
      </c>
      <c r="CQ176" s="56">
        <v>37.200000000000003</v>
      </c>
      <c r="CR176">
        <v>2</v>
      </c>
    </row>
    <row r="177" spans="5:96" x14ac:dyDescent="0.2">
      <c r="E177" s="1"/>
      <c r="F177" s="1"/>
      <c r="G177" s="56">
        <v>140</v>
      </c>
      <c r="H177">
        <v>3</v>
      </c>
      <c r="J177" s="1"/>
      <c r="K177" s="56">
        <v>131</v>
      </c>
      <c r="L177">
        <v>1</v>
      </c>
      <c r="M177" s="1"/>
      <c r="N177" s="56" t="s">
        <v>700</v>
      </c>
      <c r="O177">
        <v>1</v>
      </c>
      <c r="P177" s="53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I177" s="56">
        <v>13.4</v>
      </c>
      <c r="AJ177">
        <v>7</v>
      </c>
      <c r="AL177" s="56">
        <v>110</v>
      </c>
      <c r="AM177">
        <v>1</v>
      </c>
      <c r="AO177" s="56">
        <v>12.5</v>
      </c>
      <c r="AP177">
        <v>5</v>
      </c>
      <c r="AR177" s="56">
        <v>110</v>
      </c>
      <c r="AS177">
        <v>1</v>
      </c>
      <c r="AU177" s="56">
        <v>12.4</v>
      </c>
      <c r="AV177">
        <v>4</v>
      </c>
      <c r="AX177" s="56">
        <v>110</v>
      </c>
      <c r="AY177">
        <v>1</v>
      </c>
      <c r="BA177" s="56">
        <v>12</v>
      </c>
      <c r="BB177">
        <v>5</v>
      </c>
      <c r="BD177" s="56">
        <v>110</v>
      </c>
      <c r="BE177">
        <v>1</v>
      </c>
      <c r="BG177" s="56">
        <v>12</v>
      </c>
      <c r="BH177">
        <v>2</v>
      </c>
      <c r="BJ177" s="56">
        <v>111</v>
      </c>
      <c r="BK177">
        <v>1</v>
      </c>
      <c r="BM177" s="56">
        <v>12.2</v>
      </c>
      <c r="BN177">
        <v>1</v>
      </c>
      <c r="BP177" s="56">
        <v>110</v>
      </c>
      <c r="BQ177">
        <v>1</v>
      </c>
      <c r="BS177" s="56">
        <v>12.7</v>
      </c>
      <c r="BT177">
        <v>2</v>
      </c>
      <c r="BV177" s="56">
        <v>110</v>
      </c>
      <c r="BW177">
        <v>1</v>
      </c>
      <c r="BY177" s="56">
        <v>14.6</v>
      </c>
      <c r="BZ177">
        <v>1</v>
      </c>
      <c r="CB177" s="56">
        <v>110</v>
      </c>
      <c r="CC177">
        <v>1</v>
      </c>
      <c r="CE177" s="56">
        <v>12.3</v>
      </c>
      <c r="CF177">
        <v>6</v>
      </c>
      <c r="CH177" s="56">
        <v>110</v>
      </c>
      <c r="CI177">
        <v>1</v>
      </c>
      <c r="CK177" s="56">
        <v>25.7</v>
      </c>
      <c r="CL177">
        <v>3</v>
      </c>
      <c r="CN177" s="56">
        <v>397</v>
      </c>
      <c r="CO177">
        <v>1</v>
      </c>
      <c r="CQ177" s="56">
        <v>37.4</v>
      </c>
      <c r="CR177">
        <v>3</v>
      </c>
    </row>
    <row r="178" spans="5:96" x14ac:dyDescent="0.2">
      <c r="E178" s="1"/>
      <c r="F178" s="1"/>
      <c r="G178" s="56">
        <v>143</v>
      </c>
      <c r="H178">
        <v>1</v>
      </c>
      <c r="J178" s="1"/>
      <c r="K178" s="56">
        <v>132</v>
      </c>
      <c r="L178">
        <v>1</v>
      </c>
      <c r="M178" s="1"/>
      <c r="N178" s="56" t="s">
        <v>1225</v>
      </c>
      <c r="O178">
        <v>1</v>
      </c>
      <c r="P178" s="53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I178" s="56">
        <v>13.5</v>
      </c>
      <c r="AJ178">
        <v>5</v>
      </c>
      <c r="AL178" s="56">
        <v>111</v>
      </c>
      <c r="AM178">
        <v>1</v>
      </c>
      <c r="AO178" s="56">
        <v>12.6</v>
      </c>
      <c r="AP178">
        <v>5</v>
      </c>
      <c r="AR178" s="56">
        <v>111</v>
      </c>
      <c r="AS178">
        <v>1</v>
      </c>
      <c r="AU178" s="56">
        <v>12.5</v>
      </c>
      <c r="AV178">
        <v>4</v>
      </c>
      <c r="AX178" s="56">
        <v>111</v>
      </c>
      <c r="AY178">
        <v>1</v>
      </c>
      <c r="BA178" s="56">
        <v>12.1</v>
      </c>
      <c r="BB178">
        <v>4</v>
      </c>
      <c r="BD178" s="56">
        <v>111</v>
      </c>
      <c r="BE178">
        <v>1</v>
      </c>
      <c r="BG178" s="56">
        <v>12.1</v>
      </c>
      <c r="BH178">
        <v>2</v>
      </c>
      <c r="BJ178" s="56">
        <v>112</v>
      </c>
      <c r="BK178">
        <v>1</v>
      </c>
      <c r="BM178" s="56">
        <v>12.3</v>
      </c>
      <c r="BN178">
        <v>2</v>
      </c>
      <c r="BP178" s="56">
        <v>111</v>
      </c>
      <c r="BQ178">
        <v>1</v>
      </c>
      <c r="BS178" s="56">
        <v>12.9</v>
      </c>
      <c r="BT178">
        <v>3</v>
      </c>
      <c r="BV178" s="56">
        <v>111</v>
      </c>
      <c r="BW178">
        <v>1</v>
      </c>
      <c r="BY178" s="56">
        <v>14.8</v>
      </c>
      <c r="BZ178">
        <v>2</v>
      </c>
      <c r="CB178" s="56">
        <v>111</v>
      </c>
      <c r="CC178">
        <v>1</v>
      </c>
      <c r="CE178" s="56">
        <v>12.4</v>
      </c>
      <c r="CF178">
        <v>3</v>
      </c>
      <c r="CH178" s="56">
        <v>111</v>
      </c>
      <c r="CI178">
        <v>1</v>
      </c>
      <c r="CK178" s="56">
        <v>25.8</v>
      </c>
      <c r="CL178">
        <v>2</v>
      </c>
      <c r="CN178" s="56">
        <v>431</v>
      </c>
      <c r="CO178">
        <v>1</v>
      </c>
      <c r="CQ178" s="56">
        <v>37.5</v>
      </c>
      <c r="CR178">
        <v>1</v>
      </c>
    </row>
    <row r="179" spans="5:96" x14ac:dyDescent="0.2">
      <c r="E179" s="1"/>
      <c r="F179" s="1"/>
      <c r="G179" s="56">
        <v>144</v>
      </c>
      <c r="H179">
        <v>1</v>
      </c>
      <c r="J179" s="1"/>
      <c r="K179" s="56">
        <v>133</v>
      </c>
      <c r="L179">
        <v>3</v>
      </c>
      <c r="M179" s="1"/>
      <c r="N179" s="56" t="s">
        <v>1022</v>
      </c>
      <c r="O179">
        <v>1</v>
      </c>
      <c r="P179" s="53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I179" s="56">
        <v>13.6</v>
      </c>
      <c r="AJ179">
        <v>5</v>
      </c>
      <c r="AL179" s="56">
        <v>112</v>
      </c>
      <c r="AM179">
        <v>1</v>
      </c>
      <c r="AO179" s="56">
        <v>12.7</v>
      </c>
      <c r="AP179">
        <v>3</v>
      </c>
      <c r="AR179" s="56">
        <v>112</v>
      </c>
      <c r="AS179">
        <v>1</v>
      </c>
      <c r="AU179" s="56">
        <v>12.6</v>
      </c>
      <c r="AV179">
        <v>2</v>
      </c>
      <c r="AX179" s="56">
        <v>112</v>
      </c>
      <c r="AY179">
        <v>1</v>
      </c>
      <c r="BA179" s="56">
        <v>12.2</v>
      </c>
      <c r="BB179">
        <v>2</v>
      </c>
      <c r="BD179" s="56">
        <v>112</v>
      </c>
      <c r="BE179">
        <v>1</v>
      </c>
      <c r="BG179" s="56">
        <v>12.2</v>
      </c>
      <c r="BH179">
        <v>2</v>
      </c>
      <c r="BJ179" s="56">
        <v>113</v>
      </c>
      <c r="BK179">
        <v>1</v>
      </c>
      <c r="BM179" s="56">
        <v>12.4</v>
      </c>
      <c r="BN179">
        <v>2</v>
      </c>
      <c r="BP179" s="56">
        <v>112</v>
      </c>
      <c r="BQ179">
        <v>1</v>
      </c>
      <c r="BS179" s="56">
        <v>13.1</v>
      </c>
      <c r="BT179">
        <v>4</v>
      </c>
      <c r="BV179" s="56">
        <v>112</v>
      </c>
      <c r="BW179">
        <v>1</v>
      </c>
      <c r="BY179" s="56">
        <v>15</v>
      </c>
      <c r="BZ179">
        <v>3</v>
      </c>
      <c r="CB179" s="56">
        <v>112</v>
      </c>
      <c r="CC179">
        <v>1</v>
      </c>
      <c r="CE179" s="56">
        <v>12.5</v>
      </c>
      <c r="CF179">
        <v>7</v>
      </c>
      <c r="CH179" s="56">
        <v>112</v>
      </c>
      <c r="CI179">
        <v>1</v>
      </c>
      <c r="CK179" s="56">
        <v>25.9</v>
      </c>
      <c r="CL179">
        <v>1</v>
      </c>
      <c r="CN179" s="56">
        <v>432</v>
      </c>
      <c r="CO179">
        <v>1</v>
      </c>
      <c r="CQ179" s="56">
        <v>37.6</v>
      </c>
      <c r="CR179">
        <v>1</v>
      </c>
    </row>
    <row r="180" spans="5:96" x14ac:dyDescent="0.2">
      <c r="E180" s="1"/>
      <c r="F180" s="1"/>
      <c r="G180" s="56">
        <v>145</v>
      </c>
      <c r="H180">
        <v>1</v>
      </c>
      <c r="J180" s="1"/>
      <c r="K180" s="56">
        <v>136</v>
      </c>
      <c r="L180">
        <v>1</v>
      </c>
      <c r="M180" s="1"/>
      <c r="N180" s="56" t="s">
        <v>1146</v>
      </c>
      <c r="O180">
        <v>1</v>
      </c>
      <c r="P180" s="53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I180" s="56">
        <v>13.7</v>
      </c>
      <c r="AJ180">
        <v>4</v>
      </c>
      <c r="AL180" s="56">
        <v>113</v>
      </c>
      <c r="AM180">
        <v>1</v>
      </c>
      <c r="AO180" s="56">
        <v>12.8</v>
      </c>
      <c r="AP180">
        <v>7</v>
      </c>
      <c r="AR180" s="56">
        <v>113</v>
      </c>
      <c r="AS180">
        <v>1</v>
      </c>
      <c r="AU180" s="56">
        <v>12.7</v>
      </c>
      <c r="AV180">
        <v>1</v>
      </c>
      <c r="AX180" s="56">
        <v>113</v>
      </c>
      <c r="AY180">
        <v>1</v>
      </c>
      <c r="BA180" s="56">
        <v>12.3</v>
      </c>
      <c r="BB180">
        <v>4</v>
      </c>
      <c r="BD180" s="56">
        <v>113</v>
      </c>
      <c r="BE180">
        <v>1</v>
      </c>
      <c r="BG180" s="56">
        <v>12.3</v>
      </c>
      <c r="BH180">
        <v>3</v>
      </c>
      <c r="BJ180" s="56">
        <v>114</v>
      </c>
      <c r="BK180">
        <v>1</v>
      </c>
      <c r="BM180" s="56">
        <v>12.5</v>
      </c>
      <c r="BN180">
        <v>1</v>
      </c>
      <c r="BP180" s="56">
        <v>113</v>
      </c>
      <c r="BQ180">
        <v>1</v>
      </c>
      <c r="BS180" s="56">
        <v>13.2</v>
      </c>
      <c r="BT180">
        <v>2</v>
      </c>
      <c r="BV180" s="56">
        <v>113</v>
      </c>
      <c r="BW180">
        <v>1</v>
      </c>
      <c r="BY180" s="56">
        <v>15.3</v>
      </c>
      <c r="BZ180">
        <v>2</v>
      </c>
      <c r="CB180" s="56">
        <v>113</v>
      </c>
      <c r="CC180">
        <v>1</v>
      </c>
      <c r="CE180" s="56">
        <v>12.6</v>
      </c>
      <c r="CF180">
        <v>2</v>
      </c>
      <c r="CH180" s="56">
        <v>113</v>
      </c>
      <c r="CI180">
        <v>1</v>
      </c>
      <c r="CK180" s="56">
        <v>26.1</v>
      </c>
      <c r="CL180">
        <v>2</v>
      </c>
      <c r="CN180" s="56">
        <v>435</v>
      </c>
      <c r="CO180">
        <v>1</v>
      </c>
      <c r="CQ180" s="56">
        <v>37.700000000000003</v>
      </c>
      <c r="CR180">
        <v>2</v>
      </c>
    </row>
    <row r="181" spans="5:96" x14ac:dyDescent="0.2">
      <c r="E181" s="1"/>
      <c r="F181" s="1"/>
      <c r="G181" s="56">
        <v>146</v>
      </c>
      <c r="H181">
        <v>1</v>
      </c>
      <c r="J181" s="1"/>
      <c r="K181" s="56">
        <v>137</v>
      </c>
      <c r="L181">
        <v>1</v>
      </c>
      <c r="M181" s="1"/>
      <c r="N181" s="56" t="s">
        <v>537</v>
      </c>
      <c r="O181">
        <v>1</v>
      </c>
      <c r="P181" s="53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I181" s="56">
        <v>13.8</v>
      </c>
      <c r="AJ181">
        <v>6</v>
      </c>
      <c r="AL181" s="56">
        <v>114</v>
      </c>
      <c r="AM181">
        <v>1</v>
      </c>
      <c r="AO181" s="56">
        <v>12.9</v>
      </c>
      <c r="AP181">
        <v>4</v>
      </c>
      <c r="AR181" s="56">
        <v>114</v>
      </c>
      <c r="AS181">
        <v>1</v>
      </c>
      <c r="AU181" s="56">
        <v>12.8</v>
      </c>
      <c r="AV181">
        <v>4</v>
      </c>
      <c r="AX181" s="56">
        <v>114</v>
      </c>
      <c r="AY181">
        <v>1</v>
      </c>
      <c r="BA181" s="56">
        <v>12.4</v>
      </c>
      <c r="BB181">
        <v>2</v>
      </c>
      <c r="BD181" s="56">
        <v>114</v>
      </c>
      <c r="BE181">
        <v>1</v>
      </c>
      <c r="BG181" s="56">
        <v>12.5</v>
      </c>
      <c r="BH181">
        <v>1</v>
      </c>
      <c r="BJ181" s="56">
        <v>115</v>
      </c>
      <c r="BK181">
        <v>1</v>
      </c>
      <c r="BM181" s="56">
        <v>12.6</v>
      </c>
      <c r="BN181">
        <v>2</v>
      </c>
      <c r="BP181" s="56">
        <v>114</v>
      </c>
      <c r="BQ181">
        <v>1</v>
      </c>
      <c r="BS181" s="56">
        <v>13.3</v>
      </c>
      <c r="BT181">
        <v>3</v>
      </c>
      <c r="BV181" s="56">
        <v>114</v>
      </c>
      <c r="BW181">
        <v>1</v>
      </c>
      <c r="BY181" s="56">
        <v>15.4</v>
      </c>
      <c r="BZ181">
        <v>1</v>
      </c>
      <c r="CB181" s="56">
        <v>114</v>
      </c>
      <c r="CC181">
        <v>1</v>
      </c>
      <c r="CE181" s="56">
        <v>12.7</v>
      </c>
      <c r="CF181">
        <v>2</v>
      </c>
      <c r="CH181" s="56">
        <v>114</v>
      </c>
      <c r="CI181">
        <v>1</v>
      </c>
      <c r="CK181" s="56">
        <v>26.2</v>
      </c>
      <c r="CL181">
        <v>1</v>
      </c>
      <c r="CN181" s="56">
        <v>443</v>
      </c>
      <c r="CO181">
        <v>1</v>
      </c>
      <c r="CQ181" s="56">
        <v>38.1</v>
      </c>
      <c r="CR181">
        <v>2</v>
      </c>
    </row>
    <row r="182" spans="5:96" x14ac:dyDescent="0.2">
      <c r="E182" s="1"/>
      <c r="F182" s="1"/>
      <c r="G182" s="56">
        <v>147</v>
      </c>
      <c r="H182">
        <v>3</v>
      </c>
      <c r="J182" s="1"/>
      <c r="K182" s="56">
        <v>138</v>
      </c>
      <c r="L182">
        <v>1</v>
      </c>
      <c r="M182" s="1"/>
      <c r="N182" s="56" t="s">
        <v>864</v>
      </c>
      <c r="O182">
        <v>1</v>
      </c>
      <c r="P182" s="53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I182" s="56">
        <v>13.9</v>
      </c>
      <c r="AJ182">
        <v>1</v>
      </c>
      <c r="AL182" s="56">
        <v>115</v>
      </c>
      <c r="AM182">
        <v>1</v>
      </c>
      <c r="AO182" s="56">
        <v>13</v>
      </c>
      <c r="AP182">
        <v>1</v>
      </c>
      <c r="AR182" s="56">
        <v>115</v>
      </c>
      <c r="AS182">
        <v>1</v>
      </c>
      <c r="AU182" s="56">
        <v>12.9</v>
      </c>
      <c r="AV182">
        <v>2</v>
      </c>
      <c r="AX182" s="56">
        <v>115</v>
      </c>
      <c r="AY182">
        <v>1</v>
      </c>
      <c r="BA182" s="56">
        <v>12.5</v>
      </c>
      <c r="BB182">
        <v>2</v>
      </c>
      <c r="BD182" s="56">
        <v>115</v>
      </c>
      <c r="BE182">
        <v>1</v>
      </c>
      <c r="BG182" s="56">
        <v>12.6</v>
      </c>
      <c r="BH182">
        <v>2</v>
      </c>
      <c r="BJ182" s="56">
        <v>116</v>
      </c>
      <c r="BK182">
        <v>1</v>
      </c>
      <c r="BM182" s="56">
        <v>12.7</v>
      </c>
      <c r="BN182">
        <v>1</v>
      </c>
      <c r="BP182" s="56">
        <v>115</v>
      </c>
      <c r="BQ182">
        <v>1</v>
      </c>
      <c r="BS182" s="56">
        <v>13.5</v>
      </c>
      <c r="BT182">
        <v>4</v>
      </c>
      <c r="BV182" s="56">
        <v>115</v>
      </c>
      <c r="BW182">
        <v>2</v>
      </c>
      <c r="BY182" s="56">
        <v>15.5</v>
      </c>
      <c r="BZ182">
        <v>2</v>
      </c>
      <c r="CB182" s="56">
        <v>115</v>
      </c>
      <c r="CC182">
        <v>1</v>
      </c>
      <c r="CE182" s="56">
        <v>12.8</v>
      </c>
      <c r="CF182">
        <v>6</v>
      </c>
      <c r="CH182" s="56">
        <v>115</v>
      </c>
      <c r="CI182">
        <v>1</v>
      </c>
      <c r="CK182" s="56">
        <v>26.3</v>
      </c>
      <c r="CL182">
        <v>1</v>
      </c>
      <c r="CN182" s="56">
        <v>448</v>
      </c>
      <c r="CO182">
        <v>1</v>
      </c>
      <c r="CQ182" s="56">
        <v>38.200000000000003</v>
      </c>
      <c r="CR182">
        <v>3</v>
      </c>
    </row>
    <row r="183" spans="5:96" x14ac:dyDescent="0.2">
      <c r="E183" s="1"/>
      <c r="F183" s="1"/>
      <c r="G183" s="56">
        <v>150</v>
      </c>
      <c r="H183">
        <v>1</v>
      </c>
      <c r="J183" s="1"/>
      <c r="K183" s="56">
        <v>139</v>
      </c>
      <c r="L183">
        <v>2</v>
      </c>
      <c r="M183" s="1"/>
      <c r="N183" s="56" t="s">
        <v>1561</v>
      </c>
      <c r="O183">
        <v>1</v>
      </c>
      <c r="P183" s="53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I183" s="56">
        <v>14</v>
      </c>
      <c r="AJ183">
        <v>5</v>
      </c>
      <c r="AL183" s="56">
        <v>116</v>
      </c>
      <c r="AM183">
        <v>1</v>
      </c>
      <c r="AO183" s="56">
        <v>13.1</v>
      </c>
      <c r="AP183">
        <v>10</v>
      </c>
      <c r="AR183" s="56">
        <v>116</v>
      </c>
      <c r="AS183">
        <v>1</v>
      </c>
      <c r="AU183" s="56">
        <v>13</v>
      </c>
      <c r="AV183">
        <v>3</v>
      </c>
      <c r="AX183" s="56">
        <v>116</v>
      </c>
      <c r="AY183">
        <v>1</v>
      </c>
      <c r="BA183" s="56">
        <v>12.6</v>
      </c>
      <c r="BB183">
        <v>1</v>
      </c>
      <c r="BD183" s="56">
        <v>116</v>
      </c>
      <c r="BE183">
        <v>1</v>
      </c>
      <c r="BG183" s="56">
        <v>12.7</v>
      </c>
      <c r="BH183">
        <v>3</v>
      </c>
      <c r="BJ183" s="56">
        <v>117</v>
      </c>
      <c r="BK183">
        <v>1</v>
      </c>
      <c r="BM183" s="56">
        <v>12.8</v>
      </c>
      <c r="BN183">
        <v>1</v>
      </c>
      <c r="BP183" s="56">
        <v>116</v>
      </c>
      <c r="BQ183">
        <v>1</v>
      </c>
      <c r="BS183" s="56">
        <v>13.6</v>
      </c>
      <c r="BT183">
        <v>2</v>
      </c>
      <c r="BV183" s="56">
        <v>116</v>
      </c>
      <c r="BW183">
        <v>1</v>
      </c>
      <c r="BY183" s="56">
        <v>15.6</v>
      </c>
      <c r="BZ183">
        <v>3</v>
      </c>
      <c r="CB183" s="56">
        <v>116</v>
      </c>
      <c r="CC183">
        <v>1</v>
      </c>
      <c r="CE183" s="56">
        <v>12.9</v>
      </c>
      <c r="CF183">
        <v>3</v>
      </c>
      <c r="CH183" s="56">
        <v>116</v>
      </c>
      <c r="CI183">
        <v>1</v>
      </c>
      <c r="CK183" s="56">
        <v>26.4</v>
      </c>
      <c r="CL183">
        <v>4</v>
      </c>
      <c r="CN183" s="56">
        <v>449</v>
      </c>
      <c r="CO183">
        <v>1</v>
      </c>
      <c r="CQ183" s="56">
        <v>38.299999999999997</v>
      </c>
      <c r="CR183">
        <v>1</v>
      </c>
    </row>
    <row r="184" spans="5:96" x14ac:dyDescent="0.2">
      <c r="E184" s="1"/>
      <c r="F184" s="1"/>
      <c r="G184" s="56">
        <v>151</v>
      </c>
      <c r="H184">
        <v>1</v>
      </c>
      <c r="J184" s="1"/>
      <c r="K184" s="56">
        <v>141</v>
      </c>
      <c r="L184">
        <v>3</v>
      </c>
      <c r="M184" s="1"/>
      <c r="N184" s="56" t="s">
        <v>249</v>
      </c>
      <c r="O184">
        <v>1</v>
      </c>
      <c r="P184" s="53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I184" s="56">
        <v>14.1</v>
      </c>
      <c r="AJ184">
        <v>6</v>
      </c>
      <c r="AL184" s="56">
        <v>117</v>
      </c>
      <c r="AM184">
        <v>1</v>
      </c>
      <c r="AO184" s="56">
        <v>13.3</v>
      </c>
      <c r="AP184">
        <v>3</v>
      </c>
      <c r="AR184" s="56">
        <v>117</v>
      </c>
      <c r="AS184">
        <v>1</v>
      </c>
      <c r="AU184" s="56">
        <v>13.1</v>
      </c>
      <c r="AV184">
        <v>3</v>
      </c>
      <c r="AX184" s="56">
        <v>117</v>
      </c>
      <c r="AY184">
        <v>1</v>
      </c>
      <c r="BA184" s="56">
        <v>12.7</v>
      </c>
      <c r="BB184">
        <v>7</v>
      </c>
      <c r="BD184" s="56">
        <v>117</v>
      </c>
      <c r="BE184">
        <v>1</v>
      </c>
      <c r="BG184" s="56">
        <v>12.8</v>
      </c>
      <c r="BH184">
        <v>2</v>
      </c>
      <c r="BJ184" s="56">
        <v>118</v>
      </c>
      <c r="BK184">
        <v>1</v>
      </c>
      <c r="BM184" s="56">
        <v>12.9</v>
      </c>
      <c r="BN184">
        <v>1</v>
      </c>
      <c r="BP184" s="56">
        <v>117</v>
      </c>
      <c r="BQ184">
        <v>1</v>
      </c>
      <c r="BS184" s="56">
        <v>13.7</v>
      </c>
      <c r="BT184">
        <v>2</v>
      </c>
      <c r="BV184" s="56">
        <v>117</v>
      </c>
      <c r="BW184">
        <v>1</v>
      </c>
      <c r="BY184" s="56">
        <v>15.8</v>
      </c>
      <c r="BZ184">
        <v>2</v>
      </c>
      <c r="CB184" s="56">
        <v>117</v>
      </c>
      <c r="CC184">
        <v>1</v>
      </c>
      <c r="CE184" s="56">
        <v>13</v>
      </c>
      <c r="CF184">
        <v>3</v>
      </c>
      <c r="CH184" s="56">
        <v>117</v>
      </c>
      <c r="CI184">
        <v>1</v>
      </c>
      <c r="CK184" s="56">
        <v>26.5</v>
      </c>
      <c r="CL184">
        <v>1</v>
      </c>
      <c r="CN184" s="56">
        <v>466</v>
      </c>
      <c r="CO184">
        <v>1</v>
      </c>
      <c r="CQ184" s="56">
        <v>38.4</v>
      </c>
      <c r="CR184">
        <v>1</v>
      </c>
    </row>
    <row r="185" spans="5:96" x14ac:dyDescent="0.2">
      <c r="E185" s="1"/>
      <c r="F185" s="1"/>
      <c r="G185" s="56">
        <v>152</v>
      </c>
      <c r="H185">
        <v>1</v>
      </c>
      <c r="J185" s="1"/>
      <c r="K185" s="56">
        <v>144</v>
      </c>
      <c r="L185">
        <v>1</v>
      </c>
      <c r="M185" s="1"/>
      <c r="N185" s="56" t="s">
        <v>1478</v>
      </c>
      <c r="O185">
        <v>1</v>
      </c>
      <c r="P185" s="53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I185" s="56">
        <v>14.2</v>
      </c>
      <c r="AJ185">
        <v>1</v>
      </c>
      <c r="AL185" s="56">
        <v>118</v>
      </c>
      <c r="AM185">
        <v>1</v>
      </c>
      <c r="AO185" s="56">
        <v>13.4</v>
      </c>
      <c r="AP185">
        <v>6</v>
      </c>
      <c r="AR185" s="56">
        <v>118</v>
      </c>
      <c r="AS185">
        <v>1</v>
      </c>
      <c r="AU185" s="56">
        <v>13.2</v>
      </c>
      <c r="AV185">
        <v>3</v>
      </c>
      <c r="AX185" s="56">
        <v>118</v>
      </c>
      <c r="AY185">
        <v>1</v>
      </c>
      <c r="BA185" s="56">
        <v>12.8</v>
      </c>
      <c r="BB185">
        <v>3</v>
      </c>
      <c r="BD185" s="56">
        <v>118</v>
      </c>
      <c r="BE185">
        <v>1</v>
      </c>
      <c r="BG185" s="56">
        <v>12.9</v>
      </c>
      <c r="BH185">
        <v>1</v>
      </c>
      <c r="BJ185" s="56">
        <v>119</v>
      </c>
      <c r="BK185">
        <v>1</v>
      </c>
      <c r="BM185" s="56">
        <v>13.1</v>
      </c>
      <c r="BN185">
        <v>3</v>
      </c>
      <c r="BP185" s="56">
        <v>118</v>
      </c>
      <c r="BQ185">
        <v>1</v>
      </c>
      <c r="BS185" s="56">
        <v>13.8</v>
      </c>
      <c r="BT185">
        <v>3</v>
      </c>
      <c r="BV185" s="56">
        <v>118</v>
      </c>
      <c r="BW185">
        <v>1</v>
      </c>
      <c r="BY185" s="56">
        <v>15.9</v>
      </c>
      <c r="BZ185">
        <v>2</v>
      </c>
      <c r="CB185" s="56">
        <v>118</v>
      </c>
      <c r="CC185">
        <v>1</v>
      </c>
      <c r="CE185" s="56">
        <v>13.1</v>
      </c>
      <c r="CF185">
        <v>3</v>
      </c>
      <c r="CH185" s="56">
        <v>118</v>
      </c>
      <c r="CI185">
        <v>1</v>
      </c>
      <c r="CK185" s="56">
        <v>26.6</v>
      </c>
      <c r="CL185">
        <v>4</v>
      </c>
      <c r="CN185" s="56">
        <v>470</v>
      </c>
      <c r="CO185">
        <v>1</v>
      </c>
      <c r="CQ185" s="56">
        <v>38.5</v>
      </c>
      <c r="CR185">
        <v>2</v>
      </c>
    </row>
    <row r="186" spans="5:96" x14ac:dyDescent="0.2">
      <c r="E186" s="1"/>
      <c r="F186" s="1"/>
      <c r="G186" s="56">
        <v>153</v>
      </c>
      <c r="H186">
        <v>2</v>
      </c>
      <c r="J186" s="1"/>
      <c r="K186" s="56">
        <v>145</v>
      </c>
      <c r="L186">
        <v>1</v>
      </c>
      <c r="M186" s="1"/>
      <c r="N186" s="56" t="s">
        <v>1820</v>
      </c>
      <c r="O186">
        <v>1</v>
      </c>
      <c r="P186" s="53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I186" s="56">
        <v>14.3</v>
      </c>
      <c r="AJ186">
        <v>10</v>
      </c>
      <c r="AL186" s="56">
        <v>119</v>
      </c>
      <c r="AM186">
        <v>1</v>
      </c>
      <c r="AO186" s="56">
        <v>13.5</v>
      </c>
      <c r="AP186">
        <v>2</v>
      </c>
      <c r="AR186" s="56">
        <v>119</v>
      </c>
      <c r="AS186">
        <v>1</v>
      </c>
      <c r="AU186" s="56">
        <v>13.3</v>
      </c>
      <c r="AV186">
        <v>1</v>
      </c>
      <c r="AX186" s="56">
        <v>119</v>
      </c>
      <c r="AY186">
        <v>1</v>
      </c>
      <c r="BA186" s="56">
        <v>12.9</v>
      </c>
      <c r="BB186">
        <v>2</v>
      </c>
      <c r="BD186" s="56">
        <v>119</v>
      </c>
      <c r="BE186">
        <v>1</v>
      </c>
      <c r="BG186" s="56">
        <v>13</v>
      </c>
      <c r="BH186">
        <v>1</v>
      </c>
      <c r="BJ186" s="56">
        <v>120</v>
      </c>
      <c r="BK186">
        <v>1</v>
      </c>
      <c r="BM186" s="56">
        <v>13.2</v>
      </c>
      <c r="BN186">
        <v>1</v>
      </c>
      <c r="BP186" s="56">
        <v>119</v>
      </c>
      <c r="BQ186">
        <v>1</v>
      </c>
      <c r="BS186" s="56">
        <v>13.9</v>
      </c>
      <c r="BT186">
        <v>6</v>
      </c>
      <c r="BV186" s="56">
        <v>119</v>
      </c>
      <c r="BW186">
        <v>1</v>
      </c>
      <c r="BY186" s="56">
        <v>16.2</v>
      </c>
      <c r="BZ186">
        <v>1</v>
      </c>
      <c r="CB186" s="56">
        <v>119</v>
      </c>
      <c r="CC186">
        <v>1</v>
      </c>
      <c r="CE186" s="56">
        <v>13.2</v>
      </c>
      <c r="CF186">
        <v>4</v>
      </c>
      <c r="CH186" s="56">
        <v>119</v>
      </c>
      <c r="CI186">
        <v>1</v>
      </c>
      <c r="CK186" s="56">
        <v>26.7</v>
      </c>
      <c r="CL186">
        <v>2</v>
      </c>
      <c r="CN186" s="56">
        <v>496</v>
      </c>
      <c r="CO186">
        <v>1</v>
      </c>
      <c r="CQ186" s="56">
        <v>39</v>
      </c>
      <c r="CR186">
        <v>1</v>
      </c>
    </row>
    <row r="187" spans="5:96" x14ac:dyDescent="0.2">
      <c r="E187" s="1"/>
      <c r="F187" s="1"/>
      <c r="G187" s="56">
        <v>155</v>
      </c>
      <c r="H187">
        <v>2</v>
      </c>
      <c r="J187" s="1"/>
      <c r="K187" s="56">
        <v>146</v>
      </c>
      <c r="L187">
        <v>1</v>
      </c>
      <c r="M187" s="1"/>
      <c r="N187" s="56" t="s">
        <v>506</v>
      </c>
      <c r="O187">
        <v>1</v>
      </c>
      <c r="P187" s="53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I187" s="56">
        <v>14.4</v>
      </c>
      <c r="AJ187">
        <v>6</v>
      </c>
      <c r="AL187" s="56">
        <v>120</v>
      </c>
      <c r="AM187">
        <v>1</v>
      </c>
      <c r="AO187" s="56">
        <v>13.6</v>
      </c>
      <c r="AP187">
        <v>3</v>
      </c>
      <c r="AR187" s="56">
        <v>120</v>
      </c>
      <c r="AS187">
        <v>1</v>
      </c>
      <c r="AU187" s="56">
        <v>13.4</v>
      </c>
      <c r="AV187">
        <v>1</v>
      </c>
      <c r="AX187" s="56">
        <v>120</v>
      </c>
      <c r="AY187">
        <v>1</v>
      </c>
      <c r="BA187" s="56">
        <v>13</v>
      </c>
      <c r="BB187">
        <v>4</v>
      </c>
      <c r="BD187" s="56">
        <v>120</v>
      </c>
      <c r="BE187">
        <v>1</v>
      </c>
      <c r="BG187" s="56">
        <v>13.1</v>
      </c>
      <c r="BH187">
        <v>3</v>
      </c>
      <c r="BJ187" s="56">
        <v>121</v>
      </c>
      <c r="BK187">
        <v>1</v>
      </c>
      <c r="BM187" s="56">
        <v>13.3</v>
      </c>
      <c r="BN187">
        <v>4</v>
      </c>
      <c r="BP187" s="56">
        <v>120</v>
      </c>
      <c r="BQ187">
        <v>1</v>
      </c>
      <c r="BS187" s="56">
        <v>14</v>
      </c>
      <c r="BT187">
        <v>3</v>
      </c>
      <c r="BV187" s="56">
        <v>120</v>
      </c>
      <c r="BW187">
        <v>1</v>
      </c>
      <c r="BY187" s="56">
        <v>16.5</v>
      </c>
      <c r="BZ187">
        <v>1</v>
      </c>
      <c r="CB187" s="56">
        <v>120</v>
      </c>
      <c r="CC187">
        <v>1</v>
      </c>
      <c r="CE187" s="56">
        <v>13.3</v>
      </c>
      <c r="CF187">
        <v>5</v>
      </c>
      <c r="CH187" s="56">
        <v>120</v>
      </c>
      <c r="CI187">
        <v>1</v>
      </c>
      <c r="CK187" s="56">
        <v>26.8</v>
      </c>
      <c r="CL187">
        <v>1</v>
      </c>
      <c r="CN187" s="56">
        <v>501</v>
      </c>
      <c r="CO187">
        <v>1</v>
      </c>
      <c r="CQ187" s="56">
        <v>39.1</v>
      </c>
      <c r="CR187">
        <v>2</v>
      </c>
    </row>
    <row r="188" spans="5:96" x14ac:dyDescent="0.2">
      <c r="E188" s="1"/>
      <c r="F188" s="1"/>
      <c r="G188" s="56">
        <v>157</v>
      </c>
      <c r="H188">
        <v>1</v>
      </c>
      <c r="J188" s="1"/>
      <c r="K188" s="56">
        <v>147</v>
      </c>
      <c r="L188">
        <v>1</v>
      </c>
      <c r="M188" s="1"/>
      <c r="N188" s="56" t="s">
        <v>1003</v>
      </c>
      <c r="O188">
        <v>1</v>
      </c>
      <c r="P188" s="53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I188" s="56">
        <v>14.5</v>
      </c>
      <c r="AJ188">
        <v>6</v>
      </c>
      <c r="AL188" s="56">
        <v>121</v>
      </c>
      <c r="AM188">
        <v>1</v>
      </c>
      <c r="AO188" s="56">
        <v>13.7</v>
      </c>
      <c r="AP188">
        <v>3</v>
      </c>
      <c r="AR188" s="56">
        <v>121</v>
      </c>
      <c r="AS188">
        <v>1</v>
      </c>
      <c r="AU188" s="56">
        <v>13.5</v>
      </c>
      <c r="AV188">
        <v>6</v>
      </c>
      <c r="AX188" s="56">
        <v>121</v>
      </c>
      <c r="AY188">
        <v>1</v>
      </c>
      <c r="BA188" s="56">
        <v>13.1</v>
      </c>
      <c r="BB188">
        <v>3</v>
      </c>
      <c r="BD188" s="56">
        <v>121</v>
      </c>
      <c r="BE188">
        <v>1</v>
      </c>
      <c r="BG188" s="56">
        <v>13.2</v>
      </c>
      <c r="BH188">
        <v>4</v>
      </c>
      <c r="BJ188" s="56">
        <v>122</v>
      </c>
      <c r="BK188">
        <v>1</v>
      </c>
      <c r="BM188" s="56">
        <v>13.4</v>
      </c>
      <c r="BN188">
        <v>3</v>
      </c>
      <c r="BP188" s="56">
        <v>121</v>
      </c>
      <c r="BQ188">
        <v>1</v>
      </c>
      <c r="BS188" s="56">
        <v>14.1</v>
      </c>
      <c r="BT188">
        <v>2</v>
      </c>
      <c r="BV188" s="56">
        <v>121</v>
      </c>
      <c r="BW188">
        <v>1</v>
      </c>
      <c r="BY188" s="56">
        <v>16.8</v>
      </c>
      <c r="BZ188">
        <v>3</v>
      </c>
      <c r="CB188" s="56">
        <v>121</v>
      </c>
      <c r="CC188">
        <v>1</v>
      </c>
      <c r="CE188" s="56">
        <v>13.4</v>
      </c>
      <c r="CF188">
        <v>3</v>
      </c>
      <c r="CH188" s="56">
        <v>121</v>
      </c>
      <c r="CI188">
        <v>1</v>
      </c>
      <c r="CK188" s="56">
        <v>26.9</v>
      </c>
      <c r="CL188">
        <v>4</v>
      </c>
      <c r="CN188" s="56">
        <v>506</v>
      </c>
      <c r="CO188">
        <v>1</v>
      </c>
      <c r="CQ188" s="56">
        <v>39.299999999999997</v>
      </c>
      <c r="CR188">
        <v>1</v>
      </c>
    </row>
    <row r="189" spans="5:96" x14ac:dyDescent="0.2">
      <c r="E189" s="1"/>
      <c r="F189" s="1"/>
      <c r="G189" s="56">
        <v>158</v>
      </c>
      <c r="H189">
        <v>1</v>
      </c>
      <c r="J189" s="1"/>
      <c r="K189" s="56">
        <v>148</v>
      </c>
      <c r="L189">
        <v>1</v>
      </c>
      <c r="M189" s="1"/>
      <c r="N189" s="56" t="s">
        <v>884</v>
      </c>
      <c r="O189">
        <v>1</v>
      </c>
      <c r="P189" s="53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I189" s="56">
        <v>14.6</v>
      </c>
      <c r="AJ189">
        <v>5</v>
      </c>
      <c r="AL189" s="56">
        <v>122</v>
      </c>
      <c r="AM189">
        <v>1</v>
      </c>
      <c r="AO189" s="56">
        <v>13.8</v>
      </c>
      <c r="AP189">
        <v>4</v>
      </c>
      <c r="AR189" s="56">
        <v>122</v>
      </c>
      <c r="AS189">
        <v>1</v>
      </c>
      <c r="AU189" s="56">
        <v>13.6</v>
      </c>
      <c r="AV189">
        <v>5</v>
      </c>
      <c r="AX189" s="56">
        <v>122</v>
      </c>
      <c r="AY189">
        <v>1</v>
      </c>
      <c r="BA189" s="56">
        <v>13.2</v>
      </c>
      <c r="BB189">
        <v>3</v>
      </c>
      <c r="BD189" s="56">
        <v>122</v>
      </c>
      <c r="BE189">
        <v>1</v>
      </c>
      <c r="BG189" s="56">
        <v>13.3</v>
      </c>
      <c r="BH189">
        <v>1</v>
      </c>
      <c r="BJ189" s="56">
        <v>123</v>
      </c>
      <c r="BK189">
        <v>1</v>
      </c>
      <c r="BM189" s="56">
        <v>13.5</v>
      </c>
      <c r="BN189">
        <v>1</v>
      </c>
      <c r="BP189" s="56">
        <v>122</v>
      </c>
      <c r="BQ189">
        <v>1</v>
      </c>
      <c r="BS189" s="56">
        <v>14.2</v>
      </c>
      <c r="BT189">
        <v>8</v>
      </c>
      <c r="BV189" s="56">
        <v>122</v>
      </c>
      <c r="BW189">
        <v>1</v>
      </c>
      <c r="BY189" s="56">
        <v>16.899999999999999</v>
      </c>
      <c r="BZ189">
        <v>2</v>
      </c>
      <c r="CB189" s="56">
        <v>122</v>
      </c>
      <c r="CC189">
        <v>1</v>
      </c>
      <c r="CE189" s="56">
        <v>13.5</v>
      </c>
      <c r="CF189">
        <v>6</v>
      </c>
      <c r="CH189" s="56">
        <v>122</v>
      </c>
      <c r="CI189">
        <v>1</v>
      </c>
      <c r="CK189" s="56">
        <v>27.2</v>
      </c>
      <c r="CL189">
        <v>1</v>
      </c>
      <c r="CN189" s="56">
        <v>513</v>
      </c>
      <c r="CO189">
        <v>1</v>
      </c>
      <c r="CQ189" s="56">
        <v>39.4</v>
      </c>
      <c r="CR189">
        <v>3</v>
      </c>
    </row>
    <row r="190" spans="5:96" x14ac:dyDescent="0.2">
      <c r="E190" s="1"/>
      <c r="F190" s="1"/>
      <c r="G190" s="56">
        <v>159</v>
      </c>
      <c r="H190">
        <v>1</v>
      </c>
      <c r="J190" s="1"/>
      <c r="K190" s="56">
        <v>149</v>
      </c>
      <c r="L190">
        <v>1</v>
      </c>
      <c r="M190" s="1"/>
      <c r="N190" s="56" t="s">
        <v>469</v>
      </c>
      <c r="O190">
        <v>1</v>
      </c>
      <c r="P190" s="53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I190" s="56">
        <v>14.7</v>
      </c>
      <c r="AJ190">
        <v>2</v>
      </c>
      <c r="AL190" s="56">
        <v>123</v>
      </c>
      <c r="AM190">
        <v>1</v>
      </c>
      <c r="AO190" s="56">
        <v>13.9</v>
      </c>
      <c r="AP190">
        <v>2</v>
      </c>
      <c r="AR190" s="56">
        <v>123</v>
      </c>
      <c r="AS190">
        <v>1</v>
      </c>
      <c r="AU190" s="56">
        <v>13.7</v>
      </c>
      <c r="AV190">
        <v>4</v>
      </c>
      <c r="AX190" s="56">
        <v>123</v>
      </c>
      <c r="AY190">
        <v>1</v>
      </c>
      <c r="BA190" s="56">
        <v>13.3</v>
      </c>
      <c r="BB190">
        <v>3</v>
      </c>
      <c r="BD190" s="56">
        <v>123</v>
      </c>
      <c r="BE190">
        <v>1</v>
      </c>
      <c r="BG190" s="56">
        <v>13.4</v>
      </c>
      <c r="BH190">
        <v>1</v>
      </c>
      <c r="BJ190" s="56">
        <v>124</v>
      </c>
      <c r="BK190">
        <v>1</v>
      </c>
      <c r="BM190" s="56">
        <v>13.6</v>
      </c>
      <c r="BN190">
        <v>4</v>
      </c>
      <c r="BP190" s="56">
        <v>123</v>
      </c>
      <c r="BQ190">
        <v>1</v>
      </c>
      <c r="BS190" s="56">
        <v>14.3</v>
      </c>
      <c r="BT190">
        <v>2</v>
      </c>
      <c r="BV190" s="56">
        <v>123</v>
      </c>
      <c r="BW190">
        <v>1</v>
      </c>
      <c r="BY190" s="56">
        <v>17.100000000000001</v>
      </c>
      <c r="BZ190">
        <v>2</v>
      </c>
      <c r="CB190" s="56">
        <v>123</v>
      </c>
      <c r="CC190">
        <v>1</v>
      </c>
      <c r="CE190" s="56">
        <v>13.6</v>
      </c>
      <c r="CF190">
        <v>5</v>
      </c>
      <c r="CH190" s="56">
        <v>123</v>
      </c>
      <c r="CI190">
        <v>1</v>
      </c>
      <c r="CK190" s="56">
        <v>27.3</v>
      </c>
      <c r="CL190">
        <v>3</v>
      </c>
      <c r="CN190" s="56">
        <v>519</v>
      </c>
      <c r="CO190">
        <v>1</v>
      </c>
      <c r="CQ190" s="56">
        <v>39.5</v>
      </c>
      <c r="CR190">
        <v>2</v>
      </c>
    </row>
    <row r="191" spans="5:96" x14ac:dyDescent="0.2">
      <c r="E191" s="1"/>
      <c r="F191" s="1"/>
      <c r="G191" s="56">
        <v>160</v>
      </c>
      <c r="H191">
        <v>1</v>
      </c>
      <c r="J191" s="1"/>
      <c r="K191" s="56">
        <v>150</v>
      </c>
      <c r="L191">
        <v>2</v>
      </c>
      <c r="M191" s="1"/>
      <c r="N191" s="56" t="s">
        <v>554</v>
      </c>
      <c r="O191">
        <v>1</v>
      </c>
      <c r="P191" s="53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I191" s="56">
        <v>14.8</v>
      </c>
      <c r="AJ191">
        <v>3</v>
      </c>
      <c r="AL191" s="56">
        <v>124</v>
      </c>
      <c r="AM191">
        <v>1</v>
      </c>
      <c r="AO191" s="56">
        <v>14</v>
      </c>
      <c r="AP191">
        <v>4</v>
      </c>
      <c r="AR191" s="56">
        <v>124</v>
      </c>
      <c r="AS191">
        <v>1</v>
      </c>
      <c r="AU191" s="56">
        <v>13.8</v>
      </c>
      <c r="AV191">
        <v>6</v>
      </c>
      <c r="AX191" s="56">
        <v>124</v>
      </c>
      <c r="AY191">
        <v>1</v>
      </c>
      <c r="BA191" s="56">
        <v>13.4</v>
      </c>
      <c r="BB191">
        <v>3</v>
      </c>
      <c r="BD191" s="56">
        <v>124</v>
      </c>
      <c r="BE191">
        <v>1</v>
      </c>
      <c r="BG191" s="56">
        <v>13.5</v>
      </c>
      <c r="BH191">
        <v>3</v>
      </c>
      <c r="BJ191" s="56">
        <v>125</v>
      </c>
      <c r="BK191">
        <v>1</v>
      </c>
      <c r="BM191" s="56">
        <v>13.7</v>
      </c>
      <c r="BN191">
        <v>2</v>
      </c>
      <c r="BP191" s="56">
        <v>124</v>
      </c>
      <c r="BQ191">
        <v>1</v>
      </c>
      <c r="BS191" s="56">
        <v>14.4</v>
      </c>
      <c r="BT191">
        <v>4</v>
      </c>
      <c r="BV191" s="56">
        <v>124</v>
      </c>
      <c r="BW191">
        <v>1</v>
      </c>
      <c r="BY191" s="56">
        <v>17.2</v>
      </c>
      <c r="BZ191">
        <v>1</v>
      </c>
      <c r="CB191" s="56">
        <v>124</v>
      </c>
      <c r="CC191">
        <v>1</v>
      </c>
      <c r="CE191" s="56">
        <v>13.7</v>
      </c>
      <c r="CF191">
        <v>3</v>
      </c>
      <c r="CH191" s="56">
        <v>124</v>
      </c>
      <c r="CI191">
        <v>1</v>
      </c>
      <c r="CK191" s="56">
        <v>27.4</v>
      </c>
      <c r="CL191">
        <v>2</v>
      </c>
      <c r="CN191" s="56">
        <v>520</v>
      </c>
      <c r="CO191">
        <v>1</v>
      </c>
      <c r="CQ191" s="56">
        <v>39.6</v>
      </c>
      <c r="CR191">
        <v>1</v>
      </c>
    </row>
    <row r="192" spans="5:96" x14ac:dyDescent="0.2">
      <c r="E192" s="1"/>
      <c r="F192" s="1"/>
      <c r="G192" s="56">
        <v>161</v>
      </c>
      <c r="H192">
        <v>1</v>
      </c>
      <c r="J192" s="1"/>
      <c r="K192" s="56">
        <v>152</v>
      </c>
      <c r="L192">
        <v>2</v>
      </c>
      <c r="M192" s="1"/>
      <c r="N192" s="56" t="s">
        <v>1127</v>
      </c>
      <c r="O192">
        <v>1</v>
      </c>
      <c r="P192" s="53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I192" s="56">
        <v>14.9</v>
      </c>
      <c r="AJ192">
        <v>3</v>
      </c>
      <c r="AL192" s="56">
        <v>125</v>
      </c>
      <c r="AM192">
        <v>1</v>
      </c>
      <c r="AO192" s="56">
        <v>14.1</v>
      </c>
      <c r="AP192">
        <v>2</v>
      </c>
      <c r="AR192" s="56">
        <v>125</v>
      </c>
      <c r="AS192">
        <v>1</v>
      </c>
      <c r="AU192" s="56">
        <v>13.9</v>
      </c>
      <c r="AV192">
        <v>5</v>
      </c>
      <c r="AX192" s="56">
        <v>125</v>
      </c>
      <c r="AY192">
        <v>1</v>
      </c>
      <c r="BA192" s="56">
        <v>13.5</v>
      </c>
      <c r="BB192">
        <v>3</v>
      </c>
      <c r="BD192" s="56">
        <v>125</v>
      </c>
      <c r="BE192">
        <v>1</v>
      </c>
      <c r="BG192" s="56">
        <v>13.6</v>
      </c>
      <c r="BH192">
        <v>1</v>
      </c>
      <c r="BJ192" s="56">
        <v>126</v>
      </c>
      <c r="BK192">
        <v>1</v>
      </c>
      <c r="BM192" s="56">
        <v>13.9</v>
      </c>
      <c r="BN192">
        <v>5</v>
      </c>
      <c r="BP192" s="56">
        <v>125</v>
      </c>
      <c r="BQ192">
        <v>1</v>
      </c>
      <c r="BS192" s="56">
        <v>14.5</v>
      </c>
      <c r="BT192">
        <v>2</v>
      </c>
      <c r="BV192" s="56">
        <v>125</v>
      </c>
      <c r="BW192">
        <v>1</v>
      </c>
      <c r="BY192" s="56">
        <v>17.3</v>
      </c>
      <c r="BZ192">
        <v>1</v>
      </c>
      <c r="CB192" s="56">
        <v>125</v>
      </c>
      <c r="CC192">
        <v>1</v>
      </c>
      <c r="CE192" s="56">
        <v>13.8</v>
      </c>
      <c r="CF192">
        <v>3</v>
      </c>
      <c r="CH192" s="56">
        <v>125</v>
      </c>
      <c r="CI192">
        <v>1</v>
      </c>
      <c r="CK192" s="56">
        <v>27.5</v>
      </c>
      <c r="CL192">
        <v>1</v>
      </c>
      <c r="CN192" s="56">
        <v>545</v>
      </c>
      <c r="CO192">
        <v>1</v>
      </c>
      <c r="CQ192" s="56">
        <v>39.799999999999997</v>
      </c>
      <c r="CR192">
        <v>1</v>
      </c>
    </row>
    <row r="193" spans="5:96" x14ac:dyDescent="0.2">
      <c r="E193" s="1"/>
      <c r="F193" s="1"/>
      <c r="G193" s="56">
        <v>162</v>
      </c>
      <c r="H193">
        <v>1</v>
      </c>
      <c r="J193" s="1"/>
      <c r="K193" s="56">
        <v>154</v>
      </c>
      <c r="L193">
        <v>1</v>
      </c>
      <c r="M193" s="1"/>
      <c r="N193" s="56" t="s">
        <v>360</v>
      </c>
      <c r="O193">
        <v>1</v>
      </c>
      <c r="P193" s="53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I193" s="56">
        <v>15</v>
      </c>
      <c r="AJ193">
        <v>4</v>
      </c>
      <c r="AL193" s="56">
        <v>126</v>
      </c>
      <c r="AM193">
        <v>1</v>
      </c>
      <c r="AO193" s="56">
        <v>14.2</v>
      </c>
      <c r="AP193">
        <v>4</v>
      </c>
      <c r="AR193" s="56">
        <v>126</v>
      </c>
      <c r="AS193">
        <v>1</v>
      </c>
      <c r="AU193" s="56">
        <v>14</v>
      </c>
      <c r="AV193">
        <v>5</v>
      </c>
      <c r="AX193" s="56">
        <v>126</v>
      </c>
      <c r="AY193">
        <v>1</v>
      </c>
      <c r="BA193" s="56">
        <v>13.6</v>
      </c>
      <c r="BB193">
        <v>4</v>
      </c>
      <c r="BD193" s="56">
        <v>126</v>
      </c>
      <c r="BE193">
        <v>1</v>
      </c>
      <c r="BG193" s="56">
        <v>13.7</v>
      </c>
      <c r="BH193">
        <v>1</v>
      </c>
      <c r="BJ193" s="56">
        <v>127</v>
      </c>
      <c r="BK193">
        <v>1</v>
      </c>
      <c r="BM193" s="56">
        <v>14</v>
      </c>
      <c r="BN193">
        <v>2</v>
      </c>
      <c r="BP193" s="56">
        <v>126</v>
      </c>
      <c r="BQ193">
        <v>1</v>
      </c>
      <c r="BS193" s="56">
        <v>14.6</v>
      </c>
      <c r="BT193">
        <v>3</v>
      </c>
      <c r="BV193" s="56">
        <v>126</v>
      </c>
      <c r="BW193">
        <v>1</v>
      </c>
      <c r="BY193" s="56">
        <v>17.399999999999999</v>
      </c>
      <c r="BZ193">
        <v>1</v>
      </c>
      <c r="CB193" s="56">
        <v>126</v>
      </c>
      <c r="CC193">
        <v>1</v>
      </c>
      <c r="CE193" s="56">
        <v>13.9</v>
      </c>
      <c r="CF193">
        <v>3</v>
      </c>
      <c r="CH193" s="56">
        <v>126</v>
      </c>
      <c r="CI193">
        <v>1</v>
      </c>
      <c r="CK193" s="56">
        <v>27.6</v>
      </c>
      <c r="CL193">
        <v>2</v>
      </c>
      <c r="CN193" s="56">
        <v>548</v>
      </c>
      <c r="CO193">
        <v>1</v>
      </c>
      <c r="CQ193" s="56">
        <v>39.9</v>
      </c>
      <c r="CR193">
        <v>2</v>
      </c>
    </row>
    <row r="194" spans="5:96" x14ac:dyDescent="0.2">
      <c r="E194" s="1"/>
      <c r="F194" s="1"/>
      <c r="G194" s="56">
        <v>163</v>
      </c>
      <c r="H194">
        <v>1</v>
      </c>
      <c r="J194" s="1"/>
      <c r="K194" s="56">
        <v>155</v>
      </c>
      <c r="L194">
        <v>3</v>
      </c>
      <c r="M194" s="1"/>
      <c r="N194" s="56" t="s">
        <v>1804</v>
      </c>
      <c r="O194">
        <v>1</v>
      </c>
      <c r="P194" s="53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I194" s="56">
        <v>15.1</v>
      </c>
      <c r="AJ194">
        <v>4</v>
      </c>
      <c r="AL194" s="56">
        <v>127</v>
      </c>
      <c r="AM194">
        <v>1</v>
      </c>
      <c r="AO194" s="56">
        <v>14.3</v>
      </c>
      <c r="AP194">
        <v>7</v>
      </c>
      <c r="AR194" s="56">
        <v>127</v>
      </c>
      <c r="AS194">
        <v>1</v>
      </c>
      <c r="AU194" s="56">
        <v>14.1</v>
      </c>
      <c r="AV194">
        <v>4</v>
      </c>
      <c r="AX194" s="56">
        <v>127</v>
      </c>
      <c r="AY194">
        <v>1</v>
      </c>
      <c r="BA194" s="56">
        <v>13.7</v>
      </c>
      <c r="BB194">
        <v>2</v>
      </c>
      <c r="BD194" s="56">
        <v>127</v>
      </c>
      <c r="BE194">
        <v>1</v>
      </c>
      <c r="BG194" s="56">
        <v>13.8</v>
      </c>
      <c r="BH194">
        <v>1</v>
      </c>
      <c r="BJ194" s="56">
        <v>128</v>
      </c>
      <c r="BK194">
        <v>1</v>
      </c>
      <c r="BM194" s="56">
        <v>14.2</v>
      </c>
      <c r="BN194">
        <v>3</v>
      </c>
      <c r="BP194" s="56">
        <v>127</v>
      </c>
      <c r="BQ194">
        <v>1</v>
      </c>
      <c r="BS194" s="56">
        <v>14.7</v>
      </c>
      <c r="BT194">
        <v>7</v>
      </c>
      <c r="BV194" s="56">
        <v>127</v>
      </c>
      <c r="BW194">
        <v>1</v>
      </c>
      <c r="BY194" s="56">
        <v>17.600000000000001</v>
      </c>
      <c r="BZ194">
        <v>1</v>
      </c>
      <c r="CB194" s="56">
        <v>127</v>
      </c>
      <c r="CC194">
        <v>1</v>
      </c>
      <c r="CE194" s="56">
        <v>14.1</v>
      </c>
      <c r="CF194">
        <v>2</v>
      </c>
      <c r="CH194" s="56">
        <v>127</v>
      </c>
      <c r="CI194">
        <v>1</v>
      </c>
      <c r="CK194" s="56">
        <v>27.7</v>
      </c>
      <c r="CL194">
        <v>2</v>
      </c>
      <c r="CN194" s="56">
        <v>549</v>
      </c>
      <c r="CO194">
        <v>1</v>
      </c>
      <c r="CQ194" s="56">
        <v>40</v>
      </c>
      <c r="CR194">
        <v>1</v>
      </c>
    </row>
    <row r="195" spans="5:96" x14ac:dyDescent="0.2">
      <c r="E195" s="1"/>
      <c r="F195" s="1"/>
      <c r="G195" s="56">
        <v>164</v>
      </c>
      <c r="H195">
        <v>1</v>
      </c>
      <c r="J195" s="1"/>
      <c r="K195" s="56">
        <v>158</v>
      </c>
      <c r="L195">
        <v>1</v>
      </c>
      <c r="M195" s="1"/>
      <c r="N195" s="56" t="s">
        <v>1119</v>
      </c>
      <c r="O195">
        <v>1</v>
      </c>
      <c r="P195" s="53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I195" s="56">
        <v>15.2</v>
      </c>
      <c r="AJ195">
        <v>1</v>
      </c>
      <c r="AL195" s="56">
        <v>128</v>
      </c>
      <c r="AM195">
        <v>1</v>
      </c>
      <c r="AO195" s="56">
        <v>14.4</v>
      </c>
      <c r="AP195">
        <v>3</v>
      </c>
      <c r="AR195" s="56">
        <v>128</v>
      </c>
      <c r="AS195">
        <v>1</v>
      </c>
      <c r="AU195" s="56">
        <v>14.2</v>
      </c>
      <c r="AV195">
        <v>2</v>
      </c>
      <c r="AX195" s="56">
        <v>128</v>
      </c>
      <c r="AY195">
        <v>1</v>
      </c>
      <c r="BA195" s="56">
        <v>13.8</v>
      </c>
      <c r="BB195">
        <v>3</v>
      </c>
      <c r="BD195" s="56">
        <v>128</v>
      </c>
      <c r="BE195">
        <v>1</v>
      </c>
      <c r="BG195" s="56">
        <v>13.9</v>
      </c>
      <c r="BH195">
        <v>4</v>
      </c>
      <c r="BJ195" s="56">
        <v>129</v>
      </c>
      <c r="BK195">
        <v>1</v>
      </c>
      <c r="BM195" s="56">
        <v>14.4</v>
      </c>
      <c r="BN195">
        <v>2</v>
      </c>
      <c r="BP195" s="56">
        <v>128</v>
      </c>
      <c r="BQ195">
        <v>1</v>
      </c>
      <c r="BS195" s="56">
        <v>14.8</v>
      </c>
      <c r="BT195">
        <v>2</v>
      </c>
      <c r="BV195" s="56">
        <v>128</v>
      </c>
      <c r="BW195">
        <v>1</v>
      </c>
      <c r="BY195" s="56">
        <v>17.7</v>
      </c>
      <c r="BZ195">
        <v>1</v>
      </c>
      <c r="CB195" s="56">
        <v>128</v>
      </c>
      <c r="CC195">
        <v>1</v>
      </c>
      <c r="CE195" s="56">
        <v>14.2</v>
      </c>
      <c r="CF195">
        <v>2</v>
      </c>
      <c r="CH195" s="56">
        <v>128</v>
      </c>
      <c r="CI195">
        <v>1</v>
      </c>
      <c r="CK195" s="56">
        <v>27.8</v>
      </c>
      <c r="CL195">
        <v>1</v>
      </c>
      <c r="CN195" s="56">
        <v>557</v>
      </c>
      <c r="CO195">
        <v>1</v>
      </c>
      <c r="CQ195" s="56">
        <v>40.299999999999997</v>
      </c>
      <c r="CR195">
        <v>3</v>
      </c>
    </row>
    <row r="196" spans="5:96" x14ac:dyDescent="0.2">
      <c r="E196" s="1"/>
      <c r="F196" s="1"/>
      <c r="G196" s="56">
        <v>165</v>
      </c>
      <c r="H196">
        <v>1</v>
      </c>
      <c r="J196" s="1"/>
      <c r="K196" s="56">
        <v>159</v>
      </c>
      <c r="L196">
        <v>2</v>
      </c>
      <c r="M196" s="1"/>
      <c r="N196" s="56" t="s">
        <v>1245</v>
      </c>
      <c r="O196">
        <v>1</v>
      </c>
      <c r="P196" s="53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I196" s="56">
        <v>15.3</v>
      </c>
      <c r="AJ196">
        <v>1</v>
      </c>
      <c r="AL196" s="56">
        <v>129</v>
      </c>
      <c r="AM196">
        <v>1</v>
      </c>
      <c r="AO196" s="56">
        <v>14.5</v>
      </c>
      <c r="AP196">
        <v>4</v>
      </c>
      <c r="AR196" s="56">
        <v>129</v>
      </c>
      <c r="AS196">
        <v>1</v>
      </c>
      <c r="AU196" s="56">
        <v>14.3</v>
      </c>
      <c r="AV196">
        <v>6</v>
      </c>
      <c r="AX196" s="56">
        <v>129</v>
      </c>
      <c r="AY196">
        <v>1</v>
      </c>
      <c r="BA196" s="56">
        <v>13.9</v>
      </c>
      <c r="BB196">
        <v>3</v>
      </c>
      <c r="BD196" s="56">
        <v>129</v>
      </c>
      <c r="BE196">
        <v>1</v>
      </c>
      <c r="BG196" s="56">
        <v>14</v>
      </c>
      <c r="BH196">
        <v>2</v>
      </c>
      <c r="BJ196" s="56">
        <v>130</v>
      </c>
      <c r="BK196">
        <v>1</v>
      </c>
      <c r="BM196" s="56">
        <v>14.5</v>
      </c>
      <c r="BN196">
        <v>2</v>
      </c>
      <c r="BP196" s="56">
        <v>129</v>
      </c>
      <c r="BQ196">
        <v>1</v>
      </c>
      <c r="BS196" s="56">
        <v>14.9</v>
      </c>
      <c r="BT196">
        <v>8</v>
      </c>
      <c r="BV196" s="56">
        <v>129</v>
      </c>
      <c r="BW196">
        <v>1</v>
      </c>
      <c r="BY196" s="56">
        <v>17.8</v>
      </c>
      <c r="BZ196">
        <v>1</v>
      </c>
      <c r="CB196" s="56">
        <v>129</v>
      </c>
      <c r="CC196">
        <v>1</v>
      </c>
      <c r="CE196" s="56">
        <v>14.3</v>
      </c>
      <c r="CF196">
        <v>2</v>
      </c>
      <c r="CH196" s="56">
        <v>129</v>
      </c>
      <c r="CI196">
        <v>1</v>
      </c>
      <c r="CK196" s="56">
        <v>27.9</v>
      </c>
      <c r="CL196">
        <v>1</v>
      </c>
      <c r="CN196" s="56">
        <v>558</v>
      </c>
      <c r="CO196">
        <v>1</v>
      </c>
      <c r="CQ196" s="56">
        <v>40.4</v>
      </c>
      <c r="CR196">
        <v>1</v>
      </c>
    </row>
    <row r="197" spans="5:96" x14ac:dyDescent="0.2">
      <c r="E197" s="1"/>
      <c r="F197" s="1"/>
      <c r="G197" s="56">
        <v>166</v>
      </c>
      <c r="H197">
        <v>1</v>
      </c>
      <c r="J197" s="1"/>
      <c r="K197" s="56">
        <v>161</v>
      </c>
      <c r="L197">
        <v>1</v>
      </c>
      <c r="M197" s="1"/>
      <c r="N197" s="56" t="s">
        <v>1411</v>
      </c>
      <c r="O197">
        <v>1</v>
      </c>
      <c r="P197" s="53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I197" s="56">
        <v>15.4</v>
      </c>
      <c r="AJ197">
        <v>3</v>
      </c>
      <c r="AL197" s="56">
        <v>130</v>
      </c>
      <c r="AM197">
        <v>1</v>
      </c>
      <c r="AO197" s="56">
        <v>14.6</v>
      </c>
      <c r="AP197">
        <v>7</v>
      </c>
      <c r="AR197" s="56">
        <v>130</v>
      </c>
      <c r="AS197">
        <v>1</v>
      </c>
      <c r="AU197" s="56">
        <v>14.4</v>
      </c>
      <c r="AV197">
        <v>2</v>
      </c>
      <c r="AX197" s="56">
        <v>130</v>
      </c>
      <c r="AY197">
        <v>1</v>
      </c>
      <c r="BA197" s="56">
        <v>14</v>
      </c>
      <c r="BB197">
        <v>2</v>
      </c>
      <c r="BD197" s="56">
        <v>130</v>
      </c>
      <c r="BE197">
        <v>1</v>
      </c>
      <c r="BG197" s="56">
        <v>14.1</v>
      </c>
      <c r="BH197">
        <v>2</v>
      </c>
      <c r="BJ197" s="56">
        <v>131</v>
      </c>
      <c r="BK197">
        <v>1</v>
      </c>
      <c r="BM197" s="56">
        <v>14.7</v>
      </c>
      <c r="BN197">
        <v>1</v>
      </c>
      <c r="BP197" s="56">
        <v>130</v>
      </c>
      <c r="BQ197">
        <v>1</v>
      </c>
      <c r="BS197" s="56">
        <v>15</v>
      </c>
      <c r="BT197">
        <v>2</v>
      </c>
      <c r="BV197" s="56">
        <v>130</v>
      </c>
      <c r="BW197">
        <v>1</v>
      </c>
      <c r="BY197" s="56">
        <v>17.899999999999999</v>
      </c>
      <c r="BZ197">
        <v>2</v>
      </c>
      <c r="CB197" s="56">
        <v>130</v>
      </c>
      <c r="CC197">
        <v>1</v>
      </c>
      <c r="CE197" s="56">
        <v>14.4</v>
      </c>
      <c r="CF197">
        <v>1</v>
      </c>
      <c r="CH197" s="56">
        <v>130</v>
      </c>
      <c r="CI197">
        <v>1</v>
      </c>
      <c r="CK197" s="56">
        <v>28</v>
      </c>
      <c r="CL197">
        <v>2</v>
      </c>
      <c r="CN197" s="56">
        <v>559</v>
      </c>
      <c r="CO197">
        <v>1</v>
      </c>
      <c r="CQ197" s="56">
        <v>40.5</v>
      </c>
      <c r="CR197">
        <v>3</v>
      </c>
    </row>
    <row r="198" spans="5:96" x14ac:dyDescent="0.2">
      <c r="E198" s="1"/>
      <c r="F198" s="1"/>
      <c r="G198" s="56">
        <v>167</v>
      </c>
      <c r="H198">
        <v>1</v>
      </c>
      <c r="J198" s="1"/>
      <c r="K198" s="56">
        <v>162</v>
      </c>
      <c r="L198">
        <v>1</v>
      </c>
      <c r="M198" s="1"/>
      <c r="N198" s="56" t="s">
        <v>1757</v>
      </c>
      <c r="O198">
        <v>1</v>
      </c>
      <c r="P198" s="53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I198" s="56">
        <v>15.5</v>
      </c>
      <c r="AJ198">
        <v>6</v>
      </c>
      <c r="AL198" s="56">
        <v>131</v>
      </c>
      <c r="AM198">
        <v>1</v>
      </c>
      <c r="AO198" s="56">
        <v>14.7</v>
      </c>
      <c r="AP198">
        <v>3</v>
      </c>
      <c r="AR198" s="56">
        <v>131</v>
      </c>
      <c r="AS198">
        <v>1</v>
      </c>
      <c r="AU198" s="56">
        <v>14.5</v>
      </c>
      <c r="AV198">
        <v>2</v>
      </c>
      <c r="AX198" s="56">
        <v>131</v>
      </c>
      <c r="AY198">
        <v>1</v>
      </c>
      <c r="BA198" s="56">
        <v>14.2</v>
      </c>
      <c r="BB198">
        <v>2</v>
      </c>
      <c r="BD198" s="56">
        <v>131</v>
      </c>
      <c r="BE198">
        <v>1</v>
      </c>
      <c r="BG198" s="56">
        <v>14.2</v>
      </c>
      <c r="BH198">
        <v>1</v>
      </c>
      <c r="BJ198" s="56">
        <v>132</v>
      </c>
      <c r="BK198">
        <v>1</v>
      </c>
      <c r="BM198" s="56">
        <v>14.8</v>
      </c>
      <c r="BN198">
        <v>3</v>
      </c>
      <c r="BP198" s="56">
        <v>131</v>
      </c>
      <c r="BQ198">
        <v>1</v>
      </c>
      <c r="BS198" s="56">
        <v>15.1</v>
      </c>
      <c r="BT198">
        <v>1</v>
      </c>
      <c r="BV198" s="56">
        <v>131</v>
      </c>
      <c r="BW198">
        <v>1</v>
      </c>
      <c r="BY198" s="56">
        <v>18</v>
      </c>
      <c r="BZ198">
        <v>4</v>
      </c>
      <c r="CB198" s="56">
        <v>131</v>
      </c>
      <c r="CC198">
        <v>1</v>
      </c>
      <c r="CE198" s="56">
        <v>14.5</v>
      </c>
      <c r="CF198">
        <v>4</v>
      </c>
      <c r="CH198" s="56">
        <v>131</v>
      </c>
      <c r="CI198">
        <v>1</v>
      </c>
      <c r="CK198" s="56">
        <v>28.1</v>
      </c>
      <c r="CL198">
        <v>1</v>
      </c>
      <c r="CN198" s="56">
        <v>578</v>
      </c>
      <c r="CO198">
        <v>1</v>
      </c>
      <c r="CQ198" s="56">
        <v>40.6</v>
      </c>
      <c r="CR198">
        <v>1</v>
      </c>
    </row>
    <row r="199" spans="5:96" x14ac:dyDescent="0.2">
      <c r="E199" s="1"/>
      <c r="F199" s="1"/>
      <c r="G199" s="56">
        <v>168</v>
      </c>
      <c r="H199">
        <v>1</v>
      </c>
      <c r="J199" s="1"/>
      <c r="K199" s="56">
        <v>163</v>
      </c>
      <c r="L199">
        <v>1</v>
      </c>
      <c r="M199" s="1"/>
      <c r="N199" s="56" t="s">
        <v>1903</v>
      </c>
      <c r="O199">
        <v>1</v>
      </c>
      <c r="P199" s="53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I199" s="56">
        <v>15.6</v>
      </c>
      <c r="AJ199">
        <v>5</v>
      </c>
      <c r="AL199" s="56">
        <v>132</v>
      </c>
      <c r="AM199">
        <v>1</v>
      </c>
      <c r="AO199" s="56">
        <v>14.8</v>
      </c>
      <c r="AP199">
        <v>2</v>
      </c>
      <c r="AR199" s="56">
        <v>132</v>
      </c>
      <c r="AS199">
        <v>1</v>
      </c>
      <c r="AU199" s="56">
        <v>14.6</v>
      </c>
      <c r="AV199">
        <v>3</v>
      </c>
      <c r="AX199" s="56">
        <v>132</v>
      </c>
      <c r="AY199">
        <v>1</v>
      </c>
      <c r="BA199" s="56">
        <v>14.3</v>
      </c>
      <c r="BB199">
        <v>5</v>
      </c>
      <c r="BD199" s="56">
        <v>132</v>
      </c>
      <c r="BE199">
        <v>1</v>
      </c>
      <c r="BG199" s="56">
        <v>14.3</v>
      </c>
      <c r="BH199">
        <v>3</v>
      </c>
      <c r="BJ199" s="56">
        <v>133</v>
      </c>
      <c r="BK199">
        <v>1</v>
      </c>
      <c r="BM199" s="56">
        <v>14.9</v>
      </c>
      <c r="BN199">
        <v>1</v>
      </c>
      <c r="BP199" s="56">
        <v>132</v>
      </c>
      <c r="BQ199">
        <v>1</v>
      </c>
      <c r="BS199" s="56">
        <v>15.2</v>
      </c>
      <c r="BT199">
        <v>2</v>
      </c>
      <c r="BV199" s="56">
        <v>132</v>
      </c>
      <c r="BW199">
        <v>1</v>
      </c>
      <c r="BY199" s="56">
        <v>18.100000000000001</v>
      </c>
      <c r="BZ199">
        <v>2</v>
      </c>
      <c r="CB199" s="56">
        <v>132</v>
      </c>
      <c r="CC199">
        <v>1</v>
      </c>
      <c r="CE199" s="56">
        <v>14.7</v>
      </c>
      <c r="CF199">
        <v>3</v>
      </c>
      <c r="CH199" s="56">
        <v>132</v>
      </c>
      <c r="CI199">
        <v>1</v>
      </c>
      <c r="CK199" s="56">
        <v>28.3</v>
      </c>
      <c r="CL199">
        <v>2</v>
      </c>
      <c r="CN199" s="56">
        <v>581</v>
      </c>
      <c r="CO199">
        <v>1</v>
      </c>
      <c r="CQ199" s="56">
        <v>40.9</v>
      </c>
      <c r="CR199">
        <v>4</v>
      </c>
    </row>
    <row r="200" spans="5:96" x14ac:dyDescent="0.2">
      <c r="E200" s="1"/>
      <c r="F200" s="1"/>
      <c r="G200" s="56">
        <v>169</v>
      </c>
      <c r="H200">
        <v>1</v>
      </c>
      <c r="J200" s="1"/>
      <c r="K200" s="56">
        <v>164</v>
      </c>
      <c r="L200">
        <v>1</v>
      </c>
      <c r="M200" s="1"/>
      <c r="N200" s="56" t="s">
        <v>227</v>
      </c>
      <c r="O200">
        <v>1</v>
      </c>
      <c r="P200" s="53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I200" s="56">
        <v>15.7</v>
      </c>
      <c r="AJ200">
        <v>4</v>
      </c>
      <c r="AL200" s="56">
        <v>133</v>
      </c>
      <c r="AM200">
        <v>1</v>
      </c>
      <c r="AO200" s="56">
        <v>14.9</v>
      </c>
      <c r="AP200">
        <v>7</v>
      </c>
      <c r="AR200" s="56">
        <v>133</v>
      </c>
      <c r="AS200">
        <v>1</v>
      </c>
      <c r="AU200" s="56">
        <v>14.7</v>
      </c>
      <c r="AV200">
        <v>2</v>
      </c>
      <c r="AX200" s="56">
        <v>133</v>
      </c>
      <c r="AY200">
        <v>1</v>
      </c>
      <c r="BA200" s="56">
        <v>14.5</v>
      </c>
      <c r="BB200">
        <v>1</v>
      </c>
      <c r="BD200" s="56">
        <v>133</v>
      </c>
      <c r="BE200">
        <v>1</v>
      </c>
      <c r="BG200" s="56">
        <v>14.4</v>
      </c>
      <c r="BH200">
        <v>4</v>
      </c>
      <c r="BJ200" s="56">
        <v>134</v>
      </c>
      <c r="BK200">
        <v>1</v>
      </c>
      <c r="BM200" s="56">
        <v>15</v>
      </c>
      <c r="BN200">
        <v>1</v>
      </c>
      <c r="BP200" s="56">
        <v>133</v>
      </c>
      <c r="BQ200">
        <v>1</v>
      </c>
      <c r="BS200" s="56">
        <v>15.3</v>
      </c>
      <c r="BT200">
        <v>4</v>
      </c>
      <c r="BV200" s="56">
        <v>133</v>
      </c>
      <c r="BW200">
        <v>1</v>
      </c>
      <c r="BY200" s="56">
        <v>18.2</v>
      </c>
      <c r="BZ200">
        <v>2</v>
      </c>
      <c r="CB200" s="56">
        <v>133</v>
      </c>
      <c r="CC200">
        <v>1</v>
      </c>
      <c r="CE200" s="56">
        <v>14.8</v>
      </c>
      <c r="CF200">
        <v>3</v>
      </c>
      <c r="CH200" s="56">
        <v>133</v>
      </c>
      <c r="CI200">
        <v>1</v>
      </c>
      <c r="CK200" s="56">
        <v>28.5</v>
      </c>
      <c r="CL200">
        <v>5</v>
      </c>
      <c r="CN200" s="56">
        <v>601</v>
      </c>
      <c r="CO200">
        <v>1</v>
      </c>
      <c r="CQ200" s="56">
        <v>41.1</v>
      </c>
      <c r="CR200">
        <v>4</v>
      </c>
    </row>
    <row r="201" spans="5:96" x14ac:dyDescent="0.2">
      <c r="E201" s="1"/>
      <c r="F201" s="1"/>
      <c r="G201" s="56">
        <v>170</v>
      </c>
      <c r="H201">
        <v>2</v>
      </c>
      <c r="J201" s="1"/>
      <c r="K201" s="56">
        <v>165</v>
      </c>
      <c r="L201">
        <v>2</v>
      </c>
      <c r="M201" s="1"/>
      <c r="N201" s="56" t="s">
        <v>707</v>
      </c>
      <c r="O201">
        <v>1</v>
      </c>
      <c r="P201" s="53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I201" s="56">
        <v>15.8</v>
      </c>
      <c r="AJ201">
        <v>3</v>
      </c>
      <c r="AL201" s="56">
        <v>134</v>
      </c>
      <c r="AM201">
        <v>1</v>
      </c>
      <c r="AO201" s="56">
        <v>15</v>
      </c>
      <c r="AP201">
        <v>6</v>
      </c>
      <c r="AR201" s="56">
        <v>134</v>
      </c>
      <c r="AS201">
        <v>1</v>
      </c>
      <c r="AU201" s="56">
        <v>14.8</v>
      </c>
      <c r="AV201">
        <v>4</v>
      </c>
      <c r="AX201" s="56">
        <v>134</v>
      </c>
      <c r="AY201">
        <v>1</v>
      </c>
      <c r="BA201" s="56">
        <v>14.6</v>
      </c>
      <c r="BB201">
        <v>4</v>
      </c>
      <c r="BD201" s="56">
        <v>134</v>
      </c>
      <c r="BE201">
        <v>1</v>
      </c>
      <c r="BG201" s="56">
        <v>14.5</v>
      </c>
      <c r="BH201">
        <v>4</v>
      </c>
      <c r="BJ201" s="56">
        <v>135</v>
      </c>
      <c r="BK201">
        <v>1</v>
      </c>
      <c r="BM201" s="56">
        <v>15.1</v>
      </c>
      <c r="BN201">
        <v>1</v>
      </c>
      <c r="BP201" s="56">
        <v>134</v>
      </c>
      <c r="BQ201">
        <v>1</v>
      </c>
      <c r="BS201" s="56">
        <v>15.4</v>
      </c>
      <c r="BT201">
        <v>3</v>
      </c>
      <c r="BV201" s="56">
        <v>134</v>
      </c>
      <c r="BW201">
        <v>1</v>
      </c>
      <c r="BY201" s="56">
        <v>18.3</v>
      </c>
      <c r="BZ201">
        <v>4</v>
      </c>
      <c r="CB201" s="56">
        <v>134</v>
      </c>
      <c r="CC201">
        <v>1</v>
      </c>
      <c r="CE201" s="56">
        <v>14.9</v>
      </c>
      <c r="CF201">
        <v>3</v>
      </c>
      <c r="CH201" s="56">
        <v>134</v>
      </c>
      <c r="CI201">
        <v>1</v>
      </c>
      <c r="CK201" s="56">
        <v>28.7</v>
      </c>
      <c r="CL201">
        <v>2</v>
      </c>
      <c r="CN201" s="56">
        <v>604</v>
      </c>
      <c r="CO201">
        <v>1</v>
      </c>
      <c r="CQ201" s="56">
        <v>41.2</v>
      </c>
      <c r="CR201">
        <v>3</v>
      </c>
    </row>
    <row r="202" spans="5:96" x14ac:dyDescent="0.2">
      <c r="E202" s="1"/>
      <c r="F202" s="1"/>
      <c r="G202" s="56">
        <v>172</v>
      </c>
      <c r="H202">
        <v>1</v>
      </c>
      <c r="J202" s="1"/>
      <c r="K202" s="56">
        <v>167</v>
      </c>
      <c r="L202">
        <v>2</v>
      </c>
      <c r="M202" s="1"/>
      <c r="N202" s="56" t="s">
        <v>1299</v>
      </c>
      <c r="O202">
        <v>1</v>
      </c>
      <c r="P202" s="53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I202" s="56">
        <v>15.9</v>
      </c>
      <c r="AJ202">
        <v>4</v>
      </c>
      <c r="AL202" s="56">
        <v>135</v>
      </c>
      <c r="AM202">
        <v>1</v>
      </c>
      <c r="AO202" s="56">
        <v>15.1</v>
      </c>
      <c r="AP202">
        <v>10</v>
      </c>
      <c r="AR202" s="56">
        <v>135</v>
      </c>
      <c r="AS202">
        <v>1</v>
      </c>
      <c r="AU202" s="56">
        <v>14.9</v>
      </c>
      <c r="AV202">
        <v>3</v>
      </c>
      <c r="AX202" s="56">
        <v>135</v>
      </c>
      <c r="AY202">
        <v>1</v>
      </c>
      <c r="BA202" s="56">
        <v>14.7</v>
      </c>
      <c r="BB202">
        <v>3</v>
      </c>
      <c r="BD202" s="56">
        <v>135</v>
      </c>
      <c r="BE202">
        <v>1</v>
      </c>
      <c r="BG202" s="56">
        <v>14.6</v>
      </c>
      <c r="BH202">
        <v>2</v>
      </c>
      <c r="BJ202" s="56">
        <v>136</v>
      </c>
      <c r="BK202">
        <v>1</v>
      </c>
      <c r="BM202" s="56">
        <v>15.2</v>
      </c>
      <c r="BN202">
        <v>1</v>
      </c>
      <c r="BP202" s="56">
        <v>135</v>
      </c>
      <c r="BQ202">
        <v>1</v>
      </c>
      <c r="BS202" s="56">
        <v>15.5</v>
      </c>
      <c r="BT202">
        <v>4</v>
      </c>
      <c r="BV202" s="56">
        <v>135</v>
      </c>
      <c r="BW202">
        <v>1</v>
      </c>
      <c r="BY202" s="56">
        <v>18.399999999999999</v>
      </c>
      <c r="BZ202">
        <v>2</v>
      </c>
      <c r="CB202" s="56">
        <v>135</v>
      </c>
      <c r="CC202">
        <v>1</v>
      </c>
      <c r="CE202" s="56">
        <v>15</v>
      </c>
      <c r="CF202">
        <v>3</v>
      </c>
      <c r="CH202" s="56">
        <v>135</v>
      </c>
      <c r="CI202">
        <v>1</v>
      </c>
      <c r="CK202" s="56">
        <v>28.8</v>
      </c>
      <c r="CL202">
        <v>3</v>
      </c>
      <c r="CN202" s="56">
        <v>605</v>
      </c>
      <c r="CO202">
        <v>1</v>
      </c>
      <c r="CQ202" s="56">
        <v>41.3</v>
      </c>
      <c r="CR202">
        <v>1</v>
      </c>
    </row>
    <row r="203" spans="5:96" x14ac:dyDescent="0.2">
      <c r="E203" s="1"/>
      <c r="F203" s="1"/>
      <c r="G203" s="56">
        <v>173</v>
      </c>
      <c r="H203">
        <v>3</v>
      </c>
      <c r="J203" s="1"/>
      <c r="K203" s="56">
        <v>169</v>
      </c>
      <c r="L203">
        <v>2</v>
      </c>
      <c r="M203" s="1"/>
      <c r="N203" s="56" t="s">
        <v>366</v>
      </c>
      <c r="O203">
        <v>1</v>
      </c>
      <c r="P203" s="53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I203" s="56">
        <v>16</v>
      </c>
      <c r="AJ203">
        <v>6</v>
      </c>
      <c r="AL203" s="56">
        <v>136</v>
      </c>
      <c r="AM203">
        <v>1</v>
      </c>
      <c r="AO203" s="56">
        <v>15.2</v>
      </c>
      <c r="AP203">
        <v>5</v>
      </c>
      <c r="AR203" s="56">
        <v>136</v>
      </c>
      <c r="AS203">
        <v>1</v>
      </c>
      <c r="AU203" s="56">
        <v>15</v>
      </c>
      <c r="AV203">
        <v>3</v>
      </c>
      <c r="AX203" s="56">
        <v>136</v>
      </c>
      <c r="AY203">
        <v>2</v>
      </c>
      <c r="BA203" s="56">
        <v>14.8</v>
      </c>
      <c r="BB203">
        <v>3</v>
      </c>
      <c r="BD203" s="56">
        <v>136</v>
      </c>
      <c r="BE203">
        <v>1</v>
      </c>
      <c r="BG203" s="56">
        <v>14.7</v>
      </c>
      <c r="BH203">
        <v>2</v>
      </c>
      <c r="BJ203" s="56">
        <v>137</v>
      </c>
      <c r="BK203">
        <v>1</v>
      </c>
      <c r="BM203" s="56">
        <v>15.3</v>
      </c>
      <c r="BN203">
        <v>1</v>
      </c>
      <c r="BP203" s="56">
        <v>136</v>
      </c>
      <c r="BQ203">
        <v>1</v>
      </c>
      <c r="BS203" s="56">
        <v>15.6</v>
      </c>
      <c r="BT203">
        <v>1</v>
      </c>
      <c r="BV203" s="56">
        <v>136</v>
      </c>
      <c r="BW203">
        <v>1</v>
      </c>
      <c r="BY203" s="56">
        <v>18.5</v>
      </c>
      <c r="BZ203">
        <v>2</v>
      </c>
      <c r="CB203" s="56">
        <v>136</v>
      </c>
      <c r="CC203">
        <v>1</v>
      </c>
      <c r="CE203" s="56">
        <v>15.1</v>
      </c>
      <c r="CF203">
        <v>1</v>
      </c>
      <c r="CH203" s="56">
        <v>136</v>
      </c>
      <c r="CI203">
        <v>1</v>
      </c>
      <c r="CK203" s="56">
        <v>28.9</v>
      </c>
      <c r="CL203">
        <v>4</v>
      </c>
      <c r="CN203" s="56">
        <v>623</v>
      </c>
      <c r="CO203">
        <v>1</v>
      </c>
      <c r="CQ203" s="56">
        <v>41.5</v>
      </c>
      <c r="CR203">
        <v>4</v>
      </c>
    </row>
    <row r="204" spans="5:96" x14ac:dyDescent="0.2">
      <c r="E204" s="1"/>
      <c r="F204" s="1"/>
      <c r="G204" s="56">
        <v>176</v>
      </c>
      <c r="H204">
        <v>1</v>
      </c>
      <c r="J204" s="1"/>
      <c r="K204" s="56">
        <v>171</v>
      </c>
      <c r="L204">
        <v>2</v>
      </c>
      <c r="M204" s="1"/>
      <c r="N204" s="56" t="s">
        <v>1752</v>
      </c>
      <c r="O204">
        <v>1</v>
      </c>
      <c r="P204" s="53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I204" s="56">
        <v>16.100000000000001</v>
      </c>
      <c r="AJ204">
        <v>4</v>
      </c>
      <c r="AL204" s="56">
        <v>137</v>
      </c>
      <c r="AM204">
        <v>1</v>
      </c>
      <c r="AO204" s="56">
        <v>15.3</v>
      </c>
      <c r="AP204">
        <v>2</v>
      </c>
      <c r="AR204" s="56">
        <v>137</v>
      </c>
      <c r="AS204">
        <v>1</v>
      </c>
      <c r="AU204" s="56">
        <v>15.1</v>
      </c>
      <c r="AV204">
        <v>3</v>
      </c>
      <c r="AX204" s="56">
        <v>137</v>
      </c>
      <c r="AY204">
        <v>1</v>
      </c>
      <c r="BA204" s="56">
        <v>14.9</v>
      </c>
      <c r="BB204">
        <v>5</v>
      </c>
      <c r="BD204" s="56">
        <v>137</v>
      </c>
      <c r="BE204">
        <v>1</v>
      </c>
      <c r="BG204" s="56">
        <v>14.8</v>
      </c>
      <c r="BH204">
        <v>1</v>
      </c>
      <c r="BJ204" s="56">
        <v>138</v>
      </c>
      <c r="BK204">
        <v>1</v>
      </c>
      <c r="BM204" s="56">
        <v>15.4</v>
      </c>
      <c r="BN204">
        <v>1</v>
      </c>
      <c r="BP204" s="56">
        <v>137</v>
      </c>
      <c r="BQ204">
        <v>1</v>
      </c>
      <c r="BS204" s="56">
        <v>15.7</v>
      </c>
      <c r="BT204">
        <v>2</v>
      </c>
      <c r="BV204" s="56">
        <v>137</v>
      </c>
      <c r="BW204">
        <v>1</v>
      </c>
      <c r="BY204" s="56">
        <v>18.600000000000001</v>
      </c>
      <c r="BZ204">
        <v>2</v>
      </c>
      <c r="CB204" s="56">
        <v>137</v>
      </c>
      <c r="CC204">
        <v>1</v>
      </c>
      <c r="CE204" s="56">
        <v>15.2</v>
      </c>
      <c r="CF204">
        <v>3</v>
      </c>
      <c r="CH204" s="56">
        <v>137</v>
      </c>
      <c r="CI204">
        <v>1</v>
      </c>
      <c r="CK204" s="56">
        <v>29</v>
      </c>
      <c r="CL204">
        <v>1</v>
      </c>
      <c r="CN204" s="56">
        <v>626</v>
      </c>
      <c r="CO204">
        <v>1</v>
      </c>
      <c r="CQ204" s="56">
        <v>41.6</v>
      </c>
      <c r="CR204">
        <v>3</v>
      </c>
    </row>
    <row r="205" spans="5:96" x14ac:dyDescent="0.2">
      <c r="E205" s="1"/>
      <c r="F205" s="1"/>
      <c r="G205" s="56">
        <v>177</v>
      </c>
      <c r="H205">
        <v>2</v>
      </c>
      <c r="J205" s="1"/>
      <c r="K205" s="56">
        <v>172</v>
      </c>
      <c r="L205">
        <v>1</v>
      </c>
      <c r="M205" s="1"/>
      <c r="N205" s="56" t="s">
        <v>1030</v>
      </c>
      <c r="O205">
        <v>1</v>
      </c>
      <c r="P205" s="53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I205" s="56">
        <v>16.2</v>
      </c>
      <c r="AJ205">
        <v>4</v>
      </c>
      <c r="AL205" s="56">
        <v>138</v>
      </c>
      <c r="AM205">
        <v>1</v>
      </c>
      <c r="AO205" s="56">
        <v>15.4</v>
      </c>
      <c r="AP205">
        <v>7</v>
      </c>
      <c r="AR205" s="56">
        <v>138</v>
      </c>
      <c r="AS205">
        <v>1</v>
      </c>
      <c r="AU205" s="56">
        <v>15.2</v>
      </c>
      <c r="AV205">
        <v>4</v>
      </c>
      <c r="AX205" s="56">
        <v>138</v>
      </c>
      <c r="AY205">
        <v>1</v>
      </c>
      <c r="BA205" s="56">
        <v>15.1</v>
      </c>
      <c r="BB205">
        <v>4</v>
      </c>
      <c r="BD205" s="56">
        <v>138</v>
      </c>
      <c r="BE205">
        <v>1</v>
      </c>
      <c r="BG205" s="56">
        <v>14.9</v>
      </c>
      <c r="BH205">
        <v>1</v>
      </c>
      <c r="BJ205" s="56">
        <v>139</v>
      </c>
      <c r="BK205">
        <v>1</v>
      </c>
      <c r="BM205" s="56">
        <v>15.5</v>
      </c>
      <c r="BN205">
        <v>5</v>
      </c>
      <c r="BP205" s="56">
        <v>138</v>
      </c>
      <c r="BQ205">
        <v>1</v>
      </c>
      <c r="BS205" s="56">
        <v>15.8</v>
      </c>
      <c r="BT205">
        <v>4</v>
      </c>
      <c r="BV205" s="56">
        <v>138</v>
      </c>
      <c r="BW205">
        <v>1</v>
      </c>
      <c r="BY205" s="56">
        <v>18.7</v>
      </c>
      <c r="BZ205">
        <v>1</v>
      </c>
      <c r="CB205" s="56">
        <v>138</v>
      </c>
      <c r="CC205">
        <v>1</v>
      </c>
      <c r="CE205" s="56">
        <v>15.3</v>
      </c>
      <c r="CF205">
        <v>5</v>
      </c>
      <c r="CH205" s="56">
        <v>138</v>
      </c>
      <c r="CI205">
        <v>1</v>
      </c>
      <c r="CK205" s="56">
        <v>29.2</v>
      </c>
      <c r="CL205">
        <v>3</v>
      </c>
      <c r="CN205" s="56">
        <v>650</v>
      </c>
      <c r="CO205">
        <v>1</v>
      </c>
      <c r="CQ205" s="56">
        <v>41.7</v>
      </c>
      <c r="CR205">
        <v>2</v>
      </c>
    </row>
    <row r="206" spans="5:96" x14ac:dyDescent="0.2">
      <c r="E206" s="1"/>
      <c r="F206" s="1"/>
      <c r="G206" s="56">
        <v>179</v>
      </c>
      <c r="H206">
        <v>1</v>
      </c>
      <c r="J206" s="1"/>
      <c r="K206" s="56">
        <v>173</v>
      </c>
      <c r="L206">
        <v>1</v>
      </c>
      <c r="M206" s="1"/>
      <c r="N206" s="56" t="s">
        <v>1832</v>
      </c>
      <c r="O206">
        <v>1</v>
      </c>
      <c r="P206" s="53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I206" s="56">
        <v>16.3</v>
      </c>
      <c r="AJ206">
        <v>4</v>
      </c>
      <c r="AL206" s="56">
        <v>139</v>
      </c>
      <c r="AM206">
        <v>1</v>
      </c>
      <c r="AO206" s="56">
        <v>15.5</v>
      </c>
      <c r="AP206">
        <v>2</v>
      </c>
      <c r="AR206" s="56">
        <v>139</v>
      </c>
      <c r="AS206">
        <v>1</v>
      </c>
      <c r="AU206" s="56">
        <v>15.3</v>
      </c>
      <c r="AV206">
        <v>1</v>
      </c>
      <c r="AX206" s="56">
        <v>139</v>
      </c>
      <c r="AY206">
        <v>1</v>
      </c>
      <c r="BA206" s="56">
        <v>15.2</v>
      </c>
      <c r="BB206">
        <v>3</v>
      </c>
      <c r="BD206" s="56">
        <v>139</v>
      </c>
      <c r="BE206">
        <v>1</v>
      </c>
      <c r="BG206" s="56">
        <v>15.1</v>
      </c>
      <c r="BH206">
        <v>4</v>
      </c>
      <c r="BJ206" s="56">
        <v>140</v>
      </c>
      <c r="BK206">
        <v>1</v>
      </c>
      <c r="BM206" s="56">
        <v>15.6</v>
      </c>
      <c r="BN206">
        <v>3</v>
      </c>
      <c r="BP206" s="56">
        <v>139</v>
      </c>
      <c r="BQ206">
        <v>2</v>
      </c>
      <c r="BS206" s="56">
        <v>15.9</v>
      </c>
      <c r="BT206">
        <v>3</v>
      </c>
      <c r="BV206" s="56">
        <v>139</v>
      </c>
      <c r="BW206">
        <v>1</v>
      </c>
      <c r="BY206" s="56">
        <v>18.8</v>
      </c>
      <c r="BZ206">
        <v>2</v>
      </c>
      <c r="CB206" s="56">
        <v>139</v>
      </c>
      <c r="CC206">
        <v>1</v>
      </c>
      <c r="CE206" s="56">
        <v>15.4</v>
      </c>
      <c r="CF206">
        <v>1</v>
      </c>
      <c r="CH206" s="56">
        <v>139</v>
      </c>
      <c r="CI206">
        <v>1</v>
      </c>
      <c r="CK206" s="56">
        <v>29.4</v>
      </c>
      <c r="CL206">
        <v>5</v>
      </c>
      <c r="CN206" s="56">
        <v>651</v>
      </c>
      <c r="CO206">
        <v>1</v>
      </c>
      <c r="CQ206" s="56">
        <v>41.8</v>
      </c>
      <c r="CR206">
        <v>2</v>
      </c>
    </row>
    <row r="207" spans="5:96" x14ac:dyDescent="0.2">
      <c r="E207" s="1"/>
      <c r="F207" s="1"/>
      <c r="G207" s="56">
        <v>180</v>
      </c>
      <c r="H207">
        <v>1</v>
      </c>
      <c r="J207" s="1"/>
      <c r="K207" s="56">
        <v>174</v>
      </c>
      <c r="L207">
        <v>1</v>
      </c>
      <c r="M207" s="1"/>
      <c r="N207" s="56" t="s">
        <v>1287</v>
      </c>
      <c r="O207">
        <v>1</v>
      </c>
      <c r="P207" s="53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I207" s="56">
        <v>16.399999999999999</v>
      </c>
      <c r="AJ207">
        <v>3</v>
      </c>
      <c r="AL207" s="56">
        <v>140</v>
      </c>
      <c r="AM207">
        <v>1</v>
      </c>
      <c r="AO207" s="56">
        <v>15.6</v>
      </c>
      <c r="AP207">
        <v>2</v>
      </c>
      <c r="AR207" s="56">
        <v>140</v>
      </c>
      <c r="AS207">
        <v>1</v>
      </c>
      <c r="AU207" s="56">
        <v>15.4</v>
      </c>
      <c r="AV207">
        <v>5</v>
      </c>
      <c r="AX207" s="56">
        <v>140</v>
      </c>
      <c r="AY207">
        <v>1</v>
      </c>
      <c r="BA207" s="56">
        <v>15.3</v>
      </c>
      <c r="BB207">
        <v>3</v>
      </c>
      <c r="BD207" s="56">
        <v>140</v>
      </c>
      <c r="BE207">
        <v>1</v>
      </c>
      <c r="BG207" s="56">
        <v>15.2</v>
      </c>
      <c r="BH207">
        <v>4</v>
      </c>
      <c r="BJ207" s="56">
        <v>141</v>
      </c>
      <c r="BK207">
        <v>1</v>
      </c>
      <c r="BM207" s="56">
        <v>15.7</v>
      </c>
      <c r="BN207">
        <v>5</v>
      </c>
      <c r="BP207" s="56">
        <v>140</v>
      </c>
      <c r="BQ207">
        <v>1</v>
      </c>
      <c r="BS207" s="56">
        <v>16</v>
      </c>
      <c r="BT207">
        <v>4</v>
      </c>
      <c r="BV207" s="56">
        <v>140</v>
      </c>
      <c r="BW207">
        <v>1</v>
      </c>
      <c r="BY207" s="56">
        <v>19</v>
      </c>
      <c r="BZ207">
        <v>1</v>
      </c>
      <c r="CB207" s="56">
        <v>140</v>
      </c>
      <c r="CC207">
        <v>1</v>
      </c>
      <c r="CE207" s="56">
        <v>15.5</v>
      </c>
      <c r="CF207">
        <v>5</v>
      </c>
      <c r="CH207" s="56">
        <v>140</v>
      </c>
      <c r="CI207">
        <v>1</v>
      </c>
      <c r="CK207" s="56">
        <v>29.5</v>
      </c>
      <c r="CL207">
        <v>2</v>
      </c>
      <c r="CN207" s="56">
        <v>654</v>
      </c>
      <c r="CO207">
        <v>1</v>
      </c>
      <c r="CQ207" s="56">
        <v>42</v>
      </c>
      <c r="CR207">
        <v>1</v>
      </c>
    </row>
    <row r="208" spans="5:96" x14ac:dyDescent="0.2">
      <c r="E208" s="1"/>
      <c r="F208" s="1"/>
      <c r="G208" s="56">
        <v>181</v>
      </c>
      <c r="H208">
        <v>1</v>
      </c>
      <c r="J208" s="1"/>
      <c r="K208" s="56">
        <v>175</v>
      </c>
      <c r="L208">
        <v>1</v>
      </c>
      <c r="M208" s="1"/>
      <c r="N208" s="56" t="s">
        <v>1116</v>
      </c>
      <c r="O208">
        <v>1</v>
      </c>
      <c r="P208" s="53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I208" s="56">
        <v>16.5</v>
      </c>
      <c r="AJ208">
        <v>1</v>
      </c>
      <c r="AL208" s="56">
        <v>141</v>
      </c>
      <c r="AM208">
        <v>1</v>
      </c>
      <c r="AO208" s="56">
        <v>15.7</v>
      </c>
      <c r="AP208">
        <v>5</v>
      </c>
      <c r="AR208" s="56">
        <v>141</v>
      </c>
      <c r="AS208">
        <v>1</v>
      </c>
      <c r="AU208" s="56">
        <v>15.5</v>
      </c>
      <c r="AV208">
        <v>2</v>
      </c>
      <c r="AX208" s="56">
        <v>141</v>
      </c>
      <c r="AY208">
        <v>1</v>
      </c>
      <c r="BA208" s="56">
        <v>15.4</v>
      </c>
      <c r="BB208">
        <v>1</v>
      </c>
      <c r="BD208" s="56">
        <v>141</v>
      </c>
      <c r="BE208">
        <v>1</v>
      </c>
      <c r="BG208" s="56">
        <v>15.3</v>
      </c>
      <c r="BH208">
        <v>2</v>
      </c>
      <c r="BJ208" s="56">
        <v>142</v>
      </c>
      <c r="BK208">
        <v>1</v>
      </c>
      <c r="BM208" s="56">
        <v>15.8</v>
      </c>
      <c r="BN208">
        <v>1</v>
      </c>
      <c r="BP208" s="56">
        <v>141</v>
      </c>
      <c r="BQ208">
        <v>1</v>
      </c>
      <c r="BS208" s="56">
        <v>16.100000000000001</v>
      </c>
      <c r="BT208">
        <v>1</v>
      </c>
      <c r="BV208" s="56">
        <v>141</v>
      </c>
      <c r="BW208">
        <v>1</v>
      </c>
      <c r="BY208" s="56">
        <v>19.100000000000001</v>
      </c>
      <c r="BZ208">
        <v>2</v>
      </c>
      <c r="CB208" s="56">
        <v>141</v>
      </c>
      <c r="CC208">
        <v>1</v>
      </c>
      <c r="CE208" s="56">
        <v>15.6</v>
      </c>
      <c r="CF208">
        <v>2</v>
      </c>
      <c r="CH208" s="56">
        <v>141</v>
      </c>
      <c r="CI208">
        <v>1</v>
      </c>
      <c r="CK208" s="56">
        <v>29.6</v>
      </c>
      <c r="CL208">
        <v>4</v>
      </c>
      <c r="CN208" s="56">
        <v>655</v>
      </c>
      <c r="CO208">
        <v>1</v>
      </c>
      <c r="CQ208" s="56">
        <v>42.1</v>
      </c>
      <c r="CR208">
        <v>1</v>
      </c>
    </row>
    <row r="209" spans="5:96" x14ac:dyDescent="0.2">
      <c r="E209" s="1"/>
      <c r="F209" s="1"/>
      <c r="G209" s="56">
        <v>182</v>
      </c>
      <c r="H209">
        <v>1</v>
      </c>
      <c r="J209" s="1"/>
      <c r="K209" s="56">
        <v>176</v>
      </c>
      <c r="L209">
        <v>1</v>
      </c>
      <c r="M209" s="1"/>
      <c r="N209" s="56" t="s">
        <v>113</v>
      </c>
      <c r="O209">
        <v>1</v>
      </c>
      <c r="P209" s="53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I209" s="56">
        <v>16.600000000000001</v>
      </c>
      <c r="AJ209">
        <v>4</v>
      </c>
      <c r="AL209" s="56">
        <v>142</v>
      </c>
      <c r="AM209">
        <v>1</v>
      </c>
      <c r="AO209" s="56">
        <v>15.8</v>
      </c>
      <c r="AP209">
        <v>1</v>
      </c>
      <c r="AR209" s="56">
        <v>142</v>
      </c>
      <c r="AS209">
        <v>1</v>
      </c>
      <c r="AU209" s="56">
        <v>15.6</v>
      </c>
      <c r="AV209">
        <v>3</v>
      </c>
      <c r="AX209" s="56">
        <v>142</v>
      </c>
      <c r="AY209">
        <v>1</v>
      </c>
      <c r="BA209" s="56">
        <v>15.5</v>
      </c>
      <c r="BB209">
        <v>5</v>
      </c>
      <c r="BD209" s="56">
        <v>142</v>
      </c>
      <c r="BE209">
        <v>1</v>
      </c>
      <c r="BG209" s="56">
        <v>15.4</v>
      </c>
      <c r="BH209">
        <v>4</v>
      </c>
      <c r="BJ209" s="56">
        <v>143</v>
      </c>
      <c r="BK209">
        <v>1</v>
      </c>
      <c r="BM209" s="56">
        <v>15.9</v>
      </c>
      <c r="BN209">
        <v>1</v>
      </c>
      <c r="BP209" s="56">
        <v>142</v>
      </c>
      <c r="BQ209">
        <v>1</v>
      </c>
      <c r="BS209" s="56">
        <v>16.2</v>
      </c>
      <c r="BT209">
        <v>2</v>
      </c>
      <c r="BV209" s="56">
        <v>142</v>
      </c>
      <c r="BW209">
        <v>1</v>
      </c>
      <c r="BY209" s="56">
        <v>19.2</v>
      </c>
      <c r="BZ209">
        <v>2</v>
      </c>
      <c r="CB209" s="56">
        <v>142</v>
      </c>
      <c r="CC209">
        <v>1</v>
      </c>
      <c r="CE209" s="56">
        <v>15.7</v>
      </c>
      <c r="CF209">
        <v>3</v>
      </c>
      <c r="CH209" s="56">
        <v>142</v>
      </c>
      <c r="CI209">
        <v>1</v>
      </c>
      <c r="CK209" s="56">
        <v>29.7</v>
      </c>
      <c r="CL209">
        <v>3</v>
      </c>
      <c r="CN209" s="56">
        <v>692</v>
      </c>
      <c r="CO209">
        <v>1</v>
      </c>
      <c r="CQ209" s="56">
        <v>42.2</v>
      </c>
      <c r="CR209">
        <v>2</v>
      </c>
    </row>
    <row r="210" spans="5:96" x14ac:dyDescent="0.2">
      <c r="E210" s="1"/>
      <c r="F210" s="1"/>
      <c r="G210" s="56">
        <v>183</v>
      </c>
      <c r="H210">
        <v>1</v>
      </c>
      <c r="J210" s="1"/>
      <c r="K210" s="56">
        <v>178</v>
      </c>
      <c r="L210">
        <v>1</v>
      </c>
      <c r="M210" s="1"/>
      <c r="N210" s="56" t="s">
        <v>929</v>
      </c>
      <c r="O210">
        <v>1</v>
      </c>
      <c r="P210" s="53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I210" s="56">
        <v>16.7</v>
      </c>
      <c r="AJ210">
        <v>3</v>
      </c>
      <c r="AL210" s="56">
        <v>143</v>
      </c>
      <c r="AM210">
        <v>1</v>
      </c>
      <c r="AO210" s="56">
        <v>15.9</v>
      </c>
      <c r="AP210">
        <v>2</v>
      </c>
      <c r="AR210" s="56">
        <v>143</v>
      </c>
      <c r="AS210">
        <v>1</v>
      </c>
      <c r="AU210" s="56">
        <v>15.7</v>
      </c>
      <c r="AV210">
        <v>6</v>
      </c>
      <c r="AX210" s="56">
        <v>143</v>
      </c>
      <c r="AY210">
        <v>1</v>
      </c>
      <c r="BA210" s="56">
        <v>15.6</v>
      </c>
      <c r="BB210">
        <v>3</v>
      </c>
      <c r="BD210" s="56">
        <v>143</v>
      </c>
      <c r="BE210">
        <v>1</v>
      </c>
      <c r="BG210" s="56">
        <v>15.5</v>
      </c>
      <c r="BH210">
        <v>4</v>
      </c>
      <c r="BJ210" s="56">
        <v>144</v>
      </c>
      <c r="BK210">
        <v>1</v>
      </c>
      <c r="BM210" s="56">
        <v>16</v>
      </c>
      <c r="BN210">
        <v>1</v>
      </c>
      <c r="BP210" s="56">
        <v>143</v>
      </c>
      <c r="BQ210">
        <v>1</v>
      </c>
      <c r="BS210" s="56">
        <v>16.3</v>
      </c>
      <c r="BT210">
        <v>5</v>
      </c>
      <c r="BV210" s="56">
        <v>143</v>
      </c>
      <c r="BW210">
        <v>1</v>
      </c>
      <c r="BY210" s="56">
        <v>19.3</v>
      </c>
      <c r="BZ210">
        <v>2</v>
      </c>
      <c r="CB210" s="56">
        <v>143</v>
      </c>
      <c r="CC210">
        <v>1</v>
      </c>
      <c r="CE210" s="56">
        <v>15.8</v>
      </c>
      <c r="CF210">
        <v>3</v>
      </c>
      <c r="CH210" s="56">
        <v>143</v>
      </c>
      <c r="CI210">
        <v>1</v>
      </c>
      <c r="CK210" s="56">
        <v>29.8</v>
      </c>
      <c r="CL210">
        <v>3</v>
      </c>
      <c r="CN210" s="56">
        <v>695</v>
      </c>
      <c r="CO210">
        <v>1</v>
      </c>
      <c r="CQ210" s="56">
        <v>42.3</v>
      </c>
      <c r="CR210">
        <v>5</v>
      </c>
    </row>
    <row r="211" spans="5:96" x14ac:dyDescent="0.2">
      <c r="E211" s="1"/>
      <c r="F211" s="1"/>
      <c r="G211" s="56">
        <v>184</v>
      </c>
      <c r="H211">
        <v>2</v>
      </c>
      <c r="J211" s="1"/>
      <c r="K211" s="56">
        <v>179</v>
      </c>
      <c r="L211">
        <v>2</v>
      </c>
      <c r="M211" s="1"/>
      <c r="N211" s="56" t="s">
        <v>837</v>
      </c>
      <c r="O211">
        <v>1</v>
      </c>
      <c r="P211" s="53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I211" s="56">
        <v>16.8</v>
      </c>
      <c r="AJ211">
        <v>5</v>
      </c>
      <c r="AL211" s="56">
        <v>144</v>
      </c>
      <c r="AM211">
        <v>1</v>
      </c>
      <c r="AO211" s="56">
        <v>16</v>
      </c>
      <c r="AP211">
        <v>3</v>
      </c>
      <c r="AR211" s="56">
        <v>144</v>
      </c>
      <c r="AS211">
        <v>1</v>
      </c>
      <c r="AU211" s="56">
        <v>15.8</v>
      </c>
      <c r="AV211">
        <v>5</v>
      </c>
      <c r="AX211" s="56">
        <v>144</v>
      </c>
      <c r="AY211">
        <v>1</v>
      </c>
      <c r="BA211" s="56">
        <v>15.7</v>
      </c>
      <c r="BB211">
        <v>2</v>
      </c>
      <c r="BD211" s="56">
        <v>144</v>
      </c>
      <c r="BE211">
        <v>1</v>
      </c>
      <c r="BG211" s="56">
        <v>15.6</v>
      </c>
      <c r="BH211">
        <v>4</v>
      </c>
      <c r="BJ211" s="56">
        <v>145</v>
      </c>
      <c r="BK211">
        <v>1</v>
      </c>
      <c r="BM211" s="56">
        <v>16.100000000000001</v>
      </c>
      <c r="BN211">
        <v>2</v>
      </c>
      <c r="BP211" s="56">
        <v>144</v>
      </c>
      <c r="BQ211">
        <v>1</v>
      </c>
      <c r="BS211" s="56">
        <v>16.399999999999999</v>
      </c>
      <c r="BT211">
        <v>3</v>
      </c>
      <c r="BV211" s="56">
        <v>144</v>
      </c>
      <c r="BW211">
        <v>1</v>
      </c>
      <c r="BY211" s="56">
        <v>19.5</v>
      </c>
      <c r="BZ211">
        <v>2</v>
      </c>
      <c r="CB211" s="56">
        <v>144</v>
      </c>
      <c r="CC211">
        <v>1</v>
      </c>
      <c r="CE211" s="56">
        <v>15.9</v>
      </c>
      <c r="CF211">
        <v>3</v>
      </c>
      <c r="CH211" s="56">
        <v>144</v>
      </c>
      <c r="CI211">
        <v>1</v>
      </c>
      <c r="CK211" s="56">
        <v>30</v>
      </c>
      <c r="CL211">
        <v>6</v>
      </c>
      <c r="CN211" s="56">
        <v>704</v>
      </c>
      <c r="CO211">
        <v>1</v>
      </c>
      <c r="CQ211" s="56">
        <v>42.4</v>
      </c>
      <c r="CR211">
        <v>1</v>
      </c>
    </row>
    <row r="212" spans="5:96" x14ac:dyDescent="0.2">
      <c r="E212" s="1"/>
      <c r="F212" s="1"/>
      <c r="G212" s="56">
        <v>186</v>
      </c>
      <c r="H212">
        <v>1</v>
      </c>
      <c r="J212" s="1"/>
      <c r="K212" s="56">
        <v>181</v>
      </c>
      <c r="L212">
        <v>2</v>
      </c>
      <c r="M212" s="1"/>
      <c r="N212" s="56" t="s">
        <v>434</v>
      </c>
      <c r="O212">
        <v>1</v>
      </c>
      <c r="P212" s="53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I212" s="56">
        <v>16.899999999999999</v>
      </c>
      <c r="AJ212">
        <v>4</v>
      </c>
      <c r="AL212" s="56">
        <v>145</v>
      </c>
      <c r="AM212">
        <v>1</v>
      </c>
      <c r="AO212" s="56">
        <v>16.100000000000001</v>
      </c>
      <c r="AP212">
        <v>2</v>
      </c>
      <c r="AR212" s="56">
        <v>145</v>
      </c>
      <c r="AS212">
        <v>1</v>
      </c>
      <c r="AU212" s="56">
        <v>15.9</v>
      </c>
      <c r="AV212">
        <v>3</v>
      </c>
      <c r="AX212" s="56">
        <v>145</v>
      </c>
      <c r="AY212">
        <v>1</v>
      </c>
      <c r="BA212" s="56">
        <v>15.8</v>
      </c>
      <c r="BB212">
        <v>2</v>
      </c>
      <c r="BD212" s="56">
        <v>145</v>
      </c>
      <c r="BE212">
        <v>1</v>
      </c>
      <c r="BG212" s="56">
        <v>15.7</v>
      </c>
      <c r="BH212">
        <v>2</v>
      </c>
      <c r="BJ212" s="56">
        <v>146</v>
      </c>
      <c r="BK212">
        <v>1</v>
      </c>
      <c r="BM212" s="56">
        <v>16.2</v>
      </c>
      <c r="BN212">
        <v>1</v>
      </c>
      <c r="BP212" s="56">
        <v>145</v>
      </c>
      <c r="BQ212">
        <v>1</v>
      </c>
      <c r="BS212" s="56">
        <v>16.5</v>
      </c>
      <c r="BT212">
        <v>1</v>
      </c>
      <c r="BV212" s="56">
        <v>145</v>
      </c>
      <c r="BW212">
        <v>1</v>
      </c>
      <c r="BY212" s="56">
        <v>19.600000000000001</v>
      </c>
      <c r="BZ212">
        <v>1</v>
      </c>
      <c r="CB212" s="56">
        <v>145</v>
      </c>
      <c r="CC212">
        <v>1</v>
      </c>
      <c r="CE212" s="56">
        <v>16</v>
      </c>
      <c r="CF212">
        <v>3</v>
      </c>
      <c r="CH212" s="56">
        <v>145</v>
      </c>
      <c r="CI212">
        <v>1</v>
      </c>
      <c r="CK212" s="56">
        <v>30.1</v>
      </c>
      <c r="CL212">
        <v>5</v>
      </c>
      <c r="CN212" s="56">
        <v>705</v>
      </c>
      <c r="CO212">
        <v>1</v>
      </c>
      <c r="CQ212" s="56">
        <v>42.5</v>
      </c>
      <c r="CR212">
        <v>2</v>
      </c>
    </row>
    <row r="213" spans="5:96" x14ac:dyDescent="0.2">
      <c r="E213" s="1"/>
      <c r="F213" s="1"/>
      <c r="G213" s="56">
        <v>187</v>
      </c>
      <c r="H213">
        <v>2</v>
      </c>
      <c r="J213" s="1"/>
      <c r="K213" s="56">
        <v>183</v>
      </c>
      <c r="L213">
        <v>1</v>
      </c>
      <c r="M213" s="1"/>
      <c r="N213" s="56" t="s">
        <v>1543</v>
      </c>
      <c r="O213">
        <v>1</v>
      </c>
      <c r="P213" s="53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I213" s="56">
        <v>17</v>
      </c>
      <c r="AJ213">
        <v>4</v>
      </c>
      <c r="AL213" s="56">
        <v>146</v>
      </c>
      <c r="AM213">
        <v>1</v>
      </c>
      <c r="AO213" s="56">
        <v>16.2</v>
      </c>
      <c r="AP213">
        <v>7</v>
      </c>
      <c r="AR213" s="56">
        <v>146</v>
      </c>
      <c r="AS213">
        <v>1</v>
      </c>
      <c r="AU213" s="56">
        <v>16</v>
      </c>
      <c r="AV213">
        <v>2</v>
      </c>
      <c r="AX213" s="56">
        <v>146</v>
      </c>
      <c r="AY213">
        <v>1</v>
      </c>
      <c r="BA213" s="56">
        <v>16</v>
      </c>
      <c r="BB213">
        <v>4</v>
      </c>
      <c r="BD213" s="56">
        <v>146</v>
      </c>
      <c r="BE213">
        <v>1</v>
      </c>
      <c r="BG213" s="56">
        <v>15.8</v>
      </c>
      <c r="BH213">
        <v>5</v>
      </c>
      <c r="BJ213" s="56">
        <v>147</v>
      </c>
      <c r="BK213">
        <v>1</v>
      </c>
      <c r="BM213" s="56">
        <v>16.3</v>
      </c>
      <c r="BN213">
        <v>3</v>
      </c>
      <c r="BP213" s="56">
        <v>146</v>
      </c>
      <c r="BQ213">
        <v>1</v>
      </c>
      <c r="BS213" s="56">
        <v>16.600000000000001</v>
      </c>
      <c r="BT213">
        <v>4</v>
      </c>
      <c r="BV213" s="56">
        <v>146</v>
      </c>
      <c r="BW213">
        <v>1</v>
      </c>
      <c r="BY213" s="56">
        <v>19.8</v>
      </c>
      <c r="BZ213">
        <v>1</v>
      </c>
      <c r="CB213" s="56">
        <v>146</v>
      </c>
      <c r="CC213">
        <v>1</v>
      </c>
      <c r="CE213" s="56">
        <v>16.100000000000001</v>
      </c>
      <c r="CF213">
        <v>1</v>
      </c>
      <c r="CH213" s="56">
        <v>146</v>
      </c>
      <c r="CI213">
        <v>1</v>
      </c>
      <c r="CK213" s="56">
        <v>30.2</v>
      </c>
      <c r="CL213">
        <v>1</v>
      </c>
      <c r="CN213" s="56">
        <v>732</v>
      </c>
      <c r="CO213">
        <v>1</v>
      </c>
      <c r="CQ213" s="56">
        <v>42.6</v>
      </c>
      <c r="CR213">
        <v>3</v>
      </c>
    </row>
    <row r="214" spans="5:96" x14ac:dyDescent="0.2">
      <c r="E214" s="1"/>
      <c r="F214" s="1"/>
      <c r="G214" s="56">
        <v>189</v>
      </c>
      <c r="H214">
        <v>1</v>
      </c>
      <c r="J214" s="1"/>
      <c r="K214" s="56">
        <v>184</v>
      </c>
      <c r="L214">
        <v>1</v>
      </c>
      <c r="M214" s="1"/>
      <c r="N214" s="56" t="s">
        <v>1289</v>
      </c>
      <c r="O214">
        <v>1</v>
      </c>
      <c r="P214" s="53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I214" s="56">
        <v>17.100000000000001</v>
      </c>
      <c r="AJ214">
        <v>1</v>
      </c>
      <c r="AL214" s="56">
        <v>147</v>
      </c>
      <c r="AM214">
        <v>1</v>
      </c>
      <c r="AO214" s="56">
        <v>16.3</v>
      </c>
      <c r="AP214">
        <v>3</v>
      </c>
      <c r="AR214" s="56">
        <v>147</v>
      </c>
      <c r="AS214">
        <v>1</v>
      </c>
      <c r="AU214" s="56">
        <v>16.100000000000001</v>
      </c>
      <c r="AV214">
        <v>4</v>
      </c>
      <c r="AX214" s="56">
        <v>147</v>
      </c>
      <c r="AY214">
        <v>1</v>
      </c>
      <c r="BA214" s="56">
        <v>16.2</v>
      </c>
      <c r="BB214">
        <v>3</v>
      </c>
      <c r="BD214" s="56">
        <v>147</v>
      </c>
      <c r="BE214">
        <v>1</v>
      </c>
      <c r="BG214" s="56">
        <v>15.9</v>
      </c>
      <c r="BH214">
        <v>5</v>
      </c>
      <c r="BJ214" s="56">
        <v>148</v>
      </c>
      <c r="BK214">
        <v>1</v>
      </c>
      <c r="BM214" s="56">
        <v>16.399999999999999</v>
      </c>
      <c r="BN214">
        <v>1</v>
      </c>
      <c r="BP214" s="56">
        <v>147</v>
      </c>
      <c r="BQ214">
        <v>1</v>
      </c>
      <c r="BS214" s="56">
        <v>16.7</v>
      </c>
      <c r="BT214">
        <v>1</v>
      </c>
      <c r="BV214" s="56">
        <v>147</v>
      </c>
      <c r="BW214">
        <v>1</v>
      </c>
      <c r="BY214" s="56">
        <v>20</v>
      </c>
      <c r="BZ214">
        <v>3</v>
      </c>
      <c r="CB214" s="56">
        <v>147</v>
      </c>
      <c r="CC214">
        <v>1</v>
      </c>
      <c r="CE214" s="56">
        <v>16.2</v>
      </c>
      <c r="CF214">
        <v>1</v>
      </c>
      <c r="CH214" s="56">
        <v>147</v>
      </c>
      <c r="CI214">
        <v>1</v>
      </c>
      <c r="CK214" s="56">
        <v>30.3</v>
      </c>
      <c r="CL214">
        <v>2</v>
      </c>
      <c r="CN214" s="56">
        <v>733</v>
      </c>
      <c r="CO214">
        <v>1</v>
      </c>
      <c r="CQ214" s="56">
        <v>42.8</v>
      </c>
      <c r="CR214">
        <v>1</v>
      </c>
    </row>
    <row r="215" spans="5:96" x14ac:dyDescent="0.2">
      <c r="E215" s="1"/>
      <c r="F215" s="1"/>
      <c r="G215" s="56">
        <v>190</v>
      </c>
      <c r="H215">
        <v>1</v>
      </c>
      <c r="J215" s="1"/>
      <c r="K215" s="56">
        <v>185</v>
      </c>
      <c r="L215">
        <v>1</v>
      </c>
      <c r="M215" s="1"/>
      <c r="N215" s="56" t="s">
        <v>629</v>
      </c>
      <c r="O215">
        <v>1</v>
      </c>
      <c r="P215" s="53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I215" s="56">
        <v>17.2</v>
      </c>
      <c r="AJ215">
        <v>2</v>
      </c>
      <c r="AL215" s="56">
        <v>148</v>
      </c>
      <c r="AM215">
        <v>1</v>
      </c>
      <c r="AO215" s="56">
        <v>16.399999999999999</v>
      </c>
      <c r="AP215">
        <v>4</v>
      </c>
      <c r="AR215" s="56">
        <v>148</v>
      </c>
      <c r="AS215">
        <v>1</v>
      </c>
      <c r="AU215" s="56">
        <v>16.2</v>
      </c>
      <c r="AV215">
        <v>4</v>
      </c>
      <c r="AX215" s="56">
        <v>148</v>
      </c>
      <c r="AY215">
        <v>1</v>
      </c>
      <c r="BA215" s="56">
        <v>16.3</v>
      </c>
      <c r="BB215">
        <v>1</v>
      </c>
      <c r="BD215" s="56">
        <v>148</v>
      </c>
      <c r="BE215">
        <v>1</v>
      </c>
      <c r="BG215" s="56">
        <v>16.100000000000001</v>
      </c>
      <c r="BH215">
        <v>2</v>
      </c>
      <c r="BJ215" s="56">
        <v>149</v>
      </c>
      <c r="BK215">
        <v>1</v>
      </c>
      <c r="BM215" s="56">
        <v>16.5</v>
      </c>
      <c r="BN215">
        <v>3</v>
      </c>
      <c r="BP215" s="56">
        <v>148</v>
      </c>
      <c r="BQ215">
        <v>1</v>
      </c>
      <c r="BS215" s="56">
        <v>16.899999999999999</v>
      </c>
      <c r="BT215">
        <v>1</v>
      </c>
      <c r="BV215" s="56">
        <v>148</v>
      </c>
      <c r="BW215">
        <v>1</v>
      </c>
      <c r="BY215" s="56">
        <v>20.100000000000001</v>
      </c>
      <c r="BZ215">
        <v>1</v>
      </c>
      <c r="CB215" s="56">
        <v>148</v>
      </c>
      <c r="CC215">
        <v>1</v>
      </c>
      <c r="CE215" s="56">
        <v>16.3</v>
      </c>
      <c r="CF215">
        <v>4</v>
      </c>
      <c r="CH215" s="56">
        <v>148</v>
      </c>
      <c r="CI215">
        <v>1</v>
      </c>
      <c r="CK215" s="56">
        <v>30.4</v>
      </c>
      <c r="CL215">
        <v>1</v>
      </c>
      <c r="CN215" s="56">
        <v>762</v>
      </c>
      <c r="CO215">
        <v>1</v>
      </c>
      <c r="CQ215" s="56">
        <v>42.9</v>
      </c>
      <c r="CR215">
        <v>1</v>
      </c>
    </row>
    <row r="216" spans="5:96" x14ac:dyDescent="0.2">
      <c r="E216" s="1"/>
      <c r="F216" s="1"/>
      <c r="G216" s="56">
        <v>191</v>
      </c>
      <c r="H216">
        <v>2</v>
      </c>
      <c r="J216" s="1"/>
      <c r="K216" s="56">
        <v>186</v>
      </c>
      <c r="L216">
        <v>1</v>
      </c>
      <c r="M216" s="1"/>
      <c r="N216" s="56" t="s">
        <v>561</v>
      </c>
      <c r="O216">
        <v>1</v>
      </c>
      <c r="P216" s="53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I216" s="56">
        <v>17.3</v>
      </c>
      <c r="AJ216">
        <v>1</v>
      </c>
      <c r="AL216" s="56">
        <v>149</v>
      </c>
      <c r="AM216">
        <v>1</v>
      </c>
      <c r="AO216" s="56">
        <v>16.5</v>
      </c>
      <c r="AP216">
        <v>1</v>
      </c>
      <c r="AR216" s="56">
        <v>149</v>
      </c>
      <c r="AS216">
        <v>1</v>
      </c>
      <c r="AU216" s="56">
        <v>16.3</v>
      </c>
      <c r="AV216">
        <v>2</v>
      </c>
      <c r="AX216" s="56">
        <v>149</v>
      </c>
      <c r="AY216">
        <v>1</v>
      </c>
      <c r="BA216" s="56">
        <v>16.399999999999999</v>
      </c>
      <c r="BB216">
        <v>2</v>
      </c>
      <c r="BD216" s="56">
        <v>149</v>
      </c>
      <c r="BE216">
        <v>1</v>
      </c>
      <c r="BG216" s="56">
        <v>16.2</v>
      </c>
      <c r="BH216">
        <v>1</v>
      </c>
      <c r="BJ216" s="56">
        <v>150</v>
      </c>
      <c r="BK216">
        <v>1</v>
      </c>
      <c r="BM216" s="56">
        <v>16.7</v>
      </c>
      <c r="BN216">
        <v>3</v>
      </c>
      <c r="BP216" s="56">
        <v>149</v>
      </c>
      <c r="BQ216">
        <v>1</v>
      </c>
      <c r="BS216" s="56">
        <v>17</v>
      </c>
      <c r="BT216">
        <v>3</v>
      </c>
      <c r="BV216" s="56">
        <v>149</v>
      </c>
      <c r="BW216">
        <v>1</v>
      </c>
      <c r="BY216" s="56">
        <v>20.2</v>
      </c>
      <c r="BZ216">
        <v>3</v>
      </c>
      <c r="CB216" s="56">
        <v>149</v>
      </c>
      <c r="CC216">
        <v>1</v>
      </c>
      <c r="CE216" s="56">
        <v>16.399999999999999</v>
      </c>
      <c r="CF216">
        <v>3</v>
      </c>
      <c r="CH216" s="56">
        <v>149</v>
      </c>
      <c r="CI216">
        <v>1</v>
      </c>
      <c r="CK216" s="56">
        <v>30.6</v>
      </c>
      <c r="CL216">
        <v>2</v>
      </c>
      <c r="CN216" s="56">
        <v>798</v>
      </c>
      <c r="CO216">
        <v>1</v>
      </c>
      <c r="CQ216" s="56">
        <v>43</v>
      </c>
      <c r="CR216">
        <v>2</v>
      </c>
    </row>
    <row r="217" spans="5:96" x14ac:dyDescent="0.2">
      <c r="E217" s="1"/>
      <c r="F217" s="1"/>
      <c r="G217" s="56">
        <v>193</v>
      </c>
      <c r="H217">
        <v>1</v>
      </c>
      <c r="J217" s="1"/>
      <c r="K217" s="56">
        <v>187</v>
      </c>
      <c r="L217">
        <v>1</v>
      </c>
      <c r="M217" s="1"/>
      <c r="N217" s="56" t="s">
        <v>189</v>
      </c>
      <c r="O217">
        <v>1</v>
      </c>
      <c r="P217" s="53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I217" s="56">
        <v>17.399999999999999</v>
      </c>
      <c r="AJ217">
        <v>5</v>
      </c>
      <c r="AL217" s="56">
        <v>150</v>
      </c>
      <c r="AM217">
        <v>1</v>
      </c>
      <c r="AO217" s="56">
        <v>16.600000000000001</v>
      </c>
      <c r="AP217">
        <v>2</v>
      </c>
      <c r="AR217" s="56">
        <v>150</v>
      </c>
      <c r="AS217">
        <v>1</v>
      </c>
      <c r="AU217" s="56">
        <v>16.399999999999999</v>
      </c>
      <c r="AV217">
        <v>2</v>
      </c>
      <c r="AX217" s="56">
        <v>150</v>
      </c>
      <c r="AY217">
        <v>1</v>
      </c>
      <c r="BA217" s="56">
        <v>16.5</v>
      </c>
      <c r="BB217">
        <v>3</v>
      </c>
      <c r="BD217" s="56">
        <v>150</v>
      </c>
      <c r="BE217">
        <v>1</v>
      </c>
      <c r="BG217" s="56">
        <v>16.3</v>
      </c>
      <c r="BH217">
        <v>1</v>
      </c>
      <c r="BJ217" s="56">
        <v>151</v>
      </c>
      <c r="BK217">
        <v>1</v>
      </c>
      <c r="BM217" s="56">
        <v>16.8</v>
      </c>
      <c r="BN217">
        <v>3</v>
      </c>
      <c r="BP217" s="56">
        <v>150</v>
      </c>
      <c r="BQ217">
        <v>1</v>
      </c>
      <c r="BS217" s="56">
        <v>17.100000000000001</v>
      </c>
      <c r="BT217">
        <v>4</v>
      </c>
      <c r="BV217" s="56">
        <v>150</v>
      </c>
      <c r="BW217">
        <v>1</v>
      </c>
      <c r="BY217" s="56">
        <v>20.399999999999999</v>
      </c>
      <c r="BZ217">
        <v>1</v>
      </c>
      <c r="CB217" s="56">
        <v>150</v>
      </c>
      <c r="CC217">
        <v>1</v>
      </c>
      <c r="CE217" s="56">
        <v>16.5</v>
      </c>
      <c r="CF217">
        <v>3</v>
      </c>
      <c r="CH217" s="56">
        <v>150</v>
      </c>
      <c r="CI217">
        <v>1</v>
      </c>
      <c r="CK217" s="56">
        <v>30.7</v>
      </c>
      <c r="CL217">
        <v>1</v>
      </c>
      <c r="CN217" s="56" t="s">
        <v>1669</v>
      </c>
      <c r="CO217">
        <v>2</v>
      </c>
      <c r="CQ217" s="56">
        <v>43.1</v>
      </c>
      <c r="CR217">
        <v>1</v>
      </c>
    </row>
    <row r="218" spans="5:96" x14ac:dyDescent="0.2">
      <c r="E218" s="1"/>
      <c r="F218" s="1"/>
      <c r="G218" s="56">
        <v>194</v>
      </c>
      <c r="H218">
        <v>2</v>
      </c>
      <c r="J218" s="1"/>
      <c r="K218" s="56">
        <v>188</v>
      </c>
      <c r="L218">
        <v>1</v>
      </c>
      <c r="M218" s="1"/>
      <c r="N218" s="56" t="s">
        <v>480</v>
      </c>
      <c r="O218">
        <v>1</v>
      </c>
      <c r="P218" s="53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I218" s="56">
        <v>17.5</v>
      </c>
      <c r="AJ218">
        <v>6</v>
      </c>
      <c r="AL218" s="56">
        <v>151</v>
      </c>
      <c r="AM218">
        <v>1</v>
      </c>
      <c r="AO218" s="56">
        <v>16.7</v>
      </c>
      <c r="AP218">
        <v>2</v>
      </c>
      <c r="AR218" s="56">
        <v>151</v>
      </c>
      <c r="AS218">
        <v>1</v>
      </c>
      <c r="AU218" s="56">
        <v>16.5</v>
      </c>
      <c r="AV218">
        <v>1</v>
      </c>
      <c r="AX218" s="56">
        <v>151</v>
      </c>
      <c r="AY218">
        <v>1</v>
      </c>
      <c r="BA218" s="56">
        <v>16.600000000000001</v>
      </c>
      <c r="BB218">
        <v>2</v>
      </c>
      <c r="BD218" s="56">
        <v>151</v>
      </c>
      <c r="BE218">
        <v>1</v>
      </c>
      <c r="BG218" s="56">
        <v>16.399999999999999</v>
      </c>
      <c r="BH218">
        <v>1</v>
      </c>
      <c r="BJ218" s="56">
        <v>152</v>
      </c>
      <c r="BK218">
        <v>1</v>
      </c>
      <c r="BM218" s="56">
        <v>17</v>
      </c>
      <c r="BN218">
        <v>3</v>
      </c>
      <c r="BP218" s="56">
        <v>151</v>
      </c>
      <c r="BQ218">
        <v>1</v>
      </c>
      <c r="BS218" s="56">
        <v>17.2</v>
      </c>
      <c r="BT218">
        <v>2</v>
      </c>
      <c r="BV218" s="56">
        <v>151</v>
      </c>
      <c r="BW218">
        <v>1</v>
      </c>
      <c r="BY218" s="56">
        <v>20.5</v>
      </c>
      <c r="BZ218">
        <v>1</v>
      </c>
      <c r="CB218" s="56">
        <v>151</v>
      </c>
      <c r="CC218">
        <v>1</v>
      </c>
      <c r="CE218" s="56">
        <v>16.600000000000001</v>
      </c>
      <c r="CF218">
        <v>4</v>
      </c>
      <c r="CH218" s="56">
        <v>151</v>
      </c>
      <c r="CI218">
        <v>1</v>
      </c>
      <c r="CK218" s="56">
        <v>30.8</v>
      </c>
      <c r="CL218">
        <v>2</v>
      </c>
      <c r="CN218" s="56" t="s">
        <v>1572</v>
      </c>
      <c r="CO218">
        <v>2</v>
      </c>
      <c r="CQ218" s="56">
        <v>43.3</v>
      </c>
      <c r="CR218">
        <v>1</v>
      </c>
    </row>
    <row r="219" spans="5:96" x14ac:dyDescent="0.2">
      <c r="E219" s="1"/>
      <c r="F219" s="1"/>
      <c r="G219" s="56">
        <v>196</v>
      </c>
      <c r="H219">
        <v>1</v>
      </c>
      <c r="J219" s="1"/>
      <c r="K219" s="56">
        <v>189</v>
      </c>
      <c r="L219">
        <v>1</v>
      </c>
      <c r="M219" s="1"/>
      <c r="N219" s="56" t="s">
        <v>320</v>
      </c>
      <c r="O219">
        <v>1</v>
      </c>
      <c r="P219" s="53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I219" s="56">
        <v>17.600000000000001</v>
      </c>
      <c r="AJ219">
        <v>5</v>
      </c>
      <c r="AL219" s="56">
        <v>152</v>
      </c>
      <c r="AM219">
        <v>1</v>
      </c>
      <c r="AO219" s="56">
        <v>16.8</v>
      </c>
      <c r="AP219">
        <v>4</v>
      </c>
      <c r="AR219" s="56">
        <v>152</v>
      </c>
      <c r="AS219">
        <v>1</v>
      </c>
      <c r="AU219" s="56">
        <v>16.600000000000001</v>
      </c>
      <c r="AV219">
        <v>2</v>
      </c>
      <c r="AX219" s="56">
        <v>152</v>
      </c>
      <c r="AY219">
        <v>1</v>
      </c>
      <c r="BA219" s="56">
        <v>16.7</v>
      </c>
      <c r="BB219">
        <v>3</v>
      </c>
      <c r="BD219" s="56">
        <v>152</v>
      </c>
      <c r="BE219">
        <v>1</v>
      </c>
      <c r="BG219" s="56">
        <v>16.7</v>
      </c>
      <c r="BH219">
        <v>3</v>
      </c>
      <c r="BJ219" s="56">
        <v>153</v>
      </c>
      <c r="BK219">
        <v>1</v>
      </c>
      <c r="BM219" s="56">
        <v>17.100000000000001</v>
      </c>
      <c r="BN219">
        <v>1</v>
      </c>
      <c r="BP219" s="56">
        <v>152</v>
      </c>
      <c r="BQ219">
        <v>1</v>
      </c>
      <c r="BS219" s="56">
        <v>17.399999999999999</v>
      </c>
      <c r="BT219">
        <v>1</v>
      </c>
      <c r="BV219" s="56">
        <v>152</v>
      </c>
      <c r="BW219">
        <v>1</v>
      </c>
      <c r="BY219" s="56">
        <v>20.7</v>
      </c>
      <c r="BZ219">
        <v>2</v>
      </c>
      <c r="CB219" s="56">
        <v>152</v>
      </c>
      <c r="CC219">
        <v>1</v>
      </c>
      <c r="CE219" s="56">
        <v>16.7</v>
      </c>
      <c r="CF219">
        <v>1</v>
      </c>
      <c r="CH219" s="56">
        <v>152</v>
      </c>
      <c r="CI219">
        <v>1</v>
      </c>
      <c r="CK219" s="56">
        <v>30.9</v>
      </c>
      <c r="CL219">
        <v>1</v>
      </c>
      <c r="CN219" s="56" t="s">
        <v>1409</v>
      </c>
      <c r="CO219">
        <v>2</v>
      </c>
      <c r="CQ219" s="56">
        <v>43.4</v>
      </c>
      <c r="CR219">
        <v>1</v>
      </c>
    </row>
    <row r="220" spans="5:96" x14ac:dyDescent="0.2">
      <c r="E220" s="1"/>
      <c r="F220" s="1"/>
      <c r="G220" s="56">
        <v>197</v>
      </c>
      <c r="H220">
        <v>2</v>
      </c>
      <c r="J220" s="1"/>
      <c r="K220" s="56">
        <v>190</v>
      </c>
      <c r="L220">
        <v>1</v>
      </c>
      <c r="M220" s="1"/>
      <c r="N220" s="56" t="s">
        <v>1746</v>
      </c>
      <c r="O220">
        <v>1</v>
      </c>
      <c r="P220" s="53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I220" s="56">
        <v>17.7</v>
      </c>
      <c r="AJ220">
        <v>4</v>
      </c>
      <c r="AL220" s="56">
        <v>153</v>
      </c>
      <c r="AM220">
        <v>1</v>
      </c>
      <c r="AO220" s="56">
        <v>16.899999999999999</v>
      </c>
      <c r="AP220">
        <v>8</v>
      </c>
      <c r="AR220" s="56">
        <v>153</v>
      </c>
      <c r="AS220">
        <v>1</v>
      </c>
      <c r="AU220" s="56">
        <v>16.7</v>
      </c>
      <c r="AV220">
        <v>2</v>
      </c>
      <c r="AX220" s="56">
        <v>153</v>
      </c>
      <c r="AY220">
        <v>1</v>
      </c>
      <c r="BA220" s="56">
        <v>16.8</v>
      </c>
      <c r="BB220">
        <v>2</v>
      </c>
      <c r="BD220" s="56">
        <v>153</v>
      </c>
      <c r="BE220">
        <v>1</v>
      </c>
      <c r="BG220" s="56">
        <v>17</v>
      </c>
      <c r="BH220">
        <v>1</v>
      </c>
      <c r="BJ220" s="56">
        <v>154</v>
      </c>
      <c r="BK220">
        <v>1</v>
      </c>
      <c r="BM220" s="56">
        <v>17.399999999999999</v>
      </c>
      <c r="BN220">
        <v>3</v>
      </c>
      <c r="BP220" s="56">
        <v>153</v>
      </c>
      <c r="BQ220">
        <v>1</v>
      </c>
      <c r="BS220" s="56">
        <v>17.5</v>
      </c>
      <c r="BT220">
        <v>4</v>
      </c>
      <c r="BV220" s="56">
        <v>153</v>
      </c>
      <c r="BW220">
        <v>1</v>
      </c>
      <c r="BY220" s="56">
        <v>20.8</v>
      </c>
      <c r="BZ220">
        <v>1</v>
      </c>
      <c r="CB220" s="56">
        <v>153</v>
      </c>
      <c r="CC220">
        <v>1</v>
      </c>
      <c r="CE220" s="56">
        <v>16.8</v>
      </c>
      <c r="CF220">
        <v>2</v>
      </c>
      <c r="CH220" s="56">
        <v>153</v>
      </c>
      <c r="CI220">
        <v>1</v>
      </c>
      <c r="CK220" s="56">
        <v>31</v>
      </c>
      <c r="CL220">
        <v>4</v>
      </c>
      <c r="CN220" s="56" t="s">
        <v>1456</v>
      </c>
      <c r="CO220">
        <v>2</v>
      </c>
      <c r="CQ220" s="56">
        <v>43.5</v>
      </c>
      <c r="CR220">
        <v>1</v>
      </c>
    </row>
    <row r="221" spans="5:96" x14ac:dyDescent="0.2">
      <c r="E221" s="1"/>
      <c r="F221" s="1"/>
      <c r="G221" s="56">
        <v>199</v>
      </c>
      <c r="H221">
        <v>2</v>
      </c>
      <c r="J221" s="1"/>
      <c r="K221" s="56">
        <v>191</v>
      </c>
      <c r="L221">
        <v>1</v>
      </c>
      <c r="M221" s="1"/>
      <c r="N221" s="56" t="s">
        <v>1687</v>
      </c>
      <c r="O221">
        <v>1</v>
      </c>
      <c r="P221" s="53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I221" s="56">
        <v>17.8</v>
      </c>
      <c r="AJ221">
        <v>6</v>
      </c>
      <c r="AL221" s="56">
        <v>154</v>
      </c>
      <c r="AM221">
        <v>1</v>
      </c>
      <c r="AO221" s="56">
        <v>17</v>
      </c>
      <c r="AP221">
        <v>1</v>
      </c>
      <c r="AR221" s="56">
        <v>154</v>
      </c>
      <c r="AS221">
        <v>1</v>
      </c>
      <c r="AU221" s="56">
        <v>16.8</v>
      </c>
      <c r="AV221">
        <v>1</v>
      </c>
      <c r="AX221" s="56">
        <v>154</v>
      </c>
      <c r="AY221">
        <v>1</v>
      </c>
      <c r="BA221" s="56">
        <v>17</v>
      </c>
      <c r="BB221">
        <v>3</v>
      </c>
      <c r="BD221" s="56">
        <v>154</v>
      </c>
      <c r="BE221">
        <v>1</v>
      </c>
      <c r="BG221" s="56">
        <v>17.100000000000001</v>
      </c>
      <c r="BH221">
        <v>5</v>
      </c>
      <c r="BJ221" s="56">
        <v>155</v>
      </c>
      <c r="BK221">
        <v>1</v>
      </c>
      <c r="BM221" s="56">
        <v>17.5</v>
      </c>
      <c r="BN221">
        <v>2</v>
      </c>
      <c r="BP221" s="56">
        <v>154</v>
      </c>
      <c r="BQ221">
        <v>1</v>
      </c>
      <c r="BS221" s="56">
        <v>17.600000000000001</v>
      </c>
      <c r="BT221">
        <v>1</v>
      </c>
      <c r="BV221" s="56">
        <v>154</v>
      </c>
      <c r="BW221">
        <v>1</v>
      </c>
      <c r="BY221" s="56">
        <v>21.1</v>
      </c>
      <c r="BZ221">
        <v>1</v>
      </c>
      <c r="CB221" s="56">
        <v>154</v>
      </c>
      <c r="CC221">
        <v>1</v>
      </c>
      <c r="CE221" s="56">
        <v>16.899999999999999</v>
      </c>
      <c r="CF221">
        <v>3</v>
      </c>
      <c r="CH221" s="56">
        <v>154</v>
      </c>
      <c r="CI221">
        <v>1</v>
      </c>
      <c r="CK221" s="56">
        <v>31.2</v>
      </c>
      <c r="CL221">
        <v>2</v>
      </c>
      <c r="CN221" s="56" t="s">
        <v>1431</v>
      </c>
      <c r="CO221">
        <v>3</v>
      </c>
      <c r="CQ221" s="56">
        <v>43.8</v>
      </c>
      <c r="CR221">
        <v>1</v>
      </c>
    </row>
    <row r="222" spans="5:96" x14ac:dyDescent="0.2">
      <c r="E222" s="1"/>
      <c r="F222" s="1"/>
      <c r="G222" s="56">
        <v>201</v>
      </c>
      <c r="H222">
        <v>1</v>
      </c>
      <c r="J222" s="1"/>
      <c r="K222" s="56">
        <v>192</v>
      </c>
      <c r="L222">
        <v>1</v>
      </c>
      <c r="M222" s="1"/>
      <c r="N222" s="56" t="s">
        <v>1295</v>
      </c>
      <c r="O222">
        <v>1</v>
      </c>
      <c r="P222" s="53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I222" s="56">
        <v>17.899999999999999</v>
      </c>
      <c r="AJ222">
        <v>2</v>
      </c>
      <c r="AL222" s="56">
        <v>155</v>
      </c>
      <c r="AM222">
        <v>1</v>
      </c>
      <c r="AO222" s="56">
        <v>17.100000000000001</v>
      </c>
      <c r="AP222">
        <v>2</v>
      </c>
      <c r="AR222" s="56">
        <v>155</v>
      </c>
      <c r="AS222">
        <v>1</v>
      </c>
      <c r="AU222" s="56">
        <v>17</v>
      </c>
      <c r="AV222">
        <v>4</v>
      </c>
      <c r="AX222" s="56">
        <v>155</v>
      </c>
      <c r="AY222">
        <v>1</v>
      </c>
      <c r="BA222" s="56">
        <v>17.2</v>
      </c>
      <c r="BB222">
        <v>1</v>
      </c>
      <c r="BD222" s="56">
        <v>155</v>
      </c>
      <c r="BE222">
        <v>1</v>
      </c>
      <c r="BG222" s="56">
        <v>17.2</v>
      </c>
      <c r="BH222">
        <v>1</v>
      </c>
      <c r="BJ222" s="56">
        <v>156</v>
      </c>
      <c r="BK222">
        <v>1</v>
      </c>
      <c r="BM222" s="56">
        <v>17.600000000000001</v>
      </c>
      <c r="BN222">
        <v>2</v>
      </c>
      <c r="BP222" s="56">
        <v>155</v>
      </c>
      <c r="BQ222">
        <v>1</v>
      </c>
      <c r="BS222" s="56">
        <v>17.7</v>
      </c>
      <c r="BT222">
        <v>2</v>
      </c>
      <c r="BV222" s="56">
        <v>155</v>
      </c>
      <c r="BW222">
        <v>1</v>
      </c>
      <c r="BY222" s="56">
        <v>21.2</v>
      </c>
      <c r="BZ222">
        <v>1</v>
      </c>
      <c r="CB222" s="56">
        <v>155</v>
      </c>
      <c r="CC222">
        <v>1</v>
      </c>
      <c r="CE222" s="56">
        <v>17</v>
      </c>
      <c r="CF222">
        <v>4</v>
      </c>
      <c r="CH222" s="56">
        <v>155</v>
      </c>
      <c r="CI222">
        <v>1</v>
      </c>
      <c r="CK222" s="56">
        <v>31.3</v>
      </c>
      <c r="CL222">
        <v>4</v>
      </c>
      <c r="CN222" s="56" t="s">
        <v>1852</v>
      </c>
      <c r="CO222">
        <v>2</v>
      </c>
      <c r="CQ222" s="56">
        <v>43.9</v>
      </c>
      <c r="CR222">
        <v>2</v>
      </c>
    </row>
    <row r="223" spans="5:96" x14ac:dyDescent="0.2">
      <c r="E223" s="1"/>
      <c r="F223" s="1"/>
      <c r="G223" s="56">
        <v>202</v>
      </c>
      <c r="H223">
        <v>1</v>
      </c>
      <c r="J223" s="1"/>
      <c r="K223" s="56">
        <v>193</v>
      </c>
      <c r="L223">
        <v>1</v>
      </c>
      <c r="M223" s="1"/>
      <c r="N223" s="56" t="s">
        <v>845</v>
      </c>
      <c r="O223">
        <v>1</v>
      </c>
      <c r="P223" s="53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I223" s="56">
        <v>18</v>
      </c>
      <c r="AJ223">
        <v>4</v>
      </c>
      <c r="AL223" s="56">
        <v>156</v>
      </c>
      <c r="AM223">
        <v>1</v>
      </c>
      <c r="AO223" s="56">
        <v>17.2</v>
      </c>
      <c r="AP223">
        <v>2</v>
      </c>
      <c r="AR223" s="56">
        <v>156</v>
      </c>
      <c r="AS223">
        <v>1</v>
      </c>
      <c r="AU223" s="56">
        <v>17.100000000000001</v>
      </c>
      <c r="AV223">
        <v>6</v>
      </c>
      <c r="AX223" s="56">
        <v>156</v>
      </c>
      <c r="AY223">
        <v>1</v>
      </c>
      <c r="BA223" s="56">
        <v>17.5</v>
      </c>
      <c r="BB223">
        <v>3</v>
      </c>
      <c r="BD223" s="56">
        <v>156</v>
      </c>
      <c r="BE223">
        <v>1</v>
      </c>
      <c r="BG223" s="56">
        <v>17.3</v>
      </c>
      <c r="BH223">
        <v>2</v>
      </c>
      <c r="BJ223" s="56">
        <v>157</v>
      </c>
      <c r="BK223">
        <v>1</v>
      </c>
      <c r="BM223" s="56">
        <v>17.7</v>
      </c>
      <c r="BN223">
        <v>3</v>
      </c>
      <c r="BP223" s="56">
        <v>156</v>
      </c>
      <c r="BQ223">
        <v>1</v>
      </c>
      <c r="BS223" s="56">
        <v>17.8</v>
      </c>
      <c r="BT223">
        <v>2</v>
      </c>
      <c r="BV223" s="56">
        <v>156</v>
      </c>
      <c r="BW223">
        <v>1</v>
      </c>
      <c r="BY223" s="56">
        <v>21.3</v>
      </c>
      <c r="BZ223">
        <v>1</v>
      </c>
      <c r="CB223" s="56">
        <v>156</v>
      </c>
      <c r="CC223">
        <v>1</v>
      </c>
      <c r="CE223" s="56">
        <v>17.100000000000001</v>
      </c>
      <c r="CF223">
        <v>1</v>
      </c>
      <c r="CH223" s="56">
        <v>156</v>
      </c>
      <c r="CI223">
        <v>1</v>
      </c>
      <c r="CK223" s="56">
        <v>31.4</v>
      </c>
      <c r="CL223">
        <v>3</v>
      </c>
      <c r="CN223" s="56" t="s">
        <v>1584</v>
      </c>
      <c r="CO223">
        <v>2</v>
      </c>
      <c r="CQ223" s="56">
        <v>44</v>
      </c>
      <c r="CR223">
        <v>1</v>
      </c>
    </row>
    <row r="224" spans="5:96" x14ac:dyDescent="0.2">
      <c r="E224" s="1"/>
      <c r="F224" s="1"/>
      <c r="G224" s="56">
        <v>203</v>
      </c>
      <c r="H224">
        <v>2</v>
      </c>
      <c r="J224" s="1"/>
      <c r="K224" s="56">
        <v>194</v>
      </c>
      <c r="L224">
        <v>2</v>
      </c>
      <c r="M224" s="1"/>
      <c r="N224" s="56" t="s">
        <v>585</v>
      </c>
      <c r="O224">
        <v>1</v>
      </c>
      <c r="P224" s="53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I224" s="56">
        <v>18.100000000000001</v>
      </c>
      <c r="AJ224">
        <v>5</v>
      </c>
      <c r="AL224" s="56">
        <v>157</v>
      </c>
      <c r="AM224">
        <v>1</v>
      </c>
      <c r="AO224" s="56">
        <v>17.3</v>
      </c>
      <c r="AP224">
        <v>2</v>
      </c>
      <c r="AR224" s="56">
        <v>157</v>
      </c>
      <c r="AS224">
        <v>1</v>
      </c>
      <c r="AU224" s="56">
        <v>17.2</v>
      </c>
      <c r="AV224">
        <v>2</v>
      </c>
      <c r="AX224" s="56">
        <v>157</v>
      </c>
      <c r="AY224">
        <v>1</v>
      </c>
      <c r="BA224" s="56">
        <v>17.7</v>
      </c>
      <c r="BB224">
        <v>2</v>
      </c>
      <c r="BD224" s="56">
        <v>157</v>
      </c>
      <c r="BE224">
        <v>1</v>
      </c>
      <c r="BG224" s="56">
        <v>17.399999999999999</v>
      </c>
      <c r="BH224">
        <v>1</v>
      </c>
      <c r="BJ224" s="56">
        <v>158</v>
      </c>
      <c r="BK224">
        <v>1</v>
      </c>
      <c r="BM224" s="56">
        <v>17.8</v>
      </c>
      <c r="BN224">
        <v>5</v>
      </c>
      <c r="BP224" s="56">
        <v>157</v>
      </c>
      <c r="BQ224">
        <v>1</v>
      </c>
      <c r="BS224" s="56">
        <v>17.899999999999999</v>
      </c>
      <c r="BT224">
        <v>4</v>
      </c>
      <c r="BV224" s="56">
        <v>157</v>
      </c>
      <c r="BW224">
        <v>1</v>
      </c>
      <c r="BY224" s="56">
        <v>21.6</v>
      </c>
      <c r="BZ224">
        <v>1</v>
      </c>
      <c r="CB224" s="56">
        <v>157</v>
      </c>
      <c r="CC224">
        <v>1</v>
      </c>
      <c r="CE224" s="56">
        <v>17.2</v>
      </c>
      <c r="CF224">
        <v>1</v>
      </c>
      <c r="CH224" s="56">
        <v>157</v>
      </c>
      <c r="CI224">
        <v>1</v>
      </c>
      <c r="CK224" s="56">
        <v>31.5</v>
      </c>
      <c r="CL224">
        <v>1</v>
      </c>
      <c r="CN224" s="56" t="s">
        <v>1527</v>
      </c>
      <c r="CO224">
        <v>2</v>
      </c>
      <c r="CQ224" s="56">
        <v>44.3</v>
      </c>
      <c r="CR224">
        <v>2</v>
      </c>
    </row>
    <row r="225" spans="5:96" x14ac:dyDescent="0.2">
      <c r="E225" s="1"/>
      <c r="F225" s="1"/>
      <c r="G225" s="56">
        <v>205</v>
      </c>
      <c r="H225">
        <v>1</v>
      </c>
      <c r="J225" s="1"/>
      <c r="K225" s="56">
        <v>196</v>
      </c>
      <c r="L225">
        <v>1</v>
      </c>
      <c r="M225" s="1"/>
      <c r="N225" s="56" t="s">
        <v>345</v>
      </c>
      <c r="O225">
        <v>1</v>
      </c>
      <c r="P225" s="53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I225" s="56">
        <v>18.2</v>
      </c>
      <c r="AJ225">
        <v>4</v>
      </c>
      <c r="AL225" s="56">
        <v>158</v>
      </c>
      <c r="AM225">
        <v>1</v>
      </c>
      <c r="AO225" s="56">
        <v>17.399999999999999</v>
      </c>
      <c r="AP225">
        <v>5</v>
      </c>
      <c r="AR225" s="56">
        <v>158</v>
      </c>
      <c r="AS225">
        <v>1</v>
      </c>
      <c r="AU225" s="56">
        <v>17.3</v>
      </c>
      <c r="AV225">
        <v>3</v>
      </c>
      <c r="AX225" s="56">
        <v>158</v>
      </c>
      <c r="AY225">
        <v>1</v>
      </c>
      <c r="BA225" s="56">
        <v>17.8</v>
      </c>
      <c r="BB225">
        <v>2</v>
      </c>
      <c r="BD225" s="56">
        <v>158</v>
      </c>
      <c r="BE225">
        <v>1</v>
      </c>
      <c r="BG225" s="56">
        <v>17.5</v>
      </c>
      <c r="BH225">
        <v>1</v>
      </c>
      <c r="BJ225" s="56">
        <v>159</v>
      </c>
      <c r="BK225">
        <v>1</v>
      </c>
      <c r="BM225" s="56">
        <v>18.100000000000001</v>
      </c>
      <c r="BN225">
        <v>3</v>
      </c>
      <c r="BP225" s="56">
        <v>158</v>
      </c>
      <c r="BQ225">
        <v>1</v>
      </c>
      <c r="BS225" s="56">
        <v>18</v>
      </c>
      <c r="BT225">
        <v>1</v>
      </c>
      <c r="BV225" s="56">
        <v>158</v>
      </c>
      <c r="BW225">
        <v>1</v>
      </c>
      <c r="BY225" s="56">
        <v>21.7</v>
      </c>
      <c r="BZ225">
        <v>1</v>
      </c>
      <c r="CB225" s="56">
        <v>158</v>
      </c>
      <c r="CC225">
        <v>1</v>
      </c>
      <c r="CE225" s="56">
        <v>17.3</v>
      </c>
      <c r="CF225">
        <v>1</v>
      </c>
      <c r="CH225" s="56">
        <v>158</v>
      </c>
      <c r="CI225">
        <v>1</v>
      </c>
      <c r="CK225" s="56">
        <v>31.6</v>
      </c>
      <c r="CL225">
        <v>1</v>
      </c>
      <c r="CN225" s="56" t="s">
        <v>1863</v>
      </c>
      <c r="CO225">
        <v>2</v>
      </c>
      <c r="CQ225" s="56">
        <v>44.5</v>
      </c>
      <c r="CR225">
        <v>4</v>
      </c>
    </row>
    <row r="226" spans="5:96" x14ac:dyDescent="0.2">
      <c r="E226" s="1"/>
      <c r="F226" s="1"/>
      <c r="G226" s="56">
        <v>206</v>
      </c>
      <c r="H226">
        <v>1</v>
      </c>
      <c r="J226" s="1"/>
      <c r="K226" s="56">
        <v>197</v>
      </c>
      <c r="L226">
        <v>1</v>
      </c>
      <c r="M226" s="1"/>
      <c r="N226" s="56" t="s">
        <v>151</v>
      </c>
      <c r="O226">
        <v>1</v>
      </c>
      <c r="P226" s="53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I226" s="56">
        <v>18.3</v>
      </c>
      <c r="AJ226">
        <v>4</v>
      </c>
      <c r="AL226" s="56">
        <v>159</v>
      </c>
      <c r="AM226">
        <v>1</v>
      </c>
      <c r="AO226" s="56">
        <v>17.5</v>
      </c>
      <c r="AP226">
        <v>3</v>
      </c>
      <c r="AR226" s="56">
        <v>159</v>
      </c>
      <c r="AS226">
        <v>1</v>
      </c>
      <c r="AU226" s="56">
        <v>17.399999999999999</v>
      </c>
      <c r="AV226">
        <v>3</v>
      </c>
      <c r="AX226" s="56">
        <v>159</v>
      </c>
      <c r="AY226">
        <v>1</v>
      </c>
      <c r="BA226" s="56">
        <v>17.899999999999999</v>
      </c>
      <c r="BB226">
        <v>1</v>
      </c>
      <c r="BD226" s="56">
        <v>159</v>
      </c>
      <c r="BE226">
        <v>1</v>
      </c>
      <c r="BG226" s="56">
        <v>17.600000000000001</v>
      </c>
      <c r="BH226">
        <v>2</v>
      </c>
      <c r="BJ226" s="56">
        <v>160</v>
      </c>
      <c r="BK226">
        <v>1</v>
      </c>
      <c r="BM226" s="56">
        <v>18.2</v>
      </c>
      <c r="BN226">
        <v>1</v>
      </c>
      <c r="BP226" s="56">
        <v>159</v>
      </c>
      <c r="BQ226">
        <v>1</v>
      </c>
      <c r="BS226" s="56">
        <v>18.100000000000001</v>
      </c>
      <c r="BT226">
        <v>3</v>
      </c>
      <c r="BV226" s="56">
        <v>159</v>
      </c>
      <c r="BW226">
        <v>1</v>
      </c>
      <c r="BY226" s="56">
        <v>21.8</v>
      </c>
      <c r="BZ226">
        <v>1</v>
      </c>
      <c r="CB226" s="56">
        <v>159</v>
      </c>
      <c r="CC226">
        <v>1</v>
      </c>
      <c r="CE226" s="56">
        <v>17.399999999999999</v>
      </c>
      <c r="CF226">
        <v>4</v>
      </c>
      <c r="CH226" s="56">
        <v>159</v>
      </c>
      <c r="CI226">
        <v>1</v>
      </c>
      <c r="CK226" s="56">
        <v>31.7</v>
      </c>
      <c r="CL226">
        <v>2</v>
      </c>
      <c r="CN226" s="56" t="s">
        <v>1292</v>
      </c>
      <c r="CO226">
        <v>2</v>
      </c>
      <c r="CQ226" s="56">
        <v>44.7</v>
      </c>
      <c r="CR226">
        <v>2</v>
      </c>
    </row>
    <row r="227" spans="5:96" x14ac:dyDescent="0.2">
      <c r="E227" s="1"/>
      <c r="F227" s="1"/>
      <c r="G227" s="56">
        <v>207</v>
      </c>
      <c r="H227">
        <v>3</v>
      </c>
      <c r="J227" s="1"/>
      <c r="K227" s="56">
        <v>198</v>
      </c>
      <c r="L227">
        <v>2</v>
      </c>
      <c r="M227" s="1"/>
      <c r="N227" s="56" t="s">
        <v>74</v>
      </c>
      <c r="O227">
        <v>1</v>
      </c>
      <c r="P227" s="53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I227" s="56">
        <v>18.399999999999999</v>
      </c>
      <c r="AJ227">
        <v>2</v>
      </c>
      <c r="AL227" s="56">
        <v>160</v>
      </c>
      <c r="AM227">
        <v>1</v>
      </c>
      <c r="AO227" s="56">
        <v>17.600000000000001</v>
      </c>
      <c r="AP227">
        <v>3</v>
      </c>
      <c r="AR227" s="56">
        <v>160</v>
      </c>
      <c r="AS227">
        <v>1</v>
      </c>
      <c r="AU227" s="56">
        <v>17.5</v>
      </c>
      <c r="AV227">
        <v>5</v>
      </c>
      <c r="AX227" s="56">
        <v>160</v>
      </c>
      <c r="AY227">
        <v>1</v>
      </c>
      <c r="BA227" s="56">
        <v>18</v>
      </c>
      <c r="BB227">
        <v>3</v>
      </c>
      <c r="BD227" s="56">
        <v>160</v>
      </c>
      <c r="BE227">
        <v>1</v>
      </c>
      <c r="BG227" s="56">
        <v>17.7</v>
      </c>
      <c r="BH227">
        <v>3</v>
      </c>
      <c r="BJ227" s="56">
        <v>161</v>
      </c>
      <c r="BK227">
        <v>1</v>
      </c>
      <c r="BM227" s="56">
        <v>18.3</v>
      </c>
      <c r="BN227">
        <v>1</v>
      </c>
      <c r="BP227" s="56">
        <v>160</v>
      </c>
      <c r="BQ227">
        <v>1</v>
      </c>
      <c r="BS227" s="56">
        <v>18.2</v>
      </c>
      <c r="BT227">
        <v>3</v>
      </c>
      <c r="BV227" s="56">
        <v>160</v>
      </c>
      <c r="BW227">
        <v>1</v>
      </c>
      <c r="BY227" s="56">
        <v>21.9</v>
      </c>
      <c r="BZ227">
        <v>2</v>
      </c>
      <c r="CB227" s="56">
        <v>160</v>
      </c>
      <c r="CC227">
        <v>1</v>
      </c>
      <c r="CE227" s="56">
        <v>17.5</v>
      </c>
      <c r="CF227">
        <v>2</v>
      </c>
      <c r="CH227" s="56">
        <v>160</v>
      </c>
      <c r="CI227">
        <v>1</v>
      </c>
      <c r="CK227" s="56">
        <v>31.8</v>
      </c>
      <c r="CL227">
        <v>2</v>
      </c>
      <c r="CN227" s="56" t="s">
        <v>1643</v>
      </c>
      <c r="CO227">
        <v>2</v>
      </c>
      <c r="CQ227" s="56">
        <v>44.9</v>
      </c>
      <c r="CR227">
        <v>2</v>
      </c>
    </row>
    <row r="228" spans="5:96" x14ac:dyDescent="0.2">
      <c r="E228" s="1"/>
      <c r="F228" s="1"/>
      <c r="G228" s="56">
        <v>210</v>
      </c>
      <c r="H228">
        <v>1</v>
      </c>
      <c r="J228" s="1"/>
      <c r="K228" s="56">
        <v>200</v>
      </c>
      <c r="L228">
        <v>2</v>
      </c>
      <c r="M228" s="1"/>
      <c r="N228" s="56" t="s">
        <v>105</v>
      </c>
      <c r="O228">
        <v>1</v>
      </c>
      <c r="P228" s="53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I228" s="56">
        <v>18.5</v>
      </c>
      <c r="AJ228">
        <v>3</v>
      </c>
      <c r="AL228" s="56">
        <v>161</v>
      </c>
      <c r="AM228">
        <v>1</v>
      </c>
      <c r="AO228" s="56">
        <v>17.7</v>
      </c>
      <c r="AP228">
        <v>2</v>
      </c>
      <c r="AR228" s="56">
        <v>161</v>
      </c>
      <c r="AS228">
        <v>1</v>
      </c>
      <c r="AU228" s="56">
        <v>17.600000000000001</v>
      </c>
      <c r="AV228">
        <v>3</v>
      </c>
      <c r="AX228" s="56">
        <v>161</v>
      </c>
      <c r="AY228">
        <v>1</v>
      </c>
      <c r="BA228" s="56">
        <v>18.100000000000001</v>
      </c>
      <c r="BB228">
        <v>3</v>
      </c>
      <c r="BD228" s="56">
        <v>161</v>
      </c>
      <c r="BE228">
        <v>1</v>
      </c>
      <c r="BG228" s="56">
        <v>17.8</v>
      </c>
      <c r="BH228">
        <v>3</v>
      </c>
      <c r="BJ228" s="56">
        <v>162</v>
      </c>
      <c r="BK228">
        <v>1</v>
      </c>
      <c r="BM228" s="56">
        <v>18.399999999999999</v>
      </c>
      <c r="BN228">
        <v>3</v>
      </c>
      <c r="BP228" s="56">
        <v>161</v>
      </c>
      <c r="BQ228">
        <v>1</v>
      </c>
      <c r="BS228" s="56">
        <v>18.399999999999999</v>
      </c>
      <c r="BT228">
        <v>1</v>
      </c>
      <c r="BV228" s="56">
        <v>161</v>
      </c>
      <c r="BW228">
        <v>1</v>
      </c>
      <c r="BY228" s="56">
        <v>22.1</v>
      </c>
      <c r="BZ228">
        <v>2</v>
      </c>
      <c r="CB228" s="56">
        <v>161</v>
      </c>
      <c r="CC228">
        <v>1</v>
      </c>
      <c r="CE228" s="56">
        <v>17.600000000000001</v>
      </c>
      <c r="CF228">
        <v>2</v>
      </c>
      <c r="CH228" s="56">
        <v>161</v>
      </c>
      <c r="CI228">
        <v>1</v>
      </c>
      <c r="CK228" s="56">
        <v>31.9</v>
      </c>
      <c r="CL228">
        <v>3</v>
      </c>
      <c r="CN228" s="56" t="s">
        <v>1626</v>
      </c>
      <c r="CO228">
        <v>2</v>
      </c>
      <c r="CQ228" s="56">
        <v>45</v>
      </c>
      <c r="CR228">
        <v>1</v>
      </c>
    </row>
    <row r="229" spans="5:96" x14ac:dyDescent="0.2">
      <c r="E229" s="1"/>
      <c r="F229" s="1"/>
      <c r="G229" s="56">
        <v>211</v>
      </c>
      <c r="H229">
        <v>1</v>
      </c>
      <c r="J229" s="1"/>
      <c r="K229" s="56">
        <v>202</v>
      </c>
      <c r="L229">
        <v>1</v>
      </c>
      <c r="M229" s="1"/>
      <c r="N229" s="56" t="s">
        <v>693</v>
      </c>
      <c r="O229">
        <v>1</v>
      </c>
      <c r="P229" s="53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I229" s="56">
        <v>18.600000000000001</v>
      </c>
      <c r="AJ229">
        <v>2</v>
      </c>
      <c r="AL229" s="56">
        <v>162</v>
      </c>
      <c r="AM229">
        <v>1</v>
      </c>
      <c r="AO229" s="56">
        <v>17.8</v>
      </c>
      <c r="AP229">
        <v>4</v>
      </c>
      <c r="AR229" s="56">
        <v>162</v>
      </c>
      <c r="AS229">
        <v>1</v>
      </c>
      <c r="AU229" s="56">
        <v>17.7</v>
      </c>
      <c r="AV229">
        <v>2</v>
      </c>
      <c r="AX229" s="56">
        <v>162</v>
      </c>
      <c r="AY229">
        <v>1</v>
      </c>
      <c r="BA229" s="56">
        <v>18.2</v>
      </c>
      <c r="BB229">
        <v>2</v>
      </c>
      <c r="BD229" s="56">
        <v>162</v>
      </c>
      <c r="BE229">
        <v>1</v>
      </c>
      <c r="BG229" s="56">
        <v>17.899999999999999</v>
      </c>
      <c r="BH229">
        <v>2</v>
      </c>
      <c r="BJ229" s="56">
        <v>163</v>
      </c>
      <c r="BK229">
        <v>1</v>
      </c>
      <c r="BM229" s="56">
        <v>18.5</v>
      </c>
      <c r="BN229">
        <v>4</v>
      </c>
      <c r="BP229" s="56">
        <v>162</v>
      </c>
      <c r="BQ229">
        <v>1</v>
      </c>
      <c r="BS229" s="56">
        <v>18.5</v>
      </c>
      <c r="BT229">
        <v>2</v>
      </c>
      <c r="BV229" s="56">
        <v>162</v>
      </c>
      <c r="BW229">
        <v>1</v>
      </c>
      <c r="BY229" s="56">
        <v>22.2</v>
      </c>
      <c r="BZ229">
        <v>2</v>
      </c>
      <c r="CB229" s="56">
        <v>162</v>
      </c>
      <c r="CC229">
        <v>1</v>
      </c>
      <c r="CE229" s="56">
        <v>17.7</v>
      </c>
      <c r="CF229">
        <v>4</v>
      </c>
      <c r="CH229" s="56">
        <v>162</v>
      </c>
      <c r="CI229">
        <v>1</v>
      </c>
      <c r="CK229" s="56">
        <v>32</v>
      </c>
      <c r="CL229">
        <v>6</v>
      </c>
      <c r="CN229" s="56" t="s">
        <v>1711</v>
      </c>
      <c r="CO229">
        <v>2</v>
      </c>
      <c r="CQ229" s="56">
        <v>45.1</v>
      </c>
      <c r="CR229">
        <v>2</v>
      </c>
    </row>
    <row r="230" spans="5:96" x14ac:dyDescent="0.2">
      <c r="E230" s="1"/>
      <c r="F230" s="1"/>
      <c r="G230" s="56">
        <v>212</v>
      </c>
      <c r="H230">
        <v>3</v>
      </c>
      <c r="J230" s="1"/>
      <c r="K230" s="56">
        <v>203</v>
      </c>
      <c r="L230">
        <v>2</v>
      </c>
      <c r="M230" s="1"/>
      <c r="N230" s="56" t="s">
        <v>695</v>
      </c>
      <c r="O230">
        <v>1</v>
      </c>
      <c r="P230" s="53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I230" s="56">
        <v>18.7</v>
      </c>
      <c r="AJ230">
        <v>2</v>
      </c>
      <c r="AL230" s="56">
        <v>163</v>
      </c>
      <c r="AM230">
        <v>1</v>
      </c>
      <c r="AO230" s="56">
        <v>17.899999999999999</v>
      </c>
      <c r="AP230">
        <v>5</v>
      </c>
      <c r="AR230" s="56">
        <v>163</v>
      </c>
      <c r="AS230">
        <v>1</v>
      </c>
      <c r="AU230" s="56">
        <v>17.8</v>
      </c>
      <c r="AV230">
        <v>4</v>
      </c>
      <c r="AX230" s="56">
        <v>163</v>
      </c>
      <c r="AY230">
        <v>1</v>
      </c>
      <c r="BA230" s="56">
        <v>18.5</v>
      </c>
      <c r="BB230">
        <v>1</v>
      </c>
      <c r="BD230" s="56">
        <v>163</v>
      </c>
      <c r="BE230">
        <v>1</v>
      </c>
      <c r="BG230" s="56">
        <v>18</v>
      </c>
      <c r="BH230">
        <v>3</v>
      </c>
      <c r="BJ230" s="56">
        <v>164</v>
      </c>
      <c r="BK230">
        <v>1</v>
      </c>
      <c r="BM230" s="56">
        <v>18.600000000000001</v>
      </c>
      <c r="BN230">
        <v>2</v>
      </c>
      <c r="BP230" s="56">
        <v>163</v>
      </c>
      <c r="BQ230">
        <v>1</v>
      </c>
      <c r="BS230" s="56">
        <v>18.600000000000001</v>
      </c>
      <c r="BT230">
        <v>1</v>
      </c>
      <c r="BV230" s="56">
        <v>163</v>
      </c>
      <c r="BW230">
        <v>1</v>
      </c>
      <c r="BY230" s="56">
        <v>22.3</v>
      </c>
      <c r="BZ230">
        <v>1</v>
      </c>
      <c r="CB230" s="56">
        <v>163</v>
      </c>
      <c r="CC230">
        <v>1</v>
      </c>
      <c r="CE230" s="56">
        <v>17.8</v>
      </c>
      <c r="CF230">
        <v>2</v>
      </c>
      <c r="CH230" s="56">
        <v>163</v>
      </c>
      <c r="CI230">
        <v>1</v>
      </c>
      <c r="CK230" s="56">
        <v>32.1</v>
      </c>
      <c r="CL230">
        <v>4</v>
      </c>
      <c r="CN230" s="56" t="s">
        <v>1387</v>
      </c>
      <c r="CO230">
        <v>2</v>
      </c>
      <c r="CQ230" s="56">
        <v>45.2</v>
      </c>
      <c r="CR230">
        <v>1</v>
      </c>
    </row>
    <row r="231" spans="5:96" x14ac:dyDescent="0.2">
      <c r="E231" s="1"/>
      <c r="F231" s="1"/>
      <c r="G231" s="56">
        <v>215</v>
      </c>
      <c r="H231">
        <v>3</v>
      </c>
      <c r="J231" s="1"/>
      <c r="K231" s="56">
        <v>206</v>
      </c>
      <c r="L231">
        <v>2</v>
      </c>
      <c r="M231" s="1"/>
      <c r="N231" s="56" t="s">
        <v>828</v>
      </c>
      <c r="O231">
        <v>1</v>
      </c>
      <c r="P231" s="53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I231" s="56">
        <v>18.8</v>
      </c>
      <c r="AJ231">
        <v>4</v>
      </c>
      <c r="AL231" s="56">
        <v>164</v>
      </c>
      <c r="AM231">
        <v>1</v>
      </c>
      <c r="AO231" s="56">
        <v>18</v>
      </c>
      <c r="AP231">
        <v>4</v>
      </c>
      <c r="AR231" s="56">
        <v>164</v>
      </c>
      <c r="AS231">
        <v>1</v>
      </c>
      <c r="AU231" s="56">
        <v>17.899999999999999</v>
      </c>
      <c r="AV231">
        <v>2</v>
      </c>
      <c r="AX231" s="56">
        <v>164</v>
      </c>
      <c r="AY231">
        <v>1</v>
      </c>
      <c r="BA231" s="56">
        <v>18.600000000000001</v>
      </c>
      <c r="BB231">
        <v>3</v>
      </c>
      <c r="BD231" s="56">
        <v>164</v>
      </c>
      <c r="BE231">
        <v>1</v>
      </c>
      <c r="BG231" s="56">
        <v>18.100000000000001</v>
      </c>
      <c r="BH231">
        <v>2</v>
      </c>
      <c r="BJ231" s="56">
        <v>165</v>
      </c>
      <c r="BK231">
        <v>1</v>
      </c>
      <c r="BM231" s="56">
        <v>18.8</v>
      </c>
      <c r="BN231">
        <v>1</v>
      </c>
      <c r="BP231" s="56">
        <v>164</v>
      </c>
      <c r="BQ231">
        <v>1</v>
      </c>
      <c r="BS231" s="56">
        <v>18.7</v>
      </c>
      <c r="BT231">
        <v>3</v>
      </c>
      <c r="BV231" s="56">
        <v>164</v>
      </c>
      <c r="BW231">
        <v>1</v>
      </c>
      <c r="BY231" s="56">
        <v>22.4</v>
      </c>
      <c r="BZ231">
        <v>1</v>
      </c>
      <c r="CB231" s="56">
        <v>164</v>
      </c>
      <c r="CC231">
        <v>1</v>
      </c>
      <c r="CE231" s="56">
        <v>17.899999999999999</v>
      </c>
      <c r="CF231">
        <v>3</v>
      </c>
      <c r="CH231" s="56">
        <v>164</v>
      </c>
      <c r="CI231">
        <v>1</v>
      </c>
      <c r="CK231" s="56">
        <v>32.200000000000003</v>
      </c>
      <c r="CL231">
        <v>5</v>
      </c>
      <c r="CN231" s="56" t="s">
        <v>1328</v>
      </c>
      <c r="CO231">
        <v>3</v>
      </c>
      <c r="CQ231" s="56">
        <v>45.4</v>
      </c>
      <c r="CR231">
        <v>1</v>
      </c>
    </row>
    <row r="232" spans="5:96" x14ac:dyDescent="0.2">
      <c r="E232" s="1"/>
      <c r="F232" s="1"/>
      <c r="G232" s="56">
        <v>218</v>
      </c>
      <c r="H232">
        <v>1</v>
      </c>
      <c r="J232" s="1"/>
      <c r="K232" s="56">
        <v>208</v>
      </c>
      <c r="L232">
        <v>1</v>
      </c>
      <c r="M232" s="1"/>
      <c r="N232" s="56" t="s">
        <v>840</v>
      </c>
      <c r="O232">
        <v>1</v>
      </c>
      <c r="P232" s="53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I232" s="56">
        <v>18.899999999999999</v>
      </c>
      <c r="AJ232">
        <v>4</v>
      </c>
      <c r="AL232" s="56">
        <v>165</v>
      </c>
      <c r="AM232">
        <v>1</v>
      </c>
      <c r="AO232" s="56">
        <v>18.2</v>
      </c>
      <c r="AP232">
        <v>2</v>
      </c>
      <c r="AR232" s="56">
        <v>165</v>
      </c>
      <c r="AS232">
        <v>1</v>
      </c>
      <c r="AU232" s="56">
        <v>18</v>
      </c>
      <c r="AV232">
        <v>2</v>
      </c>
      <c r="AX232" s="56">
        <v>165</v>
      </c>
      <c r="AY232">
        <v>1</v>
      </c>
      <c r="BA232" s="56">
        <v>18.7</v>
      </c>
      <c r="BB232">
        <v>2</v>
      </c>
      <c r="BD232" s="56">
        <v>165</v>
      </c>
      <c r="BE232">
        <v>1</v>
      </c>
      <c r="BG232" s="56">
        <v>18.2</v>
      </c>
      <c r="BH232">
        <v>5</v>
      </c>
      <c r="BJ232" s="56">
        <v>166</v>
      </c>
      <c r="BK232">
        <v>1</v>
      </c>
      <c r="BM232" s="56">
        <v>18.899999999999999</v>
      </c>
      <c r="BN232">
        <v>1</v>
      </c>
      <c r="BP232" s="56">
        <v>165</v>
      </c>
      <c r="BQ232">
        <v>1</v>
      </c>
      <c r="BS232" s="56">
        <v>18.899999999999999</v>
      </c>
      <c r="BT232">
        <v>1</v>
      </c>
      <c r="BV232" s="56">
        <v>165</v>
      </c>
      <c r="BW232">
        <v>1</v>
      </c>
      <c r="BY232" s="56">
        <v>22.6</v>
      </c>
      <c r="BZ232">
        <v>1</v>
      </c>
      <c r="CB232" s="56">
        <v>165</v>
      </c>
      <c r="CC232">
        <v>1</v>
      </c>
      <c r="CE232" s="56">
        <v>18</v>
      </c>
      <c r="CF232">
        <v>1</v>
      </c>
      <c r="CH232" s="56">
        <v>165</v>
      </c>
      <c r="CI232">
        <v>1</v>
      </c>
      <c r="CK232" s="56">
        <v>32.299999999999997</v>
      </c>
      <c r="CL232">
        <v>2</v>
      </c>
      <c r="CN232" s="56" t="s">
        <v>1768</v>
      </c>
      <c r="CO232">
        <v>2</v>
      </c>
      <c r="CQ232" s="56">
        <v>45.5</v>
      </c>
      <c r="CR232">
        <v>1</v>
      </c>
    </row>
    <row r="233" spans="5:96" x14ac:dyDescent="0.2">
      <c r="E233" s="1"/>
      <c r="F233" s="1"/>
      <c r="G233" s="56">
        <v>219</v>
      </c>
      <c r="H233">
        <v>2</v>
      </c>
      <c r="J233" s="1"/>
      <c r="K233" s="56">
        <v>209</v>
      </c>
      <c r="L233">
        <v>1</v>
      </c>
      <c r="M233" s="1"/>
      <c r="N233" s="56" t="s">
        <v>394</v>
      </c>
      <c r="O233">
        <v>1</v>
      </c>
      <c r="P233" s="53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I233" s="56">
        <v>19</v>
      </c>
      <c r="AJ233">
        <v>1</v>
      </c>
      <c r="AL233" s="56">
        <v>166</v>
      </c>
      <c r="AM233">
        <v>1</v>
      </c>
      <c r="AO233" s="56">
        <v>18.3</v>
      </c>
      <c r="AP233">
        <v>2</v>
      </c>
      <c r="AR233" s="56">
        <v>166</v>
      </c>
      <c r="AS233">
        <v>1</v>
      </c>
      <c r="AU233" s="56">
        <v>18.100000000000001</v>
      </c>
      <c r="AV233">
        <v>3</v>
      </c>
      <c r="AX233" s="56">
        <v>166</v>
      </c>
      <c r="AY233">
        <v>1</v>
      </c>
      <c r="BA233" s="56">
        <v>18.8</v>
      </c>
      <c r="BB233">
        <v>5</v>
      </c>
      <c r="BD233" s="56">
        <v>166</v>
      </c>
      <c r="BE233">
        <v>1</v>
      </c>
      <c r="BG233" s="56">
        <v>18.5</v>
      </c>
      <c r="BH233">
        <v>1</v>
      </c>
      <c r="BJ233" s="56">
        <v>167</v>
      </c>
      <c r="BK233">
        <v>1</v>
      </c>
      <c r="BM233" s="56">
        <v>19</v>
      </c>
      <c r="BN233">
        <v>4</v>
      </c>
      <c r="BP233" s="56">
        <v>166</v>
      </c>
      <c r="BQ233">
        <v>1</v>
      </c>
      <c r="BS233" s="56">
        <v>19</v>
      </c>
      <c r="BT233">
        <v>2</v>
      </c>
      <c r="BV233" s="56">
        <v>166</v>
      </c>
      <c r="BW233">
        <v>1</v>
      </c>
      <c r="BY233" s="56">
        <v>22.7</v>
      </c>
      <c r="BZ233">
        <v>3</v>
      </c>
      <c r="CB233" s="56">
        <v>166</v>
      </c>
      <c r="CC233">
        <v>1</v>
      </c>
      <c r="CE233" s="56">
        <v>18.100000000000001</v>
      </c>
      <c r="CF233">
        <v>3</v>
      </c>
      <c r="CH233" s="56">
        <v>166</v>
      </c>
      <c r="CI233">
        <v>1</v>
      </c>
      <c r="CK233" s="56">
        <v>32.5</v>
      </c>
      <c r="CL233">
        <v>5</v>
      </c>
      <c r="CN233" s="56" t="s">
        <v>1487</v>
      </c>
      <c r="CO233">
        <v>3</v>
      </c>
      <c r="CQ233" s="56">
        <v>45.6</v>
      </c>
      <c r="CR233">
        <v>1</v>
      </c>
    </row>
    <row r="234" spans="5:96" x14ac:dyDescent="0.2">
      <c r="E234" s="1"/>
      <c r="F234" s="1"/>
      <c r="G234" s="56">
        <v>221</v>
      </c>
      <c r="H234">
        <v>1</v>
      </c>
      <c r="J234" s="1"/>
      <c r="K234" s="56">
        <v>210</v>
      </c>
      <c r="L234">
        <v>1</v>
      </c>
      <c r="M234" s="1"/>
      <c r="N234" s="56" t="s">
        <v>1334</v>
      </c>
      <c r="O234">
        <v>1</v>
      </c>
      <c r="P234" s="53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I234" s="56">
        <v>19.100000000000001</v>
      </c>
      <c r="AJ234">
        <v>2</v>
      </c>
      <c r="AL234" s="56">
        <v>167</v>
      </c>
      <c r="AM234">
        <v>1</v>
      </c>
      <c r="AO234" s="56">
        <v>18.399999999999999</v>
      </c>
      <c r="AP234">
        <v>1</v>
      </c>
      <c r="AR234" s="56">
        <v>167</v>
      </c>
      <c r="AS234">
        <v>1</v>
      </c>
      <c r="AU234" s="56">
        <v>18.2</v>
      </c>
      <c r="AV234">
        <v>6</v>
      </c>
      <c r="AX234" s="56">
        <v>167</v>
      </c>
      <c r="AY234">
        <v>1</v>
      </c>
      <c r="BA234" s="56">
        <v>18.899999999999999</v>
      </c>
      <c r="BB234">
        <v>2</v>
      </c>
      <c r="BD234" s="56">
        <v>167</v>
      </c>
      <c r="BE234">
        <v>1</v>
      </c>
      <c r="BG234" s="56">
        <v>18.7</v>
      </c>
      <c r="BH234">
        <v>2</v>
      </c>
      <c r="BJ234" s="56">
        <v>168</v>
      </c>
      <c r="BK234">
        <v>1</v>
      </c>
      <c r="BM234" s="56">
        <v>19.100000000000001</v>
      </c>
      <c r="BN234">
        <v>2</v>
      </c>
      <c r="BP234" s="56">
        <v>167</v>
      </c>
      <c r="BQ234">
        <v>1</v>
      </c>
      <c r="BS234" s="56">
        <v>19.100000000000001</v>
      </c>
      <c r="BT234">
        <v>4</v>
      </c>
      <c r="BV234" s="56">
        <v>167</v>
      </c>
      <c r="BW234">
        <v>1</v>
      </c>
      <c r="BY234" s="56">
        <v>23</v>
      </c>
      <c r="BZ234">
        <v>3</v>
      </c>
      <c r="CB234" s="56">
        <v>167</v>
      </c>
      <c r="CC234">
        <v>1</v>
      </c>
      <c r="CE234" s="56">
        <v>18.2</v>
      </c>
      <c r="CF234">
        <v>2</v>
      </c>
      <c r="CH234" s="56">
        <v>167</v>
      </c>
      <c r="CI234">
        <v>1</v>
      </c>
      <c r="CK234" s="56">
        <v>32.700000000000003</v>
      </c>
      <c r="CL234">
        <v>1</v>
      </c>
      <c r="CN234" s="56" t="s">
        <v>1664</v>
      </c>
      <c r="CO234">
        <v>2</v>
      </c>
      <c r="CQ234" s="56">
        <v>45.8</v>
      </c>
      <c r="CR234">
        <v>1</v>
      </c>
    </row>
    <row r="235" spans="5:96" x14ac:dyDescent="0.2">
      <c r="E235" s="1"/>
      <c r="F235" s="1"/>
      <c r="G235" s="56">
        <v>222</v>
      </c>
      <c r="H235">
        <v>1</v>
      </c>
      <c r="J235" s="1"/>
      <c r="K235" s="56">
        <v>211</v>
      </c>
      <c r="L235">
        <v>1</v>
      </c>
      <c r="M235" s="1"/>
      <c r="N235" s="56" t="s">
        <v>1843</v>
      </c>
      <c r="O235">
        <v>1</v>
      </c>
      <c r="P235" s="53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I235" s="56">
        <v>19.2</v>
      </c>
      <c r="AJ235">
        <v>3</v>
      </c>
      <c r="AL235" s="56">
        <v>168</v>
      </c>
      <c r="AM235">
        <v>1</v>
      </c>
      <c r="AO235" s="56">
        <v>18.5</v>
      </c>
      <c r="AP235">
        <v>2</v>
      </c>
      <c r="AR235" s="56">
        <v>168</v>
      </c>
      <c r="AS235">
        <v>1</v>
      </c>
      <c r="AU235" s="56">
        <v>18.3</v>
      </c>
      <c r="AV235">
        <v>1</v>
      </c>
      <c r="AX235" s="56">
        <v>168</v>
      </c>
      <c r="AY235">
        <v>1</v>
      </c>
      <c r="BA235" s="56">
        <v>19</v>
      </c>
      <c r="BB235">
        <v>3</v>
      </c>
      <c r="BD235" s="56">
        <v>168</v>
      </c>
      <c r="BE235">
        <v>1</v>
      </c>
      <c r="BG235" s="56">
        <v>18.8</v>
      </c>
      <c r="BH235">
        <v>1</v>
      </c>
      <c r="BJ235" s="56">
        <v>169</v>
      </c>
      <c r="BK235">
        <v>1</v>
      </c>
      <c r="BM235" s="56">
        <v>19.2</v>
      </c>
      <c r="BN235">
        <v>1</v>
      </c>
      <c r="BP235" s="56">
        <v>168</v>
      </c>
      <c r="BQ235">
        <v>1</v>
      </c>
      <c r="BS235" s="56">
        <v>19.2</v>
      </c>
      <c r="BT235">
        <v>1</v>
      </c>
      <c r="BV235" s="56">
        <v>168</v>
      </c>
      <c r="BW235">
        <v>1</v>
      </c>
      <c r="BY235" s="56">
        <v>23.1</v>
      </c>
      <c r="BZ235">
        <v>1</v>
      </c>
      <c r="CB235" s="56">
        <v>168</v>
      </c>
      <c r="CC235">
        <v>1</v>
      </c>
      <c r="CE235" s="56">
        <v>18.3</v>
      </c>
      <c r="CF235">
        <v>1</v>
      </c>
      <c r="CH235" s="56">
        <v>168</v>
      </c>
      <c r="CI235">
        <v>1</v>
      </c>
      <c r="CK235" s="56">
        <v>32.799999999999997</v>
      </c>
      <c r="CL235">
        <v>2</v>
      </c>
      <c r="CN235" s="56" t="s">
        <v>1859</v>
      </c>
      <c r="CO235">
        <v>2</v>
      </c>
      <c r="CQ235" s="56">
        <v>46</v>
      </c>
      <c r="CR235">
        <v>4</v>
      </c>
    </row>
    <row r="236" spans="5:96" x14ac:dyDescent="0.2">
      <c r="E236" s="1"/>
      <c r="F236" s="1"/>
      <c r="G236" s="56">
        <v>223</v>
      </c>
      <c r="H236">
        <v>1</v>
      </c>
      <c r="J236" s="1"/>
      <c r="K236" s="56">
        <v>212</v>
      </c>
      <c r="L236">
        <v>1</v>
      </c>
      <c r="M236" s="1"/>
      <c r="N236" s="56" t="s">
        <v>684</v>
      </c>
      <c r="O236">
        <v>1</v>
      </c>
      <c r="P236" s="53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I236" s="56">
        <v>19.3</v>
      </c>
      <c r="AJ236">
        <v>4</v>
      </c>
      <c r="AL236" s="56">
        <v>169</v>
      </c>
      <c r="AM236">
        <v>1</v>
      </c>
      <c r="AO236" s="56">
        <v>18.600000000000001</v>
      </c>
      <c r="AP236">
        <v>3</v>
      </c>
      <c r="AR236" s="56">
        <v>169</v>
      </c>
      <c r="AS236">
        <v>1</v>
      </c>
      <c r="AU236" s="56">
        <v>18.399999999999999</v>
      </c>
      <c r="AV236">
        <v>4</v>
      </c>
      <c r="AX236" s="56">
        <v>169</v>
      </c>
      <c r="AY236">
        <v>1</v>
      </c>
      <c r="BA236" s="56">
        <v>19.100000000000001</v>
      </c>
      <c r="BB236">
        <v>2</v>
      </c>
      <c r="BD236" s="56">
        <v>169</v>
      </c>
      <c r="BE236">
        <v>1</v>
      </c>
      <c r="BG236" s="56">
        <v>18.899999999999999</v>
      </c>
      <c r="BH236">
        <v>3</v>
      </c>
      <c r="BJ236" s="56">
        <v>170</v>
      </c>
      <c r="BK236">
        <v>1</v>
      </c>
      <c r="BM236" s="56">
        <v>19.399999999999999</v>
      </c>
      <c r="BN236">
        <v>3</v>
      </c>
      <c r="BP236" s="56">
        <v>169</v>
      </c>
      <c r="BQ236">
        <v>1</v>
      </c>
      <c r="BS236" s="56">
        <v>19.3</v>
      </c>
      <c r="BT236">
        <v>2</v>
      </c>
      <c r="BV236" s="56">
        <v>169</v>
      </c>
      <c r="BW236">
        <v>1</v>
      </c>
      <c r="BY236" s="56">
        <v>23.2</v>
      </c>
      <c r="BZ236">
        <v>1</v>
      </c>
      <c r="CB236" s="56">
        <v>169</v>
      </c>
      <c r="CC236">
        <v>1</v>
      </c>
      <c r="CE236" s="56">
        <v>18.399999999999999</v>
      </c>
      <c r="CF236">
        <v>3</v>
      </c>
      <c r="CH236" s="56">
        <v>169</v>
      </c>
      <c r="CI236">
        <v>1</v>
      </c>
      <c r="CK236" s="56">
        <v>32.9</v>
      </c>
      <c r="CL236">
        <v>1</v>
      </c>
      <c r="CN236" s="56" t="s">
        <v>1251</v>
      </c>
      <c r="CO236">
        <v>2</v>
      </c>
      <c r="CQ236" s="56">
        <v>46.1</v>
      </c>
      <c r="CR236">
        <v>1</v>
      </c>
    </row>
    <row r="237" spans="5:96" x14ac:dyDescent="0.2">
      <c r="E237" s="1"/>
      <c r="F237" s="1"/>
      <c r="G237" s="56">
        <v>224</v>
      </c>
      <c r="H237">
        <v>1</v>
      </c>
      <c r="J237" s="1"/>
      <c r="K237" s="56">
        <v>213</v>
      </c>
      <c r="L237">
        <v>1</v>
      </c>
      <c r="M237" s="1"/>
      <c r="N237" s="56" t="s">
        <v>1346</v>
      </c>
      <c r="O237">
        <v>1</v>
      </c>
      <c r="P237" s="53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I237" s="56">
        <v>19.399999999999999</v>
      </c>
      <c r="AJ237">
        <v>4</v>
      </c>
      <c r="AL237" s="56">
        <v>170</v>
      </c>
      <c r="AM237">
        <v>1</v>
      </c>
      <c r="AO237" s="56">
        <v>18.7</v>
      </c>
      <c r="AP237">
        <v>1</v>
      </c>
      <c r="AR237" s="56">
        <v>170</v>
      </c>
      <c r="AS237">
        <v>1</v>
      </c>
      <c r="AU237" s="56">
        <v>18.5</v>
      </c>
      <c r="AV237">
        <v>4</v>
      </c>
      <c r="AX237" s="56">
        <v>170</v>
      </c>
      <c r="AY237">
        <v>1</v>
      </c>
      <c r="BA237" s="56">
        <v>19.2</v>
      </c>
      <c r="BB237">
        <v>2</v>
      </c>
      <c r="BD237" s="56">
        <v>170</v>
      </c>
      <c r="BE237">
        <v>1</v>
      </c>
      <c r="BG237" s="56">
        <v>19</v>
      </c>
      <c r="BH237">
        <v>2</v>
      </c>
      <c r="BJ237" s="56">
        <v>171</v>
      </c>
      <c r="BK237">
        <v>1</v>
      </c>
      <c r="BM237" s="56">
        <v>19.600000000000001</v>
      </c>
      <c r="BN237">
        <v>2</v>
      </c>
      <c r="BP237" s="56">
        <v>170</v>
      </c>
      <c r="BQ237">
        <v>1</v>
      </c>
      <c r="BS237" s="56">
        <v>19.399999999999999</v>
      </c>
      <c r="BT237">
        <v>1</v>
      </c>
      <c r="BV237" s="56">
        <v>170</v>
      </c>
      <c r="BW237">
        <v>1</v>
      </c>
      <c r="BY237" s="56">
        <v>23.3</v>
      </c>
      <c r="BZ237">
        <v>4</v>
      </c>
      <c r="CB237" s="56">
        <v>170</v>
      </c>
      <c r="CC237">
        <v>1</v>
      </c>
      <c r="CE237" s="56">
        <v>18.5</v>
      </c>
      <c r="CF237">
        <v>2</v>
      </c>
      <c r="CH237" s="56">
        <v>170</v>
      </c>
      <c r="CI237">
        <v>1</v>
      </c>
      <c r="CK237" s="56">
        <v>33</v>
      </c>
      <c r="CL237">
        <v>2</v>
      </c>
      <c r="CN237" s="56" t="s">
        <v>1204</v>
      </c>
      <c r="CO237">
        <v>2</v>
      </c>
      <c r="CQ237" s="56">
        <v>46.2</v>
      </c>
      <c r="CR237">
        <v>1</v>
      </c>
    </row>
    <row r="238" spans="5:96" x14ac:dyDescent="0.2">
      <c r="E238" s="1"/>
      <c r="F238" s="1"/>
      <c r="G238" s="56">
        <v>225</v>
      </c>
      <c r="H238">
        <v>1</v>
      </c>
      <c r="J238" s="1"/>
      <c r="K238" s="56">
        <v>214</v>
      </c>
      <c r="L238">
        <v>1</v>
      </c>
      <c r="M238" s="1"/>
      <c r="N238" s="56" t="s">
        <v>334</v>
      </c>
      <c r="O238">
        <v>1</v>
      </c>
      <c r="P238" s="53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I238" s="56">
        <v>19.5</v>
      </c>
      <c r="AJ238">
        <v>4</v>
      </c>
      <c r="AL238" s="56">
        <v>171</v>
      </c>
      <c r="AM238">
        <v>1</v>
      </c>
      <c r="AO238" s="56">
        <v>18.8</v>
      </c>
      <c r="AP238">
        <v>2</v>
      </c>
      <c r="AR238" s="56">
        <v>171</v>
      </c>
      <c r="AS238">
        <v>1</v>
      </c>
      <c r="AU238" s="56">
        <v>18.600000000000001</v>
      </c>
      <c r="AV238">
        <v>6</v>
      </c>
      <c r="AX238" s="56">
        <v>171</v>
      </c>
      <c r="AY238">
        <v>1</v>
      </c>
      <c r="BA238" s="56">
        <v>19.399999999999999</v>
      </c>
      <c r="BB238">
        <v>2</v>
      </c>
      <c r="BD238" s="56">
        <v>171</v>
      </c>
      <c r="BE238">
        <v>1</v>
      </c>
      <c r="BG238" s="56">
        <v>19.2</v>
      </c>
      <c r="BH238">
        <v>2</v>
      </c>
      <c r="BJ238" s="56">
        <v>172</v>
      </c>
      <c r="BK238">
        <v>1</v>
      </c>
      <c r="BM238" s="56">
        <v>19.7</v>
      </c>
      <c r="BN238">
        <v>4</v>
      </c>
      <c r="BP238" s="56">
        <v>171</v>
      </c>
      <c r="BQ238">
        <v>1</v>
      </c>
      <c r="BS238" s="56">
        <v>19.600000000000001</v>
      </c>
      <c r="BT238">
        <v>2</v>
      </c>
      <c r="BV238" s="56">
        <v>171</v>
      </c>
      <c r="BW238">
        <v>1</v>
      </c>
      <c r="BY238" s="56">
        <v>23.4</v>
      </c>
      <c r="BZ238">
        <v>2</v>
      </c>
      <c r="CB238" s="56">
        <v>171</v>
      </c>
      <c r="CC238">
        <v>1</v>
      </c>
      <c r="CE238" s="56">
        <v>18.7</v>
      </c>
      <c r="CF238">
        <v>2</v>
      </c>
      <c r="CH238" s="56">
        <v>171</v>
      </c>
      <c r="CI238">
        <v>1</v>
      </c>
      <c r="CK238" s="56">
        <v>33.1</v>
      </c>
      <c r="CL238">
        <v>3</v>
      </c>
      <c r="CN238" s="56" t="s">
        <v>1085</v>
      </c>
      <c r="CO238">
        <v>2</v>
      </c>
      <c r="CQ238" s="56">
        <v>46.4</v>
      </c>
      <c r="CR238">
        <v>1</v>
      </c>
    </row>
    <row r="239" spans="5:96" x14ac:dyDescent="0.2">
      <c r="E239" s="1"/>
      <c r="F239" s="1"/>
      <c r="G239" s="56">
        <v>226</v>
      </c>
      <c r="H239">
        <v>1</v>
      </c>
      <c r="J239" s="1"/>
      <c r="K239" s="56">
        <v>215</v>
      </c>
      <c r="L239">
        <v>2</v>
      </c>
      <c r="M239" s="1"/>
      <c r="N239" s="56" t="s">
        <v>815</v>
      </c>
      <c r="O239">
        <v>1</v>
      </c>
      <c r="P239" s="53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I239" s="56">
        <v>19.600000000000001</v>
      </c>
      <c r="AJ239">
        <v>1</v>
      </c>
      <c r="AL239" s="56">
        <v>172</v>
      </c>
      <c r="AM239">
        <v>1</v>
      </c>
      <c r="AO239" s="56">
        <v>18.899999999999999</v>
      </c>
      <c r="AP239">
        <v>2</v>
      </c>
      <c r="AR239" s="56">
        <v>172</v>
      </c>
      <c r="AS239">
        <v>1</v>
      </c>
      <c r="AU239" s="56">
        <v>18.7</v>
      </c>
      <c r="AV239">
        <v>2</v>
      </c>
      <c r="AX239" s="56">
        <v>172</v>
      </c>
      <c r="AY239">
        <v>1</v>
      </c>
      <c r="BA239" s="56">
        <v>19.5</v>
      </c>
      <c r="BB239">
        <v>1</v>
      </c>
      <c r="BD239" s="56">
        <v>172</v>
      </c>
      <c r="BE239">
        <v>1</v>
      </c>
      <c r="BG239" s="56">
        <v>19.3</v>
      </c>
      <c r="BH239">
        <v>3</v>
      </c>
      <c r="BJ239" s="56">
        <v>173</v>
      </c>
      <c r="BK239">
        <v>1</v>
      </c>
      <c r="BM239" s="56">
        <v>19.8</v>
      </c>
      <c r="BN239">
        <v>1</v>
      </c>
      <c r="BP239" s="56">
        <v>172</v>
      </c>
      <c r="BQ239">
        <v>1</v>
      </c>
      <c r="BS239" s="56">
        <v>19.7</v>
      </c>
      <c r="BT239">
        <v>3</v>
      </c>
      <c r="BV239" s="56">
        <v>172</v>
      </c>
      <c r="BW239">
        <v>1</v>
      </c>
      <c r="BY239" s="56">
        <v>23.5</v>
      </c>
      <c r="BZ239">
        <v>2</v>
      </c>
      <c r="CB239" s="56">
        <v>172</v>
      </c>
      <c r="CC239">
        <v>1</v>
      </c>
      <c r="CE239" s="56">
        <v>18.8</v>
      </c>
      <c r="CF239">
        <v>1</v>
      </c>
      <c r="CH239" s="56">
        <v>172</v>
      </c>
      <c r="CI239">
        <v>1</v>
      </c>
      <c r="CK239" s="56">
        <v>33.200000000000003</v>
      </c>
      <c r="CL239">
        <v>5</v>
      </c>
      <c r="CN239" s="56" t="s">
        <v>1120</v>
      </c>
      <c r="CO239">
        <v>2</v>
      </c>
      <c r="CQ239" s="56">
        <v>46.8</v>
      </c>
      <c r="CR239">
        <v>4</v>
      </c>
    </row>
    <row r="240" spans="5:96" x14ac:dyDescent="0.2">
      <c r="E240" s="1"/>
      <c r="F240" s="1"/>
      <c r="G240" s="56">
        <v>227</v>
      </c>
      <c r="H240">
        <v>2</v>
      </c>
      <c r="J240" s="1"/>
      <c r="K240" s="56">
        <v>217</v>
      </c>
      <c r="L240">
        <v>1</v>
      </c>
      <c r="M240" s="1"/>
      <c r="N240" s="56" t="s">
        <v>1402</v>
      </c>
      <c r="O240">
        <v>1</v>
      </c>
      <c r="P240" s="53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I240" s="56">
        <v>19.7</v>
      </c>
      <c r="AJ240">
        <v>3</v>
      </c>
      <c r="AL240" s="56">
        <v>173</v>
      </c>
      <c r="AM240">
        <v>1</v>
      </c>
      <c r="AO240" s="56">
        <v>19</v>
      </c>
      <c r="AP240">
        <v>4</v>
      </c>
      <c r="AR240" s="56">
        <v>173</v>
      </c>
      <c r="AS240">
        <v>1</v>
      </c>
      <c r="AU240" s="56">
        <v>18.8</v>
      </c>
      <c r="AV240">
        <v>2</v>
      </c>
      <c r="AX240" s="56">
        <v>173</v>
      </c>
      <c r="AY240">
        <v>1</v>
      </c>
      <c r="BA240" s="56">
        <v>19.600000000000001</v>
      </c>
      <c r="BB240">
        <v>6</v>
      </c>
      <c r="BD240" s="56">
        <v>173</v>
      </c>
      <c r="BE240">
        <v>1</v>
      </c>
      <c r="BG240" s="56">
        <v>19.5</v>
      </c>
      <c r="BH240">
        <v>1</v>
      </c>
      <c r="BJ240" s="56">
        <v>174</v>
      </c>
      <c r="BK240">
        <v>1</v>
      </c>
      <c r="BM240" s="56">
        <v>20</v>
      </c>
      <c r="BN240">
        <v>1</v>
      </c>
      <c r="BP240" s="56">
        <v>173</v>
      </c>
      <c r="BQ240">
        <v>1</v>
      </c>
      <c r="BS240" s="56">
        <v>19.8</v>
      </c>
      <c r="BT240">
        <v>1</v>
      </c>
      <c r="BV240" s="56">
        <v>173</v>
      </c>
      <c r="BW240">
        <v>1</v>
      </c>
      <c r="BY240" s="56">
        <v>23.6</v>
      </c>
      <c r="BZ240">
        <v>2</v>
      </c>
      <c r="CB240" s="56">
        <v>173</v>
      </c>
      <c r="CC240">
        <v>1</v>
      </c>
      <c r="CE240" s="56">
        <v>18.899999999999999</v>
      </c>
      <c r="CF240">
        <v>1</v>
      </c>
      <c r="CH240" s="56">
        <v>173</v>
      </c>
      <c r="CI240">
        <v>1</v>
      </c>
      <c r="CK240" s="56">
        <v>33.299999999999997</v>
      </c>
      <c r="CL240">
        <v>4</v>
      </c>
      <c r="CN240" s="56" t="s">
        <v>1426</v>
      </c>
      <c r="CO240">
        <v>2</v>
      </c>
      <c r="CQ240" s="56">
        <v>47</v>
      </c>
      <c r="CR240">
        <v>2</v>
      </c>
    </row>
    <row r="241" spans="5:96" x14ac:dyDescent="0.2">
      <c r="E241" s="1"/>
      <c r="F241" s="1"/>
      <c r="G241" s="56">
        <v>229</v>
      </c>
      <c r="H241">
        <v>1</v>
      </c>
      <c r="J241" s="1"/>
      <c r="K241" s="56">
        <v>218</v>
      </c>
      <c r="L241">
        <v>1</v>
      </c>
      <c r="M241" s="1"/>
      <c r="N241" s="56" t="s">
        <v>1822</v>
      </c>
      <c r="O241">
        <v>1</v>
      </c>
      <c r="P241" s="53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I241" s="56">
        <v>19.8</v>
      </c>
      <c r="AJ241">
        <v>4</v>
      </c>
      <c r="AL241" s="56">
        <v>174</v>
      </c>
      <c r="AM241">
        <v>1</v>
      </c>
      <c r="AO241" s="56">
        <v>19.100000000000001</v>
      </c>
      <c r="AP241">
        <v>3</v>
      </c>
      <c r="AR241" s="56">
        <v>174</v>
      </c>
      <c r="AS241">
        <v>1</v>
      </c>
      <c r="AU241" s="56">
        <v>18.899999999999999</v>
      </c>
      <c r="AV241">
        <v>4</v>
      </c>
      <c r="AX241" s="56">
        <v>174</v>
      </c>
      <c r="AY241">
        <v>1</v>
      </c>
      <c r="BA241" s="56">
        <v>19.7</v>
      </c>
      <c r="BB241">
        <v>1</v>
      </c>
      <c r="BD241" s="56">
        <v>174</v>
      </c>
      <c r="BE241">
        <v>1</v>
      </c>
      <c r="BG241" s="56">
        <v>19.7</v>
      </c>
      <c r="BH241">
        <v>5</v>
      </c>
      <c r="BJ241" s="56">
        <v>175</v>
      </c>
      <c r="BK241">
        <v>1</v>
      </c>
      <c r="BM241" s="56">
        <v>20.100000000000001</v>
      </c>
      <c r="BN241">
        <v>1</v>
      </c>
      <c r="BP241" s="56">
        <v>174</v>
      </c>
      <c r="BQ241">
        <v>1</v>
      </c>
      <c r="BS241" s="56">
        <v>19.899999999999999</v>
      </c>
      <c r="BT241">
        <v>3</v>
      </c>
      <c r="BV241" s="56">
        <v>174</v>
      </c>
      <c r="BW241">
        <v>1</v>
      </c>
      <c r="BY241" s="56">
        <v>23.9</v>
      </c>
      <c r="BZ241">
        <v>3</v>
      </c>
      <c r="CB241" s="56">
        <v>174</v>
      </c>
      <c r="CC241">
        <v>1</v>
      </c>
      <c r="CE241" s="56">
        <v>19.100000000000001</v>
      </c>
      <c r="CF241">
        <v>1</v>
      </c>
      <c r="CH241" s="56">
        <v>174</v>
      </c>
      <c r="CI241">
        <v>1</v>
      </c>
      <c r="CK241" s="56">
        <v>33.4</v>
      </c>
      <c r="CL241">
        <v>1</v>
      </c>
      <c r="CN241" s="56" t="s">
        <v>1521</v>
      </c>
      <c r="CO241">
        <v>3</v>
      </c>
      <c r="CQ241" s="56">
        <v>47.1</v>
      </c>
      <c r="CR241">
        <v>1</v>
      </c>
    </row>
    <row r="242" spans="5:96" x14ac:dyDescent="0.2">
      <c r="E242" s="1"/>
      <c r="F242" s="1"/>
      <c r="G242" s="56">
        <v>230</v>
      </c>
      <c r="H242">
        <v>2</v>
      </c>
      <c r="J242" s="1"/>
      <c r="K242" s="56">
        <v>219</v>
      </c>
      <c r="L242">
        <v>2</v>
      </c>
      <c r="M242" s="1"/>
      <c r="N242" s="56" t="s">
        <v>1354</v>
      </c>
      <c r="O242">
        <v>1</v>
      </c>
      <c r="P242" s="53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I242" s="56">
        <v>19.899999999999999</v>
      </c>
      <c r="AJ242">
        <v>6</v>
      </c>
      <c r="AL242" s="56">
        <v>175</v>
      </c>
      <c r="AM242">
        <v>1</v>
      </c>
      <c r="AO242" s="56">
        <v>19.2</v>
      </c>
      <c r="AP242">
        <v>5</v>
      </c>
      <c r="AR242" s="56">
        <v>175</v>
      </c>
      <c r="AS242">
        <v>1</v>
      </c>
      <c r="AU242" s="56">
        <v>19</v>
      </c>
      <c r="AV242">
        <v>2</v>
      </c>
      <c r="AX242" s="56">
        <v>175</v>
      </c>
      <c r="AY242">
        <v>1</v>
      </c>
      <c r="BA242" s="56">
        <v>19.899999999999999</v>
      </c>
      <c r="BB242">
        <v>3</v>
      </c>
      <c r="BD242" s="56">
        <v>175</v>
      </c>
      <c r="BE242">
        <v>1</v>
      </c>
      <c r="BG242" s="56">
        <v>19.8</v>
      </c>
      <c r="BH242">
        <v>1</v>
      </c>
      <c r="BJ242" s="56">
        <v>176</v>
      </c>
      <c r="BK242">
        <v>1</v>
      </c>
      <c r="BM242" s="56">
        <v>20.3</v>
      </c>
      <c r="BN242">
        <v>2</v>
      </c>
      <c r="BP242" s="56">
        <v>175</v>
      </c>
      <c r="BQ242">
        <v>1</v>
      </c>
      <c r="BS242" s="56">
        <v>20</v>
      </c>
      <c r="BT242">
        <v>1</v>
      </c>
      <c r="BV242" s="56">
        <v>175</v>
      </c>
      <c r="BW242">
        <v>1</v>
      </c>
      <c r="BY242" s="56">
        <v>24</v>
      </c>
      <c r="BZ242">
        <v>1</v>
      </c>
      <c r="CB242" s="56">
        <v>175</v>
      </c>
      <c r="CC242">
        <v>1</v>
      </c>
      <c r="CE242" s="56">
        <v>19.2</v>
      </c>
      <c r="CF242">
        <v>2</v>
      </c>
      <c r="CH242" s="56">
        <v>175</v>
      </c>
      <c r="CI242">
        <v>1</v>
      </c>
      <c r="CK242" s="56">
        <v>33.5</v>
      </c>
      <c r="CL242">
        <v>3</v>
      </c>
      <c r="CN242" s="56" t="s">
        <v>1370</v>
      </c>
      <c r="CO242">
        <v>2</v>
      </c>
      <c r="CQ242" s="56">
        <v>47.2</v>
      </c>
      <c r="CR242">
        <v>1</v>
      </c>
    </row>
    <row r="243" spans="5:96" x14ac:dyDescent="0.2">
      <c r="E243" s="1"/>
      <c r="F243" s="1"/>
      <c r="G243" s="56">
        <v>232</v>
      </c>
      <c r="H243">
        <v>1</v>
      </c>
      <c r="J243" s="1"/>
      <c r="K243" s="56">
        <v>221</v>
      </c>
      <c r="L243">
        <v>1</v>
      </c>
      <c r="M243" s="1"/>
      <c r="N243" s="56" t="s">
        <v>66</v>
      </c>
      <c r="O243">
        <v>1</v>
      </c>
      <c r="P243" s="53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I243" s="56">
        <v>20</v>
      </c>
      <c r="AJ243">
        <v>2</v>
      </c>
      <c r="AL243" s="56">
        <v>176</v>
      </c>
      <c r="AM243">
        <v>1</v>
      </c>
      <c r="AO243" s="56">
        <v>19.3</v>
      </c>
      <c r="AP243">
        <v>1</v>
      </c>
      <c r="AR243" s="56">
        <v>176</v>
      </c>
      <c r="AS243">
        <v>1</v>
      </c>
      <c r="AU243" s="56">
        <v>19.100000000000001</v>
      </c>
      <c r="AV243">
        <v>3</v>
      </c>
      <c r="AX243" s="56">
        <v>176</v>
      </c>
      <c r="AY243">
        <v>1</v>
      </c>
      <c r="BA243" s="56">
        <v>20</v>
      </c>
      <c r="BB243">
        <v>3</v>
      </c>
      <c r="BD243" s="56">
        <v>176</v>
      </c>
      <c r="BE243">
        <v>1</v>
      </c>
      <c r="BG243" s="56">
        <v>19.899999999999999</v>
      </c>
      <c r="BH243">
        <v>1</v>
      </c>
      <c r="BJ243" s="56">
        <v>177</v>
      </c>
      <c r="BK243">
        <v>1</v>
      </c>
      <c r="BM243" s="56">
        <v>20.399999999999999</v>
      </c>
      <c r="BN243">
        <v>1</v>
      </c>
      <c r="BP243" s="56">
        <v>176</v>
      </c>
      <c r="BQ243">
        <v>1</v>
      </c>
      <c r="BS243" s="56">
        <v>20.2</v>
      </c>
      <c r="BT243">
        <v>2</v>
      </c>
      <c r="BV243" s="56">
        <v>176</v>
      </c>
      <c r="BW243">
        <v>1</v>
      </c>
      <c r="BY243" s="56">
        <v>24.1</v>
      </c>
      <c r="BZ243">
        <v>2</v>
      </c>
      <c r="CB243" s="56">
        <v>176</v>
      </c>
      <c r="CC243">
        <v>1</v>
      </c>
      <c r="CE243" s="56">
        <v>19.3</v>
      </c>
      <c r="CF243">
        <v>3</v>
      </c>
      <c r="CH243" s="56">
        <v>176</v>
      </c>
      <c r="CI243">
        <v>1</v>
      </c>
      <c r="CK243" s="56">
        <v>33.6</v>
      </c>
      <c r="CL243">
        <v>2</v>
      </c>
      <c r="CN243" s="56" t="s">
        <v>1333</v>
      </c>
      <c r="CO243">
        <v>4</v>
      </c>
      <c r="CQ243" s="56">
        <v>47.3</v>
      </c>
      <c r="CR243">
        <v>2</v>
      </c>
    </row>
    <row r="244" spans="5:96" x14ac:dyDescent="0.2">
      <c r="E244" s="1"/>
      <c r="F244" s="1"/>
      <c r="G244" s="56">
        <v>233</v>
      </c>
      <c r="H244">
        <v>3</v>
      </c>
      <c r="J244" s="1"/>
      <c r="K244" s="56">
        <v>222</v>
      </c>
      <c r="L244">
        <v>2</v>
      </c>
      <c r="M244" s="1"/>
      <c r="N244" s="56" t="s">
        <v>45</v>
      </c>
      <c r="O244">
        <v>1</v>
      </c>
      <c r="P244" s="53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I244" s="56">
        <v>20.100000000000001</v>
      </c>
      <c r="AJ244">
        <v>3</v>
      </c>
      <c r="AL244" s="56">
        <v>177</v>
      </c>
      <c r="AM244">
        <v>1</v>
      </c>
      <c r="AO244" s="56">
        <v>19.399999999999999</v>
      </c>
      <c r="AP244">
        <v>5</v>
      </c>
      <c r="AR244" s="56">
        <v>177</v>
      </c>
      <c r="AS244">
        <v>1</v>
      </c>
      <c r="AU244" s="56">
        <v>19.2</v>
      </c>
      <c r="AV244">
        <v>4</v>
      </c>
      <c r="AX244" s="56">
        <v>177</v>
      </c>
      <c r="AY244">
        <v>1</v>
      </c>
      <c r="BA244" s="56">
        <v>20.2</v>
      </c>
      <c r="BB244">
        <v>1</v>
      </c>
      <c r="BD244" s="56">
        <v>177</v>
      </c>
      <c r="BE244">
        <v>1</v>
      </c>
      <c r="BG244" s="56">
        <v>20</v>
      </c>
      <c r="BH244">
        <v>1</v>
      </c>
      <c r="BJ244" s="56">
        <v>178</v>
      </c>
      <c r="BK244">
        <v>1</v>
      </c>
      <c r="BM244" s="56">
        <v>20.5</v>
      </c>
      <c r="BN244">
        <v>2</v>
      </c>
      <c r="BP244" s="56">
        <v>177</v>
      </c>
      <c r="BQ244">
        <v>1</v>
      </c>
      <c r="BS244" s="56">
        <v>20.3</v>
      </c>
      <c r="BT244">
        <v>2</v>
      </c>
      <c r="BV244" s="56">
        <v>177</v>
      </c>
      <c r="BW244">
        <v>1</v>
      </c>
      <c r="BY244" s="56">
        <v>24.3</v>
      </c>
      <c r="BZ244">
        <v>1</v>
      </c>
      <c r="CB244" s="56">
        <v>177</v>
      </c>
      <c r="CC244">
        <v>1</v>
      </c>
      <c r="CE244" s="56">
        <v>19.399999999999999</v>
      </c>
      <c r="CF244">
        <v>2</v>
      </c>
      <c r="CH244" s="56">
        <v>177</v>
      </c>
      <c r="CI244">
        <v>1</v>
      </c>
      <c r="CK244" s="56">
        <v>33.9</v>
      </c>
      <c r="CL244">
        <v>2</v>
      </c>
      <c r="CN244" s="56" t="s">
        <v>1592</v>
      </c>
      <c r="CO244">
        <v>4</v>
      </c>
      <c r="CQ244" s="56">
        <v>47.4</v>
      </c>
      <c r="CR244">
        <v>1</v>
      </c>
    </row>
    <row r="245" spans="5:96" x14ac:dyDescent="0.2">
      <c r="E245" s="1"/>
      <c r="F245" s="1"/>
      <c r="G245" s="56">
        <v>236</v>
      </c>
      <c r="H245">
        <v>1</v>
      </c>
      <c r="J245" s="1"/>
      <c r="K245" s="56">
        <v>224</v>
      </c>
      <c r="L245">
        <v>3</v>
      </c>
      <c r="M245" s="1"/>
      <c r="N245" s="56" t="s">
        <v>672</v>
      </c>
      <c r="O245">
        <v>1</v>
      </c>
      <c r="P245" s="53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I245" s="56">
        <v>20.2</v>
      </c>
      <c r="AJ245">
        <v>4</v>
      </c>
      <c r="AL245" s="56">
        <v>178</v>
      </c>
      <c r="AM245">
        <v>1</v>
      </c>
      <c r="AO245" s="56">
        <v>19.5</v>
      </c>
      <c r="AP245">
        <v>1</v>
      </c>
      <c r="AR245" s="56">
        <v>178</v>
      </c>
      <c r="AS245">
        <v>1</v>
      </c>
      <c r="AU245" s="56">
        <v>19.3</v>
      </c>
      <c r="AV245">
        <v>2</v>
      </c>
      <c r="AX245" s="56">
        <v>178</v>
      </c>
      <c r="AY245">
        <v>1</v>
      </c>
      <c r="BA245" s="56">
        <v>20.3</v>
      </c>
      <c r="BB245">
        <v>1</v>
      </c>
      <c r="BD245" s="56">
        <v>178</v>
      </c>
      <c r="BE245">
        <v>1</v>
      </c>
      <c r="BG245" s="56">
        <v>20.100000000000001</v>
      </c>
      <c r="BH245">
        <v>2</v>
      </c>
      <c r="BJ245" s="56">
        <v>179</v>
      </c>
      <c r="BK245">
        <v>1</v>
      </c>
      <c r="BM245" s="56">
        <v>20.6</v>
      </c>
      <c r="BN245">
        <v>5</v>
      </c>
      <c r="BP245" s="56">
        <v>178</v>
      </c>
      <c r="BQ245">
        <v>1</v>
      </c>
      <c r="BS245" s="56">
        <v>20.399999999999999</v>
      </c>
      <c r="BT245">
        <v>4</v>
      </c>
      <c r="BV245" s="56">
        <v>178</v>
      </c>
      <c r="BW245">
        <v>1</v>
      </c>
      <c r="BY245" s="56">
        <v>24.4</v>
      </c>
      <c r="BZ245">
        <v>1</v>
      </c>
      <c r="CB245" s="56">
        <v>178</v>
      </c>
      <c r="CC245">
        <v>1</v>
      </c>
      <c r="CE245" s="56">
        <v>19.5</v>
      </c>
      <c r="CF245">
        <v>3</v>
      </c>
      <c r="CH245" s="56">
        <v>178</v>
      </c>
      <c r="CI245">
        <v>1</v>
      </c>
      <c r="CK245" s="56">
        <v>34</v>
      </c>
      <c r="CL245">
        <v>2</v>
      </c>
      <c r="CN245" s="56" t="s">
        <v>1466</v>
      </c>
      <c r="CO245">
        <v>2</v>
      </c>
      <c r="CQ245" s="56">
        <v>47.6</v>
      </c>
      <c r="CR245">
        <v>1</v>
      </c>
    </row>
    <row r="246" spans="5:96" x14ac:dyDescent="0.2">
      <c r="E246" s="1"/>
      <c r="F246" s="1"/>
      <c r="G246" s="56">
        <v>237</v>
      </c>
      <c r="H246">
        <v>2</v>
      </c>
      <c r="J246" s="1"/>
      <c r="K246" s="56">
        <v>227</v>
      </c>
      <c r="L246">
        <v>2</v>
      </c>
      <c r="M246" s="1"/>
      <c r="N246" s="56" t="s">
        <v>157</v>
      </c>
      <c r="O246">
        <v>1</v>
      </c>
      <c r="P246" s="53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I246" s="56">
        <v>20.3</v>
      </c>
      <c r="AJ246">
        <v>3</v>
      </c>
      <c r="AL246" s="56">
        <v>179</v>
      </c>
      <c r="AM246">
        <v>1</v>
      </c>
      <c r="AO246" s="56">
        <v>19.7</v>
      </c>
      <c r="AP246">
        <v>1</v>
      </c>
      <c r="AR246" s="56">
        <v>179</v>
      </c>
      <c r="AS246">
        <v>1</v>
      </c>
      <c r="AU246" s="56">
        <v>19.399999999999999</v>
      </c>
      <c r="AV246">
        <v>2</v>
      </c>
      <c r="AX246" s="56">
        <v>179</v>
      </c>
      <c r="AY246">
        <v>1</v>
      </c>
      <c r="BA246" s="56">
        <v>20.399999999999999</v>
      </c>
      <c r="BB246">
        <v>3</v>
      </c>
      <c r="BD246" s="56">
        <v>179</v>
      </c>
      <c r="BE246">
        <v>1</v>
      </c>
      <c r="BG246" s="56">
        <v>20.2</v>
      </c>
      <c r="BH246">
        <v>2</v>
      </c>
      <c r="BJ246" s="56">
        <v>180</v>
      </c>
      <c r="BK246">
        <v>1</v>
      </c>
      <c r="BM246" s="56">
        <v>20.7</v>
      </c>
      <c r="BN246">
        <v>3</v>
      </c>
      <c r="BP246" s="56">
        <v>179</v>
      </c>
      <c r="BQ246">
        <v>1</v>
      </c>
      <c r="BS246" s="56">
        <v>20.6</v>
      </c>
      <c r="BT246">
        <v>1</v>
      </c>
      <c r="BV246" s="56">
        <v>179</v>
      </c>
      <c r="BW246">
        <v>1</v>
      </c>
      <c r="BY246" s="56">
        <v>24.5</v>
      </c>
      <c r="BZ246">
        <v>1</v>
      </c>
      <c r="CB246" s="56">
        <v>179</v>
      </c>
      <c r="CC246">
        <v>1</v>
      </c>
      <c r="CE246" s="56">
        <v>19.600000000000001</v>
      </c>
      <c r="CF246">
        <v>1</v>
      </c>
      <c r="CH246" s="56">
        <v>179</v>
      </c>
      <c r="CI246">
        <v>1</v>
      </c>
      <c r="CK246" s="56">
        <v>34.1</v>
      </c>
      <c r="CL246">
        <v>2</v>
      </c>
      <c r="CN246" s="56" t="s">
        <v>1857</v>
      </c>
      <c r="CO246">
        <v>3</v>
      </c>
      <c r="CQ246" s="56">
        <v>47.9</v>
      </c>
      <c r="CR246">
        <v>1</v>
      </c>
    </row>
    <row r="247" spans="5:96" x14ac:dyDescent="0.2">
      <c r="E247" s="1"/>
      <c r="F247" s="1"/>
      <c r="G247" s="56">
        <v>239</v>
      </c>
      <c r="H247">
        <v>1</v>
      </c>
      <c r="J247" s="1"/>
      <c r="K247" s="56">
        <v>229</v>
      </c>
      <c r="L247">
        <v>1</v>
      </c>
      <c r="M247" s="1"/>
      <c r="N247" s="56" t="s">
        <v>1200</v>
      </c>
      <c r="O247">
        <v>1</v>
      </c>
      <c r="P247" s="53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I247" s="56">
        <v>20.399999999999999</v>
      </c>
      <c r="AJ247">
        <v>1</v>
      </c>
      <c r="AL247" s="56">
        <v>180</v>
      </c>
      <c r="AM247">
        <v>1</v>
      </c>
      <c r="AO247" s="56">
        <v>19.8</v>
      </c>
      <c r="AP247">
        <v>5</v>
      </c>
      <c r="AR247" s="56">
        <v>180</v>
      </c>
      <c r="AS247">
        <v>1</v>
      </c>
      <c r="AU247" s="56">
        <v>19.5</v>
      </c>
      <c r="AV247">
        <v>2</v>
      </c>
      <c r="AX247" s="56">
        <v>180</v>
      </c>
      <c r="AY247">
        <v>1</v>
      </c>
      <c r="BA247" s="56">
        <v>20.6</v>
      </c>
      <c r="BB247">
        <v>1</v>
      </c>
      <c r="BD247" s="56">
        <v>180</v>
      </c>
      <c r="BE247">
        <v>1</v>
      </c>
      <c r="BG247" s="56">
        <v>20.3</v>
      </c>
      <c r="BH247">
        <v>2</v>
      </c>
      <c r="BJ247" s="56">
        <v>181</v>
      </c>
      <c r="BK247">
        <v>1</v>
      </c>
      <c r="BM247" s="56">
        <v>20.8</v>
      </c>
      <c r="BN247">
        <v>2</v>
      </c>
      <c r="BP247" s="56">
        <v>180</v>
      </c>
      <c r="BQ247">
        <v>1</v>
      </c>
      <c r="BS247" s="56">
        <v>20.7</v>
      </c>
      <c r="BT247">
        <v>1</v>
      </c>
      <c r="BV247" s="56">
        <v>180</v>
      </c>
      <c r="BW247">
        <v>1</v>
      </c>
      <c r="BY247" s="56">
        <v>24.6</v>
      </c>
      <c r="BZ247">
        <v>3</v>
      </c>
      <c r="CB247" s="56">
        <v>180</v>
      </c>
      <c r="CC247">
        <v>1</v>
      </c>
      <c r="CE247" s="56">
        <v>19.7</v>
      </c>
      <c r="CF247">
        <v>1</v>
      </c>
      <c r="CH247" s="56">
        <v>180</v>
      </c>
      <c r="CI247">
        <v>1</v>
      </c>
      <c r="CK247" s="56">
        <v>34.200000000000003</v>
      </c>
      <c r="CL247">
        <v>1</v>
      </c>
      <c r="CN247" s="56" t="s">
        <v>1366</v>
      </c>
      <c r="CO247">
        <v>2</v>
      </c>
      <c r="CQ247" s="56">
        <v>48</v>
      </c>
      <c r="CR247">
        <v>2</v>
      </c>
    </row>
    <row r="248" spans="5:96" x14ac:dyDescent="0.2">
      <c r="E248" s="1"/>
      <c r="F248" s="1"/>
      <c r="G248" s="56">
        <v>240</v>
      </c>
      <c r="H248">
        <v>2</v>
      </c>
      <c r="J248" s="1"/>
      <c r="K248" s="56">
        <v>230</v>
      </c>
      <c r="L248">
        <v>2</v>
      </c>
      <c r="M248" s="1"/>
      <c r="N248" s="56" t="s">
        <v>793</v>
      </c>
      <c r="O248">
        <v>1</v>
      </c>
      <c r="P248" s="53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I248" s="56">
        <v>20.5</v>
      </c>
      <c r="AJ248">
        <v>3</v>
      </c>
      <c r="AL248" s="56">
        <v>181</v>
      </c>
      <c r="AM248">
        <v>1</v>
      </c>
      <c r="AO248" s="56">
        <v>19.899999999999999</v>
      </c>
      <c r="AP248">
        <v>4</v>
      </c>
      <c r="AR248" s="56">
        <v>181</v>
      </c>
      <c r="AS248">
        <v>1</v>
      </c>
      <c r="AU248" s="56">
        <v>19.600000000000001</v>
      </c>
      <c r="AV248">
        <v>3</v>
      </c>
      <c r="AX248" s="56">
        <v>181</v>
      </c>
      <c r="AY248">
        <v>1</v>
      </c>
      <c r="BA248" s="56">
        <v>20.7</v>
      </c>
      <c r="BB248">
        <v>1</v>
      </c>
      <c r="BD248" s="56">
        <v>181</v>
      </c>
      <c r="BE248">
        <v>1</v>
      </c>
      <c r="BG248" s="56">
        <v>20.399999999999999</v>
      </c>
      <c r="BH248">
        <v>1</v>
      </c>
      <c r="BJ248" s="56">
        <v>182</v>
      </c>
      <c r="BK248">
        <v>1</v>
      </c>
      <c r="BM248" s="56">
        <v>21</v>
      </c>
      <c r="BN248">
        <v>1</v>
      </c>
      <c r="BP248" s="56">
        <v>181</v>
      </c>
      <c r="BQ248">
        <v>1</v>
      </c>
      <c r="BS248" s="56">
        <v>20.8</v>
      </c>
      <c r="BT248">
        <v>2</v>
      </c>
      <c r="BV248" s="56">
        <v>181</v>
      </c>
      <c r="BW248">
        <v>1</v>
      </c>
      <c r="BY248" s="56">
        <v>24.7</v>
      </c>
      <c r="BZ248">
        <v>4</v>
      </c>
      <c r="CB248" s="56">
        <v>181</v>
      </c>
      <c r="CC248">
        <v>1</v>
      </c>
      <c r="CE248" s="56">
        <v>19.899999999999999</v>
      </c>
      <c r="CF248">
        <v>1</v>
      </c>
      <c r="CH248" s="56">
        <v>181</v>
      </c>
      <c r="CI248">
        <v>1</v>
      </c>
      <c r="CK248" s="56">
        <v>34.299999999999997</v>
      </c>
      <c r="CL248">
        <v>1</v>
      </c>
      <c r="CN248" s="56" t="s">
        <v>1446</v>
      </c>
      <c r="CO248">
        <v>2</v>
      </c>
      <c r="CQ248" s="56">
        <v>48.1</v>
      </c>
      <c r="CR248">
        <v>1</v>
      </c>
    </row>
    <row r="249" spans="5:96" x14ac:dyDescent="0.2">
      <c r="E249" s="1"/>
      <c r="F249" s="1"/>
      <c r="G249" s="56">
        <v>242</v>
      </c>
      <c r="H249">
        <v>1</v>
      </c>
      <c r="J249" s="1"/>
      <c r="K249" s="56">
        <v>232</v>
      </c>
      <c r="L249">
        <v>1</v>
      </c>
      <c r="M249" s="1"/>
      <c r="N249" s="56" t="s">
        <v>1351</v>
      </c>
      <c r="O249">
        <v>1</v>
      </c>
      <c r="P249" s="53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I249" s="56">
        <v>20.6</v>
      </c>
      <c r="AJ249">
        <v>1</v>
      </c>
      <c r="AL249" s="56">
        <v>182</v>
      </c>
      <c r="AM249">
        <v>1</v>
      </c>
      <c r="AO249" s="56">
        <v>20</v>
      </c>
      <c r="AP249">
        <v>3</v>
      </c>
      <c r="AR249" s="56">
        <v>182</v>
      </c>
      <c r="AS249">
        <v>1</v>
      </c>
      <c r="AU249" s="56">
        <v>19.7</v>
      </c>
      <c r="AV249">
        <v>1</v>
      </c>
      <c r="AX249" s="56">
        <v>182</v>
      </c>
      <c r="AY249">
        <v>1</v>
      </c>
      <c r="BA249" s="56">
        <v>20.8</v>
      </c>
      <c r="BB249">
        <v>2</v>
      </c>
      <c r="BD249" s="56">
        <v>182</v>
      </c>
      <c r="BE249">
        <v>1</v>
      </c>
      <c r="BG249" s="56">
        <v>20.5</v>
      </c>
      <c r="BH249">
        <v>4</v>
      </c>
      <c r="BJ249" s="56">
        <v>183</v>
      </c>
      <c r="BK249">
        <v>1</v>
      </c>
      <c r="BM249" s="56">
        <v>21.1</v>
      </c>
      <c r="BN249">
        <v>2</v>
      </c>
      <c r="BP249" s="56">
        <v>182</v>
      </c>
      <c r="BQ249">
        <v>1</v>
      </c>
      <c r="BS249" s="56">
        <v>20.9</v>
      </c>
      <c r="BT249">
        <v>1</v>
      </c>
      <c r="BV249" s="56">
        <v>182</v>
      </c>
      <c r="BW249">
        <v>1</v>
      </c>
      <c r="BY249" s="56">
        <v>24.9</v>
      </c>
      <c r="BZ249">
        <v>2</v>
      </c>
      <c r="CB249" s="56">
        <v>182</v>
      </c>
      <c r="CC249">
        <v>1</v>
      </c>
      <c r="CE249" s="56">
        <v>20</v>
      </c>
      <c r="CF249">
        <v>4</v>
      </c>
      <c r="CH249" s="56">
        <v>182</v>
      </c>
      <c r="CI249">
        <v>1</v>
      </c>
      <c r="CK249" s="56">
        <v>34.4</v>
      </c>
      <c r="CL249">
        <v>4</v>
      </c>
      <c r="CN249" s="56" t="s">
        <v>878</v>
      </c>
      <c r="CO249">
        <v>3</v>
      </c>
      <c r="CQ249" s="56">
        <v>48.2</v>
      </c>
      <c r="CR249">
        <v>3</v>
      </c>
    </row>
    <row r="250" spans="5:96" x14ac:dyDescent="0.2">
      <c r="E250" s="1"/>
      <c r="F250" s="1"/>
      <c r="G250" s="56">
        <v>243</v>
      </c>
      <c r="H250">
        <v>1</v>
      </c>
      <c r="J250" s="1"/>
      <c r="K250" s="56">
        <v>233</v>
      </c>
      <c r="L250">
        <v>1</v>
      </c>
      <c r="M250" s="1"/>
      <c r="N250" s="56" t="s">
        <v>1927</v>
      </c>
      <c r="O250">
        <v>1</v>
      </c>
      <c r="P250" s="53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I250" s="56">
        <v>20.7</v>
      </c>
      <c r="AJ250">
        <v>1</v>
      </c>
      <c r="AL250" s="56">
        <v>183</v>
      </c>
      <c r="AM250">
        <v>1</v>
      </c>
      <c r="AO250" s="56">
        <v>20.100000000000001</v>
      </c>
      <c r="AP250">
        <v>2</v>
      </c>
      <c r="AR250" s="56">
        <v>183</v>
      </c>
      <c r="AS250">
        <v>1</v>
      </c>
      <c r="AU250" s="56">
        <v>19.8</v>
      </c>
      <c r="AV250">
        <v>3</v>
      </c>
      <c r="AX250" s="56">
        <v>183</v>
      </c>
      <c r="AY250">
        <v>1</v>
      </c>
      <c r="BA250" s="56">
        <v>20.9</v>
      </c>
      <c r="BB250">
        <v>1</v>
      </c>
      <c r="BD250" s="56">
        <v>183</v>
      </c>
      <c r="BE250">
        <v>1</v>
      </c>
      <c r="BG250" s="56">
        <v>20.6</v>
      </c>
      <c r="BH250">
        <v>1</v>
      </c>
      <c r="BJ250" s="56">
        <v>184</v>
      </c>
      <c r="BK250">
        <v>1</v>
      </c>
      <c r="BM250" s="56">
        <v>21.2</v>
      </c>
      <c r="BN250">
        <v>3</v>
      </c>
      <c r="BP250" s="56">
        <v>183</v>
      </c>
      <c r="BQ250">
        <v>1</v>
      </c>
      <c r="BS250" s="56">
        <v>21.1</v>
      </c>
      <c r="BT250">
        <v>2</v>
      </c>
      <c r="BV250" s="56">
        <v>183</v>
      </c>
      <c r="BW250">
        <v>1</v>
      </c>
      <c r="BY250" s="56">
        <v>25.1</v>
      </c>
      <c r="BZ250">
        <v>1</v>
      </c>
      <c r="CB250" s="56">
        <v>183</v>
      </c>
      <c r="CC250">
        <v>1</v>
      </c>
      <c r="CE250" s="56">
        <v>20.100000000000001</v>
      </c>
      <c r="CF250">
        <v>2</v>
      </c>
      <c r="CH250" s="56">
        <v>183</v>
      </c>
      <c r="CI250">
        <v>1</v>
      </c>
      <c r="CK250" s="56">
        <v>34.6</v>
      </c>
      <c r="CL250">
        <v>2</v>
      </c>
      <c r="CN250" s="56" t="s">
        <v>1741</v>
      </c>
      <c r="CO250">
        <v>3</v>
      </c>
      <c r="CQ250" s="56">
        <v>48.3</v>
      </c>
      <c r="CR250">
        <v>1</v>
      </c>
    </row>
    <row r="251" spans="5:96" x14ac:dyDescent="0.2">
      <c r="E251" s="1"/>
      <c r="F251" s="1"/>
      <c r="G251" s="56">
        <v>244</v>
      </c>
      <c r="H251">
        <v>2</v>
      </c>
      <c r="J251" s="1"/>
      <c r="K251" s="56">
        <v>234</v>
      </c>
      <c r="L251">
        <v>1</v>
      </c>
      <c r="M251" s="1"/>
      <c r="N251" s="56" t="s">
        <v>1086</v>
      </c>
      <c r="O251">
        <v>1</v>
      </c>
      <c r="P251" s="53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I251" s="56">
        <v>20.8</v>
      </c>
      <c r="AJ251">
        <v>3</v>
      </c>
      <c r="AL251" s="56">
        <v>184</v>
      </c>
      <c r="AM251">
        <v>1</v>
      </c>
      <c r="AO251" s="56">
        <v>20.2</v>
      </c>
      <c r="AP251">
        <v>3</v>
      </c>
      <c r="AR251" s="56">
        <v>184</v>
      </c>
      <c r="AS251">
        <v>1</v>
      </c>
      <c r="AU251" s="56">
        <v>19.899999999999999</v>
      </c>
      <c r="AV251">
        <v>2</v>
      </c>
      <c r="AX251" s="56">
        <v>184</v>
      </c>
      <c r="AY251">
        <v>1</v>
      </c>
      <c r="BA251" s="56">
        <v>21</v>
      </c>
      <c r="BB251">
        <v>4</v>
      </c>
      <c r="BD251" s="56">
        <v>184</v>
      </c>
      <c r="BE251">
        <v>1</v>
      </c>
      <c r="BG251" s="56">
        <v>20.7</v>
      </c>
      <c r="BH251">
        <v>1</v>
      </c>
      <c r="BJ251" s="56">
        <v>185</v>
      </c>
      <c r="BK251">
        <v>1</v>
      </c>
      <c r="BM251" s="56">
        <v>21.4</v>
      </c>
      <c r="BN251">
        <v>1</v>
      </c>
      <c r="BP251" s="56">
        <v>184</v>
      </c>
      <c r="BQ251">
        <v>1</v>
      </c>
      <c r="BS251" s="56">
        <v>21.2</v>
      </c>
      <c r="BT251">
        <v>1</v>
      </c>
      <c r="BV251" s="56">
        <v>184</v>
      </c>
      <c r="BW251">
        <v>1</v>
      </c>
      <c r="BY251" s="56">
        <v>25.2</v>
      </c>
      <c r="BZ251">
        <v>3</v>
      </c>
      <c r="CB251" s="56">
        <v>184</v>
      </c>
      <c r="CC251">
        <v>1</v>
      </c>
      <c r="CE251" s="56">
        <v>20.3</v>
      </c>
      <c r="CF251">
        <v>4</v>
      </c>
      <c r="CH251" s="56">
        <v>184</v>
      </c>
      <c r="CI251">
        <v>1</v>
      </c>
      <c r="CK251" s="56">
        <v>34.700000000000003</v>
      </c>
      <c r="CL251">
        <v>3</v>
      </c>
      <c r="CN251" s="56" t="s">
        <v>1075</v>
      </c>
      <c r="CO251">
        <v>3</v>
      </c>
      <c r="CQ251" s="56">
        <v>48.5</v>
      </c>
      <c r="CR251">
        <v>2</v>
      </c>
    </row>
    <row r="252" spans="5:96" x14ac:dyDescent="0.2">
      <c r="E252" s="1"/>
      <c r="F252" s="1"/>
      <c r="G252" s="56">
        <v>246</v>
      </c>
      <c r="H252">
        <v>1</v>
      </c>
      <c r="J252" s="1"/>
      <c r="K252" s="56">
        <v>235</v>
      </c>
      <c r="L252">
        <v>1</v>
      </c>
      <c r="M252" s="1"/>
      <c r="N252" s="56" t="s">
        <v>1097</v>
      </c>
      <c r="O252">
        <v>1</v>
      </c>
      <c r="P252" s="53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I252" s="56">
        <v>20.9</v>
      </c>
      <c r="AJ252">
        <v>3</v>
      </c>
      <c r="AL252" s="56">
        <v>185</v>
      </c>
      <c r="AM252">
        <v>1</v>
      </c>
      <c r="AO252" s="56">
        <v>20.3</v>
      </c>
      <c r="AP252">
        <v>3</v>
      </c>
      <c r="AR252" s="56">
        <v>185</v>
      </c>
      <c r="AS252">
        <v>1</v>
      </c>
      <c r="AU252" s="56">
        <v>20</v>
      </c>
      <c r="AV252">
        <v>1</v>
      </c>
      <c r="AX252" s="56">
        <v>185</v>
      </c>
      <c r="AY252">
        <v>1</v>
      </c>
      <c r="BA252" s="56">
        <v>21.3</v>
      </c>
      <c r="BB252">
        <v>2</v>
      </c>
      <c r="BD252" s="56">
        <v>185</v>
      </c>
      <c r="BE252">
        <v>1</v>
      </c>
      <c r="BG252" s="56">
        <v>21</v>
      </c>
      <c r="BH252">
        <v>1</v>
      </c>
      <c r="BJ252" s="56">
        <v>186</v>
      </c>
      <c r="BK252">
        <v>1</v>
      </c>
      <c r="BM252" s="56">
        <v>21.5</v>
      </c>
      <c r="BN252">
        <v>1</v>
      </c>
      <c r="BP252" s="56">
        <v>185</v>
      </c>
      <c r="BQ252">
        <v>1</v>
      </c>
      <c r="BS252" s="56">
        <v>21.3</v>
      </c>
      <c r="BT252">
        <v>3</v>
      </c>
      <c r="BV252" s="56">
        <v>185</v>
      </c>
      <c r="BW252">
        <v>1</v>
      </c>
      <c r="BY252" s="56">
        <v>25.3</v>
      </c>
      <c r="BZ252">
        <v>1</v>
      </c>
      <c r="CB252" s="56">
        <v>185</v>
      </c>
      <c r="CC252">
        <v>1</v>
      </c>
      <c r="CE252" s="56">
        <v>20.399999999999999</v>
      </c>
      <c r="CF252">
        <v>2</v>
      </c>
      <c r="CH252" s="56">
        <v>185</v>
      </c>
      <c r="CI252">
        <v>1</v>
      </c>
      <c r="CK252" s="56">
        <v>34.799999999999997</v>
      </c>
      <c r="CL252">
        <v>1</v>
      </c>
      <c r="CN252" s="56" t="s">
        <v>1071</v>
      </c>
      <c r="CO252">
        <v>2</v>
      </c>
      <c r="CQ252" s="56">
        <v>48.7</v>
      </c>
      <c r="CR252">
        <v>1</v>
      </c>
    </row>
    <row r="253" spans="5:96" x14ac:dyDescent="0.2">
      <c r="E253" s="1"/>
      <c r="F253" s="1"/>
      <c r="G253" s="56">
        <v>247</v>
      </c>
      <c r="H253">
        <v>3</v>
      </c>
      <c r="J253" s="1"/>
      <c r="K253" s="56">
        <v>236</v>
      </c>
      <c r="L253">
        <v>3</v>
      </c>
      <c r="M253" s="1"/>
      <c r="N253" s="56" t="s">
        <v>1276</v>
      </c>
      <c r="O253">
        <v>1</v>
      </c>
      <c r="P253" s="53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I253" s="56">
        <v>21</v>
      </c>
      <c r="AJ253">
        <v>1</v>
      </c>
      <c r="AL253" s="56">
        <v>186</v>
      </c>
      <c r="AM253">
        <v>1</v>
      </c>
      <c r="AO253" s="56">
        <v>20.399999999999999</v>
      </c>
      <c r="AP253">
        <v>2</v>
      </c>
      <c r="AR253" s="56">
        <v>186</v>
      </c>
      <c r="AS253">
        <v>1</v>
      </c>
      <c r="AU253" s="56">
        <v>20.100000000000001</v>
      </c>
      <c r="AV253">
        <v>2</v>
      </c>
      <c r="AX253" s="56">
        <v>186</v>
      </c>
      <c r="AY253">
        <v>1</v>
      </c>
      <c r="BA253" s="56">
        <v>21.4</v>
      </c>
      <c r="BB253">
        <v>2</v>
      </c>
      <c r="BD253" s="56">
        <v>186</v>
      </c>
      <c r="BE253">
        <v>1</v>
      </c>
      <c r="BG253" s="56">
        <v>21.1</v>
      </c>
      <c r="BH253">
        <v>2</v>
      </c>
      <c r="BJ253" s="56">
        <v>187</v>
      </c>
      <c r="BK253">
        <v>1</v>
      </c>
      <c r="BM253" s="56">
        <v>21.6</v>
      </c>
      <c r="BN253">
        <v>1</v>
      </c>
      <c r="BP253" s="56">
        <v>186</v>
      </c>
      <c r="BQ253">
        <v>1</v>
      </c>
      <c r="BS253" s="56">
        <v>21.4</v>
      </c>
      <c r="BT253">
        <v>1</v>
      </c>
      <c r="BV253" s="56">
        <v>186</v>
      </c>
      <c r="BW253">
        <v>1</v>
      </c>
      <c r="BY253" s="56">
        <v>25.4</v>
      </c>
      <c r="BZ253">
        <v>1</v>
      </c>
      <c r="CB253" s="56">
        <v>186</v>
      </c>
      <c r="CC253">
        <v>1</v>
      </c>
      <c r="CE253" s="56">
        <v>20.6</v>
      </c>
      <c r="CF253">
        <v>3</v>
      </c>
      <c r="CH253" s="56">
        <v>186</v>
      </c>
      <c r="CI253">
        <v>1</v>
      </c>
      <c r="CK253" s="56">
        <v>34.9</v>
      </c>
      <c r="CL253">
        <v>4</v>
      </c>
      <c r="CN253" s="56" t="s">
        <v>1656</v>
      </c>
      <c r="CO253">
        <v>2</v>
      </c>
      <c r="CQ253" s="56">
        <v>48.9</v>
      </c>
      <c r="CR253">
        <v>1</v>
      </c>
    </row>
    <row r="254" spans="5:96" x14ac:dyDescent="0.2">
      <c r="E254" s="1"/>
      <c r="F254" s="1"/>
      <c r="G254" s="56">
        <v>250</v>
      </c>
      <c r="H254">
        <v>1</v>
      </c>
      <c r="J254" s="1"/>
      <c r="K254" s="56">
        <v>239</v>
      </c>
      <c r="L254">
        <v>2</v>
      </c>
      <c r="M254" s="1"/>
      <c r="N254" s="56" t="s">
        <v>1912</v>
      </c>
      <c r="O254">
        <v>1</v>
      </c>
      <c r="P254" s="53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I254" s="56">
        <v>21.1</v>
      </c>
      <c r="AJ254">
        <v>3</v>
      </c>
      <c r="AL254" s="56">
        <v>187</v>
      </c>
      <c r="AM254">
        <v>1</v>
      </c>
      <c r="AO254" s="56">
        <v>20.5</v>
      </c>
      <c r="AP254">
        <v>3</v>
      </c>
      <c r="AR254" s="56">
        <v>187</v>
      </c>
      <c r="AS254">
        <v>1</v>
      </c>
      <c r="AU254" s="56">
        <v>20.2</v>
      </c>
      <c r="AV254">
        <v>4</v>
      </c>
      <c r="AX254" s="56">
        <v>187</v>
      </c>
      <c r="AY254">
        <v>1</v>
      </c>
      <c r="BA254" s="56">
        <v>21.5</v>
      </c>
      <c r="BB254">
        <v>2</v>
      </c>
      <c r="BD254" s="56">
        <v>187</v>
      </c>
      <c r="BE254">
        <v>1</v>
      </c>
      <c r="BG254" s="56">
        <v>21.2</v>
      </c>
      <c r="BH254">
        <v>1</v>
      </c>
      <c r="BJ254" s="56">
        <v>188</v>
      </c>
      <c r="BK254">
        <v>1</v>
      </c>
      <c r="BM254" s="56">
        <v>21.8</v>
      </c>
      <c r="BN254">
        <v>1</v>
      </c>
      <c r="BP254" s="56">
        <v>187</v>
      </c>
      <c r="BQ254">
        <v>1</v>
      </c>
      <c r="BS254" s="56">
        <v>21.5</v>
      </c>
      <c r="BT254">
        <v>1</v>
      </c>
      <c r="BV254" s="56">
        <v>187</v>
      </c>
      <c r="BW254">
        <v>1</v>
      </c>
      <c r="BY254" s="56">
        <v>25.5</v>
      </c>
      <c r="BZ254">
        <v>2</v>
      </c>
      <c r="CB254" s="56">
        <v>187</v>
      </c>
      <c r="CC254">
        <v>1</v>
      </c>
      <c r="CE254" s="56">
        <v>20.8</v>
      </c>
      <c r="CF254">
        <v>2</v>
      </c>
      <c r="CH254" s="56">
        <v>187</v>
      </c>
      <c r="CI254">
        <v>1</v>
      </c>
      <c r="CK254" s="56">
        <v>35</v>
      </c>
      <c r="CL254">
        <v>1</v>
      </c>
      <c r="CN254" s="56" t="s">
        <v>1373</v>
      </c>
      <c r="CO254">
        <v>3</v>
      </c>
      <c r="CQ254" s="56">
        <v>49</v>
      </c>
      <c r="CR254">
        <v>2</v>
      </c>
    </row>
    <row r="255" spans="5:96" x14ac:dyDescent="0.2">
      <c r="E255" s="1"/>
      <c r="F255" s="1"/>
      <c r="G255" s="56">
        <v>251</v>
      </c>
      <c r="H255">
        <v>2</v>
      </c>
      <c r="J255" s="1"/>
      <c r="K255" s="56">
        <v>241</v>
      </c>
      <c r="L255">
        <v>2</v>
      </c>
      <c r="M255" s="1"/>
      <c r="N255" s="56" t="s">
        <v>1049</v>
      </c>
      <c r="O255">
        <v>1</v>
      </c>
      <c r="P255" s="53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I255" s="56">
        <v>21.2</v>
      </c>
      <c r="AJ255">
        <v>3</v>
      </c>
      <c r="AL255" s="56">
        <v>188</v>
      </c>
      <c r="AM255">
        <v>1</v>
      </c>
      <c r="AO255" s="56">
        <v>20.6</v>
      </c>
      <c r="AP255">
        <v>2</v>
      </c>
      <c r="AR255" s="56">
        <v>188</v>
      </c>
      <c r="AS255">
        <v>1</v>
      </c>
      <c r="AU255" s="56">
        <v>20.3</v>
      </c>
      <c r="AV255">
        <v>2</v>
      </c>
      <c r="AX255" s="56">
        <v>188</v>
      </c>
      <c r="AY255">
        <v>1</v>
      </c>
      <c r="BA255" s="56">
        <v>21.7</v>
      </c>
      <c r="BB255">
        <v>1</v>
      </c>
      <c r="BD255" s="56">
        <v>188</v>
      </c>
      <c r="BE255">
        <v>1</v>
      </c>
      <c r="BG255" s="56">
        <v>21.3</v>
      </c>
      <c r="BH255">
        <v>2</v>
      </c>
      <c r="BJ255" s="56">
        <v>189</v>
      </c>
      <c r="BK255">
        <v>1</v>
      </c>
      <c r="BM255" s="56">
        <v>21.9</v>
      </c>
      <c r="BN255">
        <v>1</v>
      </c>
      <c r="BP255" s="56">
        <v>188</v>
      </c>
      <c r="BQ255">
        <v>1</v>
      </c>
      <c r="BS255" s="56">
        <v>21.6</v>
      </c>
      <c r="BT255">
        <v>2</v>
      </c>
      <c r="BV255" s="56">
        <v>188</v>
      </c>
      <c r="BW255">
        <v>1</v>
      </c>
      <c r="BY255" s="56">
        <v>25.6</v>
      </c>
      <c r="BZ255">
        <v>2</v>
      </c>
      <c r="CB255" s="56">
        <v>188</v>
      </c>
      <c r="CC255">
        <v>1</v>
      </c>
      <c r="CE255" s="56">
        <v>20.9</v>
      </c>
      <c r="CF255">
        <v>2</v>
      </c>
      <c r="CH255" s="56">
        <v>188</v>
      </c>
      <c r="CI255">
        <v>1</v>
      </c>
      <c r="CK255" s="56">
        <v>35.1</v>
      </c>
      <c r="CL255">
        <v>2</v>
      </c>
      <c r="CN255" s="56" t="s">
        <v>1507</v>
      </c>
      <c r="CO255">
        <v>3</v>
      </c>
      <c r="CQ255" s="56">
        <v>49.3</v>
      </c>
      <c r="CR255">
        <v>3</v>
      </c>
    </row>
    <row r="256" spans="5:96" x14ac:dyDescent="0.2">
      <c r="E256" s="1"/>
      <c r="F256" s="1"/>
      <c r="G256" s="56">
        <v>253</v>
      </c>
      <c r="H256">
        <v>2</v>
      </c>
      <c r="J256" s="1"/>
      <c r="K256" s="56">
        <v>243</v>
      </c>
      <c r="L256">
        <v>1</v>
      </c>
      <c r="M256" s="1"/>
      <c r="N256" s="56" t="s">
        <v>872</v>
      </c>
      <c r="O256">
        <v>1</v>
      </c>
      <c r="P256" s="53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I256" s="56">
        <v>21.3</v>
      </c>
      <c r="AJ256">
        <v>4</v>
      </c>
      <c r="AL256" s="56">
        <v>189</v>
      </c>
      <c r="AM256">
        <v>1</v>
      </c>
      <c r="AO256" s="56">
        <v>20.7</v>
      </c>
      <c r="AP256">
        <v>4</v>
      </c>
      <c r="AR256" s="56">
        <v>189</v>
      </c>
      <c r="AS256">
        <v>1</v>
      </c>
      <c r="AU256" s="56">
        <v>20.399999999999999</v>
      </c>
      <c r="AV256">
        <v>5</v>
      </c>
      <c r="AX256" s="56">
        <v>189</v>
      </c>
      <c r="AY256">
        <v>1</v>
      </c>
      <c r="BA256" s="56">
        <v>21.8</v>
      </c>
      <c r="BB256">
        <v>2</v>
      </c>
      <c r="BD256" s="56">
        <v>189</v>
      </c>
      <c r="BE256">
        <v>1</v>
      </c>
      <c r="BG256" s="56">
        <v>21.5</v>
      </c>
      <c r="BH256">
        <v>1</v>
      </c>
      <c r="BJ256" s="56">
        <v>190</v>
      </c>
      <c r="BK256">
        <v>1</v>
      </c>
      <c r="BM256" s="56">
        <v>22</v>
      </c>
      <c r="BN256">
        <v>1</v>
      </c>
      <c r="BP256" s="56">
        <v>189</v>
      </c>
      <c r="BQ256">
        <v>1</v>
      </c>
      <c r="BS256" s="56">
        <v>21.7</v>
      </c>
      <c r="BT256">
        <v>5</v>
      </c>
      <c r="BV256" s="56">
        <v>189</v>
      </c>
      <c r="BW256">
        <v>1</v>
      </c>
      <c r="BY256" s="56">
        <v>25.7</v>
      </c>
      <c r="BZ256">
        <v>2</v>
      </c>
      <c r="CB256" s="56">
        <v>189</v>
      </c>
      <c r="CC256">
        <v>1</v>
      </c>
      <c r="CE256" s="56">
        <v>21</v>
      </c>
      <c r="CF256">
        <v>4</v>
      </c>
      <c r="CH256" s="56">
        <v>189</v>
      </c>
      <c r="CI256">
        <v>1</v>
      </c>
      <c r="CK256" s="56">
        <v>35.299999999999997</v>
      </c>
      <c r="CL256">
        <v>4</v>
      </c>
      <c r="CN256" s="56" t="s">
        <v>1777</v>
      </c>
      <c r="CO256">
        <v>2</v>
      </c>
      <c r="CQ256" s="56">
        <v>49.4</v>
      </c>
      <c r="CR256">
        <v>1</v>
      </c>
    </row>
    <row r="257" spans="5:96" x14ac:dyDescent="0.2">
      <c r="E257" s="1"/>
      <c r="F257" s="1"/>
      <c r="G257" s="56">
        <v>255</v>
      </c>
      <c r="H257">
        <v>1</v>
      </c>
      <c r="J257" s="1"/>
      <c r="K257" s="56">
        <v>244</v>
      </c>
      <c r="L257">
        <v>1</v>
      </c>
      <c r="M257" s="1"/>
      <c r="N257" s="56" t="s">
        <v>361</v>
      </c>
      <c r="O257">
        <v>1</v>
      </c>
      <c r="P257" s="53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I257" s="56">
        <v>21.4</v>
      </c>
      <c r="AJ257">
        <v>4</v>
      </c>
      <c r="AL257" s="56">
        <v>190</v>
      </c>
      <c r="AM257">
        <v>1</v>
      </c>
      <c r="AO257" s="56">
        <v>20.8</v>
      </c>
      <c r="AP257">
        <v>6</v>
      </c>
      <c r="AR257" s="56">
        <v>190</v>
      </c>
      <c r="AS257">
        <v>1</v>
      </c>
      <c r="AU257" s="56">
        <v>20.5</v>
      </c>
      <c r="AV257">
        <v>5</v>
      </c>
      <c r="AX257" s="56">
        <v>190</v>
      </c>
      <c r="AY257">
        <v>1</v>
      </c>
      <c r="BA257" s="56">
        <v>21.9</v>
      </c>
      <c r="BB257">
        <v>1</v>
      </c>
      <c r="BD257" s="56">
        <v>190</v>
      </c>
      <c r="BE257">
        <v>1</v>
      </c>
      <c r="BG257" s="56">
        <v>21.8</v>
      </c>
      <c r="BH257">
        <v>2</v>
      </c>
      <c r="BJ257" s="56">
        <v>191</v>
      </c>
      <c r="BK257">
        <v>1</v>
      </c>
      <c r="BM257" s="56">
        <v>22.1</v>
      </c>
      <c r="BN257">
        <v>1</v>
      </c>
      <c r="BP257" s="56">
        <v>190</v>
      </c>
      <c r="BQ257">
        <v>1</v>
      </c>
      <c r="BS257" s="56">
        <v>21.8</v>
      </c>
      <c r="BT257">
        <v>2</v>
      </c>
      <c r="BV257" s="56">
        <v>190</v>
      </c>
      <c r="BW257">
        <v>1</v>
      </c>
      <c r="BY257" s="56">
        <v>25.8</v>
      </c>
      <c r="BZ257">
        <v>1</v>
      </c>
      <c r="CB257" s="56">
        <v>190</v>
      </c>
      <c r="CC257">
        <v>1</v>
      </c>
      <c r="CE257" s="56">
        <v>21.2</v>
      </c>
      <c r="CF257">
        <v>2</v>
      </c>
      <c r="CH257" s="56">
        <v>190</v>
      </c>
      <c r="CI257">
        <v>1</v>
      </c>
      <c r="CK257" s="56">
        <v>35.5</v>
      </c>
      <c r="CL257">
        <v>2</v>
      </c>
      <c r="CN257" s="56" t="s">
        <v>1423</v>
      </c>
      <c r="CO257">
        <v>3</v>
      </c>
      <c r="CQ257" s="56">
        <v>49.5</v>
      </c>
      <c r="CR257">
        <v>2</v>
      </c>
    </row>
    <row r="258" spans="5:96" x14ac:dyDescent="0.2">
      <c r="E258" s="1"/>
      <c r="F258" s="1"/>
      <c r="G258" s="56">
        <v>256</v>
      </c>
      <c r="H258">
        <v>1</v>
      </c>
      <c r="J258" s="1"/>
      <c r="K258" s="56">
        <v>245</v>
      </c>
      <c r="L258">
        <v>1</v>
      </c>
      <c r="M258" s="1"/>
      <c r="N258" s="56" t="s">
        <v>1663</v>
      </c>
      <c r="O258">
        <v>1</v>
      </c>
      <c r="P258" s="53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I258" s="56">
        <v>21.5</v>
      </c>
      <c r="AJ258">
        <v>3</v>
      </c>
      <c r="AL258" s="56">
        <v>191</v>
      </c>
      <c r="AM258">
        <v>1</v>
      </c>
      <c r="AO258" s="56">
        <v>20.9</v>
      </c>
      <c r="AP258">
        <v>4</v>
      </c>
      <c r="AR258" s="56">
        <v>191</v>
      </c>
      <c r="AS258">
        <v>1</v>
      </c>
      <c r="AU258" s="56">
        <v>20.6</v>
      </c>
      <c r="AV258">
        <v>1</v>
      </c>
      <c r="AX258" s="56">
        <v>191</v>
      </c>
      <c r="AY258">
        <v>1</v>
      </c>
      <c r="BA258" s="56">
        <v>22</v>
      </c>
      <c r="BB258">
        <v>1</v>
      </c>
      <c r="BD258" s="56">
        <v>191</v>
      </c>
      <c r="BE258">
        <v>1</v>
      </c>
      <c r="BG258" s="56">
        <v>21.9</v>
      </c>
      <c r="BH258">
        <v>2</v>
      </c>
      <c r="BJ258" s="56">
        <v>192</v>
      </c>
      <c r="BK258">
        <v>1</v>
      </c>
      <c r="BM258" s="56">
        <v>22.2</v>
      </c>
      <c r="BN258">
        <v>1</v>
      </c>
      <c r="BP258" s="56">
        <v>191</v>
      </c>
      <c r="BQ258">
        <v>1</v>
      </c>
      <c r="BS258" s="56">
        <v>21.9</v>
      </c>
      <c r="BT258">
        <v>1</v>
      </c>
      <c r="BV258" s="56">
        <v>191</v>
      </c>
      <c r="BW258">
        <v>1</v>
      </c>
      <c r="BY258" s="56">
        <v>25.9</v>
      </c>
      <c r="BZ258">
        <v>1</v>
      </c>
      <c r="CB258" s="56">
        <v>191</v>
      </c>
      <c r="CC258">
        <v>1</v>
      </c>
      <c r="CE258" s="56">
        <v>21.3</v>
      </c>
      <c r="CF258">
        <v>1</v>
      </c>
      <c r="CH258" s="56">
        <v>191</v>
      </c>
      <c r="CI258">
        <v>1</v>
      </c>
      <c r="CK258" s="56">
        <v>35.6</v>
      </c>
      <c r="CL258">
        <v>5</v>
      </c>
      <c r="CN258" s="56" t="s">
        <v>901</v>
      </c>
      <c r="CO258">
        <v>3</v>
      </c>
      <c r="CQ258" s="56">
        <v>49.7</v>
      </c>
      <c r="CR258">
        <v>2</v>
      </c>
    </row>
    <row r="259" spans="5:96" x14ac:dyDescent="0.2">
      <c r="E259" s="1"/>
      <c r="F259" s="1"/>
      <c r="G259" s="56">
        <v>257</v>
      </c>
      <c r="H259">
        <v>2</v>
      </c>
      <c r="J259" s="1"/>
      <c r="K259" s="56">
        <v>246</v>
      </c>
      <c r="L259">
        <v>2</v>
      </c>
      <c r="M259" s="1"/>
      <c r="N259" s="56" t="s">
        <v>204</v>
      </c>
      <c r="O259">
        <v>1</v>
      </c>
      <c r="P259" s="53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I259" s="56">
        <v>21.6</v>
      </c>
      <c r="AJ259">
        <v>1</v>
      </c>
      <c r="AL259" s="56">
        <v>192</v>
      </c>
      <c r="AM259">
        <v>1</v>
      </c>
      <c r="AO259" s="56">
        <v>21</v>
      </c>
      <c r="AP259">
        <v>2</v>
      </c>
      <c r="AR259" s="56">
        <v>192</v>
      </c>
      <c r="AS259">
        <v>1</v>
      </c>
      <c r="AU259" s="56">
        <v>20.7</v>
      </c>
      <c r="AV259">
        <v>4</v>
      </c>
      <c r="AX259" s="56">
        <v>192</v>
      </c>
      <c r="AY259">
        <v>1</v>
      </c>
      <c r="BA259" s="56">
        <v>22.1</v>
      </c>
      <c r="BB259">
        <v>1</v>
      </c>
      <c r="BD259" s="56">
        <v>192</v>
      </c>
      <c r="BE259">
        <v>1</v>
      </c>
      <c r="BG259" s="56">
        <v>22.1</v>
      </c>
      <c r="BH259">
        <v>3</v>
      </c>
      <c r="BJ259" s="56">
        <v>193</v>
      </c>
      <c r="BK259">
        <v>1</v>
      </c>
      <c r="BM259" s="56">
        <v>22.3</v>
      </c>
      <c r="BN259">
        <v>1</v>
      </c>
      <c r="BP259" s="56">
        <v>192</v>
      </c>
      <c r="BQ259">
        <v>1</v>
      </c>
      <c r="BS259" s="56">
        <v>22.1</v>
      </c>
      <c r="BT259">
        <v>1</v>
      </c>
      <c r="BV259" s="56">
        <v>192</v>
      </c>
      <c r="BW259">
        <v>1</v>
      </c>
      <c r="BY259" s="56">
        <v>26</v>
      </c>
      <c r="BZ259">
        <v>1</v>
      </c>
      <c r="CB259" s="56">
        <v>192</v>
      </c>
      <c r="CC259">
        <v>1</v>
      </c>
      <c r="CE259" s="56">
        <v>21.4</v>
      </c>
      <c r="CF259">
        <v>3</v>
      </c>
      <c r="CH259" s="56">
        <v>192</v>
      </c>
      <c r="CI259">
        <v>1</v>
      </c>
      <c r="CK259" s="56">
        <v>35.700000000000003</v>
      </c>
      <c r="CL259">
        <v>2</v>
      </c>
      <c r="CN259" s="56" t="s">
        <v>1305</v>
      </c>
      <c r="CO259">
        <v>3</v>
      </c>
      <c r="CQ259" s="56">
        <v>49.8</v>
      </c>
      <c r="CR259">
        <v>1</v>
      </c>
    </row>
    <row r="260" spans="5:96" x14ac:dyDescent="0.2">
      <c r="E260" s="1"/>
      <c r="F260" s="1"/>
      <c r="G260" s="56">
        <v>259</v>
      </c>
      <c r="H260">
        <v>2</v>
      </c>
      <c r="J260" s="1"/>
      <c r="K260" s="56">
        <v>248</v>
      </c>
      <c r="L260">
        <v>1</v>
      </c>
      <c r="M260" s="1"/>
      <c r="N260" s="56" t="s">
        <v>523</v>
      </c>
      <c r="O260">
        <v>1</v>
      </c>
      <c r="P260" s="53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I260" s="56">
        <v>21.7</v>
      </c>
      <c r="AJ260">
        <v>1</v>
      </c>
      <c r="AL260" s="56">
        <v>193</v>
      </c>
      <c r="AM260">
        <v>1</v>
      </c>
      <c r="AO260" s="56">
        <v>21.1</v>
      </c>
      <c r="AP260">
        <v>1</v>
      </c>
      <c r="AR260" s="56">
        <v>193</v>
      </c>
      <c r="AS260">
        <v>1</v>
      </c>
      <c r="AU260" s="56">
        <v>20.8</v>
      </c>
      <c r="AV260">
        <v>4</v>
      </c>
      <c r="AX260" s="56">
        <v>193</v>
      </c>
      <c r="AY260">
        <v>1</v>
      </c>
      <c r="BA260" s="56">
        <v>22.2</v>
      </c>
      <c r="BB260">
        <v>2</v>
      </c>
      <c r="BD260" s="56">
        <v>193</v>
      </c>
      <c r="BE260">
        <v>1</v>
      </c>
      <c r="BG260" s="56">
        <v>22.2</v>
      </c>
      <c r="BH260">
        <v>1</v>
      </c>
      <c r="BJ260" s="56">
        <v>194</v>
      </c>
      <c r="BK260">
        <v>1</v>
      </c>
      <c r="BM260" s="56">
        <v>22.5</v>
      </c>
      <c r="BN260">
        <v>2</v>
      </c>
      <c r="BP260" s="56">
        <v>193</v>
      </c>
      <c r="BQ260">
        <v>1</v>
      </c>
      <c r="BS260" s="56">
        <v>22.2</v>
      </c>
      <c r="BT260">
        <v>4</v>
      </c>
      <c r="BV260" s="56">
        <v>193</v>
      </c>
      <c r="BW260">
        <v>1</v>
      </c>
      <c r="BY260" s="56">
        <v>26.1</v>
      </c>
      <c r="BZ260">
        <v>2</v>
      </c>
      <c r="CB260" s="56">
        <v>193</v>
      </c>
      <c r="CC260">
        <v>1</v>
      </c>
      <c r="CE260" s="56">
        <v>21.6</v>
      </c>
      <c r="CF260">
        <v>1</v>
      </c>
      <c r="CH260" s="56">
        <v>193</v>
      </c>
      <c r="CI260">
        <v>1</v>
      </c>
      <c r="CK260" s="56">
        <v>35.799999999999997</v>
      </c>
      <c r="CL260">
        <v>3</v>
      </c>
      <c r="CN260" s="56" t="s">
        <v>1462</v>
      </c>
      <c r="CO260">
        <v>4</v>
      </c>
      <c r="CQ260" s="56">
        <v>49.9</v>
      </c>
      <c r="CR260">
        <v>1</v>
      </c>
    </row>
    <row r="261" spans="5:96" x14ac:dyDescent="0.2">
      <c r="E261" s="1"/>
      <c r="F261" s="1"/>
      <c r="G261" s="56">
        <v>261</v>
      </c>
      <c r="H261">
        <v>1</v>
      </c>
      <c r="J261" s="1"/>
      <c r="K261" s="56">
        <v>249</v>
      </c>
      <c r="L261">
        <v>1</v>
      </c>
      <c r="M261" s="1"/>
      <c r="N261" s="56" t="s">
        <v>1399</v>
      </c>
      <c r="O261">
        <v>1</v>
      </c>
      <c r="P261" s="53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I261" s="56">
        <v>21.8</v>
      </c>
      <c r="AJ261">
        <v>2</v>
      </c>
      <c r="AL261" s="56">
        <v>194</v>
      </c>
      <c r="AM261">
        <v>1</v>
      </c>
      <c r="AO261" s="56">
        <v>21.2</v>
      </c>
      <c r="AP261">
        <v>4</v>
      </c>
      <c r="AR261" s="56">
        <v>194</v>
      </c>
      <c r="AS261">
        <v>1</v>
      </c>
      <c r="AU261" s="56">
        <v>21</v>
      </c>
      <c r="AV261">
        <v>3</v>
      </c>
      <c r="AX261" s="56">
        <v>194</v>
      </c>
      <c r="AY261">
        <v>1</v>
      </c>
      <c r="BA261" s="56">
        <v>22.3</v>
      </c>
      <c r="BB261">
        <v>2</v>
      </c>
      <c r="BD261" s="56">
        <v>194</v>
      </c>
      <c r="BE261">
        <v>1</v>
      </c>
      <c r="BG261" s="56">
        <v>22.3</v>
      </c>
      <c r="BH261">
        <v>1</v>
      </c>
      <c r="BJ261" s="56">
        <v>196</v>
      </c>
      <c r="BK261">
        <v>1</v>
      </c>
      <c r="BM261" s="56">
        <v>22.6</v>
      </c>
      <c r="BN261">
        <v>2</v>
      </c>
      <c r="BP261" s="56">
        <v>194</v>
      </c>
      <c r="BQ261">
        <v>1</v>
      </c>
      <c r="BS261" s="56">
        <v>22.3</v>
      </c>
      <c r="BT261">
        <v>1</v>
      </c>
      <c r="BV261" s="56">
        <v>194</v>
      </c>
      <c r="BW261">
        <v>1</v>
      </c>
      <c r="BY261" s="56">
        <v>26.2</v>
      </c>
      <c r="BZ261">
        <v>4</v>
      </c>
      <c r="CB261" s="56">
        <v>194</v>
      </c>
      <c r="CC261">
        <v>1</v>
      </c>
      <c r="CE261" s="56">
        <v>21.8</v>
      </c>
      <c r="CF261">
        <v>1</v>
      </c>
      <c r="CH261" s="56">
        <v>194</v>
      </c>
      <c r="CI261">
        <v>1</v>
      </c>
      <c r="CK261" s="56">
        <v>35.9</v>
      </c>
      <c r="CL261">
        <v>3</v>
      </c>
      <c r="CN261" s="56" t="s">
        <v>1364</v>
      </c>
      <c r="CO261">
        <v>2</v>
      </c>
      <c r="CQ261" s="56">
        <v>50</v>
      </c>
      <c r="CR261">
        <v>2</v>
      </c>
    </row>
    <row r="262" spans="5:96" x14ac:dyDescent="0.2">
      <c r="E262" s="1"/>
      <c r="F262" s="1"/>
      <c r="G262" s="56">
        <v>262</v>
      </c>
      <c r="H262">
        <v>3</v>
      </c>
      <c r="J262" s="1"/>
      <c r="K262" s="56">
        <v>250</v>
      </c>
      <c r="L262">
        <v>1</v>
      </c>
      <c r="M262" s="1"/>
      <c r="N262" s="56" t="s">
        <v>807</v>
      </c>
      <c r="O262">
        <v>1</v>
      </c>
      <c r="P262" s="53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I262" s="56">
        <v>21.9</v>
      </c>
      <c r="AJ262">
        <v>3</v>
      </c>
      <c r="AL262" s="56">
        <v>195</v>
      </c>
      <c r="AM262">
        <v>1</v>
      </c>
      <c r="AO262" s="56">
        <v>21.3</v>
      </c>
      <c r="AP262">
        <v>2</v>
      </c>
      <c r="AR262" s="56">
        <v>195</v>
      </c>
      <c r="AS262">
        <v>1</v>
      </c>
      <c r="AU262" s="56">
        <v>21.1</v>
      </c>
      <c r="AV262">
        <v>4</v>
      </c>
      <c r="AX262" s="56">
        <v>195</v>
      </c>
      <c r="AY262">
        <v>1</v>
      </c>
      <c r="BA262" s="56">
        <v>22.5</v>
      </c>
      <c r="BB262">
        <v>3</v>
      </c>
      <c r="BD262" s="56">
        <v>195</v>
      </c>
      <c r="BE262">
        <v>1</v>
      </c>
      <c r="BG262" s="56">
        <v>22.4</v>
      </c>
      <c r="BH262">
        <v>1</v>
      </c>
      <c r="BJ262" s="56">
        <v>197</v>
      </c>
      <c r="BK262">
        <v>1</v>
      </c>
      <c r="BM262" s="56">
        <v>22.7</v>
      </c>
      <c r="BN262">
        <v>2</v>
      </c>
      <c r="BP262" s="56">
        <v>195</v>
      </c>
      <c r="BQ262">
        <v>1</v>
      </c>
      <c r="BS262" s="56">
        <v>22.8</v>
      </c>
      <c r="BT262">
        <v>1</v>
      </c>
      <c r="BV262" s="56">
        <v>195</v>
      </c>
      <c r="BW262">
        <v>1</v>
      </c>
      <c r="BY262" s="56">
        <v>26.3</v>
      </c>
      <c r="BZ262">
        <v>1</v>
      </c>
      <c r="CB262" s="56">
        <v>195</v>
      </c>
      <c r="CC262">
        <v>1</v>
      </c>
      <c r="CE262" s="56">
        <v>21.9</v>
      </c>
      <c r="CF262">
        <v>1</v>
      </c>
      <c r="CH262" s="56">
        <v>195</v>
      </c>
      <c r="CI262">
        <v>1</v>
      </c>
      <c r="CK262" s="56">
        <v>36.1</v>
      </c>
      <c r="CL262">
        <v>5</v>
      </c>
      <c r="CN262" s="56" t="s">
        <v>1420</v>
      </c>
      <c r="CO262">
        <v>4</v>
      </c>
      <c r="CQ262" s="56">
        <v>50.2</v>
      </c>
      <c r="CR262">
        <v>2</v>
      </c>
    </row>
    <row r="263" spans="5:96" x14ac:dyDescent="0.2">
      <c r="E263" s="1"/>
      <c r="F263" s="1"/>
      <c r="G263" s="56">
        <v>265</v>
      </c>
      <c r="H263">
        <v>2</v>
      </c>
      <c r="J263" s="1"/>
      <c r="K263" s="56">
        <v>251</v>
      </c>
      <c r="L263">
        <v>1</v>
      </c>
      <c r="M263" s="1"/>
      <c r="N263" s="56" t="s">
        <v>993</v>
      </c>
      <c r="O263">
        <v>1</v>
      </c>
      <c r="P263" s="53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I263" s="56">
        <v>22</v>
      </c>
      <c r="AJ263">
        <v>2</v>
      </c>
      <c r="AL263" s="56">
        <v>196</v>
      </c>
      <c r="AM263">
        <v>1</v>
      </c>
      <c r="AO263" s="56">
        <v>21.4</v>
      </c>
      <c r="AP263">
        <v>2</v>
      </c>
      <c r="AR263" s="56">
        <v>196</v>
      </c>
      <c r="AS263">
        <v>1</v>
      </c>
      <c r="AU263" s="56">
        <v>21.2</v>
      </c>
      <c r="AV263">
        <v>2</v>
      </c>
      <c r="AX263" s="56">
        <v>196</v>
      </c>
      <c r="AY263">
        <v>1</v>
      </c>
      <c r="BA263" s="56">
        <v>22.6</v>
      </c>
      <c r="BB263">
        <v>2</v>
      </c>
      <c r="BD263" s="56">
        <v>196</v>
      </c>
      <c r="BE263">
        <v>1</v>
      </c>
      <c r="BG263" s="56">
        <v>22.6</v>
      </c>
      <c r="BH263">
        <v>2</v>
      </c>
      <c r="BJ263" s="56">
        <v>198</v>
      </c>
      <c r="BK263">
        <v>1</v>
      </c>
      <c r="BM263" s="56">
        <v>23</v>
      </c>
      <c r="BN263">
        <v>2</v>
      </c>
      <c r="BP263" s="56">
        <v>196</v>
      </c>
      <c r="BQ263">
        <v>1</v>
      </c>
      <c r="BS263" s="56">
        <v>22.9</v>
      </c>
      <c r="BT263">
        <v>2</v>
      </c>
      <c r="BV263" s="56">
        <v>196</v>
      </c>
      <c r="BW263">
        <v>1</v>
      </c>
      <c r="BY263" s="56">
        <v>26.4</v>
      </c>
      <c r="BZ263">
        <v>2</v>
      </c>
      <c r="CB263" s="56">
        <v>196</v>
      </c>
      <c r="CC263">
        <v>1</v>
      </c>
      <c r="CE263" s="56">
        <v>22</v>
      </c>
      <c r="CF263">
        <v>1</v>
      </c>
      <c r="CH263" s="56">
        <v>196</v>
      </c>
      <c r="CI263">
        <v>1</v>
      </c>
      <c r="CK263" s="56">
        <v>36.200000000000003</v>
      </c>
      <c r="CL263">
        <v>3</v>
      </c>
      <c r="CN263" s="56" t="s">
        <v>1211</v>
      </c>
      <c r="CO263">
        <v>2</v>
      </c>
      <c r="CQ263" s="56">
        <v>50.4</v>
      </c>
      <c r="CR263">
        <v>1</v>
      </c>
    </row>
    <row r="264" spans="5:96" x14ac:dyDescent="0.2">
      <c r="E264" s="1"/>
      <c r="F264" s="1"/>
      <c r="G264" s="56">
        <v>267</v>
      </c>
      <c r="H264">
        <v>1</v>
      </c>
      <c r="J264" s="1"/>
      <c r="K264" s="56">
        <v>252</v>
      </c>
      <c r="L264">
        <v>3</v>
      </c>
      <c r="M264" s="1"/>
      <c r="N264" s="56" t="s">
        <v>1096</v>
      </c>
      <c r="O264">
        <v>1</v>
      </c>
      <c r="P264" s="53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I264" s="56">
        <v>22.2</v>
      </c>
      <c r="AJ264">
        <v>1</v>
      </c>
      <c r="AL264" s="56">
        <v>197</v>
      </c>
      <c r="AM264">
        <v>1</v>
      </c>
      <c r="AO264" s="56">
        <v>21.5</v>
      </c>
      <c r="AP264">
        <v>3</v>
      </c>
      <c r="AR264" s="56">
        <v>197</v>
      </c>
      <c r="AS264">
        <v>1</v>
      </c>
      <c r="AU264" s="56">
        <v>21.3</v>
      </c>
      <c r="AV264">
        <v>5</v>
      </c>
      <c r="AX264" s="56">
        <v>197</v>
      </c>
      <c r="AY264">
        <v>1</v>
      </c>
      <c r="BA264" s="56">
        <v>22.7</v>
      </c>
      <c r="BB264">
        <v>2</v>
      </c>
      <c r="BD264" s="56">
        <v>197</v>
      </c>
      <c r="BE264">
        <v>1</v>
      </c>
      <c r="BG264" s="56">
        <v>22.7</v>
      </c>
      <c r="BH264">
        <v>1</v>
      </c>
      <c r="BJ264" s="56">
        <v>199</v>
      </c>
      <c r="BK264">
        <v>1</v>
      </c>
      <c r="BM264" s="56">
        <v>23.2</v>
      </c>
      <c r="BN264">
        <v>2</v>
      </c>
      <c r="BP264" s="56">
        <v>197</v>
      </c>
      <c r="BQ264">
        <v>1</v>
      </c>
      <c r="BS264" s="56">
        <v>23</v>
      </c>
      <c r="BT264">
        <v>2</v>
      </c>
      <c r="BV264" s="56">
        <v>197</v>
      </c>
      <c r="BW264">
        <v>1</v>
      </c>
      <c r="BY264" s="56">
        <v>26.5</v>
      </c>
      <c r="BZ264">
        <v>2</v>
      </c>
      <c r="CB264" s="56">
        <v>197</v>
      </c>
      <c r="CC264">
        <v>1</v>
      </c>
      <c r="CE264" s="56">
        <v>22.1</v>
      </c>
      <c r="CF264">
        <v>1</v>
      </c>
      <c r="CH264" s="56">
        <v>197</v>
      </c>
      <c r="CI264">
        <v>1</v>
      </c>
      <c r="CK264" s="56">
        <v>36.299999999999997</v>
      </c>
      <c r="CL264">
        <v>5</v>
      </c>
      <c r="CN264" s="56" t="s">
        <v>1564</v>
      </c>
      <c r="CO264">
        <v>2</v>
      </c>
      <c r="CQ264" s="56">
        <v>50.6</v>
      </c>
      <c r="CR264">
        <v>3</v>
      </c>
    </row>
    <row r="265" spans="5:96" x14ac:dyDescent="0.2">
      <c r="E265" s="1"/>
      <c r="F265" s="1"/>
      <c r="G265" s="56">
        <v>268</v>
      </c>
      <c r="H265">
        <v>1</v>
      </c>
      <c r="J265" s="1"/>
      <c r="K265" s="56">
        <v>255</v>
      </c>
      <c r="L265">
        <v>1</v>
      </c>
      <c r="M265" s="1"/>
      <c r="N265" s="56" t="s">
        <v>1032</v>
      </c>
      <c r="O265">
        <v>1</v>
      </c>
      <c r="P265" s="53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I265" s="56">
        <v>22.3</v>
      </c>
      <c r="AJ265">
        <v>1</v>
      </c>
      <c r="AL265" s="56">
        <v>198</v>
      </c>
      <c r="AM265">
        <v>1</v>
      </c>
      <c r="AO265" s="56">
        <v>21.6</v>
      </c>
      <c r="AP265">
        <v>1</v>
      </c>
      <c r="AR265" s="56">
        <v>198</v>
      </c>
      <c r="AS265">
        <v>1</v>
      </c>
      <c r="AU265" s="56">
        <v>21.4</v>
      </c>
      <c r="AV265">
        <v>2</v>
      </c>
      <c r="AX265" s="56">
        <v>198</v>
      </c>
      <c r="AY265">
        <v>1</v>
      </c>
      <c r="BA265" s="56">
        <v>22.8</v>
      </c>
      <c r="BB265">
        <v>3</v>
      </c>
      <c r="BD265" s="56">
        <v>198</v>
      </c>
      <c r="BE265">
        <v>1</v>
      </c>
      <c r="BG265" s="56">
        <v>22.8</v>
      </c>
      <c r="BH265">
        <v>2</v>
      </c>
      <c r="BJ265" s="56">
        <v>200</v>
      </c>
      <c r="BK265">
        <v>1</v>
      </c>
      <c r="BM265" s="56">
        <v>23.3</v>
      </c>
      <c r="BN265">
        <v>1</v>
      </c>
      <c r="BP265" s="56">
        <v>198</v>
      </c>
      <c r="BQ265">
        <v>1</v>
      </c>
      <c r="BS265" s="56">
        <v>23.1</v>
      </c>
      <c r="BT265">
        <v>1</v>
      </c>
      <c r="BV265" s="56">
        <v>198</v>
      </c>
      <c r="BW265">
        <v>1</v>
      </c>
      <c r="BY265" s="56">
        <v>26.7</v>
      </c>
      <c r="BZ265">
        <v>2</v>
      </c>
      <c r="CB265" s="56">
        <v>198</v>
      </c>
      <c r="CC265">
        <v>1</v>
      </c>
      <c r="CE265" s="56">
        <v>22.3</v>
      </c>
      <c r="CF265">
        <v>3</v>
      </c>
      <c r="CH265" s="56">
        <v>198</v>
      </c>
      <c r="CI265">
        <v>1</v>
      </c>
      <c r="CK265" s="56">
        <v>36.4</v>
      </c>
      <c r="CL265">
        <v>4</v>
      </c>
      <c r="CN265" s="56" t="s">
        <v>1525</v>
      </c>
      <c r="CO265">
        <v>2</v>
      </c>
      <c r="CQ265" s="56">
        <v>50.7</v>
      </c>
      <c r="CR265">
        <v>1</v>
      </c>
    </row>
    <row r="266" spans="5:96" x14ac:dyDescent="0.2">
      <c r="E266" s="1"/>
      <c r="F266" s="1"/>
      <c r="G266" s="56">
        <v>269</v>
      </c>
      <c r="H266">
        <v>2</v>
      </c>
      <c r="J266" s="1"/>
      <c r="K266" s="56">
        <v>256</v>
      </c>
      <c r="L266">
        <v>2</v>
      </c>
      <c r="M266" s="1"/>
      <c r="N266" s="56" t="s">
        <v>1408</v>
      </c>
      <c r="O266">
        <v>1</v>
      </c>
      <c r="P266" s="53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I266" s="56">
        <v>22.4</v>
      </c>
      <c r="AJ266">
        <v>3</v>
      </c>
      <c r="AL266" s="56">
        <v>199</v>
      </c>
      <c r="AM266">
        <v>1</v>
      </c>
      <c r="AO266" s="56">
        <v>21.7</v>
      </c>
      <c r="AP266">
        <v>2</v>
      </c>
      <c r="AR266" s="56">
        <v>199</v>
      </c>
      <c r="AS266">
        <v>1</v>
      </c>
      <c r="AU266" s="56">
        <v>21.5</v>
      </c>
      <c r="AV266">
        <v>1</v>
      </c>
      <c r="AX266" s="56">
        <v>199</v>
      </c>
      <c r="AY266">
        <v>1</v>
      </c>
      <c r="BA266" s="56">
        <v>23</v>
      </c>
      <c r="BB266">
        <v>1</v>
      </c>
      <c r="BD266" s="56">
        <v>199</v>
      </c>
      <c r="BE266">
        <v>1</v>
      </c>
      <c r="BG266" s="56">
        <v>22.9</v>
      </c>
      <c r="BH266">
        <v>3</v>
      </c>
      <c r="BJ266" s="56">
        <v>201</v>
      </c>
      <c r="BK266">
        <v>1</v>
      </c>
      <c r="BM266" s="56">
        <v>23.4</v>
      </c>
      <c r="BN266">
        <v>1</v>
      </c>
      <c r="BP266" s="56">
        <v>199</v>
      </c>
      <c r="BQ266">
        <v>1</v>
      </c>
      <c r="BS266" s="56">
        <v>23.2</v>
      </c>
      <c r="BT266">
        <v>1</v>
      </c>
      <c r="BV266" s="56">
        <v>199</v>
      </c>
      <c r="BW266">
        <v>1</v>
      </c>
      <c r="BY266" s="56">
        <v>26.8</v>
      </c>
      <c r="BZ266">
        <v>1</v>
      </c>
      <c r="CB266" s="56">
        <v>199</v>
      </c>
      <c r="CC266">
        <v>1</v>
      </c>
      <c r="CE266" s="56">
        <v>22.4</v>
      </c>
      <c r="CF266">
        <v>5</v>
      </c>
      <c r="CH266" s="56">
        <v>199</v>
      </c>
      <c r="CI266">
        <v>1</v>
      </c>
      <c r="CK266" s="56">
        <v>36.5</v>
      </c>
      <c r="CL266">
        <v>2</v>
      </c>
      <c r="CN266" s="56" t="s">
        <v>1611</v>
      </c>
      <c r="CO266">
        <v>4</v>
      </c>
      <c r="CQ266" s="56">
        <v>50.9</v>
      </c>
      <c r="CR266">
        <v>2</v>
      </c>
    </row>
    <row r="267" spans="5:96" x14ac:dyDescent="0.2">
      <c r="E267" s="1"/>
      <c r="F267" s="1"/>
      <c r="G267" s="56">
        <v>271</v>
      </c>
      <c r="H267">
        <v>1</v>
      </c>
      <c r="J267" s="1"/>
      <c r="K267" s="56">
        <v>258</v>
      </c>
      <c r="L267">
        <v>1</v>
      </c>
      <c r="M267" s="1"/>
      <c r="N267" s="56" t="s">
        <v>799</v>
      </c>
      <c r="O267">
        <v>1</v>
      </c>
      <c r="P267" s="53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I267" s="56">
        <v>22.5</v>
      </c>
      <c r="AJ267">
        <v>5</v>
      </c>
      <c r="AL267" s="56">
        <v>200</v>
      </c>
      <c r="AM267">
        <v>1</v>
      </c>
      <c r="AO267" s="56">
        <v>21.8</v>
      </c>
      <c r="AP267">
        <v>3</v>
      </c>
      <c r="AR267" s="56">
        <v>200</v>
      </c>
      <c r="AS267">
        <v>1</v>
      </c>
      <c r="AU267" s="56">
        <v>21.7</v>
      </c>
      <c r="AV267">
        <v>1</v>
      </c>
      <c r="AX267" s="56">
        <v>200</v>
      </c>
      <c r="AY267">
        <v>1</v>
      </c>
      <c r="BA267" s="56">
        <v>23.3</v>
      </c>
      <c r="BB267">
        <v>1</v>
      </c>
      <c r="BD267" s="56">
        <v>201</v>
      </c>
      <c r="BE267">
        <v>1</v>
      </c>
      <c r="BG267" s="56">
        <v>23.3</v>
      </c>
      <c r="BH267">
        <v>1</v>
      </c>
      <c r="BJ267" s="56">
        <v>202</v>
      </c>
      <c r="BK267">
        <v>1</v>
      </c>
      <c r="BM267" s="56">
        <v>23.5</v>
      </c>
      <c r="BN267">
        <v>1</v>
      </c>
      <c r="BP267" s="56">
        <v>200</v>
      </c>
      <c r="BQ267">
        <v>1</v>
      </c>
      <c r="BS267" s="56">
        <v>23.3</v>
      </c>
      <c r="BT267">
        <v>1</v>
      </c>
      <c r="BV267" s="56">
        <v>200</v>
      </c>
      <c r="BW267">
        <v>1</v>
      </c>
      <c r="BY267" s="56">
        <v>26.9</v>
      </c>
      <c r="BZ267">
        <v>3</v>
      </c>
      <c r="CB267" s="56">
        <v>200</v>
      </c>
      <c r="CC267">
        <v>1</v>
      </c>
      <c r="CE267" s="56">
        <v>22.5</v>
      </c>
      <c r="CF267">
        <v>4</v>
      </c>
      <c r="CH267" s="56">
        <v>200</v>
      </c>
      <c r="CI267">
        <v>1</v>
      </c>
      <c r="CK267" s="56">
        <v>36.6</v>
      </c>
      <c r="CL267">
        <v>3</v>
      </c>
      <c r="CN267" s="56" t="s">
        <v>1412</v>
      </c>
      <c r="CO267">
        <v>3</v>
      </c>
      <c r="CQ267" s="56">
        <v>51.1</v>
      </c>
      <c r="CR267">
        <v>1</v>
      </c>
    </row>
    <row r="268" spans="5:96" x14ac:dyDescent="0.2">
      <c r="E268" s="1"/>
      <c r="F268" s="1"/>
      <c r="G268" s="56">
        <v>272</v>
      </c>
      <c r="H268">
        <v>3</v>
      </c>
      <c r="J268" s="1"/>
      <c r="K268" s="56">
        <v>259</v>
      </c>
      <c r="L268">
        <v>1</v>
      </c>
      <c r="M268" s="1"/>
      <c r="N268" s="56" t="s">
        <v>517</v>
      </c>
      <c r="O268">
        <v>1</v>
      </c>
      <c r="P268" s="53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I268" s="56">
        <v>22.6</v>
      </c>
      <c r="AJ268">
        <v>1</v>
      </c>
      <c r="AL268" s="56">
        <v>201</v>
      </c>
      <c r="AM268">
        <v>1</v>
      </c>
      <c r="AO268" s="56">
        <v>21.9</v>
      </c>
      <c r="AP268">
        <v>2</v>
      </c>
      <c r="AR268" s="56">
        <v>201</v>
      </c>
      <c r="AS268">
        <v>1</v>
      </c>
      <c r="AU268" s="56">
        <v>21.8</v>
      </c>
      <c r="AV268">
        <v>3</v>
      </c>
      <c r="AX268" s="56">
        <v>201</v>
      </c>
      <c r="AY268">
        <v>1</v>
      </c>
      <c r="BA268" s="56">
        <v>23.4</v>
      </c>
      <c r="BB268">
        <v>1</v>
      </c>
      <c r="BD268" s="56">
        <v>202</v>
      </c>
      <c r="BE268">
        <v>1</v>
      </c>
      <c r="BG268" s="56">
        <v>23.4</v>
      </c>
      <c r="BH268">
        <v>3</v>
      </c>
      <c r="BJ268" s="56">
        <v>203</v>
      </c>
      <c r="BK268">
        <v>1</v>
      </c>
      <c r="BM268" s="56">
        <v>23.6</v>
      </c>
      <c r="BN268">
        <v>2</v>
      </c>
      <c r="BP268" s="56">
        <v>201</v>
      </c>
      <c r="BQ268">
        <v>1</v>
      </c>
      <c r="BS268" s="56">
        <v>23.5</v>
      </c>
      <c r="BT268">
        <v>3</v>
      </c>
      <c r="BV268" s="56">
        <v>201</v>
      </c>
      <c r="BW268">
        <v>1</v>
      </c>
      <c r="BY268" s="56">
        <v>27</v>
      </c>
      <c r="BZ268">
        <v>2</v>
      </c>
      <c r="CB268" s="56">
        <v>201</v>
      </c>
      <c r="CC268">
        <v>1</v>
      </c>
      <c r="CE268" s="56">
        <v>22.6</v>
      </c>
      <c r="CF268">
        <v>4</v>
      </c>
      <c r="CH268" s="56">
        <v>201</v>
      </c>
      <c r="CI268">
        <v>1</v>
      </c>
      <c r="CK268" s="56">
        <v>36.700000000000003</v>
      </c>
      <c r="CL268">
        <v>5</v>
      </c>
      <c r="CN268" s="56" t="s">
        <v>1794</v>
      </c>
      <c r="CO268">
        <v>2</v>
      </c>
      <c r="CQ268" s="56">
        <v>51.2</v>
      </c>
      <c r="CR268">
        <v>1</v>
      </c>
    </row>
    <row r="269" spans="5:96" x14ac:dyDescent="0.2">
      <c r="E269" s="1"/>
      <c r="F269" s="1"/>
      <c r="G269" s="56">
        <v>275</v>
      </c>
      <c r="H269">
        <v>1</v>
      </c>
      <c r="J269" s="1"/>
      <c r="K269" s="56">
        <v>260</v>
      </c>
      <c r="L269">
        <v>1</v>
      </c>
      <c r="M269" s="1"/>
      <c r="N269" s="56" t="s">
        <v>689</v>
      </c>
      <c r="O269">
        <v>1</v>
      </c>
      <c r="P269" s="53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I269" s="56">
        <v>22.7</v>
      </c>
      <c r="AJ269">
        <v>3</v>
      </c>
      <c r="AL269" s="56">
        <v>202</v>
      </c>
      <c r="AM269">
        <v>1</v>
      </c>
      <c r="AO269" s="56">
        <v>22</v>
      </c>
      <c r="AP269">
        <v>2</v>
      </c>
      <c r="AR269" s="56">
        <v>202</v>
      </c>
      <c r="AS269">
        <v>1</v>
      </c>
      <c r="AU269" s="56">
        <v>21.9</v>
      </c>
      <c r="AV269">
        <v>4</v>
      </c>
      <c r="AX269" s="56">
        <v>202</v>
      </c>
      <c r="AY269">
        <v>1</v>
      </c>
      <c r="BA269" s="56">
        <v>23.5</v>
      </c>
      <c r="BB269">
        <v>3</v>
      </c>
      <c r="BD269" s="56">
        <v>203</v>
      </c>
      <c r="BE269">
        <v>1</v>
      </c>
      <c r="BG269" s="56">
        <v>23.5</v>
      </c>
      <c r="BH269">
        <v>1</v>
      </c>
      <c r="BJ269" s="56">
        <v>204</v>
      </c>
      <c r="BK269">
        <v>1</v>
      </c>
      <c r="BM269" s="56">
        <v>23.7</v>
      </c>
      <c r="BN269">
        <v>1</v>
      </c>
      <c r="BP269" s="56">
        <v>202</v>
      </c>
      <c r="BQ269">
        <v>1</v>
      </c>
      <c r="BS269" s="56">
        <v>23.6</v>
      </c>
      <c r="BT269">
        <v>2</v>
      </c>
      <c r="BV269" s="56">
        <v>202</v>
      </c>
      <c r="BW269">
        <v>1</v>
      </c>
      <c r="BY269" s="56">
        <v>27.1</v>
      </c>
      <c r="BZ269">
        <v>1</v>
      </c>
      <c r="CB269" s="56">
        <v>202</v>
      </c>
      <c r="CC269">
        <v>1</v>
      </c>
      <c r="CE269" s="56">
        <v>22.8</v>
      </c>
      <c r="CF269">
        <v>3</v>
      </c>
      <c r="CH269" s="56">
        <v>202</v>
      </c>
      <c r="CI269">
        <v>1</v>
      </c>
      <c r="CK269" s="56">
        <v>36.799999999999997</v>
      </c>
      <c r="CL269">
        <v>3</v>
      </c>
      <c r="CN269" s="56" t="s">
        <v>1441</v>
      </c>
      <c r="CO269">
        <v>2</v>
      </c>
      <c r="CQ269" s="56">
        <v>51.3</v>
      </c>
      <c r="CR269">
        <v>2</v>
      </c>
    </row>
    <row r="270" spans="5:96" x14ac:dyDescent="0.2">
      <c r="E270" s="1"/>
      <c r="F270" s="1"/>
      <c r="G270" s="56">
        <v>276</v>
      </c>
      <c r="H270">
        <v>2</v>
      </c>
      <c r="J270" s="1"/>
      <c r="K270" s="56">
        <v>261</v>
      </c>
      <c r="L270">
        <v>2</v>
      </c>
      <c r="M270" s="1"/>
      <c r="N270" s="56" t="s">
        <v>1486</v>
      </c>
      <c r="O270">
        <v>1</v>
      </c>
      <c r="P270" s="53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I270" s="56">
        <v>22.8</v>
      </c>
      <c r="AJ270">
        <v>3</v>
      </c>
      <c r="AL270" s="56">
        <v>203</v>
      </c>
      <c r="AM270">
        <v>1</v>
      </c>
      <c r="AO270" s="56">
        <v>22.1</v>
      </c>
      <c r="AP270">
        <v>3</v>
      </c>
      <c r="AR270" s="56">
        <v>203</v>
      </c>
      <c r="AS270">
        <v>1</v>
      </c>
      <c r="AU270" s="56">
        <v>22</v>
      </c>
      <c r="AV270">
        <v>2</v>
      </c>
      <c r="AX270" s="56">
        <v>203</v>
      </c>
      <c r="AY270">
        <v>1</v>
      </c>
      <c r="BA270" s="56">
        <v>23.7</v>
      </c>
      <c r="BB270">
        <v>2</v>
      </c>
      <c r="BD270" s="56">
        <v>204</v>
      </c>
      <c r="BE270">
        <v>1</v>
      </c>
      <c r="BG270" s="56">
        <v>23.6</v>
      </c>
      <c r="BH270">
        <v>2</v>
      </c>
      <c r="BJ270" s="56">
        <v>205</v>
      </c>
      <c r="BK270">
        <v>1</v>
      </c>
      <c r="BM270" s="56">
        <v>23.8</v>
      </c>
      <c r="BN270">
        <v>1</v>
      </c>
      <c r="BP270" s="56">
        <v>203</v>
      </c>
      <c r="BQ270">
        <v>1</v>
      </c>
      <c r="BS270" s="56">
        <v>23.7</v>
      </c>
      <c r="BT270">
        <v>1</v>
      </c>
      <c r="BV270" s="56">
        <v>203</v>
      </c>
      <c r="BW270">
        <v>1</v>
      </c>
      <c r="BY270" s="56">
        <v>27.3</v>
      </c>
      <c r="BZ270">
        <v>4</v>
      </c>
      <c r="CB270" s="56">
        <v>203</v>
      </c>
      <c r="CC270">
        <v>1</v>
      </c>
      <c r="CE270" s="56">
        <v>23</v>
      </c>
      <c r="CF270">
        <v>3</v>
      </c>
      <c r="CH270" s="56">
        <v>203</v>
      </c>
      <c r="CI270">
        <v>1</v>
      </c>
      <c r="CK270" s="56">
        <v>36.9</v>
      </c>
      <c r="CL270">
        <v>2</v>
      </c>
      <c r="CN270" s="56" t="s">
        <v>1175</v>
      </c>
      <c r="CO270">
        <v>2</v>
      </c>
      <c r="CQ270" s="56">
        <v>51.4</v>
      </c>
      <c r="CR270">
        <v>1</v>
      </c>
    </row>
    <row r="271" spans="5:96" x14ac:dyDescent="0.2">
      <c r="E271" s="1"/>
      <c r="F271" s="1"/>
      <c r="G271" s="56">
        <v>278</v>
      </c>
      <c r="H271">
        <v>1</v>
      </c>
      <c r="J271" s="1"/>
      <c r="K271" s="56">
        <v>263</v>
      </c>
      <c r="L271">
        <v>1</v>
      </c>
      <c r="M271" s="1"/>
      <c r="N271" s="56" t="s">
        <v>1513</v>
      </c>
      <c r="O271">
        <v>1</v>
      </c>
      <c r="P271" s="53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I271" s="56">
        <v>23</v>
      </c>
      <c r="AJ271">
        <v>2</v>
      </c>
      <c r="AL271" s="56">
        <v>204</v>
      </c>
      <c r="AM271">
        <v>1</v>
      </c>
      <c r="AO271" s="56">
        <v>22.2</v>
      </c>
      <c r="AP271">
        <v>2</v>
      </c>
      <c r="AR271" s="56">
        <v>204</v>
      </c>
      <c r="AS271">
        <v>1</v>
      </c>
      <c r="AU271" s="56">
        <v>22.1</v>
      </c>
      <c r="AV271">
        <v>2</v>
      </c>
      <c r="AX271" s="56">
        <v>204</v>
      </c>
      <c r="AY271">
        <v>1</v>
      </c>
      <c r="BA271" s="56">
        <v>23.8</v>
      </c>
      <c r="BB271">
        <v>3</v>
      </c>
      <c r="BD271" s="56">
        <v>205</v>
      </c>
      <c r="BE271">
        <v>1</v>
      </c>
      <c r="BG271" s="56">
        <v>23.7</v>
      </c>
      <c r="BH271">
        <v>3</v>
      </c>
      <c r="BJ271" s="56">
        <v>206</v>
      </c>
      <c r="BK271">
        <v>1</v>
      </c>
      <c r="BM271" s="56">
        <v>23.9</v>
      </c>
      <c r="BN271">
        <v>2</v>
      </c>
      <c r="BP271" s="56">
        <v>204</v>
      </c>
      <c r="BQ271">
        <v>1</v>
      </c>
      <c r="BS271" s="56">
        <v>23.8</v>
      </c>
      <c r="BT271">
        <v>1</v>
      </c>
      <c r="BV271" s="56">
        <v>204</v>
      </c>
      <c r="BW271">
        <v>1</v>
      </c>
      <c r="BY271" s="56">
        <v>27.4</v>
      </c>
      <c r="BZ271">
        <v>1</v>
      </c>
      <c r="CB271" s="56">
        <v>204</v>
      </c>
      <c r="CC271">
        <v>1</v>
      </c>
      <c r="CE271" s="56">
        <v>23.1</v>
      </c>
      <c r="CF271">
        <v>3</v>
      </c>
      <c r="CH271" s="56">
        <v>204</v>
      </c>
      <c r="CI271">
        <v>1</v>
      </c>
      <c r="CK271" s="56">
        <v>37</v>
      </c>
      <c r="CL271">
        <v>3</v>
      </c>
      <c r="CN271" s="56" t="s">
        <v>1578</v>
      </c>
      <c r="CO271">
        <v>2</v>
      </c>
      <c r="CQ271" s="56">
        <v>51.6</v>
      </c>
      <c r="CR271">
        <v>2</v>
      </c>
    </row>
    <row r="272" spans="5:96" x14ac:dyDescent="0.2">
      <c r="G272" s="56">
        <v>279</v>
      </c>
      <c r="H272">
        <v>1</v>
      </c>
      <c r="K272" s="56">
        <v>264</v>
      </c>
      <c r="L272">
        <v>1</v>
      </c>
      <c r="N272" s="56" t="s">
        <v>316</v>
      </c>
      <c r="O272">
        <v>1</v>
      </c>
      <c r="AI272" s="56">
        <v>23.2</v>
      </c>
      <c r="AJ272">
        <v>3</v>
      </c>
      <c r="AL272" s="56">
        <v>205</v>
      </c>
      <c r="AM272">
        <v>1</v>
      </c>
      <c r="AO272" s="56">
        <v>22.3</v>
      </c>
      <c r="AP272">
        <v>1</v>
      </c>
      <c r="AR272" s="56">
        <v>205</v>
      </c>
      <c r="AS272">
        <v>1</v>
      </c>
      <c r="AU272" s="56">
        <v>22.2</v>
      </c>
      <c r="AV272">
        <v>3</v>
      </c>
      <c r="AX272" s="56">
        <v>205</v>
      </c>
      <c r="AY272">
        <v>1</v>
      </c>
      <c r="BA272" s="56">
        <v>23.9</v>
      </c>
      <c r="BB272">
        <v>3</v>
      </c>
      <c r="BD272" s="56">
        <v>206</v>
      </c>
      <c r="BE272">
        <v>1</v>
      </c>
      <c r="BG272" s="56">
        <v>23.9</v>
      </c>
      <c r="BH272">
        <v>1</v>
      </c>
      <c r="BJ272" s="56">
        <v>207</v>
      </c>
      <c r="BK272">
        <v>1</v>
      </c>
      <c r="BM272" s="56">
        <v>24</v>
      </c>
      <c r="BN272">
        <v>4</v>
      </c>
      <c r="BP272" s="56">
        <v>205</v>
      </c>
      <c r="BQ272">
        <v>1</v>
      </c>
      <c r="BS272" s="56">
        <v>23.9</v>
      </c>
      <c r="BT272">
        <v>5</v>
      </c>
      <c r="BV272" s="56">
        <v>205</v>
      </c>
      <c r="BW272">
        <v>1</v>
      </c>
      <c r="BY272" s="56">
        <v>27.6</v>
      </c>
      <c r="BZ272">
        <v>2</v>
      </c>
      <c r="CB272" s="56">
        <v>205</v>
      </c>
      <c r="CC272">
        <v>1</v>
      </c>
      <c r="CE272" s="56">
        <v>23.2</v>
      </c>
      <c r="CF272">
        <v>2</v>
      </c>
      <c r="CH272" s="56">
        <v>205</v>
      </c>
      <c r="CI272">
        <v>1</v>
      </c>
      <c r="CK272" s="56">
        <v>37.200000000000003</v>
      </c>
      <c r="CL272">
        <v>1</v>
      </c>
      <c r="CN272" s="56" t="s">
        <v>1157</v>
      </c>
      <c r="CO272">
        <v>3</v>
      </c>
      <c r="CQ272" s="56">
        <v>51.9</v>
      </c>
      <c r="CR272">
        <v>1</v>
      </c>
    </row>
    <row r="273" spans="7:96" x14ac:dyDescent="0.2">
      <c r="G273" s="56">
        <v>280</v>
      </c>
      <c r="H273">
        <v>1</v>
      </c>
      <c r="K273" s="56">
        <v>265</v>
      </c>
      <c r="L273">
        <v>2</v>
      </c>
      <c r="N273" s="56" t="s">
        <v>1630</v>
      </c>
      <c r="O273">
        <v>1</v>
      </c>
      <c r="AI273" s="56">
        <v>23.4</v>
      </c>
      <c r="AJ273">
        <v>4</v>
      </c>
      <c r="AL273" s="56">
        <v>206</v>
      </c>
      <c r="AM273">
        <v>1</v>
      </c>
      <c r="AO273" s="56">
        <v>22.4</v>
      </c>
      <c r="AP273">
        <v>2</v>
      </c>
      <c r="AR273" s="56">
        <v>206</v>
      </c>
      <c r="AS273">
        <v>1</v>
      </c>
      <c r="AU273" s="56">
        <v>22.3</v>
      </c>
      <c r="AV273">
        <v>1</v>
      </c>
      <c r="AX273" s="56">
        <v>206</v>
      </c>
      <c r="AY273">
        <v>1</v>
      </c>
      <c r="BA273" s="56">
        <v>24</v>
      </c>
      <c r="BB273">
        <v>2</v>
      </c>
      <c r="BD273" s="56">
        <v>207</v>
      </c>
      <c r="BE273">
        <v>1</v>
      </c>
      <c r="BG273" s="56">
        <v>24.1</v>
      </c>
      <c r="BH273">
        <v>2</v>
      </c>
      <c r="BJ273" s="56">
        <v>208</v>
      </c>
      <c r="BK273">
        <v>1</v>
      </c>
      <c r="BM273" s="56">
        <v>24.1</v>
      </c>
      <c r="BN273">
        <v>1</v>
      </c>
      <c r="BP273" s="56">
        <v>206</v>
      </c>
      <c r="BQ273">
        <v>1</v>
      </c>
      <c r="BS273" s="56">
        <v>24</v>
      </c>
      <c r="BT273">
        <v>1</v>
      </c>
      <c r="BV273" s="56">
        <v>206</v>
      </c>
      <c r="BW273">
        <v>1</v>
      </c>
      <c r="BY273" s="56">
        <v>27.7</v>
      </c>
      <c r="BZ273">
        <v>1</v>
      </c>
      <c r="CB273" s="56">
        <v>206</v>
      </c>
      <c r="CC273">
        <v>1</v>
      </c>
      <c r="CE273" s="56">
        <v>23.4</v>
      </c>
      <c r="CF273">
        <v>3</v>
      </c>
      <c r="CH273" s="56">
        <v>206</v>
      </c>
      <c r="CI273">
        <v>1</v>
      </c>
      <c r="CK273" s="56">
        <v>37.299999999999997</v>
      </c>
      <c r="CL273">
        <v>1</v>
      </c>
      <c r="CN273" s="56" t="s">
        <v>859</v>
      </c>
      <c r="CO273">
        <v>3</v>
      </c>
      <c r="CQ273" s="56">
        <v>52.1</v>
      </c>
      <c r="CR273">
        <v>3</v>
      </c>
    </row>
    <row r="274" spans="7:96" x14ac:dyDescent="0.2">
      <c r="G274" s="56">
        <v>281</v>
      </c>
      <c r="H274">
        <v>2</v>
      </c>
      <c r="K274" s="56">
        <v>267</v>
      </c>
      <c r="L274">
        <v>2</v>
      </c>
      <c r="N274" s="56" t="s">
        <v>1858</v>
      </c>
      <c r="O274">
        <v>1</v>
      </c>
      <c r="AI274" s="56">
        <v>23.5</v>
      </c>
      <c r="AJ274">
        <v>1</v>
      </c>
      <c r="AL274" s="56">
        <v>207</v>
      </c>
      <c r="AM274">
        <v>1</v>
      </c>
      <c r="AO274" s="56">
        <v>22.5</v>
      </c>
      <c r="AP274">
        <v>7</v>
      </c>
      <c r="AR274" s="56">
        <v>207</v>
      </c>
      <c r="AS274">
        <v>1</v>
      </c>
      <c r="AU274" s="56">
        <v>22.4</v>
      </c>
      <c r="AV274">
        <v>1</v>
      </c>
      <c r="AX274" s="56">
        <v>207</v>
      </c>
      <c r="AY274">
        <v>1</v>
      </c>
      <c r="BA274" s="56">
        <v>24.1</v>
      </c>
      <c r="BB274">
        <v>1</v>
      </c>
      <c r="BD274" s="56">
        <v>208</v>
      </c>
      <c r="BE274">
        <v>1</v>
      </c>
      <c r="BG274" s="56">
        <v>24.2</v>
      </c>
      <c r="BH274">
        <v>2</v>
      </c>
      <c r="BJ274" s="56">
        <v>209</v>
      </c>
      <c r="BK274">
        <v>1</v>
      </c>
      <c r="BM274" s="56">
        <v>24.4</v>
      </c>
      <c r="BN274">
        <v>1</v>
      </c>
      <c r="BP274" s="56">
        <v>207</v>
      </c>
      <c r="BQ274">
        <v>1</v>
      </c>
      <c r="BS274" s="56">
        <v>24.2</v>
      </c>
      <c r="BT274">
        <v>3</v>
      </c>
      <c r="BV274" s="56">
        <v>207</v>
      </c>
      <c r="BW274">
        <v>1</v>
      </c>
      <c r="BY274" s="56">
        <v>27.8</v>
      </c>
      <c r="BZ274">
        <v>1</v>
      </c>
      <c r="CB274" s="56">
        <v>207</v>
      </c>
      <c r="CC274">
        <v>1</v>
      </c>
      <c r="CE274" s="56">
        <v>23.6</v>
      </c>
      <c r="CF274">
        <v>1</v>
      </c>
      <c r="CH274" s="56">
        <v>207</v>
      </c>
      <c r="CI274">
        <v>1</v>
      </c>
      <c r="CK274" s="56">
        <v>37.4</v>
      </c>
      <c r="CL274">
        <v>3</v>
      </c>
      <c r="CN274" s="56" t="s">
        <v>808</v>
      </c>
      <c r="CO274">
        <v>5</v>
      </c>
      <c r="CQ274" s="56">
        <v>52.2</v>
      </c>
      <c r="CR274">
        <v>1</v>
      </c>
    </row>
    <row r="275" spans="7:96" x14ac:dyDescent="0.2">
      <c r="G275" s="56">
        <v>283</v>
      </c>
      <c r="H275">
        <v>1</v>
      </c>
      <c r="K275" s="56">
        <v>269</v>
      </c>
      <c r="L275">
        <v>2</v>
      </c>
      <c r="N275" s="56" t="s">
        <v>1383</v>
      </c>
      <c r="O275">
        <v>1</v>
      </c>
      <c r="AI275" s="56">
        <v>23.6</v>
      </c>
      <c r="AJ275">
        <v>2</v>
      </c>
      <c r="AL275" s="56">
        <v>208</v>
      </c>
      <c r="AM275">
        <v>1</v>
      </c>
      <c r="AO275" s="56">
        <v>22.6</v>
      </c>
      <c r="AP275">
        <v>3</v>
      </c>
      <c r="AR275" s="56">
        <v>208</v>
      </c>
      <c r="AS275">
        <v>1</v>
      </c>
      <c r="AU275" s="56">
        <v>22.5</v>
      </c>
      <c r="AV275">
        <v>1</v>
      </c>
      <c r="AX275" s="56">
        <v>208</v>
      </c>
      <c r="AY275">
        <v>1</v>
      </c>
      <c r="BA275" s="56">
        <v>24.2</v>
      </c>
      <c r="BB275">
        <v>2</v>
      </c>
      <c r="BD275" s="56">
        <v>209</v>
      </c>
      <c r="BE275">
        <v>1</v>
      </c>
      <c r="BG275" s="56">
        <v>24.5</v>
      </c>
      <c r="BH275">
        <v>4</v>
      </c>
      <c r="BJ275" s="56">
        <v>210</v>
      </c>
      <c r="BK275">
        <v>1</v>
      </c>
      <c r="BM275" s="56">
        <v>24.6</v>
      </c>
      <c r="BN275">
        <v>1</v>
      </c>
      <c r="BP275" s="56">
        <v>208</v>
      </c>
      <c r="BQ275">
        <v>1</v>
      </c>
      <c r="BS275" s="56">
        <v>24.3</v>
      </c>
      <c r="BT275">
        <v>2</v>
      </c>
      <c r="BV275" s="56">
        <v>208</v>
      </c>
      <c r="BW275">
        <v>1</v>
      </c>
      <c r="BY275" s="56">
        <v>28</v>
      </c>
      <c r="BZ275">
        <v>1</v>
      </c>
      <c r="CB275" s="56">
        <v>208</v>
      </c>
      <c r="CC275">
        <v>1</v>
      </c>
      <c r="CE275" s="56">
        <v>23.7</v>
      </c>
      <c r="CF275">
        <v>3</v>
      </c>
      <c r="CH275" s="56">
        <v>208</v>
      </c>
      <c r="CI275">
        <v>1</v>
      </c>
      <c r="CK275" s="56">
        <v>37.5</v>
      </c>
      <c r="CL275">
        <v>4</v>
      </c>
      <c r="CN275" s="56" t="s">
        <v>1407</v>
      </c>
      <c r="CO275">
        <v>3</v>
      </c>
      <c r="CQ275" s="56">
        <v>52.9</v>
      </c>
      <c r="CR275">
        <v>2</v>
      </c>
    </row>
    <row r="276" spans="7:96" x14ac:dyDescent="0.2">
      <c r="G276" s="56">
        <v>284</v>
      </c>
      <c r="H276">
        <v>1</v>
      </c>
      <c r="K276" s="56">
        <v>271</v>
      </c>
      <c r="L276">
        <v>1</v>
      </c>
      <c r="N276" s="56" t="s">
        <v>687</v>
      </c>
      <c r="O276">
        <v>1</v>
      </c>
      <c r="AI276" s="56">
        <v>23.7</v>
      </c>
      <c r="AJ276">
        <v>3</v>
      </c>
      <c r="AL276" s="56">
        <v>209</v>
      </c>
      <c r="AM276">
        <v>1</v>
      </c>
      <c r="AO276" s="56">
        <v>22.7</v>
      </c>
      <c r="AP276">
        <v>1</v>
      </c>
      <c r="AR276" s="56">
        <v>209</v>
      </c>
      <c r="AS276">
        <v>1</v>
      </c>
      <c r="AU276" s="56">
        <v>22.6</v>
      </c>
      <c r="AV276">
        <v>1</v>
      </c>
      <c r="AX276" s="56">
        <v>209</v>
      </c>
      <c r="AY276">
        <v>1</v>
      </c>
      <c r="BA276" s="56">
        <v>24.3</v>
      </c>
      <c r="BB276">
        <v>1</v>
      </c>
      <c r="BD276" s="56">
        <v>210</v>
      </c>
      <c r="BE276">
        <v>1</v>
      </c>
      <c r="BG276" s="56">
        <v>24.7</v>
      </c>
      <c r="BH276">
        <v>1</v>
      </c>
      <c r="BJ276" s="56">
        <v>211</v>
      </c>
      <c r="BK276">
        <v>1</v>
      </c>
      <c r="BM276" s="56">
        <v>24.7</v>
      </c>
      <c r="BN276">
        <v>1</v>
      </c>
      <c r="BP276" s="56">
        <v>209</v>
      </c>
      <c r="BQ276">
        <v>1</v>
      </c>
      <c r="BS276" s="56">
        <v>24.4</v>
      </c>
      <c r="BT276">
        <v>2</v>
      </c>
      <c r="BV276" s="56">
        <v>209</v>
      </c>
      <c r="BW276">
        <v>1</v>
      </c>
      <c r="BY276" s="56">
        <v>28.1</v>
      </c>
      <c r="BZ276">
        <v>4</v>
      </c>
      <c r="CB276" s="56">
        <v>209</v>
      </c>
      <c r="CC276">
        <v>1</v>
      </c>
      <c r="CE276" s="56">
        <v>24</v>
      </c>
      <c r="CF276">
        <v>2</v>
      </c>
      <c r="CH276" s="56">
        <v>209</v>
      </c>
      <c r="CI276">
        <v>1</v>
      </c>
      <c r="CK276" s="56">
        <v>37.6</v>
      </c>
      <c r="CL276">
        <v>2</v>
      </c>
      <c r="CN276" s="56" t="s">
        <v>577</v>
      </c>
      <c r="CO276">
        <v>2</v>
      </c>
      <c r="CQ276" s="56">
        <v>53</v>
      </c>
      <c r="CR276">
        <v>1</v>
      </c>
    </row>
    <row r="277" spans="7:96" x14ac:dyDescent="0.2">
      <c r="G277" s="56">
        <v>285</v>
      </c>
      <c r="H277">
        <v>2</v>
      </c>
      <c r="K277" s="56">
        <v>272</v>
      </c>
      <c r="L277">
        <v>1</v>
      </c>
      <c r="N277" s="56" t="s">
        <v>1479</v>
      </c>
      <c r="O277">
        <v>1</v>
      </c>
      <c r="AI277" s="56">
        <v>23.8</v>
      </c>
      <c r="AJ277">
        <v>2</v>
      </c>
      <c r="AL277" s="56">
        <v>210</v>
      </c>
      <c r="AM277">
        <v>1</v>
      </c>
      <c r="AO277" s="56">
        <v>22.8</v>
      </c>
      <c r="AP277">
        <v>2</v>
      </c>
      <c r="AR277" s="56">
        <v>210</v>
      </c>
      <c r="AS277">
        <v>1</v>
      </c>
      <c r="AU277" s="56">
        <v>22.7</v>
      </c>
      <c r="AV277">
        <v>1</v>
      </c>
      <c r="AX277" s="56">
        <v>210</v>
      </c>
      <c r="AY277">
        <v>1</v>
      </c>
      <c r="BA277" s="56">
        <v>24.4</v>
      </c>
      <c r="BB277">
        <v>2</v>
      </c>
      <c r="BD277" s="56">
        <v>211</v>
      </c>
      <c r="BE277">
        <v>1</v>
      </c>
      <c r="BG277" s="56">
        <v>24.8</v>
      </c>
      <c r="BH277">
        <v>1</v>
      </c>
      <c r="BJ277" s="56">
        <v>212</v>
      </c>
      <c r="BK277">
        <v>1</v>
      </c>
      <c r="BM277" s="56">
        <v>24.8</v>
      </c>
      <c r="BN277">
        <v>1</v>
      </c>
      <c r="BP277" s="56">
        <v>210</v>
      </c>
      <c r="BQ277">
        <v>1</v>
      </c>
      <c r="BS277" s="56">
        <v>24.5</v>
      </c>
      <c r="BT277">
        <v>2</v>
      </c>
      <c r="BV277" s="56">
        <v>210</v>
      </c>
      <c r="BW277">
        <v>1</v>
      </c>
      <c r="BY277" s="56">
        <v>28.2</v>
      </c>
      <c r="BZ277">
        <v>2</v>
      </c>
      <c r="CB277" s="56">
        <v>210</v>
      </c>
      <c r="CC277">
        <v>1</v>
      </c>
      <c r="CE277" s="56">
        <v>24.1</v>
      </c>
      <c r="CF277">
        <v>1</v>
      </c>
      <c r="CH277" s="56">
        <v>210</v>
      </c>
      <c r="CI277">
        <v>1</v>
      </c>
      <c r="CK277" s="56">
        <v>37.700000000000003</v>
      </c>
      <c r="CL277">
        <v>1</v>
      </c>
      <c r="CN277" s="56" t="s">
        <v>942</v>
      </c>
      <c r="CO277">
        <v>3</v>
      </c>
      <c r="CQ277" s="56">
        <v>53.1</v>
      </c>
      <c r="CR277">
        <v>2</v>
      </c>
    </row>
    <row r="278" spans="7:96" x14ac:dyDescent="0.2">
      <c r="G278" s="56">
        <v>287</v>
      </c>
      <c r="H278">
        <v>4</v>
      </c>
      <c r="K278" s="56">
        <v>273</v>
      </c>
      <c r="L278">
        <v>2</v>
      </c>
      <c r="N278" s="56" t="s">
        <v>661</v>
      </c>
      <c r="O278">
        <v>1</v>
      </c>
      <c r="AI278" s="56">
        <v>24</v>
      </c>
      <c r="AJ278">
        <v>1</v>
      </c>
      <c r="AL278" s="56">
        <v>211</v>
      </c>
      <c r="AM278">
        <v>1</v>
      </c>
      <c r="AO278" s="56">
        <v>22.9</v>
      </c>
      <c r="AP278">
        <v>1</v>
      </c>
      <c r="AR278" s="56">
        <v>211</v>
      </c>
      <c r="AS278">
        <v>1</v>
      </c>
      <c r="AU278" s="56">
        <v>22.9</v>
      </c>
      <c r="AV278">
        <v>1</v>
      </c>
      <c r="AX278" s="56">
        <v>211</v>
      </c>
      <c r="AY278">
        <v>1</v>
      </c>
      <c r="BA278" s="56">
        <v>24.6</v>
      </c>
      <c r="BB278">
        <v>1</v>
      </c>
      <c r="BD278" s="56">
        <v>212</v>
      </c>
      <c r="BE278">
        <v>1</v>
      </c>
      <c r="BG278" s="56">
        <v>24.9</v>
      </c>
      <c r="BH278">
        <v>1</v>
      </c>
      <c r="BJ278" s="56">
        <v>213</v>
      </c>
      <c r="BK278">
        <v>1</v>
      </c>
      <c r="BM278" s="56">
        <v>24.9</v>
      </c>
      <c r="BN278">
        <v>1</v>
      </c>
      <c r="BP278" s="56">
        <v>211</v>
      </c>
      <c r="BQ278">
        <v>1</v>
      </c>
      <c r="BS278" s="56">
        <v>24.6</v>
      </c>
      <c r="BT278">
        <v>2</v>
      </c>
      <c r="BV278" s="56">
        <v>211</v>
      </c>
      <c r="BW278">
        <v>1</v>
      </c>
      <c r="BY278" s="56">
        <v>28.5</v>
      </c>
      <c r="BZ278">
        <v>3</v>
      </c>
      <c r="CB278" s="56">
        <v>211</v>
      </c>
      <c r="CC278">
        <v>1</v>
      </c>
      <c r="CE278" s="56">
        <v>24.2</v>
      </c>
      <c r="CF278">
        <v>3</v>
      </c>
      <c r="CH278" s="56">
        <v>211</v>
      </c>
      <c r="CI278">
        <v>1</v>
      </c>
      <c r="CK278" s="56">
        <v>37.9</v>
      </c>
      <c r="CL278">
        <v>8</v>
      </c>
      <c r="CN278" s="56" t="s">
        <v>1650</v>
      </c>
      <c r="CO278">
        <v>2</v>
      </c>
      <c r="CQ278" s="56">
        <v>53.2</v>
      </c>
      <c r="CR278">
        <v>1</v>
      </c>
    </row>
    <row r="279" spans="7:96" x14ac:dyDescent="0.2">
      <c r="G279" s="56">
        <v>291</v>
      </c>
      <c r="H279">
        <v>1</v>
      </c>
      <c r="K279" s="56">
        <v>275</v>
      </c>
      <c r="L279">
        <v>3</v>
      </c>
      <c r="N279" s="56" t="s">
        <v>879</v>
      </c>
      <c r="O279">
        <v>1</v>
      </c>
      <c r="AI279" s="56">
        <v>24.1</v>
      </c>
      <c r="AJ279">
        <v>2</v>
      </c>
      <c r="AL279" s="56">
        <v>212</v>
      </c>
      <c r="AM279">
        <v>1</v>
      </c>
      <c r="AO279" s="56">
        <v>23</v>
      </c>
      <c r="AP279">
        <v>2</v>
      </c>
      <c r="AR279" s="56">
        <v>212</v>
      </c>
      <c r="AS279">
        <v>1</v>
      </c>
      <c r="AU279" s="56">
        <v>23</v>
      </c>
      <c r="AV279">
        <v>1</v>
      </c>
      <c r="AX279" s="56">
        <v>212</v>
      </c>
      <c r="AY279">
        <v>1</v>
      </c>
      <c r="BA279" s="56">
        <v>24.7</v>
      </c>
      <c r="BB279">
        <v>2</v>
      </c>
      <c r="BD279" s="56">
        <v>213</v>
      </c>
      <c r="BE279">
        <v>1</v>
      </c>
      <c r="BG279" s="56">
        <v>25.1</v>
      </c>
      <c r="BH279">
        <v>1</v>
      </c>
      <c r="BJ279" s="56">
        <v>214</v>
      </c>
      <c r="BK279">
        <v>1</v>
      </c>
      <c r="BM279" s="56">
        <v>25</v>
      </c>
      <c r="BN279">
        <v>3</v>
      </c>
      <c r="BP279" s="56">
        <v>212</v>
      </c>
      <c r="BQ279">
        <v>1</v>
      </c>
      <c r="BS279" s="56">
        <v>24.7</v>
      </c>
      <c r="BT279">
        <v>4</v>
      </c>
      <c r="BV279" s="56">
        <v>212</v>
      </c>
      <c r="BW279">
        <v>1</v>
      </c>
      <c r="BY279" s="56">
        <v>28.6</v>
      </c>
      <c r="BZ279">
        <v>4</v>
      </c>
      <c r="CB279" s="56">
        <v>212</v>
      </c>
      <c r="CC279">
        <v>1</v>
      </c>
      <c r="CE279" s="56">
        <v>24.4</v>
      </c>
      <c r="CF279">
        <v>2</v>
      </c>
      <c r="CH279" s="56">
        <v>212</v>
      </c>
      <c r="CI279">
        <v>1</v>
      </c>
      <c r="CK279" s="56">
        <v>38</v>
      </c>
      <c r="CL279">
        <v>1</v>
      </c>
      <c r="CN279" s="56" t="s">
        <v>1050</v>
      </c>
      <c r="CO279">
        <v>3</v>
      </c>
      <c r="CQ279" s="56">
        <v>53.3</v>
      </c>
      <c r="CR279">
        <v>1</v>
      </c>
    </row>
    <row r="280" spans="7:96" x14ac:dyDescent="0.2">
      <c r="G280" s="56">
        <v>292</v>
      </c>
      <c r="H280">
        <v>1</v>
      </c>
      <c r="K280" s="56">
        <v>278</v>
      </c>
      <c r="L280">
        <v>2</v>
      </c>
      <c r="N280" s="56" t="s">
        <v>156</v>
      </c>
      <c r="O280">
        <v>1</v>
      </c>
      <c r="AI280" s="56">
        <v>24.2</v>
      </c>
      <c r="AJ280">
        <v>2</v>
      </c>
      <c r="AL280" s="56">
        <v>213</v>
      </c>
      <c r="AM280">
        <v>1</v>
      </c>
      <c r="AO280" s="56">
        <v>23.1</v>
      </c>
      <c r="AP280">
        <v>1</v>
      </c>
      <c r="AR280" s="56">
        <v>213</v>
      </c>
      <c r="AS280">
        <v>1</v>
      </c>
      <c r="AU280" s="56">
        <v>23.1</v>
      </c>
      <c r="AV280">
        <v>5</v>
      </c>
      <c r="AX280" s="56">
        <v>213</v>
      </c>
      <c r="AY280">
        <v>1</v>
      </c>
      <c r="BA280" s="56">
        <v>24.8</v>
      </c>
      <c r="BB280">
        <v>2</v>
      </c>
      <c r="BD280" s="56">
        <v>214</v>
      </c>
      <c r="BE280">
        <v>1</v>
      </c>
      <c r="BG280" s="56">
        <v>25.2</v>
      </c>
      <c r="BH280">
        <v>3</v>
      </c>
      <c r="BJ280" s="56">
        <v>215</v>
      </c>
      <c r="BK280">
        <v>1</v>
      </c>
      <c r="BM280" s="56">
        <v>25.1</v>
      </c>
      <c r="BN280">
        <v>4</v>
      </c>
      <c r="BP280" s="56">
        <v>213</v>
      </c>
      <c r="BQ280">
        <v>1</v>
      </c>
      <c r="BS280" s="56">
        <v>24.8</v>
      </c>
      <c r="BT280">
        <v>1</v>
      </c>
      <c r="BV280" s="56">
        <v>213</v>
      </c>
      <c r="BW280">
        <v>1</v>
      </c>
      <c r="BY280" s="56">
        <v>28.7</v>
      </c>
      <c r="BZ280">
        <v>1</v>
      </c>
      <c r="CB280" s="56">
        <v>213</v>
      </c>
      <c r="CC280">
        <v>1</v>
      </c>
      <c r="CE280" s="56">
        <v>24.5</v>
      </c>
      <c r="CF280">
        <v>3</v>
      </c>
      <c r="CH280" s="56">
        <v>213</v>
      </c>
      <c r="CI280">
        <v>1</v>
      </c>
      <c r="CK280" s="56">
        <v>38.200000000000003</v>
      </c>
      <c r="CL280">
        <v>3</v>
      </c>
      <c r="CN280" s="56" t="s">
        <v>1834</v>
      </c>
      <c r="CO280">
        <v>2</v>
      </c>
      <c r="CQ280" s="56">
        <v>53.5</v>
      </c>
      <c r="CR280">
        <v>1</v>
      </c>
    </row>
    <row r="281" spans="7:96" x14ac:dyDescent="0.2">
      <c r="G281" s="56">
        <v>293</v>
      </c>
      <c r="H281">
        <v>1</v>
      </c>
      <c r="K281" s="56">
        <v>280</v>
      </c>
      <c r="L281">
        <v>1</v>
      </c>
      <c r="N281" s="56" t="s">
        <v>783</v>
      </c>
      <c r="O281">
        <v>1</v>
      </c>
      <c r="AI281" s="56">
        <v>24.3</v>
      </c>
      <c r="AJ281">
        <v>1</v>
      </c>
      <c r="AL281" s="56">
        <v>214</v>
      </c>
      <c r="AM281">
        <v>1</v>
      </c>
      <c r="AO281" s="56">
        <v>23.3</v>
      </c>
      <c r="AP281">
        <v>2</v>
      </c>
      <c r="AR281" s="56">
        <v>214</v>
      </c>
      <c r="AS281">
        <v>1</v>
      </c>
      <c r="AU281" s="56">
        <v>23.2</v>
      </c>
      <c r="AV281">
        <v>1</v>
      </c>
      <c r="AX281" s="56">
        <v>214</v>
      </c>
      <c r="AY281">
        <v>1</v>
      </c>
      <c r="BA281" s="56">
        <v>24.9</v>
      </c>
      <c r="BB281">
        <v>3</v>
      </c>
      <c r="BD281" s="56">
        <v>215</v>
      </c>
      <c r="BE281">
        <v>1</v>
      </c>
      <c r="BG281" s="56">
        <v>25.3</v>
      </c>
      <c r="BH281">
        <v>1</v>
      </c>
      <c r="BJ281" s="56">
        <v>216</v>
      </c>
      <c r="BK281">
        <v>1</v>
      </c>
      <c r="BM281" s="56">
        <v>25.3</v>
      </c>
      <c r="BN281">
        <v>1</v>
      </c>
      <c r="BP281" s="56">
        <v>214</v>
      </c>
      <c r="BQ281">
        <v>1</v>
      </c>
      <c r="BS281" s="56">
        <v>24.9</v>
      </c>
      <c r="BT281">
        <v>1</v>
      </c>
      <c r="BV281" s="56">
        <v>214</v>
      </c>
      <c r="BW281">
        <v>1</v>
      </c>
      <c r="BY281" s="56">
        <v>28.8</v>
      </c>
      <c r="BZ281">
        <v>2</v>
      </c>
      <c r="CB281" s="56">
        <v>214</v>
      </c>
      <c r="CC281">
        <v>1</v>
      </c>
      <c r="CE281" s="56">
        <v>24.6</v>
      </c>
      <c r="CF281">
        <v>1</v>
      </c>
      <c r="CH281" s="56">
        <v>214</v>
      </c>
      <c r="CI281">
        <v>1</v>
      </c>
      <c r="CK281" s="56">
        <v>38.299999999999997</v>
      </c>
      <c r="CL281">
        <v>1</v>
      </c>
      <c r="CN281" s="56" t="s">
        <v>1629</v>
      </c>
      <c r="CO281">
        <v>2</v>
      </c>
      <c r="CQ281" s="56">
        <v>53.6</v>
      </c>
      <c r="CR281">
        <v>1</v>
      </c>
    </row>
    <row r="282" spans="7:96" x14ac:dyDescent="0.2">
      <c r="G282" s="56">
        <v>294</v>
      </c>
      <c r="H282">
        <v>4</v>
      </c>
      <c r="K282" s="56">
        <v>281</v>
      </c>
      <c r="L282">
        <v>2</v>
      </c>
      <c r="N282" s="56" t="s">
        <v>591</v>
      </c>
      <c r="O282">
        <v>1</v>
      </c>
      <c r="AI282" s="56">
        <v>24.4</v>
      </c>
      <c r="AJ282">
        <v>3</v>
      </c>
      <c r="AL282" s="56">
        <v>215</v>
      </c>
      <c r="AM282">
        <v>1</v>
      </c>
      <c r="AO282" s="56">
        <v>23.4</v>
      </c>
      <c r="AP282">
        <v>2</v>
      </c>
      <c r="AR282" s="56">
        <v>215</v>
      </c>
      <c r="AS282">
        <v>1</v>
      </c>
      <c r="AU282" s="56">
        <v>23.3</v>
      </c>
      <c r="AV282">
        <v>3</v>
      </c>
      <c r="AX282" s="56">
        <v>215</v>
      </c>
      <c r="AY282">
        <v>1</v>
      </c>
      <c r="BA282" s="56">
        <v>25</v>
      </c>
      <c r="BB282">
        <v>2</v>
      </c>
      <c r="BD282" s="56">
        <v>216</v>
      </c>
      <c r="BE282">
        <v>1</v>
      </c>
      <c r="BG282" s="56">
        <v>25.4</v>
      </c>
      <c r="BH282">
        <v>5</v>
      </c>
      <c r="BJ282" s="56">
        <v>217</v>
      </c>
      <c r="BK282">
        <v>1</v>
      </c>
      <c r="BM282" s="56">
        <v>25.4</v>
      </c>
      <c r="BN282">
        <v>3</v>
      </c>
      <c r="BP282" s="56">
        <v>215</v>
      </c>
      <c r="BQ282">
        <v>1</v>
      </c>
      <c r="BS282" s="56">
        <v>25</v>
      </c>
      <c r="BT282">
        <v>1</v>
      </c>
      <c r="BV282" s="56">
        <v>215</v>
      </c>
      <c r="BW282">
        <v>1</v>
      </c>
      <c r="BY282" s="56">
        <v>28.9</v>
      </c>
      <c r="BZ282">
        <v>3</v>
      </c>
      <c r="CB282" s="56">
        <v>215</v>
      </c>
      <c r="CC282">
        <v>1</v>
      </c>
      <c r="CE282" s="56">
        <v>24.7</v>
      </c>
      <c r="CF282">
        <v>2</v>
      </c>
      <c r="CH282" s="56">
        <v>215</v>
      </c>
      <c r="CI282">
        <v>1</v>
      </c>
      <c r="CK282" s="56">
        <v>38.4</v>
      </c>
      <c r="CL282">
        <v>1</v>
      </c>
      <c r="CN282" s="56" t="s">
        <v>1256</v>
      </c>
      <c r="CO282">
        <v>2</v>
      </c>
      <c r="CQ282" s="56">
        <v>53.7</v>
      </c>
      <c r="CR282">
        <v>1</v>
      </c>
    </row>
    <row r="283" spans="7:96" x14ac:dyDescent="0.2">
      <c r="G283" s="56">
        <v>298</v>
      </c>
      <c r="H283">
        <v>1</v>
      </c>
      <c r="K283" s="56">
        <v>283</v>
      </c>
      <c r="L283">
        <v>1</v>
      </c>
      <c r="N283" s="56" t="s">
        <v>1457</v>
      </c>
      <c r="O283">
        <v>1</v>
      </c>
      <c r="AI283" s="56">
        <v>24.5</v>
      </c>
      <c r="AJ283">
        <v>1</v>
      </c>
      <c r="AL283" s="56">
        <v>216</v>
      </c>
      <c r="AM283">
        <v>1</v>
      </c>
      <c r="AO283" s="56">
        <v>23.5</v>
      </c>
      <c r="AP283">
        <v>5</v>
      </c>
      <c r="AR283" s="56">
        <v>216</v>
      </c>
      <c r="AS283">
        <v>1</v>
      </c>
      <c r="AU283" s="56">
        <v>23.4</v>
      </c>
      <c r="AV283">
        <v>3</v>
      </c>
      <c r="AX283" s="56">
        <v>216</v>
      </c>
      <c r="AY283">
        <v>1</v>
      </c>
      <c r="BA283" s="56">
        <v>25.2</v>
      </c>
      <c r="BB283">
        <v>5</v>
      </c>
      <c r="BD283" s="56">
        <v>217</v>
      </c>
      <c r="BE283">
        <v>1</v>
      </c>
      <c r="BG283" s="56">
        <v>25.5</v>
      </c>
      <c r="BH283">
        <v>2</v>
      </c>
      <c r="BJ283" s="56">
        <v>218</v>
      </c>
      <c r="BK283">
        <v>1</v>
      </c>
      <c r="BM283" s="56">
        <v>25.5</v>
      </c>
      <c r="BN283">
        <v>2</v>
      </c>
      <c r="BP283" s="56">
        <v>216</v>
      </c>
      <c r="BQ283">
        <v>1</v>
      </c>
      <c r="BS283" s="56">
        <v>25.1</v>
      </c>
      <c r="BT283">
        <v>4</v>
      </c>
      <c r="BV283" s="56">
        <v>216</v>
      </c>
      <c r="BW283">
        <v>1</v>
      </c>
      <c r="BY283" s="56">
        <v>29.1</v>
      </c>
      <c r="BZ283">
        <v>5</v>
      </c>
      <c r="CB283" s="56">
        <v>216</v>
      </c>
      <c r="CC283">
        <v>1</v>
      </c>
      <c r="CE283" s="56">
        <v>24.8</v>
      </c>
      <c r="CF283">
        <v>2</v>
      </c>
      <c r="CH283" s="56">
        <v>216</v>
      </c>
      <c r="CI283">
        <v>1</v>
      </c>
      <c r="CK283" s="56">
        <v>38.5</v>
      </c>
      <c r="CL283">
        <v>2</v>
      </c>
      <c r="CN283" s="56" t="s">
        <v>1288</v>
      </c>
      <c r="CO283">
        <v>2</v>
      </c>
      <c r="CQ283" s="56">
        <v>53.9</v>
      </c>
      <c r="CR283">
        <v>1</v>
      </c>
    </row>
    <row r="284" spans="7:96" x14ac:dyDescent="0.2">
      <c r="G284" s="56">
        <v>299</v>
      </c>
      <c r="H284">
        <v>1</v>
      </c>
      <c r="K284" s="56">
        <v>284</v>
      </c>
      <c r="L284">
        <v>1</v>
      </c>
      <c r="N284" s="56" t="s">
        <v>1882</v>
      </c>
      <c r="O284">
        <v>1</v>
      </c>
      <c r="AI284" s="56">
        <v>24.6</v>
      </c>
      <c r="AJ284">
        <v>3</v>
      </c>
      <c r="AL284" s="56">
        <v>217</v>
      </c>
      <c r="AM284">
        <v>1</v>
      </c>
      <c r="AO284" s="56">
        <v>23.7</v>
      </c>
      <c r="AP284">
        <v>3</v>
      </c>
      <c r="AR284" s="56">
        <v>217</v>
      </c>
      <c r="AS284">
        <v>1</v>
      </c>
      <c r="AU284" s="56">
        <v>23.5</v>
      </c>
      <c r="AV284">
        <v>2</v>
      </c>
      <c r="AX284" s="56">
        <v>217</v>
      </c>
      <c r="AY284">
        <v>1</v>
      </c>
      <c r="BA284" s="56">
        <v>25.3</v>
      </c>
      <c r="BB284">
        <v>2</v>
      </c>
      <c r="BD284" s="56">
        <v>218</v>
      </c>
      <c r="BE284">
        <v>1</v>
      </c>
      <c r="BG284" s="56">
        <v>25.6</v>
      </c>
      <c r="BH284">
        <v>2</v>
      </c>
      <c r="BJ284" s="56">
        <v>219</v>
      </c>
      <c r="BK284">
        <v>1</v>
      </c>
      <c r="BM284" s="56">
        <v>25.6</v>
      </c>
      <c r="BN284">
        <v>2</v>
      </c>
      <c r="BP284" s="56">
        <v>217</v>
      </c>
      <c r="BQ284">
        <v>1</v>
      </c>
      <c r="BS284" s="56">
        <v>25.5</v>
      </c>
      <c r="BT284">
        <v>3</v>
      </c>
      <c r="BV284" s="56">
        <v>217</v>
      </c>
      <c r="BW284">
        <v>1</v>
      </c>
      <c r="BY284" s="56">
        <v>29.2</v>
      </c>
      <c r="BZ284">
        <v>2</v>
      </c>
      <c r="CB284" s="56">
        <v>217</v>
      </c>
      <c r="CC284">
        <v>1</v>
      </c>
      <c r="CE284" s="56">
        <v>24.9</v>
      </c>
      <c r="CF284">
        <v>2</v>
      </c>
      <c r="CH284" s="56">
        <v>217</v>
      </c>
      <c r="CI284">
        <v>1</v>
      </c>
      <c r="CK284" s="56">
        <v>38.6</v>
      </c>
      <c r="CL284">
        <v>1</v>
      </c>
      <c r="CN284" s="56" t="s">
        <v>481</v>
      </c>
      <c r="CO284">
        <v>3</v>
      </c>
      <c r="CQ284" s="56">
        <v>54.2</v>
      </c>
      <c r="CR284">
        <v>2</v>
      </c>
    </row>
    <row r="285" spans="7:96" x14ac:dyDescent="0.2">
      <c r="G285" s="56">
        <v>300</v>
      </c>
      <c r="H285">
        <v>1</v>
      </c>
      <c r="K285" s="56">
        <v>285</v>
      </c>
      <c r="L285">
        <v>6</v>
      </c>
      <c r="N285" s="56" t="s">
        <v>1813</v>
      </c>
      <c r="O285">
        <v>1</v>
      </c>
      <c r="AI285" s="56">
        <v>24.7</v>
      </c>
      <c r="AJ285">
        <v>4</v>
      </c>
      <c r="AL285" s="56">
        <v>218</v>
      </c>
      <c r="AM285">
        <v>1</v>
      </c>
      <c r="AO285" s="56">
        <v>23.8</v>
      </c>
      <c r="AP285">
        <v>1</v>
      </c>
      <c r="AR285" s="56">
        <v>218</v>
      </c>
      <c r="AS285">
        <v>1</v>
      </c>
      <c r="AU285" s="56">
        <v>23.6</v>
      </c>
      <c r="AV285">
        <v>3</v>
      </c>
      <c r="AX285" s="56">
        <v>218</v>
      </c>
      <c r="AY285">
        <v>1</v>
      </c>
      <c r="BA285" s="56">
        <v>25.5</v>
      </c>
      <c r="BB285">
        <v>2</v>
      </c>
      <c r="BD285" s="56">
        <v>219</v>
      </c>
      <c r="BE285">
        <v>1</v>
      </c>
      <c r="BG285" s="56">
        <v>25.7</v>
      </c>
      <c r="BH285">
        <v>1</v>
      </c>
      <c r="BJ285" s="56">
        <v>220</v>
      </c>
      <c r="BK285">
        <v>1</v>
      </c>
      <c r="BM285" s="56">
        <v>25.7</v>
      </c>
      <c r="BN285">
        <v>1</v>
      </c>
      <c r="BP285" s="56">
        <v>218</v>
      </c>
      <c r="BQ285">
        <v>1</v>
      </c>
      <c r="BS285" s="56">
        <v>25.6</v>
      </c>
      <c r="BT285">
        <v>1</v>
      </c>
      <c r="BV285" s="56">
        <v>218</v>
      </c>
      <c r="BW285">
        <v>1</v>
      </c>
      <c r="BY285" s="56">
        <v>29.4</v>
      </c>
      <c r="BZ285">
        <v>2</v>
      </c>
      <c r="CB285" s="56">
        <v>218</v>
      </c>
      <c r="CC285">
        <v>1</v>
      </c>
      <c r="CE285" s="56">
        <v>25</v>
      </c>
      <c r="CF285">
        <v>1</v>
      </c>
      <c r="CH285" s="56">
        <v>218</v>
      </c>
      <c r="CI285">
        <v>1</v>
      </c>
      <c r="CK285" s="56">
        <v>38.700000000000003</v>
      </c>
      <c r="CL285">
        <v>6</v>
      </c>
      <c r="CN285" s="56" t="s">
        <v>1311</v>
      </c>
      <c r="CO285">
        <v>3</v>
      </c>
      <c r="CQ285" s="56">
        <v>54.3</v>
      </c>
      <c r="CR285">
        <v>1</v>
      </c>
    </row>
    <row r="286" spans="7:96" x14ac:dyDescent="0.2">
      <c r="G286" s="56">
        <v>301</v>
      </c>
      <c r="H286">
        <v>1</v>
      </c>
      <c r="K286" s="56">
        <v>291</v>
      </c>
      <c r="L286">
        <v>2</v>
      </c>
      <c r="N286" s="56" t="s">
        <v>934</v>
      </c>
      <c r="O286">
        <v>1</v>
      </c>
      <c r="AI286" s="56">
        <v>24.9</v>
      </c>
      <c r="AJ286">
        <v>3</v>
      </c>
      <c r="AL286" s="56">
        <v>219</v>
      </c>
      <c r="AM286">
        <v>1</v>
      </c>
      <c r="AO286" s="56">
        <v>23.9</v>
      </c>
      <c r="AP286">
        <v>1</v>
      </c>
      <c r="AR286" s="56">
        <v>219</v>
      </c>
      <c r="AS286">
        <v>1</v>
      </c>
      <c r="AU286" s="56">
        <v>23.7</v>
      </c>
      <c r="AV286">
        <v>1</v>
      </c>
      <c r="AX286" s="56">
        <v>219</v>
      </c>
      <c r="AY286">
        <v>1</v>
      </c>
      <c r="BA286" s="56">
        <v>25.6</v>
      </c>
      <c r="BB286">
        <v>1</v>
      </c>
      <c r="BD286" s="56">
        <v>220</v>
      </c>
      <c r="BE286">
        <v>1</v>
      </c>
      <c r="BG286" s="56">
        <v>25.9</v>
      </c>
      <c r="BH286">
        <v>2</v>
      </c>
      <c r="BJ286" s="56">
        <v>221</v>
      </c>
      <c r="BK286">
        <v>1</v>
      </c>
      <c r="BM286" s="56">
        <v>25.8</v>
      </c>
      <c r="BN286">
        <v>2</v>
      </c>
      <c r="BP286" s="56">
        <v>219</v>
      </c>
      <c r="BQ286">
        <v>1</v>
      </c>
      <c r="BS286" s="56">
        <v>25.7</v>
      </c>
      <c r="BT286">
        <v>2</v>
      </c>
      <c r="BV286" s="56">
        <v>219</v>
      </c>
      <c r="BW286">
        <v>1</v>
      </c>
      <c r="BY286" s="56">
        <v>29.5</v>
      </c>
      <c r="BZ286">
        <v>1</v>
      </c>
      <c r="CB286" s="56">
        <v>219</v>
      </c>
      <c r="CC286">
        <v>1</v>
      </c>
      <c r="CE286" s="56">
        <v>25.1</v>
      </c>
      <c r="CF286">
        <v>2</v>
      </c>
      <c r="CH286" s="56">
        <v>219</v>
      </c>
      <c r="CI286">
        <v>1</v>
      </c>
      <c r="CK286" s="56">
        <v>38.799999999999997</v>
      </c>
      <c r="CL286">
        <v>2</v>
      </c>
      <c r="CN286" s="56" t="s">
        <v>949</v>
      </c>
      <c r="CO286">
        <v>2</v>
      </c>
      <c r="CQ286" s="56">
        <v>54.5</v>
      </c>
      <c r="CR286">
        <v>3</v>
      </c>
    </row>
    <row r="287" spans="7:96" x14ac:dyDescent="0.2">
      <c r="G287" s="56">
        <v>302</v>
      </c>
      <c r="H287">
        <v>1</v>
      </c>
      <c r="K287" s="56">
        <v>293</v>
      </c>
      <c r="L287">
        <v>2</v>
      </c>
      <c r="N287" s="56" t="s">
        <v>1214</v>
      </c>
      <c r="O287">
        <v>1</v>
      </c>
      <c r="AI287" s="56">
        <v>25</v>
      </c>
      <c r="AJ287">
        <v>1</v>
      </c>
      <c r="AL287" s="56">
        <v>220</v>
      </c>
      <c r="AM287">
        <v>1</v>
      </c>
      <c r="AO287" s="56">
        <v>24</v>
      </c>
      <c r="AP287">
        <v>1</v>
      </c>
      <c r="AR287" s="56">
        <v>220</v>
      </c>
      <c r="AS287">
        <v>1</v>
      </c>
      <c r="AU287" s="56">
        <v>23.8</v>
      </c>
      <c r="AV287">
        <v>1</v>
      </c>
      <c r="AX287" s="56">
        <v>220</v>
      </c>
      <c r="AY287">
        <v>1</v>
      </c>
      <c r="BA287" s="56">
        <v>25.7</v>
      </c>
      <c r="BB287">
        <v>1</v>
      </c>
      <c r="BD287" s="56">
        <v>221</v>
      </c>
      <c r="BE287">
        <v>1</v>
      </c>
      <c r="BG287" s="56">
        <v>26.2</v>
      </c>
      <c r="BH287">
        <v>2</v>
      </c>
      <c r="BJ287" s="56">
        <v>222</v>
      </c>
      <c r="BK287">
        <v>1</v>
      </c>
      <c r="BM287" s="56">
        <v>25.9</v>
      </c>
      <c r="BN287">
        <v>2</v>
      </c>
      <c r="BP287" s="56">
        <v>220</v>
      </c>
      <c r="BQ287">
        <v>1</v>
      </c>
      <c r="BS287" s="56">
        <v>25.8</v>
      </c>
      <c r="BT287">
        <v>3</v>
      </c>
      <c r="BV287" s="56">
        <v>220</v>
      </c>
      <c r="BW287">
        <v>1</v>
      </c>
      <c r="BY287" s="56">
        <v>29.6</v>
      </c>
      <c r="BZ287">
        <v>3</v>
      </c>
      <c r="CB287" s="56">
        <v>220</v>
      </c>
      <c r="CC287">
        <v>1</v>
      </c>
      <c r="CE287" s="56">
        <v>25.2</v>
      </c>
      <c r="CF287">
        <v>2</v>
      </c>
      <c r="CH287" s="56">
        <v>220</v>
      </c>
      <c r="CI287">
        <v>1</v>
      </c>
      <c r="CK287" s="56">
        <v>38.9</v>
      </c>
      <c r="CL287">
        <v>1</v>
      </c>
      <c r="CN287" s="56" t="s">
        <v>1405</v>
      </c>
      <c r="CO287">
        <v>3</v>
      </c>
      <c r="CQ287" s="56">
        <v>54.6</v>
      </c>
      <c r="CR287">
        <v>3</v>
      </c>
    </row>
    <row r="288" spans="7:96" x14ac:dyDescent="0.2">
      <c r="G288" s="56">
        <v>303</v>
      </c>
      <c r="H288">
        <v>2</v>
      </c>
      <c r="K288" s="56">
        <v>295</v>
      </c>
      <c r="L288">
        <v>1</v>
      </c>
      <c r="N288" s="56" t="s">
        <v>610</v>
      </c>
      <c r="O288">
        <v>1</v>
      </c>
      <c r="AI288" s="56">
        <v>25.1</v>
      </c>
      <c r="AJ288">
        <v>1</v>
      </c>
      <c r="AL288" s="56">
        <v>221</v>
      </c>
      <c r="AM288">
        <v>1</v>
      </c>
      <c r="AO288" s="56">
        <v>24.1</v>
      </c>
      <c r="AP288">
        <v>5</v>
      </c>
      <c r="AR288" s="56">
        <v>221</v>
      </c>
      <c r="AS288">
        <v>1</v>
      </c>
      <c r="AU288" s="56">
        <v>23.9</v>
      </c>
      <c r="AV288">
        <v>2</v>
      </c>
      <c r="AX288" s="56">
        <v>221</v>
      </c>
      <c r="AY288">
        <v>1</v>
      </c>
      <c r="BA288" s="56">
        <v>25.8</v>
      </c>
      <c r="BB288">
        <v>1</v>
      </c>
      <c r="BD288" s="56">
        <v>222</v>
      </c>
      <c r="BE288">
        <v>1</v>
      </c>
      <c r="BG288" s="56">
        <v>26.5</v>
      </c>
      <c r="BH288">
        <v>1</v>
      </c>
      <c r="BJ288" s="56">
        <v>223</v>
      </c>
      <c r="BK288">
        <v>1</v>
      </c>
      <c r="BM288" s="56">
        <v>26</v>
      </c>
      <c r="BN288">
        <v>1</v>
      </c>
      <c r="BP288" s="56">
        <v>221</v>
      </c>
      <c r="BQ288">
        <v>1</v>
      </c>
      <c r="BS288" s="56">
        <v>25.9</v>
      </c>
      <c r="BT288">
        <v>1</v>
      </c>
      <c r="BV288" s="56">
        <v>221</v>
      </c>
      <c r="BW288">
        <v>1</v>
      </c>
      <c r="BY288" s="56">
        <v>29.8</v>
      </c>
      <c r="BZ288">
        <v>1</v>
      </c>
      <c r="CB288" s="56">
        <v>221</v>
      </c>
      <c r="CC288">
        <v>1</v>
      </c>
      <c r="CE288" s="56">
        <v>25.3</v>
      </c>
      <c r="CF288">
        <v>1</v>
      </c>
      <c r="CH288" s="56">
        <v>221</v>
      </c>
      <c r="CI288">
        <v>1</v>
      </c>
      <c r="CK288" s="56">
        <v>39</v>
      </c>
      <c r="CL288">
        <v>5</v>
      </c>
      <c r="CN288" s="56" t="s">
        <v>955</v>
      </c>
      <c r="CO288">
        <v>2</v>
      </c>
      <c r="CQ288" s="56">
        <v>54.7</v>
      </c>
      <c r="CR288">
        <v>1</v>
      </c>
    </row>
    <row r="289" spans="7:96" x14ac:dyDescent="0.2">
      <c r="G289" s="56">
        <v>305</v>
      </c>
      <c r="H289">
        <v>1</v>
      </c>
      <c r="K289" s="56">
        <v>296</v>
      </c>
      <c r="L289">
        <v>1</v>
      </c>
      <c r="N289" s="56" t="s">
        <v>589</v>
      </c>
      <c r="O289">
        <v>1</v>
      </c>
      <c r="AI289" s="56">
        <v>25.2</v>
      </c>
      <c r="AJ289">
        <v>1</v>
      </c>
      <c r="AL289" s="56">
        <v>222</v>
      </c>
      <c r="AM289">
        <v>1</v>
      </c>
      <c r="AO289" s="56">
        <v>24.2</v>
      </c>
      <c r="AP289">
        <v>2</v>
      </c>
      <c r="AR289" s="56">
        <v>222</v>
      </c>
      <c r="AS289">
        <v>1</v>
      </c>
      <c r="AU289" s="56">
        <v>24</v>
      </c>
      <c r="AV289">
        <v>2</v>
      </c>
      <c r="AX289" s="56">
        <v>222</v>
      </c>
      <c r="AY289">
        <v>1</v>
      </c>
      <c r="BA289" s="56">
        <v>25.9</v>
      </c>
      <c r="BB289">
        <v>1</v>
      </c>
      <c r="BD289" s="56">
        <v>223</v>
      </c>
      <c r="BE289">
        <v>1</v>
      </c>
      <c r="BG289" s="56">
        <v>26.7</v>
      </c>
      <c r="BH289">
        <v>2</v>
      </c>
      <c r="BJ289" s="56">
        <v>224</v>
      </c>
      <c r="BK289">
        <v>1</v>
      </c>
      <c r="BM289" s="56">
        <v>26.1</v>
      </c>
      <c r="BN289">
        <v>2</v>
      </c>
      <c r="BP289" s="56">
        <v>222</v>
      </c>
      <c r="BQ289">
        <v>1</v>
      </c>
      <c r="BS289" s="56">
        <v>26</v>
      </c>
      <c r="BT289">
        <v>3</v>
      </c>
      <c r="BV289" s="56">
        <v>222</v>
      </c>
      <c r="BW289">
        <v>1</v>
      </c>
      <c r="BY289" s="56">
        <v>30</v>
      </c>
      <c r="BZ289">
        <v>1</v>
      </c>
      <c r="CB289" s="56">
        <v>222</v>
      </c>
      <c r="CC289">
        <v>1</v>
      </c>
      <c r="CE289" s="56">
        <v>25.4</v>
      </c>
      <c r="CF289">
        <v>3</v>
      </c>
      <c r="CH289" s="56">
        <v>222</v>
      </c>
      <c r="CI289">
        <v>1</v>
      </c>
      <c r="CK289" s="56">
        <v>39.1</v>
      </c>
      <c r="CL289">
        <v>7</v>
      </c>
      <c r="CN289" s="56" t="s">
        <v>1575</v>
      </c>
      <c r="CO289">
        <v>2</v>
      </c>
      <c r="CQ289" s="56">
        <v>54.8</v>
      </c>
      <c r="CR289">
        <v>1</v>
      </c>
    </row>
    <row r="290" spans="7:96" x14ac:dyDescent="0.2">
      <c r="G290" s="56">
        <v>306</v>
      </c>
      <c r="H290">
        <v>2</v>
      </c>
      <c r="K290" s="56">
        <v>297</v>
      </c>
      <c r="L290">
        <v>1</v>
      </c>
      <c r="N290" s="56" t="s">
        <v>619</v>
      </c>
      <c r="O290">
        <v>1</v>
      </c>
      <c r="AI290" s="56">
        <v>25.3</v>
      </c>
      <c r="AJ290">
        <v>6</v>
      </c>
      <c r="AL290" s="56">
        <v>223</v>
      </c>
      <c r="AM290">
        <v>1</v>
      </c>
      <c r="AO290" s="56">
        <v>24.3</v>
      </c>
      <c r="AP290">
        <v>2</v>
      </c>
      <c r="AR290" s="56">
        <v>223</v>
      </c>
      <c r="AS290">
        <v>1</v>
      </c>
      <c r="AU290" s="56">
        <v>24.1</v>
      </c>
      <c r="AV290">
        <v>1</v>
      </c>
      <c r="AX290" s="56">
        <v>223</v>
      </c>
      <c r="AY290">
        <v>1</v>
      </c>
      <c r="BA290" s="56">
        <v>26</v>
      </c>
      <c r="BB290">
        <v>2</v>
      </c>
      <c r="BD290" s="56">
        <v>224</v>
      </c>
      <c r="BE290">
        <v>1</v>
      </c>
      <c r="BG290" s="56">
        <v>26.8</v>
      </c>
      <c r="BH290">
        <v>1</v>
      </c>
      <c r="BJ290" s="56">
        <v>225</v>
      </c>
      <c r="BK290">
        <v>1</v>
      </c>
      <c r="BM290" s="56">
        <v>26.2</v>
      </c>
      <c r="BN290">
        <v>1</v>
      </c>
      <c r="BP290" s="56">
        <v>223</v>
      </c>
      <c r="BQ290">
        <v>1</v>
      </c>
      <c r="BS290" s="56">
        <v>26.4</v>
      </c>
      <c r="BT290">
        <v>3</v>
      </c>
      <c r="BV290" s="56">
        <v>223</v>
      </c>
      <c r="BW290">
        <v>1</v>
      </c>
      <c r="BY290" s="56">
        <v>30.2</v>
      </c>
      <c r="BZ290">
        <v>5</v>
      </c>
      <c r="CB290" s="56">
        <v>223</v>
      </c>
      <c r="CC290">
        <v>1</v>
      </c>
      <c r="CE290" s="56">
        <v>25.5</v>
      </c>
      <c r="CF290">
        <v>2</v>
      </c>
      <c r="CH290" s="56">
        <v>223</v>
      </c>
      <c r="CI290">
        <v>1</v>
      </c>
      <c r="CK290" s="56">
        <v>39.200000000000003</v>
      </c>
      <c r="CL290">
        <v>3</v>
      </c>
      <c r="CN290" s="56" t="s">
        <v>1331</v>
      </c>
      <c r="CO290">
        <v>2</v>
      </c>
      <c r="CQ290" s="56">
        <v>54.9</v>
      </c>
      <c r="CR290">
        <v>3</v>
      </c>
    </row>
    <row r="291" spans="7:96" x14ac:dyDescent="0.2">
      <c r="G291" s="56">
        <v>308</v>
      </c>
      <c r="H291">
        <v>2</v>
      </c>
      <c r="K291" s="56">
        <v>298</v>
      </c>
      <c r="L291">
        <v>2</v>
      </c>
      <c r="N291" s="56" t="s">
        <v>1758</v>
      </c>
      <c r="O291">
        <v>1</v>
      </c>
      <c r="AI291" s="56">
        <v>25.4</v>
      </c>
      <c r="AJ291">
        <v>2</v>
      </c>
      <c r="AL291" s="56">
        <v>224</v>
      </c>
      <c r="AM291">
        <v>1</v>
      </c>
      <c r="AO291" s="56">
        <v>24.4</v>
      </c>
      <c r="AP291">
        <v>4</v>
      </c>
      <c r="AR291" s="56">
        <v>224</v>
      </c>
      <c r="AS291">
        <v>1</v>
      </c>
      <c r="AU291" s="56">
        <v>24.2</v>
      </c>
      <c r="AV291">
        <v>2</v>
      </c>
      <c r="AX291" s="56">
        <v>224</v>
      </c>
      <c r="AY291">
        <v>1</v>
      </c>
      <c r="BA291" s="56">
        <v>26.3</v>
      </c>
      <c r="BB291">
        <v>2</v>
      </c>
      <c r="BD291" s="56">
        <v>225</v>
      </c>
      <c r="BE291">
        <v>1</v>
      </c>
      <c r="BG291" s="56">
        <v>26.9</v>
      </c>
      <c r="BH291">
        <v>2</v>
      </c>
      <c r="BJ291" s="56">
        <v>226</v>
      </c>
      <c r="BK291">
        <v>1</v>
      </c>
      <c r="BM291" s="56">
        <v>26.4</v>
      </c>
      <c r="BN291">
        <v>1</v>
      </c>
      <c r="BP291" s="56">
        <v>224</v>
      </c>
      <c r="BQ291">
        <v>1</v>
      </c>
      <c r="BS291" s="56">
        <v>26.6</v>
      </c>
      <c r="BT291">
        <v>2</v>
      </c>
      <c r="BV291" s="56">
        <v>224</v>
      </c>
      <c r="BW291">
        <v>1</v>
      </c>
      <c r="BY291" s="56">
        <v>30.4</v>
      </c>
      <c r="BZ291">
        <v>2</v>
      </c>
      <c r="CB291" s="56">
        <v>224</v>
      </c>
      <c r="CC291">
        <v>1</v>
      </c>
      <c r="CE291" s="56">
        <v>25.6</v>
      </c>
      <c r="CF291">
        <v>2</v>
      </c>
      <c r="CH291" s="56">
        <v>224</v>
      </c>
      <c r="CI291">
        <v>1</v>
      </c>
      <c r="CK291" s="56">
        <v>39.299999999999997</v>
      </c>
      <c r="CL291">
        <v>4</v>
      </c>
      <c r="CN291" s="56" t="s">
        <v>1275</v>
      </c>
      <c r="CO291">
        <v>3</v>
      </c>
      <c r="CQ291" s="56">
        <v>55</v>
      </c>
      <c r="CR291">
        <v>1</v>
      </c>
    </row>
    <row r="292" spans="7:96" x14ac:dyDescent="0.2">
      <c r="G292" s="56">
        <v>310</v>
      </c>
      <c r="H292">
        <v>4</v>
      </c>
      <c r="K292" s="56">
        <v>300</v>
      </c>
      <c r="L292">
        <v>1</v>
      </c>
      <c r="N292" s="56" t="s">
        <v>1623</v>
      </c>
      <c r="O292">
        <v>1</v>
      </c>
      <c r="AI292" s="56">
        <v>25.5</v>
      </c>
      <c r="AJ292">
        <v>4</v>
      </c>
      <c r="AL292" s="56">
        <v>225</v>
      </c>
      <c r="AM292">
        <v>1</v>
      </c>
      <c r="AO292" s="56">
        <v>24.5</v>
      </c>
      <c r="AP292">
        <v>1</v>
      </c>
      <c r="AR292" s="56">
        <v>225</v>
      </c>
      <c r="AS292">
        <v>1</v>
      </c>
      <c r="AU292" s="56">
        <v>24.4</v>
      </c>
      <c r="AV292">
        <v>1</v>
      </c>
      <c r="AX292" s="56">
        <v>225</v>
      </c>
      <c r="AY292">
        <v>1</v>
      </c>
      <c r="BA292" s="56">
        <v>26.5</v>
      </c>
      <c r="BB292">
        <v>2</v>
      </c>
      <c r="BD292" s="56">
        <v>226</v>
      </c>
      <c r="BE292">
        <v>1</v>
      </c>
      <c r="BG292" s="56">
        <v>27</v>
      </c>
      <c r="BH292">
        <v>3</v>
      </c>
      <c r="BJ292" s="56">
        <v>227</v>
      </c>
      <c r="BK292">
        <v>1</v>
      </c>
      <c r="BM292" s="56">
        <v>26.5</v>
      </c>
      <c r="BN292">
        <v>2</v>
      </c>
      <c r="BP292" s="56">
        <v>225</v>
      </c>
      <c r="BQ292">
        <v>1</v>
      </c>
      <c r="BS292" s="56">
        <v>26.7</v>
      </c>
      <c r="BT292">
        <v>2</v>
      </c>
      <c r="BV292" s="56">
        <v>225</v>
      </c>
      <c r="BW292">
        <v>1</v>
      </c>
      <c r="BY292" s="56">
        <v>30.5</v>
      </c>
      <c r="BZ292">
        <v>1</v>
      </c>
      <c r="CB292" s="56">
        <v>225</v>
      </c>
      <c r="CC292">
        <v>1</v>
      </c>
      <c r="CE292" s="56">
        <v>25.8</v>
      </c>
      <c r="CF292">
        <v>1</v>
      </c>
      <c r="CH292" s="56">
        <v>225</v>
      </c>
      <c r="CI292">
        <v>1</v>
      </c>
      <c r="CK292" s="56">
        <v>39.4</v>
      </c>
      <c r="CL292">
        <v>4</v>
      </c>
      <c r="CN292" s="56" t="s">
        <v>1139</v>
      </c>
      <c r="CO292">
        <v>2</v>
      </c>
      <c r="CQ292" s="56">
        <v>55.1</v>
      </c>
      <c r="CR292">
        <v>1</v>
      </c>
    </row>
    <row r="293" spans="7:96" x14ac:dyDescent="0.2">
      <c r="G293" s="56">
        <v>314</v>
      </c>
      <c r="H293">
        <v>2</v>
      </c>
      <c r="K293" s="56">
        <v>301</v>
      </c>
      <c r="L293">
        <v>1</v>
      </c>
      <c r="N293" s="56" t="s">
        <v>1880</v>
      </c>
      <c r="O293">
        <v>1</v>
      </c>
      <c r="AI293" s="56">
        <v>25.6</v>
      </c>
      <c r="AJ293">
        <v>2</v>
      </c>
      <c r="AL293" s="56">
        <v>226</v>
      </c>
      <c r="AM293">
        <v>1</v>
      </c>
      <c r="AO293" s="56">
        <v>24.6</v>
      </c>
      <c r="AP293">
        <v>3</v>
      </c>
      <c r="AR293" s="56">
        <v>226</v>
      </c>
      <c r="AS293">
        <v>1</v>
      </c>
      <c r="AU293" s="56">
        <v>24.5</v>
      </c>
      <c r="AV293">
        <v>2</v>
      </c>
      <c r="AX293" s="56">
        <v>226</v>
      </c>
      <c r="AY293">
        <v>1</v>
      </c>
      <c r="BA293" s="56">
        <v>26.8</v>
      </c>
      <c r="BB293">
        <v>1</v>
      </c>
      <c r="BD293" s="56">
        <v>227</v>
      </c>
      <c r="BE293">
        <v>1</v>
      </c>
      <c r="BG293" s="56">
        <v>27.1</v>
      </c>
      <c r="BH293">
        <v>2</v>
      </c>
      <c r="BJ293" s="56">
        <v>228</v>
      </c>
      <c r="BK293">
        <v>1</v>
      </c>
      <c r="BM293" s="56">
        <v>26.6</v>
      </c>
      <c r="BN293">
        <v>1</v>
      </c>
      <c r="BP293" s="56">
        <v>226</v>
      </c>
      <c r="BQ293">
        <v>1</v>
      </c>
      <c r="BS293" s="56">
        <v>26.8</v>
      </c>
      <c r="BT293">
        <v>2</v>
      </c>
      <c r="BV293" s="56">
        <v>226</v>
      </c>
      <c r="BW293">
        <v>1</v>
      </c>
      <c r="BY293" s="56">
        <v>30.6</v>
      </c>
      <c r="BZ293">
        <v>1</v>
      </c>
      <c r="CB293" s="56">
        <v>226</v>
      </c>
      <c r="CC293">
        <v>1</v>
      </c>
      <c r="CE293" s="56">
        <v>25.9</v>
      </c>
      <c r="CF293">
        <v>1</v>
      </c>
      <c r="CH293" s="56">
        <v>226</v>
      </c>
      <c r="CI293">
        <v>1</v>
      </c>
      <c r="CK293" s="56">
        <v>39.5</v>
      </c>
      <c r="CL293">
        <v>2</v>
      </c>
      <c r="CN293" s="56" t="s">
        <v>1129</v>
      </c>
      <c r="CO293">
        <v>7</v>
      </c>
      <c r="CQ293" s="56">
        <v>55.2</v>
      </c>
      <c r="CR293">
        <v>2</v>
      </c>
    </row>
    <row r="294" spans="7:96" x14ac:dyDescent="0.2">
      <c r="G294" s="56">
        <v>316</v>
      </c>
      <c r="H294">
        <v>1</v>
      </c>
      <c r="K294" s="56">
        <v>302</v>
      </c>
      <c r="L294">
        <v>2</v>
      </c>
      <c r="N294" s="56" t="s">
        <v>498</v>
      </c>
      <c r="O294">
        <v>1</v>
      </c>
      <c r="AI294" s="56">
        <v>25.7</v>
      </c>
      <c r="AJ294">
        <v>4</v>
      </c>
      <c r="AL294" s="56">
        <v>227</v>
      </c>
      <c r="AM294">
        <v>1</v>
      </c>
      <c r="AO294" s="56">
        <v>24.7</v>
      </c>
      <c r="AP294">
        <v>2</v>
      </c>
      <c r="AR294" s="56">
        <v>227</v>
      </c>
      <c r="AS294">
        <v>1</v>
      </c>
      <c r="AU294" s="56">
        <v>24.6</v>
      </c>
      <c r="AV294">
        <v>2</v>
      </c>
      <c r="AX294" s="56">
        <v>227</v>
      </c>
      <c r="AY294">
        <v>1</v>
      </c>
      <c r="BA294" s="56">
        <v>27</v>
      </c>
      <c r="BB294">
        <v>2</v>
      </c>
      <c r="BD294" s="56">
        <v>228</v>
      </c>
      <c r="BE294">
        <v>1</v>
      </c>
      <c r="BG294" s="56">
        <v>27.2</v>
      </c>
      <c r="BH294">
        <v>2</v>
      </c>
      <c r="BJ294" s="56">
        <v>229</v>
      </c>
      <c r="BK294">
        <v>1</v>
      </c>
      <c r="BM294" s="56">
        <v>26.7</v>
      </c>
      <c r="BN294">
        <v>2</v>
      </c>
      <c r="BP294" s="56">
        <v>227</v>
      </c>
      <c r="BQ294">
        <v>1</v>
      </c>
      <c r="BS294" s="56">
        <v>26.9</v>
      </c>
      <c r="BT294">
        <v>4</v>
      </c>
      <c r="BV294" s="56">
        <v>227</v>
      </c>
      <c r="BW294">
        <v>1</v>
      </c>
      <c r="BY294" s="56">
        <v>30.9</v>
      </c>
      <c r="BZ294">
        <v>1</v>
      </c>
      <c r="CB294" s="56">
        <v>227</v>
      </c>
      <c r="CC294">
        <v>1</v>
      </c>
      <c r="CE294" s="56">
        <v>26</v>
      </c>
      <c r="CF294">
        <v>2</v>
      </c>
      <c r="CH294" s="56">
        <v>228</v>
      </c>
      <c r="CI294">
        <v>1</v>
      </c>
      <c r="CK294" s="56">
        <v>39.6</v>
      </c>
      <c r="CL294">
        <v>1</v>
      </c>
      <c r="CN294" s="56" t="s">
        <v>192</v>
      </c>
      <c r="CO294">
        <v>2</v>
      </c>
      <c r="CQ294" s="56">
        <v>55.5</v>
      </c>
      <c r="CR294">
        <v>1</v>
      </c>
    </row>
    <row r="295" spans="7:96" x14ac:dyDescent="0.2">
      <c r="G295" s="56">
        <v>317</v>
      </c>
      <c r="H295">
        <v>2</v>
      </c>
      <c r="K295" s="56">
        <v>304</v>
      </c>
      <c r="L295">
        <v>2</v>
      </c>
      <c r="N295" s="56" t="s">
        <v>936</v>
      </c>
      <c r="O295">
        <v>1</v>
      </c>
      <c r="AI295" s="56">
        <v>25.8</v>
      </c>
      <c r="AJ295">
        <v>2</v>
      </c>
      <c r="AL295" s="56">
        <v>228</v>
      </c>
      <c r="AM295">
        <v>1</v>
      </c>
      <c r="AO295" s="56">
        <v>24.9</v>
      </c>
      <c r="AP295">
        <v>4</v>
      </c>
      <c r="AR295" s="56">
        <v>228</v>
      </c>
      <c r="AS295">
        <v>1</v>
      </c>
      <c r="AU295" s="56">
        <v>24.7</v>
      </c>
      <c r="AV295">
        <v>1</v>
      </c>
      <c r="AX295" s="56">
        <v>228</v>
      </c>
      <c r="AY295">
        <v>1</v>
      </c>
      <c r="BA295" s="56">
        <v>27.3</v>
      </c>
      <c r="BB295">
        <v>1</v>
      </c>
      <c r="BD295" s="56">
        <v>229</v>
      </c>
      <c r="BE295">
        <v>1</v>
      </c>
      <c r="BG295" s="56">
        <v>27.4</v>
      </c>
      <c r="BH295">
        <v>1</v>
      </c>
      <c r="BJ295" s="56">
        <v>230</v>
      </c>
      <c r="BK295">
        <v>1</v>
      </c>
      <c r="BM295" s="56">
        <v>26.8</v>
      </c>
      <c r="BN295">
        <v>2</v>
      </c>
      <c r="BP295" s="56">
        <v>228</v>
      </c>
      <c r="BQ295">
        <v>1</v>
      </c>
      <c r="BS295" s="56">
        <v>27</v>
      </c>
      <c r="BT295">
        <v>1</v>
      </c>
      <c r="BV295" s="56">
        <v>228</v>
      </c>
      <c r="BW295">
        <v>1</v>
      </c>
      <c r="BY295" s="56">
        <v>31</v>
      </c>
      <c r="BZ295">
        <v>1</v>
      </c>
      <c r="CB295" s="56">
        <v>228</v>
      </c>
      <c r="CC295">
        <v>1</v>
      </c>
      <c r="CE295" s="56">
        <v>26.1</v>
      </c>
      <c r="CF295">
        <v>1</v>
      </c>
      <c r="CH295" s="56">
        <v>229</v>
      </c>
      <c r="CI295">
        <v>1</v>
      </c>
      <c r="CK295" s="56">
        <v>39.700000000000003</v>
      </c>
      <c r="CL295">
        <v>3</v>
      </c>
      <c r="CN295" s="56" t="s">
        <v>1562</v>
      </c>
      <c r="CO295">
        <v>2</v>
      </c>
      <c r="CQ295" s="56">
        <v>55.6</v>
      </c>
      <c r="CR295">
        <v>1</v>
      </c>
    </row>
    <row r="296" spans="7:96" x14ac:dyDescent="0.2">
      <c r="G296" s="56">
        <v>319</v>
      </c>
      <c r="H296">
        <v>1</v>
      </c>
      <c r="K296" s="56">
        <v>306</v>
      </c>
      <c r="L296">
        <v>1</v>
      </c>
      <c r="N296" s="56" t="s">
        <v>173</v>
      </c>
      <c r="O296">
        <v>1</v>
      </c>
      <c r="AI296" s="56">
        <v>25.9</v>
      </c>
      <c r="AJ296">
        <v>1</v>
      </c>
      <c r="AL296" s="56">
        <v>229</v>
      </c>
      <c r="AM296">
        <v>1</v>
      </c>
      <c r="AO296" s="56">
        <v>25</v>
      </c>
      <c r="AP296">
        <v>1</v>
      </c>
      <c r="AR296" s="56">
        <v>229</v>
      </c>
      <c r="AS296">
        <v>1</v>
      </c>
      <c r="AU296" s="56">
        <v>24.8</v>
      </c>
      <c r="AV296">
        <v>4</v>
      </c>
      <c r="AX296" s="56">
        <v>229</v>
      </c>
      <c r="AY296">
        <v>1</v>
      </c>
      <c r="BA296" s="56">
        <v>27.4</v>
      </c>
      <c r="BB296">
        <v>1</v>
      </c>
      <c r="BD296" s="56">
        <v>230</v>
      </c>
      <c r="BE296">
        <v>1</v>
      </c>
      <c r="BG296" s="56">
        <v>27.7</v>
      </c>
      <c r="BH296">
        <v>3</v>
      </c>
      <c r="BJ296" s="56">
        <v>231</v>
      </c>
      <c r="BK296">
        <v>1</v>
      </c>
      <c r="BM296" s="56">
        <v>26.9</v>
      </c>
      <c r="BN296">
        <v>3</v>
      </c>
      <c r="BP296" s="56">
        <v>229</v>
      </c>
      <c r="BQ296">
        <v>1</v>
      </c>
      <c r="BS296" s="56">
        <v>27.1</v>
      </c>
      <c r="BT296">
        <v>1</v>
      </c>
      <c r="BV296" s="56">
        <v>229</v>
      </c>
      <c r="BW296">
        <v>1</v>
      </c>
      <c r="BY296" s="56">
        <v>31.1</v>
      </c>
      <c r="BZ296">
        <v>1</v>
      </c>
      <c r="CB296" s="56">
        <v>229</v>
      </c>
      <c r="CC296">
        <v>1</v>
      </c>
      <c r="CE296" s="56">
        <v>26.2</v>
      </c>
      <c r="CF296">
        <v>1</v>
      </c>
      <c r="CH296" s="56">
        <v>230</v>
      </c>
      <c r="CI296">
        <v>1</v>
      </c>
      <c r="CK296" s="56">
        <v>39.799999999999997</v>
      </c>
      <c r="CL296">
        <v>5</v>
      </c>
      <c r="CN296" s="56" t="s">
        <v>1143</v>
      </c>
      <c r="CO296">
        <v>2</v>
      </c>
      <c r="CQ296" s="56">
        <v>55.7</v>
      </c>
      <c r="CR296">
        <v>2</v>
      </c>
    </row>
    <row r="297" spans="7:96" x14ac:dyDescent="0.2">
      <c r="G297" s="56">
        <v>320</v>
      </c>
      <c r="H297">
        <v>1</v>
      </c>
      <c r="K297" s="56">
        <v>307</v>
      </c>
      <c r="L297">
        <v>1</v>
      </c>
      <c r="N297" s="56" t="s">
        <v>988</v>
      </c>
      <c r="O297">
        <v>1</v>
      </c>
      <c r="AI297" s="56">
        <v>26.1</v>
      </c>
      <c r="AJ297">
        <v>2</v>
      </c>
      <c r="AL297" s="56">
        <v>230</v>
      </c>
      <c r="AM297">
        <v>1</v>
      </c>
      <c r="AO297" s="56">
        <v>25.2</v>
      </c>
      <c r="AP297">
        <v>4</v>
      </c>
      <c r="AR297" s="56">
        <v>230</v>
      </c>
      <c r="AS297">
        <v>1</v>
      </c>
      <c r="AU297" s="56">
        <v>24.9</v>
      </c>
      <c r="AV297">
        <v>1</v>
      </c>
      <c r="AX297" s="56">
        <v>230</v>
      </c>
      <c r="AY297">
        <v>1</v>
      </c>
      <c r="BA297" s="56">
        <v>27.5</v>
      </c>
      <c r="BB297">
        <v>1</v>
      </c>
      <c r="BD297" s="56">
        <v>231</v>
      </c>
      <c r="BE297">
        <v>1</v>
      </c>
      <c r="BG297" s="56">
        <v>27.8</v>
      </c>
      <c r="BH297">
        <v>3</v>
      </c>
      <c r="BJ297" s="56">
        <v>232</v>
      </c>
      <c r="BK297">
        <v>1</v>
      </c>
      <c r="BM297" s="56">
        <v>27</v>
      </c>
      <c r="BN297">
        <v>1</v>
      </c>
      <c r="BP297" s="56">
        <v>230</v>
      </c>
      <c r="BQ297">
        <v>1</v>
      </c>
      <c r="BS297" s="56">
        <v>27.2</v>
      </c>
      <c r="BT297">
        <v>2</v>
      </c>
      <c r="BV297" s="56">
        <v>230</v>
      </c>
      <c r="BW297">
        <v>1</v>
      </c>
      <c r="BY297" s="56">
        <v>31.2</v>
      </c>
      <c r="BZ297">
        <v>2</v>
      </c>
      <c r="CB297" s="56">
        <v>230</v>
      </c>
      <c r="CC297">
        <v>1</v>
      </c>
      <c r="CE297" s="56">
        <v>26.3</v>
      </c>
      <c r="CF297">
        <v>3</v>
      </c>
      <c r="CH297" s="56">
        <v>231</v>
      </c>
      <c r="CI297">
        <v>1</v>
      </c>
      <c r="CK297" s="56">
        <v>39.9</v>
      </c>
      <c r="CL297">
        <v>1</v>
      </c>
      <c r="CN297" s="56" t="s">
        <v>1361</v>
      </c>
      <c r="CO297">
        <v>3</v>
      </c>
      <c r="CQ297" s="56">
        <v>55.8</v>
      </c>
      <c r="CR297">
        <v>2</v>
      </c>
    </row>
    <row r="298" spans="7:96" x14ac:dyDescent="0.2">
      <c r="G298" s="56">
        <v>321</v>
      </c>
      <c r="H298">
        <v>1</v>
      </c>
      <c r="K298" s="56">
        <v>308</v>
      </c>
      <c r="L298">
        <v>1</v>
      </c>
      <c r="N298" s="56" t="s">
        <v>1610</v>
      </c>
      <c r="O298">
        <v>1</v>
      </c>
      <c r="AI298" s="56">
        <v>26.2</v>
      </c>
      <c r="AJ298">
        <v>2</v>
      </c>
      <c r="AL298" s="56">
        <v>231</v>
      </c>
      <c r="AM298">
        <v>1</v>
      </c>
      <c r="AO298" s="56">
        <v>25.3</v>
      </c>
      <c r="AP298">
        <v>1</v>
      </c>
      <c r="AR298" s="56">
        <v>231</v>
      </c>
      <c r="AS298">
        <v>1</v>
      </c>
      <c r="AU298" s="56">
        <v>25</v>
      </c>
      <c r="AV298">
        <v>2</v>
      </c>
      <c r="AX298" s="56">
        <v>231</v>
      </c>
      <c r="AY298">
        <v>1</v>
      </c>
      <c r="BA298" s="56">
        <v>27.6</v>
      </c>
      <c r="BB298">
        <v>1</v>
      </c>
      <c r="BD298" s="56">
        <v>232</v>
      </c>
      <c r="BE298">
        <v>1</v>
      </c>
      <c r="BG298" s="56">
        <v>28</v>
      </c>
      <c r="BH298">
        <v>3</v>
      </c>
      <c r="BJ298" s="56">
        <v>233</v>
      </c>
      <c r="BK298">
        <v>1</v>
      </c>
      <c r="BM298" s="56">
        <v>27.1</v>
      </c>
      <c r="BN298">
        <v>4</v>
      </c>
      <c r="BP298" s="56">
        <v>231</v>
      </c>
      <c r="BQ298">
        <v>1</v>
      </c>
      <c r="BS298" s="56">
        <v>27.3</v>
      </c>
      <c r="BT298">
        <v>2</v>
      </c>
      <c r="BV298" s="56">
        <v>231</v>
      </c>
      <c r="BW298">
        <v>1</v>
      </c>
      <c r="BY298" s="56">
        <v>31.3</v>
      </c>
      <c r="BZ298">
        <v>2</v>
      </c>
      <c r="CB298" s="56">
        <v>231</v>
      </c>
      <c r="CC298">
        <v>1</v>
      </c>
      <c r="CE298" s="56">
        <v>26.4</v>
      </c>
      <c r="CF298">
        <v>1</v>
      </c>
      <c r="CH298" s="56">
        <v>232</v>
      </c>
      <c r="CI298">
        <v>1</v>
      </c>
      <c r="CK298" s="56">
        <v>40</v>
      </c>
      <c r="CL298">
        <v>6</v>
      </c>
      <c r="CN298" s="56" t="s">
        <v>1496</v>
      </c>
      <c r="CO298">
        <v>2</v>
      </c>
      <c r="CQ298" s="56">
        <v>56.1</v>
      </c>
      <c r="CR298">
        <v>1</v>
      </c>
    </row>
    <row r="299" spans="7:96" x14ac:dyDescent="0.2">
      <c r="G299" s="56">
        <v>322</v>
      </c>
      <c r="H299">
        <v>1</v>
      </c>
      <c r="K299" s="56">
        <v>309</v>
      </c>
      <c r="L299">
        <v>2</v>
      </c>
      <c r="N299" s="56" t="s">
        <v>1541</v>
      </c>
      <c r="O299">
        <v>1</v>
      </c>
      <c r="AI299" s="56">
        <v>26.3</v>
      </c>
      <c r="AJ299">
        <v>3</v>
      </c>
      <c r="AL299" s="56">
        <v>232</v>
      </c>
      <c r="AM299">
        <v>1</v>
      </c>
      <c r="AO299" s="56">
        <v>25.5</v>
      </c>
      <c r="AP299">
        <v>3</v>
      </c>
      <c r="AR299" s="56">
        <v>232</v>
      </c>
      <c r="AS299">
        <v>1</v>
      </c>
      <c r="AU299" s="56">
        <v>25.1</v>
      </c>
      <c r="AV299">
        <v>1</v>
      </c>
      <c r="AX299" s="56">
        <v>232</v>
      </c>
      <c r="AY299">
        <v>1</v>
      </c>
      <c r="BA299" s="56">
        <v>27.7</v>
      </c>
      <c r="BB299">
        <v>3</v>
      </c>
      <c r="BD299" s="56">
        <v>233</v>
      </c>
      <c r="BE299">
        <v>1</v>
      </c>
      <c r="BG299" s="56">
        <v>28.1</v>
      </c>
      <c r="BH299">
        <v>3</v>
      </c>
      <c r="BJ299" s="56">
        <v>234</v>
      </c>
      <c r="BK299">
        <v>1</v>
      </c>
      <c r="BM299" s="56">
        <v>27.2</v>
      </c>
      <c r="BN299">
        <v>2</v>
      </c>
      <c r="BP299" s="56">
        <v>232</v>
      </c>
      <c r="BQ299">
        <v>1</v>
      </c>
      <c r="BS299" s="56">
        <v>27.4</v>
      </c>
      <c r="BT299">
        <v>1</v>
      </c>
      <c r="BV299" s="56">
        <v>232</v>
      </c>
      <c r="BW299">
        <v>1</v>
      </c>
      <c r="BY299" s="56">
        <v>31.4</v>
      </c>
      <c r="BZ299">
        <v>1</v>
      </c>
      <c r="CB299" s="56">
        <v>232</v>
      </c>
      <c r="CC299">
        <v>1</v>
      </c>
      <c r="CE299" s="56">
        <v>26.5</v>
      </c>
      <c r="CF299">
        <v>1</v>
      </c>
      <c r="CH299" s="56">
        <v>233</v>
      </c>
      <c r="CI299">
        <v>1</v>
      </c>
      <c r="CK299" s="56">
        <v>40.1</v>
      </c>
      <c r="CL299">
        <v>2</v>
      </c>
      <c r="CN299" s="56" t="s">
        <v>421</v>
      </c>
      <c r="CO299">
        <v>2</v>
      </c>
      <c r="CQ299" s="56">
        <v>56.2</v>
      </c>
      <c r="CR299">
        <v>2</v>
      </c>
    </row>
    <row r="300" spans="7:96" x14ac:dyDescent="0.2">
      <c r="G300" s="56">
        <v>323</v>
      </c>
      <c r="H300">
        <v>1</v>
      </c>
      <c r="K300" s="56">
        <v>311</v>
      </c>
      <c r="L300">
        <v>1</v>
      </c>
      <c r="N300" s="56" t="s">
        <v>1495</v>
      </c>
      <c r="O300">
        <v>1</v>
      </c>
      <c r="AI300" s="56">
        <v>26.4</v>
      </c>
      <c r="AJ300">
        <v>2</v>
      </c>
      <c r="AL300" s="56">
        <v>233</v>
      </c>
      <c r="AM300">
        <v>1</v>
      </c>
      <c r="AO300" s="56">
        <v>25.7</v>
      </c>
      <c r="AP300">
        <v>3</v>
      </c>
      <c r="AR300" s="56">
        <v>233</v>
      </c>
      <c r="AS300">
        <v>1</v>
      </c>
      <c r="AU300" s="56">
        <v>25.2</v>
      </c>
      <c r="AV300">
        <v>2</v>
      </c>
      <c r="AX300" s="56">
        <v>233</v>
      </c>
      <c r="AY300">
        <v>1</v>
      </c>
      <c r="BA300" s="56">
        <v>27.8</v>
      </c>
      <c r="BB300">
        <v>2</v>
      </c>
      <c r="BD300" s="56">
        <v>234</v>
      </c>
      <c r="BE300">
        <v>1</v>
      </c>
      <c r="BG300" s="56">
        <v>28.2</v>
      </c>
      <c r="BH300">
        <v>2</v>
      </c>
      <c r="BJ300" s="56">
        <v>235</v>
      </c>
      <c r="BK300">
        <v>1</v>
      </c>
      <c r="BM300" s="56">
        <v>27.3</v>
      </c>
      <c r="BN300">
        <v>1</v>
      </c>
      <c r="BP300" s="56">
        <v>233</v>
      </c>
      <c r="BQ300">
        <v>1</v>
      </c>
      <c r="BS300" s="56">
        <v>27.5</v>
      </c>
      <c r="BT300">
        <v>3</v>
      </c>
      <c r="BV300" s="56">
        <v>233</v>
      </c>
      <c r="BW300">
        <v>1</v>
      </c>
      <c r="BY300" s="56">
        <v>31.5</v>
      </c>
      <c r="BZ300">
        <v>1</v>
      </c>
      <c r="CB300" s="56">
        <v>233</v>
      </c>
      <c r="CC300">
        <v>1</v>
      </c>
      <c r="CE300" s="56">
        <v>26.6</v>
      </c>
      <c r="CF300">
        <v>2</v>
      </c>
      <c r="CH300" s="56">
        <v>234</v>
      </c>
      <c r="CI300">
        <v>1</v>
      </c>
      <c r="CK300" s="56">
        <v>40.200000000000003</v>
      </c>
      <c r="CL300">
        <v>3</v>
      </c>
      <c r="CN300" s="56" t="s">
        <v>1285</v>
      </c>
      <c r="CO300">
        <v>2</v>
      </c>
      <c r="CQ300" s="56">
        <v>56.5</v>
      </c>
      <c r="CR300">
        <v>1</v>
      </c>
    </row>
    <row r="301" spans="7:96" x14ac:dyDescent="0.2">
      <c r="G301" s="56">
        <v>324</v>
      </c>
      <c r="H301">
        <v>2</v>
      </c>
      <c r="K301" s="56">
        <v>312</v>
      </c>
      <c r="L301">
        <v>2</v>
      </c>
      <c r="N301" s="56" t="s">
        <v>1692</v>
      </c>
      <c r="O301">
        <v>1</v>
      </c>
      <c r="AI301" s="56">
        <v>26.5</v>
      </c>
      <c r="AJ301">
        <v>3</v>
      </c>
      <c r="AL301" s="56">
        <v>234</v>
      </c>
      <c r="AM301">
        <v>1</v>
      </c>
      <c r="AO301" s="56">
        <v>25.8</v>
      </c>
      <c r="AP301">
        <v>2</v>
      </c>
      <c r="AR301" s="56">
        <v>234</v>
      </c>
      <c r="AS301">
        <v>1</v>
      </c>
      <c r="AU301" s="56">
        <v>25.3</v>
      </c>
      <c r="AV301">
        <v>1</v>
      </c>
      <c r="AX301" s="56">
        <v>234</v>
      </c>
      <c r="AY301">
        <v>1</v>
      </c>
      <c r="BA301" s="56">
        <v>28.1</v>
      </c>
      <c r="BB301">
        <v>2</v>
      </c>
      <c r="BD301" s="56">
        <v>235</v>
      </c>
      <c r="BE301">
        <v>1</v>
      </c>
      <c r="BG301" s="56">
        <v>28.3</v>
      </c>
      <c r="BH301">
        <v>1</v>
      </c>
      <c r="BJ301" s="56">
        <v>236</v>
      </c>
      <c r="BK301">
        <v>1</v>
      </c>
      <c r="BM301" s="56">
        <v>27.5</v>
      </c>
      <c r="BN301">
        <v>3</v>
      </c>
      <c r="BP301" s="56">
        <v>234</v>
      </c>
      <c r="BQ301">
        <v>1</v>
      </c>
      <c r="BS301" s="56">
        <v>27.7</v>
      </c>
      <c r="BT301">
        <v>1</v>
      </c>
      <c r="BV301" s="56">
        <v>234</v>
      </c>
      <c r="BW301">
        <v>1</v>
      </c>
      <c r="BY301" s="56">
        <v>31.7</v>
      </c>
      <c r="BZ301">
        <v>1</v>
      </c>
      <c r="CB301" s="56">
        <v>234</v>
      </c>
      <c r="CC301">
        <v>1</v>
      </c>
      <c r="CE301" s="56">
        <v>26.7</v>
      </c>
      <c r="CF301">
        <v>2</v>
      </c>
      <c r="CH301" s="56">
        <v>235</v>
      </c>
      <c r="CI301">
        <v>1</v>
      </c>
      <c r="CK301" s="56">
        <v>40.299999999999997</v>
      </c>
      <c r="CL301">
        <v>2</v>
      </c>
      <c r="CN301" s="56" t="s">
        <v>1150</v>
      </c>
      <c r="CO301">
        <v>3</v>
      </c>
      <c r="CQ301" s="56">
        <v>56.8</v>
      </c>
      <c r="CR301">
        <v>2</v>
      </c>
    </row>
    <row r="302" spans="7:96" x14ac:dyDescent="0.2">
      <c r="G302" s="56">
        <v>326</v>
      </c>
      <c r="H302">
        <v>1</v>
      </c>
      <c r="K302" s="56">
        <v>314</v>
      </c>
      <c r="L302">
        <v>1</v>
      </c>
      <c r="N302" s="56" t="s">
        <v>367</v>
      </c>
      <c r="O302">
        <v>1</v>
      </c>
      <c r="AI302" s="56">
        <v>26.6</v>
      </c>
      <c r="AJ302">
        <v>3</v>
      </c>
      <c r="AL302" s="56">
        <v>235</v>
      </c>
      <c r="AM302">
        <v>1</v>
      </c>
      <c r="AO302" s="56">
        <v>25.9</v>
      </c>
      <c r="AP302">
        <v>3</v>
      </c>
      <c r="AR302" s="56">
        <v>235</v>
      </c>
      <c r="AS302">
        <v>1</v>
      </c>
      <c r="AU302" s="56">
        <v>25.5</v>
      </c>
      <c r="AV302">
        <v>1</v>
      </c>
      <c r="AX302" s="56">
        <v>235</v>
      </c>
      <c r="AY302">
        <v>1</v>
      </c>
      <c r="BA302" s="56">
        <v>28.3</v>
      </c>
      <c r="BB302">
        <v>1</v>
      </c>
      <c r="BD302" s="56">
        <v>236</v>
      </c>
      <c r="BE302">
        <v>1</v>
      </c>
      <c r="BG302" s="56">
        <v>28.4</v>
      </c>
      <c r="BH302">
        <v>1</v>
      </c>
      <c r="BJ302" s="56">
        <v>237</v>
      </c>
      <c r="BK302">
        <v>1</v>
      </c>
      <c r="BM302" s="56">
        <v>27.6</v>
      </c>
      <c r="BN302">
        <v>1</v>
      </c>
      <c r="BP302" s="56">
        <v>235</v>
      </c>
      <c r="BQ302">
        <v>1</v>
      </c>
      <c r="BS302" s="56">
        <v>27.9</v>
      </c>
      <c r="BT302">
        <v>4</v>
      </c>
      <c r="BV302" s="56">
        <v>235</v>
      </c>
      <c r="BW302">
        <v>1</v>
      </c>
      <c r="BY302" s="56">
        <v>31.8</v>
      </c>
      <c r="BZ302">
        <v>2</v>
      </c>
      <c r="CB302" s="56">
        <v>235</v>
      </c>
      <c r="CC302">
        <v>1</v>
      </c>
      <c r="CE302" s="56">
        <v>26.8</v>
      </c>
      <c r="CF302">
        <v>2</v>
      </c>
      <c r="CH302" s="56">
        <v>236</v>
      </c>
      <c r="CI302">
        <v>1</v>
      </c>
      <c r="CK302" s="56">
        <v>40.5</v>
      </c>
      <c r="CL302">
        <v>2</v>
      </c>
      <c r="CN302" s="56" t="s">
        <v>1271</v>
      </c>
      <c r="CO302">
        <v>2</v>
      </c>
      <c r="CQ302" s="56">
        <v>56.9</v>
      </c>
      <c r="CR302">
        <v>1</v>
      </c>
    </row>
    <row r="303" spans="7:96" x14ac:dyDescent="0.2">
      <c r="G303" s="56">
        <v>327</v>
      </c>
      <c r="H303">
        <v>1</v>
      </c>
      <c r="K303" s="56">
        <v>315</v>
      </c>
      <c r="L303">
        <v>1</v>
      </c>
      <c r="N303" s="56" t="s">
        <v>712</v>
      </c>
      <c r="O303">
        <v>1</v>
      </c>
      <c r="AI303" s="56">
        <v>26.7</v>
      </c>
      <c r="AJ303">
        <v>1</v>
      </c>
      <c r="AL303" s="56">
        <v>236</v>
      </c>
      <c r="AM303">
        <v>1</v>
      </c>
      <c r="AO303" s="56">
        <v>26</v>
      </c>
      <c r="AP303">
        <v>3</v>
      </c>
      <c r="AR303" s="56">
        <v>236</v>
      </c>
      <c r="AS303">
        <v>1</v>
      </c>
      <c r="AU303" s="56">
        <v>25.6</v>
      </c>
      <c r="AV303">
        <v>3</v>
      </c>
      <c r="AX303" s="56">
        <v>236</v>
      </c>
      <c r="AY303">
        <v>1</v>
      </c>
      <c r="BA303" s="56">
        <v>28.4</v>
      </c>
      <c r="BB303">
        <v>3</v>
      </c>
      <c r="BD303" s="56">
        <v>237</v>
      </c>
      <c r="BE303">
        <v>1</v>
      </c>
      <c r="BG303" s="56">
        <v>28.6</v>
      </c>
      <c r="BH303">
        <v>1</v>
      </c>
      <c r="BJ303" s="56">
        <v>238</v>
      </c>
      <c r="BK303">
        <v>1</v>
      </c>
      <c r="BM303" s="56">
        <v>27.7</v>
      </c>
      <c r="BN303">
        <v>1</v>
      </c>
      <c r="BP303" s="56">
        <v>236</v>
      </c>
      <c r="BQ303">
        <v>1</v>
      </c>
      <c r="BS303" s="56">
        <v>28</v>
      </c>
      <c r="BT303">
        <v>2</v>
      </c>
      <c r="BV303" s="56">
        <v>236</v>
      </c>
      <c r="BW303">
        <v>1</v>
      </c>
      <c r="BY303" s="56">
        <v>32</v>
      </c>
      <c r="BZ303">
        <v>2</v>
      </c>
      <c r="CB303" s="56">
        <v>236</v>
      </c>
      <c r="CC303">
        <v>1</v>
      </c>
      <c r="CE303" s="56">
        <v>27</v>
      </c>
      <c r="CF303">
        <v>3</v>
      </c>
      <c r="CH303" s="56">
        <v>237</v>
      </c>
      <c r="CI303">
        <v>1</v>
      </c>
      <c r="CK303" s="56">
        <v>40.6</v>
      </c>
      <c r="CL303">
        <v>5</v>
      </c>
      <c r="CN303" s="56" t="s">
        <v>1666</v>
      </c>
      <c r="CO303">
        <v>2</v>
      </c>
      <c r="CQ303" s="56">
        <v>57</v>
      </c>
      <c r="CR303">
        <v>1</v>
      </c>
    </row>
    <row r="304" spans="7:96" x14ac:dyDescent="0.2">
      <c r="G304" s="56">
        <v>328</v>
      </c>
      <c r="H304">
        <v>3</v>
      </c>
      <c r="K304" s="56">
        <v>316</v>
      </c>
      <c r="L304">
        <v>3</v>
      </c>
      <c r="N304" s="56" t="s">
        <v>1300</v>
      </c>
      <c r="O304">
        <v>1</v>
      </c>
      <c r="AI304" s="56">
        <v>26.8</v>
      </c>
      <c r="AJ304">
        <v>3</v>
      </c>
      <c r="AL304" s="56">
        <v>237</v>
      </c>
      <c r="AM304">
        <v>1</v>
      </c>
      <c r="AO304" s="56">
        <v>26.3</v>
      </c>
      <c r="AP304">
        <v>2</v>
      </c>
      <c r="AR304" s="56">
        <v>237</v>
      </c>
      <c r="AS304">
        <v>1</v>
      </c>
      <c r="AU304" s="56">
        <v>25.7</v>
      </c>
      <c r="AV304">
        <v>2</v>
      </c>
      <c r="AX304" s="56">
        <v>237</v>
      </c>
      <c r="AY304">
        <v>1</v>
      </c>
      <c r="BA304" s="56">
        <v>28.5</v>
      </c>
      <c r="BB304">
        <v>1</v>
      </c>
      <c r="BD304" s="56">
        <v>238</v>
      </c>
      <c r="BE304">
        <v>1</v>
      </c>
      <c r="BG304" s="56">
        <v>28.7</v>
      </c>
      <c r="BH304">
        <v>3</v>
      </c>
      <c r="BJ304" s="56">
        <v>239</v>
      </c>
      <c r="BK304">
        <v>1</v>
      </c>
      <c r="BM304" s="56">
        <v>27.8</v>
      </c>
      <c r="BN304">
        <v>1</v>
      </c>
      <c r="BP304" s="56">
        <v>237</v>
      </c>
      <c r="BQ304">
        <v>1</v>
      </c>
      <c r="BS304" s="56">
        <v>28.3</v>
      </c>
      <c r="BT304">
        <v>2</v>
      </c>
      <c r="BV304" s="56">
        <v>237</v>
      </c>
      <c r="BW304">
        <v>1</v>
      </c>
      <c r="BY304" s="56">
        <v>32.1</v>
      </c>
      <c r="BZ304">
        <v>3</v>
      </c>
      <c r="CB304" s="56">
        <v>237</v>
      </c>
      <c r="CC304">
        <v>1</v>
      </c>
      <c r="CE304" s="56">
        <v>27.1</v>
      </c>
      <c r="CF304">
        <v>1</v>
      </c>
      <c r="CH304" s="56">
        <v>238</v>
      </c>
      <c r="CI304">
        <v>1</v>
      </c>
      <c r="CK304" s="56">
        <v>40.700000000000003</v>
      </c>
      <c r="CL304">
        <v>1</v>
      </c>
      <c r="CN304" s="56" t="s">
        <v>603</v>
      </c>
      <c r="CO304">
        <v>4</v>
      </c>
      <c r="CQ304" s="56">
        <v>57.1</v>
      </c>
      <c r="CR304">
        <v>2</v>
      </c>
    </row>
    <row r="305" spans="7:96" x14ac:dyDescent="0.2">
      <c r="G305" s="56">
        <v>331</v>
      </c>
      <c r="H305">
        <v>2</v>
      </c>
      <c r="K305" s="56">
        <v>319</v>
      </c>
      <c r="L305">
        <v>1</v>
      </c>
      <c r="N305" s="56" t="s">
        <v>1918</v>
      </c>
      <c r="O305">
        <v>1</v>
      </c>
      <c r="AI305" s="56">
        <v>26.9</v>
      </c>
      <c r="AJ305">
        <v>2</v>
      </c>
      <c r="AL305" s="56">
        <v>238</v>
      </c>
      <c r="AM305">
        <v>1</v>
      </c>
      <c r="AO305" s="56">
        <v>26.4</v>
      </c>
      <c r="AP305">
        <v>1</v>
      </c>
      <c r="AR305" s="56">
        <v>238</v>
      </c>
      <c r="AS305">
        <v>1</v>
      </c>
      <c r="AU305" s="56">
        <v>25.8</v>
      </c>
      <c r="AV305">
        <v>1</v>
      </c>
      <c r="AX305" s="56">
        <v>238</v>
      </c>
      <c r="AY305">
        <v>1</v>
      </c>
      <c r="BA305" s="56">
        <v>28.6</v>
      </c>
      <c r="BB305">
        <v>1</v>
      </c>
      <c r="BD305" s="56">
        <v>239</v>
      </c>
      <c r="BE305">
        <v>1</v>
      </c>
      <c r="BG305" s="56">
        <v>28.9</v>
      </c>
      <c r="BH305">
        <v>1</v>
      </c>
      <c r="BJ305" s="56">
        <v>240</v>
      </c>
      <c r="BK305">
        <v>1</v>
      </c>
      <c r="BM305" s="56">
        <v>27.9</v>
      </c>
      <c r="BN305">
        <v>2</v>
      </c>
      <c r="BP305" s="56">
        <v>238</v>
      </c>
      <c r="BQ305">
        <v>1</v>
      </c>
      <c r="BS305" s="56">
        <v>28.4</v>
      </c>
      <c r="BT305">
        <v>1</v>
      </c>
      <c r="BV305" s="56">
        <v>238</v>
      </c>
      <c r="BW305">
        <v>1</v>
      </c>
      <c r="BY305" s="56">
        <v>32.299999999999997</v>
      </c>
      <c r="BZ305">
        <v>1</v>
      </c>
      <c r="CB305" s="56">
        <v>238</v>
      </c>
      <c r="CC305">
        <v>1</v>
      </c>
      <c r="CE305" s="56">
        <v>27.3</v>
      </c>
      <c r="CF305">
        <v>1</v>
      </c>
      <c r="CH305" s="56">
        <v>239</v>
      </c>
      <c r="CI305">
        <v>1</v>
      </c>
      <c r="CK305" s="56">
        <v>40.799999999999997</v>
      </c>
      <c r="CL305">
        <v>1</v>
      </c>
      <c r="CN305" s="56" t="s">
        <v>1549</v>
      </c>
      <c r="CO305">
        <v>2</v>
      </c>
      <c r="CQ305" s="56">
        <v>57.3</v>
      </c>
      <c r="CR305">
        <v>1</v>
      </c>
    </row>
    <row r="306" spans="7:96" x14ac:dyDescent="0.2">
      <c r="G306" s="56">
        <v>333</v>
      </c>
      <c r="H306">
        <v>1</v>
      </c>
      <c r="K306" s="56">
        <v>320</v>
      </c>
      <c r="L306">
        <v>1</v>
      </c>
      <c r="N306" s="56" t="s">
        <v>356</v>
      </c>
      <c r="O306">
        <v>1</v>
      </c>
      <c r="AI306" s="56">
        <v>27.1</v>
      </c>
      <c r="AJ306">
        <v>4</v>
      </c>
      <c r="AL306" s="56">
        <v>239</v>
      </c>
      <c r="AM306">
        <v>1</v>
      </c>
      <c r="AO306" s="56">
        <v>26.6</v>
      </c>
      <c r="AP306">
        <v>2</v>
      </c>
      <c r="AR306" s="56">
        <v>239</v>
      </c>
      <c r="AS306">
        <v>1</v>
      </c>
      <c r="AU306" s="56">
        <v>25.9</v>
      </c>
      <c r="AV306">
        <v>1</v>
      </c>
      <c r="AX306" s="56">
        <v>239</v>
      </c>
      <c r="AY306">
        <v>1</v>
      </c>
      <c r="BA306" s="56">
        <v>28.8</v>
      </c>
      <c r="BB306">
        <v>2</v>
      </c>
      <c r="BD306" s="56">
        <v>240</v>
      </c>
      <c r="BE306">
        <v>2</v>
      </c>
      <c r="BG306" s="56">
        <v>29</v>
      </c>
      <c r="BH306">
        <v>2</v>
      </c>
      <c r="BJ306" s="56">
        <v>241</v>
      </c>
      <c r="BK306">
        <v>1</v>
      </c>
      <c r="BM306" s="56">
        <v>28</v>
      </c>
      <c r="BN306">
        <v>1</v>
      </c>
      <c r="BP306" s="56">
        <v>239</v>
      </c>
      <c r="BQ306">
        <v>1</v>
      </c>
      <c r="BS306" s="56">
        <v>28.6</v>
      </c>
      <c r="BT306">
        <v>2</v>
      </c>
      <c r="BV306" s="56">
        <v>239</v>
      </c>
      <c r="BW306">
        <v>1</v>
      </c>
      <c r="BY306" s="56">
        <v>32.4</v>
      </c>
      <c r="BZ306">
        <v>2</v>
      </c>
      <c r="CB306" s="56">
        <v>239</v>
      </c>
      <c r="CC306">
        <v>1</v>
      </c>
      <c r="CE306" s="56">
        <v>27.4</v>
      </c>
      <c r="CF306">
        <v>1</v>
      </c>
      <c r="CH306" s="56">
        <v>240</v>
      </c>
      <c r="CI306">
        <v>1</v>
      </c>
      <c r="CK306" s="56">
        <v>41</v>
      </c>
      <c r="CL306">
        <v>1</v>
      </c>
      <c r="CN306" s="56" t="s">
        <v>1106</v>
      </c>
      <c r="CO306">
        <v>3</v>
      </c>
      <c r="CQ306" s="56">
        <v>57.5</v>
      </c>
      <c r="CR306">
        <v>2</v>
      </c>
    </row>
    <row r="307" spans="7:96" x14ac:dyDescent="0.2">
      <c r="G307" s="56">
        <v>334</v>
      </c>
      <c r="H307">
        <v>5</v>
      </c>
      <c r="K307" s="56">
        <v>321</v>
      </c>
      <c r="L307">
        <v>3</v>
      </c>
      <c r="N307" s="56" t="s">
        <v>1528</v>
      </c>
      <c r="O307">
        <v>1</v>
      </c>
      <c r="AI307" s="56">
        <v>27.2</v>
      </c>
      <c r="AJ307">
        <v>2</v>
      </c>
      <c r="AL307" s="56">
        <v>240</v>
      </c>
      <c r="AM307">
        <v>1</v>
      </c>
      <c r="AO307" s="56">
        <v>26.7</v>
      </c>
      <c r="AP307">
        <v>1</v>
      </c>
      <c r="AR307" s="56">
        <v>240</v>
      </c>
      <c r="AS307">
        <v>1</v>
      </c>
      <c r="AU307" s="56">
        <v>26.1</v>
      </c>
      <c r="AV307">
        <v>4</v>
      </c>
      <c r="AX307" s="56">
        <v>240</v>
      </c>
      <c r="AY307">
        <v>1</v>
      </c>
      <c r="BA307" s="56">
        <v>28.9</v>
      </c>
      <c r="BB307">
        <v>1</v>
      </c>
      <c r="BD307" s="56">
        <v>241</v>
      </c>
      <c r="BE307">
        <v>1</v>
      </c>
      <c r="BG307" s="56">
        <v>29.1</v>
      </c>
      <c r="BH307">
        <v>3</v>
      </c>
      <c r="BJ307" s="56">
        <v>242</v>
      </c>
      <c r="BK307">
        <v>1</v>
      </c>
      <c r="BM307" s="56">
        <v>28.2</v>
      </c>
      <c r="BN307">
        <v>1</v>
      </c>
      <c r="BP307" s="56">
        <v>240</v>
      </c>
      <c r="BQ307">
        <v>1</v>
      </c>
      <c r="BS307" s="56">
        <v>28.7</v>
      </c>
      <c r="BT307">
        <v>2</v>
      </c>
      <c r="BV307" s="56">
        <v>240</v>
      </c>
      <c r="BW307">
        <v>1</v>
      </c>
      <c r="BY307" s="56">
        <v>32.700000000000003</v>
      </c>
      <c r="BZ307">
        <v>1</v>
      </c>
      <c r="CB307" s="56">
        <v>240</v>
      </c>
      <c r="CC307">
        <v>1</v>
      </c>
      <c r="CE307" s="56">
        <v>27.5</v>
      </c>
      <c r="CF307">
        <v>2</v>
      </c>
      <c r="CH307" s="56">
        <v>241</v>
      </c>
      <c r="CI307">
        <v>1</v>
      </c>
      <c r="CK307" s="56">
        <v>41.1</v>
      </c>
      <c r="CL307">
        <v>2</v>
      </c>
      <c r="CN307" s="56" t="s">
        <v>985</v>
      </c>
      <c r="CO307">
        <v>5</v>
      </c>
      <c r="CQ307" s="56">
        <v>57.6</v>
      </c>
      <c r="CR307">
        <v>1</v>
      </c>
    </row>
    <row r="308" spans="7:96" x14ac:dyDescent="0.2">
      <c r="G308" s="56">
        <v>339</v>
      </c>
      <c r="H308">
        <v>2</v>
      </c>
      <c r="K308" s="56">
        <v>324</v>
      </c>
      <c r="L308">
        <v>2</v>
      </c>
      <c r="N308" s="56" t="s">
        <v>947</v>
      </c>
      <c r="O308">
        <v>1</v>
      </c>
      <c r="AI308" s="56">
        <v>27.3</v>
      </c>
      <c r="AJ308">
        <v>2</v>
      </c>
      <c r="AL308" s="56">
        <v>241</v>
      </c>
      <c r="AM308">
        <v>1</v>
      </c>
      <c r="AO308" s="56">
        <v>26.8</v>
      </c>
      <c r="AP308">
        <v>2</v>
      </c>
      <c r="AR308" s="56">
        <v>241</v>
      </c>
      <c r="AS308">
        <v>1</v>
      </c>
      <c r="AU308" s="56">
        <v>26.2</v>
      </c>
      <c r="AV308">
        <v>3</v>
      </c>
      <c r="AX308" s="56">
        <v>241</v>
      </c>
      <c r="AY308">
        <v>1</v>
      </c>
      <c r="BA308" s="56">
        <v>29.1</v>
      </c>
      <c r="BB308">
        <v>1</v>
      </c>
      <c r="BD308" s="56">
        <v>242</v>
      </c>
      <c r="BE308">
        <v>1</v>
      </c>
      <c r="BG308" s="56">
        <v>29.5</v>
      </c>
      <c r="BH308">
        <v>1</v>
      </c>
      <c r="BJ308" s="56">
        <v>243</v>
      </c>
      <c r="BK308">
        <v>1</v>
      </c>
      <c r="BM308" s="56">
        <v>28.3</v>
      </c>
      <c r="BN308">
        <v>1</v>
      </c>
      <c r="BP308" s="56">
        <v>241</v>
      </c>
      <c r="BQ308">
        <v>1</v>
      </c>
      <c r="BS308" s="56">
        <v>28.8</v>
      </c>
      <c r="BT308">
        <v>1</v>
      </c>
      <c r="BV308" s="56">
        <v>241</v>
      </c>
      <c r="BW308">
        <v>1</v>
      </c>
      <c r="BY308" s="56">
        <v>32.799999999999997</v>
      </c>
      <c r="BZ308">
        <v>1</v>
      </c>
      <c r="CB308" s="56">
        <v>241</v>
      </c>
      <c r="CC308">
        <v>1</v>
      </c>
      <c r="CE308" s="56">
        <v>27.6</v>
      </c>
      <c r="CF308">
        <v>1</v>
      </c>
      <c r="CH308" s="56">
        <v>242</v>
      </c>
      <c r="CI308">
        <v>1</v>
      </c>
      <c r="CK308" s="56">
        <v>41.2</v>
      </c>
      <c r="CL308">
        <v>3</v>
      </c>
      <c r="CN308" s="56" t="s">
        <v>861</v>
      </c>
      <c r="CO308">
        <v>4</v>
      </c>
      <c r="CQ308" s="56">
        <v>57.7</v>
      </c>
      <c r="CR308">
        <v>1</v>
      </c>
    </row>
    <row r="309" spans="7:96" x14ac:dyDescent="0.2">
      <c r="G309" s="56">
        <v>341</v>
      </c>
      <c r="H309">
        <v>1</v>
      </c>
      <c r="K309" s="56">
        <v>326</v>
      </c>
      <c r="L309">
        <v>2</v>
      </c>
      <c r="N309" s="56" t="s">
        <v>853</v>
      </c>
      <c r="O309">
        <v>1</v>
      </c>
      <c r="AI309" s="56">
        <v>27.4</v>
      </c>
      <c r="AJ309">
        <v>2</v>
      </c>
      <c r="AL309" s="56">
        <v>242</v>
      </c>
      <c r="AM309">
        <v>1</v>
      </c>
      <c r="AO309" s="56">
        <v>26.9</v>
      </c>
      <c r="AP309">
        <v>2</v>
      </c>
      <c r="AR309" s="56">
        <v>242</v>
      </c>
      <c r="AS309">
        <v>1</v>
      </c>
      <c r="AU309" s="56">
        <v>26.3</v>
      </c>
      <c r="AV309">
        <v>3</v>
      </c>
      <c r="AX309" s="56">
        <v>242</v>
      </c>
      <c r="AY309">
        <v>1</v>
      </c>
      <c r="BA309" s="56">
        <v>29.4</v>
      </c>
      <c r="BB309">
        <v>1</v>
      </c>
      <c r="BD309" s="56">
        <v>243</v>
      </c>
      <c r="BE309">
        <v>1</v>
      </c>
      <c r="BG309" s="56">
        <v>29.6</v>
      </c>
      <c r="BH309">
        <v>1</v>
      </c>
      <c r="BJ309" s="56">
        <v>244</v>
      </c>
      <c r="BK309">
        <v>1</v>
      </c>
      <c r="BM309" s="56">
        <v>28.4</v>
      </c>
      <c r="BN309">
        <v>2</v>
      </c>
      <c r="BP309" s="56">
        <v>242</v>
      </c>
      <c r="BQ309">
        <v>1</v>
      </c>
      <c r="BS309" s="56">
        <v>28.9</v>
      </c>
      <c r="BT309">
        <v>2</v>
      </c>
      <c r="BV309" s="56">
        <v>242</v>
      </c>
      <c r="BW309">
        <v>1</v>
      </c>
      <c r="BY309" s="56">
        <v>32.9</v>
      </c>
      <c r="BZ309">
        <v>2</v>
      </c>
      <c r="CB309" s="56">
        <v>242</v>
      </c>
      <c r="CC309">
        <v>1</v>
      </c>
      <c r="CE309" s="56">
        <v>27.7</v>
      </c>
      <c r="CF309">
        <v>1</v>
      </c>
      <c r="CH309" s="56">
        <v>243</v>
      </c>
      <c r="CI309">
        <v>1</v>
      </c>
      <c r="CK309" s="56">
        <v>41.3</v>
      </c>
      <c r="CL309">
        <v>3</v>
      </c>
      <c r="CN309" s="56" t="s">
        <v>261</v>
      </c>
      <c r="CO309">
        <v>2</v>
      </c>
      <c r="CQ309" s="56">
        <v>57.8</v>
      </c>
      <c r="CR309">
        <v>1</v>
      </c>
    </row>
    <row r="310" spans="7:96" x14ac:dyDescent="0.2">
      <c r="G310" s="56">
        <v>342</v>
      </c>
      <c r="H310">
        <v>1</v>
      </c>
      <c r="K310" s="56">
        <v>328</v>
      </c>
      <c r="L310">
        <v>3</v>
      </c>
      <c r="N310" s="56" t="s">
        <v>780</v>
      </c>
      <c r="O310">
        <v>1</v>
      </c>
      <c r="AI310" s="56">
        <v>27.7</v>
      </c>
      <c r="AJ310">
        <v>1</v>
      </c>
      <c r="AL310" s="56">
        <v>243</v>
      </c>
      <c r="AM310">
        <v>1</v>
      </c>
      <c r="AO310" s="56">
        <v>27</v>
      </c>
      <c r="AP310">
        <v>2</v>
      </c>
      <c r="AR310" s="56">
        <v>243</v>
      </c>
      <c r="AS310">
        <v>1</v>
      </c>
      <c r="AU310" s="56">
        <v>26.4</v>
      </c>
      <c r="AV310">
        <v>3</v>
      </c>
      <c r="AX310" s="56">
        <v>243</v>
      </c>
      <c r="AY310">
        <v>1</v>
      </c>
      <c r="BA310" s="56">
        <v>29.6</v>
      </c>
      <c r="BB310">
        <v>2</v>
      </c>
      <c r="BD310" s="56">
        <v>244</v>
      </c>
      <c r="BE310">
        <v>1</v>
      </c>
      <c r="BG310" s="56">
        <v>29.7</v>
      </c>
      <c r="BH310">
        <v>1</v>
      </c>
      <c r="BJ310" s="56">
        <v>245</v>
      </c>
      <c r="BK310">
        <v>1</v>
      </c>
      <c r="BM310" s="56">
        <v>28.5</v>
      </c>
      <c r="BN310">
        <v>4</v>
      </c>
      <c r="BP310" s="56">
        <v>243</v>
      </c>
      <c r="BQ310">
        <v>1</v>
      </c>
      <c r="BS310" s="56">
        <v>29.1</v>
      </c>
      <c r="BT310">
        <v>2</v>
      </c>
      <c r="BV310" s="56">
        <v>243</v>
      </c>
      <c r="BW310">
        <v>1</v>
      </c>
      <c r="BY310" s="56">
        <v>33</v>
      </c>
      <c r="BZ310">
        <v>2</v>
      </c>
      <c r="CB310" s="56">
        <v>243</v>
      </c>
      <c r="CC310">
        <v>1</v>
      </c>
      <c r="CE310" s="56">
        <v>27.8</v>
      </c>
      <c r="CF310">
        <v>1</v>
      </c>
      <c r="CH310" s="56">
        <v>244</v>
      </c>
      <c r="CI310">
        <v>1</v>
      </c>
      <c r="CK310" s="56">
        <v>41.4</v>
      </c>
      <c r="CL310">
        <v>4</v>
      </c>
      <c r="CN310" s="56" t="s">
        <v>762</v>
      </c>
      <c r="CO310">
        <v>4</v>
      </c>
      <c r="CQ310" s="56">
        <v>58.4</v>
      </c>
      <c r="CR310">
        <v>1</v>
      </c>
    </row>
    <row r="311" spans="7:96" x14ac:dyDescent="0.2">
      <c r="G311" s="56">
        <v>343</v>
      </c>
      <c r="H311">
        <v>2</v>
      </c>
      <c r="K311" s="56">
        <v>331</v>
      </c>
      <c r="L311">
        <v>1</v>
      </c>
      <c r="N311" s="56" t="s">
        <v>177</v>
      </c>
      <c r="O311">
        <v>1</v>
      </c>
      <c r="AI311" s="56">
        <v>27.8</v>
      </c>
      <c r="AJ311">
        <v>1</v>
      </c>
      <c r="AL311" s="56">
        <v>244</v>
      </c>
      <c r="AM311">
        <v>1</v>
      </c>
      <c r="AO311" s="56">
        <v>27.1</v>
      </c>
      <c r="AP311">
        <v>1</v>
      </c>
      <c r="AR311" s="56">
        <v>244</v>
      </c>
      <c r="AS311">
        <v>1</v>
      </c>
      <c r="AU311" s="56">
        <v>26.5</v>
      </c>
      <c r="AV311">
        <v>3</v>
      </c>
      <c r="AX311" s="56">
        <v>244</v>
      </c>
      <c r="AY311">
        <v>1</v>
      </c>
      <c r="BA311" s="56">
        <v>29.7</v>
      </c>
      <c r="BB311">
        <v>1</v>
      </c>
      <c r="BD311" s="56">
        <v>245</v>
      </c>
      <c r="BE311">
        <v>1</v>
      </c>
      <c r="BG311" s="56">
        <v>29.8</v>
      </c>
      <c r="BH311">
        <v>1</v>
      </c>
      <c r="BJ311" s="56">
        <v>246</v>
      </c>
      <c r="BK311">
        <v>1</v>
      </c>
      <c r="BM311" s="56">
        <v>28.9</v>
      </c>
      <c r="BN311">
        <v>1</v>
      </c>
      <c r="BP311" s="56">
        <v>244</v>
      </c>
      <c r="BQ311">
        <v>1</v>
      </c>
      <c r="BS311" s="56">
        <v>29.2</v>
      </c>
      <c r="BT311">
        <v>1</v>
      </c>
      <c r="BV311" s="56">
        <v>244</v>
      </c>
      <c r="BW311">
        <v>1</v>
      </c>
      <c r="BY311" s="56">
        <v>33.200000000000003</v>
      </c>
      <c r="BZ311">
        <v>1</v>
      </c>
      <c r="CB311" s="56">
        <v>244</v>
      </c>
      <c r="CC311">
        <v>1</v>
      </c>
      <c r="CE311" s="56">
        <v>27.9</v>
      </c>
      <c r="CF311">
        <v>1</v>
      </c>
      <c r="CH311" s="56">
        <v>245</v>
      </c>
      <c r="CI311">
        <v>1</v>
      </c>
      <c r="CK311" s="56">
        <v>41.5</v>
      </c>
      <c r="CL311">
        <v>3</v>
      </c>
      <c r="CN311" s="56" t="s">
        <v>1819</v>
      </c>
      <c r="CO311">
        <v>2</v>
      </c>
      <c r="CQ311" s="56">
        <v>58.7</v>
      </c>
      <c r="CR311">
        <v>1</v>
      </c>
    </row>
    <row r="312" spans="7:96" x14ac:dyDescent="0.2">
      <c r="G312" s="56">
        <v>345</v>
      </c>
      <c r="H312">
        <v>2</v>
      </c>
      <c r="K312" s="56">
        <v>332</v>
      </c>
      <c r="L312">
        <v>2</v>
      </c>
      <c r="N312" s="56" t="s">
        <v>1203</v>
      </c>
      <c r="O312">
        <v>1</v>
      </c>
      <c r="AI312" s="56">
        <v>27.9</v>
      </c>
      <c r="AJ312">
        <v>2</v>
      </c>
      <c r="AL312" s="56">
        <v>245</v>
      </c>
      <c r="AM312">
        <v>1</v>
      </c>
      <c r="AO312" s="56">
        <v>27.2</v>
      </c>
      <c r="AP312">
        <v>1</v>
      </c>
      <c r="AR312" s="56">
        <v>245</v>
      </c>
      <c r="AS312">
        <v>1</v>
      </c>
      <c r="AU312" s="56">
        <v>26.8</v>
      </c>
      <c r="AV312">
        <v>2</v>
      </c>
      <c r="AX312" s="56">
        <v>245</v>
      </c>
      <c r="AY312">
        <v>1</v>
      </c>
      <c r="BA312" s="56">
        <v>29.8</v>
      </c>
      <c r="BB312">
        <v>1</v>
      </c>
      <c r="BD312" s="56">
        <v>246</v>
      </c>
      <c r="BE312">
        <v>1</v>
      </c>
      <c r="BG312" s="56">
        <v>29.9</v>
      </c>
      <c r="BH312">
        <v>2</v>
      </c>
      <c r="BJ312" s="56">
        <v>247</v>
      </c>
      <c r="BK312">
        <v>1</v>
      </c>
      <c r="BM312" s="56">
        <v>29</v>
      </c>
      <c r="BN312">
        <v>1</v>
      </c>
      <c r="BP312" s="56">
        <v>245</v>
      </c>
      <c r="BQ312">
        <v>1</v>
      </c>
      <c r="BS312" s="56">
        <v>29.4</v>
      </c>
      <c r="BT312">
        <v>3</v>
      </c>
      <c r="BV312" s="56">
        <v>245</v>
      </c>
      <c r="BW312">
        <v>1</v>
      </c>
      <c r="BY312" s="56">
        <v>33.299999999999997</v>
      </c>
      <c r="BZ312">
        <v>1</v>
      </c>
      <c r="CB312" s="56">
        <v>245</v>
      </c>
      <c r="CC312">
        <v>1</v>
      </c>
      <c r="CE312" s="56">
        <v>28</v>
      </c>
      <c r="CF312">
        <v>4</v>
      </c>
      <c r="CH312" s="56">
        <v>246</v>
      </c>
      <c r="CI312">
        <v>1</v>
      </c>
      <c r="CK312" s="56">
        <v>41.6</v>
      </c>
      <c r="CL312">
        <v>1</v>
      </c>
      <c r="CN312" s="56" t="s">
        <v>1239</v>
      </c>
      <c r="CO312">
        <v>4</v>
      </c>
      <c r="CQ312" s="56">
        <v>58.8</v>
      </c>
      <c r="CR312">
        <v>2</v>
      </c>
    </row>
    <row r="313" spans="7:96" x14ac:dyDescent="0.2">
      <c r="G313" s="56">
        <v>347</v>
      </c>
      <c r="H313">
        <v>3</v>
      </c>
      <c r="K313" s="56">
        <v>334</v>
      </c>
      <c r="L313">
        <v>1</v>
      </c>
      <c r="N313" s="56" t="s">
        <v>346</v>
      </c>
      <c r="O313">
        <v>1</v>
      </c>
      <c r="AI313" s="56">
        <v>28</v>
      </c>
      <c r="AJ313">
        <v>2</v>
      </c>
      <c r="AL313" s="56">
        <v>246</v>
      </c>
      <c r="AM313">
        <v>1</v>
      </c>
      <c r="AO313" s="56">
        <v>27.3</v>
      </c>
      <c r="AP313">
        <v>2</v>
      </c>
      <c r="AR313" s="56">
        <v>246</v>
      </c>
      <c r="AS313">
        <v>1</v>
      </c>
      <c r="AU313" s="56">
        <v>26.9</v>
      </c>
      <c r="AV313">
        <v>1</v>
      </c>
      <c r="AX313" s="56">
        <v>246</v>
      </c>
      <c r="AY313">
        <v>1</v>
      </c>
      <c r="BA313" s="56">
        <v>29.9</v>
      </c>
      <c r="BB313">
        <v>1</v>
      </c>
      <c r="BD313" s="56">
        <v>247</v>
      </c>
      <c r="BE313">
        <v>1</v>
      </c>
      <c r="BG313" s="56">
        <v>30.1</v>
      </c>
      <c r="BH313">
        <v>1</v>
      </c>
      <c r="BJ313" s="56">
        <v>248</v>
      </c>
      <c r="BK313">
        <v>1</v>
      </c>
      <c r="BM313" s="56">
        <v>29.1</v>
      </c>
      <c r="BN313">
        <v>2</v>
      </c>
      <c r="BP313" s="56">
        <v>246</v>
      </c>
      <c r="BQ313">
        <v>1</v>
      </c>
      <c r="BS313" s="56">
        <v>29.5</v>
      </c>
      <c r="BT313">
        <v>1</v>
      </c>
      <c r="BV313" s="56">
        <v>246</v>
      </c>
      <c r="BW313">
        <v>1</v>
      </c>
      <c r="BY313" s="56">
        <v>33.4</v>
      </c>
      <c r="BZ313">
        <v>1</v>
      </c>
      <c r="CB313" s="56">
        <v>246</v>
      </c>
      <c r="CC313">
        <v>1</v>
      </c>
      <c r="CE313" s="56">
        <v>28.1</v>
      </c>
      <c r="CF313">
        <v>3</v>
      </c>
      <c r="CH313" s="56">
        <v>247</v>
      </c>
      <c r="CI313">
        <v>1</v>
      </c>
      <c r="CK313" s="56">
        <v>41.7</v>
      </c>
      <c r="CL313">
        <v>4</v>
      </c>
      <c r="CN313" s="56" t="s">
        <v>657</v>
      </c>
      <c r="CO313">
        <v>5</v>
      </c>
      <c r="CQ313" s="56">
        <v>59</v>
      </c>
      <c r="CR313">
        <v>1</v>
      </c>
    </row>
    <row r="314" spans="7:96" x14ac:dyDescent="0.2">
      <c r="G314" s="56">
        <v>350</v>
      </c>
      <c r="H314">
        <v>4</v>
      </c>
      <c r="K314" s="56">
        <v>335</v>
      </c>
      <c r="L314">
        <v>1</v>
      </c>
      <c r="N314" s="56" t="s">
        <v>1298</v>
      </c>
      <c r="O314">
        <v>1</v>
      </c>
      <c r="AI314" s="56">
        <v>28.1</v>
      </c>
      <c r="AJ314">
        <v>1</v>
      </c>
      <c r="AL314" s="56">
        <v>247</v>
      </c>
      <c r="AM314">
        <v>1</v>
      </c>
      <c r="AO314" s="56">
        <v>27.4</v>
      </c>
      <c r="AP314">
        <v>1</v>
      </c>
      <c r="AR314" s="56">
        <v>247</v>
      </c>
      <c r="AS314">
        <v>1</v>
      </c>
      <c r="AU314" s="56">
        <v>27</v>
      </c>
      <c r="AV314">
        <v>2</v>
      </c>
      <c r="AX314" s="56">
        <v>247</v>
      </c>
      <c r="AY314">
        <v>1</v>
      </c>
      <c r="BA314" s="56">
        <v>30</v>
      </c>
      <c r="BB314">
        <v>1</v>
      </c>
      <c r="BD314" s="56">
        <v>248</v>
      </c>
      <c r="BE314">
        <v>1</v>
      </c>
      <c r="BG314" s="56">
        <v>30.3</v>
      </c>
      <c r="BH314">
        <v>1</v>
      </c>
      <c r="BJ314" s="56">
        <v>249</v>
      </c>
      <c r="BK314">
        <v>1</v>
      </c>
      <c r="BM314" s="56">
        <v>29.2</v>
      </c>
      <c r="BN314">
        <v>2</v>
      </c>
      <c r="BP314" s="56">
        <v>247</v>
      </c>
      <c r="BQ314">
        <v>1</v>
      </c>
      <c r="BS314" s="56">
        <v>29.7</v>
      </c>
      <c r="BT314">
        <v>1</v>
      </c>
      <c r="BV314" s="56">
        <v>247</v>
      </c>
      <c r="BW314">
        <v>1</v>
      </c>
      <c r="BY314" s="56">
        <v>33.5</v>
      </c>
      <c r="BZ314">
        <v>1</v>
      </c>
      <c r="CB314" s="56">
        <v>247</v>
      </c>
      <c r="CC314">
        <v>1</v>
      </c>
      <c r="CE314" s="56">
        <v>28.3</v>
      </c>
      <c r="CF314">
        <v>3</v>
      </c>
      <c r="CH314" s="56">
        <v>248</v>
      </c>
      <c r="CI314">
        <v>1</v>
      </c>
      <c r="CK314" s="56">
        <v>41.8</v>
      </c>
      <c r="CL314">
        <v>3</v>
      </c>
      <c r="CN314" s="56" t="s">
        <v>321</v>
      </c>
      <c r="CO314">
        <v>2</v>
      </c>
      <c r="CQ314" s="56">
        <v>59.1</v>
      </c>
      <c r="CR314">
        <v>3</v>
      </c>
    </row>
    <row r="315" spans="7:96" x14ac:dyDescent="0.2">
      <c r="G315" s="56">
        <v>354</v>
      </c>
      <c r="H315">
        <v>1</v>
      </c>
      <c r="K315" s="56">
        <v>336</v>
      </c>
      <c r="L315">
        <v>4</v>
      </c>
      <c r="N315" s="56" t="s">
        <v>1512</v>
      </c>
      <c r="O315">
        <v>1</v>
      </c>
      <c r="AI315" s="56">
        <v>28.2</v>
      </c>
      <c r="AJ315">
        <v>3</v>
      </c>
      <c r="AL315" s="56">
        <v>248</v>
      </c>
      <c r="AM315">
        <v>1</v>
      </c>
      <c r="AO315" s="56">
        <v>27.6</v>
      </c>
      <c r="AP315">
        <v>1</v>
      </c>
      <c r="AR315" s="56">
        <v>248</v>
      </c>
      <c r="AS315">
        <v>1</v>
      </c>
      <c r="AU315" s="56">
        <v>27.1</v>
      </c>
      <c r="AV315">
        <v>1</v>
      </c>
      <c r="AX315" s="56">
        <v>248</v>
      </c>
      <c r="AY315">
        <v>1</v>
      </c>
      <c r="BA315" s="56">
        <v>30.1</v>
      </c>
      <c r="BB315">
        <v>1</v>
      </c>
      <c r="BD315" s="56">
        <v>249</v>
      </c>
      <c r="BE315">
        <v>1</v>
      </c>
      <c r="BG315" s="56">
        <v>30.5</v>
      </c>
      <c r="BH315">
        <v>1</v>
      </c>
      <c r="BJ315" s="56">
        <v>250</v>
      </c>
      <c r="BK315">
        <v>1</v>
      </c>
      <c r="BM315" s="56">
        <v>29.3</v>
      </c>
      <c r="BN315">
        <v>1</v>
      </c>
      <c r="BP315" s="56">
        <v>248</v>
      </c>
      <c r="BQ315">
        <v>1</v>
      </c>
      <c r="BS315" s="56">
        <v>29.9</v>
      </c>
      <c r="BT315">
        <v>2</v>
      </c>
      <c r="BV315" s="56">
        <v>248</v>
      </c>
      <c r="BW315">
        <v>1</v>
      </c>
      <c r="BY315" s="56">
        <v>33.700000000000003</v>
      </c>
      <c r="BZ315">
        <v>1</v>
      </c>
      <c r="CB315" s="56">
        <v>248</v>
      </c>
      <c r="CC315">
        <v>1</v>
      </c>
      <c r="CE315" s="56">
        <v>28.4</v>
      </c>
      <c r="CF315">
        <v>1</v>
      </c>
      <c r="CH315" s="56">
        <v>249</v>
      </c>
      <c r="CI315">
        <v>1</v>
      </c>
      <c r="CK315" s="56">
        <v>41.9</v>
      </c>
      <c r="CL315">
        <v>2</v>
      </c>
      <c r="CN315" s="56" t="s">
        <v>1115</v>
      </c>
      <c r="CO315">
        <v>2</v>
      </c>
      <c r="CQ315" s="56">
        <v>59.2</v>
      </c>
      <c r="CR315">
        <v>1</v>
      </c>
    </row>
    <row r="316" spans="7:96" x14ac:dyDescent="0.2">
      <c r="G316" s="56">
        <v>355</v>
      </c>
      <c r="H316">
        <v>3</v>
      </c>
      <c r="K316" s="56">
        <v>340</v>
      </c>
      <c r="L316">
        <v>1</v>
      </c>
      <c r="N316" s="56" t="s">
        <v>614</v>
      </c>
      <c r="O316">
        <v>1</v>
      </c>
      <c r="AI316" s="56">
        <v>28.3</v>
      </c>
      <c r="AJ316">
        <v>2</v>
      </c>
      <c r="AL316" s="56">
        <v>249</v>
      </c>
      <c r="AM316">
        <v>1</v>
      </c>
      <c r="AO316" s="56">
        <v>27.7</v>
      </c>
      <c r="AP316">
        <v>3</v>
      </c>
      <c r="AR316" s="56">
        <v>249</v>
      </c>
      <c r="AS316">
        <v>1</v>
      </c>
      <c r="AU316" s="56">
        <v>27.2</v>
      </c>
      <c r="AV316">
        <v>2</v>
      </c>
      <c r="AX316" s="56">
        <v>249</v>
      </c>
      <c r="AY316">
        <v>1</v>
      </c>
      <c r="BA316" s="56">
        <v>30.2</v>
      </c>
      <c r="BB316">
        <v>2</v>
      </c>
      <c r="BD316" s="56">
        <v>250</v>
      </c>
      <c r="BE316">
        <v>1</v>
      </c>
      <c r="BG316" s="56">
        <v>30.7</v>
      </c>
      <c r="BH316">
        <v>1</v>
      </c>
      <c r="BJ316" s="56">
        <v>251</v>
      </c>
      <c r="BK316">
        <v>1</v>
      </c>
      <c r="BM316" s="56">
        <v>29.4</v>
      </c>
      <c r="BN316">
        <v>1</v>
      </c>
      <c r="BP316" s="56">
        <v>249</v>
      </c>
      <c r="BQ316">
        <v>1</v>
      </c>
      <c r="BS316" s="56">
        <v>30</v>
      </c>
      <c r="BT316">
        <v>1</v>
      </c>
      <c r="BV316" s="56">
        <v>249</v>
      </c>
      <c r="BW316">
        <v>1</v>
      </c>
      <c r="BY316" s="56">
        <v>33.799999999999997</v>
      </c>
      <c r="BZ316">
        <v>1</v>
      </c>
      <c r="CB316" s="56">
        <v>249</v>
      </c>
      <c r="CC316">
        <v>1</v>
      </c>
      <c r="CE316" s="56">
        <v>28.6</v>
      </c>
      <c r="CF316">
        <v>1</v>
      </c>
      <c r="CH316" s="56">
        <v>250</v>
      </c>
      <c r="CI316">
        <v>1</v>
      </c>
      <c r="CK316" s="56">
        <v>42</v>
      </c>
      <c r="CL316">
        <v>1</v>
      </c>
      <c r="CN316" s="56" t="s">
        <v>1217</v>
      </c>
      <c r="CO316">
        <v>2</v>
      </c>
      <c r="CQ316" s="56">
        <v>59.3</v>
      </c>
      <c r="CR316">
        <v>2</v>
      </c>
    </row>
    <row r="317" spans="7:96" x14ac:dyDescent="0.2">
      <c r="G317" s="56">
        <v>358</v>
      </c>
      <c r="H317">
        <v>4</v>
      </c>
      <c r="K317" s="56">
        <v>342</v>
      </c>
      <c r="L317">
        <v>2</v>
      </c>
      <c r="N317" s="56" t="s">
        <v>1865</v>
      </c>
      <c r="O317">
        <v>1</v>
      </c>
      <c r="AI317" s="56">
        <v>28.4</v>
      </c>
      <c r="AJ317">
        <v>2</v>
      </c>
      <c r="AL317" s="56">
        <v>250</v>
      </c>
      <c r="AM317">
        <v>1</v>
      </c>
      <c r="AO317" s="56">
        <v>27.8</v>
      </c>
      <c r="AP317">
        <v>1</v>
      </c>
      <c r="AR317" s="56">
        <v>250</v>
      </c>
      <c r="AS317">
        <v>1</v>
      </c>
      <c r="AU317" s="56">
        <v>27.3</v>
      </c>
      <c r="AV317">
        <v>2</v>
      </c>
      <c r="AX317" s="56">
        <v>250</v>
      </c>
      <c r="AY317">
        <v>1</v>
      </c>
      <c r="BA317" s="56">
        <v>30.3</v>
      </c>
      <c r="BB317">
        <v>1</v>
      </c>
      <c r="BD317" s="56">
        <v>251</v>
      </c>
      <c r="BE317">
        <v>1</v>
      </c>
      <c r="BG317" s="56">
        <v>30.9</v>
      </c>
      <c r="BH317">
        <v>2</v>
      </c>
      <c r="BJ317" s="56">
        <v>252</v>
      </c>
      <c r="BK317">
        <v>1</v>
      </c>
      <c r="BM317" s="56">
        <v>29.5</v>
      </c>
      <c r="BN317">
        <v>2</v>
      </c>
      <c r="BP317" s="56">
        <v>250</v>
      </c>
      <c r="BQ317">
        <v>1</v>
      </c>
      <c r="BS317" s="56">
        <v>30.1</v>
      </c>
      <c r="BT317">
        <v>2</v>
      </c>
      <c r="BV317" s="56">
        <v>250</v>
      </c>
      <c r="BW317">
        <v>1</v>
      </c>
      <c r="BY317" s="56">
        <v>33.9</v>
      </c>
      <c r="BZ317">
        <v>4</v>
      </c>
      <c r="CB317" s="56">
        <v>250</v>
      </c>
      <c r="CC317">
        <v>1</v>
      </c>
      <c r="CE317" s="56">
        <v>28.7</v>
      </c>
      <c r="CF317">
        <v>4</v>
      </c>
      <c r="CH317" s="56">
        <v>251</v>
      </c>
      <c r="CI317">
        <v>1</v>
      </c>
      <c r="CK317" s="56">
        <v>42.1</v>
      </c>
      <c r="CL317">
        <v>3</v>
      </c>
      <c r="CN317" s="56" t="s">
        <v>317</v>
      </c>
      <c r="CO317">
        <v>4</v>
      </c>
      <c r="CQ317" s="56">
        <v>59.4</v>
      </c>
      <c r="CR317">
        <v>1</v>
      </c>
    </row>
    <row r="318" spans="7:96" x14ac:dyDescent="0.2">
      <c r="G318" s="56">
        <v>362</v>
      </c>
      <c r="H318">
        <v>4</v>
      </c>
      <c r="K318" s="56">
        <v>344</v>
      </c>
      <c r="L318">
        <v>3</v>
      </c>
      <c r="N318" s="56" t="s">
        <v>740</v>
      </c>
      <c r="O318">
        <v>1</v>
      </c>
      <c r="AI318" s="56">
        <v>28.5</v>
      </c>
      <c r="AJ318">
        <v>2</v>
      </c>
      <c r="AL318" s="56">
        <v>251</v>
      </c>
      <c r="AM318">
        <v>1</v>
      </c>
      <c r="AO318" s="56">
        <v>28</v>
      </c>
      <c r="AP318">
        <v>1</v>
      </c>
      <c r="AR318" s="56">
        <v>251</v>
      </c>
      <c r="AS318">
        <v>1</v>
      </c>
      <c r="AU318" s="56">
        <v>27.4</v>
      </c>
      <c r="AV318">
        <v>1</v>
      </c>
      <c r="AX318" s="56">
        <v>251</v>
      </c>
      <c r="AY318">
        <v>1</v>
      </c>
      <c r="BA318" s="56">
        <v>30.5</v>
      </c>
      <c r="BB318">
        <v>1</v>
      </c>
      <c r="BD318" s="56">
        <v>252</v>
      </c>
      <c r="BE318">
        <v>1</v>
      </c>
      <c r="BG318" s="56">
        <v>31</v>
      </c>
      <c r="BH318">
        <v>1</v>
      </c>
      <c r="BJ318" s="56">
        <v>253</v>
      </c>
      <c r="BK318">
        <v>1</v>
      </c>
      <c r="BM318" s="56">
        <v>29.6</v>
      </c>
      <c r="BN318">
        <v>2</v>
      </c>
      <c r="BP318" s="56">
        <v>251</v>
      </c>
      <c r="BQ318">
        <v>1</v>
      </c>
      <c r="BS318" s="56">
        <v>30.2</v>
      </c>
      <c r="BT318">
        <v>1</v>
      </c>
      <c r="BV318" s="56">
        <v>251</v>
      </c>
      <c r="BW318">
        <v>1</v>
      </c>
      <c r="BY318" s="56">
        <v>34</v>
      </c>
      <c r="BZ318">
        <v>3</v>
      </c>
      <c r="CB318" s="56">
        <v>251</v>
      </c>
      <c r="CC318">
        <v>1</v>
      </c>
      <c r="CE318" s="56">
        <v>28.8</v>
      </c>
      <c r="CF318">
        <v>4</v>
      </c>
      <c r="CH318" s="56">
        <v>252</v>
      </c>
      <c r="CI318">
        <v>1</v>
      </c>
      <c r="CK318" s="56">
        <v>42.2</v>
      </c>
      <c r="CL318">
        <v>4</v>
      </c>
      <c r="CN318" s="56" t="s">
        <v>1018</v>
      </c>
      <c r="CO318">
        <v>2</v>
      </c>
      <c r="CQ318" s="56">
        <v>59.5</v>
      </c>
      <c r="CR318">
        <v>1</v>
      </c>
    </row>
    <row r="319" spans="7:96" x14ac:dyDescent="0.2">
      <c r="G319" s="56">
        <v>366</v>
      </c>
      <c r="H319">
        <v>1</v>
      </c>
      <c r="K319" s="56">
        <v>347</v>
      </c>
      <c r="L319">
        <v>2</v>
      </c>
      <c r="N319" s="56" t="s">
        <v>1886</v>
      </c>
      <c r="O319">
        <v>1</v>
      </c>
      <c r="AI319" s="56">
        <v>28.6</v>
      </c>
      <c r="AJ319">
        <v>5</v>
      </c>
      <c r="AL319" s="56">
        <v>252</v>
      </c>
      <c r="AM319">
        <v>1</v>
      </c>
      <c r="AO319" s="56">
        <v>28.1</v>
      </c>
      <c r="AP319">
        <v>2</v>
      </c>
      <c r="AR319" s="56">
        <v>252</v>
      </c>
      <c r="AS319">
        <v>1</v>
      </c>
      <c r="AU319" s="56">
        <v>27.5</v>
      </c>
      <c r="AV319">
        <v>4</v>
      </c>
      <c r="AX319" s="56">
        <v>252</v>
      </c>
      <c r="AY319">
        <v>1</v>
      </c>
      <c r="BA319" s="56">
        <v>30.6</v>
      </c>
      <c r="BB319">
        <v>3</v>
      </c>
      <c r="BD319" s="56">
        <v>253</v>
      </c>
      <c r="BE319">
        <v>1</v>
      </c>
      <c r="BG319" s="56">
        <v>31.1</v>
      </c>
      <c r="BH319">
        <v>1</v>
      </c>
      <c r="BJ319" s="56">
        <v>254</v>
      </c>
      <c r="BK319">
        <v>1</v>
      </c>
      <c r="BM319" s="56">
        <v>29.9</v>
      </c>
      <c r="BN319">
        <v>1</v>
      </c>
      <c r="BP319" s="56">
        <v>252</v>
      </c>
      <c r="BQ319">
        <v>1</v>
      </c>
      <c r="BS319" s="56">
        <v>30.3</v>
      </c>
      <c r="BT319">
        <v>1</v>
      </c>
      <c r="BV319" s="56">
        <v>252</v>
      </c>
      <c r="BW319">
        <v>1</v>
      </c>
      <c r="BY319" s="56">
        <v>34.1</v>
      </c>
      <c r="BZ319">
        <v>1</v>
      </c>
      <c r="CB319" s="56">
        <v>252</v>
      </c>
      <c r="CC319">
        <v>1</v>
      </c>
      <c r="CE319" s="56">
        <v>28.9</v>
      </c>
      <c r="CF319">
        <v>2</v>
      </c>
      <c r="CH319" s="56">
        <v>253</v>
      </c>
      <c r="CI319">
        <v>1</v>
      </c>
      <c r="CK319" s="56">
        <v>42.3</v>
      </c>
      <c r="CL319">
        <v>5</v>
      </c>
      <c r="CN319" s="56" t="s">
        <v>1552</v>
      </c>
      <c r="CO319">
        <v>2</v>
      </c>
      <c r="CQ319" s="56">
        <v>59.6</v>
      </c>
      <c r="CR319">
        <v>1</v>
      </c>
    </row>
    <row r="320" spans="7:96" x14ac:dyDescent="0.2">
      <c r="G320" s="56">
        <v>367</v>
      </c>
      <c r="H320">
        <v>3</v>
      </c>
      <c r="K320" s="56">
        <v>349</v>
      </c>
      <c r="L320">
        <v>1</v>
      </c>
      <c r="N320" s="56" t="s">
        <v>398</v>
      </c>
      <c r="O320">
        <v>1</v>
      </c>
      <c r="AI320" s="56">
        <v>28.7</v>
      </c>
      <c r="AJ320">
        <v>2</v>
      </c>
      <c r="AL320" s="56">
        <v>253</v>
      </c>
      <c r="AM320">
        <v>1</v>
      </c>
      <c r="AO320" s="56">
        <v>28.2</v>
      </c>
      <c r="AP320">
        <v>1</v>
      </c>
      <c r="AR320" s="56">
        <v>253</v>
      </c>
      <c r="AS320">
        <v>1</v>
      </c>
      <c r="AU320" s="56">
        <v>27.6</v>
      </c>
      <c r="AV320">
        <v>1</v>
      </c>
      <c r="AX320" s="56">
        <v>253</v>
      </c>
      <c r="AY320">
        <v>1</v>
      </c>
      <c r="BA320" s="56">
        <v>30.7</v>
      </c>
      <c r="BB320">
        <v>1</v>
      </c>
      <c r="BD320" s="56">
        <v>254</v>
      </c>
      <c r="BE320">
        <v>1</v>
      </c>
      <c r="BG320" s="56">
        <v>31.2</v>
      </c>
      <c r="BH320">
        <v>2</v>
      </c>
      <c r="BJ320" s="56">
        <v>255</v>
      </c>
      <c r="BK320">
        <v>1</v>
      </c>
      <c r="BM320" s="56">
        <v>30</v>
      </c>
      <c r="BN320">
        <v>2</v>
      </c>
      <c r="BP320" s="56">
        <v>253</v>
      </c>
      <c r="BQ320">
        <v>1</v>
      </c>
      <c r="BS320" s="56">
        <v>30.5</v>
      </c>
      <c r="BT320">
        <v>2</v>
      </c>
      <c r="BV320" s="56">
        <v>253</v>
      </c>
      <c r="BW320">
        <v>1</v>
      </c>
      <c r="BY320" s="56">
        <v>34.200000000000003</v>
      </c>
      <c r="BZ320">
        <v>1</v>
      </c>
      <c r="CB320" s="56">
        <v>253</v>
      </c>
      <c r="CC320">
        <v>1</v>
      </c>
      <c r="CE320" s="56">
        <v>29</v>
      </c>
      <c r="CF320">
        <v>5</v>
      </c>
      <c r="CH320" s="56">
        <v>254</v>
      </c>
      <c r="CI320">
        <v>1</v>
      </c>
      <c r="CK320" s="56">
        <v>42.4</v>
      </c>
      <c r="CL320">
        <v>6</v>
      </c>
      <c r="CN320" s="56" t="s">
        <v>161</v>
      </c>
      <c r="CO320">
        <v>3</v>
      </c>
      <c r="CQ320" s="56">
        <v>59.8</v>
      </c>
      <c r="CR320">
        <v>1</v>
      </c>
    </row>
    <row r="321" spans="7:96" x14ac:dyDescent="0.2">
      <c r="G321" s="56">
        <v>370</v>
      </c>
      <c r="H321">
        <v>1</v>
      </c>
      <c r="K321" s="56">
        <v>350</v>
      </c>
      <c r="L321">
        <v>2</v>
      </c>
      <c r="N321" s="56" t="s">
        <v>1079</v>
      </c>
      <c r="O321">
        <v>1</v>
      </c>
      <c r="AI321" s="56">
        <v>28.8</v>
      </c>
      <c r="AJ321">
        <v>1</v>
      </c>
      <c r="AL321" s="56">
        <v>254</v>
      </c>
      <c r="AM321">
        <v>1</v>
      </c>
      <c r="AO321" s="56">
        <v>28.4</v>
      </c>
      <c r="AP321">
        <v>2</v>
      </c>
      <c r="AR321" s="56">
        <v>254</v>
      </c>
      <c r="AS321">
        <v>1</v>
      </c>
      <c r="AU321" s="56">
        <v>27.7</v>
      </c>
      <c r="AV321">
        <v>2</v>
      </c>
      <c r="AX321" s="56">
        <v>254</v>
      </c>
      <c r="AY321">
        <v>1</v>
      </c>
      <c r="BA321" s="56">
        <v>30.8</v>
      </c>
      <c r="BB321">
        <v>1</v>
      </c>
      <c r="BD321" s="56">
        <v>255</v>
      </c>
      <c r="BE321">
        <v>1</v>
      </c>
      <c r="BG321" s="56">
        <v>31.3</v>
      </c>
      <c r="BH321">
        <v>4</v>
      </c>
      <c r="BJ321" s="56">
        <v>256</v>
      </c>
      <c r="BK321">
        <v>1</v>
      </c>
      <c r="BM321" s="56">
        <v>30.1</v>
      </c>
      <c r="BN321">
        <v>1</v>
      </c>
      <c r="BP321" s="56">
        <v>254</v>
      </c>
      <c r="BQ321">
        <v>1</v>
      </c>
      <c r="BS321" s="56">
        <v>30.7</v>
      </c>
      <c r="BT321">
        <v>2</v>
      </c>
      <c r="BV321" s="56">
        <v>254</v>
      </c>
      <c r="BW321">
        <v>1</v>
      </c>
      <c r="BY321" s="56">
        <v>34.299999999999997</v>
      </c>
      <c r="BZ321">
        <v>1</v>
      </c>
      <c r="CB321" s="56">
        <v>254</v>
      </c>
      <c r="CC321">
        <v>1</v>
      </c>
      <c r="CE321" s="56">
        <v>29.1</v>
      </c>
      <c r="CF321">
        <v>3</v>
      </c>
      <c r="CH321" s="56">
        <v>255</v>
      </c>
      <c r="CI321">
        <v>1</v>
      </c>
      <c r="CK321" s="56">
        <v>42.5</v>
      </c>
      <c r="CL321">
        <v>3</v>
      </c>
      <c r="CN321" s="56" t="s">
        <v>1661</v>
      </c>
      <c r="CO321">
        <v>2</v>
      </c>
      <c r="CQ321" s="56">
        <v>60.2</v>
      </c>
      <c r="CR321">
        <v>1</v>
      </c>
    </row>
    <row r="322" spans="7:96" x14ac:dyDescent="0.2">
      <c r="G322" s="56">
        <v>371</v>
      </c>
      <c r="H322">
        <v>3</v>
      </c>
      <c r="K322" s="56">
        <v>353</v>
      </c>
      <c r="L322">
        <v>1</v>
      </c>
      <c r="N322" s="56" t="s">
        <v>1320</v>
      </c>
      <c r="O322">
        <v>1</v>
      </c>
      <c r="AI322" s="56">
        <v>28.9</v>
      </c>
      <c r="AJ322">
        <v>4</v>
      </c>
      <c r="AL322" s="56">
        <v>255</v>
      </c>
      <c r="AM322">
        <v>1</v>
      </c>
      <c r="AO322" s="56">
        <v>28.7</v>
      </c>
      <c r="AP322">
        <v>1</v>
      </c>
      <c r="AR322" s="56">
        <v>255</v>
      </c>
      <c r="AS322">
        <v>1</v>
      </c>
      <c r="AU322" s="56">
        <v>27.8</v>
      </c>
      <c r="AV322">
        <v>2</v>
      </c>
      <c r="AX322" s="56">
        <v>255</v>
      </c>
      <c r="AY322">
        <v>1</v>
      </c>
      <c r="BA322" s="56">
        <v>30.9</v>
      </c>
      <c r="BB322">
        <v>1</v>
      </c>
      <c r="BD322" s="56">
        <v>256</v>
      </c>
      <c r="BE322">
        <v>1</v>
      </c>
      <c r="BG322" s="56">
        <v>31.4</v>
      </c>
      <c r="BH322">
        <v>1</v>
      </c>
      <c r="BJ322" s="56">
        <v>257</v>
      </c>
      <c r="BK322">
        <v>1</v>
      </c>
      <c r="BM322" s="56">
        <v>30.3</v>
      </c>
      <c r="BN322">
        <v>1</v>
      </c>
      <c r="BP322" s="56">
        <v>255</v>
      </c>
      <c r="BQ322">
        <v>1</v>
      </c>
      <c r="BS322" s="56">
        <v>30.9</v>
      </c>
      <c r="BT322">
        <v>3</v>
      </c>
      <c r="BV322" s="56">
        <v>255</v>
      </c>
      <c r="BW322">
        <v>1</v>
      </c>
      <c r="BY322" s="56">
        <v>34.4</v>
      </c>
      <c r="BZ322">
        <v>2</v>
      </c>
      <c r="CB322" s="56">
        <v>255</v>
      </c>
      <c r="CC322">
        <v>1</v>
      </c>
      <c r="CE322" s="56">
        <v>29.2</v>
      </c>
      <c r="CF322">
        <v>3</v>
      </c>
      <c r="CH322" s="56">
        <v>256</v>
      </c>
      <c r="CI322">
        <v>1</v>
      </c>
      <c r="CK322" s="56">
        <v>42.6</v>
      </c>
      <c r="CL322">
        <v>5</v>
      </c>
      <c r="CN322" s="56" t="s">
        <v>1207</v>
      </c>
      <c r="CO322">
        <v>2</v>
      </c>
      <c r="CQ322" s="56">
        <v>60.3</v>
      </c>
      <c r="CR322">
        <v>1</v>
      </c>
    </row>
    <row r="323" spans="7:96" x14ac:dyDescent="0.2">
      <c r="G323" s="56">
        <v>374</v>
      </c>
      <c r="H323">
        <v>1</v>
      </c>
      <c r="K323" s="56">
        <v>354</v>
      </c>
      <c r="L323">
        <v>1</v>
      </c>
      <c r="N323" s="56" t="s">
        <v>830</v>
      </c>
      <c r="O323">
        <v>1</v>
      </c>
      <c r="AI323" s="56">
        <v>29.1</v>
      </c>
      <c r="AJ323">
        <v>2</v>
      </c>
      <c r="AL323" s="56">
        <v>256</v>
      </c>
      <c r="AM323">
        <v>1</v>
      </c>
      <c r="AO323" s="56">
        <v>28.8</v>
      </c>
      <c r="AP323">
        <v>1</v>
      </c>
      <c r="AR323" s="56">
        <v>256</v>
      </c>
      <c r="AS323">
        <v>1</v>
      </c>
      <c r="AU323" s="56">
        <v>27.9</v>
      </c>
      <c r="AV323">
        <v>1</v>
      </c>
      <c r="AX323" s="56">
        <v>256</v>
      </c>
      <c r="AY323">
        <v>1</v>
      </c>
      <c r="BA323" s="56">
        <v>31</v>
      </c>
      <c r="BB323">
        <v>2</v>
      </c>
      <c r="BD323" s="56">
        <v>257</v>
      </c>
      <c r="BE323">
        <v>1</v>
      </c>
      <c r="BG323" s="56">
        <v>31.6</v>
      </c>
      <c r="BH323">
        <v>3</v>
      </c>
      <c r="BJ323" s="56">
        <v>258</v>
      </c>
      <c r="BK323">
        <v>1</v>
      </c>
      <c r="BM323" s="56">
        <v>30.4</v>
      </c>
      <c r="BN323">
        <v>1</v>
      </c>
      <c r="BP323" s="56">
        <v>256</v>
      </c>
      <c r="BQ323">
        <v>1</v>
      </c>
      <c r="BS323" s="56">
        <v>31</v>
      </c>
      <c r="BT323">
        <v>1</v>
      </c>
      <c r="BV323" s="56">
        <v>256</v>
      </c>
      <c r="BW323">
        <v>1</v>
      </c>
      <c r="BY323" s="56">
        <v>34.5</v>
      </c>
      <c r="BZ323">
        <v>4</v>
      </c>
      <c r="CB323" s="56">
        <v>256</v>
      </c>
      <c r="CC323">
        <v>1</v>
      </c>
      <c r="CE323" s="56">
        <v>29.3</v>
      </c>
      <c r="CF323">
        <v>3</v>
      </c>
      <c r="CH323" s="56">
        <v>257</v>
      </c>
      <c r="CI323">
        <v>1</v>
      </c>
      <c r="CK323" s="56">
        <v>42.7</v>
      </c>
      <c r="CL323">
        <v>2</v>
      </c>
      <c r="CN323" s="56" t="s">
        <v>831</v>
      </c>
      <c r="CO323">
        <v>3</v>
      </c>
      <c r="CQ323" s="56">
        <v>60.7</v>
      </c>
      <c r="CR323">
        <v>1</v>
      </c>
    </row>
    <row r="324" spans="7:96" x14ac:dyDescent="0.2">
      <c r="G324" s="56">
        <v>375</v>
      </c>
      <c r="H324">
        <v>2</v>
      </c>
      <c r="K324" s="56">
        <v>355</v>
      </c>
      <c r="L324">
        <v>3</v>
      </c>
      <c r="N324" s="56" t="s">
        <v>388</v>
      </c>
      <c r="O324">
        <v>1</v>
      </c>
      <c r="AI324" s="56">
        <v>29.2</v>
      </c>
      <c r="AJ324">
        <v>3</v>
      </c>
      <c r="AL324" s="56">
        <v>257</v>
      </c>
      <c r="AM324">
        <v>1</v>
      </c>
      <c r="AO324" s="56">
        <v>29</v>
      </c>
      <c r="AP324">
        <v>2</v>
      </c>
      <c r="AR324" s="56">
        <v>257</v>
      </c>
      <c r="AS324">
        <v>1</v>
      </c>
      <c r="AU324" s="56">
        <v>28</v>
      </c>
      <c r="AV324">
        <v>1</v>
      </c>
      <c r="AX324" s="56">
        <v>257</v>
      </c>
      <c r="AY324">
        <v>1</v>
      </c>
      <c r="BA324" s="56">
        <v>31.2</v>
      </c>
      <c r="BB324">
        <v>3</v>
      </c>
      <c r="BD324" s="56">
        <v>258</v>
      </c>
      <c r="BE324">
        <v>1</v>
      </c>
      <c r="BG324" s="56">
        <v>31.7</v>
      </c>
      <c r="BH324">
        <v>1</v>
      </c>
      <c r="BJ324" s="56">
        <v>259</v>
      </c>
      <c r="BK324">
        <v>1</v>
      </c>
      <c r="BM324" s="56">
        <v>30.5</v>
      </c>
      <c r="BN324">
        <v>1</v>
      </c>
      <c r="BP324" s="56">
        <v>257</v>
      </c>
      <c r="BQ324">
        <v>1</v>
      </c>
      <c r="BS324" s="56">
        <v>31.1</v>
      </c>
      <c r="BT324">
        <v>3</v>
      </c>
      <c r="BV324" s="56">
        <v>257</v>
      </c>
      <c r="BW324">
        <v>1</v>
      </c>
      <c r="BY324" s="56">
        <v>34.6</v>
      </c>
      <c r="BZ324">
        <v>1</v>
      </c>
      <c r="CB324" s="56">
        <v>257</v>
      </c>
      <c r="CC324">
        <v>1</v>
      </c>
      <c r="CE324" s="56">
        <v>29.4</v>
      </c>
      <c r="CF324">
        <v>4</v>
      </c>
      <c r="CH324" s="56">
        <v>258</v>
      </c>
      <c r="CI324">
        <v>1</v>
      </c>
      <c r="CK324" s="56">
        <v>42.8</v>
      </c>
      <c r="CL324">
        <v>3</v>
      </c>
      <c r="CN324" s="56" t="s">
        <v>431</v>
      </c>
      <c r="CO324">
        <v>2</v>
      </c>
      <c r="CQ324" s="56">
        <v>60.8</v>
      </c>
      <c r="CR324">
        <v>1</v>
      </c>
    </row>
    <row r="325" spans="7:96" x14ac:dyDescent="0.2">
      <c r="G325" s="56">
        <v>377</v>
      </c>
      <c r="H325">
        <v>1</v>
      </c>
      <c r="K325" s="56">
        <v>358</v>
      </c>
      <c r="L325">
        <v>1</v>
      </c>
      <c r="N325" s="56" t="s">
        <v>1735</v>
      </c>
      <c r="O325">
        <v>1</v>
      </c>
      <c r="AI325" s="56">
        <v>29.3</v>
      </c>
      <c r="AJ325">
        <v>2</v>
      </c>
      <c r="AL325" s="56">
        <v>258</v>
      </c>
      <c r="AM325">
        <v>1</v>
      </c>
      <c r="AO325" s="56">
        <v>29.1</v>
      </c>
      <c r="AP325">
        <v>1</v>
      </c>
      <c r="AR325" s="56">
        <v>258</v>
      </c>
      <c r="AS325">
        <v>1</v>
      </c>
      <c r="AU325" s="56">
        <v>28.1</v>
      </c>
      <c r="AV325">
        <v>2</v>
      </c>
      <c r="AX325" s="56">
        <v>258</v>
      </c>
      <c r="AY325">
        <v>1</v>
      </c>
      <c r="BA325" s="56">
        <v>31.3</v>
      </c>
      <c r="BB325">
        <v>1</v>
      </c>
      <c r="BD325" s="56">
        <v>259</v>
      </c>
      <c r="BE325">
        <v>1</v>
      </c>
      <c r="BG325" s="56">
        <v>31.8</v>
      </c>
      <c r="BH325">
        <v>1</v>
      </c>
      <c r="BJ325" s="56">
        <v>260</v>
      </c>
      <c r="BK325">
        <v>1</v>
      </c>
      <c r="BM325" s="56">
        <v>30.6</v>
      </c>
      <c r="BN325">
        <v>2</v>
      </c>
      <c r="BP325" s="56">
        <v>258</v>
      </c>
      <c r="BQ325">
        <v>1</v>
      </c>
      <c r="BS325" s="56">
        <v>31.2</v>
      </c>
      <c r="BT325">
        <v>3</v>
      </c>
      <c r="BV325" s="56">
        <v>258</v>
      </c>
      <c r="BW325">
        <v>1</v>
      </c>
      <c r="BY325" s="56">
        <v>34.700000000000003</v>
      </c>
      <c r="BZ325">
        <v>3</v>
      </c>
      <c r="CB325" s="56">
        <v>258</v>
      </c>
      <c r="CC325">
        <v>1</v>
      </c>
      <c r="CE325" s="56">
        <v>29.5</v>
      </c>
      <c r="CF325">
        <v>1</v>
      </c>
      <c r="CH325" s="56">
        <v>259</v>
      </c>
      <c r="CI325">
        <v>1</v>
      </c>
      <c r="CK325" s="56">
        <v>42.9</v>
      </c>
      <c r="CL325">
        <v>4</v>
      </c>
      <c r="CN325" s="56" t="s">
        <v>511</v>
      </c>
      <c r="CO325">
        <v>2</v>
      </c>
      <c r="CQ325" s="56">
        <v>60.9</v>
      </c>
      <c r="CR325">
        <v>1</v>
      </c>
    </row>
    <row r="326" spans="7:96" x14ac:dyDescent="0.2">
      <c r="G326" s="56">
        <v>378</v>
      </c>
      <c r="H326">
        <v>1</v>
      </c>
      <c r="K326" s="56">
        <v>359</v>
      </c>
      <c r="L326">
        <v>3</v>
      </c>
      <c r="N326" s="56" t="s">
        <v>835</v>
      </c>
      <c r="O326">
        <v>1</v>
      </c>
      <c r="AI326" s="56">
        <v>29.4</v>
      </c>
      <c r="AJ326">
        <v>1</v>
      </c>
      <c r="AL326" s="56">
        <v>259</v>
      </c>
      <c r="AM326">
        <v>1</v>
      </c>
      <c r="AO326" s="56">
        <v>29.4</v>
      </c>
      <c r="AP326">
        <v>1</v>
      </c>
      <c r="AR326" s="56">
        <v>259</v>
      </c>
      <c r="AS326">
        <v>1</v>
      </c>
      <c r="AU326" s="56">
        <v>28.3</v>
      </c>
      <c r="AV326">
        <v>5</v>
      </c>
      <c r="AX326" s="56">
        <v>259</v>
      </c>
      <c r="AY326">
        <v>1</v>
      </c>
      <c r="BA326" s="56">
        <v>31.5</v>
      </c>
      <c r="BB326">
        <v>1</v>
      </c>
      <c r="BD326" s="56">
        <v>260</v>
      </c>
      <c r="BE326">
        <v>1</v>
      </c>
      <c r="BG326" s="56">
        <v>32</v>
      </c>
      <c r="BH326">
        <v>2</v>
      </c>
      <c r="BJ326" s="56">
        <v>261</v>
      </c>
      <c r="BK326">
        <v>1</v>
      </c>
      <c r="BM326" s="56">
        <v>30.7</v>
      </c>
      <c r="BN326">
        <v>1</v>
      </c>
      <c r="BP326" s="56">
        <v>259</v>
      </c>
      <c r="BQ326">
        <v>1</v>
      </c>
      <c r="BS326" s="56">
        <v>31.5</v>
      </c>
      <c r="BT326">
        <v>1</v>
      </c>
      <c r="BV326" s="56">
        <v>259</v>
      </c>
      <c r="BW326">
        <v>1</v>
      </c>
      <c r="BY326" s="56">
        <v>35.1</v>
      </c>
      <c r="BZ326">
        <v>2</v>
      </c>
      <c r="CB326" s="56">
        <v>259</v>
      </c>
      <c r="CC326">
        <v>1</v>
      </c>
      <c r="CE326" s="56">
        <v>29.6</v>
      </c>
      <c r="CF326">
        <v>3</v>
      </c>
      <c r="CH326" s="56">
        <v>260</v>
      </c>
      <c r="CI326">
        <v>1</v>
      </c>
      <c r="CK326" s="56">
        <v>43</v>
      </c>
      <c r="CL326">
        <v>9</v>
      </c>
      <c r="CN326" s="56" t="s">
        <v>917</v>
      </c>
      <c r="CO326">
        <v>2</v>
      </c>
      <c r="CQ326" s="56">
        <v>61</v>
      </c>
      <c r="CR326">
        <v>1</v>
      </c>
    </row>
    <row r="327" spans="7:96" x14ac:dyDescent="0.2">
      <c r="G327" s="56">
        <v>379</v>
      </c>
      <c r="H327">
        <v>2</v>
      </c>
      <c r="K327" s="56">
        <v>362</v>
      </c>
      <c r="L327">
        <v>3</v>
      </c>
      <c r="N327" s="56" t="s">
        <v>1498</v>
      </c>
      <c r="O327">
        <v>1</v>
      </c>
      <c r="AI327" s="56">
        <v>29.6</v>
      </c>
      <c r="AJ327">
        <v>3</v>
      </c>
      <c r="AL327" s="56">
        <v>260</v>
      </c>
      <c r="AM327">
        <v>1</v>
      </c>
      <c r="AO327" s="56">
        <v>29.5</v>
      </c>
      <c r="AP327">
        <v>1</v>
      </c>
      <c r="AR327" s="56">
        <v>260</v>
      </c>
      <c r="AS327">
        <v>1</v>
      </c>
      <c r="AU327" s="56">
        <v>28.4</v>
      </c>
      <c r="AV327">
        <v>3</v>
      </c>
      <c r="AX327" s="56">
        <v>260</v>
      </c>
      <c r="AY327">
        <v>1</v>
      </c>
      <c r="BA327" s="56">
        <v>31.6</v>
      </c>
      <c r="BB327">
        <v>1</v>
      </c>
      <c r="BD327" s="56">
        <v>261</v>
      </c>
      <c r="BE327">
        <v>1</v>
      </c>
      <c r="BG327" s="56">
        <v>32.1</v>
      </c>
      <c r="BH327">
        <v>2</v>
      </c>
      <c r="BJ327" s="56">
        <v>262</v>
      </c>
      <c r="BK327">
        <v>1</v>
      </c>
      <c r="BM327" s="56">
        <v>30.8</v>
      </c>
      <c r="BN327">
        <v>1</v>
      </c>
      <c r="BP327" s="56">
        <v>260</v>
      </c>
      <c r="BQ327">
        <v>1</v>
      </c>
      <c r="BS327" s="56">
        <v>31.7</v>
      </c>
      <c r="BT327">
        <v>4</v>
      </c>
      <c r="BV327" s="56">
        <v>260</v>
      </c>
      <c r="BW327">
        <v>1</v>
      </c>
      <c r="BY327" s="56">
        <v>35.200000000000003</v>
      </c>
      <c r="BZ327">
        <v>3</v>
      </c>
      <c r="CB327" s="56">
        <v>260</v>
      </c>
      <c r="CC327">
        <v>1</v>
      </c>
      <c r="CE327" s="56">
        <v>29.8</v>
      </c>
      <c r="CF327">
        <v>1</v>
      </c>
      <c r="CH327" s="56">
        <v>261</v>
      </c>
      <c r="CI327">
        <v>1</v>
      </c>
      <c r="CK327" s="56">
        <v>43.1</v>
      </c>
      <c r="CL327">
        <v>3</v>
      </c>
      <c r="CN327" s="56" t="s">
        <v>1244</v>
      </c>
      <c r="CO327">
        <v>2</v>
      </c>
      <c r="CQ327" s="56">
        <v>61.2</v>
      </c>
      <c r="CR327">
        <v>1</v>
      </c>
    </row>
    <row r="328" spans="7:96" x14ac:dyDescent="0.2">
      <c r="G328" s="56">
        <v>381</v>
      </c>
      <c r="H328">
        <v>3</v>
      </c>
      <c r="K328" s="56">
        <v>365</v>
      </c>
      <c r="L328">
        <v>2</v>
      </c>
      <c r="N328" s="56" t="s">
        <v>1593</v>
      </c>
      <c r="O328">
        <v>1</v>
      </c>
      <c r="AI328" s="56">
        <v>29.7</v>
      </c>
      <c r="AJ328">
        <v>6</v>
      </c>
      <c r="AL328" s="56">
        <v>261</v>
      </c>
      <c r="AM328">
        <v>1</v>
      </c>
      <c r="AO328" s="56">
        <v>29.6</v>
      </c>
      <c r="AP328">
        <v>2</v>
      </c>
      <c r="AR328" s="56">
        <v>261</v>
      </c>
      <c r="AS328">
        <v>1</v>
      </c>
      <c r="AU328" s="56">
        <v>28.5</v>
      </c>
      <c r="AV328">
        <v>2</v>
      </c>
      <c r="AX328" s="56">
        <v>261</v>
      </c>
      <c r="AY328">
        <v>1</v>
      </c>
      <c r="BA328" s="56">
        <v>31.7</v>
      </c>
      <c r="BB328">
        <v>2</v>
      </c>
      <c r="BD328" s="56">
        <v>262</v>
      </c>
      <c r="BE328">
        <v>1</v>
      </c>
      <c r="BG328" s="56">
        <v>32.299999999999997</v>
      </c>
      <c r="BH328">
        <v>2</v>
      </c>
      <c r="BJ328" s="56">
        <v>263</v>
      </c>
      <c r="BK328">
        <v>1</v>
      </c>
      <c r="BM328" s="56">
        <v>30.9</v>
      </c>
      <c r="BN328">
        <v>1</v>
      </c>
      <c r="BP328" s="56">
        <v>261</v>
      </c>
      <c r="BQ328">
        <v>1</v>
      </c>
      <c r="BS328" s="56">
        <v>31.9</v>
      </c>
      <c r="BT328">
        <v>2</v>
      </c>
      <c r="BV328" s="56">
        <v>261</v>
      </c>
      <c r="BW328">
        <v>1</v>
      </c>
      <c r="BY328" s="56">
        <v>35.299999999999997</v>
      </c>
      <c r="BZ328">
        <v>3</v>
      </c>
      <c r="CB328" s="56">
        <v>261</v>
      </c>
      <c r="CC328">
        <v>1</v>
      </c>
      <c r="CE328" s="56">
        <v>29.9</v>
      </c>
      <c r="CF328">
        <v>2</v>
      </c>
      <c r="CH328" s="56">
        <v>262</v>
      </c>
      <c r="CI328">
        <v>1</v>
      </c>
      <c r="CK328" s="56">
        <v>43.3</v>
      </c>
      <c r="CL328">
        <v>4</v>
      </c>
      <c r="CN328" s="56" t="s">
        <v>1010</v>
      </c>
      <c r="CO328">
        <v>3</v>
      </c>
      <c r="CQ328" s="56">
        <v>61.3</v>
      </c>
      <c r="CR328">
        <v>1</v>
      </c>
    </row>
    <row r="329" spans="7:96" x14ac:dyDescent="0.2">
      <c r="G329" s="56">
        <v>384</v>
      </c>
      <c r="H329">
        <v>1</v>
      </c>
      <c r="K329" s="56">
        <v>367</v>
      </c>
      <c r="L329">
        <v>1</v>
      </c>
      <c r="N329" s="56" t="s">
        <v>1824</v>
      </c>
      <c r="O329">
        <v>1</v>
      </c>
      <c r="AI329" s="56">
        <v>29.8</v>
      </c>
      <c r="AJ329">
        <v>2</v>
      </c>
      <c r="AL329" s="56">
        <v>262</v>
      </c>
      <c r="AM329">
        <v>1</v>
      </c>
      <c r="AO329" s="56">
        <v>29.7</v>
      </c>
      <c r="AP329">
        <v>4</v>
      </c>
      <c r="AR329" s="56">
        <v>262</v>
      </c>
      <c r="AS329">
        <v>1</v>
      </c>
      <c r="AU329" s="56">
        <v>28.6</v>
      </c>
      <c r="AV329">
        <v>3</v>
      </c>
      <c r="AX329" s="56">
        <v>262</v>
      </c>
      <c r="AY329">
        <v>1</v>
      </c>
      <c r="BA329" s="56">
        <v>31.8</v>
      </c>
      <c r="BB329">
        <v>1</v>
      </c>
      <c r="BD329" s="56">
        <v>263</v>
      </c>
      <c r="BE329">
        <v>1</v>
      </c>
      <c r="BG329" s="56">
        <v>32.4</v>
      </c>
      <c r="BH329">
        <v>2</v>
      </c>
      <c r="BJ329" s="56">
        <v>264</v>
      </c>
      <c r="BK329">
        <v>1</v>
      </c>
      <c r="BM329" s="56">
        <v>31</v>
      </c>
      <c r="BN329">
        <v>3</v>
      </c>
      <c r="BP329" s="56">
        <v>262</v>
      </c>
      <c r="BQ329">
        <v>1</v>
      </c>
      <c r="BS329" s="56">
        <v>32</v>
      </c>
      <c r="BT329">
        <v>1</v>
      </c>
      <c r="BV329" s="56">
        <v>262</v>
      </c>
      <c r="BW329">
        <v>1</v>
      </c>
      <c r="BY329" s="56">
        <v>35.5</v>
      </c>
      <c r="BZ329">
        <v>4</v>
      </c>
      <c r="CB329" s="56">
        <v>262</v>
      </c>
      <c r="CC329">
        <v>1</v>
      </c>
      <c r="CE329" s="56">
        <v>30</v>
      </c>
      <c r="CF329">
        <v>1</v>
      </c>
      <c r="CH329" s="56">
        <v>263</v>
      </c>
      <c r="CI329">
        <v>1</v>
      </c>
      <c r="CK329" s="56">
        <v>43.4</v>
      </c>
      <c r="CL329">
        <v>6</v>
      </c>
      <c r="CN329" s="56" t="s">
        <v>883</v>
      </c>
      <c r="CO329">
        <v>2</v>
      </c>
      <c r="CQ329" s="56">
        <v>61.4</v>
      </c>
      <c r="CR329">
        <v>1</v>
      </c>
    </row>
    <row r="330" spans="7:96" x14ac:dyDescent="0.2">
      <c r="G330" s="56">
        <v>385</v>
      </c>
      <c r="H330">
        <v>2</v>
      </c>
      <c r="K330" s="56">
        <v>368</v>
      </c>
      <c r="L330">
        <v>3</v>
      </c>
      <c r="N330" s="56" t="s">
        <v>998</v>
      </c>
      <c r="O330">
        <v>1</v>
      </c>
      <c r="AI330" s="56">
        <v>29.9</v>
      </c>
      <c r="AJ330">
        <v>3</v>
      </c>
      <c r="AL330" s="56">
        <v>263</v>
      </c>
      <c r="AM330">
        <v>1</v>
      </c>
      <c r="AO330" s="56">
        <v>29.8</v>
      </c>
      <c r="AP330">
        <v>2</v>
      </c>
      <c r="AR330" s="56">
        <v>263</v>
      </c>
      <c r="AS330">
        <v>1</v>
      </c>
      <c r="AU330" s="56">
        <v>28.7</v>
      </c>
      <c r="AV330">
        <v>5</v>
      </c>
      <c r="AX330" s="56">
        <v>263</v>
      </c>
      <c r="AY330">
        <v>1</v>
      </c>
      <c r="BA330" s="56">
        <v>31.9</v>
      </c>
      <c r="BB330">
        <v>2</v>
      </c>
      <c r="BD330" s="56">
        <v>264</v>
      </c>
      <c r="BE330">
        <v>1</v>
      </c>
      <c r="BG330" s="56">
        <v>32.799999999999997</v>
      </c>
      <c r="BH330">
        <v>1</v>
      </c>
      <c r="BJ330" s="56">
        <v>265</v>
      </c>
      <c r="BK330">
        <v>1</v>
      </c>
      <c r="BM330" s="56">
        <v>31.1</v>
      </c>
      <c r="BN330">
        <v>1</v>
      </c>
      <c r="BP330" s="56">
        <v>263</v>
      </c>
      <c r="BQ330">
        <v>1</v>
      </c>
      <c r="BS330" s="56">
        <v>32.200000000000003</v>
      </c>
      <c r="BT330">
        <v>2</v>
      </c>
      <c r="BV330" s="56">
        <v>263</v>
      </c>
      <c r="BW330">
        <v>1</v>
      </c>
      <c r="BY330" s="56">
        <v>35.6</v>
      </c>
      <c r="BZ330">
        <v>1</v>
      </c>
      <c r="CB330" s="56">
        <v>263</v>
      </c>
      <c r="CC330">
        <v>1</v>
      </c>
      <c r="CE330" s="56">
        <v>30.3</v>
      </c>
      <c r="CF330">
        <v>1</v>
      </c>
      <c r="CH330" s="56">
        <v>264</v>
      </c>
      <c r="CI330">
        <v>1</v>
      </c>
      <c r="CK330" s="56">
        <v>43.5</v>
      </c>
      <c r="CL330">
        <v>1</v>
      </c>
      <c r="CN330" s="56" t="s">
        <v>1141</v>
      </c>
      <c r="CO330">
        <v>2</v>
      </c>
      <c r="CQ330" s="56">
        <v>61.5</v>
      </c>
      <c r="CR330">
        <v>2</v>
      </c>
    </row>
    <row r="331" spans="7:96" x14ac:dyDescent="0.2">
      <c r="G331" s="56">
        <v>387</v>
      </c>
      <c r="H331">
        <v>1</v>
      </c>
      <c r="K331" s="56">
        <v>371</v>
      </c>
      <c r="L331">
        <v>4</v>
      </c>
      <c r="N331" s="56" t="s">
        <v>399</v>
      </c>
      <c r="O331">
        <v>1</v>
      </c>
      <c r="AI331" s="56">
        <v>30</v>
      </c>
      <c r="AJ331">
        <v>1</v>
      </c>
      <c r="AL331" s="56">
        <v>264</v>
      </c>
      <c r="AM331">
        <v>1</v>
      </c>
      <c r="AO331" s="56">
        <v>30</v>
      </c>
      <c r="AP331">
        <v>1</v>
      </c>
      <c r="AR331" s="56">
        <v>264</v>
      </c>
      <c r="AS331">
        <v>1</v>
      </c>
      <c r="AU331" s="56">
        <v>28.8</v>
      </c>
      <c r="AV331">
        <v>5</v>
      </c>
      <c r="AX331" s="56">
        <v>264</v>
      </c>
      <c r="AY331">
        <v>1</v>
      </c>
      <c r="BA331" s="56">
        <v>32</v>
      </c>
      <c r="BB331">
        <v>2</v>
      </c>
      <c r="BD331" s="56">
        <v>265</v>
      </c>
      <c r="BE331">
        <v>1</v>
      </c>
      <c r="BG331" s="56">
        <v>33</v>
      </c>
      <c r="BH331">
        <v>2</v>
      </c>
      <c r="BJ331" s="56">
        <v>266</v>
      </c>
      <c r="BK331">
        <v>1</v>
      </c>
      <c r="BM331" s="56">
        <v>31.3</v>
      </c>
      <c r="BN331">
        <v>3</v>
      </c>
      <c r="BP331" s="56">
        <v>264</v>
      </c>
      <c r="BQ331">
        <v>1</v>
      </c>
      <c r="BS331" s="56">
        <v>32.4</v>
      </c>
      <c r="BT331">
        <v>3</v>
      </c>
      <c r="BV331" s="56">
        <v>264</v>
      </c>
      <c r="BW331">
        <v>1</v>
      </c>
      <c r="BY331" s="56">
        <v>35.9</v>
      </c>
      <c r="BZ331">
        <v>1</v>
      </c>
      <c r="CB331" s="56">
        <v>264</v>
      </c>
      <c r="CC331">
        <v>1</v>
      </c>
      <c r="CE331" s="56">
        <v>30.4</v>
      </c>
      <c r="CF331">
        <v>3</v>
      </c>
      <c r="CH331" s="56">
        <v>265</v>
      </c>
      <c r="CI331">
        <v>1</v>
      </c>
      <c r="CK331" s="56">
        <v>43.7</v>
      </c>
      <c r="CL331">
        <v>6</v>
      </c>
      <c r="CN331" s="56" t="s">
        <v>397</v>
      </c>
      <c r="CO331">
        <v>4</v>
      </c>
      <c r="CQ331" s="56">
        <v>61.6</v>
      </c>
      <c r="CR331">
        <v>2</v>
      </c>
    </row>
    <row r="332" spans="7:96" x14ac:dyDescent="0.2">
      <c r="G332" s="56">
        <v>388</v>
      </c>
      <c r="H332">
        <v>2</v>
      </c>
      <c r="K332" s="56">
        <v>375</v>
      </c>
      <c r="L332">
        <v>2</v>
      </c>
      <c r="N332" s="56" t="s">
        <v>992</v>
      </c>
      <c r="O332">
        <v>1</v>
      </c>
      <c r="AI332" s="56">
        <v>30.1</v>
      </c>
      <c r="AJ332">
        <v>2</v>
      </c>
      <c r="AL332" s="56">
        <v>265</v>
      </c>
      <c r="AM332">
        <v>1</v>
      </c>
      <c r="AO332" s="56">
        <v>30.1</v>
      </c>
      <c r="AP332">
        <v>3</v>
      </c>
      <c r="AR332" s="56">
        <v>265</v>
      </c>
      <c r="AS332">
        <v>1</v>
      </c>
      <c r="AU332" s="56">
        <v>28.9</v>
      </c>
      <c r="AV332">
        <v>7</v>
      </c>
      <c r="AX332" s="56">
        <v>265</v>
      </c>
      <c r="AY332">
        <v>1</v>
      </c>
      <c r="BA332" s="56">
        <v>32.1</v>
      </c>
      <c r="BB332">
        <v>1</v>
      </c>
      <c r="BD332" s="56">
        <v>266</v>
      </c>
      <c r="BE332">
        <v>1</v>
      </c>
      <c r="BG332" s="56">
        <v>33.1</v>
      </c>
      <c r="BH332">
        <v>3</v>
      </c>
      <c r="BJ332" s="56">
        <v>267</v>
      </c>
      <c r="BK332">
        <v>1</v>
      </c>
      <c r="BM332" s="56">
        <v>31.7</v>
      </c>
      <c r="BN332">
        <v>2</v>
      </c>
      <c r="BP332" s="56">
        <v>265</v>
      </c>
      <c r="BQ332">
        <v>1</v>
      </c>
      <c r="BS332" s="56">
        <v>32.5</v>
      </c>
      <c r="BT332">
        <v>1</v>
      </c>
      <c r="BV332" s="56">
        <v>265</v>
      </c>
      <c r="BW332">
        <v>1</v>
      </c>
      <c r="BY332" s="56">
        <v>36.200000000000003</v>
      </c>
      <c r="BZ332">
        <v>3</v>
      </c>
      <c r="CB332" s="56">
        <v>265</v>
      </c>
      <c r="CC332">
        <v>1</v>
      </c>
      <c r="CE332" s="56">
        <v>30.5</v>
      </c>
      <c r="CF332">
        <v>1</v>
      </c>
      <c r="CH332" s="56">
        <v>266</v>
      </c>
      <c r="CI332">
        <v>1</v>
      </c>
      <c r="CK332" s="56">
        <v>43.8</v>
      </c>
      <c r="CL332">
        <v>2</v>
      </c>
      <c r="CN332" s="56" t="s">
        <v>1743</v>
      </c>
      <c r="CO332">
        <v>2</v>
      </c>
      <c r="CQ332" s="56">
        <v>61.9</v>
      </c>
      <c r="CR332">
        <v>1</v>
      </c>
    </row>
    <row r="333" spans="7:96" x14ac:dyDescent="0.2">
      <c r="G333" s="56">
        <v>390</v>
      </c>
      <c r="H333">
        <v>1</v>
      </c>
      <c r="K333" s="56">
        <v>377</v>
      </c>
      <c r="L333">
        <v>3</v>
      </c>
      <c r="N333" s="56" t="s">
        <v>813</v>
      </c>
      <c r="O333">
        <v>1</v>
      </c>
      <c r="AI333" s="56">
        <v>30.2</v>
      </c>
      <c r="AJ333">
        <v>1</v>
      </c>
      <c r="AL333" s="56">
        <v>266</v>
      </c>
      <c r="AM333">
        <v>1</v>
      </c>
      <c r="AO333" s="56">
        <v>30.2</v>
      </c>
      <c r="AP333">
        <v>3</v>
      </c>
      <c r="AR333" s="56">
        <v>266</v>
      </c>
      <c r="AS333">
        <v>1</v>
      </c>
      <c r="AU333" s="56">
        <v>29</v>
      </c>
      <c r="AV333">
        <v>1</v>
      </c>
      <c r="AX333" s="56">
        <v>266</v>
      </c>
      <c r="AY333">
        <v>1</v>
      </c>
      <c r="BA333" s="56">
        <v>32.200000000000003</v>
      </c>
      <c r="BB333">
        <v>1</v>
      </c>
      <c r="BD333" s="56">
        <v>267</v>
      </c>
      <c r="BE333">
        <v>1</v>
      </c>
      <c r="BG333" s="56">
        <v>33.299999999999997</v>
      </c>
      <c r="BH333">
        <v>1</v>
      </c>
      <c r="BJ333" s="56">
        <v>268</v>
      </c>
      <c r="BK333">
        <v>1</v>
      </c>
      <c r="BM333" s="56">
        <v>31.8</v>
      </c>
      <c r="BN333">
        <v>1</v>
      </c>
      <c r="BP333" s="56">
        <v>266</v>
      </c>
      <c r="BQ333">
        <v>1</v>
      </c>
      <c r="BS333" s="56">
        <v>32.6</v>
      </c>
      <c r="BT333">
        <v>1</v>
      </c>
      <c r="BV333" s="56">
        <v>266</v>
      </c>
      <c r="BW333">
        <v>1</v>
      </c>
      <c r="BY333" s="56">
        <v>36.6</v>
      </c>
      <c r="BZ333">
        <v>4</v>
      </c>
      <c r="CB333" s="56">
        <v>266</v>
      </c>
      <c r="CC333">
        <v>1</v>
      </c>
      <c r="CE333" s="56">
        <v>30.6</v>
      </c>
      <c r="CF333">
        <v>3</v>
      </c>
      <c r="CH333" s="56">
        <v>267</v>
      </c>
      <c r="CI333">
        <v>1</v>
      </c>
      <c r="CK333" s="56">
        <v>43.9</v>
      </c>
      <c r="CL333">
        <v>2</v>
      </c>
      <c r="CN333" s="56" t="s">
        <v>1534</v>
      </c>
      <c r="CO333">
        <v>2</v>
      </c>
      <c r="CQ333" s="56">
        <v>62</v>
      </c>
      <c r="CR333">
        <v>1</v>
      </c>
    </row>
    <row r="334" spans="7:96" x14ac:dyDescent="0.2">
      <c r="G334" s="56">
        <v>391</v>
      </c>
      <c r="H334">
        <v>1</v>
      </c>
      <c r="K334" s="56">
        <v>380</v>
      </c>
      <c r="L334">
        <v>2</v>
      </c>
      <c r="N334" s="56" t="s">
        <v>615</v>
      </c>
      <c r="O334">
        <v>1</v>
      </c>
      <c r="AI334" s="56">
        <v>30.5</v>
      </c>
      <c r="AJ334">
        <v>1</v>
      </c>
      <c r="AL334" s="56">
        <v>267</v>
      </c>
      <c r="AM334">
        <v>1</v>
      </c>
      <c r="AO334" s="56">
        <v>30.4</v>
      </c>
      <c r="AP334">
        <v>2</v>
      </c>
      <c r="AR334" s="56">
        <v>267</v>
      </c>
      <c r="AS334">
        <v>1</v>
      </c>
      <c r="AU334" s="56">
        <v>29.1</v>
      </c>
      <c r="AV334">
        <v>1</v>
      </c>
      <c r="AX334" s="56">
        <v>267</v>
      </c>
      <c r="AY334">
        <v>1</v>
      </c>
      <c r="BA334" s="56">
        <v>32.299999999999997</v>
      </c>
      <c r="BB334">
        <v>2</v>
      </c>
      <c r="BD334" s="56">
        <v>268</v>
      </c>
      <c r="BE334">
        <v>1</v>
      </c>
      <c r="BG334" s="56">
        <v>33.5</v>
      </c>
      <c r="BH334">
        <v>2</v>
      </c>
      <c r="BJ334" s="56">
        <v>269</v>
      </c>
      <c r="BK334">
        <v>1</v>
      </c>
      <c r="BM334" s="56">
        <v>31.9</v>
      </c>
      <c r="BN334">
        <v>3</v>
      </c>
      <c r="BP334" s="56">
        <v>267</v>
      </c>
      <c r="BQ334">
        <v>1</v>
      </c>
      <c r="BS334" s="56">
        <v>32.700000000000003</v>
      </c>
      <c r="BT334">
        <v>1</v>
      </c>
      <c r="BV334" s="56">
        <v>267</v>
      </c>
      <c r="BW334">
        <v>1</v>
      </c>
      <c r="BY334" s="56">
        <v>36.799999999999997</v>
      </c>
      <c r="BZ334">
        <v>1</v>
      </c>
      <c r="CB334" s="56">
        <v>267</v>
      </c>
      <c r="CC334">
        <v>1</v>
      </c>
      <c r="CE334" s="56">
        <v>30.7</v>
      </c>
      <c r="CF334">
        <v>3</v>
      </c>
      <c r="CH334" s="56">
        <v>268</v>
      </c>
      <c r="CI334">
        <v>1</v>
      </c>
      <c r="CK334" s="56">
        <v>44</v>
      </c>
      <c r="CL334">
        <v>3</v>
      </c>
      <c r="CN334" s="56" t="s">
        <v>1403</v>
      </c>
      <c r="CO334">
        <v>2</v>
      </c>
      <c r="CQ334" s="56">
        <v>62.3</v>
      </c>
      <c r="CR334">
        <v>1</v>
      </c>
    </row>
    <row r="335" spans="7:96" x14ac:dyDescent="0.2">
      <c r="G335" s="56">
        <v>392</v>
      </c>
      <c r="H335">
        <v>3</v>
      </c>
      <c r="K335" s="56">
        <v>382</v>
      </c>
      <c r="L335">
        <v>1</v>
      </c>
      <c r="N335" s="56" t="s">
        <v>1788</v>
      </c>
      <c r="O335">
        <v>1</v>
      </c>
      <c r="AI335" s="56">
        <v>30.6</v>
      </c>
      <c r="AJ335">
        <v>2</v>
      </c>
      <c r="AL335" s="56">
        <v>268</v>
      </c>
      <c r="AM335">
        <v>1</v>
      </c>
      <c r="AO335" s="56">
        <v>30.5</v>
      </c>
      <c r="AP335">
        <v>1</v>
      </c>
      <c r="AR335" s="56">
        <v>268</v>
      </c>
      <c r="AS335">
        <v>1</v>
      </c>
      <c r="AU335" s="56">
        <v>29.2</v>
      </c>
      <c r="AV335">
        <v>1</v>
      </c>
      <c r="AX335" s="56">
        <v>268</v>
      </c>
      <c r="AY335">
        <v>1</v>
      </c>
      <c r="BA335" s="56">
        <v>32.4</v>
      </c>
      <c r="BB335">
        <v>2</v>
      </c>
      <c r="BD335" s="56">
        <v>269</v>
      </c>
      <c r="BE335">
        <v>1</v>
      </c>
      <c r="BG335" s="56">
        <v>33.700000000000003</v>
      </c>
      <c r="BH335">
        <v>1</v>
      </c>
      <c r="BJ335" s="56">
        <v>270</v>
      </c>
      <c r="BK335">
        <v>1</v>
      </c>
      <c r="BM335" s="56">
        <v>32</v>
      </c>
      <c r="BN335">
        <v>1</v>
      </c>
      <c r="BP335" s="56">
        <v>268</v>
      </c>
      <c r="BQ335">
        <v>1</v>
      </c>
      <c r="BS335" s="56">
        <v>32.799999999999997</v>
      </c>
      <c r="BT335">
        <v>4</v>
      </c>
      <c r="BV335" s="56">
        <v>268</v>
      </c>
      <c r="BW335">
        <v>1</v>
      </c>
      <c r="BY335" s="56">
        <v>37</v>
      </c>
      <c r="BZ335">
        <v>1</v>
      </c>
      <c r="CB335" s="56">
        <v>268</v>
      </c>
      <c r="CC335">
        <v>1</v>
      </c>
      <c r="CE335" s="56">
        <v>30.8</v>
      </c>
      <c r="CF335">
        <v>2</v>
      </c>
      <c r="CH335" s="56">
        <v>269</v>
      </c>
      <c r="CI335">
        <v>1</v>
      </c>
      <c r="CK335" s="56">
        <v>44.1</v>
      </c>
      <c r="CL335">
        <v>4</v>
      </c>
      <c r="CN335" s="56" t="s">
        <v>913</v>
      </c>
      <c r="CO335">
        <v>4</v>
      </c>
      <c r="CQ335" s="56">
        <v>62.5</v>
      </c>
      <c r="CR335">
        <v>3</v>
      </c>
    </row>
    <row r="336" spans="7:96" x14ac:dyDescent="0.2">
      <c r="G336" s="56">
        <v>395</v>
      </c>
      <c r="H336">
        <v>2</v>
      </c>
      <c r="K336" s="56">
        <v>383</v>
      </c>
      <c r="L336">
        <v>1</v>
      </c>
      <c r="N336" s="56" t="s">
        <v>324</v>
      </c>
      <c r="O336">
        <v>1</v>
      </c>
      <c r="AI336" s="56">
        <v>30.7</v>
      </c>
      <c r="AJ336">
        <v>1</v>
      </c>
      <c r="AL336" s="56">
        <v>269</v>
      </c>
      <c r="AM336">
        <v>1</v>
      </c>
      <c r="AO336" s="56">
        <v>30.6</v>
      </c>
      <c r="AP336">
        <v>1</v>
      </c>
      <c r="AR336" s="56">
        <v>269</v>
      </c>
      <c r="AS336">
        <v>1</v>
      </c>
      <c r="AU336" s="56">
        <v>29.3</v>
      </c>
      <c r="AV336">
        <v>1</v>
      </c>
      <c r="AX336" s="56">
        <v>269</v>
      </c>
      <c r="AY336">
        <v>1</v>
      </c>
      <c r="BA336" s="56">
        <v>32.5</v>
      </c>
      <c r="BB336">
        <v>1</v>
      </c>
      <c r="BD336" s="56">
        <v>270</v>
      </c>
      <c r="BE336">
        <v>1</v>
      </c>
      <c r="BG336" s="56">
        <v>33.799999999999997</v>
      </c>
      <c r="BH336">
        <v>2</v>
      </c>
      <c r="BJ336" s="56">
        <v>271</v>
      </c>
      <c r="BK336">
        <v>1</v>
      </c>
      <c r="BM336" s="56">
        <v>32.200000000000003</v>
      </c>
      <c r="BN336">
        <v>3</v>
      </c>
      <c r="BP336" s="56">
        <v>269</v>
      </c>
      <c r="BQ336">
        <v>1</v>
      </c>
      <c r="BS336" s="56">
        <v>33</v>
      </c>
      <c r="BT336">
        <v>1</v>
      </c>
      <c r="BV336" s="56">
        <v>269</v>
      </c>
      <c r="BW336">
        <v>1</v>
      </c>
      <c r="BY336" s="56">
        <v>37.1</v>
      </c>
      <c r="BZ336">
        <v>2</v>
      </c>
      <c r="CB336" s="56">
        <v>269</v>
      </c>
      <c r="CC336">
        <v>1</v>
      </c>
      <c r="CE336" s="56">
        <v>31</v>
      </c>
      <c r="CF336">
        <v>1</v>
      </c>
      <c r="CH336" s="56">
        <v>270</v>
      </c>
      <c r="CI336">
        <v>1</v>
      </c>
      <c r="CK336" s="56">
        <v>44.2</v>
      </c>
      <c r="CL336">
        <v>2</v>
      </c>
      <c r="CN336" s="56" t="s">
        <v>911</v>
      </c>
      <c r="CO336">
        <v>2</v>
      </c>
      <c r="CQ336" s="56">
        <v>62.6</v>
      </c>
      <c r="CR336">
        <v>1</v>
      </c>
    </row>
    <row r="337" spans="7:96" x14ac:dyDescent="0.2">
      <c r="G337" s="56">
        <v>397</v>
      </c>
      <c r="H337">
        <v>2</v>
      </c>
      <c r="K337" s="56">
        <v>384</v>
      </c>
      <c r="L337">
        <v>1</v>
      </c>
      <c r="N337" s="56" t="s">
        <v>417</v>
      </c>
      <c r="O337">
        <v>1</v>
      </c>
      <c r="AI337" s="56">
        <v>30.8</v>
      </c>
      <c r="AJ337">
        <v>1</v>
      </c>
      <c r="AL337" s="56">
        <v>270</v>
      </c>
      <c r="AM337">
        <v>1</v>
      </c>
      <c r="AO337" s="56">
        <v>30.8</v>
      </c>
      <c r="AP337">
        <v>1</v>
      </c>
      <c r="AR337" s="56">
        <v>270</v>
      </c>
      <c r="AS337">
        <v>1</v>
      </c>
      <c r="AU337" s="56">
        <v>29.4</v>
      </c>
      <c r="AV337">
        <v>4</v>
      </c>
      <c r="AX337" s="56">
        <v>270</v>
      </c>
      <c r="AY337">
        <v>1</v>
      </c>
      <c r="BA337" s="56">
        <v>32.799999999999997</v>
      </c>
      <c r="BB337">
        <v>1</v>
      </c>
      <c r="BD337" s="56">
        <v>271</v>
      </c>
      <c r="BE337">
        <v>1</v>
      </c>
      <c r="BG337" s="56">
        <v>34.1</v>
      </c>
      <c r="BH337">
        <v>1</v>
      </c>
      <c r="BJ337" s="56">
        <v>272</v>
      </c>
      <c r="BK337">
        <v>1</v>
      </c>
      <c r="BM337" s="56">
        <v>32.5</v>
      </c>
      <c r="BN337">
        <v>1</v>
      </c>
      <c r="BP337" s="56">
        <v>270</v>
      </c>
      <c r="BQ337">
        <v>1</v>
      </c>
      <c r="BS337" s="56">
        <v>33.1</v>
      </c>
      <c r="BT337">
        <v>2</v>
      </c>
      <c r="BV337" s="56">
        <v>270</v>
      </c>
      <c r="BW337">
        <v>1</v>
      </c>
      <c r="BY337" s="56">
        <v>37.5</v>
      </c>
      <c r="BZ337">
        <v>1</v>
      </c>
      <c r="CB337" s="56">
        <v>270</v>
      </c>
      <c r="CC337">
        <v>1</v>
      </c>
      <c r="CE337" s="56">
        <v>31.2</v>
      </c>
      <c r="CF337">
        <v>2</v>
      </c>
      <c r="CH337" s="56">
        <v>271</v>
      </c>
      <c r="CI337">
        <v>1</v>
      </c>
      <c r="CK337" s="56">
        <v>44.3</v>
      </c>
      <c r="CL337">
        <v>3</v>
      </c>
      <c r="CN337" s="56" t="s">
        <v>806</v>
      </c>
      <c r="CO337">
        <v>4</v>
      </c>
      <c r="CQ337" s="56">
        <v>62.8</v>
      </c>
      <c r="CR337">
        <v>1</v>
      </c>
    </row>
    <row r="338" spans="7:96" x14ac:dyDescent="0.2">
      <c r="G338" s="56">
        <v>399</v>
      </c>
      <c r="H338">
        <v>1</v>
      </c>
      <c r="K338" s="56">
        <v>385</v>
      </c>
      <c r="L338">
        <v>2</v>
      </c>
      <c r="N338" s="56" t="s">
        <v>1710</v>
      </c>
      <c r="O338">
        <v>1</v>
      </c>
      <c r="AI338" s="56">
        <v>30.9</v>
      </c>
      <c r="AJ338">
        <v>2</v>
      </c>
      <c r="AL338" s="56">
        <v>271</v>
      </c>
      <c r="AM338">
        <v>1</v>
      </c>
      <c r="AO338" s="56">
        <v>30.9</v>
      </c>
      <c r="AP338">
        <v>1</v>
      </c>
      <c r="AR338" s="56">
        <v>271</v>
      </c>
      <c r="AS338">
        <v>1</v>
      </c>
      <c r="AU338" s="56">
        <v>29.5</v>
      </c>
      <c r="AV338">
        <v>2</v>
      </c>
      <c r="AX338" s="56">
        <v>271</v>
      </c>
      <c r="AY338">
        <v>1</v>
      </c>
      <c r="BA338" s="56">
        <v>33</v>
      </c>
      <c r="BB338">
        <v>3</v>
      </c>
      <c r="BD338" s="56">
        <v>272</v>
      </c>
      <c r="BE338">
        <v>1</v>
      </c>
      <c r="BG338" s="56">
        <v>34.299999999999997</v>
      </c>
      <c r="BH338">
        <v>1</v>
      </c>
      <c r="BJ338" s="56">
        <v>273</v>
      </c>
      <c r="BK338">
        <v>1</v>
      </c>
      <c r="BM338" s="56">
        <v>32.700000000000003</v>
      </c>
      <c r="BN338">
        <v>1</v>
      </c>
      <c r="BP338" s="56">
        <v>271</v>
      </c>
      <c r="BQ338">
        <v>1</v>
      </c>
      <c r="BS338" s="56">
        <v>33.200000000000003</v>
      </c>
      <c r="BT338">
        <v>1</v>
      </c>
      <c r="BV338" s="56">
        <v>271</v>
      </c>
      <c r="BW338">
        <v>1</v>
      </c>
      <c r="BY338" s="56">
        <v>37.6</v>
      </c>
      <c r="BZ338">
        <v>4</v>
      </c>
      <c r="CB338" s="56">
        <v>271</v>
      </c>
      <c r="CC338">
        <v>1</v>
      </c>
      <c r="CE338" s="56">
        <v>31.3</v>
      </c>
      <c r="CF338">
        <v>1</v>
      </c>
      <c r="CH338" s="56">
        <v>272</v>
      </c>
      <c r="CI338">
        <v>1</v>
      </c>
      <c r="CK338" s="56">
        <v>44.4</v>
      </c>
      <c r="CL338">
        <v>4</v>
      </c>
      <c r="CN338" s="56" t="s">
        <v>195</v>
      </c>
      <c r="CO338">
        <v>2</v>
      </c>
      <c r="CQ338" s="56">
        <v>63</v>
      </c>
      <c r="CR338">
        <v>1</v>
      </c>
    </row>
    <row r="339" spans="7:96" x14ac:dyDescent="0.2">
      <c r="G339" s="56">
        <v>400</v>
      </c>
      <c r="H339">
        <v>1</v>
      </c>
      <c r="K339" s="56">
        <v>387</v>
      </c>
      <c r="L339">
        <v>1</v>
      </c>
      <c r="N339" s="56" t="s">
        <v>1161</v>
      </c>
      <c r="O339">
        <v>1</v>
      </c>
      <c r="AI339" s="56">
        <v>31</v>
      </c>
      <c r="AJ339">
        <v>1</v>
      </c>
      <c r="AL339" s="56">
        <v>272</v>
      </c>
      <c r="AM339">
        <v>1</v>
      </c>
      <c r="AO339" s="56">
        <v>31</v>
      </c>
      <c r="AP339">
        <v>2</v>
      </c>
      <c r="AR339" s="56">
        <v>272</v>
      </c>
      <c r="AS339">
        <v>1</v>
      </c>
      <c r="AU339" s="56">
        <v>29.7</v>
      </c>
      <c r="AV339">
        <v>1</v>
      </c>
      <c r="AX339" s="56">
        <v>272</v>
      </c>
      <c r="AY339">
        <v>1</v>
      </c>
      <c r="BA339" s="56">
        <v>33.200000000000003</v>
      </c>
      <c r="BB339">
        <v>3</v>
      </c>
      <c r="BD339" s="56">
        <v>273</v>
      </c>
      <c r="BE339">
        <v>1</v>
      </c>
      <c r="BG339" s="56">
        <v>34.4</v>
      </c>
      <c r="BH339">
        <v>1</v>
      </c>
      <c r="BJ339" s="56">
        <v>274</v>
      </c>
      <c r="BK339">
        <v>1</v>
      </c>
      <c r="BM339" s="56">
        <v>32.9</v>
      </c>
      <c r="BN339">
        <v>3</v>
      </c>
      <c r="BP339" s="56">
        <v>272</v>
      </c>
      <c r="BQ339">
        <v>1</v>
      </c>
      <c r="BS339" s="56">
        <v>33.299999999999997</v>
      </c>
      <c r="BT339">
        <v>1</v>
      </c>
      <c r="BV339" s="56">
        <v>272</v>
      </c>
      <c r="BW339">
        <v>1</v>
      </c>
      <c r="BY339" s="56">
        <v>37.700000000000003</v>
      </c>
      <c r="BZ339">
        <v>2</v>
      </c>
      <c r="CB339" s="56">
        <v>272</v>
      </c>
      <c r="CC339">
        <v>1</v>
      </c>
      <c r="CE339" s="56">
        <v>31.4</v>
      </c>
      <c r="CF339">
        <v>1</v>
      </c>
      <c r="CH339" s="56">
        <v>273</v>
      </c>
      <c r="CI339">
        <v>1</v>
      </c>
      <c r="CK339" s="56">
        <v>44.5</v>
      </c>
      <c r="CL339">
        <v>4</v>
      </c>
      <c r="CN339" s="56" t="s">
        <v>408</v>
      </c>
      <c r="CO339">
        <v>3</v>
      </c>
      <c r="CQ339" s="56">
        <v>63.1</v>
      </c>
      <c r="CR339">
        <v>1</v>
      </c>
    </row>
    <row r="340" spans="7:96" x14ac:dyDescent="0.2">
      <c r="G340" s="56">
        <v>401</v>
      </c>
      <c r="H340">
        <v>3</v>
      </c>
      <c r="K340" s="56">
        <v>388</v>
      </c>
      <c r="L340">
        <v>1</v>
      </c>
      <c r="N340" s="56" t="s">
        <v>146</v>
      </c>
      <c r="O340">
        <v>1</v>
      </c>
      <c r="AI340" s="56">
        <v>31.2</v>
      </c>
      <c r="AJ340">
        <v>1</v>
      </c>
      <c r="AL340" s="56">
        <v>273</v>
      </c>
      <c r="AM340">
        <v>1</v>
      </c>
      <c r="AO340" s="56">
        <v>31.1</v>
      </c>
      <c r="AP340">
        <v>1</v>
      </c>
      <c r="AR340" s="56">
        <v>273</v>
      </c>
      <c r="AS340">
        <v>1</v>
      </c>
      <c r="AU340" s="56">
        <v>29.8</v>
      </c>
      <c r="AV340">
        <v>2</v>
      </c>
      <c r="AX340" s="56">
        <v>273</v>
      </c>
      <c r="AY340">
        <v>1</v>
      </c>
      <c r="BA340" s="56">
        <v>33.299999999999997</v>
      </c>
      <c r="BB340">
        <v>1</v>
      </c>
      <c r="BD340" s="56">
        <v>274</v>
      </c>
      <c r="BE340">
        <v>1</v>
      </c>
      <c r="BG340" s="56">
        <v>34.5</v>
      </c>
      <c r="BH340">
        <v>1</v>
      </c>
      <c r="BJ340" s="56">
        <v>275</v>
      </c>
      <c r="BK340">
        <v>1</v>
      </c>
      <c r="BM340" s="56">
        <v>33</v>
      </c>
      <c r="BN340">
        <v>1</v>
      </c>
      <c r="BP340" s="56">
        <v>273</v>
      </c>
      <c r="BQ340">
        <v>1</v>
      </c>
      <c r="BS340" s="56">
        <v>33.5</v>
      </c>
      <c r="BT340">
        <v>2</v>
      </c>
      <c r="BV340" s="56">
        <v>273</v>
      </c>
      <c r="BW340">
        <v>1</v>
      </c>
      <c r="BY340" s="56">
        <v>37.9</v>
      </c>
      <c r="BZ340">
        <v>1</v>
      </c>
      <c r="CB340" s="56">
        <v>273</v>
      </c>
      <c r="CC340">
        <v>1</v>
      </c>
      <c r="CE340" s="56">
        <v>31.8</v>
      </c>
      <c r="CF340">
        <v>3</v>
      </c>
      <c r="CH340" s="56">
        <v>274</v>
      </c>
      <c r="CI340">
        <v>1</v>
      </c>
      <c r="CK340" s="56">
        <v>44.6</v>
      </c>
      <c r="CL340">
        <v>4</v>
      </c>
      <c r="CN340" s="56" t="s">
        <v>841</v>
      </c>
      <c r="CO340">
        <v>3</v>
      </c>
      <c r="CQ340" s="56">
        <v>63.2</v>
      </c>
      <c r="CR340">
        <v>3</v>
      </c>
    </row>
    <row r="341" spans="7:96" x14ac:dyDescent="0.2">
      <c r="G341" s="56">
        <v>404</v>
      </c>
      <c r="H341">
        <v>2</v>
      </c>
      <c r="K341" s="56">
        <v>389</v>
      </c>
      <c r="L341">
        <v>3</v>
      </c>
      <c r="N341" s="56" t="s">
        <v>1279</v>
      </c>
      <c r="O341">
        <v>1</v>
      </c>
      <c r="AI341" s="56">
        <v>31.4</v>
      </c>
      <c r="AJ341">
        <v>1</v>
      </c>
      <c r="AL341" s="56">
        <v>274</v>
      </c>
      <c r="AM341">
        <v>1</v>
      </c>
      <c r="AO341" s="56">
        <v>31.2</v>
      </c>
      <c r="AP341">
        <v>2</v>
      </c>
      <c r="AR341" s="56">
        <v>274</v>
      </c>
      <c r="AS341">
        <v>1</v>
      </c>
      <c r="AU341" s="56">
        <v>29.9</v>
      </c>
      <c r="AV341">
        <v>4</v>
      </c>
      <c r="AX341" s="56">
        <v>274</v>
      </c>
      <c r="AY341">
        <v>1</v>
      </c>
      <c r="BA341" s="56">
        <v>33.4</v>
      </c>
      <c r="BB341">
        <v>2</v>
      </c>
      <c r="BD341" s="56">
        <v>275</v>
      </c>
      <c r="BE341">
        <v>1</v>
      </c>
      <c r="BG341" s="56">
        <v>34.6</v>
      </c>
      <c r="BH341">
        <v>1</v>
      </c>
      <c r="BJ341" s="56">
        <v>276</v>
      </c>
      <c r="BK341">
        <v>1</v>
      </c>
      <c r="BM341" s="56">
        <v>33.200000000000003</v>
      </c>
      <c r="BN341">
        <v>1</v>
      </c>
      <c r="BP341" s="56">
        <v>274</v>
      </c>
      <c r="BQ341">
        <v>1</v>
      </c>
      <c r="BS341" s="56">
        <v>33.6</v>
      </c>
      <c r="BT341">
        <v>2</v>
      </c>
      <c r="BV341" s="56">
        <v>274</v>
      </c>
      <c r="BW341">
        <v>1</v>
      </c>
      <c r="BY341" s="56">
        <v>38</v>
      </c>
      <c r="BZ341">
        <v>1</v>
      </c>
      <c r="CB341" s="56">
        <v>274</v>
      </c>
      <c r="CC341">
        <v>1</v>
      </c>
      <c r="CE341" s="56">
        <v>31.9</v>
      </c>
      <c r="CF341">
        <v>1</v>
      </c>
      <c r="CH341" s="56">
        <v>275</v>
      </c>
      <c r="CI341">
        <v>1</v>
      </c>
      <c r="CK341" s="56">
        <v>44.8</v>
      </c>
      <c r="CL341">
        <v>3</v>
      </c>
      <c r="CN341" s="56" t="s">
        <v>938</v>
      </c>
      <c r="CO341">
        <v>3</v>
      </c>
      <c r="CQ341" s="56">
        <v>63.3</v>
      </c>
      <c r="CR341">
        <v>2</v>
      </c>
    </row>
    <row r="342" spans="7:96" x14ac:dyDescent="0.2">
      <c r="G342" s="56">
        <v>406</v>
      </c>
      <c r="H342">
        <v>1</v>
      </c>
      <c r="K342" s="56">
        <v>392</v>
      </c>
      <c r="L342">
        <v>1</v>
      </c>
      <c r="N342" s="56" t="s">
        <v>1585</v>
      </c>
      <c r="O342">
        <v>1</v>
      </c>
      <c r="AI342" s="56">
        <v>31.5</v>
      </c>
      <c r="AJ342">
        <v>1</v>
      </c>
      <c r="AL342" s="56">
        <v>275</v>
      </c>
      <c r="AM342">
        <v>1</v>
      </c>
      <c r="AO342" s="56">
        <v>31.3</v>
      </c>
      <c r="AP342">
        <v>1</v>
      </c>
      <c r="AR342" s="56">
        <v>275</v>
      </c>
      <c r="AS342">
        <v>1</v>
      </c>
      <c r="AU342" s="56">
        <v>30</v>
      </c>
      <c r="AV342">
        <v>1</v>
      </c>
      <c r="AX342" s="56">
        <v>275</v>
      </c>
      <c r="AY342">
        <v>1</v>
      </c>
      <c r="BA342" s="56">
        <v>33.5</v>
      </c>
      <c r="BB342">
        <v>2</v>
      </c>
      <c r="BD342" s="56">
        <v>276</v>
      </c>
      <c r="BE342">
        <v>1</v>
      </c>
      <c r="BG342" s="56">
        <v>34.700000000000003</v>
      </c>
      <c r="BH342">
        <v>3</v>
      </c>
      <c r="BJ342" s="56">
        <v>277</v>
      </c>
      <c r="BK342">
        <v>1</v>
      </c>
      <c r="BM342" s="56">
        <v>33.299999999999997</v>
      </c>
      <c r="BN342">
        <v>3</v>
      </c>
      <c r="BP342" s="56">
        <v>275</v>
      </c>
      <c r="BQ342">
        <v>1</v>
      </c>
      <c r="BS342" s="56">
        <v>33.799999999999997</v>
      </c>
      <c r="BT342">
        <v>2</v>
      </c>
      <c r="BV342" s="56">
        <v>275</v>
      </c>
      <c r="BW342">
        <v>1</v>
      </c>
      <c r="BY342" s="56">
        <v>38.200000000000003</v>
      </c>
      <c r="BZ342">
        <v>4</v>
      </c>
      <c r="CB342" s="56">
        <v>275</v>
      </c>
      <c r="CC342">
        <v>1</v>
      </c>
      <c r="CE342" s="56">
        <v>32.1</v>
      </c>
      <c r="CF342">
        <v>1</v>
      </c>
      <c r="CH342" s="56">
        <v>276</v>
      </c>
      <c r="CI342">
        <v>1</v>
      </c>
      <c r="CK342" s="56">
        <v>44.9</v>
      </c>
      <c r="CL342">
        <v>4</v>
      </c>
      <c r="CN342" s="56" t="s">
        <v>558</v>
      </c>
      <c r="CO342">
        <v>3</v>
      </c>
      <c r="CQ342" s="56">
        <v>63.9</v>
      </c>
      <c r="CR342">
        <v>1</v>
      </c>
    </row>
    <row r="343" spans="7:96" x14ac:dyDescent="0.2">
      <c r="G343" s="56">
        <v>407</v>
      </c>
      <c r="H343">
        <v>1</v>
      </c>
      <c r="K343" s="56">
        <v>393</v>
      </c>
      <c r="L343">
        <v>3</v>
      </c>
      <c r="N343" s="56" t="s">
        <v>1045</v>
      </c>
      <c r="O343">
        <v>1</v>
      </c>
      <c r="AI343" s="56">
        <v>31.6</v>
      </c>
      <c r="AJ343">
        <v>1</v>
      </c>
      <c r="AL343" s="56">
        <v>276</v>
      </c>
      <c r="AM343">
        <v>1</v>
      </c>
      <c r="AO343" s="56">
        <v>31.4</v>
      </c>
      <c r="AP343">
        <v>2</v>
      </c>
      <c r="AR343" s="56">
        <v>276</v>
      </c>
      <c r="AS343">
        <v>1</v>
      </c>
      <c r="AU343" s="56">
        <v>30.2</v>
      </c>
      <c r="AV343">
        <v>1</v>
      </c>
      <c r="AX343" s="56">
        <v>276</v>
      </c>
      <c r="AY343">
        <v>1</v>
      </c>
      <c r="BA343" s="56">
        <v>33.700000000000003</v>
      </c>
      <c r="BB343">
        <v>2</v>
      </c>
      <c r="BD343" s="56">
        <v>277</v>
      </c>
      <c r="BE343">
        <v>1</v>
      </c>
      <c r="BG343" s="56">
        <v>35.200000000000003</v>
      </c>
      <c r="BH343">
        <v>1</v>
      </c>
      <c r="BJ343" s="56">
        <v>278</v>
      </c>
      <c r="BK343">
        <v>1</v>
      </c>
      <c r="BM343" s="56">
        <v>33.5</v>
      </c>
      <c r="BN343">
        <v>4</v>
      </c>
      <c r="BP343" s="56">
        <v>276</v>
      </c>
      <c r="BQ343">
        <v>1</v>
      </c>
      <c r="BS343" s="56">
        <v>33.9</v>
      </c>
      <c r="BT343">
        <v>4</v>
      </c>
      <c r="BV343" s="56">
        <v>276</v>
      </c>
      <c r="BW343">
        <v>1</v>
      </c>
      <c r="BY343" s="56">
        <v>38.4</v>
      </c>
      <c r="BZ343">
        <v>2</v>
      </c>
      <c r="CB343" s="56">
        <v>276</v>
      </c>
      <c r="CC343">
        <v>1</v>
      </c>
      <c r="CE343" s="56">
        <v>32.299999999999997</v>
      </c>
      <c r="CF343">
        <v>3</v>
      </c>
      <c r="CH343" s="56">
        <v>277</v>
      </c>
      <c r="CI343">
        <v>1</v>
      </c>
      <c r="CK343" s="56">
        <v>45</v>
      </c>
      <c r="CL343">
        <v>4</v>
      </c>
      <c r="CN343" s="56" t="s">
        <v>1113</v>
      </c>
      <c r="CO343">
        <v>6</v>
      </c>
      <c r="CQ343" s="56">
        <v>64</v>
      </c>
      <c r="CR343">
        <v>1</v>
      </c>
    </row>
    <row r="344" spans="7:96" x14ac:dyDescent="0.2">
      <c r="G344" s="56">
        <v>408</v>
      </c>
      <c r="H344">
        <v>1</v>
      </c>
      <c r="K344" s="56">
        <v>396</v>
      </c>
      <c r="L344">
        <v>5</v>
      </c>
      <c r="N344" s="56" t="s">
        <v>119</v>
      </c>
      <c r="O344">
        <v>1</v>
      </c>
      <c r="AI344" s="56">
        <v>31.7</v>
      </c>
      <c r="AJ344">
        <v>3</v>
      </c>
      <c r="AL344" s="56">
        <v>277</v>
      </c>
      <c r="AM344">
        <v>1</v>
      </c>
      <c r="AO344" s="56">
        <v>31.5</v>
      </c>
      <c r="AP344">
        <v>1</v>
      </c>
      <c r="AR344" s="56">
        <v>277</v>
      </c>
      <c r="AS344">
        <v>1</v>
      </c>
      <c r="AU344" s="56">
        <v>30.3</v>
      </c>
      <c r="AV344">
        <v>4</v>
      </c>
      <c r="AX344" s="56">
        <v>277</v>
      </c>
      <c r="AY344">
        <v>1</v>
      </c>
      <c r="BA344" s="56">
        <v>33.799999999999997</v>
      </c>
      <c r="BB344">
        <v>1</v>
      </c>
      <c r="BD344" s="56">
        <v>278</v>
      </c>
      <c r="BE344">
        <v>1</v>
      </c>
      <c r="BG344" s="56">
        <v>35.5</v>
      </c>
      <c r="BH344">
        <v>2</v>
      </c>
      <c r="BJ344" s="56">
        <v>279</v>
      </c>
      <c r="BK344">
        <v>1</v>
      </c>
      <c r="BM344" s="56">
        <v>33.799999999999997</v>
      </c>
      <c r="BN344">
        <v>1</v>
      </c>
      <c r="BP344" s="56">
        <v>277</v>
      </c>
      <c r="BQ344">
        <v>1</v>
      </c>
      <c r="BS344" s="56">
        <v>34.200000000000003</v>
      </c>
      <c r="BT344">
        <v>1</v>
      </c>
      <c r="BV344" s="56">
        <v>277</v>
      </c>
      <c r="BW344">
        <v>1</v>
      </c>
      <c r="BY344" s="56">
        <v>38.6</v>
      </c>
      <c r="BZ344">
        <v>1</v>
      </c>
      <c r="CB344" s="56">
        <v>277</v>
      </c>
      <c r="CC344">
        <v>1</v>
      </c>
      <c r="CE344" s="56">
        <v>32.5</v>
      </c>
      <c r="CF344">
        <v>3</v>
      </c>
      <c r="CH344" s="56">
        <v>278</v>
      </c>
      <c r="CI344">
        <v>1</v>
      </c>
      <c r="CK344" s="56">
        <v>45.1</v>
      </c>
      <c r="CL344">
        <v>3</v>
      </c>
      <c r="CN344" s="56" t="s">
        <v>1099</v>
      </c>
      <c r="CO344">
        <v>5</v>
      </c>
      <c r="CQ344" s="56">
        <v>64.099999999999994</v>
      </c>
      <c r="CR344">
        <v>2</v>
      </c>
    </row>
    <row r="345" spans="7:96" x14ac:dyDescent="0.2">
      <c r="G345" s="56">
        <v>409</v>
      </c>
      <c r="H345">
        <v>1</v>
      </c>
      <c r="K345" s="56">
        <v>401</v>
      </c>
      <c r="L345">
        <v>2</v>
      </c>
      <c r="N345" s="56" t="s">
        <v>243</v>
      </c>
      <c r="O345">
        <v>1</v>
      </c>
      <c r="AI345" s="56">
        <v>32</v>
      </c>
      <c r="AJ345">
        <v>1</v>
      </c>
      <c r="AL345" s="56">
        <v>278</v>
      </c>
      <c r="AM345">
        <v>1</v>
      </c>
      <c r="AO345" s="56">
        <v>31.6</v>
      </c>
      <c r="AP345">
        <v>1</v>
      </c>
      <c r="AR345" s="56">
        <v>278</v>
      </c>
      <c r="AS345">
        <v>1</v>
      </c>
      <c r="AU345" s="56">
        <v>30.5</v>
      </c>
      <c r="AV345">
        <v>5</v>
      </c>
      <c r="AX345" s="56">
        <v>278</v>
      </c>
      <c r="AY345">
        <v>1</v>
      </c>
      <c r="BA345" s="56">
        <v>33.9</v>
      </c>
      <c r="BB345">
        <v>1</v>
      </c>
      <c r="BD345" s="56">
        <v>279</v>
      </c>
      <c r="BE345">
        <v>1</v>
      </c>
      <c r="BG345" s="56">
        <v>35.6</v>
      </c>
      <c r="BH345">
        <v>1</v>
      </c>
      <c r="BJ345" s="56">
        <v>280</v>
      </c>
      <c r="BK345">
        <v>1</v>
      </c>
      <c r="BM345" s="56">
        <v>34.1</v>
      </c>
      <c r="BN345">
        <v>1</v>
      </c>
      <c r="BP345" s="56">
        <v>278</v>
      </c>
      <c r="BQ345">
        <v>1</v>
      </c>
      <c r="BS345" s="56">
        <v>34.299999999999997</v>
      </c>
      <c r="BT345">
        <v>1</v>
      </c>
      <c r="BV345" s="56">
        <v>278</v>
      </c>
      <c r="BW345">
        <v>1</v>
      </c>
      <c r="BY345" s="56">
        <v>38.700000000000003</v>
      </c>
      <c r="BZ345">
        <v>2</v>
      </c>
      <c r="CB345" s="56">
        <v>278</v>
      </c>
      <c r="CC345">
        <v>1</v>
      </c>
      <c r="CE345" s="56">
        <v>32.6</v>
      </c>
      <c r="CF345">
        <v>1</v>
      </c>
      <c r="CH345" s="56">
        <v>279</v>
      </c>
      <c r="CI345">
        <v>1</v>
      </c>
      <c r="CK345" s="56">
        <v>45.2</v>
      </c>
      <c r="CL345">
        <v>5</v>
      </c>
      <c r="CN345" s="56" t="s">
        <v>1586</v>
      </c>
      <c r="CO345">
        <v>3</v>
      </c>
      <c r="CQ345" s="56">
        <v>64.2</v>
      </c>
      <c r="CR345">
        <v>2</v>
      </c>
    </row>
    <row r="346" spans="7:96" x14ac:dyDescent="0.2">
      <c r="G346" s="56">
        <v>410</v>
      </c>
      <c r="H346">
        <v>5</v>
      </c>
      <c r="K346" s="56">
        <v>403</v>
      </c>
      <c r="L346">
        <v>2</v>
      </c>
      <c r="N346" s="56" t="s">
        <v>1260</v>
      </c>
      <c r="O346">
        <v>1</v>
      </c>
      <c r="AI346" s="56">
        <v>32.200000000000003</v>
      </c>
      <c r="AJ346">
        <v>2</v>
      </c>
      <c r="AL346" s="56">
        <v>279</v>
      </c>
      <c r="AM346">
        <v>1</v>
      </c>
      <c r="AO346" s="56">
        <v>31.7</v>
      </c>
      <c r="AP346">
        <v>2</v>
      </c>
      <c r="AR346" s="56">
        <v>279</v>
      </c>
      <c r="AS346">
        <v>1</v>
      </c>
      <c r="AU346" s="56">
        <v>30.7</v>
      </c>
      <c r="AV346">
        <v>2</v>
      </c>
      <c r="AX346" s="56">
        <v>279</v>
      </c>
      <c r="AY346">
        <v>1</v>
      </c>
      <c r="BA346" s="56">
        <v>34.1</v>
      </c>
      <c r="BB346">
        <v>3</v>
      </c>
      <c r="BD346" s="56">
        <v>280</v>
      </c>
      <c r="BE346">
        <v>1</v>
      </c>
      <c r="BG346" s="56">
        <v>35.700000000000003</v>
      </c>
      <c r="BH346">
        <v>1</v>
      </c>
      <c r="BJ346" s="56">
        <v>281</v>
      </c>
      <c r="BK346">
        <v>1</v>
      </c>
      <c r="BM346" s="56">
        <v>34.4</v>
      </c>
      <c r="BN346">
        <v>1</v>
      </c>
      <c r="BP346" s="56">
        <v>279</v>
      </c>
      <c r="BQ346">
        <v>1</v>
      </c>
      <c r="BS346" s="56">
        <v>34.4</v>
      </c>
      <c r="BT346">
        <v>1</v>
      </c>
      <c r="BV346" s="56">
        <v>279</v>
      </c>
      <c r="BW346">
        <v>1</v>
      </c>
      <c r="BY346" s="56">
        <v>38.799999999999997</v>
      </c>
      <c r="BZ346">
        <v>2</v>
      </c>
      <c r="CB346" s="56">
        <v>279</v>
      </c>
      <c r="CC346">
        <v>1</v>
      </c>
      <c r="CE346" s="56">
        <v>32.799999999999997</v>
      </c>
      <c r="CF346">
        <v>1</v>
      </c>
      <c r="CH346" s="56">
        <v>280</v>
      </c>
      <c r="CI346">
        <v>1</v>
      </c>
      <c r="CK346" s="56">
        <v>45.3</v>
      </c>
      <c r="CL346">
        <v>4</v>
      </c>
      <c r="CN346" s="56" t="s">
        <v>1254</v>
      </c>
      <c r="CO346">
        <v>3</v>
      </c>
      <c r="CQ346" s="56">
        <v>64.3</v>
      </c>
      <c r="CR346">
        <v>1</v>
      </c>
    </row>
    <row r="347" spans="7:96" x14ac:dyDescent="0.2">
      <c r="G347" s="56">
        <v>415</v>
      </c>
      <c r="H347">
        <v>1</v>
      </c>
      <c r="K347" s="56">
        <v>405</v>
      </c>
      <c r="L347">
        <v>3</v>
      </c>
      <c r="N347" s="56" t="s">
        <v>1517</v>
      </c>
      <c r="O347">
        <v>1</v>
      </c>
      <c r="AI347" s="56">
        <v>32.299999999999997</v>
      </c>
      <c r="AJ347">
        <v>3</v>
      </c>
      <c r="AL347" s="56">
        <v>280</v>
      </c>
      <c r="AM347">
        <v>1</v>
      </c>
      <c r="AO347" s="56">
        <v>31.8</v>
      </c>
      <c r="AP347">
        <v>1</v>
      </c>
      <c r="AR347" s="56">
        <v>280</v>
      </c>
      <c r="AS347">
        <v>1</v>
      </c>
      <c r="AU347" s="56">
        <v>31</v>
      </c>
      <c r="AV347">
        <v>2</v>
      </c>
      <c r="AX347" s="56">
        <v>280</v>
      </c>
      <c r="AY347">
        <v>1</v>
      </c>
      <c r="BA347" s="56">
        <v>34.200000000000003</v>
      </c>
      <c r="BB347">
        <v>1</v>
      </c>
      <c r="BD347" s="56">
        <v>281</v>
      </c>
      <c r="BE347">
        <v>1</v>
      </c>
      <c r="BG347" s="56">
        <v>35.9</v>
      </c>
      <c r="BH347">
        <v>1</v>
      </c>
      <c r="BJ347" s="56">
        <v>282</v>
      </c>
      <c r="BK347">
        <v>1</v>
      </c>
      <c r="BM347" s="56">
        <v>34.5</v>
      </c>
      <c r="BN347">
        <v>1</v>
      </c>
      <c r="BP347" s="56">
        <v>280</v>
      </c>
      <c r="BQ347">
        <v>1</v>
      </c>
      <c r="BS347" s="56">
        <v>34.5</v>
      </c>
      <c r="BT347">
        <v>4</v>
      </c>
      <c r="BV347" s="56">
        <v>280</v>
      </c>
      <c r="BW347">
        <v>1</v>
      </c>
      <c r="BY347" s="56">
        <v>38.9</v>
      </c>
      <c r="BZ347">
        <v>2</v>
      </c>
      <c r="CB347" s="56">
        <v>280</v>
      </c>
      <c r="CC347">
        <v>1</v>
      </c>
      <c r="CE347" s="56">
        <v>32.9</v>
      </c>
      <c r="CF347">
        <v>2</v>
      </c>
      <c r="CH347" s="56">
        <v>281</v>
      </c>
      <c r="CI347">
        <v>1</v>
      </c>
      <c r="CK347" s="56">
        <v>45.4</v>
      </c>
      <c r="CL347">
        <v>3</v>
      </c>
      <c r="CN347" s="56" t="s">
        <v>721</v>
      </c>
      <c r="CO347">
        <v>2</v>
      </c>
      <c r="CQ347" s="56">
        <v>64.5</v>
      </c>
      <c r="CR347">
        <v>1</v>
      </c>
    </row>
    <row r="348" spans="7:96" x14ac:dyDescent="0.2">
      <c r="G348" s="56">
        <v>416</v>
      </c>
      <c r="H348">
        <v>3</v>
      </c>
      <c r="K348" s="56">
        <v>408</v>
      </c>
      <c r="L348">
        <v>2</v>
      </c>
      <c r="N348" s="56" t="s">
        <v>95</v>
      </c>
      <c r="O348">
        <v>1</v>
      </c>
      <c r="AI348" s="56">
        <v>32.4</v>
      </c>
      <c r="AJ348">
        <v>1</v>
      </c>
      <c r="AL348" s="56">
        <v>281</v>
      </c>
      <c r="AM348">
        <v>1</v>
      </c>
      <c r="AO348" s="56">
        <v>31.9</v>
      </c>
      <c r="AP348">
        <v>1</v>
      </c>
      <c r="AR348" s="56">
        <v>281</v>
      </c>
      <c r="AS348">
        <v>1</v>
      </c>
      <c r="AU348" s="56">
        <v>31.1</v>
      </c>
      <c r="AV348">
        <v>3</v>
      </c>
      <c r="AX348" s="56">
        <v>281</v>
      </c>
      <c r="AY348">
        <v>1</v>
      </c>
      <c r="BA348" s="56">
        <v>34.299999999999997</v>
      </c>
      <c r="BB348">
        <v>4</v>
      </c>
      <c r="BD348" s="56">
        <v>282</v>
      </c>
      <c r="BE348">
        <v>1</v>
      </c>
      <c r="BG348" s="56">
        <v>36</v>
      </c>
      <c r="BH348">
        <v>2</v>
      </c>
      <c r="BJ348" s="56">
        <v>283</v>
      </c>
      <c r="BK348">
        <v>1</v>
      </c>
      <c r="BM348" s="56">
        <v>34.6</v>
      </c>
      <c r="BN348">
        <v>1</v>
      </c>
      <c r="BP348" s="56">
        <v>281</v>
      </c>
      <c r="BQ348">
        <v>1</v>
      </c>
      <c r="BS348" s="56">
        <v>34.6</v>
      </c>
      <c r="BT348">
        <v>1</v>
      </c>
      <c r="BV348" s="56">
        <v>281</v>
      </c>
      <c r="BW348">
        <v>1</v>
      </c>
      <c r="BY348" s="56">
        <v>39</v>
      </c>
      <c r="BZ348">
        <v>1</v>
      </c>
      <c r="CB348" s="56">
        <v>281</v>
      </c>
      <c r="CC348">
        <v>1</v>
      </c>
      <c r="CE348" s="56">
        <v>33</v>
      </c>
      <c r="CF348">
        <v>3</v>
      </c>
      <c r="CH348" s="56">
        <v>282</v>
      </c>
      <c r="CI348">
        <v>1</v>
      </c>
      <c r="CK348" s="56">
        <v>45.5</v>
      </c>
      <c r="CL348">
        <v>2</v>
      </c>
      <c r="CN348" s="56" t="s">
        <v>968</v>
      </c>
      <c r="CO348">
        <v>2</v>
      </c>
      <c r="CQ348" s="56">
        <v>64.8</v>
      </c>
      <c r="CR348">
        <v>1</v>
      </c>
    </row>
    <row r="349" spans="7:96" x14ac:dyDescent="0.2">
      <c r="G349" s="56">
        <v>419</v>
      </c>
      <c r="H349">
        <v>1</v>
      </c>
      <c r="K349" s="56">
        <v>410</v>
      </c>
      <c r="L349">
        <v>2</v>
      </c>
      <c r="N349" s="56" t="s">
        <v>962</v>
      </c>
      <c r="O349">
        <v>1</v>
      </c>
      <c r="AI349" s="56">
        <v>32.5</v>
      </c>
      <c r="AJ349">
        <v>3</v>
      </c>
      <c r="AL349" s="56">
        <v>282</v>
      </c>
      <c r="AM349">
        <v>1</v>
      </c>
      <c r="AO349" s="56">
        <v>32</v>
      </c>
      <c r="AP349">
        <v>1</v>
      </c>
      <c r="AR349" s="56">
        <v>282</v>
      </c>
      <c r="AS349">
        <v>1</v>
      </c>
      <c r="AU349" s="56">
        <v>31.2</v>
      </c>
      <c r="AV349">
        <v>1</v>
      </c>
      <c r="AX349" s="56">
        <v>282</v>
      </c>
      <c r="AY349">
        <v>1</v>
      </c>
      <c r="BA349" s="56">
        <v>34.4</v>
      </c>
      <c r="BB349">
        <v>2</v>
      </c>
      <c r="BD349" s="56">
        <v>283</v>
      </c>
      <c r="BE349">
        <v>1</v>
      </c>
      <c r="BG349" s="56">
        <v>36.299999999999997</v>
      </c>
      <c r="BH349">
        <v>1</v>
      </c>
      <c r="BJ349" s="56">
        <v>284</v>
      </c>
      <c r="BK349">
        <v>1</v>
      </c>
      <c r="BM349" s="56">
        <v>34.799999999999997</v>
      </c>
      <c r="BN349">
        <v>1</v>
      </c>
      <c r="BP349" s="56">
        <v>282</v>
      </c>
      <c r="BQ349">
        <v>1</v>
      </c>
      <c r="BS349" s="56">
        <v>34.700000000000003</v>
      </c>
      <c r="BT349">
        <v>1</v>
      </c>
      <c r="BV349" s="56">
        <v>282</v>
      </c>
      <c r="BW349">
        <v>1</v>
      </c>
      <c r="BY349" s="56">
        <v>39.1</v>
      </c>
      <c r="BZ349">
        <v>2</v>
      </c>
      <c r="CB349" s="56">
        <v>282</v>
      </c>
      <c r="CC349">
        <v>1</v>
      </c>
      <c r="CE349" s="56">
        <v>33.1</v>
      </c>
      <c r="CF349">
        <v>2</v>
      </c>
      <c r="CH349" s="56">
        <v>283</v>
      </c>
      <c r="CI349">
        <v>1</v>
      </c>
      <c r="CK349" s="56">
        <v>45.6</v>
      </c>
      <c r="CL349">
        <v>3</v>
      </c>
      <c r="CN349" s="56" t="s">
        <v>549</v>
      </c>
      <c r="CO349">
        <v>2</v>
      </c>
      <c r="CQ349" s="56">
        <v>64.900000000000006</v>
      </c>
      <c r="CR349">
        <v>1</v>
      </c>
    </row>
    <row r="350" spans="7:96" x14ac:dyDescent="0.2">
      <c r="G350" s="56">
        <v>420</v>
      </c>
      <c r="H350">
        <v>2</v>
      </c>
      <c r="K350" s="56">
        <v>412</v>
      </c>
      <c r="L350">
        <v>1</v>
      </c>
      <c r="N350" s="56" t="s">
        <v>855</v>
      </c>
      <c r="O350">
        <v>1</v>
      </c>
      <c r="AI350" s="56">
        <v>32.700000000000003</v>
      </c>
      <c r="AJ350">
        <v>3</v>
      </c>
      <c r="AL350" s="56">
        <v>283</v>
      </c>
      <c r="AM350">
        <v>1</v>
      </c>
      <c r="AO350" s="56">
        <v>32.1</v>
      </c>
      <c r="AP350">
        <v>1</v>
      </c>
      <c r="AR350" s="56">
        <v>283</v>
      </c>
      <c r="AS350">
        <v>1</v>
      </c>
      <c r="AU350" s="56">
        <v>31.3</v>
      </c>
      <c r="AV350">
        <v>3</v>
      </c>
      <c r="AX350" s="56">
        <v>283</v>
      </c>
      <c r="AY350">
        <v>1</v>
      </c>
      <c r="BA350" s="56">
        <v>34.5</v>
      </c>
      <c r="BB350">
        <v>1</v>
      </c>
      <c r="BD350" s="56">
        <v>284</v>
      </c>
      <c r="BE350">
        <v>1</v>
      </c>
      <c r="BG350" s="56">
        <v>36.4</v>
      </c>
      <c r="BH350">
        <v>1</v>
      </c>
      <c r="BJ350" s="56">
        <v>285</v>
      </c>
      <c r="BK350">
        <v>1</v>
      </c>
      <c r="BM350" s="56">
        <v>34.9</v>
      </c>
      <c r="BN350">
        <v>4</v>
      </c>
      <c r="BP350" s="56">
        <v>283</v>
      </c>
      <c r="BQ350">
        <v>1</v>
      </c>
      <c r="BS350" s="56">
        <v>34.9</v>
      </c>
      <c r="BT350">
        <v>1</v>
      </c>
      <c r="BV350" s="56">
        <v>283</v>
      </c>
      <c r="BW350">
        <v>1</v>
      </c>
      <c r="BY350" s="56">
        <v>39.5</v>
      </c>
      <c r="BZ350">
        <v>2</v>
      </c>
      <c r="CB350" s="56">
        <v>283</v>
      </c>
      <c r="CC350">
        <v>1</v>
      </c>
      <c r="CE350" s="56">
        <v>33.200000000000003</v>
      </c>
      <c r="CF350">
        <v>2</v>
      </c>
      <c r="CH350" s="56">
        <v>284</v>
      </c>
      <c r="CI350">
        <v>1</v>
      </c>
      <c r="CK350" s="56">
        <v>45.7</v>
      </c>
      <c r="CL350">
        <v>5</v>
      </c>
      <c r="CN350" s="56" t="s">
        <v>1917</v>
      </c>
      <c r="CO350">
        <v>2</v>
      </c>
      <c r="CQ350" s="56">
        <v>65.2</v>
      </c>
      <c r="CR350">
        <v>2</v>
      </c>
    </row>
    <row r="351" spans="7:96" x14ac:dyDescent="0.2">
      <c r="G351" s="56">
        <v>422</v>
      </c>
      <c r="H351">
        <v>1</v>
      </c>
      <c r="K351" s="56">
        <v>413</v>
      </c>
      <c r="L351">
        <v>2</v>
      </c>
      <c r="N351" s="56" t="s">
        <v>1744</v>
      </c>
      <c r="O351">
        <v>1</v>
      </c>
      <c r="AI351" s="56">
        <v>32.799999999999997</v>
      </c>
      <c r="AJ351">
        <v>1</v>
      </c>
      <c r="AL351" s="56">
        <v>284</v>
      </c>
      <c r="AM351">
        <v>1</v>
      </c>
      <c r="AO351" s="56">
        <v>32.200000000000003</v>
      </c>
      <c r="AP351">
        <v>2</v>
      </c>
      <c r="AR351" s="56">
        <v>284</v>
      </c>
      <c r="AS351">
        <v>1</v>
      </c>
      <c r="AU351" s="56">
        <v>31.4</v>
      </c>
      <c r="AV351">
        <v>1</v>
      </c>
      <c r="AX351" s="56">
        <v>284</v>
      </c>
      <c r="AY351">
        <v>1</v>
      </c>
      <c r="BA351" s="56">
        <v>34.700000000000003</v>
      </c>
      <c r="BB351">
        <v>1</v>
      </c>
      <c r="BD351" s="56">
        <v>285</v>
      </c>
      <c r="BE351">
        <v>1</v>
      </c>
      <c r="BG351" s="56">
        <v>36.5</v>
      </c>
      <c r="BH351">
        <v>2</v>
      </c>
      <c r="BJ351" s="56">
        <v>286</v>
      </c>
      <c r="BK351">
        <v>1</v>
      </c>
      <c r="BM351" s="56">
        <v>35.200000000000003</v>
      </c>
      <c r="BN351">
        <v>1</v>
      </c>
      <c r="BP351" s="56">
        <v>284</v>
      </c>
      <c r="BQ351">
        <v>1</v>
      </c>
      <c r="BS351" s="56">
        <v>35.1</v>
      </c>
      <c r="BT351">
        <v>1</v>
      </c>
      <c r="BV351" s="56">
        <v>284</v>
      </c>
      <c r="BW351">
        <v>1</v>
      </c>
      <c r="BY351" s="56">
        <v>39.799999999999997</v>
      </c>
      <c r="BZ351">
        <v>2</v>
      </c>
      <c r="CB351" s="56">
        <v>284</v>
      </c>
      <c r="CC351">
        <v>1</v>
      </c>
      <c r="CE351" s="56">
        <v>33.4</v>
      </c>
      <c r="CF351">
        <v>2</v>
      </c>
      <c r="CH351" s="56">
        <v>285</v>
      </c>
      <c r="CI351">
        <v>1</v>
      </c>
      <c r="CK351" s="56">
        <v>45.8</v>
      </c>
      <c r="CL351">
        <v>1</v>
      </c>
      <c r="CN351" s="56" t="s">
        <v>1499</v>
      </c>
      <c r="CO351">
        <v>2</v>
      </c>
      <c r="CQ351" s="56">
        <v>65.3</v>
      </c>
      <c r="CR351">
        <v>1</v>
      </c>
    </row>
    <row r="352" spans="7:96" x14ac:dyDescent="0.2">
      <c r="G352" s="56">
        <v>423</v>
      </c>
      <c r="H352">
        <v>4</v>
      </c>
      <c r="K352" s="56">
        <v>415</v>
      </c>
      <c r="L352">
        <v>1</v>
      </c>
      <c r="N352" s="56" t="s">
        <v>206</v>
      </c>
      <c r="O352">
        <v>1</v>
      </c>
      <c r="AI352" s="56">
        <v>32.9</v>
      </c>
      <c r="AJ352">
        <v>1</v>
      </c>
      <c r="AL352" s="56">
        <v>285</v>
      </c>
      <c r="AM352">
        <v>1</v>
      </c>
      <c r="AO352" s="56">
        <v>32.299999999999997</v>
      </c>
      <c r="AP352">
        <v>1</v>
      </c>
      <c r="AR352" s="56">
        <v>285</v>
      </c>
      <c r="AS352">
        <v>1</v>
      </c>
      <c r="AU352" s="56">
        <v>31.5</v>
      </c>
      <c r="AV352">
        <v>1</v>
      </c>
      <c r="AX352" s="56">
        <v>285</v>
      </c>
      <c r="AY352">
        <v>1</v>
      </c>
      <c r="BA352" s="56">
        <v>34.9</v>
      </c>
      <c r="BB352">
        <v>1</v>
      </c>
      <c r="BD352" s="56">
        <v>286</v>
      </c>
      <c r="BE352">
        <v>1</v>
      </c>
      <c r="BG352" s="56">
        <v>36.700000000000003</v>
      </c>
      <c r="BH352">
        <v>2</v>
      </c>
      <c r="BJ352" s="56">
        <v>287</v>
      </c>
      <c r="BK352">
        <v>1</v>
      </c>
      <c r="BM352" s="56">
        <v>35.299999999999997</v>
      </c>
      <c r="BN352">
        <v>2</v>
      </c>
      <c r="BP352" s="56">
        <v>285</v>
      </c>
      <c r="BQ352">
        <v>1</v>
      </c>
      <c r="BS352" s="56">
        <v>35.200000000000003</v>
      </c>
      <c r="BT352">
        <v>2</v>
      </c>
      <c r="BV352" s="56">
        <v>285</v>
      </c>
      <c r="BW352">
        <v>1</v>
      </c>
      <c r="BY352" s="56">
        <v>40</v>
      </c>
      <c r="BZ352">
        <v>1</v>
      </c>
      <c r="CB352" s="56">
        <v>285</v>
      </c>
      <c r="CC352">
        <v>1</v>
      </c>
      <c r="CE352" s="56">
        <v>33.5</v>
      </c>
      <c r="CF352">
        <v>4</v>
      </c>
      <c r="CH352" s="56">
        <v>286</v>
      </c>
      <c r="CI352">
        <v>1</v>
      </c>
      <c r="CK352" s="56">
        <v>45.9</v>
      </c>
      <c r="CL352">
        <v>1</v>
      </c>
      <c r="CN352" s="56" t="s">
        <v>816</v>
      </c>
      <c r="CO352">
        <v>2</v>
      </c>
      <c r="CQ352" s="56">
        <v>65.5</v>
      </c>
      <c r="CR352">
        <v>2</v>
      </c>
    </row>
    <row r="353" spans="7:96" x14ac:dyDescent="0.2">
      <c r="G353" s="56">
        <v>427</v>
      </c>
      <c r="H353">
        <v>1</v>
      </c>
      <c r="K353" s="56">
        <v>416</v>
      </c>
      <c r="L353">
        <v>2</v>
      </c>
      <c r="N353" s="56" t="s">
        <v>1519</v>
      </c>
      <c r="O353">
        <v>1</v>
      </c>
      <c r="AI353" s="56">
        <v>33</v>
      </c>
      <c r="AJ353">
        <v>1</v>
      </c>
      <c r="AL353" s="56">
        <v>286</v>
      </c>
      <c r="AM353">
        <v>1</v>
      </c>
      <c r="AO353" s="56">
        <v>32.4</v>
      </c>
      <c r="AP353">
        <v>2</v>
      </c>
      <c r="AR353" s="56">
        <v>286</v>
      </c>
      <c r="AS353">
        <v>1</v>
      </c>
      <c r="AU353" s="56">
        <v>31.7</v>
      </c>
      <c r="AV353">
        <v>3</v>
      </c>
      <c r="AX353" s="56">
        <v>286</v>
      </c>
      <c r="AY353">
        <v>1</v>
      </c>
      <c r="BA353" s="56">
        <v>35.1</v>
      </c>
      <c r="BB353">
        <v>4</v>
      </c>
      <c r="BD353" s="56">
        <v>287</v>
      </c>
      <c r="BE353">
        <v>1</v>
      </c>
      <c r="BG353" s="56">
        <v>36.9</v>
      </c>
      <c r="BH353">
        <v>1</v>
      </c>
      <c r="BJ353" s="56">
        <v>288</v>
      </c>
      <c r="BK353">
        <v>1</v>
      </c>
      <c r="BM353" s="56">
        <v>35.5</v>
      </c>
      <c r="BN353">
        <v>1</v>
      </c>
      <c r="BP353" s="56">
        <v>286</v>
      </c>
      <c r="BQ353">
        <v>1</v>
      </c>
      <c r="BS353" s="56">
        <v>35.299999999999997</v>
      </c>
      <c r="BT353">
        <v>1</v>
      </c>
      <c r="BV353" s="56">
        <v>286</v>
      </c>
      <c r="BW353">
        <v>1</v>
      </c>
      <c r="BY353" s="56">
        <v>40.299999999999997</v>
      </c>
      <c r="BZ353">
        <v>1</v>
      </c>
      <c r="CB353" s="56">
        <v>286</v>
      </c>
      <c r="CC353">
        <v>1</v>
      </c>
      <c r="CE353" s="56">
        <v>33.9</v>
      </c>
      <c r="CF353">
        <v>1</v>
      </c>
      <c r="CH353" s="56">
        <v>287</v>
      </c>
      <c r="CI353">
        <v>1</v>
      </c>
      <c r="CK353" s="56">
        <v>46</v>
      </c>
      <c r="CL353">
        <v>3</v>
      </c>
      <c r="CN353" s="56" t="s">
        <v>1477</v>
      </c>
      <c r="CO353">
        <v>2</v>
      </c>
      <c r="CQ353" s="56">
        <v>65.7</v>
      </c>
      <c r="CR353">
        <v>4</v>
      </c>
    </row>
    <row r="354" spans="7:96" x14ac:dyDescent="0.2">
      <c r="G354" s="56">
        <v>428</v>
      </c>
      <c r="H354">
        <v>2</v>
      </c>
      <c r="K354" s="56">
        <v>418</v>
      </c>
      <c r="L354">
        <v>2</v>
      </c>
      <c r="N354" s="56" t="s">
        <v>137</v>
      </c>
      <c r="O354">
        <v>1</v>
      </c>
      <c r="AI354" s="56">
        <v>33.1</v>
      </c>
      <c r="AJ354">
        <v>1</v>
      </c>
      <c r="AL354" s="56">
        <v>287</v>
      </c>
      <c r="AM354">
        <v>1</v>
      </c>
      <c r="AO354" s="56">
        <v>32.6</v>
      </c>
      <c r="AP354">
        <v>2</v>
      </c>
      <c r="AR354" s="56">
        <v>287</v>
      </c>
      <c r="AS354">
        <v>1</v>
      </c>
      <c r="AU354" s="56">
        <v>31.8</v>
      </c>
      <c r="AV354">
        <v>2</v>
      </c>
      <c r="AX354" s="56">
        <v>287</v>
      </c>
      <c r="AY354">
        <v>1</v>
      </c>
      <c r="BA354" s="56">
        <v>35.299999999999997</v>
      </c>
      <c r="BB354">
        <v>2</v>
      </c>
      <c r="BD354" s="56">
        <v>288</v>
      </c>
      <c r="BE354">
        <v>1</v>
      </c>
      <c r="BG354" s="56">
        <v>37.200000000000003</v>
      </c>
      <c r="BH354">
        <v>1</v>
      </c>
      <c r="BJ354" s="56">
        <v>289</v>
      </c>
      <c r="BK354">
        <v>1</v>
      </c>
      <c r="BM354" s="56">
        <v>35.9</v>
      </c>
      <c r="BN354">
        <v>1</v>
      </c>
      <c r="BP354" s="56">
        <v>287</v>
      </c>
      <c r="BQ354">
        <v>1</v>
      </c>
      <c r="BS354" s="56">
        <v>35.4</v>
      </c>
      <c r="BT354">
        <v>3</v>
      </c>
      <c r="BV354" s="56">
        <v>287</v>
      </c>
      <c r="BW354">
        <v>1</v>
      </c>
      <c r="BY354" s="56">
        <v>40.4</v>
      </c>
      <c r="BZ354">
        <v>1</v>
      </c>
      <c r="CB354" s="56">
        <v>287</v>
      </c>
      <c r="CC354">
        <v>1</v>
      </c>
      <c r="CE354" s="56">
        <v>34</v>
      </c>
      <c r="CF354">
        <v>1</v>
      </c>
      <c r="CH354" s="56">
        <v>288</v>
      </c>
      <c r="CI354">
        <v>1</v>
      </c>
      <c r="CK354" s="56">
        <v>46.2</v>
      </c>
      <c r="CL354">
        <v>3</v>
      </c>
      <c r="CN354" s="56" t="s">
        <v>473</v>
      </c>
      <c r="CO354">
        <v>4</v>
      </c>
      <c r="CQ354" s="56">
        <v>66</v>
      </c>
      <c r="CR354">
        <v>1</v>
      </c>
    </row>
    <row r="355" spans="7:96" x14ac:dyDescent="0.2">
      <c r="G355" s="56">
        <v>430</v>
      </c>
      <c r="H355">
        <v>3</v>
      </c>
      <c r="K355" s="56">
        <v>420</v>
      </c>
      <c r="L355">
        <v>1</v>
      </c>
      <c r="N355" s="56" t="s">
        <v>1931</v>
      </c>
      <c r="O355">
        <v>1</v>
      </c>
      <c r="AI355" s="56">
        <v>33.299999999999997</v>
      </c>
      <c r="AJ355">
        <v>3</v>
      </c>
      <c r="AL355" s="56">
        <v>288</v>
      </c>
      <c r="AM355">
        <v>1</v>
      </c>
      <c r="AO355" s="56">
        <v>32.700000000000003</v>
      </c>
      <c r="AP355">
        <v>1</v>
      </c>
      <c r="AR355" s="56">
        <v>288</v>
      </c>
      <c r="AS355">
        <v>1</v>
      </c>
      <c r="AU355" s="56">
        <v>31.9</v>
      </c>
      <c r="AV355">
        <v>1</v>
      </c>
      <c r="AX355" s="56">
        <v>288</v>
      </c>
      <c r="AY355">
        <v>1</v>
      </c>
      <c r="BA355" s="56">
        <v>35.5</v>
      </c>
      <c r="BB355">
        <v>1</v>
      </c>
      <c r="BD355" s="56">
        <v>289</v>
      </c>
      <c r="BE355">
        <v>1</v>
      </c>
      <c r="BG355" s="56">
        <v>37.4</v>
      </c>
      <c r="BH355">
        <v>3</v>
      </c>
      <c r="BJ355" s="56">
        <v>290</v>
      </c>
      <c r="BK355">
        <v>1</v>
      </c>
      <c r="BM355" s="56">
        <v>36.200000000000003</v>
      </c>
      <c r="BN355">
        <v>2</v>
      </c>
      <c r="BP355" s="56">
        <v>288</v>
      </c>
      <c r="BQ355">
        <v>1</v>
      </c>
      <c r="BS355" s="56">
        <v>35.5</v>
      </c>
      <c r="BT355">
        <v>3</v>
      </c>
      <c r="BV355" s="56">
        <v>288</v>
      </c>
      <c r="BW355">
        <v>1</v>
      </c>
      <c r="BY355" s="56">
        <v>40.5</v>
      </c>
      <c r="BZ355">
        <v>3</v>
      </c>
      <c r="CB355" s="56">
        <v>288</v>
      </c>
      <c r="CC355">
        <v>1</v>
      </c>
      <c r="CE355" s="56">
        <v>34.1</v>
      </c>
      <c r="CF355">
        <v>1</v>
      </c>
      <c r="CH355" s="56">
        <v>289</v>
      </c>
      <c r="CI355">
        <v>1</v>
      </c>
      <c r="CK355" s="56">
        <v>46.3</v>
      </c>
      <c r="CL355">
        <v>2</v>
      </c>
      <c r="CN355" s="56" t="s">
        <v>622</v>
      </c>
      <c r="CO355">
        <v>2</v>
      </c>
      <c r="CQ355" s="56">
        <v>66.099999999999994</v>
      </c>
      <c r="CR355">
        <v>2</v>
      </c>
    </row>
    <row r="356" spans="7:96" x14ac:dyDescent="0.2">
      <c r="G356" s="56">
        <v>433</v>
      </c>
      <c r="H356">
        <v>2</v>
      </c>
      <c r="K356" s="56">
        <v>421</v>
      </c>
      <c r="L356">
        <v>2</v>
      </c>
      <c r="N356" s="56" t="s">
        <v>1315</v>
      </c>
      <c r="O356">
        <v>1</v>
      </c>
      <c r="AI356" s="56">
        <v>33.4</v>
      </c>
      <c r="AJ356">
        <v>3</v>
      </c>
      <c r="AL356" s="56">
        <v>289</v>
      </c>
      <c r="AM356">
        <v>1</v>
      </c>
      <c r="AO356" s="56">
        <v>32.799999999999997</v>
      </c>
      <c r="AP356">
        <v>2</v>
      </c>
      <c r="AR356" s="56">
        <v>289</v>
      </c>
      <c r="AS356">
        <v>1</v>
      </c>
      <c r="AU356" s="56">
        <v>32</v>
      </c>
      <c r="AV356">
        <v>1</v>
      </c>
      <c r="AX356" s="56">
        <v>289</v>
      </c>
      <c r="AY356">
        <v>1</v>
      </c>
      <c r="BA356" s="56">
        <v>35.9</v>
      </c>
      <c r="BB356">
        <v>2</v>
      </c>
      <c r="BD356" s="56">
        <v>290</v>
      </c>
      <c r="BE356">
        <v>1</v>
      </c>
      <c r="BG356" s="56">
        <v>37.6</v>
      </c>
      <c r="BH356">
        <v>1</v>
      </c>
      <c r="BJ356" s="56">
        <v>291</v>
      </c>
      <c r="BK356">
        <v>1</v>
      </c>
      <c r="BM356" s="56">
        <v>36.5</v>
      </c>
      <c r="BN356">
        <v>1</v>
      </c>
      <c r="BP356" s="56">
        <v>289</v>
      </c>
      <c r="BQ356">
        <v>1</v>
      </c>
      <c r="BS356" s="56">
        <v>35.6</v>
      </c>
      <c r="BT356">
        <v>1</v>
      </c>
      <c r="BV356" s="56">
        <v>289</v>
      </c>
      <c r="BW356">
        <v>1</v>
      </c>
      <c r="BY356" s="56">
        <v>40.799999999999997</v>
      </c>
      <c r="BZ356">
        <v>1</v>
      </c>
      <c r="CB356" s="56">
        <v>289</v>
      </c>
      <c r="CC356">
        <v>1</v>
      </c>
      <c r="CE356" s="56">
        <v>34.200000000000003</v>
      </c>
      <c r="CF356">
        <v>1</v>
      </c>
      <c r="CH356" s="56">
        <v>290</v>
      </c>
      <c r="CI356">
        <v>1</v>
      </c>
      <c r="CK356" s="56">
        <v>46.5</v>
      </c>
      <c r="CL356">
        <v>3</v>
      </c>
      <c r="CN356" s="56" t="s">
        <v>1059</v>
      </c>
      <c r="CO356">
        <v>3</v>
      </c>
      <c r="CQ356" s="56">
        <v>66.3</v>
      </c>
      <c r="CR356">
        <v>2</v>
      </c>
    </row>
    <row r="357" spans="7:96" x14ac:dyDescent="0.2">
      <c r="G357" s="56">
        <v>435</v>
      </c>
      <c r="H357">
        <v>1</v>
      </c>
      <c r="K357" s="56">
        <v>423</v>
      </c>
      <c r="L357">
        <v>2</v>
      </c>
      <c r="N357" s="56" t="s">
        <v>586</v>
      </c>
      <c r="O357">
        <v>1</v>
      </c>
      <c r="AI357" s="56">
        <v>33.5</v>
      </c>
      <c r="AJ357">
        <v>1</v>
      </c>
      <c r="AL357" s="56">
        <v>290</v>
      </c>
      <c r="AM357">
        <v>1</v>
      </c>
      <c r="AO357" s="56">
        <v>32.9</v>
      </c>
      <c r="AP357">
        <v>1</v>
      </c>
      <c r="AR357" s="56">
        <v>290</v>
      </c>
      <c r="AS357">
        <v>1</v>
      </c>
      <c r="AU357" s="56">
        <v>32.1</v>
      </c>
      <c r="AV357">
        <v>1</v>
      </c>
      <c r="AX357" s="56">
        <v>290</v>
      </c>
      <c r="AY357">
        <v>1</v>
      </c>
      <c r="BA357" s="56">
        <v>36</v>
      </c>
      <c r="BB357">
        <v>1</v>
      </c>
      <c r="BD357" s="56">
        <v>291</v>
      </c>
      <c r="BE357">
        <v>1</v>
      </c>
      <c r="BG357" s="56">
        <v>38</v>
      </c>
      <c r="BH357">
        <v>1</v>
      </c>
      <c r="BJ357" s="56">
        <v>292</v>
      </c>
      <c r="BK357">
        <v>1</v>
      </c>
      <c r="BM357" s="56">
        <v>36.6</v>
      </c>
      <c r="BN357">
        <v>1</v>
      </c>
      <c r="BP357" s="56">
        <v>290</v>
      </c>
      <c r="BQ357">
        <v>1</v>
      </c>
      <c r="BS357" s="56">
        <v>35.799999999999997</v>
      </c>
      <c r="BT357">
        <v>2</v>
      </c>
      <c r="BV357" s="56">
        <v>290</v>
      </c>
      <c r="BW357">
        <v>1</v>
      </c>
      <c r="BY357" s="56">
        <v>40.9</v>
      </c>
      <c r="BZ357">
        <v>1</v>
      </c>
      <c r="CB357" s="56">
        <v>290</v>
      </c>
      <c r="CC357">
        <v>1</v>
      </c>
      <c r="CE357" s="56">
        <v>34.4</v>
      </c>
      <c r="CF357">
        <v>3</v>
      </c>
      <c r="CH357" s="56">
        <v>291</v>
      </c>
      <c r="CI357">
        <v>1</v>
      </c>
      <c r="CK357" s="56">
        <v>46.6</v>
      </c>
      <c r="CL357">
        <v>2</v>
      </c>
      <c r="CN357" s="56" t="s">
        <v>1012</v>
      </c>
      <c r="CO357">
        <v>4</v>
      </c>
      <c r="CQ357" s="56">
        <v>66.400000000000006</v>
      </c>
      <c r="CR357">
        <v>1</v>
      </c>
    </row>
    <row r="358" spans="7:96" x14ac:dyDescent="0.2">
      <c r="G358" s="56">
        <v>436</v>
      </c>
      <c r="H358">
        <v>2</v>
      </c>
      <c r="K358" s="56">
        <v>425</v>
      </c>
      <c r="L358">
        <v>1</v>
      </c>
      <c r="N358" s="56" t="s">
        <v>1636</v>
      </c>
      <c r="O358">
        <v>1</v>
      </c>
      <c r="AI358" s="56">
        <v>33.6</v>
      </c>
      <c r="AJ358">
        <v>1</v>
      </c>
      <c r="AL358" s="56">
        <v>291</v>
      </c>
      <c r="AM358">
        <v>1</v>
      </c>
      <c r="AO358" s="56">
        <v>33</v>
      </c>
      <c r="AP358">
        <v>1</v>
      </c>
      <c r="AR358" s="56">
        <v>291</v>
      </c>
      <c r="AS358">
        <v>1</v>
      </c>
      <c r="AU358" s="56">
        <v>32.200000000000003</v>
      </c>
      <c r="AV358">
        <v>1</v>
      </c>
      <c r="AX358" s="56">
        <v>291</v>
      </c>
      <c r="AY358">
        <v>1</v>
      </c>
      <c r="BA358" s="56">
        <v>36.299999999999997</v>
      </c>
      <c r="BB358">
        <v>1</v>
      </c>
      <c r="BD358" s="56">
        <v>292</v>
      </c>
      <c r="BE358">
        <v>1</v>
      </c>
      <c r="BG358" s="56">
        <v>38.1</v>
      </c>
      <c r="BH358">
        <v>1</v>
      </c>
      <c r="BJ358" s="56">
        <v>293</v>
      </c>
      <c r="BK358">
        <v>1</v>
      </c>
      <c r="BM358" s="56">
        <v>36.700000000000003</v>
      </c>
      <c r="BN358">
        <v>1</v>
      </c>
      <c r="BP358" s="56">
        <v>291</v>
      </c>
      <c r="BQ358">
        <v>1</v>
      </c>
      <c r="BS358" s="56">
        <v>35.9</v>
      </c>
      <c r="BT358">
        <v>2</v>
      </c>
      <c r="BV358" s="56">
        <v>291</v>
      </c>
      <c r="BW358">
        <v>1</v>
      </c>
      <c r="BY358" s="56">
        <v>41.1</v>
      </c>
      <c r="BZ358">
        <v>1</v>
      </c>
      <c r="CB358" s="56">
        <v>291</v>
      </c>
      <c r="CC358">
        <v>1</v>
      </c>
      <c r="CE358" s="56">
        <v>34.6</v>
      </c>
      <c r="CF358">
        <v>1</v>
      </c>
      <c r="CH358" s="56">
        <v>292</v>
      </c>
      <c r="CI358">
        <v>1</v>
      </c>
      <c r="CK358" s="56">
        <v>46.7</v>
      </c>
      <c r="CL358">
        <v>4</v>
      </c>
      <c r="CN358" s="56" t="s">
        <v>1147</v>
      </c>
      <c r="CO358">
        <v>3</v>
      </c>
      <c r="CQ358" s="56">
        <v>66.5</v>
      </c>
      <c r="CR358">
        <v>1</v>
      </c>
    </row>
    <row r="359" spans="7:96" x14ac:dyDescent="0.2">
      <c r="G359" s="56">
        <v>438</v>
      </c>
      <c r="H359">
        <v>1</v>
      </c>
      <c r="K359" s="56">
        <v>426</v>
      </c>
      <c r="L359">
        <v>2</v>
      </c>
      <c r="N359" s="56" t="s">
        <v>770</v>
      </c>
      <c r="O359">
        <v>1</v>
      </c>
      <c r="AI359" s="56">
        <v>33.799999999999997</v>
      </c>
      <c r="AJ359">
        <v>2</v>
      </c>
      <c r="AL359" s="56">
        <v>292</v>
      </c>
      <c r="AM359">
        <v>1</v>
      </c>
      <c r="AO359" s="56">
        <v>33.1</v>
      </c>
      <c r="AP359">
        <v>1</v>
      </c>
      <c r="AR359" s="56">
        <v>292</v>
      </c>
      <c r="AS359">
        <v>1</v>
      </c>
      <c r="AU359" s="56">
        <v>32.4</v>
      </c>
      <c r="AV359">
        <v>5</v>
      </c>
      <c r="AX359" s="56">
        <v>292</v>
      </c>
      <c r="AY359">
        <v>1</v>
      </c>
      <c r="BA359" s="56">
        <v>36.4</v>
      </c>
      <c r="BB359">
        <v>1</v>
      </c>
      <c r="BD359" s="56">
        <v>293</v>
      </c>
      <c r="BE359">
        <v>1</v>
      </c>
      <c r="BG359" s="56">
        <v>38.4</v>
      </c>
      <c r="BH359">
        <v>1</v>
      </c>
      <c r="BJ359" s="56">
        <v>294</v>
      </c>
      <c r="BK359">
        <v>1</v>
      </c>
      <c r="BM359" s="56">
        <v>36.9</v>
      </c>
      <c r="BN359">
        <v>1</v>
      </c>
      <c r="BP359" s="56">
        <v>292</v>
      </c>
      <c r="BQ359">
        <v>1</v>
      </c>
      <c r="BS359" s="56">
        <v>36</v>
      </c>
      <c r="BT359">
        <v>2</v>
      </c>
      <c r="BV359" s="56">
        <v>292</v>
      </c>
      <c r="BW359">
        <v>1</v>
      </c>
      <c r="BY359" s="56">
        <v>41.2</v>
      </c>
      <c r="BZ359">
        <v>1</v>
      </c>
      <c r="CB359" s="56">
        <v>292</v>
      </c>
      <c r="CC359">
        <v>1</v>
      </c>
      <c r="CE359" s="56">
        <v>34.799999999999997</v>
      </c>
      <c r="CF359">
        <v>1</v>
      </c>
      <c r="CH359" s="56">
        <v>293</v>
      </c>
      <c r="CI359">
        <v>1</v>
      </c>
      <c r="CK359" s="56">
        <v>46.8</v>
      </c>
      <c r="CL359">
        <v>1</v>
      </c>
      <c r="CN359" s="56" t="s">
        <v>935</v>
      </c>
      <c r="CO359">
        <v>2</v>
      </c>
      <c r="CQ359" s="56">
        <v>66.599999999999994</v>
      </c>
      <c r="CR359">
        <v>2</v>
      </c>
    </row>
    <row r="360" spans="7:96" x14ac:dyDescent="0.2">
      <c r="G360" s="56">
        <v>439</v>
      </c>
      <c r="H360">
        <v>1</v>
      </c>
      <c r="K360" s="56">
        <v>428</v>
      </c>
      <c r="L360">
        <v>2</v>
      </c>
      <c r="N360" s="56" t="s">
        <v>1372</v>
      </c>
      <c r="O360">
        <v>1</v>
      </c>
      <c r="AI360" s="56">
        <v>33.9</v>
      </c>
      <c r="AJ360">
        <v>2</v>
      </c>
      <c r="AL360" s="56">
        <v>293</v>
      </c>
      <c r="AM360">
        <v>1</v>
      </c>
      <c r="AO360" s="56">
        <v>33.299999999999997</v>
      </c>
      <c r="AP360">
        <v>2</v>
      </c>
      <c r="AR360" s="56">
        <v>293</v>
      </c>
      <c r="AS360">
        <v>1</v>
      </c>
      <c r="AU360" s="56">
        <v>32.6</v>
      </c>
      <c r="AV360">
        <v>2</v>
      </c>
      <c r="AX360" s="56">
        <v>293</v>
      </c>
      <c r="AY360">
        <v>1</v>
      </c>
      <c r="BA360" s="56">
        <v>36.5</v>
      </c>
      <c r="BB360">
        <v>1</v>
      </c>
      <c r="BD360" s="56">
        <v>294</v>
      </c>
      <c r="BE360">
        <v>1</v>
      </c>
      <c r="BG360" s="56">
        <v>38.5</v>
      </c>
      <c r="BH360">
        <v>1</v>
      </c>
      <c r="BJ360" s="56">
        <v>295</v>
      </c>
      <c r="BK360">
        <v>1</v>
      </c>
      <c r="BM360" s="56">
        <v>37</v>
      </c>
      <c r="BN360">
        <v>2</v>
      </c>
      <c r="BP360" s="56">
        <v>293</v>
      </c>
      <c r="BQ360">
        <v>1</v>
      </c>
      <c r="BS360" s="56">
        <v>36.1</v>
      </c>
      <c r="BT360">
        <v>2</v>
      </c>
      <c r="BV360" s="56">
        <v>293</v>
      </c>
      <c r="BW360">
        <v>1</v>
      </c>
      <c r="BY360" s="56">
        <v>41.3</v>
      </c>
      <c r="BZ360">
        <v>2</v>
      </c>
      <c r="CB360" s="56">
        <v>293</v>
      </c>
      <c r="CC360">
        <v>1</v>
      </c>
      <c r="CE360" s="56">
        <v>34.9</v>
      </c>
      <c r="CF360">
        <v>2</v>
      </c>
      <c r="CH360" s="56">
        <v>294</v>
      </c>
      <c r="CI360">
        <v>1</v>
      </c>
      <c r="CK360" s="56">
        <v>46.9</v>
      </c>
      <c r="CL360">
        <v>5</v>
      </c>
      <c r="CN360" s="56" t="s">
        <v>652</v>
      </c>
      <c r="CO360">
        <v>4</v>
      </c>
      <c r="CQ360" s="56">
        <v>66.7</v>
      </c>
      <c r="CR360">
        <v>1</v>
      </c>
    </row>
    <row r="361" spans="7:96" x14ac:dyDescent="0.2">
      <c r="G361" s="56">
        <v>440</v>
      </c>
      <c r="H361">
        <v>6</v>
      </c>
      <c r="K361" s="56">
        <v>430</v>
      </c>
      <c r="L361">
        <v>1</v>
      </c>
      <c r="N361" s="56" t="s">
        <v>120</v>
      </c>
      <c r="O361">
        <v>1</v>
      </c>
      <c r="AI361" s="56">
        <v>34</v>
      </c>
      <c r="AJ361">
        <v>1</v>
      </c>
      <c r="AL361" s="56">
        <v>294</v>
      </c>
      <c r="AM361">
        <v>1</v>
      </c>
      <c r="AO361" s="56">
        <v>33.4</v>
      </c>
      <c r="AP361">
        <v>3</v>
      </c>
      <c r="AR361" s="56">
        <v>294</v>
      </c>
      <c r="AS361">
        <v>1</v>
      </c>
      <c r="AU361" s="56">
        <v>32.799999999999997</v>
      </c>
      <c r="AV361">
        <v>2</v>
      </c>
      <c r="AX361" s="56">
        <v>294</v>
      </c>
      <c r="AY361">
        <v>1</v>
      </c>
      <c r="BA361" s="56">
        <v>36.6</v>
      </c>
      <c r="BB361">
        <v>1</v>
      </c>
      <c r="BD361" s="56">
        <v>295</v>
      </c>
      <c r="BE361">
        <v>1</v>
      </c>
      <c r="BG361" s="56">
        <v>38.6</v>
      </c>
      <c r="BH361">
        <v>3</v>
      </c>
      <c r="BJ361" s="56">
        <v>296</v>
      </c>
      <c r="BK361">
        <v>1</v>
      </c>
      <c r="BM361" s="56">
        <v>37.1</v>
      </c>
      <c r="BN361">
        <v>1</v>
      </c>
      <c r="BP361" s="56">
        <v>294</v>
      </c>
      <c r="BQ361">
        <v>1</v>
      </c>
      <c r="BS361" s="56">
        <v>36.299999999999997</v>
      </c>
      <c r="BT361">
        <v>2</v>
      </c>
      <c r="BV361" s="56">
        <v>294</v>
      </c>
      <c r="BW361">
        <v>1</v>
      </c>
      <c r="BY361" s="56">
        <v>41.4</v>
      </c>
      <c r="BZ361">
        <v>2</v>
      </c>
      <c r="CB361" s="56">
        <v>294</v>
      </c>
      <c r="CC361">
        <v>1</v>
      </c>
      <c r="CE361" s="56">
        <v>35.200000000000003</v>
      </c>
      <c r="CF361">
        <v>3</v>
      </c>
      <c r="CH361" s="56">
        <v>295</v>
      </c>
      <c r="CI361">
        <v>1</v>
      </c>
      <c r="CK361" s="56">
        <v>47</v>
      </c>
      <c r="CL361">
        <v>4</v>
      </c>
      <c r="CN361" s="56" t="s">
        <v>131</v>
      </c>
      <c r="CO361">
        <v>2</v>
      </c>
      <c r="CQ361" s="56">
        <v>67.3</v>
      </c>
      <c r="CR361">
        <v>1</v>
      </c>
    </row>
    <row r="362" spans="7:96" x14ac:dyDescent="0.2">
      <c r="G362" s="56">
        <v>446</v>
      </c>
      <c r="H362">
        <v>1</v>
      </c>
      <c r="K362" s="56">
        <v>431</v>
      </c>
      <c r="L362">
        <v>3</v>
      </c>
      <c r="N362" s="56" t="s">
        <v>1545</v>
      </c>
      <c r="O362">
        <v>1</v>
      </c>
      <c r="AI362" s="56">
        <v>34.299999999999997</v>
      </c>
      <c r="AJ362">
        <v>3</v>
      </c>
      <c r="AL362" s="56">
        <v>295</v>
      </c>
      <c r="AM362">
        <v>1</v>
      </c>
      <c r="AO362" s="56">
        <v>33.5</v>
      </c>
      <c r="AP362">
        <v>1</v>
      </c>
      <c r="AR362" s="56">
        <v>295</v>
      </c>
      <c r="AS362">
        <v>1</v>
      </c>
      <c r="AU362" s="56">
        <v>32.9</v>
      </c>
      <c r="AV362">
        <v>1</v>
      </c>
      <c r="AX362" s="56">
        <v>295</v>
      </c>
      <c r="AY362">
        <v>1</v>
      </c>
      <c r="BA362" s="56">
        <v>36.700000000000003</v>
      </c>
      <c r="BB362">
        <v>5</v>
      </c>
      <c r="BD362" s="56">
        <v>296</v>
      </c>
      <c r="BE362">
        <v>1</v>
      </c>
      <c r="BG362" s="56">
        <v>38.799999999999997</v>
      </c>
      <c r="BH362">
        <v>1</v>
      </c>
      <c r="BJ362" s="56">
        <v>297</v>
      </c>
      <c r="BK362">
        <v>1</v>
      </c>
      <c r="BM362" s="56">
        <v>37.299999999999997</v>
      </c>
      <c r="BN362">
        <v>3</v>
      </c>
      <c r="BP362" s="56">
        <v>295</v>
      </c>
      <c r="BQ362">
        <v>1</v>
      </c>
      <c r="BS362" s="56">
        <v>36.5</v>
      </c>
      <c r="BT362">
        <v>1</v>
      </c>
      <c r="BV362" s="56">
        <v>295</v>
      </c>
      <c r="BW362">
        <v>1</v>
      </c>
      <c r="BY362" s="56">
        <v>41.6</v>
      </c>
      <c r="BZ362">
        <v>1</v>
      </c>
      <c r="CB362" s="56">
        <v>295</v>
      </c>
      <c r="CC362">
        <v>1</v>
      </c>
      <c r="CE362" s="56">
        <v>35.299999999999997</v>
      </c>
      <c r="CF362">
        <v>1</v>
      </c>
      <c r="CH362" s="56">
        <v>296</v>
      </c>
      <c r="CI362">
        <v>1</v>
      </c>
      <c r="CK362" s="56">
        <v>47.1</v>
      </c>
      <c r="CL362">
        <v>4</v>
      </c>
      <c r="CN362" s="56" t="s">
        <v>849</v>
      </c>
      <c r="CO362">
        <v>3</v>
      </c>
      <c r="CQ362" s="56">
        <v>67.5</v>
      </c>
      <c r="CR362">
        <v>1</v>
      </c>
    </row>
    <row r="363" spans="7:96" x14ac:dyDescent="0.2">
      <c r="G363" s="56">
        <v>447</v>
      </c>
      <c r="H363">
        <v>1</v>
      </c>
      <c r="K363" s="56">
        <v>434</v>
      </c>
      <c r="L363">
        <v>1</v>
      </c>
      <c r="N363" s="56" t="s">
        <v>1205</v>
      </c>
      <c r="O363">
        <v>1</v>
      </c>
      <c r="AI363" s="56">
        <v>34.5</v>
      </c>
      <c r="AJ363">
        <v>2</v>
      </c>
      <c r="AL363" s="56">
        <v>296</v>
      </c>
      <c r="AM363">
        <v>1</v>
      </c>
      <c r="AO363" s="56">
        <v>33.6</v>
      </c>
      <c r="AP363">
        <v>1</v>
      </c>
      <c r="AR363" s="56">
        <v>296</v>
      </c>
      <c r="AS363">
        <v>1</v>
      </c>
      <c r="AU363" s="56">
        <v>33.1</v>
      </c>
      <c r="AV363">
        <v>3</v>
      </c>
      <c r="AX363" s="56">
        <v>296</v>
      </c>
      <c r="AY363">
        <v>1</v>
      </c>
      <c r="BA363" s="56">
        <v>36.799999999999997</v>
      </c>
      <c r="BB363">
        <v>1</v>
      </c>
      <c r="BD363" s="56">
        <v>297</v>
      </c>
      <c r="BE363">
        <v>1</v>
      </c>
      <c r="BG363" s="56">
        <v>39</v>
      </c>
      <c r="BH363">
        <v>1</v>
      </c>
      <c r="BJ363" s="56">
        <v>298</v>
      </c>
      <c r="BK363">
        <v>1</v>
      </c>
      <c r="BM363" s="56">
        <v>37.4</v>
      </c>
      <c r="BN363">
        <v>1</v>
      </c>
      <c r="BP363" s="56">
        <v>296</v>
      </c>
      <c r="BQ363">
        <v>1</v>
      </c>
      <c r="BS363" s="56">
        <v>36.9</v>
      </c>
      <c r="BT363">
        <v>2</v>
      </c>
      <c r="BV363" s="56">
        <v>296</v>
      </c>
      <c r="BW363">
        <v>1</v>
      </c>
      <c r="BY363" s="56">
        <v>41.7</v>
      </c>
      <c r="BZ363">
        <v>3</v>
      </c>
      <c r="CB363" s="56">
        <v>296</v>
      </c>
      <c r="CC363">
        <v>1</v>
      </c>
      <c r="CE363" s="56">
        <v>35.4</v>
      </c>
      <c r="CF363">
        <v>1</v>
      </c>
      <c r="CH363" s="56">
        <v>297</v>
      </c>
      <c r="CI363">
        <v>1</v>
      </c>
      <c r="CK363" s="56">
        <v>47.2</v>
      </c>
      <c r="CL363">
        <v>2</v>
      </c>
      <c r="CN363" s="56" t="s">
        <v>804</v>
      </c>
      <c r="CO363">
        <v>4</v>
      </c>
      <c r="CQ363" s="56">
        <v>67.599999999999994</v>
      </c>
      <c r="CR363">
        <v>2</v>
      </c>
    </row>
    <row r="364" spans="7:96" x14ac:dyDescent="0.2">
      <c r="G364" s="56">
        <v>448</v>
      </c>
      <c r="H364">
        <v>1</v>
      </c>
      <c r="K364" s="56">
        <v>435</v>
      </c>
      <c r="L364">
        <v>1</v>
      </c>
      <c r="N364" s="56" t="s">
        <v>83</v>
      </c>
      <c r="O364">
        <v>1</v>
      </c>
      <c r="AI364" s="56">
        <v>34.6</v>
      </c>
      <c r="AJ364">
        <v>3</v>
      </c>
      <c r="AL364" s="56">
        <v>297</v>
      </c>
      <c r="AM364">
        <v>1</v>
      </c>
      <c r="AO364" s="56">
        <v>33.700000000000003</v>
      </c>
      <c r="AP364">
        <v>2</v>
      </c>
      <c r="AR364" s="56">
        <v>297</v>
      </c>
      <c r="AS364">
        <v>1</v>
      </c>
      <c r="AU364" s="56">
        <v>33.299999999999997</v>
      </c>
      <c r="AV364">
        <v>2</v>
      </c>
      <c r="AX364" s="56">
        <v>297</v>
      </c>
      <c r="AY364">
        <v>1</v>
      </c>
      <c r="BA364" s="56">
        <v>36.9</v>
      </c>
      <c r="BB364">
        <v>3</v>
      </c>
      <c r="BD364" s="56">
        <v>298</v>
      </c>
      <c r="BE364">
        <v>1</v>
      </c>
      <c r="BG364" s="56">
        <v>39.200000000000003</v>
      </c>
      <c r="BH364">
        <v>1</v>
      </c>
      <c r="BJ364" s="56">
        <v>299</v>
      </c>
      <c r="BK364">
        <v>1</v>
      </c>
      <c r="BM364" s="56">
        <v>37.5</v>
      </c>
      <c r="BN364">
        <v>2</v>
      </c>
      <c r="BP364" s="56">
        <v>297</v>
      </c>
      <c r="BQ364">
        <v>1</v>
      </c>
      <c r="BS364" s="56">
        <v>37</v>
      </c>
      <c r="BT364">
        <v>1</v>
      </c>
      <c r="BV364" s="56">
        <v>297</v>
      </c>
      <c r="BW364">
        <v>1</v>
      </c>
      <c r="BY364" s="56">
        <v>41.8</v>
      </c>
      <c r="BZ364">
        <v>1</v>
      </c>
      <c r="CB364" s="56">
        <v>297</v>
      </c>
      <c r="CC364">
        <v>1</v>
      </c>
      <c r="CE364" s="56">
        <v>35.5</v>
      </c>
      <c r="CF364">
        <v>1</v>
      </c>
      <c r="CH364" s="56">
        <v>298</v>
      </c>
      <c r="CI364">
        <v>1</v>
      </c>
      <c r="CK364" s="56">
        <v>47.3</v>
      </c>
      <c r="CL364">
        <v>3</v>
      </c>
      <c r="CN364" s="56" t="s">
        <v>1341</v>
      </c>
      <c r="CO364">
        <v>2</v>
      </c>
      <c r="CQ364" s="56">
        <v>67.7</v>
      </c>
      <c r="CR364">
        <v>2</v>
      </c>
    </row>
    <row r="365" spans="7:96" x14ac:dyDescent="0.2">
      <c r="G365" s="56">
        <v>449</v>
      </c>
      <c r="H365">
        <v>1</v>
      </c>
      <c r="K365" s="56">
        <v>436</v>
      </c>
      <c r="L365">
        <v>3</v>
      </c>
      <c r="N365" s="56" t="s">
        <v>1801</v>
      </c>
      <c r="O365">
        <v>1</v>
      </c>
      <c r="AI365" s="56">
        <v>34.700000000000003</v>
      </c>
      <c r="AJ365">
        <v>1</v>
      </c>
      <c r="AL365" s="56">
        <v>298</v>
      </c>
      <c r="AM365">
        <v>1</v>
      </c>
      <c r="AO365" s="56">
        <v>33.9</v>
      </c>
      <c r="AP365">
        <v>2</v>
      </c>
      <c r="AR365" s="56">
        <v>298</v>
      </c>
      <c r="AS365">
        <v>1</v>
      </c>
      <c r="AU365" s="56">
        <v>33.4</v>
      </c>
      <c r="AV365">
        <v>2</v>
      </c>
      <c r="AX365" s="56">
        <v>298</v>
      </c>
      <c r="AY365">
        <v>1</v>
      </c>
      <c r="BA365" s="56">
        <v>37.1</v>
      </c>
      <c r="BB365">
        <v>2</v>
      </c>
      <c r="BD365" s="56">
        <v>299</v>
      </c>
      <c r="BE365">
        <v>1</v>
      </c>
      <c r="BG365" s="56">
        <v>39.299999999999997</v>
      </c>
      <c r="BH365">
        <v>1</v>
      </c>
      <c r="BJ365" s="56">
        <v>300</v>
      </c>
      <c r="BK365">
        <v>1</v>
      </c>
      <c r="BM365" s="56">
        <v>37.6</v>
      </c>
      <c r="BN365">
        <v>1</v>
      </c>
      <c r="BP365" s="56">
        <v>298</v>
      </c>
      <c r="BQ365">
        <v>1</v>
      </c>
      <c r="BS365" s="56">
        <v>37.1</v>
      </c>
      <c r="BT365">
        <v>2</v>
      </c>
      <c r="BV365" s="56">
        <v>298</v>
      </c>
      <c r="BW365">
        <v>1</v>
      </c>
      <c r="BY365" s="56">
        <v>41.9</v>
      </c>
      <c r="BZ365">
        <v>1</v>
      </c>
      <c r="CB365" s="56">
        <v>298</v>
      </c>
      <c r="CC365">
        <v>1</v>
      </c>
      <c r="CE365" s="56">
        <v>35.6</v>
      </c>
      <c r="CF365">
        <v>2</v>
      </c>
      <c r="CH365" s="56">
        <v>299</v>
      </c>
      <c r="CI365">
        <v>1</v>
      </c>
      <c r="CK365" s="56">
        <v>47.4</v>
      </c>
      <c r="CL365">
        <v>4</v>
      </c>
      <c r="CN365" s="56" t="s">
        <v>1081</v>
      </c>
      <c r="CO365">
        <v>2</v>
      </c>
      <c r="CQ365" s="56">
        <v>67.900000000000006</v>
      </c>
      <c r="CR365">
        <v>1</v>
      </c>
    </row>
    <row r="366" spans="7:96" x14ac:dyDescent="0.2">
      <c r="G366" s="56">
        <v>450</v>
      </c>
      <c r="H366">
        <v>2</v>
      </c>
      <c r="K366" s="56">
        <v>439</v>
      </c>
      <c r="L366">
        <v>1</v>
      </c>
      <c r="N366" s="56" t="s">
        <v>776</v>
      </c>
      <c r="O366">
        <v>1</v>
      </c>
      <c r="AI366" s="56">
        <v>34.799999999999997</v>
      </c>
      <c r="AJ366">
        <v>2</v>
      </c>
      <c r="AL366" s="56">
        <v>299</v>
      </c>
      <c r="AM366">
        <v>1</v>
      </c>
      <c r="AO366" s="56">
        <v>34</v>
      </c>
      <c r="AP366">
        <v>1</v>
      </c>
      <c r="AR366" s="56">
        <v>299</v>
      </c>
      <c r="AS366">
        <v>1</v>
      </c>
      <c r="AU366" s="56">
        <v>33.5</v>
      </c>
      <c r="AV366">
        <v>1</v>
      </c>
      <c r="AX366" s="56">
        <v>299</v>
      </c>
      <c r="AY366">
        <v>1</v>
      </c>
      <c r="BA366" s="56">
        <v>37.200000000000003</v>
      </c>
      <c r="BB366">
        <v>1</v>
      </c>
      <c r="BD366" s="56">
        <v>300</v>
      </c>
      <c r="BE366">
        <v>1</v>
      </c>
      <c r="BG366" s="56">
        <v>39.4</v>
      </c>
      <c r="BH366">
        <v>1</v>
      </c>
      <c r="BJ366" s="56">
        <v>301</v>
      </c>
      <c r="BK366">
        <v>1</v>
      </c>
      <c r="BM366" s="56">
        <v>37.9</v>
      </c>
      <c r="BN366">
        <v>2</v>
      </c>
      <c r="BP366" s="56">
        <v>299</v>
      </c>
      <c r="BQ366">
        <v>1</v>
      </c>
      <c r="BS366" s="56">
        <v>37.4</v>
      </c>
      <c r="BT366">
        <v>1</v>
      </c>
      <c r="BV366" s="56">
        <v>299</v>
      </c>
      <c r="BW366">
        <v>1</v>
      </c>
      <c r="BY366" s="56">
        <v>42</v>
      </c>
      <c r="BZ366">
        <v>1</v>
      </c>
      <c r="CB366" s="56">
        <v>299</v>
      </c>
      <c r="CC366">
        <v>1</v>
      </c>
      <c r="CE366" s="56">
        <v>35.700000000000003</v>
      </c>
      <c r="CF366">
        <v>2</v>
      </c>
      <c r="CH366" s="56">
        <v>300</v>
      </c>
      <c r="CI366">
        <v>1</v>
      </c>
      <c r="CK366" s="56">
        <v>47.5</v>
      </c>
      <c r="CL366">
        <v>2</v>
      </c>
      <c r="CN366" s="56" t="s">
        <v>1609</v>
      </c>
      <c r="CO366">
        <v>2</v>
      </c>
      <c r="CQ366" s="56">
        <v>68.400000000000006</v>
      </c>
      <c r="CR366">
        <v>1</v>
      </c>
    </row>
    <row r="367" spans="7:96" x14ac:dyDescent="0.2">
      <c r="G367" s="56">
        <v>452</v>
      </c>
      <c r="H367">
        <v>4</v>
      </c>
      <c r="K367" s="56">
        <v>440</v>
      </c>
      <c r="L367">
        <v>2</v>
      </c>
      <c r="N367" s="56" t="s">
        <v>1433</v>
      </c>
      <c r="O367">
        <v>1</v>
      </c>
      <c r="AI367" s="56">
        <v>34.9</v>
      </c>
      <c r="AJ367">
        <v>2</v>
      </c>
      <c r="AL367" s="56">
        <v>300</v>
      </c>
      <c r="AM367">
        <v>1</v>
      </c>
      <c r="AO367" s="56">
        <v>34.1</v>
      </c>
      <c r="AP367">
        <v>1</v>
      </c>
      <c r="AR367" s="56">
        <v>300</v>
      </c>
      <c r="AS367">
        <v>1</v>
      </c>
      <c r="AU367" s="56">
        <v>33.700000000000003</v>
      </c>
      <c r="AV367">
        <v>1</v>
      </c>
      <c r="AX367" s="56">
        <v>300</v>
      </c>
      <c r="AY367">
        <v>1</v>
      </c>
      <c r="BA367" s="56">
        <v>37.5</v>
      </c>
      <c r="BB367">
        <v>1</v>
      </c>
      <c r="BD367" s="56">
        <v>301</v>
      </c>
      <c r="BE367">
        <v>1</v>
      </c>
      <c r="BG367" s="56">
        <v>39.5</v>
      </c>
      <c r="BH367">
        <v>3</v>
      </c>
      <c r="BJ367" s="56">
        <v>302</v>
      </c>
      <c r="BK367">
        <v>1</v>
      </c>
      <c r="BM367" s="56">
        <v>38</v>
      </c>
      <c r="BN367">
        <v>1</v>
      </c>
      <c r="BP367" s="56">
        <v>300</v>
      </c>
      <c r="BQ367">
        <v>1</v>
      </c>
      <c r="BS367" s="56">
        <v>37.6</v>
      </c>
      <c r="BT367">
        <v>1</v>
      </c>
      <c r="BV367" s="56">
        <v>300</v>
      </c>
      <c r="BW367">
        <v>1</v>
      </c>
      <c r="BY367" s="56">
        <v>42.1</v>
      </c>
      <c r="BZ367">
        <v>2</v>
      </c>
      <c r="CB367" s="56">
        <v>300</v>
      </c>
      <c r="CC367">
        <v>1</v>
      </c>
      <c r="CE367" s="56">
        <v>35.799999999999997</v>
      </c>
      <c r="CF367">
        <v>3</v>
      </c>
      <c r="CH367" s="56">
        <v>301</v>
      </c>
      <c r="CI367">
        <v>1</v>
      </c>
      <c r="CK367" s="56">
        <v>47.6</v>
      </c>
      <c r="CL367">
        <v>4</v>
      </c>
      <c r="CN367" s="56" t="s">
        <v>782</v>
      </c>
      <c r="CO367">
        <v>5</v>
      </c>
      <c r="CQ367" s="56">
        <v>68.5</v>
      </c>
      <c r="CR367">
        <v>1</v>
      </c>
    </row>
    <row r="368" spans="7:96" x14ac:dyDescent="0.2">
      <c r="G368" s="56">
        <v>456</v>
      </c>
      <c r="H368">
        <v>2</v>
      </c>
      <c r="K368" s="56">
        <v>442</v>
      </c>
      <c r="L368">
        <v>3</v>
      </c>
      <c r="N368" s="56" t="s">
        <v>1392</v>
      </c>
      <c r="O368">
        <v>1</v>
      </c>
      <c r="AI368" s="56">
        <v>35</v>
      </c>
      <c r="AJ368">
        <v>1</v>
      </c>
      <c r="AL368" s="56">
        <v>301</v>
      </c>
      <c r="AM368">
        <v>1</v>
      </c>
      <c r="AO368" s="56">
        <v>34.4</v>
      </c>
      <c r="AP368">
        <v>2</v>
      </c>
      <c r="AR368" s="56">
        <v>301</v>
      </c>
      <c r="AS368">
        <v>1</v>
      </c>
      <c r="AU368" s="56">
        <v>33.799999999999997</v>
      </c>
      <c r="AV368">
        <v>2</v>
      </c>
      <c r="AX368" s="56">
        <v>301</v>
      </c>
      <c r="AY368">
        <v>1</v>
      </c>
      <c r="BA368" s="56">
        <v>37.6</v>
      </c>
      <c r="BB368">
        <v>3</v>
      </c>
      <c r="BD368" s="56">
        <v>302</v>
      </c>
      <c r="BE368">
        <v>1</v>
      </c>
      <c r="BG368" s="56">
        <v>39.9</v>
      </c>
      <c r="BH368">
        <v>1</v>
      </c>
      <c r="BJ368" s="56">
        <v>303</v>
      </c>
      <c r="BK368">
        <v>1</v>
      </c>
      <c r="BM368" s="56">
        <v>38.200000000000003</v>
      </c>
      <c r="BN368">
        <v>2</v>
      </c>
      <c r="BP368" s="56">
        <v>301</v>
      </c>
      <c r="BQ368">
        <v>1</v>
      </c>
      <c r="BS368" s="56">
        <v>37.700000000000003</v>
      </c>
      <c r="BT368">
        <v>2</v>
      </c>
      <c r="BV368" s="56">
        <v>301</v>
      </c>
      <c r="BW368">
        <v>1</v>
      </c>
      <c r="BY368" s="56">
        <v>42.3</v>
      </c>
      <c r="BZ368">
        <v>1</v>
      </c>
      <c r="CB368" s="56">
        <v>301</v>
      </c>
      <c r="CC368">
        <v>1</v>
      </c>
      <c r="CE368" s="56">
        <v>35.9</v>
      </c>
      <c r="CF368">
        <v>1</v>
      </c>
      <c r="CH368" s="56">
        <v>302</v>
      </c>
      <c r="CI368">
        <v>1</v>
      </c>
      <c r="CK368" s="56">
        <v>47.7</v>
      </c>
      <c r="CL368">
        <v>5</v>
      </c>
      <c r="CN368" s="56" t="s">
        <v>509</v>
      </c>
      <c r="CO368">
        <v>2</v>
      </c>
      <c r="CQ368" s="56">
        <v>69.099999999999994</v>
      </c>
      <c r="CR368">
        <v>2</v>
      </c>
    </row>
    <row r="369" spans="7:96" x14ac:dyDescent="0.2">
      <c r="G369" s="56">
        <v>458</v>
      </c>
      <c r="H369">
        <v>3</v>
      </c>
      <c r="K369" s="56">
        <v>445</v>
      </c>
      <c r="L369">
        <v>3</v>
      </c>
      <c r="N369" s="56" t="s">
        <v>312</v>
      </c>
      <c r="O369">
        <v>1</v>
      </c>
      <c r="AI369" s="56">
        <v>35.1</v>
      </c>
      <c r="AJ369">
        <v>1</v>
      </c>
      <c r="AL369" s="56">
        <v>302</v>
      </c>
      <c r="AM369">
        <v>1</v>
      </c>
      <c r="AO369" s="56">
        <v>34.5</v>
      </c>
      <c r="AP369">
        <v>1</v>
      </c>
      <c r="AR369" s="56">
        <v>302</v>
      </c>
      <c r="AS369">
        <v>1</v>
      </c>
      <c r="AU369" s="56">
        <v>34.1</v>
      </c>
      <c r="AV369">
        <v>2</v>
      </c>
      <c r="AX369" s="56">
        <v>302</v>
      </c>
      <c r="AY369">
        <v>1</v>
      </c>
      <c r="BA369" s="56">
        <v>37.700000000000003</v>
      </c>
      <c r="BB369">
        <v>1</v>
      </c>
      <c r="BD369" s="56">
        <v>303</v>
      </c>
      <c r="BE369">
        <v>1</v>
      </c>
      <c r="BG369" s="56">
        <v>40</v>
      </c>
      <c r="BH369">
        <v>1</v>
      </c>
      <c r="BJ369" s="56">
        <v>304</v>
      </c>
      <c r="BK369">
        <v>1</v>
      </c>
      <c r="BM369" s="56">
        <v>38.4</v>
      </c>
      <c r="BN369">
        <v>1</v>
      </c>
      <c r="BP369" s="56">
        <v>302</v>
      </c>
      <c r="BQ369">
        <v>1</v>
      </c>
      <c r="BS369" s="56">
        <v>37.799999999999997</v>
      </c>
      <c r="BT369">
        <v>3</v>
      </c>
      <c r="BV369" s="56">
        <v>302</v>
      </c>
      <c r="BW369">
        <v>1</v>
      </c>
      <c r="BY369" s="56">
        <v>42.4</v>
      </c>
      <c r="BZ369">
        <v>3</v>
      </c>
      <c r="CB369" s="56">
        <v>302</v>
      </c>
      <c r="CC369">
        <v>1</v>
      </c>
      <c r="CE369" s="56">
        <v>36.299999999999997</v>
      </c>
      <c r="CF369">
        <v>1</v>
      </c>
      <c r="CH369" s="56">
        <v>303</v>
      </c>
      <c r="CI369">
        <v>1</v>
      </c>
      <c r="CK369" s="56">
        <v>47.9</v>
      </c>
      <c r="CL369">
        <v>2</v>
      </c>
      <c r="CN369" s="56" t="s">
        <v>662</v>
      </c>
      <c r="CO369">
        <v>2</v>
      </c>
      <c r="CQ369" s="56">
        <v>69.400000000000006</v>
      </c>
      <c r="CR369">
        <v>1</v>
      </c>
    </row>
    <row r="370" spans="7:96" x14ac:dyDescent="0.2">
      <c r="G370" s="56">
        <v>461</v>
      </c>
      <c r="H370">
        <v>4</v>
      </c>
      <c r="K370" s="56">
        <v>448</v>
      </c>
      <c r="L370">
        <v>3</v>
      </c>
      <c r="N370" s="56" t="s">
        <v>540</v>
      </c>
      <c r="O370">
        <v>1</v>
      </c>
      <c r="AI370" s="56">
        <v>35.6</v>
      </c>
      <c r="AJ370">
        <v>2</v>
      </c>
      <c r="AL370" s="56">
        <v>303</v>
      </c>
      <c r="AM370">
        <v>1</v>
      </c>
      <c r="AO370" s="56">
        <v>34.700000000000003</v>
      </c>
      <c r="AP370">
        <v>2</v>
      </c>
      <c r="AR370" s="56">
        <v>303</v>
      </c>
      <c r="AS370">
        <v>1</v>
      </c>
      <c r="AU370" s="56">
        <v>34.200000000000003</v>
      </c>
      <c r="AV370">
        <v>3</v>
      </c>
      <c r="AX370" s="56">
        <v>303</v>
      </c>
      <c r="AY370">
        <v>1</v>
      </c>
      <c r="BA370" s="56">
        <v>37.799999999999997</v>
      </c>
      <c r="BB370">
        <v>2</v>
      </c>
      <c r="BD370" s="56">
        <v>304</v>
      </c>
      <c r="BE370">
        <v>1</v>
      </c>
      <c r="BG370" s="56">
        <v>40.1</v>
      </c>
      <c r="BH370">
        <v>2</v>
      </c>
      <c r="BJ370" s="56">
        <v>305</v>
      </c>
      <c r="BK370">
        <v>1</v>
      </c>
      <c r="BM370" s="56">
        <v>38.6</v>
      </c>
      <c r="BN370">
        <v>2</v>
      </c>
      <c r="BP370" s="56">
        <v>303</v>
      </c>
      <c r="BQ370">
        <v>1</v>
      </c>
      <c r="BS370" s="56">
        <v>38</v>
      </c>
      <c r="BT370">
        <v>2</v>
      </c>
      <c r="BV370" s="56">
        <v>303</v>
      </c>
      <c r="BW370">
        <v>1</v>
      </c>
      <c r="BY370" s="56">
        <v>42.6</v>
      </c>
      <c r="BZ370">
        <v>1</v>
      </c>
      <c r="CB370" s="56">
        <v>303</v>
      </c>
      <c r="CC370">
        <v>1</v>
      </c>
      <c r="CE370" s="56">
        <v>36.4</v>
      </c>
      <c r="CF370">
        <v>1</v>
      </c>
      <c r="CH370" s="56">
        <v>305</v>
      </c>
      <c r="CI370">
        <v>1</v>
      </c>
      <c r="CK370" s="56">
        <v>48</v>
      </c>
      <c r="CL370">
        <v>1</v>
      </c>
      <c r="CN370" s="56" t="s">
        <v>418</v>
      </c>
      <c r="CO370">
        <v>6</v>
      </c>
      <c r="CQ370" s="56">
        <v>69.900000000000006</v>
      </c>
      <c r="CR370">
        <v>1</v>
      </c>
    </row>
    <row r="371" spans="7:96" x14ac:dyDescent="0.2">
      <c r="G371" s="56">
        <v>465</v>
      </c>
      <c r="H371">
        <v>4</v>
      </c>
      <c r="K371" s="56">
        <v>451</v>
      </c>
      <c r="L371">
        <v>1</v>
      </c>
      <c r="N371" s="56" t="s">
        <v>203</v>
      </c>
      <c r="O371">
        <v>1</v>
      </c>
      <c r="AI371" s="56">
        <v>35.799999999999997</v>
      </c>
      <c r="AJ371">
        <v>1</v>
      </c>
      <c r="AL371" s="56">
        <v>304</v>
      </c>
      <c r="AM371">
        <v>1</v>
      </c>
      <c r="AO371" s="56">
        <v>34.799999999999997</v>
      </c>
      <c r="AP371">
        <v>4</v>
      </c>
      <c r="AR371" s="56">
        <v>304</v>
      </c>
      <c r="AS371">
        <v>1</v>
      </c>
      <c r="AU371" s="56">
        <v>34.299999999999997</v>
      </c>
      <c r="AV371">
        <v>2</v>
      </c>
      <c r="AX371" s="56">
        <v>304</v>
      </c>
      <c r="AY371">
        <v>1</v>
      </c>
      <c r="BA371" s="56">
        <v>38</v>
      </c>
      <c r="BB371">
        <v>1</v>
      </c>
      <c r="BD371" s="56">
        <v>305</v>
      </c>
      <c r="BE371">
        <v>1</v>
      </c>
      <c r="BG371" s="56">
        <v>40.299999999999997</v>
      </c>
      <c r="BH371">
        <v>1</v>
      </c>
      <c r="BJ371" s="56">
        <v>306</v>
      </c>
      <c r="BK371">
        <v>1</v>
      </c>
      <c r="BM371" s="56">
        <v>38.700000000000003</v>
      </c>
      <c r="BN371">
        <v>1</v>
      </c>
      <c r="BP371" s="56">
        <v>304</v>
      </c>
      <c r="BQ371">
        <v>1</v>
      </c>
      <c r="BS371" s="56">
        <v>38.4</v>
      </c>
      <c r="BT371">
        <v>1</v>
      </c>
      <c r="BV371" s="56">
        <v>304</v>
      </c>
      <c r="BW371">
        <v>1</v>
      </c>
      <c r="BY371" s="56">
        <v>42.7</v>
      </c>
      <c r="BZ371">
        <v>3</v>
      </c>
      <c r="CB371" s="56">
        <v>304</v>
      </c>
      <c r="CC371">
        <v>1</v>
      </c>
      <c r="CE371" s="56">
        <v>36.5</v>
      </c>
      <c r="CF371">
        <v>2</v>
      </c>
      <c r="CH371" s="56">
        <v>306</v>
      </c>
      <c r="CI371">
        <v>1</v>
      </c>
      <c r="CK371" s="56">
        <v>48.1</v>
      </c>
      <c r="CL371">
        <v>5</v>
      </c>
      <c r="CN371" s="56" t="s">
        <v>513</v>
      </c>
      <c r="CO371">
        <v>3</v>
      </c>
      <c r="CQ371" s="56">
        <v>70.099999999999994</v>
      </c>
      <c r="CR371">
        <v>2</v>
      </c>
    </row>
    <row r="372" spans="7:96" x14ac:dyDescent="0.2">
      <c r="G372" s="56">
        <v>469</v>
      </c>
      <c r="H372">
        <v>4</v>
      </c>
      <c r="K372" s="56">
        <v>452</v>
      </c>
      <c r="L372">
        <v>4</v>
      </c>
      <c r="N372" s="56" t="s">
        <v>1489</v>
      </c>
      <c r="O372">
        <v>1</v>
      </c>
      <c r="AI372" s="56">
        <v>36</v>
      </c>
      <c r="AJ372">
        <v>3</v>
      </c>
      <c r="AL372" s="56">
        <v>305</v>
      </c>
      <c r="AM372">
        <v>1</v>
      </c>
      <c r="AO372" s="56">
        <v>34.9</v>
      </c>
      <c r="AP372">
        <v>3</v>
      </c>
      <c r="AR372" s="56">
        <v>305</v>
      </c>
      <c r="AS372">
        <v>1</v>
      </c>
      <c r="AU372" s="56">
        <v>34.4</v>
      </c>
      <c r="AV372">
        <v>1</v>
      </c>
      <c r="AX372" s="56">
        <v>305</v>
      </c>
      <c r="AY372">
        <v>1</v>
      </c>
      <c r="BA372" s="56">
        <v>38.200000000000003</v>
      </c>
      <c r="BB372">
        <v>2</v>
      </c>
      <c r="BD372" s="56">
        <v>306</v>
      </c>
      <c r="BE372">
        <v>1</v>
      </c>
      <c r="BG372" s="56">
        <v>40.4</v>
      </c>
      <c r="BH372">
        <v>2</v>
      </c>
      <c r="BJ372" s="56">
        <v>307</v>
      </c>
      <c r="BK372">
        <v>1</v>
      </c>
      <c r="BM372" s="56">
        <v>38.799999999999997</v>
      </c>
      <c r="BN372">
        <v>2</v>
      </c>
      <c r="BP372" s="56">
        <v>305</v>
      </c>
      <c r="BQ372">
        <v>1</v>
      </c>
      <c r="BS372" s="56">
        <v>38.6</v>
      </c>
      <c r="BT372">
        <v>1</v>
      </c>
      <c r="BV372" s="56">
        <v>305</v>
      </c>
      <c r="BW372">
        <v>1</v>
      </c>
      <c r="BY372" s="56">
        <v>42.8</v>
      </c>
      <c r="BZ372">
        <v>1</v>
      </c>
      <c r="CB372" s="56">
        <v>305</v>
      </c>
      <c r="CC372">
        <v>1</v>
      </c>
      <c r="CE372" s="56">
        <v>36.799999999999997</v>
      </c>
      <c r="CF372">
        <v>2</v>
      </c>
      <c r="CH372" s="56">
        <v>307</v>
      </c>
      <c r="CI372">
        <v>1</v>
      </c>
      <c r="CK372" s="56">
        <v>48.2</v>
      </c>
      <c r="CL372">
        <v>6</v>
      </c>
      <c r="CN372" s="56" t="s">
        <v>880</v>
      </c>
      <c r="CO372">
        <v>2</v>
      </c>
      <c r="CQ372" s="56">
        <v>70.3</v>
      </c>
      <c r="CR372">
        <v>1</v>
      </c>
    </row>
    <row r="373" spans="7:96" x14ac:dyDescent="0.2">
      <c r="G373" s="56">
        <v>473</v>
      </c>
      <c r="H373">
        <v>4</v>
      </c>
      <c r="K373" s="56">
        <v>456</v>
      </c>
      <c r="L373">
        <v>4</v>
      </c>
      <c r="N373" s="56" t="s">
        <v>466</v>
      </c>
      <c r="O373">
        <v>1</v>
      </c>
      <c r="AI373" s="56">
        <v>36.200000000000003</v>
      </c>
      <c r="AJ373">
        <v>1</v>
      </c>
      <c r="AL373" s="56">
        <v>306</v>
      </c>
      <c r="AM373">
        <v>1</v>
      </c>
      <c r="AO373" s="56">
        <v>35.299999999999997</v>
      </c>
      <c r="AP373">
        <v>1</v>
      </c>
      <c r="AR373" s="56">
        <v>306</v>
      </c>
      <c r="AS373">
        <v>1</v>
      </c>
      <c r="AU373" s="56">
        <v>34.6</v>
      </c>
      <c r="AV373">
        <v>1</v>
      </c>
      <c r="AX373" s="56">
        <v>306</v>
      </c>
      <c r="AY373">
        <v>1</v>
      </c>
      <c r="BA373" s="56">
        <v>38.299999999999997</v>
      </c>
      <c r="BB373">
        <v>3</v>
      </c>
      <c r="BD373" s="56">
        <v>307</v>
      </c>
      <c r="BE373">
        <v>1</v>
      </c>
      <c r="BG373" s="56">
        <v>40.5</v>
      </c>
      <c r="BH373">
        <v>1</v>
      </c>
      <c r="BJ373" s="56">
        <v>308</v>
      </c>
      <c r="BK373">
        <v>1</v>
      </c>
      <c r="BM373" s="56">
        <v>38.9</v>
      </c>
      <c r="BN373">
        <v>2</v>
      </c>
      <c r="BP373" s="56">
        <v>306</v>
      </c>
      <c r="BQ373">
        <v>1</v>
      </c>
      <c r="BS373" s="56">
        <v>38.700000000000003</v>
      </c>
      <c r="BT373">
        <v>2</v>
      </c>
      <c r="BV373" s="56">
        <v>306</v>
      </c>
      <c r="BW373">
        <v>1</v>
      </c>
      <c r="BY373" s="56">
        <v>43.1</v>
      </c>
      <c r="BZ373">
        <v>1</v>
      </c>
      <c r="CB373" s="56">
        <v>306</v>
      </c>
      <c r="CC373">
        <v>1</v>
      </c>
      <c r="CE373" s="56">
        <v>36.9</v>
      </c>
      <c r="CF373">
        <v>3</v>
      </c>
      <c r="CH373" s="56">
        <v>308</v>
      </c>
      <c r="CI373">
        <v>1</v>
      </c>
      <c r="CK373" s="56">
        <v>48.3</v>
      </c>
      <c r="CL373">
        <v>2</v>
      </c>
      <c r="CN373" s="56" t="s">
        <v>1090</v>
      </c>
      <c r="CO373">
        <v>3</v>
      </c>
      <c r="CQ373" s="56">
        <v>70.900000000000006</v>
      </c>
      <c r="CR373">
        <v>1</v>
      </c>
    </row>
    <row r="374" spans="7:96" x14ac:dyDescent="0.2">
      <c r="G374" s="56">
        <v>477</v>
      </c>
      <c r="H374">
        <v>2</v>
      </c>
      <c r="K374" s="56">
        <v>460</v>
      </c>
      <c r="L374">
        <v>1</v>
      </c>
      <c r="N374" s="56" t="s">
        <v>1123</v>
      </c>
      <c r="O374">
        <v>1</v>
      </c>
      <c r="AI374" s="56">
        <v>36.299999999999997</v>
      </c>
      <c r="AJ374">
        <v>1</v>
      </c>
      <c r="AL374" s="56">
        <v>307</v>
      </c>
      <c r="AM374">
        <v>1</v>
      </c>
      <c r="AO374" s="56">
        <v>35.5</v>
      </c>
      <c r="AP374">
        <v>2</v>
      </c>
      <c r="AR374" s="56">
        <v>307</v>
      </c>
      <c r="AS374">
        <v>1</v>
      </c>
      <c r="AU374" s="56">
        <v>34.700000000000003</v>
      </c>
      <c r="AV374">
        <v>2</v>
      </c>
      <c r="AX374" s="56">
        <v>307</v>
      </c>
      <c r="AY374">
        <v>1</v>
      </c>
      <c r="BA374" s="56">
        <v>38.4</v>
      </c>
      <c r="BB374">
        <v>1</v>
      </c>
      <c r="BD374" s="56">
        <v>308</v>
      </c>
      <c r="BE374">
        <v>1</v>
      </c>
      <c r="BG374" s="56">
        <v>40.799999999999997</v>
      </c>
      <c r="BH374">
        <v>2</v>
      </c>
      <c r="BJ374" s="56">
        <v>309</v>
      </c>
      <c r="BK374">
        <v>1</v>
      </c>
      <c r="BM374" s="56">
        <v>39</v>
      </c>
      <c r="BN374">
        <v>3</v>
      </c>
      <c r="BP374" s="56">
        <v>307</v>
      </c>
      <c r="BQ374">
        <v>1</v>
      </c>
      <c r="BS374" s="56">
        <v>38.799999999999997</v>
      </c>
      <c r="BT374">
        <v>1</v>
      </c>
      <c r="BV374" s="56">
        <v>307</v>
      </c>
      <c r="BW374">
        <v>1</v>
      </c>
      <c r="BY374" s="56">
        <v>43.3</v>
      </c>
      <c r="BZ374">
        <v>1</v>
      </c>
      <c r="CB374" s="56">
        <v>307</v>
      </c>
      <c r="CC374">
        <v>1</v>
      </c>
      <c r="CE374" s="56">
        <v>37</v>
      </c>
      <c r="CF374">
        <v>1</v>
      </c>
      <c r="CH374" s="56">
        <v>309</v>
      </c>
      <c r="CI374">
        <v>1</v>
      </c>
      <c r="CK374" s="56">
        <v>48.4</v>
      </c>
      <c r="CL374">
        <v>3</v>
      </c>
      <c r="CN374" s="56" t="s">
        <v>1345</v>
      </c>
      <c r="CO374">
        <v>2</v>
      </c>
      <c r="CQ374" s="56">
        <v>71</v>
      </c>
      <c r="CR374">
        <v>1</v>
      </c>
    </row>
    <row r="375" spans="7:96" x14ac:dyDescent="0.2">
      <c r="G375" s="56">
        <v>479</v>
      </c>
      <c r="H375">
        <v>1</v>
      </c>
      <c r="K375" s="56">
        <v>461</v>
      </c>
      <c r="L375">
        <v>1</v>
      </c>
      <c r="N375" s="56" t="s">
        <v>1890</v>
      </c>
      <c r="O375">
        <v>1</v>
      </c>
      <c r="AI375" s="56">
        <v>36.4</v>
      </c>
      <c r="AJ375">
        <v>2</v>
      </c>
      <c r="AL375" s="56">
        <v>308</v>
      </c>
      <c r="AM375">
        <v>1</v>
      </c>
      <c r="AO375" s="56">
        <v>35.6</v>
      </c>
      <c r="AP375">
        <v>2</v>
      </c>
      <c r="AR375" s="56">
        <v>308</v>
      </c>
      <c r="AS375">
        <v>1</v>
      </c>
      <c r="AU375" s="56">
        <v>34.799999999999997</v>
      </c>
      <c r="AV375">
        <v>1</v>
      </c>
      <c r="AX375" s="56">
        <v>308</v>
      </c>
      <c r="AY375">
        <v>1</v>
      </c>
      <c r="BA375" s="56">
        <v>38.6</v>
      </c>
      <c r="BB375">
        <v>1</v>
      </c>
      <c r="BD375" s="56">
        <v>309</v>
      </c>
      <c r="BE375">
        <v>1</v>
      </c>
      <c r="BG375" s="56">
        <v>40.9</v>
      </c>
      <c r="BH375">
        <v>2</v>
      </c>
      <c r="BJ375" s="56">
        <v>310</v>
      </c>
      <c r="BK375">
        <v>1</v>
      </c>
      <c r="BM375" s="56">
        <v>39.1</v>
      </c>
      <c r="BN375">
        <v>1</v>
      </c>
      <c r="BP375" s="56">
        <v>308</v>
      </c>
      <c r="BQ375">
        <v>1</v>
      </c>
      <c r="BS375" s="56">
        <v>38.9</v>
      </c>
      <c r="BT375">
        <v>1</v>
      </c>
      <c r="BV375" s="56">
        <v>308</v>
      </c>
      <c r="BW375">
        <v>1</v>
      </c>
      <c r="BY375" s="56">
        <v>43.4</v>
      </c>
      <c r="BZ375">
        <v>2</v>
      </c>
      <c r="CB375" s="56">
        <v>308</v>
      </c>
      <c r="CC375">
        <v>1</v>
      </c>
      <c r="CE375" s="56">
        <v>37.200000000000003</v>
      </c>
      <c r="CF375">
        <v>1</v>
      </c>
      <c r="CH375" s="56">
        <v>310</v>
      </c>
      <c r="CI375">
        <v>1</v>
      </c>
      <c r="CK375" s="56">
        <v>48.5</v>
      </c>
      <c r="CL375">
        <v>3</v>
      </c>
      <c r="CN375" s="56" t="s">
        <v>987</v>
      </c>
      <c r="CO375">
        <v>2</v>
      </c>
      <c r="CQ375" s="56">
        <v>71.099999999999994</v>
      </c>
      <c r="CR375">
        <v>3</v>
      </c>
    </row>
    <row r="376" spans="7:96" x14ac:dyDescent="0.2">
      <c r="G376" s="56">
        <v>480</v>
      </c>
      <c r="H376">
        <v>2</v>
      </c>
      <c r="K376" s="56">
        <v>462</v>
      </c>
      <c r="L376">
        <v>2</v>
      </c>
      <c r="N376" s="56" t="s">
        <v>752</v>
      </c>
      <c r="O376">
        <v>1</v>
      </c>
      <c r="AI376" s="56">
        <v>36.700000000000003</v>
      </c>
      <c r="AJ376">
        <v>3</v>
      </c>
      <c r="AL376" s="56">
        <v>309</v>
      </c>
      <c r="AM376">
        <v>1</v>
      </c>
      <c r="AO376" s="56">
        <v>35.799999999999997</v>
      </c>
      <c r="AP376">
        <v>1</v>
      </c>
      <c r="AR376" s="56">
        <v>309</v>
      </c>
      <c r="AS376">
        <v>1</v>
      </c>
      <c r="AU376" s="56">
        <v>35</v>
      </c>
      <c r="AV376">
        <v>1</v>
      </c>
      <c r="AX376" s="56">
        <v>309</v>
      </c>
      <c r="AY376">
        <v>1</v>
      </c>
      <c r="BA376" s="56">
        <v>38.700000000000003</v>
      </c>
      <c r="BB376">
        <v>1</v>
      </c>
      <c r="BD376" s="56">
        <v>310</v>
      </c>
      <c r="BE376">
        <v>1</v>
      </c>
      <c r="BG376" s="56">
        <v>41</v>
      </c>
      <c r="BH376">
        <v>1</v>
      </c>
      <c r="BJ376" s="56">
        <v>311</v>
      </c>
      <c r="BK376">
        <v>1</v>
      </c>
      <c r="BM376" s="56">
        <v>39.200000000000003</v>
      </c>
      <c r="BN376">
        <v>3</v>
      </c>
      <c r="BP376" s="56">
        <v>309</v>
      </c>
      <c r="BQ376">
        <v>1</v>
      </c>
      <c r="BS376" s="56">
        <v>39.1</v>
      </c>
      <c r="BT376">
        <v>2</v>
      </c>
      <c r="BV376" s="56">
        <v>309</v>
      </c>
      <c r="BW376">
        <v>1</v>
      </c>
      <c r="BY376" s="56">
        <v>43.5</v>
      </c>
      <c r="BZ376">
        <v>1</v>
      </c>
      <c r="CB376" s="56">
        <v>309</v>
      </c>
      <c r="CC376">
        <v>1</v>
      </c>
      <c r="CE376" s="56">
        <v>37.5</v>
      </c>
      <c r="CF376">
        <v>1</v>
      </c>
      <c r="CH376" s="56">
        <v>311</v>
      </c>
      <c r="CI376">
        <v>1</v>
      </c>
      <c r="CK376" s="56">
        <v>48.7</v>
      </c>
      <c r="CL376">
        <v>6</v>
      </c>
      <c r="CN376" s="56" t="s">
        <v>393</v>
      </c>
      <c r="CO376">
        <v>7</v>
      </c>
      <c r="CQ376" s="56">
        <v>71.2</v>
      </c>
      <c r="CR376">
        <v>1</v>
      </c>
    </row>
    <row r="377" spans="7:96" x14ac:dyDescent="0.2">
      <c r="G377" s="56">
        <v>482</v>
      </c>
      <c r="H377">
        <v>3</v>
      </c>
      <c r="K377" s="56">
        <v>464</v>
      </c>
      <c r="L377">
        <v>1</v>
      </c>
      <c r="N377" s="56" t="s">
        <v>182</v>
      </c>
      <c r="O377">
        <v>1</v>
      </c>
      <c r="AI377" s="56">
        <v>36.799999999999997</v>
      </c>
      <c r="AJ377">
        <v>4</v>
      </c>
      <c r="AL377" s="56">
        <v>310</v>
      </c>
      <c r="AM377">
        <v>1</v>
      </c>
      <c r="AO377" s="56">
        <v>35.9</v>
      </c>
      <c r="AP377">
        <v>3</v>
      </c>
      <c r="AR377" s="56">
        <v>310</v>
      </c>
      <c r="AS377">
        <v>1</v>
      </c>
      <c r="AU377" s="56">
        <v>35.1</v>
      </c>
      <c r="AV377">
        <v>3</v>
      </c>
      <c r="AX377" s="56">
        <v>310</v>
      </c>
      <c r="AY377">
        <v>1</v>
      </c>
      <c r="BA377" s="56">
        <v>39.200000000000003</v>
      </c>
      <c r="BB377">
        <v>3</v>
      </c>
      <c r="BD377" s="56">
        <v>311</v>
      </c>
      <c r="BE377">
        <v>1</v>
      </c>
      <c r="BG377" s="56">
        <v>41.2</v>
      </c>
      <c r="BH377">
        <v>1</v>
      </c>
      <c r="BJ377" s="56">
        <v>312</v>
      </c>
      <c r="BK377">
        <v>1</v>
      </c>
      <c r="BM377" s="56">
        <v>39.4</v>
      </c>
      <c r="BN377">
        <v>1</v>
      </c>
      <c r="BP377" s="56">
        <v>310</v>
      </c>
      <c r="BQ377">
        <v>1</v>
      </c>
      <c r="BS377" s="56">
        <v>39.200000000000003</v>
      </c>
      <c r="BT377">
        <v>1</v>
      </c>
      <c r="BV377" s="56">
        <v>310</v>
      </c>
      <c r="BW377">
        <v>1</v>
      </c>
      <c r="BY377" s="56">
        <v>43.6</v>
      </c>
      <c r="BZ377">
        <v>3</v>
      </c>
      <c r="CB377" s="56">
        <v>310</v>
      </c>
      <c r="CC377">
        <v>1</v>
      </c>
      <c r="CE377" s="56">
        <v>37.700000000000003</v>
      </c>
      <c r="CF377">
        <v>2</v>
      </c>
      <c r="CH377" s="56">
        <v>312</v>
      </c>
      <c r="CI377">
        <v>1</v>
      </c>
      <c r="CK377" s="56">
        <v>48.8</v>
      </c>
      <c r="CL377">
        <v>3</v>
      </c>
      <c r="CN377" s="56" t="s">
        <v>1267</v>
      </c>
      <c r="CO377">
        <v>2</v>
      </c>
      <c r="CQ377" s="56">
        <v>72</v>
      </c>
      <c r="CR377">
        <v>1</v>
      </c>
    </row>
    <row r="378" spans="7:96" x14ac:dyDescent="0.2">
      <c r="G378" s="56">
        <v>485</v>
      </c>
      <c r="H378">
        <v>2</v>
      </c>
      <c r="K378" s="56">
        <v>465</v>
      </c>
      <c r="L378">
        <v>1</v>
      </c>
      <c r="N378" s="56" t="s">
        <v>873</v>
      </c>
      <c r="O378">
        <v>1</v>
      </c>
      <c r="AI378" s="56">
        <v>36.9</v>
      </c>
      <c r="AJ378">
        <v>2</v>
      </c>
      <c r="AL378" s="56">
        <v>311</v>
      </c>
      <c r="AM378">
        <v>1</v>
      </c>
      <c r="AO378" s="56">
        <v>36</v>
      </c>
      <c r="AP378">
        <v>2</v>
      </c>
      <c r="AR378" s="56">
        <v>311</v>
      </c>
      <c r="AS378">
        <v>1</v>
      </c>
      <c r="AU378" s="56">
        <v>35.299999999999997</v>
      </c>
      <c r="AV378">
        <v>2</v>
      </c>
      <c r="AX378" s="56">
        <v>311</v>
      </c>
      <c r="AY378">
        <v>1</v>
      </c>
      <c r="BA378" s="56">
        <v>39.299999999999997</v>
      </c>
      <c r="BB378">
        <v>1</v>
      </c>
      <c r="BD378" s="56">
        <v>312</v>
      </c>
      <c r="BE378">
        <v>1</v>
      </c>
      <c r="BG378" s="56">
        <v>41.5</v>
      </c>
      <c r="BH378">
        <v>1</v>
      </c>
      <c r="BJ378" s="56">
        <v>313</v>
      </c>
      <c r="BK378">
        <v>1</v>
      </c>
      <c r="BM378" s="56">
        <v>39.6</v>
      </c>
      <c r="BN378">
        <v>2</v>
      </c>
      <c r="BP378" s="56">
        <v>311</v>
      </c>
      <c r="BQ378">
        <v>1</v>
      </c>
      <c r="BS378" s="56">
        <v>39.5</v>
      </c>
      <c r="BT378">
        <v>1</v>
      </c>
      <c r="BV378" s="56">
        <v>311</v>
      </c>
      <c r="BW378">
        <v>1</v>
      </c>
      <c r="BY378" s="56">
        <v>43.7</v>
      </c>
      <c r="BZ378">
        <v>1</v>
      </c>
      <c r="CB378" s="56">
        <v>311</v>
      </c>
      <c r="CC378">
        <v>1</v>
      </c>
      <c r="CE378" s="56">
        <v>37.799999999999997</v>
      </c>
      <c r="CF378">
        <v>3</v>
      </c>
      <c r="CH378" s="56">
        <v>313</v>
      </c>
      <c r="CI378">
        <v>1</v>
      </c>
      <c r="CK378" s="56">
        <v>48.9</v>
      </c>
      <c r="CL378">
        <v>1</v>
      </c>
      <c r="CN378" s="56" t="s">
        <v>1179</v>
      </c>
      <c r="CO378">
        <v>2</v>
      </c>
      <c r="CQ378" s="56">
        <v>72.099999999999994</v>
      </c>
      <c r="CR378">
        <v>1</v>
      </c>
    </row>
    <row r="379" spans="7:96" x14ac:dyDescent="0.2">
      <c r="G379" s="56">
        <v>487</v>
      </c>
      <c r="H379">
        <v>3</v>
      </c>
      <c r="K379" s="56">
        <v>466</v>
      </c>
      <c r="L379">
        <v>4</v>
      </c>
      <c r="N379" s="56" t="s">
        <v>386</v>
      </c>
      <c r="O379">
        <v>1</v>
      </c>
      <c r="AI379" s="56">
        <v>37</v>
      </c>
      <c r="AJ379">
        <v>1</v>
      </c>
      <c r="AL379" s="56">
        <v>312</v>
      </c>
      <c r="AM379">
        <v>1</v>
      </c>
      <c r="AO379" s="56">
        <v>36.1</v>
      </c>
      <c r="AP379">
        <v>1</v>
      </c>
      <c r="AR379" s="56">
        <v>312</v>
      </c>
      <c r="AS379">
        <v>1</v>
      </c>
      <c r="AU379" s="56">
        <v>35.4</v>
      </c>
      <c r="AV379">
        <v>1</v>
      </c>
      <c r="AX379" s="56">
        <v>312</v>
      </c>
      <c r="AY379">
        <v>1</v>
      </c>
      <c r="BA379" s="56">
        <v>39.5</v>
      </c>
      <c r="BB379">
        <v>3</v>
      </c>
      <c r="BD379" s="56">
        <v>313</v>
      </c>
      <c r="BE379">
        <v>1</v>
      </c>
      <c r="BG379" s="56">
        <v>41.6</v>
      </c>
      <c r="BH379">
        <v>1</v>
      </c>
      <c r="BJ379" s="56">
        <v>314</v>
      </c>
      <c r="BK379">
        <v>1</v>
      </c>
      <c r="BM379" s="56">
        <v>39.700000000000003</v>
      </c>
      <c r="BN379">
        <v>3</v>
      </c>
      <c r="BP379" s="56">
        <v>312</v>
      </c>
      <c r="BQ379">
        <v>1</v>
      </c>
      <c r="BS379" s="56">
        <v>40</v>
      </c>
      <c r="BT379">
        <v>1</v>
      </c>
      <c r="BV379" s="56">
        <v>312</v>
      </c>
      <c r="BW379">
        <v>1</v>
      </c>
      <c r="BY379" s="56">
        <v>43.9</v>
      </c>
      <c r="BZ379">
        <v>1</v>
      </c>
      <c r="CB379" s="56">
        <v>312</v>
      </c>
      <c r="CC379">
        <v>1</v>
      </c>
      <c r="CE379" s="56">
        <v>37.9</v>
      </c>
      <c r="CF379">
        <v>1</v>
      </c>
      <c r="CH379" s="56">
        <v>314</v>
      </c>
      <c r="CI379">
        <v>1</v>
      </c>
      <c r="CK379" s="56">
        <v>49</v>
      </c>
      <c r="CL379">
        <v>1</v>
      </c>
      <c r="CN379" s="56" t="s">
        <v>402</v>
      </c>
      <c r="CO379">
        <v>3</v>
      </c>
      <c r="CQ379" s="56">
        <v>72.3</v>
      </c>
      <c r="CR379">
        <v>1</v>
      </c>
    </row>
    <row r="380" spans="7:96" x14ac:dyDescent="0.2">
      <c r="G380" s="56">
        <v>490</v>
      </c>
      <c r="H380">
        <v>1</v>
      </c>
      <c r="K380" s="56">
        <v>470</v>
      </c>
      <c r="L380">
        <v>1</v>
      </c>
      <c r="N380" s="56" t="s">
        <v>1093</v>
      </c>
      <c r="O380">
        <v>1</v>
      </c>
      <c r="AI380" s="56">
        <v>37.299999999999997</v>
      </c>
      <c r="AJ380">
        <v>1</v>
      </c>
      <c r="AL380" s="56">
        <v>313</v>
      </c>
      <c r="AM380">
        <v>1</v>
      </c>
      <c r="AO380" s="56">
        <v>36.200000000000003</v>
      </c>
      <c r="AP380">
        <v>2</v>
      </c>
      <c r="AR380" s="56">
        <v>313</v>
      </c>
      <c r="AS380">
        <v>1</v>
      </c>
      <c r="AU380" s="56">
        <v>35.6</v>
      </c>
      <c r="AV380">
        <v>1</v>
      </c>
      <c r="AX380" s="56">
        <v>313</v>
      </c>
      <c r="AY380">
        <v>1</v>
      </c>
      <c r="BA380" s="56">
        <v>39.6</v>
      </c>
      <c r="BB380">
        <v>2</v>
      </c>
      <c r="BD380" s="56">
        <v>314</v>
      </c>
      <c r="BE380">
        <v>1</v>
      </c>
      <c r="BG380" s="56">
        <v>41.7</v>
      </c>
      <c r="BH380">
        <v>2</v>
      </c>
      <c r="BJ380" s="56">
        <v>315</v>
      </c>
      <c r="BK380">
        <v>1</v>
      </c>
      <c r="BM380" s="56">
        <v>40</v>
      </c>
      <c r="BN380">
        <v>5</v>
      </c>
      <c r="BP380" s="56">
        <v>313</v>
      </c>
      <c r="BQ380">
        <v>1</v>
      </c>
      <c r="BS380" s="56">
        <v>40.200000000000003</v>
      </c>
      <c r="BT380">
        <v>1</v>
      </c>
      <c r="BV380" s="56">
        <v>313</v>
      </c>
      <c r="BW380">
        <v>1</v>
      </c>
      <c r="BY380" s="56">
        <v>44</v>
      </c>
      <c r="BZ380">
        <v>4</v>
      </c>
      <c r="CB380" s="56">
        <v>313</v>
      </c>
      <c r="CC380">
        <v>1</v>
      </c>
      <c r="CE380" s="56">
        <v>38</v>
      </c>
      <c r="CF380">
        <v>2</v>
      </c>
      <c r="CH380" s="56">
        <v>315</v>
      </c>
      <c r="CI380">
        <v>1</v>
      </c>
      <c r="CK380" s="56">
        <v>49.2</v>
      </c>
      <c r="CL380">
        <v>3</v>
      </c>
      <c r="CN380" s="56" t="s">
        <v>1092</v>
      </c>
      <c r="CO380">
        <v>5</v>
      </c>
      <c r="CQ380" s="56">
        <v>72.599999999999994</v>
      </c>
      <c r="CR380">
        <v>2</v>
      </c>
    </row>
    <row r="381" spans="7:96" x14ac:dyDescent="0.2">
      <c r="G381" s="56">
        <v>491</v>
      </c>
      <c r="H381">
        <v>3</v>
      </c>
      <c r="K381" s="56">
        <v>471</v>
      </c>
      <c r="L381">
        <v>1</v>
      </c>
      <c r="N381" s="56" t="s">
        <v>1091</v>
      </c>
      <c r="O381">
        <v>1</v>
      </c>
      <c r="AI381" s="56">
        <v>37.4</v>
      </c>
      <c r="AJ381">
        <v>1</v>
      </c>
      <c r="AL381" s="56">
        <v>314</v>
      </c>
      <c r="AM381">
        <v>1</v>
      </c>
      <c r="AO381" s="56">
        <v>36.4</v>
      </c>
      <c r="AP381">
        <v>2</v>
      </c>
      <c r="AR381" s="56">
        <v>314</v>
      </c>
      <c r="AS381">
        <v>1</v>
      </c>
      <c r="AU381" s="56">
        <v>35.799999999999997</v>
      </c>
      <c r="AV381">
        <v>1</v>
      </c>
      <c r="AX381" s="56">
        <v>314</v>
      </c>
      <c r="AY381">
        <v>1</v>
      </c>
      <c r="BA381" s="56">
        <v>39.700000000000003</v>
      </c>
      <c r="BB381">
        <v>2</v>
      </c>
      <c r="BD381" s="56">
        <v>315</v>
      </c>
      <c r="BE381">
        <v>1</v>
      </c>
      <c r="BG381" s="56">
        <v>41.8</v>
      </c>
      <c r="BH381">
        <v>1</v>
      </c>
      <c r="BJ381" s="56">
        <v>316</v>
      </c>
      <c r="BK381">
        <v>1</v>
      </c>
      <c r="BM381" s="56">
        <v>40.5</v>
      </c>
      <c r="BN381">
        <v>1</v>
      </c>
      <c r="BP381" s="56">
        <v>314</v>
      </c>
      <c r="BQ381">
        <v>1</v>
      </c>
      <c r="BS381" s="56">
        <v>40.4</v>
      </c>
      <c r="BT381">
        <v>1</v>
      </c>
      <c r="BV381" s="56">
        <v>314</v>
      </c>
      <c r="BW381">
        <v>1</v>
      </c>
      <c r="BY381" s="56">
        <v>44.1</v>
      </c>
      <c r="BZ381">
        <v>1</v>
      </c>
      <c r="CB381" s="56">
        <v>314</v>
      </c>
      <c r="CC381">
        <v>1</v>
      </c>
      <c r="CE381" s="56">
        <v>38.1</v>
      </c>
      <c r="CF381">
        <v>3</v>
      </c>
      <c r="CH381" s="56">
        <v>316</v>
      </c>
      <c r="CI381">
        <v>1</v>
      </c>
      <c r="CK381" s="56">
        <v>49.3</v>
      </c>
      <c r="CL381">
        <v>4</v>
      </c>
      <c r="CN381" s="56" t="s">
        <v>415</v>
      </c>
      <c r="CO381">
        <v>2</v>
      </c>
      <c r="CQ381" s="56">
        <v>72.7</v>
      </c>
      <c r="CR381">
        <v>1</v>
      </c>
    </row>
    <row r="382" spans="7:96" x14ac:dyDescent="0.2">
      <c r="G382" s="56">
        <v>494</v>
      </c>
      <c r="H382">
        <v>2</v>
      </c>
      <c r="K382" s="56">
        <v>472</v>
      </c>
      <c r="L382">
        <v>2</v>
      </c>
      <c r="N382" s="56" t="s">
        <v>1082</v>
      </c>
      <c r="O382">
        <v>1</v>
      </c>
      <c r="AI382" s="56">
        <v>37.5</v>
      </c>
      <c r="AJ382">
        <v>1</v>
      </c>
      <c r="AL382" s="56">
        <v>315</v>
      </c>
      <c r="AM382">
        <v>1</v>
      </c>
      <c r="AO382" s="56">
        <v>36.5</v>
      </c>
      <c r="AP382">
        <v>1</v>
      </c>
      <c r="AR382" s="56">
        <v>315</v>
      </c>
      <c r="AS382">
        <v>1</v>
      </c>
      <c r="AU382" s="56">
        <v>36</v>
      </c>
      <c r="AV382">
        <v>1</v>
      </c>
      <c r="AX382" s="56">
        <v>315</v>
      </c>
      <c r="AY382">
        <v>1</v>
      </c>
      <c r="BA382" s="56">
        <v>39.799999999999997</v>
      </c>
      <c r="BB382">
        <v>2</v>
      </c>
      <c r="BD382" s="56">
        <v>316</v>
      </c>
      <c r="BE382">
        <v>1</v>
      </c>
      <c r="BG382" s="56">
        <v>42</v>
      </c>
      <c r="BH382">
        <v>2</v>
      </c>
      <c r="BJ382" s="56">
        <v>317</v>
      </c>
      <c r="BK382">
        <v>1</v>
      </c>
      <c r="BM382" s="56">
        <v>40.700000000000003</v>
      </c>
      <c r="BN382">
        <v>1</v>
      </c>
      <c r="BP382" s="56">
        <v>315</v>
      </c>
      <c r="BQ382">
        <v>1</v>
      </c>
      <c r="BS382" s="56">
        <v>40.6</v>
      </c>
      <c r="BT382">
        <v>2</v>
      </c>
      <c r="BV382" s="56">
        <v>315</v>
      </c>
      <c r="BW382">
        <v>1</v>
      </c>
      <c r="BY382" s="56">
        <v>44.2</v>
      </c>
      <c r="BZ382">
        <v>1</v>
      </c>
      <c r="CB382" s="56">
        <v>315</v>
      </c>
      <c r="CC382">
        <v>1</v>
      </c>
      <c r="CE382" s="56">
        <v>38.200000000000003</v>
      </c>
      <c r="CF382">
        <v>1</v>
      </c>
      <c r="CH382" s="56">
        <v>317</v>
      </c>
      <c r="CI382">
        <v>1</v>
      </c>
      <c r="CK382" s="56">
        <v>49.4</v>
      </c>
      <c r="CL382">
        <v>6</v>
      </c>
      <c r="CN382" s="56" t="s">
        <v>966</v>
      </c>
      <c r="CO382">
        <v>2</v>
      </c>
      <c r="CQ382" s="56">
        <v>73</v>
      </c>
      <c r="CR382">
        <v>1</v>
      </c>
    </row>
    <row r="383" spans="7:96" x14ac:dyDescent="0.2">
      <c r="G383" s="56">
        <v>496</v>
      </c>
      <c r="H383">
        <v>2</v>
      </c>
      <c r="K383" s="56">
        <v>474</v>
      </c>
      <c r="L383">
        <v>3</v>
      </c>
      <c r="N383" s="56" t="s">
        <v>468</v>
      </c>
      <c r="O383">
        <v>1</v>
      </c>
      <c r="AI383" s="56">
        <v>37.700000000000003</v>
      </c>
      <c r="AJ383">
        <v>2</v>
      </c>
      <c r="AL383" s="56">
        <v>316</v>
      </c>
      <c r="AM383">
        <v>1</v>
      </c>
      <c r="AO383" s="56">
        <v>36.6</v>
      </c>
      <c r="AP383">
        <v>2</v>
      </c>
      <c r="AR383" s="56">
        <v>316</v>
      </c>
      <c r="AS383">
        <v>1</v>
      </c>
      <c r="AU383" s="56">
        <v>36.1</v>
      </c>
      <c r="AV383">
        <v>1</v>
      </c>
      <c r="AX383" s="56">
        <v>316</v>
      </c>
      <c r="AY383">
        <v>1</v>
      </c>
      <c r="BA383" s="56">
        <v>40</v>
      </c>
      <c r="BB383">
        <v>1</v>
      </c>
      <c r="BD383" s="56">
        <v>317</v>
      </c>
      <c r="BE383">
        <v>1</v>
      </c>
      <c r="BG383" s="56">
        <v>42.6</v>
      </c>
      <c r="BH383">
        <v>1</v>
      </c>
      <c r="BJ383" s="56">
        <v>318</v>
      </c>
      <c r="BK383">
        <v>1</v>
      </c>
      <c r="BM383" s="56">
        <v>40.799999999999997</v>
      </c>
      <c r="BN383">
        <v>1</v>
      </c>
      <c r="BP383" s="56">
        <v>316</v>
      </c>
      <c r="BQ383">
        <v>1</v>
      </c>
      <c r="BS383" s="56">
        <v>40.9</v>
      </c>
      <c r="BT383">
        <v>1</v>
      </c>
      <c r="BV383" s="56">
        <v>316</v>
      </c>
      <c r="BW383">
        <v>1</v>
      </c>
      <c r="BY383" s="56">
        <v>44.4</v>
      </c>
      <c r="BZ383">
        <v>2</v>
      </c>
      <c r="CB383" s="56">
        <v>316</v>
      </c>
      <c r="CC383">
        <v>1</v>
      </c>
      <c r="CE383" s="56">
        <v>38.299999999999997</v>
      </c>
      <c r="CF383">
        <v>1</v>
      </c>
      <c r="CH383" s="56">
        <v>318</v>
      </c>
      <c r="CI383">
        <v>1</v>
      </c>
      <c r="CK383" s="56">
        <v>49.5</v>
      </c>
      <c r="CL383">
        <v>4</v>
      </c>
      <c r="CN383" s="56" t="s">
        <v>729</v>
      </c>
      <c r="CO383">
        <v>2</v>
      </c>
      <c r="CQ383" s="56">
        <v>73.400000000000006</v>
      </c>
      <c r="CR383">
        <v>1</v>
      </c>
    </row>
    <row r="384" spans="7:96" x14ac:dyDescent="0.2">
      <c r="G384" s="56">
        <v>498</v>
      </c>
      <c r="H384">
        <v>1</v>
      </c>
      <c r="K384" s="56">
        <v>477</v>
      </c>
      <c r="L384">
        <v>4</v>
      </c>
      <c r="N384" s="56" t="s">
        <v>1913</v>
      </c>
      <c r="O384">
        <v>1</v>
      </c>
      <c r="AI384" s="56">
        <v>37.9</v>
      </c>
      <c r="AJ384">
        <v>1</v>
      </c>
      <c r="AL384" s="56">
        <v>317</v>
      </c>
      <c r="AM384">
        <v>1</v>
      </c>
      <c r="AO384" s="56">
        <v>36.700000000000003</v>
      </c>
      <c r="AP384">
        <v>2</v>
      </c>
      <c r="AR384" s="56">
        <v>317</v>
      </c>
      <c r="AS384">
        <v>1</v>
      </c>
      <c r="AU384" s="56">
        <v>36.200000000000003</v>
      </c>
      <c r="AV384">
        <v>2</v>
      </c>
      <c r="AX384" s="56">
        <v>317</v>
      </c>
      <c r="AY384">
        <v>1</v>
      </c>
      <c r="BA384" s="56">
        <v>40.1</v>
      </c>
      <c r="BB384">
        <v>1</v>
      </c>
      <c r="BD384" s="56">
        <v>318</v>
      </c>
      <c r="BE384">
        <v>1</v>
      </c>
      <c r="BG384" s="56">
        <v>42.7</v>
      </c>
      <c r="BH384">
        <v>1</v>
      </c>
      <c r="BJ384" s="56">
        <v>319</v>
      </c>
      <c r="BK384">
        <v>1</v>
      </c>
      <c r="BM384" s="56">
        <v>41.1</v>
      </c>
      <c r="BN384">
        <v>2</v>
      </c>
      <c r="BP384" s="56">
        <v>317</v>
      </c>
      <c r="BQ384">
        <v>1</v>
      </c>
      <c r="BS384" s="56">
        <v>41.1</v>
      </c>
      <c r="BT384">
        <v>1</v>
      </c>
      <c r="BV384" s="56">
        <v>317</v>
      </c>
      <c r="BW384">
        <v>1</v>
      </c>
      <c r="BY384" s="56">
        <v>44.5</v>
      </c>
      <c r="BZ384">
        <v>2</v>
      </c>
      <c r="CB384" s="56">
        <v>317</v>
      </c>
      <c r="CC384">
        <v>1</v>
      </c>
      <c r="CE384" s="56">
        <v>38.6</v>
      </c>
      <c r="CF384">
        <v>1</v>
      </c>
      <c r="CH384" s="56">
        <v>319</v>
      </c>
      <c r="CI384">
        <v>1</v>
      </c>
      <c r="CK384" s="56">
        <v>49.6</v>
      </c>
      <c r="CL384">
        <v>4</v>
      </c>
      <c r="CN384" s="56" t="s">
        <v>1690</v>
      </c>
      <c r="CO384">
        <v>2</v>
      </c>
      <c r="CQ384" s="56">
        <v>73.599999999999994</v>
      </c>
      <c r="CR384">
        <v>1</v>
      </c>
    </row>
    <row r="385" spans="7:96" x14ac:dyDescent="0.2">
      <c r="G385" s="56">
        <v>499</v>
      </c>
      <c r="H385">
        <v>4</v>
      </c>
      <c r="K385" s="56">
        <v>481</v>
      </c>
      <c r="L385">
        <v>3</v>
      </c>
      <c r="N385" s="56" t="s">
        <v>590</v>
      </c>
      <c r="O385">
        <v>1</v>
      </c>
      <c r="AI385" s="56">
        <v>38</v>
      </c>
      <c r="AJ385">
        <v>3</v>
      </c>
      <c r="AL385" s="56">
        <v>318</v>
      </c>
      <c r="AM385">
        <v>1</v>
      </c>
      <c r="AO385" s="56">
        <v>36.799999999999997</v>
      </c>
      <c r="AP385">
        <v>3</v>
      </c>
      <c r="AR385" s="56">
        <v>318</v>
      </c>
      <c r="AS385">
        <v>1</v>
      </c>
      <c r="AU385" s="56">
        <v>36.4</v>
      </c>
      <c r="AV385">
        <v>1</v>
      </c>
      <c r="AX385" s="56">
        <v>318</v>
      </c>
      <c r="AY385">
        <v>1</v>
      </c>
      <c r="BA385" s="56">
        <v>40.200000000000003</v>
      </c>
      <c r="BB385">
        <v>1</v>
      </c>
      <c r="BD385" s="56">
        <v>319</v>
      </c>
      <c r="BE385">
        <v>1</v>
      </c>
      <c r="BG385" s="56">
        <v>42.9</v>
      </c>
      <c r="BH385">
        <v>2</v>
      </c>
      <c r="BJ385" s="56">
        <v>320</v>
      </c>
      <c r="BK385">
        <v>1</v>
      </c>
      <c r="BM385" s="56">
        <v>41.2</v>
      </c>
      <c r="BN385">
        <v>1</v>
      </c>
      <c r="BP385" s="56">
        <v>318</v>
      </c>
      <c r="BQ385">
        <v>1</v>
      </c>
      <c r="BS385" s="56">
        <v>41.2</v>
      </c>
      <c r="BT385">
        <v>1</v>
      </c>
      <c r="BV385" s="56">
        <v>318</v>
      </c>
      <c r="BW385">
        <v>1</v>
      </c>
      <c r="BY385" s="56">
        <v>44.6</v>
      </c>
      <c r="BZ385">
        <v>1</v>
      </c>
      <c r="CB385" s="56">
        <v>318</v>
      </c>
      <c r="CC385">
        <v>1</v>
      </c>
      <c r="CE385" s="56">
        <v>38.700000000000003</v>
      </c>
      <c r="CF385">
        <v>3</v>
      </c>
      <c r="CH385" s="56">
        <v>320</v>
      </c>
      <c r="CI385">
        <v>1</v>
      </c>
      <c r="CK385" s="56">
        <v>49.7</v>
      </c>
      <c r="CL385">
        <v>3</v>
      </c>
      <c r="CN385" s="56" t="s">
        <v>1189</v>
      </c>
      <c r="CO385">
        <v>3</v>
      </c>
      <c r="CQ385" s="56">
        <v>73.7</v>
      </c>
      <c r="CR385">
        <v>1</v>
      </c>
    </row>
    <row r="386" spans="7:96" x14ac:dyDescent="0.2">
      <c r="G386" s="56">
        <v>503</v>
      </c>
      <c r="H386">
        <v>1</v>
      </c>
      <c r="K386" s="56">
        <v>484</v>
      </c>
      <c r="L386">
        <v>1</v>
      </c>
      <c r="N386" s="56" t="s">
        <v>149</v>
      </c>
      <c r="O386">
        <v>1</v>
      </c>
      <c r="AI386" s="56">
        <v>38.200000000000003</v>
      </c>
      <c r="AJ386">
        <v>2</v>
      </c>
      <c r="AL386" s="56">
        <v>319</v>
      </c>
      <c r="AM386">
        <v>1</v>
      </c>
      <c r="AO386" s="56">
        <v>37.1</v>
      </c>
      <c r="AP386">
        <v>4</v>
      </c>
      <c r="AR386" s="56">
        <v>319</v>
      </c>
      <c r="AS386">
        <v>1</v>
      </c>
      <c r="AU386" s="56">
        <v>36.5</v>
      </c>
      <c r="AV386">
        <v>1</v>
      </c>
      <c r="AX386" s="56">
        <v>319</v>
      </c>
      <c r="AY386">
        <v>1</v>
      </c>
      <c r="BA386" s="56">
        <v>40.299999999999997</v>
      </c>
      <c r="BB386">
        <v>5</v>
      </c>
      <c r="BD386" s="56">
        <v>320</v>
      </c>
      <c r="BE386">
        <v>1</v>
      </c>
      <c r="BG386" s="56">
        <v>43.2</v>
      </c>
      <c r="BH386">
        <v>1</v>
      </c>
      <c r="BJ386" s="56">
        <v>321</v>
      </c>
      <c r="BK386">
        <v>1</v>
      </c>
      <c r="BM386" s="56">
        <v>41.4</v>
      </c>
      <c r="BN386">
        <v>1</v>
      </c>
      <c r="BP386" s="56">
        <v>319</v>
      </c>
      <c r="BQ386">
        <v>1</v>
      </c>
      <c r="BS386" s="56">
        <v>41.5</v>
      </c>
      <c r="BT386">
        <v>1</v>
      </c>
      <c r="BV386" s="56">
        <v>319</v>
      </c>
      <c r="BW386">
        <v>1</v>
      </c>
      <c r="BY386" s="56">
        <v>44.9</v>
      </c>
      <c r="BZ386">
        <v>2</v>
      </c>
      <c r="CB386" s="56">
        <v>319</v>
      </c>
      <c r="CC386">
        <v>1</v>
      </c>
      <c r="CE386" s="56">
        <v>38.799999999999997</v>
      </c>
      <c r="CF386">
        <v>1</v>
      </c>
      <c r="CH386" s="56">
        <v>321</v>
      </c>
      <c r="CI386">
        <v>1</v>
      </c>
      <c r="CK386" s="56">
        <v>49.8</v>
      </c>
      <c r="CL386">
        <v>2</v>
      </c>
      <c r="CN386" s="56" t="s">
        <v>385</v>
      </c>
      <c r="CO386">
        <v>4</v>
      </c>
      <c r="CQ386" s="56">
        <v>73.8</v>
      </c>
      <c r="CR386">
        <v>1</v>
      </c>
    </row>
    <row r="387" spans="7:96" x14ac:dyDescent="0.2">
      <c r="G387" s="56">
        <v>504</v>
      </c>
      <c r="H387">
        <v>5</v>
      </c>
      <c r="K387" s="56">
        <v>485</v>
      </c>
      <c r="L387">
        <v>2</v>
      </c>
      <c r="N387" s="56" t="s">
        <v>1727</v>
      </c>
      <c r="O387">
        <v>1</v>
      </c>
      <c r="AI387" s="56">
        <v>38.6</v>
      </c>
      <c r="AJ387">
        <v>1</v>
      </c>
      <c r="AL387" s="56">
        <v>320</v>
      </c>
      <c r="AM387">
        <v>1</v>
      </c>
      <c r="AO387" s="56">
        <v>37.200000000000003</v>
      </c>
      <c r="AP387">
        <v>3</v>
      </c>
      <c r="AR387" s="56">
        <v>320</v>
      </c>
      <c r="AS387">
        <v>1</v>
      </c>
      <c r="AU387" s="56">
        <v>36.700000000000003</v>
      </c>
      <c r="AV387">
        <v>4</v>
      </c>
      <c r="AX387" s="56">
        <v>320</v>
      </c>
      <c r="AY387">
        <v>1</v>
      </c>
      <c r="BA387" s="56">
        <v>40.6</v>
      </c>
      <c r="BB387">
        <v>1</v>
      </c>
      <c r="BD387" s="56">
        <v>321</v>
      </c>
      <c r="BE387">
        <v>1</v>
      </c>
      <c r="BG387" s="56">
        <v>43.4</v>
      </c>
      <c r="BH387">
        <v>1</v>
      </c>
      <c r="BJ387" s="56">
        <v>322</v>
      </c>
      <c r="BK387">
        <v>1</v>
      </c>
      <c r="BM387" s="56">
        <v>41.5</v>
      </c>
      <c r="BN387">
        <v>1</v>
      </c>
      <c r="BP387" s="56">
        <v>320</v>
      </c>
      <c r="BQ387">
        <v>1</v>
      </c>
      <c r="BS387" s="56">
        <v>41.8</v>
      </c>
      <c r="BT387">
        <v>1</v>
      </c>
      <c r="BV387" s="56">
        <v>320</v>
      </c>
      <c r="BW387">
        <v>1</v>
      </c>
      <c r="BY387" s="56">
        <v>45</v>
      </c>
      <c r="BZ387">
        <v>2</v>
      </c>
      <c r="CB387" s="56">
        <v>320</v>
      </c>
      <c r="CC387">
        <v>1</v>
      </c>
      <c r="CE387" s="56">
        <v>38.9</v>
      </c>
      <c r="CF387">
        <v>1</v>
      </c>
      <c r="CH387" s="56">
        <v>322</v>
      </c>
      <c r="CI387">
        <v>1</v>
      </c>
      <c r="CK387" s="56">
        <v>49.9</v>
      </c>
      <c r="CL387">
        <v>1</v>
      </c>
      <c r="CN387" s="56" t="s">
        <v>1356</v>
      </c>
      <c r="CO387">
        <v>2</v>
      </c>
      <c r="CQ387" s="56">
        <v>73.900000000000006</v>
      </c>
      <c r="CR387">
        <v>1</v>
      </c>
    </row>
    <row r="388" spans="7:96" x14ac:dyDescent="0.2">
      <c r="G388" s="56">
        <v>509</v>
      </c>
      <c r="H388">
        <v>3</v>
      </c>
      <c r="K388" s="56">
        <v>487</v>
      </c>
      <c r="L388">
        <v>1</v>
      </c>
      <c r="N388" s="56" t="s">
        <v>627</v>
      </c>
      <c r="O388">
        <v>1</v>
      </c>
      <c r="AI388" s="56">
        <v>38.700000000000003</v>
      </c>
      <c r="AJ388">
        <v>1</v>
      </c>
      <c r="AL388" s="56">
        <v>321</v>
      </c>
      <c r="AM388">
        <v>1</v>
      </c>
      <c r="AO388" s="56">
        <v>37.299999999999997</v>
      </c>
      <c r="AP388">
        <v>1</v>
      </c>
      <c r="AR388" s="56">
        <v>321</v>
      </c>
      <c r="AS388">
        <v>1</v>
      </c>
      <c r="AU388" s="56">
        <v>36.799999999999997</v>
      </c>
      <c r="AV388">
        <v>1</v>
      </c>
      <c r="AX388" s="56">
        <v>321</v>
      </c>
      <c r="AY388">
        <v>1</v>
      </c>
      <c r="BA388" s="56">
        <v>40.700000000000003</v>
      </c>
      <c r="BB388">
        <v>1</v>
      </c>
      <c r="BD388" s="56">
        <v>322</v>
      </c>
      <c r="BE388">
        <v>1</v>
      </c>
      <c r="BG388" s="56">
        <v>43.6</v>
      </c>
      <c r="BH388">
        <v>1</v>
      </c>
      <c r="BJ388" s="56">
        <v>323</v>
      </c>
      <c r="BK388">
        <v>1</v>
      </c>
      <c r="BM388" s="56">
        <v>41.6</v>
      </c>
      <c r="BN388">
        <v>1</v>
      </c>
      <c r="BP388" s="56">
        <v>321</v>
      </c>
      <c r="BQ388">
        <v>1</v>
      </c>
      <c r="BS388" s="56">
        <v>42.1</v>
      </c>
      <c r="BT388">
        <v>2</v>
      </c>
      <c r="BV388" s="56">
        <v>321</v>
      </c>
      <c r="BW388">
        <v>1</v>
      </c>
      <c r="BY388" s="56">
        <v>45.1</v>
      </c>
      <c r="BZ388">
        <v>4</v>
      </c>
      <c r="CB388" s="56">
        <v>321</v>
      </c>
      <c r="CC388">
        <v>1</v>
      </c>
      <c r="CE388" s="56">
        <v>39</v>
      </c>
      <c r="CF388">
        <v>1</v>
      </c>
      <c r="CH388" s="56">
        <v>323</v>
      </c>
      <c r="CI388">
        <v>1</v>
      </c>
      <c r="CK388" s="56">
        <v>50</v>
      </c>
      <c r="CL388">
        <v>1</v>
      </c>
      <c r="CN388" s="56" t="s">
        <v>453</v>
      </c>
      <c r="CO388">
        <v>4</v>
      </c>
      <c r="CQ388" s="56">
        <v>75.2</v>
      </c>
      <c r="CR388">
        <v>1</v>
      </c>
    </row>
    <row r="389" spans="7:96" x14ac:dyDescent="0.2">
      <c r="G389" s="56">
        <v>511</v>
      </c>
      <c r="H389">
        <v>4</v>
      </c>
      <c r="K389" s="56">
        <v>488</v>
      </c>
      <c r="L389">
        <v>1</v>
      </c>
      <c r="N389" s="56" t="s">
        <v>183</v>
      </c>
      <c r="O389">
        <v>1</v>
      </c>
      <c r="AI389" s="56">
        <v>39</v>
      </c>
      <c r="AJ389">
        <v>1</v>
      </c>
      <c r="AL389" s="56">
        <v>322</v>
      </c>
      <c r="AM389">
        <v>1</v>
      </c>
      <c r="AO389" s="56">
        <v>37.5</v>
      </c>
      <c r="AP389">
        <v>4</v>
      </c>
      <c r="AR389" s="56">
        <v>322</v>
      </c>
      <c r="AS389">
        <v>1</v>
      </c>
      <c r="AU389" s="56">
        <v>37</v>
      </c>
      <c r="AV389">
        <v>2</v>
      </c>
      <c r="AX389" s="56">
        <v>322</v>
      </c>
      <c r="AY389">
        <v>1</v>
      </c>
      <c r="BA389" s="56">
        <v>41</v>
      </c>
      <c r="BB389">
        <v>2</v>
      </c>
      <c r="BD389" s="56">
        <v>323</v>
      </c>
      <c r="BE389">
        <v>1</v>
      </c>
      <c r="BG389" s="56">
        <v>43.8</v>
      </c>
      <c r="BH389">
        <v>1</v>
      </c>
      <c r="BJ389" s="56">
        <v>324</v>
      </c>
      <c r="BK389">
        <v>1</v>
      </c>
      <c r="BM389" s="56">
        <v>41.9</v>
      </c>
      <c r="BN389">
        <v>1</v>
      </c>
      <c r="BP389" s="56">
        <v>322</v>
      </c>
      <c r="BQ389">
        <v>1</v>
      </c>
      <c r="BS389" s="56">
        <v>42.2</v>
      </c>
      <c r="BT389">
        <v>1</v>
      </c>
      <c r="BV389" s="56">
        <v>322</v>
      </c>
      <c r="BW389">
        <v>1</v>
      </c>
      <c r="BY389" s="56">
        <v>45.3</v>
      </c>
      <c r="BZ389">
        <v>1</v>
      </c>
      <c r="CB389" s="56">
        <v>322</v>
      </c>
      <c r="CC389">
        <v>1</v>
      </c>
      <c r="CE389" s="56">
        <v>39.200000000000003</v>
      </c>
      <c r="CF389">
        <v>1</v>
      </c>
      <c r="CH389" s="56">
        <v>324</v>
      </c>
      <c r="CI389">
        <v>1</v>
      </c>
      <c r="CK389" s="56">
        <v>50.1</v>
      </c>
      <c r="CL389">
        <v>3</v>
      </c>
      <c r="CN389" s="56" t="s">
        <v>854</v>
      </c>
      <c r="CO389">
        <v>2</v>
      </c>
      <c r="CQ389" s="56">
        <v>75.7</v>
      </c>
      <c r="CR389">
        <v>2</v>
      </c>
    </row>
    <row r="390" spans="7:96" x14ac:dyDescent="0.2">
      <c r="G390" s="56">
        <v>515</v>
      </c>
      <c r="H390">
        <v>2</v>
      </c>
      <c r="K390" s="56">
        <v>489</v>
      </c>
      <c r="L390">
        <v>6</v>
      </c>
      <c r="N390" s="56" t="s">
        <v>1810</v>
      </c>
      <c r="O390">
        <v>1</v>
      </c>
      <c r="AI390" s="56">
        <v>39.200000000000003</v>
      </c>
      <c r="AJ390">
        <v>1</v>
      </c>
      <c r="AL390" s="56">
        <v>323</v>
      </c>
      <c r="AM390">
        <v>1</v>
      </c>
      <c r="AO390" s="56">
        <v>37.6</v>
      </c>
      <c r="AP390">
        <v>2</v>
      </c>
      <c r="AR390" s="56">
        <v>323</v>
      </c>
      <c r="AS390">
        <v>1</v>
      </c>
      <c r="AU390" s="56">
        <v>37.1</v>
      </c>
      <c r="AV390">
        <v>1</v>
      </c>
      <c r="AX390" s="56">
        <v>323</v>
      </c>
      <c r="AY390">
        <v>1</v>
      </c>
      <c r="BA390" s="56">
        <v>41.1</v>
      </c>
      <c r="BB390">
        <v>1</v>
      </c>
      <c r="BD390" s="56">
        <v>324</v>
      </c>
      <c r="BE390">
        <v>1</v>
      </c>
      <c r="BG390" s="56">
        <v>43.9</v>
      </c>
      <c r="BH390">
        <v>1</v>
      </c>
      <c r="BJ390" s="56">
        <v>325</v>
      </c>
      <c r="BK390">
        <v>1</v>
      </c>
      <c r="BM390" s="56">
        <v>42</v>
      </c>
      <c r="BN390">
        <v>3</v>
      </c>
      <c r="BP390" s="56">
        <v>323</v>
      </c>
      <c r="BQ390">
        <v>1</v>
      </c>
      <c r="BS390" s="56">
        <v>42.3</v>
      </c>
      <c r="BT390">
        <v>1</v>
      </c>
      <c r="BV390" s="56">
        <v>323</v>
      </c>
      <c r="BW390">
        <v>1</v>
      </c>
      <c r="BY390" s="56">
        <v>45.4</v>
      </c>
      <c r="BZ390">
        <v>4</v>
      </c>
      <c r="CB390" s="56">
        <v>323</v>
      </c>
      <c r="CC390">
        <v>1</v>
      </c>
      <c r="CE390" s="56">
        <v>39.5</v>
      </c>
      <c r="CF390">
        <v>1</v>
      </c>
      <c r="CH390" s="56">
        <v>325</v>
      </c>
      <c r="CI390">
        <v>1</v>
      </c>
      <c r="CK390" s="56">
        <v>50.2</v>
      </c>
      <c r="CL390">
        <v>2</v>
      </c>
      <c r="CN390" s="56" t="s">
        <v>1224</v>
      </c>
      <c r="CO390">
        <v>3</v>
      </c>
      <c r="CQ390" s="56">
        <v>75.900000000000006</v>
      </c>
      <c r="CR390">
        <v>2</v>
      </c>
    </row>
    <row r="391" spans="7:96" x14ac:dyDescent="0.2">
      <c r="G391" s="56">
        <v>517</v>
      </c>
      <c r="H391">
        <v>2</v>
      </c>
      <c r="K391" s="56">
        <v>495</v>
      </c>
      <c r="L391">
        <v>2</v>
      </c>
      <c r="N391" s="56" t="s">
        <v>1787</v>
      </c>
      <c r="O391">
        <v>1</v>
      </c>
      <c r="AI391" s="56">
        <v>39.299999999999997</v>
      </c>
      <c r="AJ391">
        <v>1</v>
      </c>
      <c r="AL391" s="56">
        <v>324</v>
      </c>
      <c r="AM391">
        <v>1</v>
      </c>
      <c r="AO391" s="56">
        <v>37.700000000000003</v>
      </c>
      <c r="AP391">
        <v>2</v>
      </c>
      <c r="AR391" s="56">
        <v>324</v>
      </c>
      <c r="AS391">
        <v>1</v>
      </c>
      <c r="AU391" s="56">
        <v>37.200000000000003</v>
      </c>
      <c r="AV391">
        <v>2</v>
      </c>
      <c r="AX391" s="56">
        <v>324</v>
      </c>
      <c r="AY391">
        <v>1</v>
      </c>
      <c r="BA391" s="56">
        <v>41.2</v>
      </c>
      <c r="BB391">
        <v>1</v>
      </c>
      <c r="BD391" s="56">
        <v>325</v>
      </c>
      <c r="BE391">
        <v>1</v>
      </c>
      <c r="BG391" s="56">
        <v>44</v>
      </c>
      <c r="BH391">
        <v>1</v>
      </c>
      <c r="BJ391" s="56">
        <v>326</v>
      </c>
      <c r="BK391">
        <v>1</v>
      </c>
      <c r="BM391" s="56">
        <v>42.2</v>
      </c>
      <c r="BN391">
        <v>3</v>
      </c>
      <c r="BP391" s="56">
        <v>324</v>
      </c>
      <c r="BQ391">
        <v>1</v>
      </c>
      <c r="BS391" s="56">
        <v>42.4</v>
      </c>
      <c r="BT391">
        <v>1</v>
      </c>
      <c r="BV391" s="56">
        <v>324</v>
      </c>
      <c r="BW391">
        <v>1</v>
      </c>
      <c r="BY391" s="56">
        <v>45.6</v>
      </c>
      <c r="BZ391">
        <v>2</v>
      </c>
      <c r="CB391" s="56">
        <v>324</v>
      </c>
      <c r="CC391">
        <v>1</v>
      </c>
      <c r="CE391" s="56">
        <v>39.6</v>
      </c>
      <c r="CF391">
        <v>1</v>
      </c>
      <c r="CH391" s="56">
        <v>326</v>
      </c>
      <c r="CI391">
        <v>1</v>
      </c>
      <c r="CK391" s="56">
        <v>50.4</v>
      </c>
      <c r="CL391">
        <v>3</v>
      </c>
      <c r="CN391" s="56" t="s">
        <v>1531</v>
      </c>
      <c r="CO391">
        <v>2</v>
      </c>
      <c r="CQ391" s="56">
        <v>76.2</v>
      </c>
      <c r="CR391">
        <v>1</v>
      </c>
    </row>
    <row r="392" spans="7:96" x14ac:dyDescent="0.2">
      <c r="G392" s="56">
        <v>519</v>
      </c>
      <c r="H392">
        <v>5</v>
      </c>
      <c r="K392" s="56">
        <v>497</v>
      </c>
      <c r="L392">
        <v>4</v>
      </c>
      <c r="N392" s="56" t="s">
        <v>1362</v>
      </c>
      <c r="O392">
        <v>1</v>
      </c>
      <c r="AI392" s="56">
        <v>39.6</v>
      </c>
      <c r="AJ392">
        <v>1</v>
      </c>
      <c r="AL392" s="56">
        <v>325</v>
      </c>
      <c r="AM392">
        <v>1</v>
      </c>
      <c r="AO392" s="56">
        <v>37.799999999999997</v>
      </c>
      <c r="AP392">
        <v>1</v>
      </c>
      <c r="AR392" s="56">
        <v>325</v>
      </c>
      <c r="AS392">
        <v>1</v>
      </c>
      <c r="AU392" s="56">
        <v>37.299999999999997</v>
      </c>
      <c r="AV392">
        <v>2</v>
      </c>
      <c r="AX392" s="56">
        <v>325</v>
      </c>
      <c r="AY392">
        <v>1</v>
      </c>
      <c r="BA392" s="56">
        <v>41.4</v>
      </c>
      <c r="BB392">
        <v>1</v>
      </c>
      <c r="BD392" s="56">
        <v>326</v>
      </c>
      <c r="BE392">
        <v>1</v>
      </c>
      <c r="BG392" s="56">
        <v>44.3</v>
      </c>
      <c r="BH392">
        <v>1</v>
      </c>
      <c r="BJ392" s="56">
        <v>327</v>
      </c>
      <c r="BK392">
        <v>1</v>
      </c>
      <c r="BM392" s="56">
        <v>42.3</v>
      </c>
      <c r="BN392">
        <v>1</v>
      </c>
      <c r="BP392" s="56">
        <v>325</v>
      </c>
      <c r="BQ392">
        <v>1</v>
      </c>
      <c r="BS392" s="56">
        <v>42.6</v>
      </c>
      <c r="BT392">
        <v>3</v>
      </c>
      <c r="BV392" s="56">
        <v>325</v>
      </c>
      <c r="BW392">
        <v>1</v>
      </c>
      <c r="BY392" s="56">
        <v>45.7</v>
      </c>
      <c r="BZ392">
        <v>3</v>
      </c>
      <c r="CB392" s="56">
        <v>325</v>
      </c>
      <c r="CC392">
        <v>1</v>
      </c>
      <c r="CE392" s="56">
        <v>39.700000000000003</v>
      </c>
      <c r="CF392">
        <v>1</v>
      </c>
      <c r="CH392" s="56">
        <v>327</v>
      </c>
      <c r="CI392">
        <v>1</v>
      </c>
      <c r="CK392" s="56">
        <v>50.5</v>
      </c>
      <c r="CL392">
        <v>1</v>
      </c>
      <c r="CN392" s="56" t="s">
        <v>1400</v>
      </c>
      <c r="CO392">
        <v>2</v>
      </c>
      <c r="CQ392" s="56">
        <v>76.400000000000006</v>
      </c>
      <c r="CR392">
        <v>1</v>
      </c>
    </row>
    <row r="393" spans="7:96" x14ac:dyDescent="0.2">
      <c r="G393" s="56">
        <v>524</v>
      </c>
      <c r="H393">
        <v>1</v>
      </c>
      <c r="K393" s="56">
        <v>501</v>
      </c>
      <c r="L393">
        <v>5</v>
      </c>
      <c r="N393" s="56" t="s">
        <v>714</v>
      </c>
      <c r="O393">
        <v>1</v>
      </c>
      <c r="AI393" s="56">
        <v>39.700000000000003</v>
      </c>
      <c r="AJ393">
        <v>1</v>
      </c>
      <c r="AL393" s="56">
        <v>326</v>
      </c>
      <c r="AM393">
        <v>1</v>
      </c>
      <c r="AO393" s="56">
        <v>38</v>
      </c>
      <c r="AP393">
        <v>1</v>
      </c>
      <c r="AR393" s="56">
        <v>326</v>
      </c>
      <c r="AS393">
        <v>1</v>
      </c>
      <c r="AU393" s="56">
        <v>37.6</v>
      </c>
      <c r="AV393">
        <v>2</v>
      </c>
      <c r="AX393" s="56">
        <v>326</v>
      </c>
      <c r="AY393">
        <v>1</v>
      </c>
      <c r="BA393" s="56">
        <v>41.5</v>
      </c>
      <c r="BB393">
        <v>2</v>
      </c>
      <c r="BD393" s="56">
        <v>327</v>
      </c>
      <c r="BE393">
        <v>1</v>
      </c>
      <c r="BG393" s="56">
        <v>44.5</v>
      </c>
      <c r="BH393">
        <v>1</v>
      </c>
      <c r="BJ393" s="56">
        <v>328</v>
      </c>
      <c r="BK393">
        <v>1</v>
      </c>
      <c r="BM393" s="56">
        <v>42.7</v>
      </c>
      <c r="BN393">
        <v>1</v>
      </c>
      <c r="BP393" s="56">
        <v>326</v>
      </c>
      <c r="BQ393">
        <v>1</v>
      </c>
      <c r="BS393" s="56">
        <v>42.9</v>
      </c>
      <c r="BT393">
        <v>2</v>
      </c>
      <c r="BV393" s="56">
        <v>326</v>
      </c>
      <c r="BW393">
        <v>1</v>
      </c>
      <c r="BY393" s="56">
        <v>45.8</v>
      </c>
      <c r="BZ393">
        <v>2</v>
      </c>
      <c r="CB393" s="56">
        <v>326</v>
      </c>
      <c r="CC393">
        <v>1</v>
      </c>
      <c r="CE393" s="56">
        <v>39.799999999999997</v>
      </c>
      <c r="CF393">
        <v>1</v>
      </c>
      <c r="CH393" s="56">
        <v>328</v>
      </c>
      <c r="CI393">
        <v>1</v>
      </c>
      <c r="CK393" s="56">
        <v>50.6</v>
      </c>
      <c r="CL393">
        <v>2</v>
      </c>
      <c r="CN393" s="56" t="s">
        <v>198</v>
      </c>
      <c r="CO393">
        <v>4</v>
      </c>
      <c r="CQ393" s="56">
        <v>76.5</v>
      </c>
      <c r="CR393">
        <v>1</v>
      </c>
    </row>
    <row r="394" spans="7:96" x14ac:dyDescent="0.2">
      <c r="G394" s="56">
        <v>525</v>
      </c>
      <c r="H394">
        <v>1</v>
      </c>
      <c r="K394" s="56">
        <v>506</v>
      </c>
      <c r="L394">
        <v>2</v>
      </c>
      <c r="N394" s="56" t="s">
        <v>505</v>
      </c>
      <c r="O394">
        <v>1</v>
      </c>
      <c r="AI394" s="56">
        <v>39.799999999999997</v>
      </c>
      <c r="AJ394">
        <v>1</v>
      </c>
      <c r="AL394" s="56">
        <v>327</v>
      </c>
      <c r="AM394">
        <v>1</v>
      </c>
      <c r="AO394" s="56">
        <v>38.200000000000003</v>
      </c>
      <c r="AP394">
        <v>1</v>
      </c>
      <c r="AR394" s="56">
        <v>327</v>
      </c>
      <c r="AS394">
        <v>1</v>
      </c>
      <c r="AU394" s="56">
        <v>37.799999999999997</v>
      </c>
      <c r="AV394">
        <v>1</v>
      </c>
      <c r="AX394" s="56">
        <v>327</v>
      </c>
      <c r="AY394">
        <v>1</v>
      </c>
      <c r="BA394" s="56">
        <v>41.7</v>
      </c>
      <c r="BB394">
        <v>1</v>
      </c>
      <c r="BD394" s="56">
        <v>328</v>
      </c>
      <c r="BE394">
        <v>1</v>
      </c>
      <c r="BG394" s="56">
        <v>44.8</v>
      </c>
      <c r="BH394">
        <v>1</v>
      </c>
      <c r="BJ394" s="56">
        <v>329</v>
      </c>
      <c r="BK394">
        <v>1</v>
      </c>
      <c r="BM394" s="56">
        <v>42.8</v>
      </c>
      <c r="BN394">
        <v>1</v>
      </c>
      <c r="BP394" s="56">
        <v>327</v>
      </c>
      <c r="BQ394">
        <v>1</v>
      </c>
      <c r="BS394" s="56">
        <v>43</v>
      </c>
      <c r="BT394">
        <v>1</v>
      </c>
      <c r="BV394" s="56">
        <v>327</v>
      </c>
      <c r="BW394">
        <v>1</v>
      </c>
      <c r="BY394" s="56">
        <v>45.9</v>
      </c>
      <c r="BZ394">
        <v>2</v>
      </c>
      <c r="CB394" s="56">
        <v>327</v>
      </c>
      <c r="CC394">
        <v>1</v>
      </c>
      <c r="CE394" s="56">
        <v>40.1</v>
      </c>
      <c r="CF394">
        <v>2</v>
      </c>
      <c r="CH394" s="56">
        <v>329</v>
      </c>
      <c r="CI394">
        <v>1</v>
      </c>
      <c r="CK394" s="56">
        <v>50.7</v>
      </c>
      <c r="CL394">
        <v>1</v>
      </c>
      <c r="CN394" s="56" t="s">
        <v>737</v>
      </c>
      <c r="CO394">
        <v>5</v>
      </c>
      <c r="CQ394" s="56">
        <v>76.900000000000006</v>
      </c>
      <c r="CR394">
        <v>1</v>
      </c>
    </row>
    <row r="395" spans="7:96" x14ac:dyDescent="0.2">
      <c r="G395" s="56">
        <v>526</v>
      </c>
      <c r="H395">
        <v>4</v>
      </c>
      <c r="K395" s="56">
        <v>508</v>
      </c>
      <c r="L395">
        <v>3</v>
      </c>
      <c r="N395" s="56" t="s">
        <v>1693</v>
      </c>
      <c r="O395">
        <v>1</v>
      </c>
      <c r="AI395" s="56">
        <v>40</v>
      </c>
      <c r="AJ395">
        <v>1</v>
      </c>
      <c r="AL395" s="56">
        <v>328</v>
      </c>
      <c r="AM395">
        <v>1</v>
      </c>
      <c r="AO395" s="56">
        <v>38.299999999999997</v>
      </c>
      <c r="AP395">
        <v>3</v>
      </c>
      <c r="AR395" s="56">
        <v>328</v>
      </c>
      <c r="AS395">
        <v>1</v>
      </c>
      <c r="AU395" s="56">
        <v>37.9</v>
      </c>
      <c r="AV395">
        <v>2</v>
      </c>
      <c r="AX395" s="56">
        <v>328</v>
      </c>
      <c r="AY395">
        <v>1</v>
      </c>
      <c r="BA395" s="56">
        <v>41.9</v>
      </c>
      <c r="BB395">
        <v>1</v>
      </c>
      <c r="BD395" s="56">
        <v>329</v>
      </c>
      <c r="BE395">
        <v>1</v>
      </c>
      <c r="BG395" s="56">
        <v>45.2</v>
      </c>
      <c r="BH395">
        <v>1</v>
      </c>
      <c r="BJ395" s="56">
        <v>330</v>
      </c>
      <c r="BK395">
        <v>1</v>
      </c>
      <c r="BM395" s="56">
        <v>43.1</v>
      </c>
      <c r="BN395">
        <v>1</v>
      </c>
      <c r="BP395" s="56">
        <v>328</v>
      </c>
      <c r="BQ395">
        <v>1</v>
      </c>
      <c r="BS395" s="56">
        <v>43.1</v>
      </c>
      <c r="BT395">
        <v>2</v>
      </c>
      <c r="BV395" s="56">
        <v>328</v>
      </c>
      <c r="BW395">
        <v>1</v>
      </c>
      <c r="BY395" s="56">
        <v>46</v>
      </c>
      <c r="BZ395">
        <v>1</v>
      </c>
      <c r="CB395" s="56">
        <v>328</v>
      </c>
      <c r="CC395">
        <v>1</v>
      </c>
      <c r="CE395" s="56">
        <v>40.200000000000003</v>
      </c>
      <c r="CF395">
        <v>1</v>
      </c>
      <c r="CH395" s="56">
        <v>330</v>
      </c>
      <c r="CI395">
        <v>1</v>
      </c>
      <c r="CK395" s="56">
        <v>50.8</v>
      </c>
      <c r="CL395">
        <v>4</v>
      </c>
      <c r="CN395" s="56" t="s">
        <v>1016</v>
      </c>
      <c r="CO395">
        <v>3</v>
      </c>
      <c r="CQ395" s="56">
        <v>77.5</v>
      </c>
      <c r="CR395">
        <v>1</v>
      </c>
    </row>
    <row r="396" spans="7:96" x14ac:dyDescent="0.2">
      <c r="G396" s="56">
        <v>530</v>
      </c>
      <c r="H396">
        <v>4</v>
      </c>
      <c r="K396" s="56">
        <v>511</v>
      </c>
      <c r="L396">
        <v>2</v>
      </c>
      <c r="N396" s="56" t="s">
        <v>1632</v>
      </c>
      <c r="O396">
        <v>1</v>
      </c>
      <c r="AI396" s="56">
        <v>40.1</v>
      </c>
      <c r="AJ396">
        <v>3</v>
      </c>
      <c r="AL396" s="56">
        <v>329</v>
      </c>
      <c r="AM396">
        <v>1</v>
      </c>
      <c r="AO396" s="56">
        <v>38.6</v>
      </c>
      <c r="AP396">
        <v>1</v>
      </c>
      <c r="AR396" s="56">
        <v>329</v>
      </c>
      <c r="AS396">
        <v>1</v>
      </c>
      <c r="AU396" s="56">
        <v>38</v>
      </c>
      <c r="AV396">
        <v>1</v>
      </c>
      <c r="AX396" s="56">
        <v>329</v>
      </c>
      <c r="AY396">
        <v>1</v>
      </c>
      <c r="BA396" s="56">
        <v>42.2</v>
      </c>
      <c r="BB396">
        <v>1</v>
      </c>
      <c r="BD396" s="56">
        <v>330</v>
      </c>
      <c r="BE396">
        <v>1</v>
      </c>
      <c r="BG396" s="56">
        <v>45.3</v>
      </c>
      <c r="BH396">
        <v>1</v>
      </c>
      <c r="BJ396" s="56">
        <v>331</v>
      </c>
      <c r="BK396">
        <v>1</v>
      </c>
      <c r="BM396" s="56">
        <v>43.2</v>
      </c>
      <c r="BN396">
        <v>1</v>
      </c>
      <c r="BP396" s="56">
        <v>329</v>
      </c>
      <c r="BQ396">
        <v>1</v>
      </c>
      <c r="BS396" s="56">
        <v>43.2</v>
      </c>
      <c r="BT396">
        <v>1</v>
      </c>
      <c r="BV396" s="56">
        <v>329</v>
      </c>
      <c r="BW396">
        <v>1</v>
      </c>
      <c r="BY396" s="56">
        <v>46.1</v>
      </c>
      <c r="BZ396">
        <v>3</v>
      </c>
      <c r="CB396" s="56">
        <v>329</v>
      </c>
      <c r="CC396">
        <v>1</v>
      </c>
      <c r="CE396" s="56">
        <v>40.299999999999997</v>
      </c>
      <c r="CF396">
        <v>1</v>
      </c>
      <c r="CH396" s="56">
        <v>331</v>
      </c>
      <c r="CI396">
        <v>1</v>
      </c>
      <c r="CK396" s="56">
        <v>50.9</v>
      </c>
      <c r="CL396">
        <v>4</v>
      </c>
      <c r="CN396" s="56" t="s">
        <v>839</v>
      </c>
      <c r="CO396">
        <v>2</v>
      </c>
      <c r="CQ396" s="56">
        <v>78.900000000000006</v>
      </c>
      <c r="CR396">
        <v>2</v>
      </c>
    </row>
    <row r="397" spans="7:96" x14ac:dyDescent="0.2">
      <c r="G397" s="56">
        <v>534</v>
      </c>
      <c r="H397">
        <v>1</v>
      </c>
      <c r="K397" s="56">
        <v>513</v>
      </c>
      <c r="L397">
        <v>3</v>
      </c>
      <c r="N397" s="56" t="s">
        <v>1729</v>
      </c>
      <c r="O397">
        <v>1</v>
      </c>
      <c r="AI397" s="56">
        <v>40.200000000000003</v>
      </c>
      <c r="AJ397">
        <v>1</v>
      </c>
      <c r="AL397" s="56">
        <v>330</v>
      </c>
      <c r="AM397">
        <v>1</v>
      </c>
      <c r="AO397" s="56">
        <v>38.700000000000003</v>
      </c>
      <c r="AP397">
        <v>3</v>
      </c>
      <c r="AR397" s="56">
        <v>330</v>
      </c>
      <c r="AS397">
        <v>1</v>
      </c>
      <c r="AU397" s="56">
        <v>38.200000000000003</v>
      </c>
      <c r="AV397">
        <v>1</v>
      </c>
      <c r="AX397" s="56">
        <v>330</v>
      </c>
      <c r="AY397">
        <v>1</v>
      </c>
      <c r="BA397" s="56">
        <v>42.4</v>
      </c>
      <c r="BB397">
        <v>3</v>
      </c>
      <c r="BD397" s="56">
        <v>331</v>
      </c>
      <c r="BE397">
        <v>1</v>
      </c>
      <c r="BG397" s="56">
        <v>45.5</v>
      </c>
      <c r="BH397">
        <v>1</v>
      </c>
      <c r="BJ397" s="56">
        <v>332</v>
      </c>
      <c r="BK397">
        <v>1</v>
      </c>
      <c r="BM397" s="56">
        <v>43.3</v>
      </c>
      <c r="BN397">
        <v>1</v>
      </c>
      <c r="BP397" s="56">
        <v>330</v>
      </c>
      <c r="BQ397">
        <v>1</v>
      </c>
      <c r="BS397" s="56">
        <v>43.4</v>
      </c>
      <c r="BT397">
        <v>2</v>
      </c>
      <c r="BV397" s="56">
        <v>330</v>
      </c>
      <c r="BW397">
        <v>1</v>
      </c>
      <c r="BY397" s="56">
        <v>46.2</v>
      </c>
      <c r="BZ397">
        <v>3</v>
      </c>
      <c r="CB397" s="56">
        <v>330</v>
      </c>
      <c r="CC397">
        <v>1</v>
      </c>
      <c r="CE397" s="56">
        <v>40.4</v>
      </c>
      <c r="CF397">
        <v>1</v>
      </c>
      <c r="CH397" s="56">
        <v>332</v>
      </c>
      <c r="CI397">
        <v>1</v>
      </c>
      <c r="CK397" s="56">
        <v>51</v>
      </c>
      <c r="CL397">
        <v>4</v>
      </c>
      <c r="CN397" s="56" t="s">
        <v>238</v>
      </c>
      <c r="CO397">
        <v>4</v>
      </c>
      <c r="CQ397" s="56">
        <v>79</v>
      </c>
      <c r="CR397">
        <v>1</v>
      </c>
    </row>
    <row r="398" spans="7:96" x14ac:dyDescent="0.2">
      <c r="G398" s="56">
        <v>535</v>
      </c>
      <c r="H398">
        <v>5</v>
      </c>
      <c r="K398" s="56">
        <v>516</v>
      </c>
      <c r="L398">
        <v>7</v>
      </c>
      <c r="N398" s="56" t="s">
        <v>1398</v>
      </c>
      <c r="O398">
        <v>1</v>
      </c>
      <c r="AI398" s="56">
        <v>40.5</v>
      </c>
      <c r="AJ398">
        <v>2</v>
      </c>
      <c r="AL398" s="56">
        <v>331</v>
      </c>
      <c r="AM398">
        <v>1</v>
      </c>
      <c r="AO398" s="56">
        <v>38.799999999999997</v>
      </c>
      <c r="AP398">
        <v>3</v>
      </c>
      <c r="AR398" s="56">
        <v>331</v>
      </c>
      <c r="AS398">
        <v>1</v>
      </c>
      <c r="AU398" s="56">
        <v>38.4</v>
      </c>
      <c r="AV398">
        <v>3</v>
      </c>
      <c r="AX398" s="56">
        <v>331</v>
      </c>
      <c r="AY398">
        <v>1</v>
      </c>
      <c r="BA398" s="56">
        <v>42.5</v>
      </c>
      <c r="BB398">
        <v>2</v>
      </c>
      <c r="BD398" s="56">
        <v>332</v>
      </c>
      <c r="BE398">
        <v>1</v>
      </c>
      <c r="BG398" s="56">
        <v>45.7</v>
      </c>
      <c r="BH398">
        <v>1</v>
      </c>
      <c r="BJ398" s="56">
        <v>333</v>
      </c>
      <c r="BK398">
        <v>1</v>
      </c>
      <c r="BM398" s="56">
        <v>43.4</v>
      </c>
      <c r="BN398">
        <v>1</v>
      </c>
      <c r="BP398" s="56">
        <v>331</v>
      </c>
      <c r="BQ398">
        <v>1</v>
      </c>
      <c r="BS398" s="56">
        <v>43.5</v>
      </c>
      <c r="BT398">
        <v>1</v>
      </c>
      <c r="BV398" s="56">
        <v>331</v>
      </c>
      <c r="BW398">
        <v>1</v>
      </c>
      <c r="BY398" s="56">
        <v>46.3</v>
      </c>
      <c r="BZ398">
        <v>2</v>
      </c>
      <c r="CB398" s="56">
        <v>331</v>
      </c>
      <c r="CC398">
        <v>1</v>
      </c>
      <c r="CE398" s="56">
        <v>40.5</v>
      </c>
      <c r="CF398">
        <v>2</v>
      </c>
      <c r="CH398" s="56">
        <v>333</v>
      </c>
      <c r="CI398">
        <v>1</v>
      </c>
      <c r="CK398" s="56">
        <v>51.3</v>
      </c>
      <c r="CL398">
        <v>3</v>
      </c>
      <c r="CN398" s="56" t="s">
        <v>896</v>
      </c>
      <c r="CO398">
        <v>2</v>
      </c>
      <c r="CQ398" s="56">
        <v>79.599999999999994</v>
      </c>
      <c r="CR398">
        <v>1</v>
      </c>
    </row>
    <row r="399" spans="7:96" x14ac:dyDescent="0.2">
      <c r="G399" s="56">
        <v>540</v>
      </c>
      <c r="H399">
        <v>2</v>
      </c>
      <c r="K399" s="56">
        <v>523</v>
      </c>
      <c r="L399">
        <v>1</v>
      </c>
      <c r="N399" s="56" t="s">
        <v>1647</v>
      </c>
      <c r="O399">
        <v>1</v>
      </c>
      <c r="AI399" s="56">
        <v>40.6</v>
      </c>
      <c r="AJ399">
        <v>1</v>
      </c>
      <c r="AL399" s="56">
        <v>332</v>
      </c>
      <c r="AM399">
        <v>1</v>
      </c>
      <c r="AO399" s="56">
        <v>38.9</v>
      </c>
      <c r="AP399">
        <v>2</v>
      </c>
      <c r="AR399" s="56">
        <v>332</v>
      </c>
      <c r="AS399">
        <v>1</v>
      </c>
      <c r="AU399" s="56">
        <v>38.5</v>
      </c>
      <c r="AV399">
        <v>2</v>
      </c>
      <c r="AX399" s="56">
        <v>332</v>
      </c>
      <c r="AY399">
        <v>1</v>
      </c>
      <c r="BA399" s="56">
        <v>42.7</v>
      </c>
      <c r="BB399">
        <v>2</v>
      </c>
      <c r="BD399" s="56">
        <v>333</v>
      </c>
      <c r="BE399">
        <v>1</v>
      </c>
      <c r="BG399" s="56">
        <v>45.9</v>
      </c>
      <c r="BH399">
        <v>1</v>
      </c>
      <c r="BJ399" s="56">
        <v>334</v>
      </c>
      <c r="BK399">
        <v>1</v>
      </c>
      <c r="BM399" s="56">
        <v>43.5</v>
      </c>
      <c r="BN399">
        <v>1</v>
      </c>
      <c r="BP399" s="56">
        <v>332</v>
      </c>
      <c r="BQ399">
        <v>1</v>
      </c>
      <c r="BS399" s="56">
        <v>43.8</v>
      </c>
      <c r="BT399">
        <v>2</v>
      </c>
      <c r="BV399" s="56">
        <v>332</v>
      </c>
      <c r="BW399">
        <v>1</v>
      </c>
      <c r="BY399" s="56">
        <v>46.4</v>
      </c>
      <c r="BZ399">
        <v>2</v>
      </c>
      <c r="CB399" s="56">
        <v>332</v>
      </c>
      <c r="CC399">
        <v>1</v>
      </c>
      <c r="CE399" s="56">
        <v>40.799999999999997</v>
      </c>
      <c r="CF399">
        <v>2</v>
      </c>
      <c r="CH399" s="56">
        <v>334</v>
      </c>
      <c r="CI399">
        <v>1</v>
      </c>
      <c r="CK399" s="56">
        <v>51.4</v>
      </c>
      <c r="CL399">
        <v>2</v>
      </c>
      <c r="CN399" s="56" t="s">
        <v>368</v>
      </c>
      <c r="CO399">
        <v>2</v>
      </c>
      <c r="CQ399" s="56">
        <v>79.7</v>
      </c>
      <c r="CR399">
        <v>1</v>
      </c>
    </row>
    <row r="400" spans="7:96" x14ac:dyDescent="0.2">
      <c r="G400" s="56">
        <v>542</v>
      </c>
      <c r="H400">
        <v>4</v>
      </c>
      <c r="K400" s="56">
        <v>524</v>
      </c>
      <c r="L400">
        <v>2</v>
      </c>
      <c r="N400" s="56" t="s">
        <v>1297</v>
      </c>
      <c r="O400">
        <v>1</v>
      </c>
      <c r="AI400" s="56">
        <v>40.700000000000003</v>
      </c>
      <c r="AJ400">
        <v>2</v>
      </c>
      <c r="AL400" s="56">
        <v>333</v>
      </c>
      <c r="AM400">
        <v>1</v>
      </c>
      <c r="AO400" s="56">
        <v>39</v>
      </c>
      <c r="AP400">
        <v>3</v>
      </c>
      <c r="AR400" s="56">
        <v>333</v>
      </c>
      <c r="AS400">
        <v>1</v>
      </c>
      <c r="AU400" s="56">
        <v>38.6</v>
      </c>
      <c r="AV400">
        <v>1</v>
      </c>
      <c r="AX400" s="56">
        <v>333</v>
      </c>
      <c r="AY400">
        <v>1</v>
      </c>
      <c r="BA400" s="56">
        <v>42.8</v>
      </c>
      <c r="BB400">
        <v>1</v>
      </c>
      <c r="BD400" s="56">
        <v>334</v>
      </c>
      <c r="BE400">
        <v>1</v>
      </c>
      <c r="BG400" s="56">
        <v>46.2</v>
      </c>
      <c r="BH400">
        <v>1</v>
      </c>
      <c r="BJ400" s="56">
        <v>335</v>
      </c>
      <c r="BK400">
        <v>1</v>
      </c>
      <c r="BM400" s="56">
        <v>43.6</v>
      </c>
      <c r="BN400">
        <v>1</v>
      </c>
      <c r="BP400" s="56">
        <v>333</v>
      </c>
      <c r="BQ400">
        <v>1</v>
      </c>
      <c r="BS400" s="56">
        <v>44.1</v>
      </c>
      <c r="BT400">
        <v>2</v>
      </c>
      <c r="BV400" s="56">
        <v>333</v>
      </c>
      <c r="BW400">
        <v>1</v>
      </c>
      <c r="BY400" s="56">
        <v>46.5</v>
      </c>
      <c r="BZ400">
        <v>1</v>
      </c>
      <c r="CB400" s="56">
        <v>333</v>
      </c>
      <c r="CC400">
        <v>1</v>
      </c>
      <c r="CE400" s="56">
        <v>40.9</v>
      </c>
      <c r="CF400">
        <v>2</v>
      </c>
      <c r="CH400" s="56">
        <v>335</v>
      </c>
      <c r="CI400">
        <v>1</v>
      </c>
      <c r="CK400" s="56">
        <v>51.5</v>
      </c>
      <c r="CL400">
        <v>2</v>
      </c>
      <c r="CN400" s="56" t="s">
        <v>1027</v>
      </c>
      <c r="CO400">
        <v>3</v>
      </c>
      <c r="CQ400" s="56">
        <v>80.099999999999994</v>
      </c>
      <c r="CR400">
        <v>2</v>
      </c>
    </row>
    <row r="401" spans="7:96" x14ac:dyDescent="0.2">
      <c r="G401" s="56">
        <v>546</v>
      </c>
      <c r="H401">
        <v>3</v>
      </c>
      <c r="K401" s="56">
        <v>526</v>
      </c>
      <c r="L401">
        <v>2</v>
      </c>
      <c r="N401" s="56" t="s">
        <v>1114</v>
      </c>
      <c r="O401">
        <v>1</v>
      </c>
      <c r="AI401" s="56">
        <v>40.799999999999997</v>
      </c>
      <c r="AJ401">
        <v>3</v>
      </c>
      <c r="AL401" s="56">
        <v>334</v>
      </c>
      <c r="AM401">
        <v>1</v>
      </c>
      <c r="AO401" s="56">
        <v>39.1</v>
      </c>
      <c r="AP401">
        <v>1</v>
      </c>
      <c r="AR401" s="56">
        <v>334</v>
      </c>
      <c r="AS401">
        <v>1</v>
      </c>
      <c r="AU401" s="56">
        <v>38.700000000000003</v>
      </c>
      <c r="AV401">
        <v>1</v>
      </c>
      <c r="AX401" s="56">
        <v>334</v>
      </c>
      <c r="AY401">
        <v>1</v>
      </c>
      <c r="BA401" s="56">
        <v>42.9</v>
      </c>
      <c r="BB401">
        <v>3</v>
      </c>
      <c r="BD401" s="56">
        <v>335</v>
      </c>
      <c r="BE401">
        <v>1</v>
      </c>
      <c r="BG401" s="56">
        <v>46.4</v>
      </c>
      <c r="BH401">
        <v>2</v>
      </c>
      <c r="BJ401" s="56">
        <v>336</v>
      </c>
      <c r="BK401">
        <v>1</v>
      </c>
      <c r="BM401" s="56">
        <v>43.7</v>
      </c>
      <c r="BN401">
        <v>1</v>
      </c>
      <c r="BP401" s="56">
        <v>334</v>
      </c>
      <c r="BQ401">
        <v>1</v>
      </c>
      <c r="BS401" s="56">
        <v>44.2</v>
      </c>
      <c r="BT401">
        <v>1</v>
      </c>
      <c r="BV401" s="56">
        <v>334</v>
      </c>
      <c r="BW401">
        <v>1</v>
      </c>
      <c r="BY401" s="56">
        <v>46.6</v>
      </c>
      <c r="BZ401">
        <v>3</v>
      </c>
      <c r="CB401" s="56">
        <v>334</v>
      </c>
      <c r="CC401">
        <v>1</v>
      </c>
      <c r="CE401" s="56">
        <v>41</v>
      </c>
      <c r="CF401">
        <v>1</v>
      </c>
      <c r="CH401" s="56">
        <v>336</v>
      </c>
      <c r="CI401">
        <v>1</v>
      </c>
      <c r="CK401" s="56">
        <v>51.6</v>
      </c>
      <c r="CL401">
        <v>4</v>
      </c>
      <c r="CN401" s="56" t="s">
        <v>1318</v>
      </c>
      <c r="CO401">
        <v>2</v>
      </c>
      <c r="CQ401" s="56">
        <v>80.2</v>
      </c>
      <c r="CR401">
        <v>1</v>
      </c>
    </row>
    <row r="402" spans="7:96" x14ac:dyDescent="0.2">
      <c r="G402" s="56">
        <v>549</v>
      </c>
      <c r="H402">
        <v>1</v>
      </c>
      <c r="K402" s="56">
        <v>527</v>
      </c>
      <c r="L402">
        <v>4</v>
      </c>
      <c r="N402" s="56" t="s">
        <v>637</v>
      </c>
      <c r="O402">
        <v>1</v>
      </c>
      <c r="AI402" s="56">
        <v>41.1</v>
      </c>
      <c r="AJ402">
        <v>1</v>
      </c>
      <c r="AL402" s="56">
        <v>335</v>
      </c>
      <c r="AM402">
        <v>1</v>
      </c>
      <c r="AO402" s="56">
        <v>39.200000000000003</v>
      </c>
      <c r="AP402">
        <v>1</v>
      </c>
      <c r="AR402" s="56">
        <v>335</v>
      </c>
      <c r="AS402">
        <v>1</v>
      </c>
      <c r="AU402" s="56">
        <v>38.799999999999997</v>
      </c>
      <c r="AV402">
        <v>2</v>
      </c>
      <c r="AX402" s="56">
        <v>335</v>
      </c>
      <c r="AY402">
        <v>1</v>
      </c>
      <c r="BA402" s="56">
        <v>43</v>
      </c>
      <c r="BB402">
        <v>2</v>
      </c>
      <c r="BD402" s="56">
        <v>336</v>
      </c>
      <c r="BE402">
        <v>1</v>
      </c>
      <c r="BG402" s="56">
        <v>46.5</v>
      </c>
      <c r="BH402">
        <v>2</v>
      </c>
      <c r="BJ402" s="56">
        <v>337</v>
      </c>
      <c r="BK402">
        <v>1</v>
      </c>
      <c r="BM402" s="56">
        <v>43.8</v>
      </c>
      <c r="BN402">
        <v>1</v>
      </c>
      <c r="BP402" s="56">
        <v>335</v>
      </c>
      <c r="BQ402">
        <v>1</v>
      </c>
      <c r="BS402" s="56">
        <v>44.3</v>
      </c>
      <c r="BT402">
        <v>1</v>
      </c>
      <c r="BV402" s="56">
        <v>335</v>
      </c>
      <c r="BW402">
        <v>1</v>
      </c>
      <c r="BY402" s="56">
        <v>46.7</v>
      </c>
      <c r="BZ402">
        <v>2</v>
      </c>
      <c r="CB402" s="56">
        <v>335</v>
      </c>
      <c r="CC402">
        <v>1</v>
      </c>
      <c r="CE402" s="56">
        <v>41.1</v>
      </c>
      <c r="CF402">
        <v>2</v>
      </c>
      <c r="CH402" s="56">
        <v>337</v>
      </c>
      <c r="CI402">
        <v>1</v>
      </c>
      <c r="CK402" s="56">
        <v>51.7</v>
      </c>
      <c r="CL402">
        <v>2</v>
      </c>
      <c r="CN402" s="56" t="s">
        <v>117</v>
      </c>
      <c r="CO402">
        <v>2</v>
      </c>
      <c r="CQ402" s="56">
        <v>80.5</v>
      </c>
      <c r="CR402">
        <v>1</v>
      </c>
    </row>
    <row r="403" spans="7:96" x14ac:dyDescent="0.2">
      <c r="G403" s="56">
        <v>550</v>
      </c>
      <c r="H403">
        <v>1</v>
      </c>
      <c r="K403" s="56">
        <v>531</v>
      </c>
      <c r="L403">
        <v>3</v>
      </c>
      <c r="N403" s="56" t="s">
        <v>1740</v>
      </c>
      <c r="O403">
        <v>1</v>
      </c>
      <c r="AI403" s="56">
        <v>41.5</v>
      </c>
      <c r="AJ403">
        <v>1</v>
      </c>
      <c r="AL403" s="56">
        <v>336</v>
      </c>
      <c r="AM403">
        <v>1</v>
      </c>
      <c r="AO403" s="56">
        <v>39.299999999999997</v>
      </c>
      <c r="AP403">
        <v>1</v>
      </c>
      <c r="AR403" s="56">
        <v>336</v>
      </c>
      <c r="AS403">
        <v>1</v>
      </c>
      <c r="AU403" s="56">
        <v>39</v>
      </c>
      <c r="AV403">
        <v>1</v>
      </c>
      <c r="AX403" s="56">
        <v>336</v>
      </c>
      <c r="AY403">
        <v>1</v>
      </c>
      <c r="BA403" s="56">
        <v>43.1</v>
      </c>
      <c r="BB403">
        <v>1</v>
      </c>
      <c r="BD403" s="56">
        <v>337</v>
      </c>
      <c r="BE403">
        <v>1</v>
      </c>
      <c r="BG403" s="56">
        <v>46.7</v>
      </c>
      <c r="BH403">
        <v>1</v>
      </c>
      <c r="BJ403" s="56">
        <v>338</v>
      </c>
      <c r="BK403">
        <v>1</v>
      </c>
      <c r="BM403" s="56">
        <v>43.9</v>
      </c>
      <c r="BN403">
        <v>2</v>
      </c>
      <c r="BP403" s="56">
        <v>336</v>
      </c>
      <c r="BQ403">
        <v>1</v>
      </c>
      <c r="BS403" s="56">
        <v>44.4</v>
      </c>
      <c r="BT403">
        <v>1</v>
      </c>
      <c r="BV403" s="56">
        <v>336</v>
      </c>
      <c r="BW403">
        <v>1</v>
      </c>
      <c r="BY403" s="56">
        <v>46.8</v>
      </c>
      <c r="BZ403">
        <v>2</v>
      </c>
      <c r="CB403" s="56">
        <v>336</v>
      </c>
      <c r="CC403">
        <v>1</v>
      </c>
      <c r="CE403" s="56">
        <v>41.2</v>
      </c>
      <c r="CF403">
        <v>1</v>
      </c>
      <c r="CH403" s="56">
        <v>338</v>
      </c>
      <c r="CI403">
        <v>1</v>
      </c>
      <c r="CK403" s="56">
        <v>51.8</v>
      </c>
      <c r="CL403">
        <v>2</v>
      </c>
      <c r="CN403" s="56" t="s">
        <v>983</v>
      </c>
      <c r="CO403">
        <v>2</v>
      </c>
      <c r="CQ403" s="56">
        <v>81.099999999999994</v>
      </c>
      <c r="CR403">
        <v>1</v>
      </c>
    </row>
    <row r="404" spans="7:96" x14ac:dyDescent="0.2">
      <c r="G404" s="56">
        <v>551</v>
      </c>
      <c r="H404">
        <v>2</v>
      </c>
      <c r="K404" s="56">
        <v>534</v>
      </c>
      <c r="L404">
        <v>1</v>
      </c>
      <c r="N404" s="56" t="s">
        <v>1290</v>
      </c>
      <c r="O404">
        <v>1</v>
      </c>
      <c r="AI404" s="56">
        <v>41.6</v>
      </c>
      <c r="AJ404">
        <v>1</v>
      </c>
      <c r="AL404" s="56">
        <v>337</v>
      </c>
      <c r="AM404">
        <v>1</v>
      </c>
      <c r="AO404" s="56">
        <v>39.4</v>
      </c>
      <c r="AP404">
        <v>1</v>
      </c>
      <c r="AR404" s="56">
        <v>337</v>
      </c>
      <c r="AS404">
        <v>1</v>
      </c>
      <c r="AU404" s="56">
        <v>39.1</v>
      </c>
      <c r="AV404">
        <v>2</v>
      </c>
      <c r="AX404" s="56">
        <v>337</v>
      </c>
      <c r="AY404">
        <v>1</v>
      </c>
      <c r="BA404" s="56">
        <v>43.4</v>
      </c>
      <c r="BB404">
        <v>3</v>
      </c>
      <c r="BD404" s="56">
        <v>338</v>
      </c>
      <c r="BE404">
        <v>1</v>
      </c>
      <c r="BG404" s="56">
        <v>46.8</v>
      </c>
      <c r="BH404">
        <v>2</v>
      </c>
      <c r="BJ404" s="56">
        <v>339</v>
      </c>
      <c r="BK404">
        <v>1</v>
      </c>
      <c r="BM404" s="56">
        <v>44</v>
      </c>
      <c r="BN404">
        <v>1</v>
      </c>
      <c r="BP404" s="56">
        <v>337</v>
      </c>
      <c r="BQ404">
        <v>1</v>
      </c>
      <c r="BS404" s="56">
        <v>44.5</v>
      </c>
      <c r="BT404">
        <v>2</v>
      </c>
      <c r="BV404" s="56">
        <v>337</v>
      </c>
      <c r="BW404">
        <v>1</v>
      </c>
      <c r="BY404" s="56">
        <v>46.9</v>
      </c>
      <c r="BZ404">
        <v>1</v>
      </c>
      <c r="CB404" s="56">
        <v>337</v>
      </c>
      <c r="CC404">
        <v>1</v>
      </c>
      <c r="CE404" s="56">
        <v>41.3</v>
      </c>
      <c r="CF404">
        <v>2</v>
      </c>
      <c r="CH404" s="56">
        <v>339</v>
      </c>
      <c r="CI404">
        <v>1</v>
      </c>
      <c r="CK404" s="56">
        <v>52</v>
      </c>
      <c r="CL404">
        <v>2</v>
      </c>
      <c r="CN404" s="56" t="s">
        <v>1033</v>
      </c>
      <c r="CO404">
        <v>2</v>
      </c>
      <c r="CQ404" s="56">
        <v>81.2</v>
      </c>
      <c r="CR404">
        <v>1</v>
      </c>
    </row>
    <row r="405" spans="7:96" x14ac:dyDescent="0.2">
      <c r="G405" s="56">
        <v>553</v>
      </c>
      <c r="H405">
        <v>2</v>
      </c>
      <c r="K405" s="56">
        <v>535</v>
      </c>
      <c r="L405">
        <v>4</v>
      </c>
      <c r="N405" s="56" t="s">
        <v>1417</v>
      </c>
      <c r="O405">
        <v>1</v>
      </c>
      <c r="AI405" s="56">
        <v>41.7</v>
      </c>
      <c r="AJ405">
        <v>1</v>
      </c>
      <c r="AL405" s="56">
        <v>338</v>
      </c>
      <c r="AM405">
        <v>1</v>
      </c>
      <c r="AO405" s="56">
        <v>39.5</v>
      </c>
      <c r="AP405">
        <v>1</v>
      </c>
      <c r="AR405" s="56">
        <v>338</v>
      </c>
      <c r="AS405">
        <v>1</v>
      </c>
      <c r="AU405" s="56">
        <v>39.200000000000003</v>
      </c>
      <c r="AV405">
        <v>1</v>
      </c>
      <c r="AX405" s="56">
        <v>338</v>
      </c>
      <c r="AY405">
        <v>1</v>
      </c>
      <c r="BA405" s="56">
        <v>43.5</v>
      </c>
      <c r="BB405">
        <v>1</v>
      </c>
      <c r="BD405" s="56">
        <v>339</v>
      </c>
      <c r="BE405">
        <v>1</v>
      </c>
      <c r="BG405" s="56">
        <v>46.9</v>
      </c>
      <c r="BH405">
        <v>2</v>
      </c>
      <c r="BJ405" s="56">
        <v>340</v>
      </c>
      <c r="BK405">
        <v>1</v>
      </c>
      <c r="BM405" s="56">
        <v>44.1</v>
      </c>
      <c r="BN405">
        <v>1</v>
      </c>
      <c r="BP405" s="56">
        <v>338</v>
      </c>
      <c r="BQ405">
        <v>1</v>
      </c>
      <c r="BS405" s="56">
        <v>44.7</v>
      </c>
      <c r="BT405">
        <v>2</v>
      </c>
      <c r="BV405" s="56">
        <v>338</v>
      </c>
      <c r="BW405">
        <v>1</v>
      </c>
      <c r="BY405" s="56">
        <v>47.1</v>
      </c>
      <c r="BZ405">
        <v>3</v>
      </c>
      <c r="CB405" s="56">
        <v>338</v>
      </c>
      <c r="CC405">
        <v>1</v>
      </c>
      <c r="CE405" s="56">
        <v>41.5</v>
      </c>
      <c r="CF405">
        <v>2</v>
      </c>
      <c r="CH405" s="56">
        <v>340</v>
      </c>
      <c r="CI405">
        <v>1</v>
      </c>
      <c r="CK405" s="56">
        <v>52.1</v>
      </c>
      <c r="CL405">
        <v>2</v>
      </c>
      <c r="CN405" s="56" t="s">
        <v>1145</v>
      </c>
      <c r="CO405">
        <v>4</v>
      </c>
      <c r="CQ405" s="56">
        <v>81.5</v>
      </c>
      <c r="CR405">
        <v>1</v>
      </c>
    </row>
    <row r="406" spans="7:96" x14ac:dyDescent="0.2">
      <c r="G406" s="56">
        <v>555</v>
      </c>
      <c r="H406">
        <v>1</v>
      </c>
      <c r="K406" s="56">
        <v>539</v>
      </c>
      <c r="L406">
        <v>5</v>
      </c>
      <c r="N406" s="56" t="s">
        <v>1395</v>
      </c>
      <c r="O406">
        <v>1</v>
      </c>
      <c r="AI406" s="56">
        <v>42.1</v>
      </c>
      <c r="AJ406">
        <v>2</v>
      </c>
      <c r="AL406" s="56">
        <v>339</v>
      </c>
      <c r="AM406">
        <v>1</v>
      </c>
      <c r="AO406" s="56">
        <v>39.9</v>
      </c>
      <c r="AP406">
        <v>2</v>
      </c>
      <c r="AR406" s="56">
        <v>339</v>
      </c>
      <c r="AS406">
        <v>1</v>
      </c>
      <c r="AU406" s="56">
        <v>39.299999999999997</v>
      </c>
      <c r="AV406">
        <v>1</v>
      </c>
      <c r="AX406" s="56">
        <v>339</v>
      </c>
      <c r="AY406">
        <v>1</v>
      </c>
      <c r="BA406" s="56">
        <v>43.6</v>
      </c>
      <c r="BB406">
        <v>1</v>
      </c>
      <c r="BD406" s="56">
        <v>340</v>
      </c>
      <c r="BE406">
        <v>1</v>
      </c>
      <c r="BG406" s="56">
        <v>47.1</v>
      </c>
      <c r="BH406">
        <v>1</v>
      </c>
      <c r="BJ406" s="56">
        <v>341</v>
      </c>
      <c r="BK406">
        <v>1</v>
      </c>
      <c r="BM406" s="56">
        <v>44.2</v>
      </c>
      <c r="BN406">
        <v>1</v>
      </c>
      <c r="BP406" s="56">
        <v>339</v>
      </c>
      <c r="BQ406">
        <v>1</v>
      </c>
      <c r="BS406" s="56">
        <v>44.8</v>
      </c>
      <c r="BT406">
        <v>1</v>
      </c>
      <c r="BV406" s="56">
        <v>339</v>
      </c>
      <c r="BW406">
        <v>1</v>
      </c>
      <c r="BY406" s="56">
        <v>47.2</v>
      </c>
      <c r="BZ406">
        <v>2</v>
      </c>
      <c r="CB406" s="56">
        <v>339</v>
      </c>
      <c r="CC406">
        <v>1</v>
      </c>
      <c r="CE406" s="56">
        <v>41.8</v>
      </c>
      <c r="CF406">
        <v>1</v>
      </c>
      <c r="CH406" s="56">
        <v>341</v>
      </c>
      <c r="CI406">
        <v>1</v>
      </c>
      <c r="CK406" s="56">
        <v>52.2</v>
      </c>
      <c r="CL406">
        <v>3</v>
      </c>
      <c r="CN406" s="56" t="s">
        <v>1124</v>
      </c>
      <c r="CO406">
        <v>2</v>
      </c>
      <c r="CQ406" s="56">
        <v>82.3</v>
      </c>
      <c r="CR406">
        <v>1</v>
      </c>
    </row>
    <row r="407" spans="7:96" x14ac:dyDescent="0.2">
      <c r="G407" s="56">
        <v>556</v>
      </c>
      <c r="H407">
        <v>2</v>
      </c>
      <c r="K407" s="56">
        <v>544</v>
      </c>
      <c r="L407">
        <v>2</v>
      </c>
      <c r="N407" s="56" t="s">
        <v>1272</v>
      </c>
      <c r="O407">
        <v>1</v>
      </c>
      <c r="AI407" s="56">
        <v>42.2</v>
      </c>
      <c r="AJ407">
        <v>1</v>
      </c>
      <c r="AL407" s="56">
        <v>340</v>
      </c>
      <c r="AM407">
        <v>1</v>
      </c>
      <c r="AO407" s="56">
        <v>40</v>
      </c>
      <c r="AP407">
        <v>2</v>
      </c>
      <c r="AR407" s="56">
        <v>340</v>
      </c>
      <c r="AS407">
        <v>1</v>
      </c>
      <c r="AU407" s="56">
        <v>39.4</v>
      </c>
      <c r="AV407">
        <v>1</v>
      </c>
      <c r="AX407" s="56">
        <v>340</v>
      </c>
      <c r="AY407">
        <v>1</v>
      </c>
      <c r="BA407" s="56">
        <v>43.7</v>
      </c>
      <c r="BB407">
        <v>1</v>
      </c>
      <c r="BD407" s="56">
        <v>341</v>
      </c>
      <c r="BE407">
        <v>1</v>
      </c>
      <c r="BG407" s="56">
        <v>47.4</v>
      </c>
      <c r="BH407">
        <v>1</v>
      </c>
      <c r="BJ407" s="56">
        <v>342</v>
      </c>
      <c r="BK407">
        <v>1</v>
      </c>
      <c r="BM407" s="56">
        <v>44.4</v>
      </c>
      <c r="BN407">
        <v>1</v>
      </c>
      <c r="BP407" s="56">
        <v>340</v>
      </c>
      <c r="BQ407">
        <v>1</v>
      </c>
      <c r="BS407" s="56">
        <v>45</v>
      </c>
      <c r="BT407">
        <v>1</v>
      </c>
      <c r="BV407" s="56">
        <v>340</v>
      </c>
      <c r="BW407">
        <v>1</v>
      </c>
      <c r="BY407" s="56">
        <v>47.3</v>
      </c>
      <c r="BZ407">
        <v>1</v>
      </c>
      <c r="CB407" s="56">
        <v>340</v>
      </c>
      <c r="CC407">
        <v>1</v>
      </c>
      <c r="CE407" s="56">
        <v>42</v>
      </c>
      <c r="CF407">
        <v>1</v>
      </c>
      <c r="CH407" s="56">
        <v>342</v>
      </c>
      <c r="CI407">
        <v>1</v>
      </c>
      <c r="CK407" s="56">
        <v>52.3</v>
      </c>
      <c r="CL407">
        <v>2</v>
      </c>
      <c r="CN407" s="56" t="s">
        <v>1024</v>
      </c>
      <c r="CO407">
        <v>2</v>
      </c>
      <c r="CQ407" s="56">
        <v>82.5</v>
      </c>
      <c r="CR407">
        <v>1</v>
      </c>
    </row>
    <row r="408" spans="7:96" x14ac:dyDescent="0.2">
      <c r="G408" s="56">
        <v>558</v>
      </c>
      <c r="H408">
        <v>5</v>
      </c>
      <c r="K408" s="56">
        <v>547</v>
      </c>
      <c r="L408">
        <v>5</v>
      </c>
      <c r="N408" s="56" t="s">
        <v>60</v>
      </c>
      <c r="O408">
        <v>1</v>
      </c>
      <c r="AI408" s="56">
        <v>42.3</v>
      </c>
      <c r="AJ408">
        <v>3</v>
      </c>
      <c r="AL408" s="56">
        <v>341</v>
      </c>
      <c r="AM408">
        <v>1</v>
      </c>
      <c r="AO408" s="56">
        <v>40.200000000000003</v>
      </c>
      <c r="AP408">
        <v>3</v>
      </c>
      <c r="AR408" s="56">
        <v>341</v>
      </c>
      <c r="AS408">
        <v>1</v>
      </c>
      <c r="AU408" s="56">
        <v>39.5</v>
      </c>
      <c r="AV408">
        <v>1</v>
      </c>
      <c r="AX408" s="56">
        <v>341</v>
      </c>
      <c r="AY408">
        <v>1</v>
      </c>
      <c r="BA408" s="56">
        <v>43.8</v>
      </c>
      <c r="BB408">
        <v>3</v>
      </c>
      <c r="BD408" s="56">
        <v>342</v>
      </c>
      <c r="BE408">
        <v>1</v>
      </c>
      <c r="BG408" s="56">
        <v>47.5</v>
      </c>
      <c r="BH408">
        <v>1</v>
      </c>
      <c r="BJ408" s="56">
        <v>343</v>
      </c>
      <c r="BK408">
        <v>1</v>
      </c>
      <c r="BM408" s="56">
        <v>44.5</v>
      </c>
      <c r="BN408">
        <v>1</v>
      </c>
      <c r="BP408" s="56">
        <v>341</v>
      </c>
      <c r="BQ408">
        <v>1</v>
      </c>
      <c r="BS408" s="56">
        <v>45.1</v>
      </c>
      <c r="BT408">
        <v>2</v>
      </c>
      <c r="BV408" s="56">
        <v>341</v>
      </c>
      <c r="BW408">
        <v>1</v>
      </c>
      <c r="BY408" s="56">
        <v>47.4</v>
      </c>
      <c r="BZ408">
        <v>1</v>
      </c>
      <c r="CB408" s="56">
        <v>341</v>
      </c>
      <c r="CC408">
        <v>1</v>
      </c>
      <c r="CE408" s="56">
        <v>42.1</v>
      </c>
      <c r="CF408">
        <v>1</v>
      </c>
      <c r="CH408" s="56">
        <v>343</v>
      </c>
      <c r="CI408">
        <v>1</v>
      </c>
      <c r="CK408" s="56">
        <v>52.4</v>
      </c>
      <c r="CL408">
        <v>1</v>
      </c>
      <c r="CN408" s="56" t="s">
        <v>856</v>
      </c>
      <c r="CO408">
        <v>3</v>
      </c>
      <c r="CQ408" s="56">
        <v>82.9</v>
      </c>
      <c r="CR408">
        <v>1</v>
      </c>
    </row>
    <row r="409" spans="7:96" x14ac:dyDescent="0.2">
      <c r="G409" s="56">
        <v>563</v>
      </c>
      <c r="H409">
        <v>3</v>
      </c>
      <c r="K409" s="56">
        <v>552</v>
      </c>
      <c r="L409">
        <v>2</v>
      </c>
      <c r="N409" s="56" t="s">
        <v>309</v>
      </c>
      <c r="O409">
        <v>1</v>
      </c>
      <c r="AI409" s="56">
        <v>42.5</v>
      </c>
      <c r="AJ409">
        <v>2</v>
      </c>
      <c r="AL409" s="56">
        <v>342</v>
      </c>
      <c r="AM409">
        <v>1</v>
      </c>
      <c r="AO409" s="56">
        <v>40.299999999999997</v>
      </c>
      <c r="AP409">
        <v>2</v>
      </c>
      <c r="AR409" s="56">
        <v>342</v>
      </c>
      <c r="AS409">
        <v>1</v>
      </c>
      <c r="AU409" s="56">
        <v>39.6</v>
      </c>
      <c r="AV409">
        <v>1</v>
      </c>
      <c r="AX409" s="56">
        <v>342</v>
      </c>
      <c r="AY409">
        <v>1</v>
      </c>
      <c r="BA409" s="56">
        <v>44.1</v>
      </c>
      <c r="BB409">
        <v>1</v>
      </c>
      <c r="BD409" s="56">
        <v>343</v>
      </c>
      <c r="BE409">
        <v>1</v>
      </c>
      <c r="BG409" s="56">
        <v>47.6</v>
      </c>
      <c r="BH409">
        <v>1</v>
      </c>
      <c r="BJ409" s="56">
        <v>344</v>
      </c>
      <c r="BK409">
        <v>1</v>
      </c>
      <c r="BM409" s="56">
        <v>44.6</v>
      </c>
      <c r="BN409">
        <v>1</v>
      </c>
      <c r="BP409" s="56">
        <v>342</v>
      </c>
      <c r="BQ409">
        <v>1</v>
      </c>
      <c r="BS409" s="56">
        <v>45.2</v>
      </c>
      <c r="BT409">
        <v>2</v>
      </c>
      <c r="BV409" s="56">
        <v>342</v>
      </c>
      <c r="BW409">
        <v>1</v>
      </c>
      <c r="BY409" s="56">
        <v>47.5</v>
      </c>
      <c r="BZ409">
        <v>2</v>
      </c>
      <c r="CB409" s="56">
        <v>342</v>
      </c>
      <c r="CC409">
        <v>1</v>
      </c>
      <c r="CE409" s="56">
        <v>42.2</v>
      </c>
      <c r="CF409">
        <v>2</v>
      </c>
      <c r="CH409" s="56">
        <v>344</v>
      </c>
      <c r="CI409">
        <v>1</v>
      </c>
      <c r="CK409" s="56">
        <v>52.5</v>
      </c>
      <c r="CL409">
        <v>1</v>
      </c>
      <c r="CN409" s="56" t="s">
        <v>1707</v>
      </c>
      <c r="CO409">
        <v>2</v>
      </c>
      <c r="CQ409" s="56">
        <v>84</v>
      </c>
      <c r="CR409">
        <v>1</v>
      </c>
    </row>
    <row r="410" spans="7:96" x14ac:dyDescent="0.2">
      <c r="G410" s="56">
        <v>566</v>
      </c>
      <c r="H410">
        <v>5</v>
      </c>
      <c r="K410" s="56">
        <v>554</v>
      </c>
      <c r="L410">
        <v>5</v>
      </c>
      <c r="N410" s="56" t="s">
        <v>634</v>
      </c>
      <c r="O410">
        <v>1</v>
      </c>
      <c r="AI410" s="56">
        <v>42.8</v>
      </c>
      <c r="AJ410">
        <v>1</v>
      </c>
      <c r="AL410" s="56">
        <v>343</v>
      </c>
      <c r="AM410">
        <v>1</v>
      </c>
      <c r="AO410" s="56">
        <v>40.4</v>
      </c>
      <c r="AP410">
        <v>1</v>
      </c>
      <c r="AR410" s="56">
        <v>343</v>
      </c>
      <c r="AS410">
        <v>1</v>
      </c>
      <c r="AU410" s="56">
        <v>39.700000000000003</v>
      </c>
      <c r="AV410">
        <v>2</v>
      </c>
      <c r="AX410" s="56">
        <v>343</v>
      </c>
      <c r="AY410">
        <v>1</v>
      </c>
      <c r="BA410" s="56">
        <v>44.2</v>
      </c>
      <c r="BB410">
        <v>1</v>
      </c>
      <c r="BD410" s="56">
        <v>344</v>
      </c>
      <c r="BE410">
        <v>1</v>
      </c>
      <c r="BG410" s="56">
        <v>48</v>
      </c>
      <c r="BH410">
        <v>1</v>
      </c>
      <c r="BJ410" s="56">
        <v>345</v>
      </c>
      <c r="BK410">
        <v>1</v>
      </c>
      <c r="BM410" s="56">
        <v>44.8</v>
      </c>
      <c r="BN410">
        <v>2</v>
      </c>
      <c r="BP410" s="56">
        <v>343</v>
      </c>
      <c r="BQ410">
        <v>1</v>
      </c>
      <c r="BS410" s="56">
        <v>45.4</v>
      </c>
      <c r="BT410">
        <v>3</v>
      </c>
      <c r="BV410" s="56">
        <v>343</v>
      </c>
      <c r="BW410">
        <v>1</v>
      </c>
      <c r="BY410" s="56">
        <v>47.6</v>
      </c>
      <c r="BZ410">
        <v>3</v>
      </c>
      <c r="CB410" s="56">
        <v>343</v>
      </c>
      <c r="CC410">
        <v>1</v>
      </c>
      <c r="CE410" s="56">
        <v>42.3</v>
      </c>
      <c r="CF410">
        <v>1</v>
      </c>
      <c r="CH410" s="56">
        <v>345</v>
      </c>
      <c r="CI410">
        <v>1</v>
      </c>
      <c r="CK410" s="56">
        <v>52.7</v>
      </c>
      <c r="CL410">
        <v>2</v>
      </c>
      <c r="CN410" s="56" t="s">
        <v>773</v>
      </c>
      <c r="CO410">
        <v>4</v>
      </c>
      <c r="CQ410" s="56">
        <v>84.3</v>
      </c>
      <c r="CR410">
        <v>2</v>
      </c>
    </row>
    <row r="411" spans="7:96" x14ac:dyDescent="0.2">
      <c r="G411" s="56">
        <v>571</v>
      </c>
      <c r="H411">
        <v>4</v>
      </c>
      <c r="K411" s="56">
        <v>559</v>
      </c>
      <c r="L411">
        <v>3</v>
      </c>
      <c r="N411" s="56" t="s">
        <v>1560</v>
      </c>
      <c r="O411">
        <v>1</v>
      </c>
      <c r="AI411" s="56">
        <v>42.9</v>
      </c>
      <c r="AJ411">
        <v>1</v>
      </c>
      <c r="AL411" s="56">
        <v>344</v>
      </c>
      <c r="AM411">
        <v>1</v>
      </c>
      <c r="AO411" s="56">
        <v>40.5</v>
      </c>
      <c r="AP411">
        <v>3</v>
      </c>
      <c r="AR411" s="56">
        <v>344</v>
      </c>
      <c r="AS411">
        <v>1</v>
      </c>
      <c r="AU411" s="56">
        <v>39.799999999999997</v>
      </c>
      <c r="AV411">
        <v>2</v>
      </c>
      <c r="AX411" s="56">
        <v>344</v>
      </c>
      <c r="AY411">
        <v>1</v>
      </c>
      <c r="BA411" s="56">
        <v>44.3</v>
      </c>
      <c r="BB411">
        <v>2</v>
      </c>
      <c r="BD411" s="56">
        <v>345</v>
      </c>
      <c r="BE411">
        <v>1</v>
      </c>
      <c r="BG411" s="56">
        <v>48.2</v>
      </c>
      <c r="BH411">
        <v>1</v>
      </c>
      <c r="BJ411" s="56">
        <v>346</v>
      </c>
      <c r="BK411">
        <v>1</v>
      </c>
      <c r="BM411" s="56">
        <v>45.2</v>
      </c>
      <c r="BN411">
        <v>3</v>
      </c>
      <c r="BP411" s="56">
        <v>344</v>
      </c>
      <c r="BQ411">
        <v>1</v>
      </c>
      <c r="BS411" s="56">
        <v>45.5</v>
      </c>
      <c r="BT411">
        <v>2</v>
      </c>
      <c r="BV411" s="56">
        <v>344</v>
      </c>
      <c r="BW411">
        <v>1</v>
      </c>
      <c r="BY411" s="56">
        <v>47.7</v>
      </c>
      <c r="BZ411">
        <v>3</v>
      </c>
      <c r="CB411" s="56">
        <v>344</v>
      </c>
      <c r="CC411">
        <v>1</v>
      </c>
      <c r="CE411" s="56">
        <v>42.4</v>
      </c>
      <c r="CF411">
        <v>1</v>
      </c>
      <c r="CH411" s="56">
        <v>346</v>
      </c>
      <c r="CI411">
        <v>1</v>
      </c>
      <c r="CK411" s="56">
        <v>52.8</v>
      </c>
      <c r="CL411">
        <v>1</v>
      </c>
      <c r="CN411" s="56" t="s">
        <v>335</v>
      </c>
      <c r="CO411">
        <v>4</v>
      </c>
      <c r="CQ411" s="56">
        <v>84.4</v>
      </c>
      <c r="CR411">
        <v>1</v>
      </c>
    </row>
    <row r="412" spans="7:96" x14ac:dyDescent="0.2">
      <c r="G412" s="56">
        <v>575</v>
      </c>
      <c r="H412">
        <v>3</v>
      </c>
      <c r="K412" s="56">
        <v>562</v>
      </c>
      <c r="L412">
        <v>2</v>
      </c>
      <c r="N412" s="56" t="s">
        <v>964</v>
      </c>
      <c r="O412">
        <v>1</v>
      </c>
      <c r="AI412" s="56">
        <v>43</v>
      </c>
      <c r="AJ412">
        <v>1</v>
      </c>
      <c r="AL412" s="56">
        <v>345</v>
      </c>
      <c r="AM412">
        <v>1</v>
      </c>
      <c r="AO412" s="56">
        <v>41</v>
      </c>
      <c r="AP412">
        <v>1</v>
      </c>
      <c r="AR412" s="56">
        <v>345</v>
      </c>
      <c r="AS412">
        <v>1</v>
      </c>
      <c r="AU412" s="56">
        <v>39.9</v>
      </c>
      <c r="AV412">
        <v>2</v>
      </c>
      <c r="AX412" s="56">
        <v>345</v>
      </c>
      <c r="AY412">
        <v>1</v>
      </c>
      <c r="BA412" s="56">
        <v>44.4</v>
      </c>
      <c r="BB412">
        <v>3</v>
      </c>
      <c r="BD412" s="56">
        <v>346</v>
      </c>
      <c r="BE412">
        <v>1</v>
      </c>
      <c r="BG412" s="56">
        <v>48.4</v>
      </c>
      <c r="BH412">
        <v>1</v>
      </c>
      <c r="BJ412" s="56">
        <v>347</v>
      </c>
      <c r="BK412">
        <v>1</v>
      </c>
      <c r="BM412" s="56">
        <v>45.3</v>
      </c>
      <c r="BN412">
        <v>1</v>
      </c>
      <c r="BP412" s="56">
        <v>345</v>
      </c>
      <c r="BQ412">
        <v>1</v>
      </c>
      <c r="BS412" s="56">
        <v>46</v>
      </c>
      <c r="BT412">
        <v>1</v>
      </c>
      <c r="BV412" s="56">
        <v>345</v>
      </c>
      <c r="BW412">
        <v>1</v>
      </c>
      <c r="BY412" s="56">
        <v>47.8</v>
      </c>
      <c r="BZ412">
        <v>2</v>
      </c>
      <c r="CB412" s="56">
        <v>345</v>
      </c>
      <c r="CC412">
        <v>1</v>
      </c>
      <c r="CE412" s="56">
        <v>42.5</v>
      </c>
      <c r="CF412">
        <v>1</v>
      </c>
      <c r="CH412" s="56">
        <v>347</v>
      </c>
      <c r="CI412">
        <v>1</v>
      </c>
      <c r="CK412" s="56">
        <v>52.9</v>
      </c>
      <c r="CL412">
        <v>1</v>
      </c>
      <c r="CN412" s="56" t="s">
        <v>176</v>
      </c>
      <c r="CO412">
        <v>4</v>
      </c>
      <c r="CQ412" s="56">
        <v>84.7</v>
      </c>
      <c r="CR412">
        <v>1</v>
      </c>
    </row>
    <row r="413" spans="7:96" x14ac:dyDescent="0.2">
      <c r="G413" s="56">
        <v>578</v>
      </c>
      <c r="H413">
        <v>3</v>
      </c>
      <c r="K413" s="56">
        <v>564</v>
      </c>
      <c r="L413">
        <v>1</v>
      </c>
      <c r="N413" s="56" t="s">
        <v>1390</v>
      </c>
      <c r="O413">
        <v>1</v>
      </c>
      <c r="AI413" s="56">
        <v>43.2</v>
      </c>
      <c r="AJ413">
        <v>1</v>
      </c>
      <c r="AL413" s="56">
        <v>346</v>
      </c>
      <c r="AM413">
        <v>1</v>
      </c>
      <c r="AO413" s="56">
        <v>41.2</v>
      </c>
      <c r="AP413">
        <v>2</v>
      </c>
      <c r="AR413" s="56">
        <v>346</v>
      </c>
      <c r="AS413">
        <v>1</v>
      </c>
      <c r="AU413" s="56">
        <v>40</v>
      </c>
      <c r="AV413">
        <v>1</v>
      </c>
      <c r="AX413" s="56">
        <v>346</v>
      </c>
      <c r="AY413">
        <v>1</v>
      </c>
      <c r="BA413" s="56">
        <v>44.5</v>
      </c>
      <c r="BB413">
        <v>3</v>
      </c>
      <c r="BD413" s="56">
        <v>347</v>
      </c>
      <c r="BE413">
        <v>1</v>
      </c>
      <c r="BG413" s="56">
        <v>48.5</v>
      </c>
      <c r="BH413">
        <v>1</v>
      </c>
      <c r="BJ413" s="56">
        <v>348</v>
      </c>
      <c r="BK413">
        <v>1</v>
      </c>
      <c r="BM413" s="56">
        <v>45.4</v>
      </c>
      <c r="BN413">
        <v>1</v>
      </c>
      <c r="BP413" s="56">
        <v>346</v>
      </c>
      <c r="BQ413">
        <v>1</v>
      </c>
      <c r="BS413" s="56">
        <v>46.1</v>
      </c>
      <c r="BT413">
        <v>2</v>
      </c>
      <c r="BV413" s="56">
        <v>346</v>
      </c>
      <c r="BW413">
        <v>1</v>
      </c>
      <c r="BY413" s="56">
        <v>47.9</v>
      </c>
      <c r="BZ413">
        <v>2</v>
      </c>
      <c r="CB413" s="56">
        <v>346</v>
      </c>
      <c r="CC413">
        <v>1</v>
      </c>
      <c r="CE413" s="56">
        <v>42.7</v>
      </c>
      <c r="CF413">
        <v>1</v>
      </c>
      <c r="CH413" s="56">
        <v>348</v>
      </c>
      <c r="CI413">
        <v>1</v>
      </c>
      <c r="CK413" s="56">
        <v>53</v>
      </c>
      <c r="CL413">
        <v>4</v>
      </c>
      <c r="CN413" s="56" t="s">
        <v>724</v>
      </c>
      <c r="CO413">
        <v>2</v>
      </c>
      <c r="CQ413" s="56">
        <v>84.8</v>
      </c>
      <c r="CR413">
        <v>1</v>
      </c>
    </row>
    <row r="414" spans="7:96" x14ac:dyDescent="0.2">
      <c r="G414" s="56">
        <v>581</v>
      </c>
      <c r="H414">
        <v>1</v>
      </c>
      <c r="K414" s="56">
        <v>565</v>
      </c>
      <c r="L414">
        <v>2</v>
      </c>
      <c r="N414" s="56" t="s">
        <v>1554</v>
      </c>
      <c r="O414">
        <v>1</v>
      </c>
      <c r="AI414" s="56">
        <v>43.3</v>
      </c>
      <c r="AJ414">
        <v>3</v>
      </c>
      <c r="AL414" s="56">
        <v>347</v>
      </c>
      <c r="AM414">
        <v>1</v>
      </c>
      <c r="AO414" s="56">
        <v>41.3</v>
      </c>
      <c r="AP414">
        <v>1</v>
      </c>
      <c r="AR414" s="56">
        <v>347</v>
      </c>
      <c r="AS414">
        <v>1</v>
      </c>
      <c r="AU414" s="56">
        <v>40.1</v>
      </c>
      <c r="AV414">
        <v>5</v>
      </c>
      <c r="AX414" s="56">
        <v>347</v>
      </c>
      <c r="AY414">
        <v>1</v>
      </c>
      <c r="BA414" s="56">
        <v>44.8</v>
      </c>
      <c r="BB414">
        <v>2</v>
      </c>
      <c r="BD414" s="56">
        <v>348</v>
      </c>
      <c r="BE414">
        <v>1</v>
      </c>
      <c r="BG414" s="56">
        <v>48.9</v>
      </c>
      <c r="BH414">
        <v>1</v>
      </c>
      <c r="BJ414" s="56">
        <v>349</v>
      </c>
      <c r="BK414">
        <v>1</v>
      </c>
      <c r="BM414" s="56">
        <v>45.5</v>
      </c>
      <c r="BN414">
        <v>3</v>
      </c>
      <c r="BP414" s="56">
        <v>347</v>
      </c>
      <c r="BQ414">
        <v>1</v>
      </c>
      <c r="BS414" s="56">
        <v>46.2</v>
      </c>
      <c r="BT414">
        <v>2</v>
      </c>
      <c r="BV414" s="56">
        <v>347</v>
      </c>
      <c r="BW414">
        <v>1</v>
      </c>
      <c r="BY414" s="56">
        <v>48</v>
      </c>
      <c r="BZ414">
        <v>3</v>
      </c>
      <c r="CB414" s="56">
        <v>347</v>
      </c>
      <c r="CC414">
        <v>1</v>
      </c>
      <c r="CE414" s="56">
        <v>42.8</v>
      </c>
      <c r="CF414">
        <v>2</v>
      </c>
      <c r="CH414" s="56">
        <v>349</v>
      </c>
      <c r="CI414">
        <v>1</v>
      </c>
      <c r="CK414" s="56">
        <v>53.1</v>
      </c>
      <c r="CL414">
        <v>2</v>
      </c>
      <c r="CN414" s="56" t="s">
        <v>269</v>
      </c>
      <c r="CO414">
        <v>3</v>
      </c>
      <c r="CQ414" s="56">
        <v>85.1</v>
      </c>
      <c r="CR414">
        <v>2</v>
      </c>
    </row>
    <row r="415" spans="7:96" x14ac:dyDescent="0.2">
      <c r="G415" s="56">
        <v>582</v>
      </c>
      <c r="H415">
        <v>2</v>
      </c>
      <c r="K415" s="56">
        <v>567</v>
      </c>
      <c r="L415">
        <v>3</v>
      </c>
      <c r="N415" s="56" t="s">
        <v>821</v>
      </c>
      <c r="O415">
        <v>1</v>
      </c>
      <c r="AI415" s="56">
        <v>43.4</v>
      </c>
      <c r="AJ415">
        <v>1</v>
      </c>
      <c r="AL415" s="56">
        <v>348</v>
      </c>
      <c r="AM415">
        <v>1</v>
      </c>
      <c r="AO415" s="56">
        <v>41.5</v>
      </c>
      <c r="AP415">
        <v>2</v>
      </c>
      <c r="AR415" s="56">
        <v>348</v>
      </c>
      <c r="AS415">
        <v>1</v>
      </c>
      <c r="AU415" s="56">
        <v>40.299999999999997</v>
      </c>
      <c r="AV415">
        <v>1</v>
      </c>
      <c r="AX415" s="56">
        <v>348</v>
      </c>
      <c r="AY415">
        <v>1</v>
      </c>
      <c r="BA415" s="56">
        <v>45</v>
      </c>
      <c r="BB415">
        <v>1</v>
      </c>
      <c r="BD415" s="56">
        <v>349</v>
      </c>
      <c r="BE415">
        <v>1</v>
      </c>
      <c r="BG415" s="56">
        <v>49.6</v>
      </c>
      <c r="BH415">
        <v>1</v>
      </c>
      <c r="BJ415" s="56">
        <v>350</v>
      </c>
      <c r="BK415">
        <v>1</v>
      </c>
      <c r="BM415" s="56">
        <v>45.8</v>
      </c>
      <c r="BN415">
        <v>1</v>
      </c>
      <c r="BP415" s="56">
        <v>348</v>
      </c>
      <c r="BQ415">
        <v>1</v>
      </c>
      <c r="BS415" s="56">
        <v>46.4</v>
      </c>
      <c r="BT415">
        <v>2</v>
      </c>
      <c r="BV415" s="56">
        <v>348</v>
      </c>
      <c r="BW415">
        <v>1</v>
      </c>
      <c r="BY415" s="56">
        <v>48.4</v>
      </c>
      <c r="BZ415">
        <v>2</v>
      </c>
      <c r="CB415" s="56">
        <v>348</v>
      </c>
      <c r="CC415">
        <v>1</v>
      </c>
      <c r="CE415" s="56">
        <v>42.9</v>
      </c>
      <c r="CF415">
        <v>1</v>
      </c>
      <c r="CH415" s="56">
        <v>350</v>
      </c>
      <c r="CI415">
        <v>1</v>
      </c>
      <c r="CK415" s="56">
        <v>53.2</v>
      </c>
      <c r="CL415">
        <v>3</v>
      </c>
      <c r="CN415" s="56" t="s">
        <v>1265</v>
      </c>
      <c r="CO415">
        <v>2</v>
      </c>
      <c r="CQ415" s="56">
        <v>85.4</v>
      </c>
      <c r="CR415">
        <v>1</v>
      </c>
    </row>
    <row r="416" spans="7:96" x14ac:dyDescent="0.2">
      <c r="G416" s="56">
        <v>584</v>
      </c>
      <c r="H416">
        <v>3</v>
      </c>
      <c r="K416" s="56">
        <v>570</v>
      </c>
      <c r="L416">
        <v>3</v>
      </c>
      <c r="N416" s="56" t="s">
        <v>565</v>
      </c>
      <c r="O416">
        <v>1</v>
      </c>
      <c r="AI416" s="56">
        <v>43.6</v>
      </c>
      <c r="AJ416">
        <v>1</v>
      </c>
      <c r="AL416" s="56">
        <v>349</v>
      </c>
      <c r="AM416">
        <v>1</v>
      </c>
      <c r="AO416" s="56">
        <v>41.6</v>
      </c>
      <c r="AP416">
        <v>1</v>
      </c>
      <c r="AR416" s="56">
        <v>349</v>
      </c>
      <c r="AS416">
        <v>1</v>
      </c>
      <c r="AU416" s="56">
        <v>40.5</v>
      </c>
      <c r="AV416">
        <v>1</v>
      </c>
      <c r="AX416" s="56">
        <v>349</v>
      </c>
      <c r="AY416">
        <v>1</v>
      </c>
      <c r="BA416" s="56">
        <v>45.1</v>
      </c>
      <c r="BB416">
        <v>3</v>
      </c>
      <c r="BD416" s="56">
        <v>350</v>
      </c>
      <c r="BE416">
        <v>1</v>
      </c>
      <c r="BG416" s="56">
        <v>49.7</v>
      </c>
      <c r="BH416">
        <v>1</v>
      </c>
      <c r="BJ416" s="56">
        <v>351</v>
      </c>
      <c r="BK416">
        <v>1</v>
      </c>
      <c r="BM416" s="56">
        <v>46</v>
      </c>
      <c r="BN416">
        <v>3</v>
      </c>
      <c r="BP416" s="56">
        <v>349</v>
      </c>
      <c r="BQ416">
        <v>1</v>
      </c>
      <c r="BS416" s="56">
        <v>46.5</v>
      </c>
      <c r="BT416">
        <v>1</v>
      </c>
      <c r="BV416" s="56">
        <v>349</v>
      </c>
      <c r="BW416">
        <v>1</v>
      </c>
      <c r="BY416" s="56">
        <v>48.5</v>
      </c>
      <c r="BZ416">
        <v>2</v>
      </c>
      <c r="CB416" s="56">
        <v>349</v>
      </c>
      <c r="CC416">
        <v>1</v>
      </c>
      <c r="CE416" s="56">
        <v>43.1</v>
      </c>
      <c r="CF416">
        <v>1</v>
      </c>
      <c r="CH416" s="56">
        <v>351</v>
      </c>
      <c r="CI416">
        <v>1</v>
      </c>
      <c r="CK416" s="56">
        <v>53.3</v>
      </c>
      <c r="CL416">
        <v>5</v>
      </c>
      <c r="CN416" s="56" t="s">
        <v>1914</v>
      </c>
      <c r="CO416">
        <v>2</v>
      </c>
      <c r="CQ416" s="56">
        <v>85.5</v>
      </c>
      <c r="CR416">
        <v>1</v>
      </c>
    </row>
    <row r="417" spans="7:96" x14ac:dyDescent="0.2">
      <c r="G417" s="56">
        <v>587</v>
      </c>
      <c r="H417">
        <v>4</v>
      </c>
      <c r="K417" s="56">
        <v>573</v>
      </c>
      <c r="L417">
        <v>1</v>
      </c>
      <c r="N417" s="56" t="s">
        <v>478</v>
      </c>
      <c r="O417">
        <v>1</v>
      </c>
      <c r="AI417" s="56">
        <v>43.7</v>
      </c>
      <c r="AJ417">
        <v>1</v>
      </c>
      <c r="AL417" s="56">
        <v>350</v>
      </c>
      <c r="AM417">
        <v>1</v>
      </c>
      <c r="AO417" s="56">
        <v>41.7</v>
      </c>
      <c r="AP417">
        <v>2</v>
      </c>
      <c r="AR417" s="56">
        <v>350</v>
      </c>
      <c r="AS417">
        <v>1</v>
      </c>
      <c r="AU417" s="56">
        <v>40.6</v>
      </c>
      <c r="AV417">
        <v>1</v>
      </c>
      <c r="AX417" s="56">
        <v>350</v>
      </c>
      <c r="AY417">
        <v>1</v>
      </c>
      <c r="BA417" s="56">
        <v>45.2</v>
      </c>
      <c r="BB417">
        <v>2</v>
      </c>
      <c r="BD417" s="56">
        <v>351</v>
      </c>
      <c r="BE417">
        <v>1</v>
      </c>
      <c r="BG417" s="56">
        <v>49.8</v>
      </c>
      <c r="BH417">
        <v>2</v>
      </c>
      <c r="BJ417" s="56">
        <v>352</v>
      </c>
      <c r="BK417">
        <v>1</v>
      </c>
      <c r="BM417" s="56">
        <v>46.3</v>
      </c>
      <c r="BN417">
        <v>2</v>
      </c>
      <c r="BP417" s="56">
        <v>350</v>
      </c>
      <c r="BQ417">
        <v>1</v>
      </c>
      <c r="BS417" s="56">
        <v>46.6</v>
      </c>
      <c r="BT417">
        <v>2</v>
      </c>
      <c r="BV417" s="56">
        <v>350</v>
      </c>
      <c r="BW417">
        <v>1</v>
      </c>
      <c r="BY417" s="56">
        <v>48.7</v>
      </c>
      <c r="BZ417">
        <v>2</v>
      </c>
      <c r="CB417" s="56">
        <v>350</v>
      </c>
      <c r="CC417">
        <v>1</v>
      </c>
      <c r="CE417" s="56">
        <v>43.6</v>
      </c>
      <c r="CF417">
        <v>1</v>
      </c>
      <c r="CH417" s="56">
        <v>352</v>
      </c>
      <c r="CI417">
        <v>1</v>
      </c>
      <c r="CK417" s="56">
        <v>53.4</v>
      </c>
      <c r="CL417">
        <v>4</v>
      </c>
      <c r="CN417" s="56" t="s">
        <v>810</v>
      </c>
      <c r="CO417">
        <v>3</v>
      </c>
      <c r="CQ417" s="56">
        <v>85.6</v>
      </c>
      <c r="CR417">
        <v>2</v>
      </c>
    </row>
    <row r="418" spans="7:96" x14ac:dyDescent="0.2">
      <c r="G418" s="56">
        <v>591</v>
      </c>
      <c r="H418">
        <v>4</v>
      </c>
      <c r="K418" s="56">
        <v>574</v>
      </c>
      <c r="L418">
        <v>2</v>
      </c>
      <c r="N418" s="56" t="s">
        <v>283</v>
      </c>
      <c r="O418">
        <v>1</v>
      </c>
      <c r="AI418" s="56">
        <v>44.5</v>
      </c>
      <c r="AJ418">
        <v>1</v>
      </c>
      <c r="AL418" s="56">
        <v>351</v>
      </c>
      <c r="AM418">
        <v>1</v>
      </c>
      <c r="AO418" s="56">
        <v>41.8</v>
      </c>
      <c r="AP418">
        <v>2</v>
      </c>
      <c r="AR418" s="56">
        <v>351</v>
      </c>
      <c r="AS418">
        <v>1</v>
      </c>
      <c r="AU418" s="56">
        <v>40.799999999999997</v>
      </c>
      <c r="AV418">
        <v>1</v>
      </c>
      <c r="AX418" s="56">
        <v>351</v>
      </c>
      <c r="AY418">
        <v>1</v>
      </c>
      <c r="BA418" s="56">
        <v>45.4</v>
      </c>
      <c r="BB418">
        <v>2</v>
      </c>
      <c r="BD418" s="56">
        <v>352</v>
      </c>
      <c r="BE418">
        <v>1</v>
      </c>
      <c r="BG418" s="56">
        <v>50.1</v>
      </c>
      <c r="BH418">
        <v>1</v>
      </c>
      <c r="BJ418" s="56">
        <v>353</v>
      </c>
      <c r="BK418">
        <v>1</v>
      </c>
      <c r="BM418" s="56">
        <v>46.4</v>
      </c>
      <c r="BN418">
        <v>3</v>
      </c>
      <c r="BP418" s="56">
        <v>351</v>
      </c>
      <c r="BQ418">
        <v>1</v>
      </c>
      <c r="BS418" s="56">
        <v>46.7</v>
      </c>
      <c r="BT418">
        <v>1</v>
      </c>
      <c r="BV418" s="56">
        <v>351</v>
      </c>
      <c r="BW418">
        <v>1</v>
      </c>
      <c r="BY418" s="56">
        <v>48.9</v>
      </c>
      <c r="BZ418">
        <v>1</v>
      </c>
      <c r="CB418" s="56">
        <v>351</v>
      </c>
      <c r="CC418">
        <v>1</v>
      </c>
      <c r="CE418" s="56">
        <v>43.7</v>
      </c>
      <c r="CF418">
        <v>1</v>
      </c>
      <c r="CH418" s="56">
        <v>353</v>
      </c>
      <c r="CI418">
        <v>1</v>
      </c>
      <c r="CK418" s="56">
        <v>53.6</v>
      </c>
      <c r="CL418">
        <v>2</v>
      </c>
      <c r="CN418" s="56" t="s">
        <v>1163</v>
      </c>
      <c r="CO418">
        <v>2</v>
      </c>
      <c r="CQ418" s="56">
        <v>85.8</v>
      </c>
      <c r="CR418">
        <v>2</v>
      </c>
    </row>
    <row r="419" spans="7:96" x14ac:dyDescent="0.2">
      <c r="G419" s="56">
        <v>595</v>
      </c>
      <c r="H419">
        <v>2</v>
      </c>
      <c r="K419" s="56">
        <v>576</v>
      </c>
      <c r="L419">
        <v>4</v>
      </c>
      <c r="N419" s="56" t="s">
        <v>1118</v>
      </c>
      <c r="O419">
        <v>1</v>
      </c>
      <c r="AI419" s="56">
        <v>44.7</v>
      </c>
      <c r="AJ419">
        <v>1</v>
      </c>
      <c r="AL419" s="56">
        <v>352</v>
      </c>
      <c r="AM419">
        <v>1</v>
      </c>
      <c r="AO419" s="56">
        <v>41.9</v>
      </c>
      <c r="AP419">
        <v>3</v>
      </c>
      <c r="AR419" s="56">
        <v>352</v>
      </c>
      <c r="AS419">
        <v>1</v>
      </c>
      <c r="AU419" s="56">
        <v>40.9</v>
      </c>
      <c r="AV419">
        <v>1</v>
      </c>
      <c r="AX419" s="56">
        <v>352</v>
      </c>
      <c r="AY419">
        <v>1</v>
      </c>
      <c r="BA419" s="56">
        <v>45.9</v>
      </c>
      <c r="BB419">
        <v>1</v>
      </c>
      <c r="BD419" s="56">
        <v>353</v>
      </c>
      <c r="BE419">
        <v>1</v>
      </c>
      <c r="BG419" s="56">
        <v>50.7</v>
      </c>
      <c r="BH419">
        <v>1</v>
      </c>
      <c r="BJ419" s="56">
        <v>354</v>
      </c>
      <c r="BK419">
        <v>1</v>
      </c>
      <c r="BM419" s="56">
        <v>47</v>
      </c>
      <c r="BN419">
        <v>2</v>
      </c>
      <c r="BP419" s="56">
        <v>352</v>
      </c>
      <c r="BQ419">
        <v>1</v>
      </c>
      <c r="BS419" s="56">
        <v>46.9</v>
      </c>
      <c r="BT419">
        <v>2</v>
      </c>
      <c r="BV419" s="56">
        <v>352</v>
      </c>
      <c r="BW419">
        <v>1</v>
      </c>
      <c r="BY419" s="56">
        <v>49</v>
      </c>
      <c r="BZ419">
        <v>3</v>
      </c>
      <c r="CB419" s="56">
        <v>352</v>
      </c>
      <c r="CC419">
        <v>1</v>
      </c>
      <c r="CE419" s="56">
        <v>44</v>
      </c>
      <c r="CF419">
        <v>2</v>
      </c>
      <c r="CH419" s="56">
        <v>354</v>
      </c>
      <c r="CI419">
        <v>1</v>
      </c>
      <c r="CK419" s="56">
        <v>53.7</v>
      </c>
      <c r="CL419">
        <v>3</v>
      </c>
      <c r="CN419" s="56" t="s">
        <v>731</v>
      </c>
      <c r="CO419">
        <v>3</v>
      </c>
      <c r="CQ419" s="56">
        <v>86.4</v>
      </c>
      <c r="CR419">
        <v>1</v>
      </c>
    </row>
    <row r="420" spans="7:96" x14ac:dyDescent="0.2">
      <c r="G420" s="56">
        <v>597</v>
      </c>
      <c r="H420">
        <v>7</v>
      </c>
      <c r="K420" s="56">
        <v>580</v>
      </c>
      <c r="L420">
        <v>5</v>
      </c>
      <c r="N420" s="56" t="s">
        <v>739</v>
      </c>
      <c r="O420">
        <v>1</v>
      </c>
      <c r="AI420" s="56">
        <v>44.8</v>
      </c>
      <c r="AJ420">
        <v>2</v>
      </c>
      <c r="AL420" s="56">
        <v>353</v>
      </c>
      <c r="AM420">
        <v>1</v>
      </c>
      <c r="AO420" s="56">
        <v>42.1</v>
      </c>
      <c r="AP420">
        <v>1</v>
      </c>
      <c r="AR420" s="56">
        <v>353</v>
      </c>
      <c r="AS420">
        <v>1</v>
      </c>
      <c r="AU420" s="56">
        <v>41</v>
      </c>
      <c r="AV420">
        <v>2</v>
      </c>
      <c r="AX420" s="56">
        <v>353</v>
      </c>
      <c r="AY420">
        <v>1</v>
      </c>
      <c r="BA420" s="56">
        <v>46.8</v>
      </c>
      <c r="BB420">
        <v>2</v>
      </c>
      <c r="BD420" s="56">
        <v>354</v>
      </c>
      <c r="BE420">
        <v>1</v>
      </c>
      <c r="BG420" s="56">
        <v>50.8</v>
      </c>
      <c r="BH420">
        <v>1</v>
      </c>
      <c r="BJ420" s="56">
        <v>355</v>
      </c>
      <c r="BK420">
        <v>1</v>
      </c>
      <c r="BM420" s="56">
        <v>47.1</v>
      </c>
      <c r="BN420">
        <v>2</v>
      </c>
      <c r="BP420" s="56">
        <v>353</v>
      </c>
      <c r="BQ420">
        <v>1</v>
      </c>
      <c r="BS420" s="56">
        <v>47.1</v>
      </c>
      <c r="BT420">
        <v>1</v>
      </c>
      <c r="BV420" s="56">
        <v>353</v>
      </c>
      <c r="BW420">
        <v>1</v>
      </c>
      <c r="BY420" s="56">
        <v>49.1</v>
      </c>
      <c r="BZ420">
        <v>1</v>
      </c>
      <c r="CB420" s="56">
        <v>353</v>
      </c>
      <c r="CC420">
        <v>1</v>
      </c>
      <c r="CE420" s="56">
        <v>44.1</v>
      </c>
      <c r="CF420">
        <v>2</v>
      </c>
      <c r="CH420" s="56">
        <v>355</v>
      </c>
      <c r="CI420">
        <v>1</v>
      </c>
      <c r="CK420" s="56">
        <v>53.8</v>
      </c>
      <c r="CL420">
        <v>1</v>
      </c>
      <c r="CN420" s="56" t="s">
        <v>1652</v>
      </c>
      <c r="CO420">
        <v>2</v>
      </c>
      <c r="CQ420" s="56">
        <v>87.2</v>
      </c>
      <c r="CR420">
        <v>1</v>
      </c>
    </row>
    <row r="421" spans="7:96" x14ac:dyDescent="0.2">
      <c r="G421" s="56">
        <v>604</v>
      </c>
      <c r="H421">
        <v>3</v>
      </c>
      <c r="K421" s="56">
        <v>585</v>
      </c>
      <c r="L421">
        <v>2</v>
      </c>
      <c r="N421" s="56" t="s">
        <v>528</v>
      </c>
      <c r="O421">
        <v>1</v>
      </c>
      <c r="AI421" s="56">
        <v>45</v>
      </c>
      <c r="AJ421">
        <v>1</v>
      </c>
      <c r="AL421" s="56">
        <v>354</v>
      </c>
      <c r="AM421">
        <v>1</v>
      </c>
      <c r="AO421" s="56">
        <v>42.3</v>
      </c>
      <c r="AP421">
        <v>1</v>
      </c>
      <c r="AR421" s="56">
        <v>354</v>
      </c>
      <c r="AS421">
        <v>1</v>
      </c>
      <c r="AU421" s="56">
        <v>41.1</v>
      </c>
      <c r="AV421">
        <v>1</v>
      </c>
      <c r="AX421" s="56">
        <v>354</v>
      </c>
      <c r="AY421">
        <v>1</v>
      </c>
      <c r="BA421" s="56">
        <v>46.9</v>
      </c>
      <c r="BB421">
        <v>1</v>
      </c>
      <c r="BD421" s="56">
        <v>355</v>
      </c>
      <c r="BE421">
        <v>1</v>
      </c>
      <c r="BG421" s="56">
        <v>51.1</v>
      </c>
      <c r="BH421">
        <v>2</v>
      </c>
      <c r="BJ421" s="56">
        <v>356</v>
      </c>
      <c r="BK421">
        <v>1</v>
      </c>
      <c r="BM421" s="56">
        <v>47.2</v>
      </c>
      <c r="BN421">
        <v>2</v>
      </c>
      <c r="BP421" s="56">
        <v>354</v>
      </c>
      <c r="BQ421">
        <v>1</v>
      </c>
      <c r="BS421" s="56">
        <v>47.2</v>
      </c>
      <c r="BT421">
        <v>1</v>
      </c>
      <c r="BV421" s="56">
        <v>354</v>
      </c>
      <c r="BW421">
        <v>1</v>
      </c>
      <c r="BY421" s="56">
        <v>49.2</v>
      </c>
      <c r="BZ421">
        <v>1</v>
      </c>
      <c r="CB421" s="56">
        <v>354</v>
      </c>
      <c r="CC421">
        <v>1</v>
      </c>
      <c r="CE421" s="56">
        <v>44.2</v>
      </c>
      <c r="CF421">
        <v>2</v>
      </c>
      <c r="CH421" s="56">
        <v>356</v>
      </c>
      <c r="CI421">
        <v>1</v>
      </c>
      <c r="CK421" s="56">
        <v>53.9</v>
      </c>
      <c r="CL421">
        <v>2</v>
      </c>
      <c r="CN421" s="56" t="s">
        <v>370</v>
      </c>
      <c r="CO421">
        <v>4</v>
      </c>
      <c r="CQ421" s="56">
        <v>87.4</v>
      </c>
      <c r="CR421">
        <v>2</v>
      </c>
    </row>
    <row r="422" spans="7:96" x14ac:dyDescent="0.2">
      <c r="G422" s="56">
        <v>607</v>
      </c>
      <c r="H422">
        <v>2</v>
      </c>
      <c r="K422" s="56">
        <v>587</v>
      </c>
      <c r="L422">
        <v>5</v>
      </c>
      <c r="N422" s="56" t="s">
        <v>339</v>
      </c>
      <c r="O422">
        <v>1</v>
      </c>
      <c r="AI422" s="56">
        <v>45.1</v>
      </c>
      <c r="AJ422">
        <v>1</v>
      </c>
      <c r="AL422" s="56">
        <v>355</v>
      </c>
      <c r="AM422">
        <v>1</v>
      </c>
      <c r="AO422" s="56">
        <v>42.5</v>
      </c>
      <c r="AP422">
        <v>1</v>
      </c>
      <c r="AR422" s="56">
        <v>355</v>
      </c>
      <c r="AS422">
        <v>1</v>
      </c>
      <c r="AU422" s="56">
        <v>41.2</v>
      </c>
      <c r="AV422">
        <v>1</v>
      </c>
      <c r="AX422" s="56">
        <v>355</v>
      </c>
      <c r="AY422">
        <v>1</v>
      </c>
      <c r="BA422" s="56">
        <v>47.1</v>
      </c>
      <c r="BB422">
        <v>2</v>
      </c>
      <c r="BD422" s="56">
        <v>356</v>
      </c>
      <c r="BE422">
        <v>1</v>
      </c>
      <c r="BG422" s="56">
        <v>51.2</v>
      </c>
      <c r="BH422">
        <v>1</v>
      </c>
      <c r="BJ422" s="56">
        <v>357</v>
      </c>
      <c r="BK422">
        <v>1</v>
      </c>
      <c r="BM422" s="56">
        <v>47.4</v>
      </c>
      <c r="BN422">
        <v>2</v>
      </c>
      <c r="BP422" s="56">
        <v>355</v>
      </c>
      <c r="BQ422">
        <v>1</v>
      </c>
      <c r="BS422" s="56">
        <v>47.3</v>
      </c>
      <c r="BT422">
        <v>2</v>
      </c>
      <c r="BV422" s="56">
        <v>355</v>
      </c>
      <c r="BW422">
        <v>1</v>
      </c>
      <c r="BY422" s="56">
        <v>49.3</v>
      </c>
      <c r="BZ422">
        <v>2</v>
      </c>
      <c r="CB422" s="56">
        <v>355</v>
      </c>
      <c r="CC422">
        <v>1</v>
      </c>
      <c r="CE422" s="56">
        <v>44.3</v>
      </c>
      <c r="CF422">
        <v>3</v>
      </c>
      <c r="CH422" s="56">
        <v>357</v>
      </c>
      <c r="CI422">
        <v>1</v>
      </c>
      <c r="CK422" s="56">
        <v>54.1</v>
      </c>
      <c r="CL422">
        <v>1</v>
      </c>
      <c r="CN422" s="56" t="s">
        <v>258</v>
      </c>
      <c r="CO422">
        <v>4</v>
      </c>
      <c r="CQ422" s="56">
        <v>88.3</v>
      </c>
      <c r="CR422">
        <v>1</v>
      </c>
    </row>
    <row r="423" spans="7:96" x14ac:dyDescent="0.2">
      <c r="G423" s="56">
        <v>609</v>
      </c>
      <c r="H423">
        <v>4</v>
      </c>
      <c r="K423" s="56">
        <v>592</v>
      </c>
      <c r="L423">
        <v>3</v>
      </c>
      <c r="N423" s="56" t="s">
        <v>568</v>
      </c>
      <c r="O423">
        <v>1</v>
      </c>
      <c r="AI423" s="56">
        <v>45.2</v>
      </c>
      <c r="AJ423">
        <v>2</v>
      </c>
      <c r="AL423" s="56">
        <v>356</v>
      </c>
      <c r="AM423">
        <v>1</v>
      </c>
      <c r="AO423" s="56">
        <v>42.6</v>
      </c>
      <c r="AP423">
        <v>1</v>
      </c>
      <c r="AR423" s="56">
        <v>356</v>
      </c>
      <c r="AS423">
        <v>1</v>
      </c>
      <c r="AU423" s="56">
        <v>41.4</v>
      </c>
      <c r="AV423">
        <v>3</v>
      </c>
      <c r="AX423" s="56">
        <v>356</v>
      </c>
      <c r="AY423">
        <v>1</v>
      </c>
      <c r="BA423" s="56">
        <v>47.2</v>
      </c>
      <c r="BB423">
        <v>1</v>
      </c>
      <c r="BD423" s="56">
        <v>357</v>
      </c>
      <c r="BE423">
        <v>1</v>
      </c>
      <c r="BG423" s="56">
        <v>51.3</v>
      </c>
      <c r="BH423">
        <v>1</v>
      </c>
      <c r="BJ423" s="56">
        <v>358</v>
      </c>
      <c r="BK423">
        <v>1</v>
      </c>
      <c r="BM423" s="56">
        <v>47.6</v>
      </c>
      <c r="BN423">
        <v>2</v>
      </c>
      <c r="BP423" s="56">
        <v>356</v>
      </c>
      <c r="BQ423">
        <v>1</v>
      </c>
      <c r="BS423" s="56">
        <v>47.4</v>
      </c>
      <c r="BT423">
        <v>1</v>
      </c>
      <c r="BV423" s="56">
        <v>356</v>
      </c>
      <c r="BW423">
        <v>1</v>
      </c>
      <c r="BY423" s="56">
        <v>49.4</v>
      </c>
      <c r="BZ423">
        <v>1</v>
      </c>
      <c r="CB423" s="56">
        <v>356</v>
      </c>
      <c r="CC423">
        <v>1</v>
      </c>
      <c r="CE423" s="56">
        <v>44.5</v>
      </c>
      <c r="CF423">
        <v>1</v>
      </c>
      <c r="CH423" s="56">
        <v>358</v>
      </c>
      <c r="CI423">
        <v>1</v>
      </c>
      <c r="CK423" s="56">
        <v>54.2</v>
      </c>
      <c r="CL423">
        <v>4</v>
      </c>
      <c r="CN423" s="56" t="s">
        <v>669</v>
      </c>
      <c r="CO423">
        <v>6</v>
      </c>
      <c r="CQ423" s="56">
        <v>88.4</v>
      </c>
      <c r="CR423">
        <v>1</v>
      </c>
    </row>
    <row r="424" spans="7:96" x14ac:dyDescent="0.2">
      <c r="G424" s="56">
        <v>613</v>
      </c>
      <c r="H424">
        <v>5</v>
      </c>
      <c r="K424" s="56">
        <v>595</v>
      </c>
      <c r="L424">
        <v>1</v>
      </c>
      <c r="N424" s="56" t="s">
        <v>232</v>
      </c>
      <c r="O424">
        <v>1</v>
      </c>
      <c r="AI424" s="56">
        <v>45.4</v>
      </c>
      <c r="AJ424">
        <v>3</v>
      </c>
      <c r="AL424" s="56">
        <v>357</v>
      </c>
      <c r="AM424">
        <v>1</v>
      </c>
      <c r="AO424" s="56">
        <v>42.8</v>
      </c>
      <c r="AP424">
        <v>1</v>
      </c>
      <c r="AR424" s="56">
        <v>357</v>
      </c>
      <c r="AS424">
        <v>1</v>
      </c>
      <c r="AU424" s="56">
        <v>41.5</v>
      </c>
      <c r="AV424">
        <v>1</v>
      </c>
      <c r="AX424" s="56">
        <v>357</v>
      </c>
      <c r="AY424">
        <v>1</v>
      </c>
      <c r="BA424" s="56">
        <v>47.3</v>
      </c>
      <c r="BB424">
        <v>2</v>
      </c>
      <c r="BD424" s="56">
        <v>358</v>
      </c>
      <c r="BE424">
        <v>1</v>
      </c>
      <c r="BG424" s="56">
        <v>51.4</v>
      </c>
      <c r="BH424">
        <v>1</v>
      </c>
      <c r="BJ424" s="56">
        <v>359</v>
      </c>
      <c r="BK424">
        <v>1</v>
      </c>
      <c r="BM424" s="56">
        <v>47.7</v>
      </c>
      <c r="BN424">
        <v>1</v>
      </c>
      <c r="BP424" s="56">
        <v>357</v>
      </c>
      <c r="BQ424">
        <v>1</v>
      </c>
      <c r="BS424" s="56">
        <v>47.5</v>
      </c>
      <c r="BT424">
        <v>1</v>
      </c>
      <c r="BV424" s="56">
        <v>357</v>
      </c>
      <c r="BW424">
        <v>1</v>
      </c>
      <c r="BY424" s="56">
        <v>49.5</v>
      </c>
      <c r="BZ424">
        <v>4</v>
      </c>
      <c r="CB424" s="56">
        <v>357</v>
      </c>
      <c r="CC424">
        <v>1</v>
      </c>
      <c r="CE424" s="56">
        <v>44.6</v>
      </c>
      <c r="CF424">
        <v>2</v>
      </c>
      <c r="CH424" s="56">
        <v>359</v>
      </c>
      <c r="CI424">
        <v>1</v>
      </c>
      <c r="CK424" s="56">
        <v>54.3</v>
      </c>
      <c r="CL424">
        <v>2</v>
      </c>
      <c r="CN424" s="56" t="s">
        <v>833</v>
      </c>
      <c r="CO424">
        <v>4</v>
      </c>
      <c r="CQ424" s="56">
        <v>88.5</v>
      </c>
      <c r="CR424">
        <v>1</v>
      </c>
    </row>
    <row r="425" spans="7:96" x14ac:dyDescent="0.2">
      <c r="G425" s="56">
        <v>618</v>
      </c>
      <c r="H425">
        <v>4</v>
      </c>
      <c r="K425" s="56">
        <v>596</v>
      </c>
      <c r="L425">
        <v>5</v>
      </c>
      <c r="N425" s="56" t="s">
        <v>1600</v>
      </c>
      <c r="O425">
        <v>1</v>
      </c>
      <c r="AI425" s="56">
        <v>45.7</v>
      </c>
      <c r="AJ425">
        <v>1</v>
      </c>
      <c r="AL425" s="56">
        <v>358</v>
      </c>
      <c r="AM425">
        <v>1</v>
      </c>
      <c r="AO425" s="56">
        <v>43</v>
      </c>
      <c r="AP425">
        <v>2</v>
      </c>
      <c r="AR425" s="56">
        <v>358</v>
      </c>
      <c r="AS425">
        <v>1</v>
      </c>
      <c r="AU425" s="56">
        <v>41.6</v>
      </c>
      <c r="AV425">
        <v>2</v>
      </c>
      <c r="AX425" s="56">
        <v>358</v>
      </c>
      <c r="AY425">
        <v>1</v>
      </c>
      <c r="BA425" s="56">
        <v>47.4</v>
      </c>
      <c r="BB425">
        <v>2</v>
      </c>
      <c r="BD425" s="56">
        <v>359</v>
      </c>
      <c r="BE425">
        <v>1</v>
      </c>
      <c r="BG425" s="56">
        <v>51.5</v>
      </c>
      <c r="BH425">
        <v>3</v>
      </c>
      <c r="BJ425" s="56">
        <v>360</v>
      </c>
      <c r="BK425">
        <v>1</v>
      </c>
      <c r="BM425" s="56">
        <v>47.9</v>
      </c>
      <c r="BN425">
        <v>1</v>
      </c>
      <c r="BP425" s="56">
        <v>358</v>
      </c>
      <c r="BQ425">
        <v>1</v>
      </c>
      <c r="BS425" s="56">
        <v>47.6</v>
      </c>
      <c r="BT425">
        <v>1</v>
      </c>
      <c r="BV425" s="56">
        <v>358</v>
      </c>
      <c r="BW425">
        <v>1</v>
      </c>
      <c r="BY425" s="56">
        <v>49.6</v>
      </c>
      <c r="BZ425">
        <v>2</v>
      </c>
      <c r="CB425" s="56">
        <v>358</v>
      </c>
      <c r="CC425">
        <v>1</v>
      </c>
      <c r="CE425" s="56">
        <v>44.9</v>
      </c>
      <c r="CF425">
        <v>1</v>
      </c>
      <c r="CH425" s="56">
        <v>360</v>
      </c>
      <c r="CI425">
        <v>1</v>
      </c>
      <c r="CK425" s="56">
        <v>54.4</v>
      </c>
      <c r="CL425">
        <v>4</v>
      </c>
      <c r="CN425" s="56" t="s">
        <v>847</v>
      </c>
      <c r="CO425">
        <v>3</v>
      </c>
      <c r="CQ425" s="56">
        <v>88.6</v>
      </c>
      <c r="CR425">
        <v>1</v>
      </c>
    </row>
    <row r="426" spans="7:96" x14ac:dyDescent="0.2">
      <c r="G426" s="56">
        <v>622</v>
      </c>
      <c r="H426">
        <v>2</v>
      </c>
      <c r="K426" s="56" t="s">
        <v>65</v>
      </c>
      <c r="L426">
        <v>193</v>
      </c>
      <c r="N426" s="56" t="s">
        <v>1522</v>
      </c>
      <c r="O426">
        <v>1</v>
      </c>
      <c r="AI426" s="56">
        <v>45.9</v>
      </c>
      <c r="AJ426">
        <v>1</v>
      </c>
      <c r="AL426" s="56">
        <v>359</v>
      </c>
      <c r="AM426">
        <v>1</v>
      </c>
      <c r="AO426" s="56">
        <v>43.1</v>
      </c>
      <c r="AP426">
        <v>1</v>
      </c>
      <c r="AR426" s="56">
        <v>359</v>
      </c>
      <c r="AS426">
        <v>1</v>
      </c>
      <c r="AU426" s="56">
        <v>41.9</v>
      </c>
      <c r="AV426">
        <v>4</v>
      </c>
      <c r="AX426" s="56">
        <v>359</v>
      </c>
      <c r="AY426">
        <v>1</v>
      </c>
      <c r="BA426" s="56">
        <v>47.5</v>
      </c>
      <c r="BB426">
        <v>2</v>
      </c>
      <c r="BD426" s="56">
        <v>360</v>
      </c>
      <c r="BE426">
        <v>1</v>
      </c>
      <c r="BG426" s="56">
        <v>51.7</v>
      </c>
      <c r="BH426">
        <v>1</v>
      </c>
      <c r="BJ426" s="56">
        <v>361</v>
      </c>
      <c r="BK426">
        <v>1</v>
      </c>
      <c r="BM426" s="56">
        <v>48.1</v>
      </c>
      <c r="BN426">
        <v>1</v>
      </c>
      <c r="BP426" s="56">
        <v>359</v>
      </c>
      <c r="BQ426">
        <v>1</v>
      </c>
      <c r="BS426" s="56">
        <v>48</v>
      </c>
      <c r="BT426">
        <v>2</v>
      </c>
      <c r="BV426" s="56">
        <v>359</v>
      </c>
      <c r="BW426">
        <v>1</v>
      </c>
      <c r="BY426" s="56">
        <v>49.7</v>
      </c>
      <c r="BZ426">
        <v>1</v>
      </c>
      <c r="CB426" s="56">
        <v>359</v>
      </c>
      <c r="CC426">
        <v>1</v>
      </c>
      <c r="CE426" s="56">
        <v>45</v>
      </c>
      <c r="CF426">
        <v>2</v>
      </c>
      <c r="CH426" s="56">
        <v>361</v>
      </c>
      <c r="CI426">
        <v>1</v>
      </c>
      <c r="CK426" s="56">
        <v>54.5</v>
      </c>
      <c r="CL426">
        <v>3</v>
      </c>
      <c r="CN426" s="56" t="s">
        <v>630</v>
      </c>
      <c r="CO426">
        <v>3</v>
      </c>
      <c r="CQ426" s="56">
        <v>88.9</v>
      </c>
      <c r="CR426">
        <v>1</v>
      </c>
    </row>
    <row r="427" spans="7:96" x14ac:dyDescent="0.2">
      <c r="G427" s="56">
        <v>624</v>
      </c>
      <c r="H427">
        <v>4</v>
      </c>
      <c r="K427" s="56" t="s">
        <v>56</v>
      </c>
      <c r="L427">
        <v>177</v>
      </c>
      <c r="N427" s="56" t="s">
        <v>874</v>
      </c>
      <c r="O427">
        <v>1</v>
      </c>
      <c r="AI427" s="56">
        <v>46.3</v>
      </c>
      <c r="AJ427">
        <v>1</v>
      </c>
      <c r="AL427" s="56">
        <v>360</v>
      </c>
      <c r="AM427">
        <v>1</v>
      </c>
      <c r="AO427" s="56">
        <v>43.2</v>
      </c>
      <c r="AP427">
        <v>1</v>
      </c>
      <c r="AR427" s="56">
        <v>360</v>
      </c>
      <c r="AS427">
        <v>1</v>
      </c>
      <c r="AU427" s="56">
        <v>42</v>
      </c>
      <c r="AV427">
        <v>3</v>
      </c>
      <c r="AX427" s="56">
        <v>360</v>
      </c>
      <c r="AY427">
        <v>1</v>
      </c>
      <c r="BA427" s="56">
        <v>47.7</v>
      </c>
      <c r="BB427">
        <v>3</v>
      </c>
      <c r="BD427" s="56">
        <v>361</v>
      </c>
      <c r="BE427">
        <v>1</v>
      </c>
      <c r="BG427" s="56">
        <v>52.2</v>
      </c>
      <c r="BH427">
        <v>1</v>
      </c>
      <c r="BJ427" s="56">
        <v>362</v>
      </c>
      <c r="BK427">
        <v>1</v>
      </c>
      <c r="BM427" s="56">
        <v>48.3</v>
      </c>
      <c r="BN427">
        <v>1</v>
      </c>
      <c r="BP427" s="56">
        <v>360</v>
      </c>
      <c r="BQ427">
        <v>1</v>
      </c>
      <c r="BS427" s="56">
        <v>48.3</v>
      </c>
      <c r="BT427">
        <v>3</v>
      </c>
      <c r="BV427" s="56">
        <v>360</v>
      </c>
      <c r="BW427">
        <v>1</v>
      </c>
      <c r="BY427" s="56">
        <v>49.8</v>
      </c>
      <c r="BZ427">
        <v>2</v>
      </c>
      <c r="CB427" s="56">
        <v>360</v>
      </c>
      <c r="CC427">
        <v>1</v>
      </c>
      <c r="CE427" s="56">
        <v>45.1</v>
      </c>
      <c r="CF427">
        <v>1</v>
      </c>
      <c r="CH427" s="56">
        <v>362</v>
      </c>
      <c r="CI427">
        <v>1</v>
      </c>
      <c r="CK427" s="56">
        <v>54.7</v>
      </c>
      <c r="CL427">
        <v>2</v>
      </c>
      <c r="CN427" s="56" t="s">
        <v>592</v>
      </c>
      <c r="CO427">
        <v>6</v>
      </c>
      <c r="CQ427" s="56">
        <v>89.4</v>
      </c>
      <c r="CR427">
        <v>2</v>
      </c>
    </row>
    <row r="428" spans="7:96" x14ac:dyDescent="0.2">
      <c r="G428" s="56">
        <v>628</v>
      </c>
      <c r="H428">
        <v>7</v>
      </c>
      <c r="K428" s="56" t="s">
        <v>55</v>
      </c>
      <c r="L428">
        <v>21</v>
      </c>
      <c r="N428" s="56" t="s">
        <v>594</v>
      </c>
      <c r="O428">
        <v>1</v>
      </c>
      <c r="AI428" s="56">
        <v>46.4</v>
      </c>
      <c r="AJ428">
        <v>2</v>
      </c>
      <c r="AL428" s="56">
        <v>361</v>
      </c>
      <c r="AM428">
        <v>1</v>
      </c>
      <c r="AO428" s="56">
        <v>43.4</v>
      </c>
      <c r="AP428">
        <v>1</v>
      </c>
      <c r="AR428" s="56">
        <v>361</v>
      </c>
      <c r="AS428">
        <v>1</v>
      </c>
      <c r="AU428" s="56">
        <v>42.1</v>
      </c>
      <c r="AV428">
        <v>2</v>
      </c>
      <c r="AX428" s="56">
        <v>361</v>
      </c>
      <c r="AY428">
        <v>1</v>
      </c>
      <c r="BA428" s="56">
        <v>47.8</v>
      </c>
      <c r="BB428">
        <v>2</v>
      </c>
      <c r="BD428" s="56">
        <v>362</v>
      </c>
      <c r="BE428">
        <v>1</v>
      </c>
      <c r="BG428" s="56">
        <v>52.4</v>
      </c>
      <c r="BH428">
        <v>1</v>
      </c>
      <c r="BJ428" s="56">
        <v>363</v>
      </c>
      <c r="BK428">
        <v>1</v>
      </c>
      <c r="BM428" s="56">
        <v>48.4</v>
      </c>
      <c r="BN428">
        <v>2</v>
      </c>
      <c r="BP428" s="56">
        <v>361</v>
      </c>
      <c r="BQ428">
        <v>1</v>
      </c>
      <c r="BS428" s="56">
        <v>48.4</v>
      </c>
      <c r="BT428">
        <v>1</v>
      </c>
      <c r="BV428" s="56">
        <v>361</v>
      </c>
      <c r="BW428">
        <v>1</v>
      </c>
      <c r="BY428" s="56">
        <v>50</v>
      </c>
      <c r="BZ428">
        <v>1</v>
      </c>
      <c r="CB428" s="56">
        <v>361</v>
      </c>
      <c r="CC428">
        <v>1</v>
      </c>
      <c r="CE428" s="56">
        <v>45.2</v>
      </c>
      <c r="CF428">
        <v>1</v>
      </c>
      <c r="CH428" s="56">
        <v>363</v>
      </c>
      <c r="CI428">
        <v>1</v>
      </c>
      <c r="CK428" s="56">
        <v>54.8</v>
      </c>
      <c r="CL428">
        <v>2</v>
      </c>
      <c r="CN428" s="56" t="s">
        <v>1537</v>
      </c>
      <c r="CO428">
        <v>3</v>
      </c>
      <c r="CQ428" s="56">
        <v>89.7</v>
      </c>
      <c r="CR428">
        <v>1</v>
      </c>
    </row>
    <row r="429" spans="7:96" x14ac:dyDescent="0.2">
      <c r="G429" s="56">
        <v>635</v>
      </c>
      <c r="H429">
        <v>3</v>
      </c>
      <c r="K429" s="56" t="s">
        <v>611</v>
      </c>
      <c r="L429">
        <v>12</v>
      </c>
      <c r="N429" s="56" t="s">
        <v>674</v>
      </c>
      <c r="O429">
        <v>1</v>
      </c>
      <c r="AI429" s="56">
        <v>46.5</v>
      </c>
      <c r="AJ429">
        <v>2</v>
      </c>
      <c r="AL429" s="56">
        <v>362</v>
      </c>
      <c r="AM429">
        <v>1</v>
      </c>
      <c r="AO429" s="56">
        <v>43.5</v>
      </c>
      <c r="AP429">
        <v>1</v>
      </c>
      <c r="AR429" s="56">
        <v>362</v>
      </c>
      <c r="AS429">
        <v>1</v>
      </c>
      <c r="AU429" s="56">
        <v>42.2</v>
      </c>
      <c r="AV429">
        <v>3</v>
      </c>
      <c r="AX429" s="56">
        <v>362</v>
      </c>
      <c r="AY429">
        <v>1</v>
      </c>
      <c r="BA429" s="56">
        <v>47.9</v>
      </c>
      <c r="BB429">
        <v>1</v>
      </c>
      <c r="BD429" s="56">
        <v>363</v>
      </c>
      <c r="BE429">
        <v>1</v>
      </c>
      <c r="BG429" s="56">
        <v>53.2</v>
      </c>
      <c r="BH429">
        <v>1</v>
      </c>
      <c r="BJ429" s="56">
        <v>364</v>
      </c>
      <c r="BK429">
        <v>1</v>
      </c>
      <c r="BM429" s="56">
        <v>48.7</v>
      </c>
      <c r="BN429">
        <v>1</v>
      </c>
      <c r="BP429" s="56">
        <v>362</v>
      </c>
      <c r="BQ429">
        <v>1</v>
      </c>
      <c r="BS429" s="56">
        <v>48.5</v>
      </c>
      <c r="BT429">
        <v>2</v>
      </c>
      <c r="BV429" s="56">
        <v>362</v>
      </c>
      <c r="BW429">
        <v>1</v>
      </c>
      <c r="BY429" s="56">
        <v>50.1</v>
      </c>
      <c r="BZ429">
        <v>2</v>
      </c>
      <c r="CB429" s="56">
        <v>362</v>
      </c>
      <c r="CC429">
        <v>1</v>
      </c>
      <c r="CE429" s="56">
        <v>45.3</v>
      </c>
      <c r="CF429">
        <v>2</v>
      </c>
      <c r="CH429" s="56">
        <v>364</v>
      </c>
      <c r="CI429">
        <v>1</v>
      </c>
      <c r="CK429" s="56">
        <v>54.9</v>
      </c>
      <c r="CL429">
        <v>1</v>
      </c>
      <c r="CN429" s="56" t="s">
        <v>535</v>
      </c>
      <c r="CO429">
        <v>3</v>
      </c>
      <c r="CQ429" s="56">
        <v>90.2</v>
      </c>
      <c r="CR429">
        <v>2</v>
      </c>
    </row>
    <row r="430" spans="7:96" x14ac:dyDescent="0.2">
      <c r="G430" s="56">
        <v>638</v>
      </c>
      <c r="H430">
        <v>4</v>
      </c>
      <c r="K430" s="56" t="s">
        <v>409</v>
      </c>
      <c r="L430">
        <v>9</v>
      </c>
      <c r="N430" s="56" t="s">
        <v>829</v>
      </c>
      <c r="O430">
        <v>1</v>
      </c>
      <c r="AI430" s="56">
        <v>46.6</v>
      </c>
      <c r="AJ430">
        <v>1</v>
      </c>
      <c r="AL430" s="56">
        <v>363</v>
      </c>
      <c r="AM430">
        <v>1</v>
      </c>
      <c r="AO430" s="56">
        <v>43.6</v>
      </c>
      <c r="AP430">
        <v>3</v>
      </c>
      <c r="AR430" s="56">
        <v>363</v>
      </c>
      <c r="AS430">
        <v>1</v>
      </c>
      <c r="AU430" s="56">
        <v>42.4</v>
      </c>
      <c r="AV430">
        <v>1</v>
      </c>
      <c r="AX430" s="56">
        <v>363</v>
      </c>
      <c r="AY430">
        <v>1</v>
      </c>
      <c r="BA430" s="56">
        <v>48</v>
      </c>
      <c r="BB430">
        <v>1</v>
      </c>
      <c r="BD430" s="56">
        <v>364</v>
      </c>
      <c r="BE430">
        <v>1</v>
      </c>
      <c r="BG430" s="56">
        <v>53.4</v>
      </c>
      <c r="BH430">
        <v>1</v>
      </c>
      <c r="BJ430" s="56">
        <v>365</v>
      </c>
      <c r="BK430">
        <v>1</v>
      </c>
      <c r="BM430" s="56">
        <v>48.8</v>
      </c>
      <c r="BN430">
        <v>1</v>
      </c>
      <c r="BP430" s="56">
        <v>363</v>
      </c>
      <c r="BQ430">
        <v>1</v>
      </c>
      <c r="BS430" s="56">
        <v>48.9</v>
      </c>
      <c r="BT430">
        <v>1</v>
      </c>
      <c r="BV430" s="56">
        <v>363</v>
      </c>
      <c r="BW430">
        <v>1</v>
      </c>
      <c r="BY430" s="56">
        <v>50.2</v>
      </c>
      <c r="BZ430">
        <v>1</v>
      </c>
      <c r="CB430" s="56">
        <v>363</v>
      </c>
      <c r="CC430">
        <v>1</v>
      </c>
      <c r="CE430" s="56">
        <v>45.4</v>
      </c>
      <c r="CF430">
        <v>2</v>
      </c>
      <c r="CH430" s="56">
        <v>365</v>
      </c>
      <c r="CI430">
        <v>1</v>
      </c>
      <c r="CK430" s="56">
        <v>55</v>
      </c>
      <c r="CL430">
        <v>1</v>
      </c>
      <c r="CN430" s="56" t="s">
        <v>347</v>
      </c>
      <c r="CO430">
        <v>3</v>
      </c>
      <c r="CQ430" s="56">
        <v>90.4</v>
      </c>
      <c r="CR430">
        <v>1</v>
      </c>
    </row>
    <row r="431" spans="7:96" x14ac:dyDescent="0.2">
      <c r="G431" s="56">
        <v>642</v>
      </c>
      <c r="H431">
        <v>1</v>
      </c>
      <c r="K431" s="56" t="s">
        <v>479</v>
      </c>
      <c r="L431">
        <v>12</v>
      </c>
      <c r="N431" s="56" t="s">
        <v>771</v>
      </c>
      <c r="O431">
        <v>1</v>
      </c>
      <c r="AI431" s="56">
        <v>46.9</v>
      </c>
      <c r="AJ431">
        <v>1</v>
      </c>
      <c r="AL431" s="56">
        <v>364</v>
      </c>
      <c r="AM431">
        <v>1</v>
      </c>
      <c r="AO431" s="56">
        <v>43.9</v>
      </c>
      <c r="AP431">
        <v>1</v>
      </c>
      <c r="AR431" s="56">
        <v>364</v>
      </c>
      <c r="AS431">
        <v>1</v>
      </c>
      <c r="AU431" s="56">
        <v>42.5</v>
      </c>
      <c r="AV431">
        <v>1</v>
      </c>
      <c r="AX431" s="56">
        <v>364</v>
      </c>
      <c r="AY431">
        <v>1</v>
      </c>
      <c r="BA431" s="56">
        <v>48.2</v>
      </c>
      <c r="BB431">
        <v>1</v>
      </c>
      <c r="BD431" s="56">
        <v>365</v>
      </c>
      <c r="BE431">
        <v>1</v>
      </c>
      <c r="BG431" s="56">
        <v>53.5</v>
      </c>
      <c r="BH431">
        <v>1</v>
      </c>
      <c r="BJ431" s="56">
        <v>366</v>
      </c>
      <c r="BK431">
        <v>1</v>
      </c>
      <c r="BM431" s="56">
        <v>49.2</v>
      </c>
      <c r="BN431">
        <v>1</v>
      </c>
      <c r="BP431" s="56">
        <v>364</v>
      </c>
      <c r="BQ431">
        <v>1</v>
      </c>
      <c r="BS431" s="56">
        <v>49</v>
      </c>
      <c r="BT431">
        <v>1</v>
      </c>
      <c r="BV431" s="56">
        <v>364</v>
      </c>
      <c r="BW431">
        <v>1</v>
      </c>
      <c r="BY431" s="56">
        <v>50.4</v>
      </c>
      <c r="BZ431">
        <v>3</v>
      </c>
      <c r="CB431" s="56">
        <v>364</v>
      </c>
      <c r="CC431">
        <v>1</v>
      </c>
      <c r="CE431" s="56">
        <v>45.6</v>
      </c>
      <c r="CF431">
        <v>2</v>
      </c>
      <c r="CH431" s="56">
        <v>366</v>
      </c>
      <c r="CI431">
        <v>1</v>
      </c>
      <c r="CK431" s="56">
        <v>55.1</v>
      </c>
      <c r="CL431">
        <v>2</v>
      </c>
      <c r="CN431" s="56" t="s">
        <v>628</v>
      </c>
      <c r="CO431">
        <v>2</v>
      </c>
      <c r="CQ431" s="56">
        <v>90.7</v>
      </c>
      <c r="CR431">
        <v>1</v>
      </c>
    </row>
    <row r="432" spans="7:96" x14ac:dyDescent="0.2">
      <c r="G432" s="56">
        <v>643</v>
      </c>
      <c r="H432">
        <v>5</v>
      </c>
      <c r="K432" s="56" t="s">
        <v>73</v>
      </c>
      <c r="L432">
        <v>10</v>
      </c>
      <c r="N432" s="56" t="s">
        <v>686</v>
      </c>
      <c r="O432">
        <v>1</v>
      </c>
      <c r="AI432" s="56">
        <v>47.2</v>
      </c>
      <c r="AJ432">
        <v>1</v>
      </c>
      <c r="AL432" s="56">
        <v>365</v>
      </c>
      <c r="AM432">
        <v>1</v>
      </c>
      <c r="AO432" s="56">
        <v>44</v>
      </c>
      <c r="AP432">
        <v>1</v>
      </c>
      <c r="AR432" s="56">
        <v>365</v>
      </c>
      <c r="AS432">
        <v>1</v>
      </c>
      <c r="AU432" s="56">
        <v>42.6</v>
      </c>
      <c r="AV432">
        <v>1</v>
      </c>
      <c r="AX432" s="56">
        <v>365</v>
      </c>
      <c r="AY432">
        <v>1</v>
      </c>
      <c r="BA432" s="56">
        <v>48.4</v>
      </c>
      <c r="BB432">
        <v>1</v>
      </c>
      <c r="BD432" s="56">
        <v>366</v>
      </c>
      <c r="BE432">
        <v>1</v>
      </c>
      <c r="BG432" s="56">
        <v>53.6</v>
      </c>
      <c r="BH432">
        <v>1</v>
      </c>
      <c r="BJ432" s="56">
        <v>367</v>
      </c>
      <c r="BK432">
        <v>1</v>
      </c>
      <c r="BM432" s="56">
        <v>49.3</v>
      </c>
      <c r="BN432">
        <v>2</v>
      </c>
      <c r="BP432" s="56">
        <v>365</v>
      </c>
      <c r="BQ432">
        <v>1</v>
      </c>
      <c r="BS432" s="56">
        <v>49.1</v>
      </c>
      <c r="BT432">
        <v>2</v>
      </c>
      <c r="BV432" s="56">
        <v>365</v>
      </c>
      <c r="BW432">
        <v>1</v>
      </c>
      <c r="BY432" s="56">
        <v>50.6</v>
      </c>
      <c r="BZ432">
        <v>1</v>
      </c>
      <c r="CB432" s="56">
        <v>365</v>
      </c>
      <c r="CC432">
        <v>1</v>
      </c>
      <c r="CE432" s="56">
        <v>45.7</v>
      </c>
      <c r="CF432">
        <v>1</v>
      </c>
      <c r="CH432" s="56">
        <v>367</v>
      </c>
      <c r="CI432">
        <v>1</v>
      </c>
      <c r="CK432" s="56">
        <v>55.2</v>
      </c>
      <c r="CL432">
        <v>1</v>
      </c>
      <c r="CN432" s="56" t="s">
        <v>304</v>
      </c>
      <c r="CO432">
        <v>6</v>
      </c>
      <c r="CQ432" s="56">
        <v>90.8</v>
      </c>
      <c r="CR432">
        <v>1</v>
      </c>
    </row>
    <row r="433" spans="7:96" x14ac:dyDescent="0.2">
      <c r="G433" s="56">
        <v>648</v>
      </c>
      <c r="H433">
        <v>2</v>
      </c>
      <c r="K433" s="56" t="s">
        <v>406</v>
      </c>
      <c r="L433">
        <v>13</v>
      </c>
      <c r="N433" s="56" t="s">
        <v>1307</v>
      </c>
      <c r="O433">
        <v>1</v>
      </c>
      <c r="AI433" s="56">
        <v>47.6</v>
      </c>
      <c r="AJ433">
        <v>3</v>
      </c>
      <c r="AL433" s="56">
        <v>366</v>
      </c>
      <c r="AM433">
        <v>1</v>
      </c>
      <c r="AO433" s="56">
        <v>44.2</v>
      </c>
      <c r="AP433">
        <v>1</v>
      </c>
      <c r="AR433" s="56">
        <v>366</v>
      </c>
      <c r="AS433">
        <v>1</v>
      </c>
      <c r="AU433" s="56">
        <v>42.7</v>
      </c>
      <c r="AV433">
        <v>4</v>
      </c>
      <c r="AX433" s="56">
        <v>366</v>
      </c>
      <c r="AY433">
        <v>1</v>
      </c>
      <c r="BA433" s="56">
        <v>48.5</v>
      </c>
      <c r="BB433">
        <v>2</v>
      </c>
      <c r="BD433" s="56">
        <v>367</v>
      </c>
      <c r="BE433">
        <v>1</v>
      </c>
      <c r="BG433" s="56">
        <v>53.7</v>
      </c>
      <c r="BH433">
        <v>1</v>
      </c>
      <c r="BJ433" s="56">
        <v>368</v>
      </c>
      <c r="BK433">
        <v>1</v>
      </c>
      <c r="BM433" s="56">
        <v>49.6</v>
      </c>
      <c r="BN433">
        <v>1</v>
      </c>
      <c r="BP433" s="56">
        <v>366</v>
      </c>
      <c r="BQ433">
        <v>1</v>
      </c>
      <c r="BS433" s="56">
        <v>49.2</v>
      </c>
      <c r="BT433">
        <v>2</v>
      </c>
      <c r="BV433" s="56">
        <v>366</v>
      </c>
      <c r="BW433">
        <v>1</v>
      </c>
      <c r="BY433" s="56">
        <v>50.8</v>
      </c>
      <c r="BZ433">
        <v>1</v>
      </c>
      <c r="CB433" s="56">
        <v>366</v>
      </c>
      <c r="CC433">
        <v>1</v>
      </c>
      <c r="CE433" s="56">
        <v>45.8</v>
      </c>
      <c r="CF433">
        <v>1</v>
      </c>
      <c r="CH433" s="56">
        <v>368</v>
      </c>
      <c r="CI433">
        <v>1</v>
      </c>
      <c r="CK433" s="56">
        <v>55.3</v>
      </c>
      <c r="CL433">
        <v>5</v>
      </c>
      <c r="CN433" s="56" t="s">
        <v>330</v>
      </c>
      <c r="CO433">
        <v>5</v>
      </c>
      <c r="CQ433" s="56">
        <v>91.2</v>
      </c>
      <c r="CR433">
        <v>2</v>
      </c>
    </row>
    <row r="434" spans="7:96" x14ac:dyDescent="0.2">
      <c r="G434" s="56">
        <v>650</v>
      </c>
      <c r="H434">
        <v>4</v>
      </c>
      <c r="K434" s="56" t="s">
        <v>1122</v>
      </c>
      <c r="L434">
        <v>5</v>
      </c>
      <c r="N434" s="56" t="s">
        <v>1696</v>
      </c>
      <c r="O434">
        <v>1</v>
      </c>
      <c r="AI434" s="56">
        <v>47.7</v>
      </c>
      <c r="AJ434">
        <v>2</v>
      </c>
      <c r="AL434" s="56">
        <v>367</v>
      </c>
      <c r="AM434">
        <v>1</v>
      </c>
      <c r="AO434" s="56">
        <v>44.6</v>
      </c>
      <c r="AP434">
        <v>1</v>
      </c>
      <c r="AR434" s="56">
        <v>367</v>
      </c>
      <c r="AS434">
        <v>1</v>
      </c>
      <c r="AU434" s="56">
        <v>42.8</v>
      </c>
      <c r="AV434">
        <v>3</v>
      </c>
      <c r="AX434" s="56">
        <v>367</v>
      </c>
      <c r="AY434">
        <v>1</v>
      </c>
      <c r="BA434" s="56">
        <v>48.6</v>
      </c>
      <c r="BB434">
        <v>2</v>
      </c>
      <c r="BD434" s="56">
        <v>368</v>
      </c>
      <c r="BE434">
        <v>1</v>
      </c>
      <c r="BG434" s="56">
        <v>53.8</v>
      </c>
      <c r="BH434">
        <v>1</v>
      </c>
      <c r="BJ434" s="56">
        <v>369</v>
      </c>
      <c r="BK434">
        <v>1</v>
      </c>
      <c r="BM434" s="56">
        <v>49.7</v>
      </c>
      <c r="BN434">
        <v>1</v>
      </c>
      <c r="BP434" s="56">
        <v>367</v>
      </c>
      <c r="BQ434">
        <v>1</v>
      </c>
      <c r="BS434" s="56">
        <v>49.4</v>
      </c>
      <c r="BT434">
        <v>1</v>
      </c>
      <c r="BV434" s="56">
        <v>367</v>
      </c>
      <c r="BW434">
        <v>1</v>
      </c>
      <c r="BY434" s="56">
        <v>50.9</v>
      </c>
      <c r="BZ434">
        <v>1</v>
      </c>
      <c r="CB434" s="56">
        <v>367</v>
      </c>
      <c r="CC434">
        <v>1</v>
      </c>
      <c r="CE434" s="56">
        <v>46</v>
      </c>
      <c r="CF434">
        <v>1</v>
      </c>
      <c r="CH434" s="56">
        <v>369</v>
      </c>
      <c r="CI434">
        <v>1</v>
      </c>
      <c r="CK434" s="56">
        <v>55.4</v>
      </c>
      <c r="CL434">
        <v>3</v>
      </c>
      <c r="CN434" s="56" t="s">
        <v>666</v>
      </c>
      <c r="CO434">
        <v>2</v>
      </c>
      <c r="CQ434" s="56">
        <v>91.6</v>
      </c>
      <c r="CR434">
        <v>1</v>
      </c>
    </row>
    <row r="435" spans="7:96" x14ac:dyDescent="0.2">
      <c r="G435" s="56">
        <v>654</v>
      </c>
      <c r="H435">
        <v>6</v>
      </c>
      <c r="K435" s="56" t="s">
        <v>482</v>
      </c>
      <c r="L435">
        <v>13</v>
      </c>
      <c r="N435" s="56" t="s">
        <v>844</v>
      </c>
      <c r="O435">
        <v>1</v>
      </c>
      <c r="AI435" s="56">
        <v>47.8</v>
      </c>
      <c r="AJ435">
        <v>2</v>
      </c>
      <c r="AL435" s="56">
        <v>368</v>
      </c>
      <c r="AM435">
        <v>1</v>
      </c>
      <c r="AO435" s="56">
        <v>44.7</v>
      </c>
      <c r="AP435">
        <v>1</v>
      </c>
      <c r="AR435" s="56">
        <v>368</v>
      </c>
      <c r="AS435">
        <v>1</v>
      </c>
      <c r="AU435" s="56">
        <v>43.1</v>
      </c>
      <c r="AV435">
        <v>1</v>
      </c>
      <c r="AX435" s="56">
        <v>368</v>
      </c>
      <c r="AY435">
        <v>1</v>
      </c>
      <c r="BA435" s="56">
        <v>48.7</v>
      </c>
      <c r="BB435">
        <v>1</v>
      </c>
      <c r="BD435" s="56">
        <v>369</v>
      </c>
      <c r="BE435">
        <v>1</v>
      </c>
      <c r="BG435" s="56">
        <v>53.9</v>
      </c>
      <c r="BH435">
        <v>1</v>
      </c>
      <c r="BJ435" s="56">
        <v>370</v>
      </c>
      <c r="BK435">
        <v>1</v>
      </c>
      <c r="BM435" s="56">
        <v>49.9</v>
      </c>
      <c r="BN435">
        <v>1</v>
      </c>
      <c r="BP435" s="56">
        <v>368</v>
      </c>
      <c r="BQ435">
        <v>1</v>
      </c>
      <c r="BS435" s="56">
        <v>49.6</v>
      </c>
      <c r="BT435">
        <v>1</v>
      </c>
      <c r="BV435" s="56">
        <v>368</v>
      </c>
      <c r="BW435">
        <v>1</v>
      </c>
      <c r="BY435" s="56">
        <v>51.1</v>
      </c>
      <c r="BZ435">
        <v>3</v>
      </c>
      <c r="CB435" s="56">
        <v>368</v>
      </c>
      <c r="CC435">
        <v>1</v>
      </c>
      <c r="CE435" s="56">
        <v>46.1</v>
      </c>
      <c r="CF435">
        <v>1</v>
      </c>
      <c r="CH435" s="56">
        <v>370</v>
      </c>
      <c r="CI435">
        <v>1</v>
      </c>
      <c r="CK435" s="56">
        <v>55.5</v>
      </c>
      <c r="CL435">
        <v>2</v>
      </c>
      <c r="CN435" s="56" t="s">
        <v>641</v>
      </c>
      <c r="CO435">
        <v>5</v>
      </c>
      <c r="CQ435" s="56">
        <v>92.5</v>
      </c>
      <c r="CR435">
        <v>1</v>
      </c>
    </row>
    <row r="436" spans="7:96" x14ac:dyDescent="0.2">
      <c r="G436" s="56">
        <v>660</v>
      </c>
      <c r="H436">
        <v>4</v>
      </c>
      <c r="K436" s="56" t="s">
        <v>765</v>
      </c>
      <c r="L436">
        <v>7</v>
      </c>
      <c r="N436" s="56" t="s">
        <v>1250</v>
      </c>
      <c r="O436">
        <v>1</v>
      </c>
      <c r="AI436" s="56">
        <v>47.9</v>
      </c>
      <c r="AJ436">
        <v>1</v>
      </c>
      <c r="AL436" s="56">
        <v>369</v>
      </c>
      <c r="AM436">
        <v>1</v>
      </c>
      <c r="AO436" s="56">
        <v>44.8</v>
      </c>
      <c r="AP436">
        <v>1</v>
      </c>
      <c r="AR436" s="56">
        <v>369</v>
      </c>
      <c r="AS436">
        <v>1</v>
      </c>
      <c r="AU436" s="56">
        <v>43.4</v>
      </c>
      <c r="AV436">
        <v>1</v>
      </c>
      <c r="AX436" s="56">
        <v>369</v>
      </c>
      <c r="AY436">
        <v>1</v>
      </c>
      <c r="BA436" s="56">
        <v>48.8</v>
      </c>
      <c r="BB436">
        <v>1</v>
      </c>
      <c r="BD436" s="56">
        <v>370</v>
      </c>
      <c r="BE436">
        <v>1</v>
      </c>
      <c r="BG436" s="56">
        <v>54.1</v>
      </c>
      <c r="BH436">
        <v>1</v>
      </c>
      <c r="BJ436" s="56">
        <v>371</v>
      </c>
      <c r="BK436">
        <v>1</v>
      </c>
      <c r="BM436" s="56">
        <v>50.7</v>
      </c>
      <c r="BN436">
        <v>2</v>
      </c>
      <c r="BP436" s="56">
        <v>369</v>
      </c>
      <c r="BQ436">
        <v>1</v>
      </c>
      <c r="BS436" s="56">
        <v>49.7</v>
      </c>
      <c r="BT436">
        <v>2</v>
      </c>
      <c r="BV436" s="56">
        <v>369</v>
      </c>
      <c r="BW436">
        <v>1</v>
      </c>
      <c r="BY436" s="56">
        <v>51.3</v>
      </c>
      <c r="BZ436">
        <v>2</v>
      </c>
      <c r="CB436" s="56">
        <v>369</v>
      </c>
      <c r="CC436">
        <v>1</v>
      </c>
      <c r="CE436" s="56">
        <v>46.2</v>
      </c>
      <c r="CF436">
        <v>2</v>
      </c>
      <c r="CH436" s="56">
        <v>371</v>
      </c>
      <c r="CI436">
        <v>1</v>
      </c>
      <c r="CK436" s="56">
        <v>55.6</v>
      </c>
      <c r="CL436">
        <v>2</v>
      </c>
      <c r="CN436" s="56" t="s">
        <v>690</v>
      </c>
      <c r="CO436">
        <v>4</v>
      </c>
      <c r="CQ436" s="56">
        <v>92.6</v>
      </c>
      <c r="CR436">
        <v>1</v>
      </c>
    </row>
    <row r="437" spans="7:96" x14ac:dyDescent="0.2">
      <c r="G437" s="56">
        <v>664</v>
      </c>
      <c r="H437">
        <v>4</v>
      </c>
      <c r="K437" s="56" t="s">
        <v>150</v>
      </c>
      <c r="L437">
        <v>9</v>
      </c>
      <c r="N437" s="56" t="s">
        <v>313</v>
      </c>
      <c r="O437">
        <v>1</v>
      </c>
      <c r="AI437" s="56">
        <v>48.1</v>
      </c>
      <c r="AJ437">
        <v>2</v>
      </c>
      <c r="AL437" s="56">
        <v>370</v>
      </c>
      <c r="AM437">
        <v>1</v>
      </c>
      <c r="AO437" s="56">
        <v>45.3</v>
      </c>
      <c r="AP437">
        <v>1</v>
      </c>
      <c r="AR437" s="56">
        <v>370</v>
      </c>
      <c r="AS437">
        <v>1</v>
      </c>
      <c r="AU437" s="56">
        <v>43.6</v>
      </c>
      <c r="AV437">
        <v>5</v>
      </c>
      <c r="AX437" s="56">
        <v>370</v>
      </c>
      <c r="AY437">
        <v>1</v>
      </c>
      <c r="BA437" s="56">
        <v>49.1</v>
      </c>
      <c r="BB437">
        <v>1</v>
      </c>
      <c r="BD437" s="56">
        <v>371</v>
      </c>
      <c r="BE437">
        <v>1</v>
      </c>
      <c r="BG437" s="56">
        <v>54.3</v>
      </c>
      <c r="BH437">
        <v>1</v>
      </c>
      <c r="BJ437" s="56">
        <v>372</v>
      </c>
      <c r="BK437">
        <v>1</v>
      </c>
      <c r="BM437" s="56">
        <v>50.8</v>
      </c>
      <c r="BN437">
        <v>1</v>
      </c>
      <c r="BP437" s="56">
        <v>370</v>
      </c>
      <c r="BQ437">
        <v>1</v>
      </c>
      <c r="BS437" s="56">
        <v>49.9</v>
      </c>
      <c r="BT437">
        <v>2</v>
      </c>
      <c r="BV437" s="56">
        <v>370</v>
      </c>
      <c r="BW437">
        <v>1</v>
      </c>
      <c r="BY437" s="56">
        <v>51.4</v>
      </c>
      <c r="BZ437">
        <v>1</v>
      </c>
      <c r="CB437" s="56">
        <v>370</v>
      </c>
      <c r="CC437">
        <v>1</v>
      </c>
      <c r="CE437" s="56">
        <v>46.9</v>
      </c>
      <c r="CF437">
        <v>1</v>
      </c>
      <c r="CH437" s="56">
        <v>372</v>
      </c>
      <c r="CI437">
        <v>1</v>
      </c>
      <c r="CK437" s="56">
        <v>55.7</v>
      </c>
      <c r="CL437">
        <v>7</v>
      </c>
      <c r="CN437" s="56" t="s">
        <v>703</v>
      </c>
      <c r="CO437">
        <v>2</v>
      </c>
      <c r="CQ437" s="56">
        <v>93</v>
      </c>
      <c r="CR437">
        <v>1</v>
      </c>
    </row>
    <row r="438" spans="7:96" x14ac:dyDescent="0.2">
      <c r="G438" s="56">
        <v>668</v>
      </c>
      <c r="H438">
        <v>5</v>
      </c>
      <c r="K438" s="56" t="s">
        <v>292</v>
      </c>
      <c r="L438">
        <v>12</v>
      </c>
      <c r="N438" s="56" t="s">
        <v>891</v>
      </c>
      <c r="O438">
        <v>1</v>
      </c>
      <c r="AI438" s="56">
        <v>48.8</v>
      </c>
      <c r="AJ438">
        <v>3</v>
      </c>
      <c r="AL438" s="56">
        <v>371</v>
      </c>
      <c r="AM438">
        <v>1</v>
      </c>
      <c r="AO438" s="56">
        <v>45.8</v>
      </c>
      <c r="AP438">
        <v>3</v>
      </c>
      <c r="AR438" s="56">
        <v>371</v>
      </c>
      <c r="AS438">
        <v>1</v>
      </c>
      <c r="AU438" s="56">
        <v>43.8</v>
      </c>
      <c r="AV438">
        <v>1</v>
      </c>
      <c r="AX438" s="56">
        <v>371</v>
      </c>
      <c r="AY438">
        <v>1</v>
      </c>
      <c r="BA438" s="56">
        <v>49.2</v>
      </c>
      <c r="BB438">
        <v>1</v>
      </c>
      <c r="BD438" s="56">
        <v>372</v>
      </c>
      <c r="BE438">
        <v>1</v>
      </c>
      <c r="BG438" s="56">
        <v>54.4</v>
      </c>
      <c r="BH438">
        <v>1</v>
      </c>
      <c r="BJ438" s="56">
        <v>373</v>
      </c>
      <c r="BK438">
        <v>1</v>
      </c>
      <c r="BM438" s="56">
        <v>50.9</v>
      </c>
      <c r="BN438">
        <v>3</v>
      </c>
      <c r="BP438" s="56">
        <v>371</v>
      </c>
      <c r="BQ438">
        <v>1</v>
      </c>
      <c r="BS438" s="56">
        <v>50</v>
      </c>
      <c r="BT438">
        <v>1</v>
      </c>
      <c r="BV438" s="56">
        <v>371</v>
      </c>
      <c r="BW438">
        <v>1</v>
      </c>
      <c r="BY438" s="56">
        <v>51.5</v>
      </c>
      <c r="BZ438">
        <v>1</v>
      </c>
      <c r="CB438" s="56">
        <v>371</v>
      </c>
      <c r="CC438">
        <v>1</v>
      </c>
      <c r="CE438" s="56">
        <v>47.1</v>
      </c>
      <c r="CF438">
        <v>1</v>
      </c>
      <c r="CH438" s="56">
        <v>373</v>
      </c>
      <c r="CI438">
        <v>1</v>
      </c>
      <c r="CK438" s="56">
        <v>55.8</v>
      </c>
      <c r="CL438">
        <v>1</v>
      </c>
      <c r="CN438" s="56" t="s">
        <v>694</v>
      </c>
      <c r="CO438">
        <v>4</v>
      </c>
      <c r="CQ438" s="56">
        <v>93.7</v>
      </c>
      <c r="CR438">
        <v>1</v>
      </c>
    </row>
    <row r="439" spans="7:96" x14ac:dyDescent="0.2">
      <c r="G439" s="56">
        <v>673</v>
      </c>
      <c r="H439">
        <v>3</v>
      </c>
      <c r="K439" s="56" t="s">
        <v>126</v>
      </c>
      <c r="L439">
        <v>8</v>
      </c>
      <c r="N439" s="56" t="s">
        <v>1602</v>
      </c>
      <c r="O439">
        <v>1</v>
      </c>
      <c r="AI439" s="56">
        <v>48.9</v>
      </c>
      <c r="AJ439">
        <v>1</v>
      </c>
      <c r="AL439" s="56">
        <v>372</v>
      </c>
      <c r="AM439">
        <v>1</v>
      </c>
      <c r="AO439" s="56">
        <v>45.9</v>
      </c>
      <c r="AP439">
        <v>1</v>
      </c>
      <c r="AR439" s="56">
        <v>372</v>
      </c>
      <c r="AS439">
        <v>1</v>
      </c>
      <c r="AU439" s="56">
        <v>43.9</v>
      </c>
      <c r="AV439">
        <v>2</v>
      </c>
      <c r="AX439" s="56">
        <v>372</v>
      </c>
      <c r="AY439">
        <v>1</v>
      </c>
      <c r="BA439" s="56">
        <v>49.4</v>
      </c>
      <c r="BB439">
        <v>1</v>
      </c>
      <c r="BD439" s="56">
        <v>373</v>
      </c>
      <c r="BE439">
        <v>1</v>
      </c>
      <c r="BG439" s="56">
        <v>54.6</v>
      </c>
      <c r="BH439">
        <v>2</v>
      </c>
      <c r="BJ439" s="56">
        <v>374</v>
      </c>
      <c r="BK439">
        <v>1</v>
      </c>
      <c r="BM439" s="56">
        <v>51</v>
      </c>
      <c r="BN439">
        <v>1</v>
      </c>
      <c r="BP439" s="56">
        <v>372</v>
      </c>
      <c r="BQ439">
        <v>1</v>
      </c>
      <c r="BS439" s="56">
        <v>50.2</v>
      </c>
      <c r="BT439">
        <v>1</v>
      </c>
      <c r="BV439" s="56">
        <v>372</v>
      </c>
      <c r="BW439">
        <v>1</v>
      </c>
      <c r="BY439" s="56">
        <v>51.6</v>
      </c>
      <c r="BZ439">
        <v>1</v>
      </c>
      <c r="CB439" s="56">
        <v>372</v>
      </c>
      <c r="CC439">
        <v>1</v>
      </c>
      <c r="CE439" s="56">
        <v>47.2</v>
      </c>
      <c r="CF439">
        <v>1</v>
      </c>
      <c r="CH439" s="56">
        <v>374</v>
      </c>
      <c r="CI439">
        <v>1</v>
      </c>
      <c r="CK439" s="56">
        <v>56</v>
      </c>
      <c r="CL439">
        <v>2</v>
      </c>
      <c r="CN439" s="56" t="s">
        <v>1685</v>
      </c>
      <c r="CO439">
        <v>2</v>
      </c>
      <c r="CQ439" s="56">
        <v>94.2</v>
      </c>
      <c r="CR439">
        <v>1</v>
      </c>
    </row>
    <row r="440" spans="7:96" x14ac:dyDescent="0.2">
      <c r="G440" s="56">
        <v>676</v>
      </c>
      <c r="H440">
        <v>2</v>
      </c>
      <c r="K440" s="56" t="s">
        <v>276</v>
      </c>
      <c r="L440">
        <v>13</v>
      </c>
      <c r="N440" s="56" t="s">
        <v>197</v>
      </c>
      <c r="O440">
        <v>1</v>
      </c>
      <c r="AI440" s="56">
        <v>49</v>
      </c>
      <c r="AJ440">
        <v>1</v>
      </c>
      <c r="AL440" s="56">
        <v>373</v>
      </c>
      <c r="AM440">
        <v>1</v>
      </c>
      <c r="AO440" s="56">
        <v>46</v>
      </c>
      <c r="AP440">
        <v>2</v>
      </c>
      <c r="AR440" s="56">
        <v>373</v>
      </c>
      <c r="AS440">
        <v>1</v>
      </c>
      <c r="AU440" s="56">
        <v>44</v>
      </c>
      <c r="AV440">
        <v>1</v>
      </c>
      <c r="AX440" s="56">
        <v>373</v>
      </c>
      <c r="AY440">
        <v>1</v>
      </c>
      <c r="BA440" s="56">
        <v>49.7</v>
      </c>
      <c r="BB440">
        <v>1</v>
      </c>
      <c r="BD440" s="56">
        <v>374</v>
      </c>
      <c r="BE440">
        <v>1</v>
      </c>
      <c r="BG440" s="56">
        <v>54.7</v>
      </c>
      <c r="BH440">
        <v>1</v>
      </c>
      <c r="BJ440" s="56">
        <v>375</v>
      </c>
      <c r="BK440">
        <v>1</v>
      </c>
      <c r="BM440" s="56">
        <v>51.1</v>
      </c>
      <c r="BN440">
        <v>1</v>
      </c>
      <c r="BP440" s="56">
        <v>373</v>
      </c>
      <c r="BQ440">
        <v>1</v>
      </c>
      <c r="BS440" s="56">
        <v>50.3</v>
      </c>
      <c r="BT440">
        <v>1</v>
      </c>
      <c r="BV440" s="56">
        <v>373</v>
      </c>
      <c r="BW440">
        <v>1</v>
      </c>
      <c r="BY440" s="56">
        <v>51.7</v>
      </c>
      <c r="BZ440">
        <v>1</v>
      </c>
      <c r="CB440" s="56">
        <v>373</v>
      </c>
      <c r="CC440">
        <v>1</v>
      </c>
      <c r="CE440" s="56">
        <v>47.3</v>
      </c>
      <c r="CF440">
        <v>2</v>
      </c>
      <c r="CH440" s="56">
        <v>375</v>
      </c>
      <c r="CI440">
        <v>1</v>
      </c>
      <c r="CK440" s="56">
        <v>56.1</v>
      </c>
      <c r="CL440">
        <v>1</v>
      </c>
      <c r="CN440" s="56" t="s">
        <v>115</v>
      </c>
      <c r="CO440">
        <v>3</v>
      </c>
      <c r="CQ440" s="56">
        <v>94.3</v>
      </c>
      <c r="CR440">
        <v>1</v>
      </c>
    </row>
    <row r="441" spans="7:96" x14ac:dyDescent="0.2">
      <c r="G441" s="56">
        <v>678</v>
      </c>
      <c r="H441">
        <v>2</v>
      </c>
      <c r="K441" s="56" t="s">
        <v>172</v>
      </c>
      <c r="L441">
        <v>14</v>
      </c>
      <c r="N441" s="56" t="s">
        <v>1216</v>
      </c>
      <c r="O441">
        <v>1</v>
      </c>
      <c r="AI441" s="56">
        <v>49.3</v>
      </c>
      <c r="AJ441">
        <v>1</v>
      </c>
      <c r="AL441" s="56">
        <v>374</v>
      </c>
      <c r="AM441">
        <v>1</v>
      </c>
      <c r="AO441" s="56">
        <v>46.1</v>
      </c>
      <c r="AP441">
        <v>1</v>
      </c>
      <c r="AR441" s="56">
        <v>374</v>
      </c>
      <c r="AS441">
        <v>1</v>
      </c>
      <c r="AU441" s="56">
        <v>44.1</v>
      </c>
      <c r="AV441">
        <v>1</v>
      </c>
      <c r="AX441" s="56">
        <v>374</v>
      </c>
      <c r="AY441">
        <v>1</v>
      </c>
      <c r="BA441" s="56">
        <v>50</v>
      </c>
      <c r="BB441">
        <v>1</v>
      </c>
      <c r="BD441" s="56">
        <v>375</v>
      </c>
      <c r="BE441">
        <v>1</v>
      </c>
      <c r="BG441" s="56">
        <v>54.9</v>
      </c>
      <c r="BH441">
        <v>2</v>
      </c>
      <c r="BJ441" s="56">
        <v>376</v>
      </c>
      <c r="BK441">
        <v>1</v>
      </c>
      <c r="BM441" s="56">
        <v>51.2</v>
      </c>
      <c r="BN441">
        <v>1</v>
      </c>
      <c r="BP441" s="56">
        <v>374</v>
      </c>
      <c r="BQ441">
        <v>1</v>
      </c>
      <c r="BS441" s="56">
        <v>50.5</v>
      </c>
      <c r="BT441">
        <v>2</v>
      </c>
      <c r="BV441" s="56">
        <v>374</v>
      </c>
      <c r="BW441">
        <v>1</v>
      </c>
      <c r="BY441" s="56">
        <v>51.8</v>
      </c>
      <c r="BZ441">
        <v>2</v>
      </c>
      <c r="CB441" s="56">
        <v>374</v>
      </c>
      <c r="CC441">
        <v>1</v>
      </c>
      <c r="CE441" s="56">
        <v>47.6</v>
      </c>
      <c r="CF441">
        <v>4</v>
      </c>
      <c r="CH441" s="56">
        <v>377</v>
      </c>
      <c r="CI441">
        <v>1</v>
      </c>
      <c r="CK441" s="56">
        <v>56.2</v>
      </c>
      <c r="CL441">
        <v>2</v>
      </c>
      <c r="CN441" s="56" t="s">
        <v>296</v>
      </c>
      <c r="CO441">
        <v>2</v>
      </c>
      <c r="CQ441" s="56">
        <v>95.8</v>
      </c>
      <c r="CR441">
        <v>1</v>
      </c>
    </row>
    <row r="442" spans="7:96" x14ac:dyDescent="0.2">
      <c r="G442" s="56">
        <v>680</v>
      </c>
      <c r="H442">
        <v>4</v>
      </c>
      <c r="K442" s="56" t="s">
        <v>139</v>
      </c>
      <c r="L442">
        <v>3</v>
      </c>
      <c r="N442" s="56" t="s">
        <v>241</v>
      </c>
      <c r="O442">
        <v>1</v>
      </c>
      <c r="AI442" s="56">
        <v>49.4</v>
      </c>
      <c r="AJ442">
        <v>2</v>
      </c>
      <c r="AL442" s="56">
        <v>375</v>
      </c>
      <c r="AM442">
        <v>1</v>
      </c>
      <c r="AO442" s="56">
        <v>46.2</v>
      </c>
      <c r="AP442">
        <v>1</v>
      </c>
      <c r="AR442" s="56">
        <v>375</v>
      </c>
      <c r="AS442">
        <v>1</v>
      </c>
      <c r="AU442" s="56">
        <v>44.2</v>
      </c>
      <c r="AV442">
        <v>3</v>
      </c>
      <c r="AX442" s="56">
        <v>375</v>
      </c>
      <c r="AY442">
        <v>1</v>
      </c>
      <c r="BA442" s="56">
        <v>50.1</v>
      </c>
      <c r="BB442">
        <v>1</v>
      </c>
      <c r="BD442" s="56">
        <v>376</v>
      </c>
      <c r="BE442">
        <v>1</v>
      </c>
      <c r="BG442" s="56">
        <v>55.1</v>
      </c>
      <c r="BH442">
        <v>1</v>
      </c>
      <c r="BJ442" s="56">
        <v>377</v>
      </c>
      <c r="BK442">
        <v>1</v>
      </c>
      <c r="BM442" s="56">
        <v>51.5</v>
      </c>
      <c r="BN442">
        <v>1</v>
      </c>
      <c r="BP442" s="56">
        <v>375</v>
      </c>
      <c r="BQ442">
        <v>1</v>
      </c>
      <c r="BS442" s="56">
        <v>50.6</v>
      </c>
      <c r="BT442">
        <v>1</v>
      </c>
      <c r="BV442" s="56">
        <v>375</v>
      </c>
      <c r="BW442">
        <v>1</v>
      </c>
      <c r="BY442" s="56">
        <v>51.9</v>
      </c>
      <c r="BZ442">
        <v>2</v>
      </c>
      <c r="CB442" s="56">
        <v>375</v>
      </c>
      <c r="CC442">
        <v>1</v>
      </c>
      <c r="CE442" s="56">
        <v>47.7</v>
      </c>
      <c r="CF442">
        <v>1</v>
      </c>
      <c r="CH442" s="56">
        <v>378</v>
      </c>
      <c r="CI442">
        <v>1</v>
      </c>
      <c r="CK442" s="56">
        <v>56.3</v>
      </c>
      <c r="CL442">
        <v>3</v>
      </c>
      <c r="CN442" s="56" t="s">
        <v>200</v>
      </c>
      <c r="CO442">
        <v>4</v>
      </c>
      <c r="CQ442" s="56">
        <v>95.9</v>
      </c>
      <c r="CR442">
        <v>1</v>
      </c>
    </row>
    <row r="443" spans="7:96" x14ac:dyDescent="0.2">
      <c r="G443" s="56">
        <v>684</v>
      </c>
      <c r="H443">
        <v>2</v>
      </c>
      <c r="K443" s="56" t="s">
        <v>445</v>
      </c>
      <c r="L443">
        <v>13</v>
      </c>
      <c r="N443" s="56" t="s">
        <v>1061</v>
      </c>
      <c r="O443">
        <v>1</v>
      </c>
      <c r="AI443" s="56">
        <v>49.6</v>
      </c>
      <c r="AJ443">
        <v>1</v>
      </c>
      <c r="AL443" s="56">
        <v>376</v>
      </c>
      <c r="AM443">
        <v>1</v>
      </c>
      <c r="AO443" s="56">
        <v>46.3</v>
      </c>
      <c r="AP443">
        <v>3</v>
      </c>
      <c r="AR443" s="56">
        <v>376</v>
      </c>
      <c r="AS443">
        <v>1</v>
      </c>
      <c r="AU443" s="56">
        <v>44.3</v>
      </c>
      <c r="AV443">
        <v>1</v>
      </c>
      <c r="AX443" s="56">
        <v>376</v>
      </c>
      <c r="AY443">
        <v>1</v>
      </c>
      <c r="BA443" s="56">
        <v>50.5</v>
      </c>
      <c r="BB443">
        <v>1</v>
      </c>
      <c r="BD443" s="56">
        <v>377</v>
      </c>
      <c r="BE443">
        <v>1</v>
      </c>
      <c r="BG443" s="56">
        <v>55.4</v>
      </c>
      <c r="BH443">
        <v>1</v>
      </c>
      <c r="BJ443" s="56">
        <v>378</v>
      </c>
      <c r="BK443">
        <v>1</v>
      </c>
      <c r="BM443" s="56">
        <v>51.6</v>
      </c>
      <c r="BN443">
        <v>1</v>
      </c>
      <c r="BP443" s="56">
        <v>376</v>
      </c>
      <c r="BQ443">
        <v>1</v>
      </c>
      <c r="BS443" s="56">
        <v>50.9</v>
      </c>
      <c r="BT443">
        <v>1</v>
      </c>
      <c r="BV443" s="56">
        <v>376</v>
      </c>
      <c r="BW443">
        <v>1</v>
      </c>
      <c r="BY443" s="56">
        <v>52</v>
      </c>
      <c r="BZ443">
        <v>2</v>
      </c>
      <c r="CB443" s="56">
        <v>376</v>
      </c>
      <c r="CC443">
        <v>1</v>
      </c>
      <c r="CE443" s="56">
        <v>47.8</v>
      </c>
      <c r="CF443">
        <v>1</v>
      </c>
      <c r="CH443" s="56">
        <v>379</v>
      </c>
      <c r="CI443">
        <v>1</v>
      </c>
      <c r="CK443" s="56">
        <v>56.5</v>
      </c>
      <c r="CL443">
        <v>2</v>
      </c>
      <c r="CN443" s="56" t="s">
        <v>180</v>
      </c>
      <c r="CO443">
        <v>4</v>
      </c>
      <c r="CQ443" s="56">
        <v>96.7</v>
      </c>
      <c r="CR443">
        <v>1</v>
      </c>
    </row>
    <row r="444" spans="7:96" x14ac:dyDescent="0.2">
      <c r="G444" s="56">
        <v>686</v>
      </c>
      <c r="H444">
        <v>2</v>
      </c>
      <c r="K444" s="56" t="s">
        <v>507</v>
      </c>
      <c r="L444">
        <v>10</v>
      </c>
      <c r="N444" s="56" t="s">
        <v>564</v>
      </c>
      <c r="O444">
        <v>1</v>
      </c>
      <c r="AI444" s="56">
        <v>49.7</v>
      </c>
      <c r="AJ444">
        <v>1</v>
      </c>
      <c r="AL444" s="56">
        <v>377</v>
      </c>
      <c r="AM444">
        <v>1</v>
      </c>
      <c r="AO444" s="56">
        <v>46.4</v>
      </c>
      <c r="AP444">
        <v>2</v>
      </c>
      <c r="AR444" s="56">
        <v>377</v>
      </c>
      <c r="AS444">
        <v>1</v>
      </c>
      <c r="AU444" s="56">
        <v>44.4</v>
      </c>
      <c r="AV444">
        <v>1</v>
      </c>
      <c r="AX444" s="56">
        <v>377</v>
      </c>
      <c r="AY444">
        <v>1</v>
      </c>
      <c r="BA444" s="56">
        <v>50.6</v>
      </c>
      <c r="BB444">
        <v>2</v>
      </c>
      <c r="BD444" s="56">
        <v>378</v>
      </c>
      <c r="BE444">
        <v>1</v>
      </c>
      <c r="BG444" s="56">
        <v>55.6</v>
      </c>
      <c r="BH444">
        <v>1</v>
      </c>
      <c r="BJ444" s="56">
        <v>379</v>
      </c>
      <c r="BK444">
        <v>1</v>
      </c>
      <c r="BM444" s="56">
        <v>52.2</v>
      </c>
      <c r="BN444">
        <v>2</v>
      </c>
      <c r="BP444" s="56">
        <v>377</v>
      </c>
      <c r="BQ444">
        <v>1</v>
      </c>
      <c r="BS444" s="56">
        <v>51</v>
      </c>
      <c r="BT444">
        <v>2</v>
      </c>
      <c r="BV444" s="56">
        <v>377</v>
      </c>
      <c r="BW444">
        <v>1</v>
      </c>
      <c r="BY444" s="56">
        <v>52.1</v>
      </c>
      <c r="BZ444">
        <v>1</v>
      </c>
      <c r="CB444" s="56">
        <v>377</v>
      </c>
      <c r="CC444">
        <v>1</v>
      </c>
      <c r="CE444" s="56">
        <v>47.9</v>
      </c>
      <c r="CF444">
        <v>2</v>
      </c>
      <c r="CH444" s="56">
        <v>380</v>
      </c>
      <c r="CI444">
        <v>1</v>
      </c>
      <c r="CK444" s="56">
        <v>56.6</v>
      </c>
      <c r="CL444">
        <v>3</v>
      </c>
      <c r="CN444" s="56" t="s">
        <v>135</v>
      </c>
      <c r="CO444">
        <v>5</v>
      </c>
      <c r="CQ444" s="56">
        <v>97.2</v>
      </c>
      <c r="CR444">
        <v>1</v>
      </c>
    </row>
    <row r="445" spans="7:96" x14ac:dyDescent="0.2">
      <c r="G445" s="56">
        <v>688</v>
      </c>
      <c r="H445">
        <v>3</v>
      </c>
      <c r="K445" s="56" t="s">
        <v>145</v>
      </c>
      <c r="L445">
        <v>7</v>
      </c>
      <c r="N445" s="56" t="s">
        <v>1510</v>
      </c>
      <c r="O445">
        <v>1</v>
      </c>
      <c r="AI445" s="56">
        <v>49.9</v>
      </c>
      <c r="AJ445">
        <v>2</v>
      </c>
      <c r="AL445" s="56">
        <v>378</v>
      </c>
      <c r="AM445">
        <v>1</v>
      </c>
      <c r="AO445" s="56">
        <v>46.7</v>
      </c>
      <c r="AP445">
        <v>3</v>
      </c>
      <c r="AR445" s="56">
        <v>378</v>
      </c>
      <c r="AS445">
        <v>1</v>
      </c>
      <c r="AU445" s="56">
        <v>44.5</v>
      </c>
      <c r="AV445">
        <v>1</v>
      </c>
      <c r="AX445" s="56">
        <v>378</v>
      </c>
      <c r="AY445">
        <v>1</v>
      </c>
      <c r="BA445" s="56">
        <v>50.8</v>
      </c>
      <c r="BB445">
        <v>1</v>
      </c>
      <c r="BD445" s="56">
        <v>379</v>
      </c>
      <c r="BE445">
        <v>1</v>
      </c>
      <c r="BG445" s="56">
        <v>55.7</v>
      </c>
      <c r="BH445">
        <v>1</v>
      </c>
      <c r="BJ445" s="56">
        <v>380</v>
      </c>
      <c r="BK445">
        <v>1</v>
      </c>
      <c r="BM445" s="56">
        <v>52.3</v>
      </c>
      <c r="BN445">
        <v>1</v>
      </c>
      <c r="BP445" s="56">
        <v>378</v>
      </c>
      <c r="BQ445">
        <v>1</v>
      </c>
      <c r="BS445" s="56">
        <v>51.2</v>
      </c>
      <c r="BT445">
        <v>1</v>
      </c>
      <c r="BV445" s="56">
        <v>378</v>
      </c>
      <c r="BW445">
        <v>1</v>
      </c>
      <c r="BY445" s="56">
        <v>52.2</v>
      </c>
      <c r="BZ445">
        <v>2</v>
      </c>
      <c r="CB445" s="56">
        <v>378</v>
      </c>
      <c r="CC445">
        <v>1</v>
      </c>
      <c r="CE445" s="56">
        <v>48</v>
      </c>
      <c r="CF445">
        <v>2</v>
      </c>
      <c r="CH445" s="56">
        <v>381</v>
      </c>
      <c r="CI445">
        <v>1</v>
      </c>
      <c r="CK445" s="56">
        <v>56.7</v>
      </c>
      <c r="CL445">
        <v>6</v>
      </c>
      <c r="CN445" s="56" t="s">
        <v>71</v>
      </c>
      <c r="CO445">
        <v>4</v>
      </c>
      <c r="CQ445" s="56">
        <v>97.7</v>
      </c>
      <c r="CR445">
        <v>1</v>
      </c>
    </row>
    <row r="446" spans="7:96" x14ac:dyDescent="0.2">
      <c r="G446" s="56">
        <v>691</v>
      </c>
      <c r="H446">
        <v>4</v>
      </c>
      <c r="K446" s="56" t="s">
        <v>128</v>
      </c>
      <c r="L446">
        <v>11</v>
      </c>
      <c r="N446" s="56" t="s">
        <v>1112</v>
      </c>
      <c r="O446">
        <v>1</v>
      </c>
      <c r="AI446" s="56">
        <v>50.1</v>
      </c>
      <c r="AJ446">
        <v>1</v>
      </c>
      <c r="AL446" s="56">
        <v>379</v>
      </c>
      <c r="AM446">
        <v>1</v>
      </c>
      <c r="AO446" s="56">
        <v>46.8</v>
      </c>
      <c r="AP446">
        <v>2</v>
      </c>
      <c r="AR446" s="56">
        <v>379</v>
      </c>
      <c r="AS446">
        <v>1</v>
      </c>
      <c r="AU446" s="56">
        <v>44.6</v>
      </c>
      <c r="AV446">
        <v>2</v>
      </c>
      <c r="AX446" s="56">
        <v>379</v>
      </c>
      <c r="AY446">
        <v>1</v>
      </c>
      <c r="BA446" s="56">
        <v>50.9</v>
      </c>
      <c r="BB446">
        <v>1</v>
      </c>
      <c r="BD446" s="56">
        <v>380</v>
      </c>
      <c r="BE446">
        <v>1</v>
      </c>
      <c r="BG446" s="56">
        <v>56.8</v>
      </c>
      <c r="BH446">
        <v>1</v>
      </c>
      <c r="BJ446" s="56">
        <v>381</v>
      </c>
      <c r="BK446">
        <v>1</v>
      </c>
      <c r="BM446" s="56">
        <v>52.4</v>
      </c>
      <c r="BN446">
        <v>1</v>
      </c>
      <c r="BP446" s="56">
        <v>379</v>
      </c>
      <c r="BQ446">
        <v>1</v>
      </c>
      <c r="BS446" s="56">
        <v>51.3</v>
      </c>
      <c r="BT446">
        <v>2</v>
      </c>
      <c r="BV446" s="56">
        <v>379</v>
      </c>
      <c r="BW446">
        <v>1</v>
      </c>
      <c r="BY446" s="56">
        <v>52.3</v>
      </c>
      <c r="BZ446">
        <v>2</v>
      </c>
      <c r="CB446" s="56">
        <v>379</v>
      </c>
      <c r="CC446">
        <v>1</v>
      </c>
      <c r="CE446" s="56">
        <v>48.3</v>
      </c>
      <c r="CF446">
        <v>1</v>
      </c>
      <c r="CH446" s="56">
        <v>382</v>
      </c>
      <c r="CI446">
        <v>1</v>
      </c>
      <c r="CK446" s="56">
        <v>56.8</v>
      </c>
      <c r="CL446">
        <v>2</v>
      </c>
      <c r="CN446" s="56" t="s">
        <v>1635</v>
      </c>
      <c r="CO446">
        <v>3</v>
      </c>
      <c r="CQ446" s="56">
        <v>97.9</v>
      </c>
      <c r="CR446">
        <v>1</v>
      </c>
    </row>
    <row r="447" spans="7:96" x14ac:dyDescent="0.2">
      <c r="G447" s="56">
        <v>695</v>
      </c>
      <c r="H447">
        <v>1</v>
      </c>
      <c r="K447" s="56" t="s">
        <v>383</v>
      </c>
      <c r="L447">
        <v>11</v>
      </c>
      <c r="N447" s="56" t="s">
        <v>1884</v>
      </c>
      <c r="O447">
        <v>1</v>
      </c>
      <c r="AI447" s="56">
        <v>50.3</v>
      </c>
      <c r="AJ447">
        <v>1</v>
      </c>
      <c r="AL447" s="56">
        <v>380</v>
      </c>
      <c r="AM447">
        <v>1</v>
      </c>
      <c r="AO447" s="56">
        <v>46.9</v>
      </c>
      <c r="AP447">
        <v>2</v>
      </c>
      <c r="AR447" s="56">
        <v>380</v>
      </c>
      <c r="AS447">
        <v>1</v>
      </c>
      <c r="AU447" s="56">
        <v>44.7</v>
      </c>
      <c r="AV447">
        <v>1</v>
      </c>
      <c r="AX447" s="56">
        <v>380</v>
      </c>
      <c r="AY447">
        <v>1</v>
      </c>
      <c r="BA447" s="56">
        <v>51.3</v>
      </c>
      <c r="BB447">
        <v>1</v>
      </c>
      <c r="BD447" s="56">
        <v>381</v>
      </c>
      <c r="BE447">
        <v>1</v>
      </c>
      <c r="BG447" s="56">
        <v>57.1</v>
      </c>
      <c r="BH447">
        <v>1</v>
      </c>
      <c r="BJ447" s="56">
        <v>384</v>
      </c>
      <c r="BK447">
        <v>1</v>
      </c>
      <c r="BM447" s="56">
        <v>52.5</v>
      </c>
      <c r="BN447">
        <v>2</v>
      </c>
      <c r="BP447" s="56">
        <v>380</v>
      </c>
      <c r="BQ447">
        <v>1</v>
      </c>
      <c r="BS447" s="56">
        <v>51.4</v>
      </c>
      <c r="BT447">
        <v>2</v>
      </c>
      <c r="BV447" s="56">
        <v>380</v>
      </c>
      <c r="BW447">
        <v>1</v>
      </c>
      <c r="BY447" s="56">
        <v>52.5</v>
      </c>
      <c r="BZ447">
        <v>3</v>
      </c>
      <c r="CB447" s="56">
        <v>380</v>
      </c>
      <c r="CC447">
        <v>1</v>
      </c>
      <c r="CE447" s="56">
        <v>48.4</v>
      </c>
      <c r="CF447">
        <v>1</v>
      </c>
      <c r="CH447" s="56">
        <v>383</v>
      </c>
      <c r="CI447">
        <v>1</v>
      </c>
      <c r="CK447" s="56">
        <v>56.9</v>
      </c>
      <c r="CL447">
        <v>1</v>
      </c>
      <c r="CN447" s="56" t="s">
        <v>53</v>
      </c>
      <c r="CO447">
        <v>677</v>
      </c>
      <c r="CQ447" s="56">
        <v>98.9</v>
      </c>
      <c r="CR447">
        <v>1</v>
      </c>
    </row>
    <row r="448" spans="7:96" x14ac:dyDescent="0.2">
      <c r="G448" s="56">
        <v>696</v>
      </c>
      <c r="H448">
        <v>1</v>
      </c>
      <c r="K448" s="56" t="s">
        <v>181</v>
      </c>
      <c r="L448">
        <v>10</v>
      </c>
      <c r="N448" s="56" t="s">
        <v>1501</v>
      </c>
      <c r="O448">
        <v>1</v>
      </c>
      <c r="AI448" s="56">
        <v>50.4</v>
      </c>
      <c r="AJ448">
        <v>1</v>
      </c>
      <c r="AL448" s="56">
        <v>381</v>
      </c>
      <c r="AM448">
        <v>1</v>
      </c>
      <c r="AO448" s="56">
        <v>47.1</v>
      </c>
      <c r="AP448">
        <v>1</v>
      </c>
      <c r="AR448" s="56">
        <v>381</v>
      </c>
      <c r="AS448">
        <v>1</v>
      </c>
      <c r="AU448" s="56">
        <v>44.8</v>
      </c>
      <c r="AV448">
        <v>3</v>
      </c>
      <c r="AX448" s="56">
        <v>381</v>
      </c>
      <c r="AY448">
        <v>1</v>
      </c>
      <c r="BA448" s="56">
        <v>51.4</v>
      </c>
      <c r="BB448">
        <v>1</v>
      </c>
      <c r="BD448" s="56">
        <v>382</v>
      </c>
      <c r="BE448">
        <v>1</v>
      </c>
      <c r="BG448" s="56">
        <v>57.2</v>
      </c>
      <c r="BH448">
        <v>2</v>
      </c>
      <c r="BJ448" s="56">
        <v>385</v>
      </c>
      <c r="BK448">
        <v>1</v>
      </c>
      <c r="BM448" s="56">
        <v>52.7</v>
      </c>
      <c r="BN448">
        <v>1</v>
      </c>
      <c r="BP448" s="56">
        <v>381</v>
      </c>
      <c r="BQ448">
        <v>1</v>
      </c>
      <c r="BS448" s="56">
        <v>52</v>
      </c>
      <c r="BT448">
        <v>3</v>
      </c>
      <c r="BV448" s="56">
        <v>381</v>
      </c>
      <c r="BW448">
        <v>1</v>
      </c>
      <c r="BY448" s="56">
        <v>52.8</v>
      </c>
      <c r="BZ448">
        <v>1</v>
      </c>
      <c r="CB448" s="56">
        <v>381</v>
      </c>
      <c r="CC448">
        <v>1</v>
      </c>
      <c r="CE448" s="56">
        <v>48.5</v>
      </c>
      <c r="CF448">
        <v>2</v>
      </c>
      <c r="CH448" s="56">
        <v>384</v>
      </c>
      <c r="CI448">
        <v>1</v>
      </c>
      <c r="CK448" s="56">
        <v>57.1</v>
      </c>
      <c r="CL448">
        <v>1</v>
      </c>
      <c r="CN448" s="56" t="s">
        <v>1605</v>
      </c>
      <c r="CO448">
        <v>3</v>
      </c>
      <c r="CQ448" s="56">
        <v>99.4</v>
      </c>
      <c r="CR448">
        <v>1</v>
      </c>
    </row>
    <row r="449" spans="7:96" x14ac:dyDescent="0.2">
      <c r="G449" s="56">
        <v>697</v>
      </c>
      <c r="H449">
        <v>7</v>
      </c>
      <c r="K449" s="56" t="s">
        <v>93</v>
      </c>
      <c r="L449">
        <v>49</v>
      </c>
      <c r="N449" s="56" t="s">
        <v>1264</v>
      </c>
      <c r="O449">
        <v>1</v>
      </c>
      <c r="AI449" s="56">
        <v>50.6</v>
      </c>
      <c r="AJ449">
        <v>2</v>
      </c>
      <c r="AL449" s="56">
        <v>382</v>
      </c>
      <c r="AM449">
        <v>1</v>
      </c>
      <c r="AO449" s="56">
        <v>47.3</v>
      </c>
      <c r="AP449">
        <v>1</v>
      </c>
      <c r="AR449" s="56">
        <v>382</v>
      </c>
      <c r="AS449">
        <v>1</v>
      </c>
      <c r="AU449" s="56">
        <v>44.9</v>
      </c>
      <c r="AV449">
        <v>1</v>
      </c>
      <c r="AX449" s="56">
        <v>382</v>
      </c>
      <c r="AY449">
        <v>1</v>
      </c>
      <c r="BA449" s="56">
        <v>51.8</v>
      </c>
      <c r="BB449">
        <v>3</v>
      </c>
      <c r="BD449" s="56">
        <v>383</v>
      </c>
      <c r="BE449">
        <v>1</v>
      </c>
      <c r="BG449" s="56">
        <v>57.4</v>
      </c>
      <c r="BH449">
        <v>1</v>
      </c>
      <c r="BJ449" s="56">
        <v>386</v>
      </c>
      <c r="BK449">
        <v>1</v>
      </c>
      <c r="BM449" s="56">
        <v>52.9</v>
      </c>
      <c r="BN449">
        <v>2</v>
      </c>
      <c r="BP449" s="56">
        <v>382</v>
      </c>
      <c r="BQ449">
        <v>1</v>
      </c>
      <c r="BS449" s="56">
        <v>52.2</v>
      </c>
      <c r="BT449">
        <v>3</v>
      </c>
      <c r="BV449" s="56">
        <v>382</v>
      </c>
      <c r="BW449">
        <v>1</v>
      </c>
      <c r="BY449" s="56">
        <v>52.9</v>
      </c>
      <c r="BZ449">
        <v>1</v>
      </c>
      <c r="CB449" s="56">
        <v>382</v>
      </c>
      <c r="CC449">
        <v>1</v>
      </c>
      <c r="CE449" s="56">
        <v>48.8</v>
      </c>
      <c r="CF449">
        <v>1</v>
      </c>
      <c r="CH449" s="56">
        <v>385</v>
      </c>
      <c r="CI449">
        <v>1</v>
      </c>
      <c r="CK449" s="56">
        <v>57.2</v>
      </c>
      <c r="CL449">
        <v>1</v>
      </c>
      <c r="CN449" s="56" t="s">
        <v>1905</v>
      </c>
      <c r="CO449">
        <v>2</v>
      </c>
      <c r="CQ449" s="56">
        <v>100</v>
      </c>
      <c r="CR449">
        <v>1</v>
      </c>
    </row>
    <row r="450" spans="7:96" x14ac:dyDescent="0.2">
      <c r="G450" s="56" t="s">
        <v>787</v>
      </c>
      <c r="H450">
        <v>1</v>
      </c>
      <c r="K450" s="56" t="s">
        <v>44</v>
      </c>
      <c r="L450">
        <v>49</v>
      </c>
      <c r="N450" s="56" t="s">
        <v>1019</v>
      </c>
      <c r="O450">
        <v>1</v>
      </c>
      <c r="AI450" s="56">
        <v>50.9</v>
      </c>
      <c r="AJ450">
        <v>1</v>
      </c>
      <c r="AL450" s="56">
        <v>383</v>
      </c>
      <c r="AM450">
        <v>1</v>
      </c>
      <c r="AO450" s="56">
        <v>47.5</v>
      </c>
      <c r="AP450">
        <v>1</v>
      </c>
      <c r="AR450" s="56">
        <v>383</v>
      </c>
      <c r="AS450">
        <v>1</v>
      </c>
      <c r="AU450" s="56">
        <v>45</v>
      </c>
      <c r="AV450">
        <v>3</v>
      </c>
      <c r="AX450" s="56">
        <v>383</v>
      </c>
      <c r="AY450">
        <v>1</v>
      </c>
      <c r="BA450" s="56">
        <v>51.9</v>
      </c>
      <c r="BB450">
        <v>1</v>
      </c>
      <c r="BD450" s="56">
        <v>384</v>
      </c>
      <c r="BE450">
        <v>1</v>
      </c>
      <c r="BG450" s="56">
        <v>57.6</v>
      </c>
      <c r="BH450">
        <v>1</v>
      </c>
      <c r="BJ450" s="56">
        <v>387</v>
      </c>
      <c r="BK450">
        <v>1</v>
      </c>
      <c r="BM450" s="56">
        <v>53</v>
      </c>
      <c r="BN450">
        <v>1</v>
      </c>
      <c r="BP450" s="56">
        <v>383</v>
      </c>
      <c r="BQ450">
        <v>1</v>
      </c>
      <c r="BS450" s="56">
        <v>52.3</v>
      </c>
      <c r="BT450">
        <v>1</v>
      </c>
      <c r="BV450" s="56">
        <v>383</v>
      </c>
      <c r="BW450">
        <v>1</v>
      </c>
      <c r="BY450" s="56">
        <v>53</v>
      </c>
      <c r="BZ450">
        <v>1</v>
      </c>
      <c r="CB450" s="56">
        <v>383</v>
      </c>
      <c r="CC450">
        <v>1</v>
      </c>
      <c r="CE450" s="56">
        <v>48.9</v>
      </c>
      <c r="CF450">
        <v>1</v>
      </c>
      <c r="CH450" s="56">
        <v>386</v>
      </c>
      <c r="CI450">
        <v>1</v>
      </c>
      <c r="CK450" s="56">
        <v>57.3</v>
      </c>
      <c r="CL450">
        <v>2</v>
      </c>
      <c r="CN450" s="56" t="s">
        <v>1566</v>
      </c>
      <c r="CO450">
        <v>2</v>
      </c>
      <c r="CQ450" s="56" t="s">
        <v>54</v>
      </c>
      <c r="CR450">
        <v>798</v>
      </c>
    </row>
    <row r="451" spans="7:96" x14ac:dyDescent="0.2">
      <c r="G451" s="56" t="s">
        <v>65</v>
      </c>
      <c r="H451">
        <v>199</v>
      </c>
      <c r="K451" s="56" t="s">
        <v>89</v>
      </c>
      <c r="L451">
        <v>51</v>
      </c>
      <c r="N451" s="56" t="s">
        <v>492</v>
      </c>
      <c r="O451">
        <v>1</v>
      </c>
      <c r="AI451" s="56">
        <v>51</v>
      </c>
      <c r="AJ451">
        <v>1</v>
      </c>
      <c r="AL451" s="56">
        <v>384</v>
      </c>
      <c r="AM451">
        <v>1</v>
      </c>
      <c r="AO451" s="56">
        <v>47.6</v>
      </c>
      <c r="AP451">
        <v>1</v>
      </c>
      <c r="AR451" s="56">
        <v>384</v>
      </c>
      <c r="AS451">
        <v>1</v>
      </c>
      <c r="AU451" s="56">
        <v>45.1</v>
      </c>
      <c r="AV451">
        <v>1</v>
      </c>
      <c r="AX451" s="56">
        <v>384</v>
      </c>
      <c r="AY451">
        <v>1</v>
      </c>
      <c r="BA451" s="56">
        <v>52.2</v>
      </c>
      <c r="BB451">
        <v>1</v>
      </c>
      <c r="BD451" s="56">
        <v>385</v>
      </c>
      <c r="BE451">
        <v>1</v>
      </c>
      <c r="BG451" s="56">
        <v>57.7</v>
      </c>
      <c r="BH451">
        <v>2</v>
      </c>
      <c r="BJ451" s="56">
        <v>388</v>
      </c>
      <c r="BK451">
        <v>1</v>
      </c>
      <c r="BM451" s="56">
        <v>53.2</v>
      </c>
      <c r="BN451">
        <v>3</v>
      </c>
      <c r="BP451" s="56">
        <v>384</v>
      </c>
      <c r="BQ451">
        <v>1</v>
      </c>
      <c r="BS451" s="56">
        <v>52.4</v>
      </c>
      <c r="BT451">
        <v>1</v>
      </c>
      <c r="BV451" s="56">
        <v>384</v>
      </c>
      <c r="BW451">
        <v>1</v>
      </c>
      <c r="BY451" s="56">
        <v>53.1</v>
      </c>
      <c r="BZ451">
        <v>2</v>
      </c>
      <c r="CB451" s="56">
        <v>384</v>
      </c>
      <c r="CC451">
        <v>1</v>
      </c>
      <c r="CE451" s="56">
        <v>49</v>
      </c>
      <c r="CF451">
        <v>1</v>
      </c>
      <c r="CH451" s="56">
        <v>387</v>
      </c>
      <c r="CI451">
        <v>1</v>
      </c>
      <c r="CK451" s="56">
        <v>57.5</v>
      </c>
      <c r="CL451">
        <v>5</v>
      </c>
      <c r="CN451" s="56" t="s">
        <v>1704</v>
      </c>
      <c r="CO451">
        <v>2</v>
      </c>
      <c r="CQ451" s="56" t="s">
        <v>1982</v>
      </c>
      <c r="CR451">
        <v>1503</v>
      </c>
    </row>
    <row r="452" spans="7:96" x14ac:dyDescent="0.2">
      <c r="G452" s="56" t="s">
        <v>56</v>
      </c>
      <c r="H452">
        <v>206</v>
      </c>
      <c r="K452" s="56" t="s">
        <v>43</v>
      </c>
      <c r="L452">
        <v>52</v>
      </c>
      <c r="N452" s="56" t="s">
        <v>325</v>
      </c>
      <c r="O452">
        <v>1</v>
      </c>
      <c r="AI452" s="56">
        <v>51.2</v>
      </c>
      <c r="AJ452">
        <v>1</v>
      </c>
      <c r="AL452" s="56">
        <v>385</v>
      </c>
      <c r="AM452">
        <v>1</v>
      </c>
      <c r="AO452" s="56">
        <v>47.8</v>
      </c>
      <c r="AP452">
        <v>1</v>
      </c>
      <c r="AR452" s="56">
        <v>385</v>
      </c>
      <c r="AS452">
        <v>1</v>
      </c>
      <c r="AU452" s="56">
        <v>45.5</v>
      </c>
      <c r="AV452">
        <v>1</v>
      </c>
      <c r="AX452" s="56">
        <v>385</v>
      </c>
      <c r="AY452">
        <v>1</v>
      </c>
      <c r="BA452" s="56">
        <v>52.3</v>
      </c>
      <c r="BB452">
        <v>1</v>
      </c>
      <c r="BD452" s="56">
        <v>386</v>
      </c>
      <c r="BE452">
        <v>1</v>
      </c>
      <c r="BG452" s="56">
        <v>58</v>
      </c>
      <c r="BH452">
        <v>1</v>
      </c>
      <c r="BJ452" s="56">
        <v>389</v>
      </c>
      <c r="BK452">
        <v>1</v>
      </c>
      <c r="BM452" s="56">
        <v>53.4</v>
      </c>
      <c r="BN452">
        <v>1</v>
      </c>
      <c r="BP452" s="56">
        <v>385</v>
      </c>
      <c r="BQ452">
        <v>1</v>
      </c>
      <c r="BS452" s="56">
        <v>52.6</v>
      </c>
      <c r="BT452">
        <v>2</v>
      </c>
      <c r="BV452" s="56">
        <v>385</v>
      </c>
      <c r="BW452">
        <v>1</v>
      </c>
      <c r="BY452" s="56">
        <v>53.2</v>
      </c>
      <c r="BZ452">
        <v>2</v>
      </c>
      <c r="CB452" s="56">
        <v>385</v>
      </c>
      <c r="CC452">
        <v>1</v>
      </c>
      <c r="CE452" s="56">
        <v>49.1</v>
      </c>
      <c r="CF452">
        <v>1</v>
      </c>
      <c r="CH452" s="56">
        <v>388</v>
      </c>
      <c r="CI452">
        <v>1</v>
      </c>
      <c r="CK452" s="56">
        <v>57.6</v>
      </c>
      <c r="CL452">
        <v>1</v>
      </c>
      <c r="CN452" s="56" t="s">
        <v>1622</v>
      </c>
      <c r="CO452">
        <v>2</v>
      </c>
    </row>
    <row r="453" spans="7:96" x14ac:dyDescent="0.2">
      <c r="G453" s="56" t="s">
        <v>55</v>
      </c>
      <c r="H453">
        <v>95</v>
      </c>
      <c r="K453" s="56" t="s">
        <v>1984</v>
      </c>
      <c r="N453" s="56" t="s">
        <v>902</v>
      </c>
      <c r="O453">
        <v>1</v>
      </c>
      <c r="AI453" s="56">
        <v>51.6</v>
      </c>
      <c r="AJ453">
        <v>2</v>
      </c>
      <c r="AL453" s="56">
        <v>386</v>
      </c>
      <c r="AM453">
        <v>1</v>
      </c>
      <c r="AO453" s="56">
        <v>47.9</v>
      </c>
      <c r="AP453">
        <v>3</v>
      </c>
      <c r="AR453" s="56">
        <v>386</v>
      </c>
      <c r="AS453">
        <v>1</v>
      </c>
      <c r="AU453" s="56">
        <v>45.6</v>
      </c>
      <c r="AV453">
        <v>2</v>
      </c>
      <c r="AX453" s="56">
        <v>386</v>
      </c>
      <c r="AY453">
        <v>1</v>
      </c>
      <c r="BA453" s="56">
        <v>52.5</v>
      </c>
      <c r="BB453">
        <v>1</v>
      </c>
      <c r="BD453" s="56">
        <v>387</v>
      </c>
      <c r="BE453">
        <v>1</v>
      </c>
      <c r="BG453" s="56">
        <v>58.1</v>
      </c>
      <c r="BH453">
        <v>1</v>
      </c>
      <c r="BJ453" s="56">
        <v>390</v>
      </c>
      <c r="BK453">
        <v>1</v>
      </c>
      <c r="BM453" s="56">
        <v>53.7</v>
      </c>
      <c r="BN453">
        <v>1</v>
      </c>
      <c r="BP453" s="56">
        <v>386</v>
      </c>
      <c r="BQ453">
        <v>1</v>
      </c>
      <c r="BS453" s="56">
        <v>52.7</v>
      </c>
      <c r="BT453">
        <v>1</v>
      </c>
      <c r="BV453" s="56">
        <v>386</v>
      </c>
      <c r="BW453">
        <v>1</v>
      </c>
      <c r="BY453" s="56">
        <v>53.3</v>
      </c>
      <c r="BZ453">
        <v>2</v>
      </c>
      <c r="CB453" s="56">
        <v>386</v>
      </c>
      <c r="CC453">
        <v>1</v>
      </c>
      <c r="CE453" s="56">
        <v>49.5</v>
      </c>
      <c r="CF453">
        <v>1</v>
      </c>
      <c r="CH453" s="56">
        <v>389</v>
      </c>
      <c r="CI453">
        <v>1</v>
      </c>
      <c r="CK453" s="56">
        <v>57.7</v>
      </c>
      <c r="CL453">
        <v>1</v>
      </c>
      <c r="CN453" s="56" t="s">
        <v>1984</v>
      </c>
    </row>
    <row r="454" spans="7:96" x14ac:dyDescent="0.2">
      <c r="G454" s="56" t="s">
        <v>126</v>
      </c>
      <c r="H454">
        <v>8</v>
      </c>
      <c r="K454" s="56" t="s">
        <v>1982</v>
      </c>
      <c r="L454">
        <v>1389</v>
      </c>
      <c r="N454" s="56" t="s">
        <v>512</v>
      </c>
      <c r="O454">
        <v>1</v>
      </c>
      <c r="AI454" s="56">
        <v>52.1</v>
      </c>
      <c r="AJ454">
        <v>1</v>
      </c>
      <c r="AL454" s="56">
        <v>387</v>
      </c>
      <c r="AM454">
        <v>1</v>
      </c>
      <c r="AO454" s="56">
        <v>48.1</v>
      </c>
      <c r="AP454">
        <v>2</v>
      </c>
      <c r="AR454" s="56">
        <v>387</v>
      </c>
      <c r="AS454">
        <v>1</v>
      </c>
      <c r="AU454" s="56">
        <v>45.7</v>
      </c>
      <c r="AV454">
        <v>3</v>
      </c>
      <c r="AX454" s="56">
        <v>387</v>
      </c>
      <c r="AY454">
        <v>1</v>
      </c>
      <c r="BA454" s="56">
        <v>52.6</v>
      </c>
      <c r="BB454">
        <v>2</v>
      </c>
      <c r="BD454" s="56">
        <v>388</v>
      </c>
      <c r="BE454">
        <v>1</v>
      </c>
      <c r="BG454" s="56">
        <v>58.8</v>
      </c>
      <c r="BH454">
        <v>1</v>
      </c>
      <c r="BJ454" s="56">
        <v>391</v>
      </c>
      <c r="BK454">
        <v>1</v>
      </c>
      <c r="BM454" s="56">
        <v>54.3</v>
      </c>
      <c r="BN454">
        <v>2</v>
      </c>
      <c r="BP454" s="56">
        <v>387</v>
      </c>
      <c r="BQ454">
        <v>1</v>
      </c>
      <c r="BS454" s="56">
        <v>53</v>
      </c>
      <c r="BT454">
        <v>1</v>
      </c>
      <c r="BV454" s="56">
        <v>387</v>
      </c>
      <c r="BW454">
        <v>1</v>
      </c>
      <c r="BY454" s="56">
        <v>53.5</v>
      </c>
      <c r="BZ454">
        <v>2</v>
      </c>
      <c r="CB454" s="56">
        <v>387</v>
      </c>
      <c r="CC454">
        <v>1</v>
      </c>
      <c r="CE454" s="56">
        <v>49.6</v>
      </c>
      <c r="CF454">
        <v>2</v>
      </c>
      <c r="CH454" s="56">
        <v>390</v>
      </c>
      <c r="CI454">
        <v>1</v>
      </c>
      <c r="CK454" s="56">
        <v>57.8</v>
      </c>
      <c r="CL454">
        <v>2</v>
      </c>
      <c r="CN454" s="56" t="s">
        <v>1982</v>
      </c>
      <c r="CO454">
        <v>1479</v>
      </c>
    </row>
    <row r="455" spans="7:96" x14ac:dyDescent="0.2">
      <c r="G455" s="56" t="s">
        <v>276</v>
      </c>
      <c r="H455">
        <v>11</v>
      </c>
      <c r="N455" s="56" t="s">
        <v>613</v>
      </c>
      <c r="O455">
        <v>1</v>
      </c>
      <c r="AI455" s="56">
        <v>52.2</v>
      </c>
      <c r="AJ455">
        <v>1</v>
      </c>
      <c r="AL455" s="56">
        <v>388</v>
      </c>
      <c r="AM455">
        <v>1</v>
      </c>
      <c r="AO455" s="56">
        <v>48.2</v>
      </c>
      <c r="AP455">
        <v>1</v>
      </c>
      <c r="AR455" s="56">
        <v>388</v>
      </c>
      <c r="AS455">
        <v>1</v>
      </c>
      <c r="AU455" s="56">
        <v>45.9</v>
      </c>
      <c r="AV455">
        <v>1</v>
      </c>
      <c r="AX455" s="56">
        <v>388</v>
      </c>
      <c r="AY455">
        <v>1</v>
      </c>
      <c r="BA455" s="56">
        <v>52.7</v>
      </c>
      <c r="BB455">
        <v>1</v>
      </c>
      <c r="BD455" s="56">
        <v>389</v>
      </c>
      <c r="BE455">
        <v>1</v>
      </c>
      <c r="BG455" s="56">
        <v>59.2</v>
      </c>
      <c r="BH455">
        <v>1</v>
      </c>
      <c r="BJ455" s="56">
        <v>392</v>
      </c>
      <c r="BK455">
        <v>1</v>
      </c>
      <c r="BM455" s="56">
        <v>54.8</v>
      </c>
      <c r="BN455">
        <v>1</v>
      </c>
      <c r="BP455" s="56">
        <v>388</v>
      </c>
      <c r="BQ455">
        <v>1</v>
      </c>
      <c r="BS455" s="56">
        <v>53.1</v>
      </c>
      <c r="BT455">
        <v>1</v>
      </c>
      <c r="BV455" s="56">
        <v>388</v>
      </c>
      <c r="BW455">
        <v>1</v>
      </c>
      <c r="BY455" s="56">
        <v>53.7</v>
      </c>
      <c r="BZ455">
        <v>1</v>
      </c>
      <c r="CB455" s="56">
        <v>388</v>
      </c>
      <c r="CC455">
        <v>1</v>
      </c>
      <c r="CE455" s="56">
        <v>49.7</v>
      </c>
      <c r="CF455">
        <v>1</v>
      </c>
      <c r="CH455" s="56">
        <v>391</v>
      </c>
      <c r="CI455">
        <v>1</v>
      </c>
      <c r="CK455" s="56">
        <v>57.9</v>
      </c>
      <c r="CL455">
        <v>1</v>
      </c>
    </row>
    <row r="456" spans="7:96" x14ac:dyDescent="0.2">
      <c r="G456" s="56" t="s">
        <v>172</v>
      </c>
      <c r="H456">
        <v>9</v>
      </c>
      <c r="N456" s="56" t="s">
        <v>1126</v>
      </c>
      <c r="O456">
        <v>1</v>
      </c>
      <c r="AI456" s="56">
        <v>52.5</v>
      </c>
      <c r="AJ456">
        <v>2</v>
      </c>
      <c r="AL456" s="56">
        <v>389</v>
      </c>
      <c r="AM456">
        <v>1</v>
      </c>
      <c r="AO456" s="56">
        <v>48.6</v>
      </c>
      <c r="AP456">
        <v>1</v>
      </c>
      <c r="AR456" s="56">
        <v>389</v>
      </c>
      <c r="AS456">
        <v>1</v>
      </c>
      <c r="AU456" s="56">
        <v>46.1</v>
      </c>
      <c r="AV456">
        <v>1</v>
      </c>
      <c r="AX456" s="56">
        <v>389</v>
      </c>
      <c r="AY456">
        <v>1</v>
      </c>
      <c r="BA456" s="56">
        <v>53</v>
      </c>
      <c r="BB456">
        <v>5</v>
      </c>
      <c r="BD456" s="56">
        <v>390</v>
      </c>
      <c r="BE456">
        <v>1</v>
      </c>
      <c r="BG456" s="56">
        <v>59.3</v>
      </c>
      <c r="BH456">
        <v>1</v>
      </c>
      <c r="BJ456" s="56">
        <v>393</v>
      </c>
      <c r="BK456">
        <v>1</v>
      </c>
      <c r="BM456" s="56">
        <v>54.9</v>
      </c>
      <c r="BN456">
        <v>2</v>
      </c>
      <c r="BP456" s="56">
        <v>389</v>
      </c>
      <c r="BQ456">
        <v>1</v>
      </c>
      <c r="BS456" s="56">
        <v>53.2</v>
      </c>
      <c r="BT456">
        <v>2</v>
      </c>
      <c r="BV456" s="56">
        <v>389</v>
      </c>
      <c r="BW456">
        <v>1</v>
      </c>
      <c r="BY456" s="56">
        <v>53.8</v>
      </c>
      <c r="BZ456">
        <v>2</v>
      </c>
      <c r="CB456" s="56">
        <v>389</v>
      </c>
      <c r="CC456">
        <v>1</v>
      </c>
      <c r="CE456" s="56">
        <v>49.9</v>
      </c>
      <c r="CF456">
        <v>4</v>
      </c>
      <c r="CH456" s="56">
        <v>392</v>
      </c>
      <c r="CI456">
        <v>1</v>
      </c>
      <c r="CK456" s="56">
        <v>58.2</v>
      </c>
      <c r="CL456">
        <v>2</v>
      </c>
    </row>
    <row r="457" spans="7:96" x14ac:dyDescent="0.2">
      <c r="G457" s="56" t="s">
        <v>139</v>
      </c>
      <c r="H457">
        <v>10</v>
      </c>
      <c r="N457" s="56" t="s">
        <v>1401</v>
      </c>
      <c r="O457">
        <v>1</v>
      </c>
      <c r="AI457" s="56">
        <v>52.7</v>
      </c>
      <c r="AJ457">
        <v>1</v>
      </c>
      <c r="AL457" s="56">
        <v>390</v>
      </c>
      <c r="AM457">
        <v>1</v>
      </c>
      <c r="AO457" s="56">
        <v>48.8</v>
      </c>
      <c r="AP457">
        <v>2</v>
      </c>
      <c r="AR457" s="56">
        <v>390</v>
      </c>
      <c r="AS457">
        <v>1</v>
      </c>
      <c r="AU457" s="56">
        <v>46.5</v>
      </c>
      <c r="AV457">
        <v>2</v>
      </c>
      <c r="AX457" s="56">
        <v>390</v>
      </c>
      <c r="AY457">
        <v>1</v>
      </c>
      <c r="BA457" s="56">
        <v>53.1</v>
      </c>
      <c r="BB457">
        <v>1</v>
      </c>
      <c r="BD457" s="56">
        <v>391</v>
      </c>
      <c r="BE457">
        <v>1</v>
      </c>
      <c r="BG457" s="56">
        <v>59.6</v>
      </c>
      <c r="BH457">
        <v>1</v>
      </c>
      <c r="BJ457" s="56">
        <v>394</v>
      </c>
      <c r="BK457">
        <v>1</v>
      </c>
      <c r="BM457" s="56">
        <v>55.3</v>
      </c>
      <c r="BN457">
        <v>1</v>
      </c>
      <c r="BP457" s="56">
        <v>390</v>
      </c>
      <c r="BQ457">
        <v>1</v>
      </c>
      <c r="BS457" s="56">
        <v>53.3</v>
      </c>
      <c r="BT457">
        <v>1</v>
      </c>
      <c r="BV457" s="56">
        <v>390</v>
      </c>
      <c r="BW457">
        <v>1</v>
      </c>
      <c r="BY457" s="56">
        <v>53.9</v>
      </c>
      <c r="BZ457">
        <v>2</v>
      </c>
      <c r="CB457" s="56">
        <v>390</v>
      </c>
      <c r="CC457">
        <v>1</v>
      </c>
      <c r="CE457" s="56">
        <v>50</v>
      </c>
      <c r="CF457">
        <v>2</v>
      </c>
      <c r="CH457" s="56">
        <v>393</v>
      </c>
      <c r="CI457">
        <v>1</v>
      </c>
      <c r="CK457" s="56">
        <v>58.3</v>
      </c>
      <c r="CL457">
        <v>4</v>
      </c>
    </row>
    <row r="458" spans="7:96" x14ac:dyDescent="0.2">
      <c r="G458" s="56" t="s">
        <v>445</v>
      </c>
      <c r="H458">
        <v>14</v>
      </c>
      <c r="N458" s="56" t="s">
        <v>1731</v>
      </c>
      <c r="O458">
        <v>1</v>
      </c>
      <c r="AI458" s="56">
        <v>53</v>
      </c>
      <c r="AJ458">
        <v>1</v>
      </c>
      <c r="AL458" s="56">
        <v>391</v>
      </c>
      <c r="AM458">
        <v>1</v>
      </c>
      <c r="AO458" s="56">
        <v>48.9</v>
      </c>
      <c r="AP458">
        <v>2</v>
      </c>
      <c r="AR458" s="56">
        <v>391</v>
      </c>
      <c r="AS458">
        <v>1</v>
      </c>
      <c r="AU458" s="56">
        <v>46.8</v>
      </c>
      <c r="AV458">
        <v>1</v>
      </c>
      <c r="AX458" s="56">
        <v>391</v>
      </c>
      <c r="AY458">
        <v>1</v>
      </c>
      <c r="BA458" s="56">
        <v>53.2</v>
      </c>
      <c r="BB458">
        <v>2</v>
      </c>
      <c r="BD458" s="56">
        <v>392</v>
      </c>
      <c r="BE458">
        <v>1</v>
      </c>
      <c r="BG458" s="56">
        <v>59.7</v>
      </c>
      <c r="BH458">
        <v>1</v>
      </c>
      <c r="BJ458" s="56">
        <v>395</v>
      </c>
      <c r="BK458">
        <v>1</v>
      </c>
      <c r="BM458" s="56">
        <v>55.6</v>
      </c>
      <c r="BN458">
        <v>1</v>
      </c>
      <c r="BP458" s="56">
        <v>391</v>
      </c>
      <c r="BQ458">
        <v>1</v>
      </c>
      <c r="BS458" s="56">
        <v>53.4</v>
      </c>
      <c r="BT458">
        <v>2</v>
      </c>
      <c r="BV458" s="56">
        <v>391</v>
      </c>
      <c r="BW458">
        <v>1</v>
      </c>
      <c r="BY458" s="56">
        <v>54.1</v>
      </c>
      <c r="BZ458">
        <v>3</v>
      </c>
      <c r="CB458" s="56">
        <v>391</v>
      </c>
      <c r="CC458">
        <v>1</v>
      </c>
      <c r="CE458" s="56">
        <v>50.5</v>
      </c>
      <c r="CF458">
        <v>2</v>
      </c>
      <c r="CH458" s="56">
        <v>394</v>
      </c>
      <c r="CI458">
        <v>1</v>
      </c>
      <c r="CK458" s="56">
        <v>58.4</v>
      </c>
      <c r="CL458">
        <v>3</v>
      </c>
    </row>
    <row r="459" spans="7:96" x14ac:dyDescent="0.2">
      <c r="G459" s="56" t="s">
        <v>507</v>
      </c>
      <c r="H459">
        <v>5</v>
      </c>
      <c r="N459" s="56" t="s">
        <v>1582</v>
      </c>
      <c r="O459">
        <v>1</v>
      </c>
      <c r="AI459" s="56">
        <v>53.3</v>
      </c>
      <c r="AJ459">
        <v>2</v>
      </c>
      <c r="AL459" s="56">
        <v>392</v>
      </c>
      <c r="AM459">
        <v>1</v>
      </c>
      <c r="AO459" s="56">
        <v>49</v>
      </c>
      <c r="AP459">
        <v>1</v>
      </c>
      <c r="AR459" s="56">
        <v>392</v>
      </c>
      <c r="AS459">
        <v>1</v>
      </c>
      <c r="AU459" s="56">
        <v>47</v>
      </c>
      <c r="AV459">
        <v>1</v>
      </c>
      <c r="AX459" s="56">
        <v>392</v>
      </c>
      <c r="AY459">
        <v>1</v>
      </c>
      <c r="BA459" s="56">
        <v>53.7</v>
      </c>
      <c r="BB459">
        <v>2</v>
      </c>
      <c r="BD459" s="56">
        <v>393</v>
      </c>
      <c r="BE459">
        <v>1</v>
      </c>
      <c r="BG459" s="56">
        <v>59.9</v>
      </c>
      <c r="BH459">
        <v>1</v>
      </c>
      <c r="BJ459" s="56">
        <v>396</v>
      </c>
      <c r="BK459">
        <v>1</v>
      </c>
      <c r="BM459" s="56">
        <v>55.8</v>
      </c>
      <c r="BN459">
        <v>1</v>
      </c>
      <c r="BP459" s="56">
        <v>392</v>
      </c>
      <c r="BQ459">
        <v>1</v>
      </c>
      <c r="BS459" s="56">
        <v>53.6</v>
      </c>
      <c r="BT459">
        <v>1</v>
      </c>
      <c r="BV459" s="56">
        <v>392</v>
      </c>
      <c r="BW459">
        <v>1</v>
      </c>
      <c r="BY459" s="56">
        <v>54.2</v>
      </c>
      <c r="BZ459">
        <v>1</v>
      </c>
      <c r="CB459" s="56">
        <v>392</v>
      </c>
      <c r="CC459">
        <v>1</v>
      </c>
      <c r="CE459" s="56">
        <v>50.6</v>
      </c>
      <c r="CF459">
        <v>2</v>
      </c>
      <c r="CH459" s="56">
        <v>395</v>
      </c>
      <c r="CI459">
        <v>1</v>
      </c>
      <c r="CK459" s="56">
        <v>58.5</v>
      </c>
      <c r="CL459">
        <v>2</v>
      </c>
    </row>
    <row r="460" spans="7:96" x14ac:dyDescent="0.2">
      <c r="G460" s="56" t="s">
        <v>145</v>
      </c>
      <c r="H460">
        <v>13</v>
      </c>
      <c r="N460" s="56" t="s">
        <v>1011</v>
      </c>
      <c r="O460">
        <v>1</v>
      </c>
      <c r="AI460" s="56">
        <v>53.5</v>
      </c>
      <c r="AJ460">
        <v>1</v>
      </c>
      <c r="AL460" s="56">
        <v>393</v>
      </c>
      <c r="AM460">
        <v>1</v>
      </c>
      <c r="AO460" s="56">
        <v>49.1</v>
      </c>
      <c r="AP460">
        <v>1</v>
      </c>
      <c r="AR460" s="56">
        <v>393</v>
      </c>
      <c r="AS460">
        <v>1</v>
      </c>
      <c r="AU460" s="56">
        <v>47.1</v>
      </c>
      <c r="AV460">
        <v>3</v>
      </c>
      <c r="AX460" s="56">
        <v>393</v>
      </c>
      <c r="AY460">
        <v>1</v>
      </c>
      <c r="BA460" s="56">
        <v>53.8</v>
      </c>
      <c r="BB460">
        <v>3</v>
      </c>
      <c r="BD460" s="56">
        <v>394</v>
      </c>
      <c r="BE460">
        <v>1</v>
      </c>
      <c r="BG460" s="56">
        <v>60.1</v>
      </c>
      <c r="BH460">
        <v>2</v>
      </c>
      <c r="BJ460" s="56">
        <v>397</v>
      </c>
      <c r="BK460">
        <v>1</v>
      </c>
      <c r="BM460" s="56">
        <v>56</v>
      </c>
      <c r="BN460">
        <v>2</v>
      </c>
      <c r="BP460" s="56">
        <v>393</v>
      </c>
      <c r="BQ460">
        <v>1</v>
      </c>
      <c r="BS460" s="56">
        <v>54</v>
      </c>
      <c r="BT460">
        <v>2</v>
      </c>
      <c r="BV460" s="56">
        <v>393</v>
      </c>
      <c r="BW460">
        <v>1</v>
      </c>
      <c r="BY460" s="56">
        <v>54.4</v>
      </c>
      <c r="BZ460">
        <v>2</v>
      </c>
      <c r="CB460" s="56">
        <v>393</v>
      </c>
      <c r="CC460">
        <v>1</v>
      </c>
      <c r="CE460" s="56">
        <v>50.7</v>
      </c>
      <c r="CF460">
        <v>1</v>
      </c>
      <c r="CH460" s="56">
        <v>396</v>
      </c>
      <c r="CI460">
        <v>1</v>
      </c>
      <c r="CK460" s="56">
        <v>58.6</v>
      </c>
      <c r="CL460">
        <v>4</v>
      </c>
    </row>
    <row r="461" spans="7:96" x14ac:dyDescent="0.2">
      <c r="G461" s="56" t="s">
        <v>128</v>
      </c>
      <c r="H461">
        <v>8</v>
      </c>
      <c r="N461" s="56" t="s">
        <v>722</v>
      </c>
      <c r="O461">
        <v>1</v>
      </c>
      <c r="AI461" s="56">
        <v>53.6</v>
      </c>
      <c r="AJ461">
        <v>1</v>
      </c>
      <c r="AL461" s="56">
        <v>394</v>
      </c>
      <c r="AM461">
        <v>1</v>
      </c>
      <c r="AO461" s="56">
        <v>49.2</v>
      </c>
      <c r="AP461">
        <v>2</v>
      </c>
      <c r="AR461" s="56">
        <v>394</v>
      </c>
      <c r="AS461">
        <v>1</v>
      </c>
      <c r="AU461" s="56">
        <v>47.2</v>
      </c>
      <c r="AV461">
        <v>2</v>
      </c>
      <c r="AX461" s="56">
        <v>394</v>
      </c>
      <c r="AY461">
        <v>1</v>
      </c>
      <c r="BA461" s="56">
        <v>53.9</v>
      </c>
      <c r="BB461">
        <v>3</v>
      </c>
      <c r="BD461" s="56">
        <v>395</v>
      </c>
      <c r="BE461">
        <v>1</v>
      </c>
      <c r="BG461" s="56">
        <v>60.2</v>
      </c>
      <c r="BH461">
        <v>1</v>
      </c>
      <c r="BJ461" s="56">
        <v>398</v>
      </c>
      <c r="BK461">
        <v>1</v>
      </c>
      <c r="BM461" s="56">
        <v>56.1</v>
      </c>
      <c r="BN461">
        <v>1</v>
      </c>
      <c r="BP461" s="56">
        <v>394</v>
      </c>
      <c r="BQ461">
        <v>1</v>
      </c>
      <c r="BS461" s="56">
        <v>54.1</v>
      </c>
      <c r="BT461">
        <v>1</v>
      </c>
      <c r="BV461" s="56">
        <v>394</v>
      </c>
      <c r="BW461">
        <v>1</v>
      </c>
      <c r="BY461" s="56">
        <v>54.5</v>
      </c>
      <c r="BZ461">
        <v>1</v>
      </c>
      <c r="CB461" s="56">
        <v>394</v>
      </c>
      <c r="CC461">
        <v>1</v>
      </c>
      <c r="CE461" s="56">
        <v>50.8</v>
      </c>
      <c r="CF461">
        <v>1</v>
      </c>
      <c r="CH461" s="56">
        <v>397</v>
      </c>
      <c r="CI461">
        <v>1</v>
      </c>
      <c r="CK461" s="56">
        <v>58.7</v>
      </c>
      <c r="CL461">
        <v>2</v>
      </c>
    </row>
    <row r="462" spans="7:96" x14ac:dyDescent="0.2">
      <c r="G462" s="56" t="s">
        <v>383</v>
      </c>
      <c r="H462">
        <v>14</v>
      </c>
      <c r="N462" s="56" t="s">
        <v>1303</v>
      </c>
      <c r="O462">
        <v>1</v>
      </c>
      <c r="AI462" s="56">
        <v>54.8</v>
      </c>
      <c r="AJ462">
        <v>1</v>
      </c>
      <c r="AL462" s="56">
        <v>395</v>
      </c>
      <c r="AM462">
        <v>1</v>
      </c>
      <c r="AO462" s="56">
        <v>49.4</v>
      </c>
      <c r="AP462">
        <v>1</v>
      </c>
      <c r="AR462" s="56">
        <v>395</v>
      </c>
      <c r="AS462">
        <v>1</v>
      </c>
      <c r="AU462" s="56">
        <v>47.3</v>
      </c>
      <c r="AV462">
        <v>1</v>
      </c>
      <c r="AX462" s="56">
        <v>395</v>
      </c>
      <c r="AY462">
        <v>1</v>
      </c>
      <c r="BA462" s="56">
        <v>54.2</v>
      </c>
      <c r="BB462">
        <v>2</v>
      </c>
      <c r="BD462" s="56">
        <v>396</v>
      </c>
      <c r="BE462">
        <v>1</v>
      </c>
      <c r="BG462" s="56">
        <v>60.6</v>
      </c>
      <c r="BH462">
        <v>1</v>
      </c>
      <c r="BJ462" s="56">
        <v>399</v>
      </c>
      <c r="BK462">
        <v>1</v>
      </c>
      <c r="BM462" s="56">
        <v>56.2</v>
      </c>
      <c r="BN462">
        <v>1</v>
      </c>
      <c r="BP462" s="56">
        <v>395</v>
      </c>
      <c r="BQ462">
        <v>1</v>
      </c>
      <c r="BS462" s="56">
        <v>54.3</v>
      </c>
      <c r="BT462">
        <v>1</v>
      </c>
      <c r="BV462" s="56">
        <v>395</v>
      </c>
      <c r="BW462">
        <v>1</v>
      </c>
      <c r="BY462" s="56">
        <v>54.6</v>
      </c>
      <c r="BZ462">
        <v>1</v>
      </c>
      <c r="CB462" s="56">
        <v>395</v>
      </c>
      <c r="CC462">
        <v>1</v>
      </c>
      <c r="CE462" s="56">
        <v>50.9</v>
      </c>
      <c r="CF462">
        <v>1</v>
      </c>
      <c r="CH462" s="56">
        <v>398</v>
      </c>
      <c r="CI462">
        <v>1</v>
      </c>
      <c r="CK462" s="56">
        <v>58.8</v>
      </c>
      <c r="CL462">
        <v>3</v>
      </c>
    </row>
    <row r="463" spans="7:96" x14ac:dyDescent="0.2">
      <c r="G463" s="56" t="s">
        <v>181</v>
      </c>
      <c r="H463">
        <v>8</v>
      </c>
      <c r="N463" s="56" t="s">
        <v>1500</v>
      </c>
      <c r="O463">
        <v>1</v>
      </c>
      <c r="AI463" s="56">
        <v>55</v>
      </c>
      <c r="AJ463">
        <v>1</v>
      </c>
      <c r="AL463" s="56">
        <v>396</v>
      </c>
      <c r="AM463">
        <v>1</v>
      </c>
      <c r="AO463" s="56">
        <v>49.8</v>
      </c>
      <c r="AP463">
        <v>1</v>
      </c>
      <c r="AR463" s="56">
        <v>396</v>
      </c>
      <c r="AS463">
        <v>1</v>
      </c>
      <c r="AU463" s="56">
        <v>47.4</v>
      </c>
      <c r="AV463">
        <v>1</v>
      </c>
      <c r="AX463" s="56">
        <v>396</v>
      </c>
      <c r="AY463">
        <v>1</v>
      </c>
      <c r="BA463" s="56">
        <v>54.3</v>
      </c>
      <c r="BB463">
        <v>1</v>
      </c>
      <c r="BD463" s="56">
        <v>397</v>
      </c>
      <c r="BE463">
        <v>1</v>
      </c>
      <c r="BG463" s="56">
        <v>60.7</v>
      </c>
      <c r="BH463">
        <v>1</v>
      </c>
      <c r="BJ463" s="56">
        <v>400</v>
      </c>
      <c r="BK463">
        <v>1</v>
      </c>
      <c r="BM463" s="56">
        <v>56.3</v>
      </c>
      <c r="BN463">
        <v>1</v>
      </c>
      <c r="BP463" s="56">
        <v>396</v>
      </c>
      <c r="BQ463">
        <v>1</v>
      </c>
      <c r="BS463" s="56">
        <v>54.4</v>
      </c>
      <c r="BT463">
        <v>1</v>
      </c>
      <c r="BV463" s="56">
        <v>396</v>
      </c>
      <c r="BW463">
        <v>1</v>
      </c>
      <c r="BY463" s="56">
        <v>54.7</v>
      </c>
      <c r="BZ463">
        <v>2</v>
      </c>
      <c r="CB463" s="56">
        <v>396</v>
      </c>
      <c r="CC463">
        <v>1</v>
      </c>
      <c r="CE463" s="56">
        <v>51.2</v>
      </c>
      <c r="CF463">
        <v>3</v>
      </c>
      <c r="CH463" s="56">
        <v>399</v>
      </c>
      <c r="CI463">
        <v>1</v>
      </c>
      <c r="CK463" s="56">
        <v>58.9</v>
      </c>
      <c r="CL463">
        <v>4</v>
      </c>
    </row>
    <row r="464" spans="7:96" x14ac:dyDescent="0.2">
      <c r="G464" s="56" t="s">
        <v>93</v>
      </c>
      <c r="H464">
        <v>49</v>
      </c>
      <c r="N464" s="56" t="s">
        <v>1047</v>
      </c>
      <c r="O464">
        <v>1</v>
      </c>
      <c r="AI464" s="56">
        <v>55.1</v>
      </c>
      <c r="AJ464">
        <v>1</v>
      </c>
      <c r="AL464" s="56">
        <v>397</v>
      </c>
      <c r="AM464">
        <v>1</v>
      </c>
      <c r="AO464" s="56">
        <v>50</v>
      </c>
      <c r="AP464">
        <v>1</v>
      </c>
      <c r="AR464" s="56">
        <v>397</v>
      </c>
      <c r="AS464">
        <v>1</v>
      </c>
      <c r="AU464" s="56">
        <v>47.5</v>
      </c>
      <c r="AV464">
        <v>2</v>
      </c>
      <c r="AX464" s="56">
        <v>397</v>
      </c>
      <c r="AY464">
        <v>1</v>
      </c>
      <c r="BA464" s="56">
        <v>54.4</v>
      </c>
      <c r="BB464">
        <v>2</v>
      </c>
      <c r="BD464" s="56">
        <v>398</v>
      </c>
      <c r="BE464">
        <v>1</v>
      </c>
      <c r="BG464" s="56">
        <v>60.9</v>
      </c>
      <c r="BH464">
        <v>2</v>
      </c>
      <c r="BJ464" s="56">
        <v>401</v>
      </c>
      <c r="BK464">
        <v>1</v>
      </c>
      <c r="BM464" s="56">
        <v>56.4</v>
      </c>
      <c r="BN464">
        <v>2</v>
      </c>
      <c r="BP464" s="56">
        <v>397</v>
      </c>
      <c r="BQ464">
        <v>1</v>
      </c>
      <c r="BS464" s="56">
        <v>54.5</v>
      </c>
      <c r="BT464">
        <v>1</v>
      </c>
      <c r="BV464" s="56">
        <v>397</v>
      </c>
      <c r="BW464">
        <v>1</v>
      </c>
      <c r="BY464" s="56">
        <v>54.8</v>
      </c>
      <c r="BZ464">
        <v>1</v>
      </c>
      <c r="CB464" s="56">
        <v>397</v>
      </c>
      <c r="CC464">
        <v>1</v>
      </c>
      <c r="CE464" s="56">
        <v>51.4</v>
      </c>
      <c r="CF464">
        <v>2</v>
      </c>
      <c r="CH464" s="56">
        <v>400</v>
      </c>
      <c r="CI464">
        <v>1</v>
      </c>
      <c r="CK464" s="56">
        <v>59</v>
      </c>
      <c r="CL464">
        <v>1</v>
      </c>
    </row>
    <row r="465" spans="7:90" x14ac:dyDescent="0.2">
      <c r="G465" s="56" t="s">
        <v>44</v>
      </c>
      <c r="H465">
        <v>51</v>
      </c>
      <c r="N465" s="56" t="s">
        <v>1414</v>
      </c>
      <c r="O465">
        <v>1</v>
      </c>
      <c r="AI465" s="56">
        <v>55.3</v>
      </c>
      <c r="AJ465">
        <v>2</v>
      </c>
      <c r="AL465" s="56">
        <v>398</v>
      </c>
      <c r="AM465">
        <v>1</v>
      </c>
      <c r="AO465" s="56">
        <v>50.1</v>
      </c>
      <c r="AP465">
        <v>1</v>
      </c>
      <c r="AR465" s="56">
        <v>398</v>
      </c>
      <c r="AS465">
        <v>1</v>
      </c>
      <c r="AU465" s="56">
        <v>47.6</v>
      </c>
      <c r="AV465">
        <v>3</v>
      </c>
      <c r="AX465" s="56">
        <v>398</v>
      </c>
      <c r="AY465">
        <v>1</v>
      </c>
      <c r="BA465" s="56">
        <v>54.5</v>
      </c>
      <c r="BB465">
        <v>2</v>
      </c>
      <c r="BD465" s="56">
        <v>399</v>
      </c>
      <c r="BE465">
        <v>1</v>
      </c>
      <c r="BG465" s="56">
        <v>61.3</v>
      </c>
      <c r="BH465">
        <v>2</v>
      </c>
      <c r="BJ465" s="56">
        <v>402</v>
      </c>
      <c r="BK465">
        <v>1</v>
      </c>
      <c r="BM465" s="56">
        <v>56.7</v>
      </c>
      <c r="BN465">
        <v>2</v>
      </c>
      <c r="BP465" s="56">
        <v>398</v>
      </c>
      <c r="BQ465">
        <v>1</v>
      </c>
      <c r="BS465" s="56">
        <v>54.6</v>
      </c>
      <c r="BT465">
        <v>1</v>
      </c>
      <c r="BV465" s="56">
        <v>398</v>
      </c>
      <c r="BW465">
        <v>1</v>
      </c>
      <c r="BY465" s="56">
        <v>55</v>
      </c>
      <c r="BZ465">
        <v>1</v>
      </c>
      <c r="CB465" s="56">
        <v>398</v>
      </c>
      <c r="CC465">
        <v>1</v>
      </c>
      <c r="CE465" s="56">
        <v>51.5</v>
      </c>
      <c r="CF465">
        <v>1</v>
      </c>
      <c r="CH465" s="56">
        <v>401</v>
      </c>
      <c r="CI465">
        <v>1</v>
      </c>
      <c r="CK465" s="56">
        <v>59.1</v>
      </c>
      <c r="CL465">
        <v>1</v>
      </c>
    </row>
    <row r="466" spans="7:90" x14ac:dyDescent="0.2">
      <c r="G466" s="56" t="s">
        <v>89</v>
      </c>
      <c r="H466">
        <v>47</v>
      </c>
      <c r="N466" s="56" t="s">
        <v>212</v>
      </c>
      <c r="O466">
        <v>1</v>
      </c>
      <c r="AI466" s="56">
        <v>55.7</v>
      </c>
      <c r="AJ466">
        <v>1</v>
      </c>
      <c r="AL466" s="56">
        <v>399</v>
      </c>
      <c r="AM466">
        <v>1</v>
      </c>
      <c r="AO466" s="56">
        <v>50.2</v>
      </c>
      <c r="AP466">
        <v>1</v>
      </c>
      <c r="AR466" s="56">
        <v>399</v>
      </c>
      <c r="AS466">
        <v>1</v>
      </c>
      <c r="AU466" s="56">
        <v>47.7</v>
      </c>
      <c r="AV466">
        <v>1</v>
      </c>
      <c r="AX466" s="56">
        <v>399</v>
      </c>
      <c r="AY466">
        <v>1</v>
      </c>
      <c r="BA466" s="56">
        <v>54.6</v>
      </c>
      <c r="BB466">
        <v>2</v>
      </c>
      <c r="BD466" s="56">
        <v>400</v>
      </c>
      <c r="BE466">
        <v>1</v>
      </c>
      <c r="BG466" s="56">
        <v>61.4</v>
      </c>
      <c r="BH466">
        <v>1</v>
      </c>
      <c r="BJ466" s="56">
        <v>403</v>
      </c>
      <c r="BK466">
        <v>1</v>
      </c>
      <c r="BM466" s="56">
        <v>56.8</v>
      </c>
      <c r="BN466">
        <v>1</v>
      </c>
      <c r="BP466" s="56">
        <v>399</v>
      </c>
      <c r="BQ466">
        <v>1</v>
      </c>
      <c r="BS466" s="56">
        <v>55</v>
      </c>
      <c r="BT466">
        <v>1</v>
      </c>
      <c r="BV466" s="56">
        <v>399</v>
      </c>
      <c r="BW466">
        <v>1</v>
      </c>
      <c r="BY466" s="56">
        <v>55.1</v>
      </c>
      <c r="BZ466">
        <v>4</v>
      </c>
      <c r="CB466" s="56">
        <v>399</v>
      </c>
      <c r="CC466">
        <v>1</v>
      </c>
      <c r="CE466" s="56">
        <v>51.6</v>
      </c>
      <c r="CF466">
        <v>1</v>
      </c>
      <c r="CH466" s="56">
        <v>402</v>
      </c>
      <c r="CI466">
        <v>1</v>
      </c>
      <c r="CK466" s="56">
        <v>59.2</v>
      </c>
      <c r="CL466">
        <v>3</v>
      </c>
    </row>
    <row r="467" spans="7:90" x14ac:dyDescent="0.2">
      <c r="G467" s="56" t="s">
        <v>43</v>
      </c>
      <c r="H467">
        <v>51</v>
      </c>
      <c r="N467" s="56" t="s">
        <v>556</v>
      </c>
      <c r="O467">
        <v>1</v>
      </c>
      <c r="AI467" s="56">
        <v>56.6</v>
      </c>
      <c r="AJ467">
        <v>1</v>
      </c>
      <c r="AL467" s="56">
        <v>400</v>
      </c>
      <c r="AM467">
        <v>1</v>
      </c>
      <c r="AO467" s="56">
        <v>50.3</v>
      </c>
      <c r="AP467">
        <v>1</v>
      </c>
      <c r="AR467" s="56">
        <v>400</v>
      </c>
      <c r="AS467">
        <v>1</v>
      </c>
      <c r="AU467" s="56">
        <v>47.8</v>
      </c>
      <c r="AV467">
        <v>1</v>
      </c>
      <c r="AX467" s="56">
        <v>400</v>
      </c>
      <c r="AY467">
        <v>1</v>
      </c>
      <c r="BA467" s="56">
        <v>54.7</v>
      </c>
      <c r="BB467">
        <v>2</v>
      </c>
      <c r="BD467" s="56">
        <v>401</v>
      </c>
      <c r="BE467">
        <v>1</v>
      </c>
      <c r="BG467" s="56">
        <v>61.5</v>
      </c>
      <c r="BH467">
        <v>1</v>
      </c>
      <c r="BJ467" s="56">
        <v>404</v>
      </c>
      <c r="BK467">
        <v>1</v>
      </c>
      <c r="BM467" s="56">
        <v>56.9</v>
      </c>
      <c r="BN467">
        <v>2</v>
      </c>
      <c r="BP467" s="56">
        <v>400</v>
      </c>
      <c r="BQ467">
        <v>1</v>
      </c>
      <c r="BS467" s="56">
        <v>55.1</v>
      </c>
      <c r="BT467">
        <v>1</v>
      </c>
      <c r="BV467" s="56">
        <v>400</v>
      </c>
      <c r="BW467">
        <v>1</v>
      </c>
      <c r="BY467" s="56">
        <v>55.2</v>
      </c>
      <c r="BZ467">
        <v>1</v>
      </c>
      <c r="CB467" s="56">
        <v>400</v>
      </c>
      <c r="CC467">
        <v>1</v>
      </c>
      <c r="CE467" s="56">
        <v>51.7</v>
      </c>
      <c r="CF467">
        <v>1</v>
      </c>
      <c r="CH467" s="56">
        <v>403</v>
      </c>
      <c r="CI467">
        <v>1</v>
      </c>
      <c r="CK467" s="56">
        <v>59.3</v>
      </c>
      <c r="CL467">
        <v>2</v>
      </c>
    </row>
    <row r="468" spans="7:90" x14ac:dyDescent="0.2">
      <c r="G468" s="56" t="s">
        <v>1982</v>
      </c>
      <c r="H468">
        <v>1503</v>
      </c>
      <c r="N468" s="56" t="s">
        <v>1775</v>
      </c>
      <c r="O468">
        <v>1</v>
      </c>
      <c r="AI468" s="56">
        <v>56.8</v>
      </c>
      <c r="AJ468">
        <v>3</v>
      </c>
      <c r="AL468" s="56">
        <v>401</v>
      </c>
      <c r="AM468">
        <v>1</v>
      </c>
      <c r="AO468" s="56">
        <v>50.5</v>
      </c>
      <c r="AP468">
        <v>3</v>
      </c>
      <c r="AR468" s="56">
        <v>401</v>
      </c>
      <c r="AS468">
        <v>1</v>
      </c>
      <c r="AU468" s="56">
        <v>47.9</v>
      </c>
      <c r="AV468">
        <v>2</v>
      </c>
      <c r="AX468" s="56">
        <v>401</v>
      </c>
      <c r="AY468">
        <v>1</v>
      </c>
      <c r="BA468" s="56">
        <v>54.8</v>
      </c>
      <c r="BB468">
        <v>1</v>
      </c>
      <c r="BD468" s="56">
        <v>402</v>
      </c>
      <c r="BE468">
        <v>1</v>
      </c>
      <c r="BG468" s="56">
        <v>61.6</v>
      </c>
      <c r="BH468">
        <v>2</v>
      </c>
      <c r="BJ468" s="56">
        <v>405</v>
      </c>
      <c r="BK468">
        <v>1</v>
      </c>
      <c r="BM468" s="56">
        <v>57.2</v>
      </c>
      <c r="BN468">
        <v>2</v>
      </c>
      <c r="BP468" s="56">
        <v>401</v>
      </c>
      <c r="BQ468">
        <v>1</v>
      </c>
      <c r="BS468" s="56">
        <v>55.2</v>
      </c>
      <c r="BT468">
        <v>1</v>
      </c>
      <c r="BV468" s="56">
        <v>401</v>
      </c>
      <c r="BW468">
        <v>1</v>
      </c>
      <c r="BY468" s="56">
        <v>55.3</v>
      </c>
      <c r="BZ468">
        <v>1</v>
      </c>
      <c r="CB468" s="56">
        <v>401</v>
      </c>
      <c r="CC468">
        <v>1</v>
      </c>
      <c r="CE468" s="56">
        <v>51.8</v>
      </c>
      <c r="CF468">
        <v>2</v>
      </c>
      <c r="CH468" s="56">
        <v>404</v>
      </c>
      <c r="CI468">
        <v>1</v>
      </c>
      <c r="CK468" s="56">
        <v>59.5</v>
      </c>
      <c r="CL468">
        <v>1</v>
      </c>
    </row>
    <row r="469" spans="7:90" x14ac:dyDescent="0.2">
      <c r="N469" s="56" t="s">
        <v>389</v>
      </c>
      <c r="O469">
        <v>1</v>
      </c>
      <c r="AI469" s="56">
        <v>57.1</v>
      </c>
      <c r="AJ469">
        <v>2</v>
      </c>
      <c r="AL469" s="56">
        <v>402</v>
      </c>
      <c r="AM469">
        <v>1</v>
      </c>
      <c r="AO469" s="56">
        <v>50.6</v>
      </c>
      <c r="AP469">
        <v>1</v>
      </c>
      <c r="AR469" s="56">
        <v>402</v>
      </c>
      <c r="AS469">
        <v>1</v>
      </c>
      <c r="AU469" s="56">
        <v>48</v>
      </c>
      <c r="AV469">
        <v>1</v>
      </c>
      <c r="AX469" s="56">
        <v>402</v>
      </c>
      <c r="AY469">
        <v>1</v>
      </c>
      <c r="BA469" s="56">
        <v>55.2</v>
      </c>
      <c r="BB469">
        <v>2</v>
      </c>
      <c r="BD469" s="56">
        <v>403</v>
      </c>
      <c r="BE469">
        <v>1</v>
      </c>
      <c r="BG469" s="56">
        <v>61.8</v>
      </c>
      <c r="BH469">
        <v>1</v>
      </c>
      <c r="BJ469" s="56">
        <v>406</v>
      </c>
      <c r="BK469">
        <v>1</v>
      </c>
      <c r="BM469" s="56">
        <v>57.5</v>
      </c>
      <c r="BN469">
        <v>1</v>
      </c>
      <c r="BP469" s="56">
        <v>402</v>
      </c>
      <c r="BQ469">
        <v>1</v>
      </c>
      <c r="BS469" s="56">
        <v>55.5</v>
      </c>
      <c r="BT469">
        <v>2</v>
      </c>
      <c r="BV469" s="56">
        <v>402</v>
      </c>
      <c r="BW469">
        <v>1</v>
      </c>
      <c r="BY469" s="56">
        <v>55.4</v>
      </c>
      <c r="BZ469">
        <v>3</v>
      </c>
      <c r="CB469" s="56">
        <v>402</v>
      </c>
      <c r="CC469">
        <v>1</v>
      </c>
      <c r="CE469" s="56">
        <v>52.2</v>
      </c>
      <c r="CF469">
        <v>1</v>
      </c>
      <c r="CH469" s="56">
        <v>405</v>
      </c>
      <c r="CI469">
        <v>1</v>
      </c>
      <c r="CK469" s="56">
        <v>59.6</v>
      </c>
      <c r="CL469">
        <v>4</v>
      </c>
    </row>
    <row r="470" spans="7:90" x14ac:dyDescent="0.2">
      <c r="N470" s="56" t="s">
        <v>1538</v>
      </c>
      <c r="O470">
        <v>1</v>
      </c>
      <c r="AI470" s="56">
        <v>57.2</v>
      </c>
      <c r="AJ470">
        <v>2</v>
      </c>
      <c r="AL470" s="56">
        <v>403</v>
      </c>
      <c r="AM470">
        <v>1</v>
      </c>
      <c r="AO470" s="56">
        <v>50.9</v>
      </c>
      <c r="AP470">
        <v>2</v>
      </c>
      <c r="AR470" s="56">
        <v>403</v>
      </c>
      <c r="AS470">
        <v>1</v>
      </c>
      <c r="AU470" s="56">
        <v>48.2</v>
      </c>
      <c r="AV470">
        <v>1</v>
      </c>
      <c r="AX470" s="56">
        <v>403</v>
      </c>
      <c r="AY470">
        <v>1</v>
      </c>
      <c r="BA470" s="56">
        <v>55.3</v>
      </c>
      <c r="BB470">
        <v>1</v>
      </c>
      <c r="BD470" s="56">
        <v>404</v>
      </c>
      <c r="BE470">
        <v>1</v>
      </c>
      <c r="BG470" s="56">
        <v>61.9</v>
      </c>
      <c r="BH470">
        <v>1</v>
      </c>
      <c r="BJ470" s="56">
        <v>407</v>
      </c>
      <c r="BK470">
        <v>1</v>
      </c>
      <c r="BM470" s="56">
        <v>57.6</v>
      </c>
      <c r="BN470">
        <v>2</v>
      </c>
      <c r="BP470" s="56">
        <v>403</v>
      </c>
      <c r="BQ470">
        <v>1</v>
      </c>
      <c r="BS470" s="56">
        <v>55.6</v>
      </c>
      <c r="BT470">
        <v>3</v>
      </c>
      <c r="BV470" s="56">
        <v>403</v>
      </c>
      <c r="BW470">
        <v>1</v>
      </c>
      <c r="BY470" s="56">
        <v>55.5</v>
      </c>
      <c r="BZ470">
        <v>2</v>
      </c>
      <c r="CB470" s="56">
        <v>403</v>
      </c>
      <c r="CC470">
        <v>1</v>
      </c>
      <c r="CE470" s="56">
        <v>52.3</v>
      </c>
      <c r="CF470">
        <v>1</v>
      </c>
      <c r="CH470" s="56">
        <v>406</v>
      </c>
      <c r="CI470">
        <v>1</v>
      </c>
      <c r="CK470" s="56">
        <v>59.7</v>
      </c>
      <c r="CL470">
        <v>2</v>
      </c>
    </row>
    <row r="471" spans="7:90" x14ac:dyDescent="0.2">
      <c r="N471" s="56" t="s">
        <v>86</v>
      </c>
      <c r="O471">
        <v>1</v>
      </c>
      <c r="AI471" s="56">
        <v>57.3</v>
      </c>
      <c r="AJ471">
        <v>1</v>
      </c>
      <c r="AL471" s="56">
        <v>404</v>
      </c>
      <c r="AM471">
        <v>1</v>
      </c>
      <c r="AO471" s="56">
        <v>51</v>
      </c>
      <c r="AP471">
        <v>1</v>
      </c>
      <c r="AR471" s="56">
        <v>404</v>
      </c>
      <c r="AS471">
        <v>1</v>
      </c>
      <c r="AU471" s="56">
        <v>48.3</v>
      </c>
      <c r="AV471">
        <v>1</v>
      </c>
      <c r="AX471" s="56">
        <v>404</v>
      </c>
      <c r="AY471">
        <v>1</v>
      </c>
      <c r="BA471" s="56">
        <v>55.4</v>
      </c>
      <c r="BB471">
        <v>1</v>
      </c>
      <c r="BD471" s="56">
        <v>405</v>
      </c>
      <c r="BE471">
        <v>1</v>
      </c>
      <c r="BG471" s="56">
        <v>62.1</v>
      </c>
      <c r="BH471">
        <v>2</v>
      </c>
      <c r="BJ471" s="56">
        <v>408</v>
      </c>
      <c r="BK471">
        <v>1</v>
      </c>
      <c r="BM471" s="56">
        <v>57.8</v>
      </c>
      <c r="BN471">
        <v>1</v>
      </c>
      <c r="BP471" s="56">
        <v>404</v>
      </c>
      <c r="BQ471">
        <v>1</v>
      </c>
      <c r="BS471" s="56">
        <v>55.8</v>
      </c>
      <c r="BT471">
        <v>1</v>
      </c>
      <c r="BV471" s="56">
        <v>404</v>
      </c>
      <c r="BW471">
        <v>1</v>
      </c>
      <c r="BY471" s="56">
        <v>55.6</v>
      </c>
      <c r="BZ471">
        <v>1</v>
      </c>
      <c r="CB471" s="56">
        <v>404</v>
      </c>
      <c r="CC471">
        <v>1</v>
      </c>
      <c r="CE471" s="56">
        <v>52.5</v>
      </c>
      <c r="CF471">
        <v>1</v>
      </c>
      <c r="CH471" s="56">
        <v>407</v>
      </c>
      <c r="CI471">
        <v>1</v>
      </c>
      <c r="CK471" s="56">
        <v>59.8</v>
      </c>
      <c r="CL471">
        <v>1</v>
      </c>
    </row>
    <row r="472" spans="7:90" x14ac:dyDescent="0.2">
      <c r="N472" s="56" t="s">
        <v>486</v>
      </c>
      <c r="O472">
        <v>1</v>
      </c>
      <c r="AI472" s="56">
        <v>57.5</v>
      </c>
      <c r="AJ472">
        <v>1</v>
      </c>
      <c r="AL472" s="56">
        <v>405</v>
      </c>
      <c r="AM472">
        <v>1</v>
      </c>
      <c r="AO472" s="56">
        <v>51.2</v>
      </c>
      <c r="AP472">
        <v>1</v>
      </c>
      <c r="AR472" s="56">
        <v>405</v>
      </c>
      <c r="AS472">
        <v>1</v>
      </c>
      <c r="AU472" s="56">
        <v>48.4</v>
      </c>
      <c r="AV472">
        <v>2</v>
      </c>
      <c r="AX472" s="56">
        <v>405</v>
      </c>
      <c r="AY472">
        <v>1</v>
      </c>
      <c r="BA472" s="56">
        <v>55.5</v>
      </c>
      <c r="BB472">
        <v>3</v>
      </c>
      <c r="BD472" s="56">
        <v>406</v>
      </c>
      <c r="BE472">
        <v>1</v>
      </c>
      <c r="BG472" s="56">
        <v>62.5</v>
      </c>
      <c r="BH472">
        <v>1</v>
      </c>
      <c r="BJ472" s="56">
        <v>409</v>
      </c>
      <c r="BK472">
        <v>1</v>
      </c>
      <c r="BM472" s="56">
        <v>57.9</v>
      </c>
      <c r="BN472">
        <v>1</v>
      </c>
      <c r="BP472" s="56">
        <v>405</v>
      </c>
      <c r="BQ472">
        <v>1</v>
      </c>
      <c r="BS472" s="56">
        <v>56</v>
      </c>
      <c r="BT472">
        <v>1</v>
      </c>
      <c r="BV472" s="56">
        <v>405</v>
      </c>
      <c r="BW472">
        <v>1</v>
      </c>
      <c r="BY472" s="56">
        <v>55.7</v>
      </c>
      <c r="BZ472">
        <v>6</v>
      </c>
      <c r="CB472" s="56">
        <v>405</v>
      </c>
      <c r="CC472">
        <v>1</v>
      </c>
      <c r="CE472" s="56">
        <v>53</v>
      </c>
      <c r="CF472">
        <v>1</v>
      </c>
      <c r="CH472" s="56">
        <v>408</v>
      </c>
      <c r="CI472">
        <v>1</v>
      </c>
      <c r="CK472" s="56">
        <v>59.9</v>
      </c>
      <c r="CL472">
        <v>2</v>
      </c>
    </row>
    <row r="473" spans="7:90" x14ac:dyDescent="0.2">
      <c r="N473" s="56" t="s">
        <v>1185</v>
      </c>
      <c r="O473">
        <v>1</v>
      </c>
      <c r="AI473" s="56">
        <v>57.6</v>
      </c>
      <c r="AJ473">
        <v>1</v>
      </c>
      <c r="AL473" s="56">
        <v>406</v>
      </c>
      <c r="AM473">
        <v>1</v>
      </c>
      <c r="AO473" s="56">
        <v>51.3</v>
      </c>
      <c r="AP473">
        <v>3</v>
      </c>
      <c r="AR473" s="56">
        <v>406</v>
      </c>
      <c r="AS473">
        <v>1</v>
      </c>
      <c r="AU473" s="56">
        <v>48.8</v>
      </c>
      <c r="AV473">
        <v>1</v>
      </c>
      <c r="AX473" s="56">
        <v>406</v>
      </c>
      <c r="AY473">
        <v>1</v>
      </c>
      <c r="BA473" s="56">
        <v>55.6</v>
      </c>
      <c r="BB473">
        <v>1</v>
      </c>
      <c r="BD473" s="56">
        <v>407</v>
      </c>
      <c r="BE473">
        <v>1</v>
      </c>
      <c r="BG473" s="56">
        <v>62.6</v>
      </c>
      <c r="BH473">
        <v>1</v>
      </c>
      <c r="BJ473" s="56">
        <v>410</v>
      </c>
      <c r="BK473">
        <v>1</v>
      </c>
      <c r="BM473" s="56">
        <v>58</v>
      </c>
      <c r="BN473">
        <v>1</v>
      </c>
      <c r="BP473" s="56">
        <v>406</v>
      </c>
      <c r="BQ473">
        <v>1</v>
      </c>
      <c r="BS473" s="56">
        <v>56.4</v>
      </c>
      <c r="BT473">
        <v>2</v>
      </c>
      <c r="BV473" s="56">
        <v>406</v>
      </c>
      <c r="BW473">
        <v>1</v>
      </c>
      <c r="BY473" s="56">
        <v>55.8</v>
      </c>
      <c r="BZ473">
        <v>2</v>
      </c>
      <c r="CB473" s="56">
        <v>406</v>
      </c>
      <c r="CC473">
        <v>1</v>
      </c>
      <c r="CE473" s="56">
        <v>53.2</v>
      </c>
      <c r="CF473">
        <v>1</v>
      </c>
      <c r="CH473" s="56">
        <v>409</v>
      </c>
      <c r="CI473">
        <v>1</v>
      </c>
      <c r="CK473" s="56">
        <v>60</v>
      </c>
      <c r="CL473">
        <v>2</v>
      </c>
    </row>
    <row r="474" spans="7:90" x14ac:dyDescent="0.2">
      <c r="N474" s="56" t="s">
        <v>1396</v>
      </c>
      <c r="O474">
        <v>1</v>
      </c>
      <c r="AI474" s="56">
        <v>57.7</v>
      </c>
      <c r="AJ474">
        <v>1</v>
      </c>
      <c r="AL474" s="56">
        <v>407</v>
      </c>
      <c r="AM474">
        <v>1</v>
      </c>
      <c r="AO474" s="56">
        <v>51.5</v>
      </c>
      <c r="AP474">
        <v>2</v>
      </c>
      <c r="AR474" s="56">
        <v>407</v>
      </c>
      <c r="AS474">
        <v>1</v>
      </c>
      <c r="AU474" s="56">
        <v>48.9</v>
      </c>
      <c r="AV474">
        <v>4</v>
      </c>
      <c r="AX474" s="56">
        <v>407</v>
      </c>
      <c r="AY474">
        <v>1</v>
      </c>
      <c r="BA474" s="56">
        <v>55.8</v>
      </c>
      <c r="BB474">
        <v>2</v>
      </c>
      <c r="BD474" s="56">
        <v>408</v>
      </c>
      <c r="BE474">
        <v>1</v>
      </c>
      <c r="BG474" s="56">
        <v>62.9</v>
      </c>
      <c r="BH474">
        <v>1</v>
      </c>
      <c r="BJ474" s="56">
        <v>411</v>
      </c>
      <c r="BK474">
        <v>1</v>
      </c>
      <c r="BM474" s="56">
        <v>58.1</v>
      </c>
      <c r="BN474">
        <v>1</v>
      </c>
      <c r="BP474" s="56">
        <v>407</v>
      </c>
      <c r="BQ474">
        <v>1</v>
      </c>
      <c r="BS474" s="56">
        <v>56.5</v>
      </c>
      <c r="BT474">
        <v>1</v>
      </c>
      <c r="BV474" s="56">
        <v>407</v>
      </c>
      <c r="BW474">
        <v>1</v>
      </c>
      <c r="BY474" s="56">
        <v>55.9</v>
      </c>
      <c r="BZ474">
        <v>1</v>
      </c>
      <c r="CB474" s="56">
        <v>407</v>
      </c>
      <c r="CC474">
        <v>1</v>
      </c>
      <c r="CE474" s="56">
        <v>53.3</v>
      </c>
      <c r="CF474">
        <v>1</v>
      </c>
      <c r="CH474" s="56">
        <v>410</v>
      </c>
      <c r="CI474">
        <v>1</v>
      </c>
      <c r="CK474" s="56">
        <v>60.2</v>
      </c>
      <c r="CL474">
        <v>1</v>
      </c>
    </row>
    <row r="475" spans="7:90" x14ac:dyDescent="0.2">
      <c r="N475" s="56" t="s">
        <v>571</v>
      </c>
      <c r="O475">
        <v>1</v>
      </c>
      <c r="AI475" s="56">
        <v>57.9</v>
      </c>
      <c r="AJ475">
        <v>1</v>
      </c>
      <c r="AL475" s="56">
        <v>408</v>
      </c>
      <c r="AM475">
        <v>1</v>
      </c>
      <c r="AO475" s="56">
        <v>51.7</v>
      </c>
      <c r="AP475">
        <v>2</v>
      </c>
      <c r="AR475" s="56">
        <v>408</v>
      </c>
      <c r="AS475">
        <v>1</v>
      </c>
      <c r="AU475" s="56">
        <v>49</v>
      </c>
      <c r="AV475">
        <v>2</v>
      </c>
      <c r="AX475" s="56">
        <v>408</v>
      </c>
      <c r="AY475">
        <v>1</v>
      </c>
      <c r="BA475" s="56">
        <v>55.9</v>
      </c>
      <c r="BB475">
        <v>1</v>
      </c>
      <c r="BD475" s="56">
        <v>409</v>
      </c>
      <c r="BE475">
        <v>1</v>
      </c>
      <c r="BG475" s="56">
        <v>63</v>
      </c>
      <c r="BH475">
        <v>1</v>
      </c>
      <c r="BJ475" s="56">
        <v>412</v>
      </c>
      <c r="BK475">
        <v>1</v>
      </c>
      <c r="BM475" s="56">
        <v>58.3</v>
      </c>
      <c r="BN475">
        <v>1</v>
      </c>
      <c r="BP475" s="56">
        <v>408</v>
      </c>
      <c r="BQ475">
        <v>1</v>
      </c>
      <c r="BS475" s="56">
        <v>56.8</v>
      </c>
      <c r="BT475">
        <v>2</v>
      </c>
      <c r="BV475" s="56">
        <v>408</v>
      </c>
      <c r="BW475">
        <v>1</v>
      </c>
      <c r="BY475" s="56">
        <v>56</v>
      </c>
      <c r="BZ475">
        <v>1</v>
      </c>
      <c r="CB475" s="56">
        <v>408</v>
      </c>
      <c r="CC475">
        <v>1</v>
      </c>
      <c r="CE475" s="56">
        <v>53.5</v>
      </c>
      <c r="CF475">
        <v>2</v>
      </c>
      <c r="CH475" s="56">
        <v>411</v>
      </c>
      <c r="CI475">
        <v>1</v>
      </c>
      <c r="CK475" s="56">
        <v>60.4</v>
      </c>
      <c r="CL475">
        <v>2</v>
      </c>
    </row>
    <row r="476" spans="7:90" x14ac:dyDescent="0.2">
      <c r="N476" s="56" t="s">
        <v>441</v>
      </c>
      <c r="O476">
        <v>1</v>
      </c>
      <c r="AI476" s="56">
        <v>58.1</v>
      </c>
      <c r="AJ476">
        <v>1</v>
      </c>
      <c r="AL476" s="56">
        <v>409</v>
      </c>
      <c r="AM476">
        <v>1</v>
      </c>
      <c r="AO476" s="56">
        <v>51.8</v>
      </c>
      <c r="AP476">
        <v>1</v>
      </c>
      <c r="AR476" s="56">
        <v>409</v>
      </c>
      <c r="AS476">
        <v>1</v>
      </c>
      <c r="AU476" s="56">
        <v>49.1</v>
      </c>
      <c r="AV476">
        <v>1</v>
      </c>
      <c r="AX476" s="56">
        <v>409</v>
      </c>
      <c r="AY476">
        <v>1</v>
      </c>
      <c r="BA476" s="56">
        <v>56</v>
      </c>
      <c r="BB476">
        <v>1</v>
      </c>
      <c r="BD476" s="56">
        <v>410</v>
      </c>
      <c r="BE476">
        <v>1</v>
      </c>
      <c r="BG476" s="56">
        <v>63.1</v>
      </c>
      <c r="BH476">
        <v>1</v>
      </c>
      <c r="BJ476" s="56">
        <v>413</v>
      </c>
      <c r="BK476">
        <v>1</v>
      </c>
      <c r="BM476" s="56">
        <v>58.4</v>
      </c>
      <c r="BN476">
        <v>1</v>
      </c>
      <c r="BP476" s="56">
        <v>409</v>
      </c>
      <c r="BQ476">
        <v>1</v>
      </c>
      <c r="BS476" s="56">
        <v>56.9</v>
      </c>
      <c r="BT476">
        <v>1</v>
      </c>
      <c r="BV476" s="56">
        <v>409</v>
      </c>
      <c r="BW476">
        <v>1</v>
      </c>
      <c r="BY476" s="56">
        <v>56.1</v>
      </c>
      <c r="BZ476">
        <v>1</v>
      </c>
      <c r="CB476" s="56">
        <v>409</v>
      </c>
      <c r="CC476">
        <v>1</v>
      </c>
      <c r="CE476" s="56">
        <v>53.6</v>
      </c>
      <c r="CF476">
        <v>3</v>
      </c>
      <c r="CH476" s="56">
        <v>412</v>
      </c>
      <c r="CI476">
        <v>1</v>
      </c>
      <c r="CK476" s="56">
        <v>60.5</v>
      </c>
      <c r="CL476">
        <v>2</v>
      </c>
    </row>
    <row r="477" spans="7:90" x14ac:dyDescent="0.2">
      <c r="N477" s="56" t="s">
        <v>213</v>
      </c>
      <c r="O477">
        <v>1</v>
      </c>
      <c r="AI477" s="56">
        <v>58.2</v>
      </c>
      <c r="AJ477">
        <v>2</v>
      </c>
      <c r="AL477" s="56">
        <v>410</v>
      </c>
      <c r="AM477">
        <v>1</v>
      </c>
      <c r="AO477" s="56">
        <v>51.9</v>
      </c>
      <c r="AP477">
        <v>1</v>
      </c>
      <c r="AR477" s="56">
        <v>410</v>
      </c>
      <c r="AS477">
        <v>1</v>
      </c>
      <c r="AU477" s="56">
        <v>49.2</v>
      </c>
      <c r="AV477">
        <v>2</v>
      </c>
      <c r="AX477" s="56">
        <v>410</v>
      </c>
      <c r="AY477">
        <v>1</v>
      </c>
      <c r="BA477" s="56">
        <v>56.1</v>
      </c>
      <c r="BB477">
        <v>1</v>
      </c>
      <c r="BD477" s="56">
        <v>411</v>
      </c>
      <c r="BE477">
        <v>1</v>
      </c>
      <c r="BG477" s="56">
        <v>63.3</v>
      </c>
      <c r="BH477">
        <v>1</v>
      </c>
      <c r="BJ477" s="56">
        <v>414</v>
      </c>
      <c r="BK477">
        <v>1</v>
      </c>
      <c r="BM477" s="56">
        <v>58.5</v>
      </c>
      <c r="BN477">
        <v>1</v>
      </c>
      <c r="BP477" s="56">
        <v>410</v>
      </c>
      <c r="BQ477">
        <v>1</v>
      </c>
      <c r="BS477" s="56">
        <v>57</v>
      </c>
      <c r="BT477">
        <v>1</v>
      </c>
      <c r="BV477" s="56">
        <v>410</v>
      </c>
      <c r="BW477">
        <v>1</v>
      </c>
      <c r="BY477" s="56">
        <v>56.4</v>
      </c>
      <c r="BZ477">
        <v>1</v>
      </c>
      <c r="CB477" s="56">
        <v>410</v>
      </c>
      <c r="CC477">
        <v>1</v>
      </c>
      <c r="CE477" s="56">
        <v>53.7</v>
      </c>
      <c r="CF477">
        <v>2</v>
      </c>
      <c r="CH477" s="56">
        <v>413</v>
      </c>
      <c r="CI477">
        <v>1</v>
      </c>
      <c r="CK477" s="56">
        <v>60.6</v>
      </c>
      <c r="CL477">
        <v>1</v>
      </c>
    </row>
    <row r="478" spans="7:90" x14ac:dyDescent="0.2">
      <c r="N478" s="56" t="s">
        <v>1784</v>
      </c>
      <c r="O478">
        <v>1</v>
      </c>
      <c r="AI478" s="56">
        <v>58.5</v>
      </c>
      <c r="AJ478">
        <v>2</v>
      </c>
      <c r="AL478" s="56">
        <v>411</v>
      </c>
      <c r="AM478">
        <v>1</v>
      </c>
      <c r="AO478" s="56">
        <v>52.2</v>
      </c>
      <c r="AP478">
        <v>1</v>
      </c>
      <c r="AR478" s="56">
        <v>411</v>
      </c>
      <c r="AS478">
        <v>1</v>
      </c>
      <c r="AU478" s="56">
        <v>49.3</v>
      </c>
      <c r="AV478">
        <v>1</v>
      </c>
      <c r="AX478" s="56">
        <v>411</v>
      </c>
      <c r="AY478">
        <v>1</v>
      </c>
      <c r="BA478" s="56">
        <v>56.3</v>
      </c>
      <c r="BB478">
        <v>1</v>
      </c>
      <c r="BD478" s="56">
        <v>412</v>
      </c>
      <c r="BE478">
        <v>1</v>
      </c>
      <c r="BG478" s="56">
        <v>63.4</v>
      </c>
      <c r="BH478">
        <v>1</v>
      </c>
      <c r="BJ478" s="56">
        <v>415</v>
      </c>
      <c r="BK478">
        <v>1</v>
      </c>
      <c r="BM478" s="56">
        <v>58.6</v>
      </c>
      <c r="BN478">
        <v>2</v>
      </c>
      <c r="BP478" s="56">
        <v>411</v>
      </c>
      <c r="BQ478">
        <v>1</v>
      </c>
      <c r="BS478" s="56">
        <v>57.2</v>
      </c>
      <c r="BT478">
        <v>1</v>
      </c>
      <c r="BV478" s="56">
        <v>411</v>
      </c>
      <c r="BW478">
        <v>1</v>
      </c>
      <c r="BY478" s="56">
        <v>56.5</v>
      </c>
      <c r="BZ478">
        <v>3</v>
      </c>
      <c r="CB478" s="56">
        <v>411</v>
      </c>
      <c r="CC478">
        <v>1</v>
      </c>
      <c r="CE478" s="56">
        <v>54.1</v>
      </c>
      <c r="CF478">
        <v>2</v>
      </c>
      <c r="CH478" s="56">
        <v>414</v>
      </c>
      <c r="CI478">
        <v>1</v>
      </c>
      <c r="CK478" s="56">
        <v>60.7</v>
      </c>
      <c r="CL478">
        <v>2</v>
      </c>
    </row>
    <row r="479" spans="7:90" x14ac:dyDescent="0.2">
      <c r="N479" s="56" t="s">
        <v>1719</v>
      </c>
      <c r="O479">
        <v>1</v>
      </c>
      <c r="AI479" s="56">
        <v>58.7</v>
      </c>
      <c r="AJ479">
        <v>1</v>
      </c>
      <c r="AL479" s="56">
        <v>412</v>
      </c>
      <c r="AM479">
        <v>1</v>
      </c>
      <c r="AO479" s="56">
        <v>52.7</v>
      </c>
      <c r="AP479">
        <v>2</v>
      </c>
      <c r="AR479" s="56">
        <v>412</v>
      </c>
      <c r="AS479">
        <v>1</v>
      </c>
      <c r="AU479" s="56">
        <v>49.5</v>
      </c>
      <c r="AV479">
        <v>1</v>
      </c>
      <c r="AX479" s="56">
        <v>412</v>
      </c>
      <c r="AY479">
        <v>1</v>
      </c>
      <c r="BA479" s="56">
        <v>56.6</v>
      </c>
      <c r="BB479">
        <v>4</v>
      </c>
      <c r="BD479" s="56">
        <v>413</v>
      </c>
      <c r="BE479">
        <v>1</v>
      </c>
      <c r="BG479" s="56">
        <v>63.5</v>
      </c>
      <c r="BH479">
        <v>1</v>
      </c>
      <c r="BJ479" s="56">
        <v>416</v>
      </c>
      <c r="BK479">
        <v>1</v>
      </c>
      <c r="BM479" s="56">
        <v>58.8</v>
      </c>
      <c r="BN479">
        <v>1</v>
      </c>
      <c r="BP479" s="56">
        <v>412</v>
      </c>
      <c r="BQ479">
        <v>1</v>
      </c>
      <c r="BS479" s="56">
        <v>57.4</v>
      </c>
      <c r="BT479">
        <v>2</v>
      </c>
      <c r="BV479" s="56">
        <v>412</v>
      </c>
      <c r="BW479">
        <v>1</v>
      </c>
      <c r="BY479" s="56">
        <v>56.6</v>
      </c>
      <c r="BZ479">
        <v>1</v>
      </c>
      <c r="CB479" s="56">
        <v>412</v>
      </c>
      <c r="CC479">
        <v>1</v>
      </c>
      <c r="CE479" s="56">
        <v>54.3</v>
      </c>
      <c r="CF479">
        <v>1</v>
      </c>
      <c r="CH479" s="56">
        <v>415</v>
      </c>
      <c r="CI479">
        <v>1</v>
      </c>
      <c r="CK479" s="56">
        <v>60.8</v>
      </c>
      <c r="CL479">
        <v>3</v>
      </c>
    </row>
    <row r="480" spans="7:90" x14ac:dyDescent="0.2">
      <c r="N480" s="56" t="s">
        <v>1355</v>
      </c>
      <c r="O480">
        <v>1</v>
      </c>
      <c r="AI480" s="56">
        <v>58.9</v>
      </c>
      <c r="AJ480">
        <v>1</v>
      </c>
      <c r="AL480" s="56">
        <v>413</v>
      </c>
      <c r="AM480">
        <v>1</v>
      </c>
      <c r="AO480" s="56">
        <v>52.9</v>
      </c>
      <c r="AP480">
        <v>1</v>
      </c>
      <c r="AR480" s="56">
        <v>413</v>
      </c>
      <c r="AS480">
        <v>1</v>
      </c>
      <c r="AU480" s="56">
        <v>49.8</v>
      </c>
      <c r="AV480">
        <v>2</v>
      </c>
      <c r="AX480" s="56">
        <v>413</v>
      </c>
      <c r="AY480">
        <v>1</v>
      </c>
      <c r="BA480" s="56">
        <v>56.7</v>
      </c>
      <c r="BB480">
        <v>2</v>
      </c>
      <c r="BD480" s="56">
        <v>414</v>
      </c>
      <c r="BE480">
        <v>1</v>
      </c>
      <c r="BG480" s="56">
        <v>63.6</v>
      </c>
      <c r="BH480">
        <v>1</v>
      </c>
      <c r="BJ480" s="56">
        <v>417</v>
      </c>
      <c r="BK480">
        <v>1</v>
      </c>
      <c r="BM480" s="56">
        <v>59</v>
      </c>
      <c r="BN480">
        <v>1</v>
      </c>
      <c r="BP480" s="56">
        <v>413</v>
      </c>
      <c r="BQ480">
        <v>1</v>
      </c>
      <c r="BS480" s="56">
        <v>57.6</v>
      </c>
      <c r="BT480">
        <v>1</v>
      </c>
      <c r="BV480" s="56">
        <v>413</v>
      </c>
      <c r="BW480">
        <v>1</v>
      </c>
      <c r="BY480" s="56">
        <v>56.7</v>
      </c>
      <c r="BZ480">
        <v>1</v>
      </c>
      <c r="CB480" s="56">
        <v>413</v>
      </c>
      <c r="CC480">
        <v>1</v>
      </c>
      <c r="CE480" s="56">
        <v>54.4</v>
      </c>
      <c r="CF480">
        <v>1</v>
      </c>
      <c r="CH480" s="56">
        <v>416</v>
      </c>
      <c r="CI480">
        <v>1</v>
      </c>
      <c r="CK480" s="56">
        <v>60.9</v>
      </c>
      <c r="CL480">
        <v>5</v>
      </c>
    </row>
    <row r="481" spans="14:90" x14ac:dyDescent="0.2">
      <c r="N481" s="56" t="s">
        <v>1378</v>
      </c>
      <c r="O481">
        <v>1</v>
      </c>
      <c r="AI481" s="56">
        <v>59.3</v>
      </c>
      <c r="AJ481">
        <v>1</v>
      </c>
      <c r="AL481" s="56">
        <v>414</v>
      </c>
      <c r="AM481">
        <v>1</v>
      </c>
      <c r="AO481" s="56">
        <v>53</v>
      </c>
      <c r="AP481">
        <v>1</v>
      </c>
      <c r="AR481" s="56">
        <v>414</v>
      </c>
      <c r="AS481">
        <v>1</v>
      </c>
      <c r="AU481" s="56">
        <v>49.9</v>
      </c>
      <c r="AV481">
        <v>1</v>
      </c>
      <c r="AX481" s="56">
        <v>414</v>
      </c>
      <c r="AY481">
        <v>1</v>
      </c>
      <c r="BA481" s="56">
        <v>56.8</v>
      </c>
      <c r="BB481">
        <v>1</v>
      </c>
      <c r="BD481" s="56">
        <v>415</v>
      </c>
      <c r="BE481">
        <v>1</v>
      </c>
      <c r="BG481" s="56">
        <v>63.8</v>
      </c>
      <c r="BH481">
        <v>1</v>
      </c>
      <c r="BJ481" s="56">
        <v>418</v>
      </c>
      <c r="BK481">
        <v>1</v>
      </c>
      <c r="BM481" s="56">
        <v>59.2</v>
      </c>
      <c r="BN481">
        <v>1</v>
      </c>
      <c r="BP481" s="56">
        <v>414</v>
      </c>
      <c r="BQ481">
        <v>1</v>
      </c>
      <c r="BS481" s="56">
        <v>57.7</v>
      </c>
      <c r="BT481">
        <v>1</v>
      </c>
      <c r="BV481" s="56">
        <v>414</v>
      </c>
      <c r="BW481">
        <v>1</v>
      </c>
      <c r="BY481" s="56">
        <v>56.8</v>
      </c>
      <c r="BZ481">
        <v>1</v>
      </c>
      <c r="CB481" s="56">
        <v>414</v>
      </c>
      <c r="CC481">
        <v>1</v>
      </c>
      <c r="CE481" s="56">
        <v>54.5</v>
      </c>
      <c r="CF481">
        <v>1</v>
      </c>
      <c r="CH481" s="56">
        <v>417</v>
      </c>
      <c r="CI481">
        <v>1</v>
      </c>
      <c r="CK481" s="56">
        <v>61</v>
      </c>
      <c r="CL481">
        <v>6</v>
      </c>
    </row>
    <row r="482" spans="14:90" x14ac:dyDescent="0.2">
      <c r="N482" s="56" t="s">
        <v>926</v>
      </c>
      <c r="O482">
        <v>1</v>
      </c>
      <c r="AI482" s="56">
        <v>59.4</v>
      </c>
      <c r="AJ482">
        <v>1</v>
      </c>
      <c r="AL482" s="56">
        <v>415</v>
      </c>
      <c r="AM482">
        <v>1</v>
      </c>
      <c r="AO482" s="56">
        <v>53.2</v>
      </c>
      <c r="AP482">
        <v>1</v>
      </c>
      <c r="AR482" s="56">
        <v>415</v>
      </c>
      <c r="AS482">
        <v>1</v>
      </c>
      <c r="AU482" s="56">
        <v>50</v>
      </c>
      <c r="AV482">
        <v>1</v>
      </c>
      <c r="AX482" s="56">
        <v>415</v>
      </c>
      <c r="AY482">
        <v>1</v>
      </c>
      <c r="BA482" s="56">
        <v>56.9</v>
      </c>
      <c r="BB482">
        <v>1</v>
      </c>
      <c r="BD482" s="56">
        <v>416</v>
      </c>
      <c r="BE482">
        <v>1</v>
      </c>
      <c r="BG482" s="56">
        <v>63.9</v>
      </c>
      <c r="BH482">
        <v>1</v>
      </c>
      <c r="BJ482" s="56">
        <v>419</v>
      </c>
      <c r="BK482">
        <v>1</v>
      </c>
      <c r="BM482" s="56">
        <v>59.3</v>
      </c>
      <c r="BN482">
        <v>1</v>
      </c>
      <c r="BP482" s="56">
        <v>415</v>
      </c>
      <c r="BQ482">
        <v>1</v>
      </c>
      <c r="BS482" s="56">
        <v>57.9</v>
      </c>
      <c r="BT482">
        <v>1</v>
      </c>
      <c r="BV482" s="56">
        <v>415</v>
      </c>
      <c r="BW482">
        <v>1</v>
      </c>
      <c r="BY482" s="56">
        <v>56.9</v>
      </c>
      <c r="BZ482">
        <v>4</v>
      </c>
      <c r="CB482" s="56">
        <v>415</v>
      </c>
      <c r="CC482">
        <v>1</v>
      </c>
      <c r="CE482" s="56">
        <v>54.6</v>
      </c>
      <c r="CF482">
        <v>1</v>
      </c>
      <c r="CH482" s="56">
        <v>418</v>
      </c>
      <c r="CI482">
        <v>1</v>
      </c>
      <c r="CK482" s="56">
        <v>61.1</v>
      </c>
      <c r="CL482">
        <v>3</v>
      </c>
    </row>
    <row r="483" spans="14:90" x14ac:dyDescent="0.2">
      <c r="N483" s="56" t="s">
        <v>921</v>
      </c>
      <c r="O483">
        <v>1</v>
      </c>
      <c r="AI483" s="56">
        <v>60</v>
      </c>
      <c r="AJ483">
        <v>1</v>
      </c>
      <c r="AL483" s="56">
        <v>416</v>
      </c>
      <c r="AM483">
        <v>1</v>
      </c>
      <c r="AO483" s="56">
        <v>53.3</v>
      </c>
      <c r="AP483">
        <v>1</v>
      </c>
      <c r="AR483" s="56">
        <v>416</v>
      </c>
      <c r="AS483">
        <v>1</v>
      </c>
      <c r="AU483" s="56">
        <v>50.1</v>
      </c>
      <c r="AV483">
        <v>1</v>
      </c>
      <c r="AX483" s="56">
        <v>416</v>
      </c>
      <c r="AY483">
        <v>1</v>
      </c>
      <c r="BA483" s="56">
        <v>57.2</v>
      </c>
      <c r="BB483">
        <v>1</v>
      </c>
      <c r="BD483" s="56">
        <v>417</v>
      </c>
      <c r="BE483">
        <v>1</v>
      </c>
      <c r="BG483" s="56">
        <v>64</v>
      </c>
      <c r="BH483">
        <v>1</v>
      </c>
      <c r="BJ483" s="56">
        <v>420</v>
      </c>
      <c r="BK483">
        <v>1</v>
      </c>
      <c r="BM483" s="56">
        <v>59.8</v>
      </c>
      <c r="BN483">
        <v>1</v>
      </c>
      <c r="BP483" s="56">
        <v>416</v>
      </c>
      <c r="BQ483">
        <v>1</v>
      </c>
      <c r="BS483" s="56">
        <v>58.1</v>
      </c>
      <c r="BT483">
        <v>1</v>
      </c>
      <c r="BV483" s="56">
        <v>416</v>
      </c>
      <c r="BW483">
        <v>1</v>
      </c>
      <c r="BY483" s="56">
        <v>57</v>
      </c>
      <c r="BZ483">
        <v>2</v>
      </c>
      <c r="CB483" s="56">
        <v>416</v>
      </c>
      <c r="CC483">
        <v>1</v>
      </c>
      <c r="CE483" s="56">
        <v>54.7</v>
      </c>
      <c r="CF483">
        <v>1</v>
      </c>
      <c r="CH483" s="56">
        <v>419</v>
      </c>
      <c r="CI483">
        <v>1</v>
      </c>
      <c r="CK483" s="56">
        <v>61.2</v>
      </c>
      <c r="CL483">
        <v>3</v>
      </c>
    </row>
    <row r="484" spans="14:90" x14ac:dyDescent="0.2">
      <c r="N484" s="56" t="s">
        <v>1246</v>
      </c>
      <c r="O484">
        <v>1</v>
      </c>
      <c r="AI484" s="56">
        <v>60.1</v>
      </c>
      <c r="AJ484">
        <v>1</v>
      </c>
      <c r="AL484" s="56">
        <v>417</v>
      </c>
      <c r="AM484">
        <v>1</v>
      </c>
      <c r="AO484" s="56">
        <v>53.5</v>
      </c>
      <c r="AP484">
        <v>1</v>
      </c>
      <c r="AR484" s="56">
        <v>417</v>
      </c>
      <c r="AS484">
        <v>1</v>
      </c>
      <c r="AU484" s="56">
        <v>50.2</v>
      </c>
      <c r="AV484">
        <v>2</v>
      </c>
      <c r="AX484" s="56">
        <v>417</v>
      </c>
      <c r="AY484">
        <v>1</v>
      </c>
      <c r="BA484" s="56">
        <v>57.3</v>
      </c>
      <c r="BB484">
        <v>1</v>
      </c>
      <c r="BD484" s="56">
        <v>418</v>
      </c>
      <c r="BE484">
        <v>1</v>
      </c>
      <c r="BG484" s="56">
        <v>64.2</v>
      </c>
      <c r="BH484">
        <v>1</v>
      </c>
      <c r="BJ484" s="56">
        <v>421</v>
      </c>
      <c r="BK484">
        <v>1</v>
      </c>
      <c r="BM484" s="56">
        <v>60</v>
      </c>
      <c r="BN484">
        <v>1</v>
      </c>
      <c r="BP484" s="56">
        <v>417</v>
      </c>
      <c r="BQ484">
        <v>1</v>
      </c>
      <c r="BS484" s="56">
        <v>58.4</v>
      </c>
      <c r="BT484">
        <v>1</v>
      </c>
      <c r="BV484" s="56">
        <v>417</v>
      </c>
      <c r="BW484">
        <v>1</v>
      </c>
      <c r="BY484" s="56">
        <v>57.1</v>
      </c>
      <c r="BZ484">
        <v>2</v>
      </c>
      <c r="CB484" s="56">
        <v>417</v>
      </c>
      <c r="CC484">
        <v>1</v>
      </c>
      <c r="CE484" s="56">
        <v>55</v>
      </c>
      <c r="CF484">
        <v>2</v>
      </c>
      <c r="CH484" s="56">
        <v>420</v>
      </c>
      <c r="CI484">
        <v>1</v>
      </c>
      <c r="CK484" s="56">
        <v>61.3</v>
      </c>
      <c r="CL484">
        <v>3</v>
      </c>
    </row>
    <row r="485" spans="14:90" x14ac:dyDescent="0.2">
      <c r="N485" s="56" t="s">
        <v>1721</v>
      </c>
      <c r="O485">
        <v>1</v>
      </c>
      <c r="AI485" s="56">
        <v>60.2</v>
      </c>
      <c r="AJ485">
        <v>1</v>
      </c>
      <c r="AL485" s="56">
        <v>418</v>
      </c>
      <c r="AM485">
        <v>1</v>
      </c>
      <c r="AO485" s="56">
        <v>54.1</v>
      </c>
      <c r="AP485">
        <v>1</v>
      </c>
      <c r="AR485" s="56">
        <v>418</v>
      </c>
      <c r="AS485">
        <v>1</v>
      </c>
      <c r="AU485" s="56">
        <v>50.3</v>
      </c>
      <c r="AV485">
        <v>4</v>
      </c>
      <c r="AX485" s="56">
        <v>418</v>
      </c>
      <c r="AY485">
        <v>1</v>
      </c>
      <c r="BA485" s="56">
        <v>57.5</v>
      </c>
      <c r="BB485">
        <v>1</v>
      </c>
      <c r="BD485" s="56">
        <v>419</v>
      </c>
      <c r="BE485">
        <v>1</v>
      </c>
      <c r="BG485" s="56">
        <v>64.5</v>
      </c>
      <c r="BH485">
        <v>1</v>
      </c>
      <c r="BJ485" s="56">
        <v>422</v>
      </c>
      <c r="BK485">
        <v>1</v>
      </c>
      <c r="BM485" s="56">
        <v>60.1</v>
      </c>
      <c r="BN485">
        <v>1</v>
      </c>
      <c r="BP485" s="56">
        <v>418</v>
      </c>
      <c r="BQ485">
        <v>1</v>
      </c>
      <c r="BS485" s="56">
        <v>58.5</v>
      </c>
      <c r="BT485">
        <v>1</v>
      </c>
      <c r="BV485" s="56">
        <v>418</v>
      </c>
      <c r="BW485">
        <v>1</v>
      </c>
      <c r="BY485" s="56">
        <v>57.2</v>
      </c>
      <c r="BZ485">
        <v>5</v>
      </c>
      <c r="CB485" s="56">
        <v>418</v>
      </c>
      <c r="CC485">
        <v>1</v>
      </c>
      <c r="CE485" s="56">
        <v>55.1</v>
      </c>
      <c r="CF485">
        <v>1</v>
      </c>
      <c r="CH485" s="56">
        <v>421</v>
      </c>
      <c r="CI485">
        <v>1</v>
      </c>
      <c r="CK485" s="56">
        <v>61.4</v>
      </c>
      <c r="CL485">
        <v>1</v>
      </c>
    </row>
    <row r="486" spans="14:90" x14ac:dyDescent="0.2">
      <c r="N486" s="56" t="s">
        <v>1892</v>
      </c>
      <c r="O486">
        <v>1</v>
      </c>
      <c r="AI486" s="56">
        <v>60.5</v>
      </c>
      <c r="AJ486">
        <v>1</v>
      </c>
      <c r="AL486" s="56">
        <v>419</v>
      </c>
      <c r="AM486">
        <v>1</v>
      </c>
      <c r="AO486" s="56">
        <v>54.3</v>
      </c>
      <c r="AP486">
        <v>1</v>
      </c>
      <c r="AR486" s="56">
        <v>419</v>
      </c>
      <c r="AS486">
        <v>1</v>
      </c>
      <c r="AU486" s="56">
        <v>50.5</v>
      </c>
      <c r="AV486">
        <v>1</v>
      </c>
      <c r="AX486" s="56">
        <v>419</v>
      </c>
      <c r="AY486">
        <v>1</v>
      </c>
      <c r="BA486" s="56">
        <v>57.7</v>
      </c>
      <c r="BB486">
        <v>1</v>
      </c>
      <c r="BD486" s="56">
        <v>420</v>
      </c>
      <c r="BE486">
        <v>1</v>
      </c>
      <c r="BG486" s="56">
        <v>64.900000000000006</v>
      </c>
      <c r="BH486">
        <v>1</v>
      </c>
      <c r="BJ486" s="56">
        <v>423</v>
      </c>
      <c r="BK486">
        <v>1</v>
      </c>
      <c r="BM486" s="56">
        <v>60.2</v>
      </c>
      <c r="BN486">
        <v>1</v>
      </c>
      <c r="BP486" s="56">
        <v>419</v>
      </c>
      <c r="BQ486">
        <v>1</v>
      </c>
      <c r="BS486" s="56">
        <v>58.7</v>
      </c>
      <c r="BT486">
        <v>2</v>
      </c>
      <c r="BV486" s="56">
        <v>419</v>
      </c>
      <c r="BW486">
        <v>1</v>
      </c>
      <c r="BY486" s="56">
        <v>57.5</v>
      </c>
      <c r="BZ486">
        <v>2</v>
      </c>
      <c r="CB486" s="56">
        <v>419</v>
      </c>
      <c r="CC486">
        <v>1</v>
      </c>
      <c r="CE486" s="56">
        <v>55.2</v>
      </c>
      <c r="CF486">
        <v>1</v>
      </c>
      <c r="CH486" s="56">
        <v>422</v>
      </c>
      <c r="CI486">
        <v>1</v>
      </c>
      <c r="CK486" s="56">
        <v>61.5</v>
      </c>
      <c r="CL486">
        <v>3</v>
      </c>
    </row>
    <row r="487" spans="14:90" x14ac:dyDescent="0.2">
      <c r="N487" s="56" t="s">
        <v>1242</v>
      </c>
      <c r="O487">
        <v>1</v>
      </c>
      <c r="AI487" s="56">
        <v>60.7</v>
      </c>
      <c r="AJ487">
        <v>2</v>
      </c>
      <c r="AL487" s="56">
        <v>420</v>
      </c>
      <c r="AM487">
        <v>1</v>
      </c>
      <c r="AO487" s="56">
        <v>54.4</v>
      </c>
      <c r="AP487">
        <v>2</v>
      </c>
      <c r="AR487" s="56">
        <v>420</v>
      </c>
      <c r="AS487">
        <v>1</v>
      </c>
      <c r="AU487" s="56">
        <v>50.6</v>
      </c>
      <c r="AV487">
        <v>2</v>
      </c>
      <c r="AX487" s="56">
        <v>420</v>
      </c>
      <c r="AY487">
        <v>1</v>
      </c>
      <c r="BA487" s="56">
        <v>57.8</v>
      </c>
      <c r="BB487">
        <v>2</v>
      </c>
      <c r="BD487" s="56">
        <v>421</v>
      </c>
      <c r="BE487">
        <v>1</v>
      </c>
      <c r="BG487" s="56">
        <v>65</v>
      </c>
      <c r="BH487">
        <v>1</v>
      </c>
      <c r="BJ487" s="56">
        <v>424</v>
      </c>
      <c r="BK487">
        <v>1</v>
      </c>
      <c r="BM487" s="56">
        <v>60.4</v>
      </c>
      <c r="BN487">
        <v>2</v>
      </c>
      <c r="BP487" s="56">
        <v>420</v>
      </c>
      <c r="BQ487">
        <v>1</v>
      </c>
      <c r="BS487" s="56">
        <v>59.1</v>
      </c>
      <c r="BT487">
        <v>1</v>
      </c>
      <c r="BV487" s="56">
        <v>420</v>
      </c>
      <c r="BW487">
        <v>1</v>
      </c>
      <c r="BY487" s="56">
        <v>57.6</v>
      </c>
      <c r="BZ487">
        <v>1</v>
      </c>
      <c r="CB487" s="56">
        <v>420</v>
      </c>
      <c r="CC487">
        <v>2</v>
      </c>
      <c r="CE487" s="56">
        <v>55.5</v>
      </c>
      <c r="CF487">
        <v>1</v>
      </c>
      <c r="CH487" s="56">
        <v>423</v>
      </c>
      <c r="CI487">
        <v>1</v>
      </c>
      <c r="CK487" s="56">
        <v>61.6</v>
      </c>
      <c r="CL487">
        <v>1</v>
      </c>
    </row>
    <row r="488" spans="14:90" x14ac:dyDescent="0.2">
      <c r="N488" s="56" t="s">
        <v>1577</v>
      </c>
      <c r="O488">
        <v>1</v>
      </c>
      <c r="AI488" s="56">
        <v>60.8</v>
      </c>
      <c r="AJ488">
        <v>1</v>
      </c>
      <c r="AL488" s="56">
        <v>421</v>
      </c>
      <c r="AM488">
        <v>1</v>
      </c>
      <c r="AO488" s="56">
        <v>54.7</v>
      </c>
      <c r="AP488">
        <v>1</v>
      </c>
      <c r="AR488" s="56">
        <v>421</v>
      </c>
      <c r="AS488">
        <v>1</v>
      </c>
      <c r="AU488" s="56">
        <v>50.8</v>
      </c>
      <c r="AV488">
        <v>1</v>
      </c>
      <c r="AX488" s="56">
        <v>421</v>
      </c>
      <c r="AY488">
        <v>1</v>
      </c>
      <c r="BA488" s="56">
        <v>57.9</v>
      </c>
      <c r="BB488">
        <v>1</v>
      </c>
      <c r="BD488" s="56">
        <v>422</v>
      </c>
      <c r="BE488">
        <v>1</v>
      </c>
      <c r="BG488" s="56">
        <v>65.2</v>
      </c>
      <c r="BH488">
        <v>1</v>
      </c>
      <c r="BJ488" s="56">
        <v>425</v>
      </c>
      <c r="BK488">
        <v>1</v>
      </c>
      <c r="BM488" s="56">
        <v>60.6</v>
      </c>
      <c r="BN488">
        <v>1</v>
      </c>
      <c r="BP488" s="56">
        <v>421</v>
      </c>
      <c r="BQ488">
        <v>1</v>
      </c>
      <c r="BS488" s="56">
        <v>59.2</v>
      </c>
      <c r="BT488">
        <v>1</v>
      </c>
      <c r="BV488" s="56">
        <v>421</v>
      </c>
      <c r="BW488">
        <v>1</v>
      </c>
      <c r="BY488" s="56">
        <v>57.7</v>
      </c>
      <c r="BZ488">
        <v>3</v>
      </c>
      <c r="CB488" s="56">
        <v>421</v>
      </c>
      <c r="CC488">
        <v>1</v>
      </c>
      <c r="CE488" s="56">
        <v>55.9</v>
      </c>
      <c r="CF488">
        <v>1</v>
      </c>
      <c r="CH488" s="56">
        <v>424</v>
      </c>
      <c r="CI488">
        <v>1</v>
      </c>
      <c r="CK488" s="56">
        <v>61.7</v>
      </c>
      <c r="CL488">
        <v>2</v>
      </c>
    </row>
    <row r="489" spans="14:90" x14ac:dyDescent="0.2">
      <c r="N489" s="56" t="s">
        <v>1559</v>
      </c>
      <c r="O489">
        <v>1</v>
      </c>
      <c r="AI489" s="56">
        <v>61</v>
      </c>
      <c r="AJ489">
        <v>2</v>
      </c>
      <c r="AL489" s="56">
        <v>422</v>
      </c>
      <c r="AM489">
        <v>1</v>
      </c>
      <c r="AO489" s="56">
        <v>55.1</v>
      </c>
      <c r="AP489">
        <v>1</v>
      </c>
      <c r="AR489" s="56">
        <v>422</v>
      </c>
      <c r="AS489">
        <v>1</v>
      </c>
      <c r="AU489" s="56">
        <v>50.9</v>
      </c>
      <c r="AV489">
        <v>1</v>
      </c>
      <c r="AX489" s="56">
        <v>422</v>
      </c>
      <c r="AY489">
        <v>1</v>
      </c>
      <c r="BA489" s="56">
        <v>58.2</v>
      </c>
      <c r="BB489">
        <v>2</v>
      </c>
      <c r="BD489" s="56">
        <v>423</v>
      </c>
      <c r="BE489">
        <v>1</v>
      </c>
      <c r="BG489" s="56">
        <v>66</v>
      </c>
      <c r="BH489">
        <v>1</v>
      </c>
      <c r="BJ489" s="56">
        <v>426</v>
      </c>
      <c r="BK489">
        <v>1</v>
      </c>
      <c r="BM489" s="56">
        <v>60.9</v>
      </c>
      <c r="BN489">
        <v>1</v>
      </c>
      <c r="BP489" s="56">
        <v>422</v>
      </c>
      <c r="BQ489">
        <v>1</v>
      </c>
      <c r="BS489" s="56">
        <v>59.6</v>
      </c>
      <c r="BT489">
        <v>1</v>
      </c>
      <c r="BV489" s="56">
        <v>422</v>
      </c>
      <c r="BW489">
        <v>1</v>
      </c>
      <c r="BY489" s="56">
        <v>57.8</v>
      </c>
      <c r="BZ489">
        <v>1</v>
      </c>
      <c r="CB489" s="56">
        <v>422</v>
      </c>
      <c r="CC489">
        <v>1</v>
      </c>
      <c r="CE489" s="56">
        <v>56.3</v>
      </c>
      <c r="CF489">
        <v>1</v>
      </c>
      <c r="CH489" s="56">
        <v>425</v>
      </c>
      <c r="CI489">
        <v>1</v>
      </c>
      <c r="CK489" s="56">
        <v>61.8</v>
      </c>
      <c r="CL489">
        <v>4</v>
      </c>
    </row>
    <row r="490" spans="14:90" x14ac:dyDescent="0.2">
      <c r="N490" s="56" t="s">
        <v>805</v>
      </c>
      <c r="O490">
        <v>1</v>
      </c>
      <c r="AI490" s="56">
        <v>61.2</v>
      </c>
      <c r="AJ490">
        <v>1</v>
      </c>
      <c r="AL490" s="56">
        <v>423</v>
      </c>
      <c r="AM490">
        <v>1</v>
      </c>
      <c r="AO490" s="56">
        <v>55.2</v>
      </c>
      <c r="AP490">
        <v>1</v>
      </c>
      <c r="AR490" s="56">
        <v>423</v>
      </c>
      <c r="AS490">
        <v>1</v>
      </c>
      <c r="AU490" s="56">
        <v>51</v>
      </c>
      <c r="AV490">
        <v>1</v>
      </c>
      <c r="AX490" s="56">
        <v>423</v>
      </c>
      <c r="AY490">
        <v>1</v>
      </c>
      <c r="BA490" s="56">
        <v>58.3</v>
      </c>
      <c r="BB490">
        <v>1</v>
      </c>
      <c r="BD490" s="56">
        <v>424</v>
      </c>
      <c r="BE490">
        <v>1</v>
      </c>
      <c r="BG490" s="56">
        <v>66.099999999999994</v>
      </c>
      <c r="BH490">
        <v>3</v>
      </c>
      <c r="BJ490" s="56">
        <v>427</v>
      </c>
      <c r="BK490">
        <v>1</v>
      </c>
      <c r="BM490" s="56">
        <v>61</v>
      </c>
      <c r="BN490">
        <v>1</v>
      </c>
      <c r="BP490" s="56">
        <v>423</v>
      </c>
      <c r="BQ490">
        <v>1</v>
      </c>
      <c r="BS490" s="56">
        <v>59.9</v>
      </c>
      <c r="BT490">
        <v>1</v>
      </c>
      <c r="BV490" s="56">
        <v>423</v>
      </c>
      <c r="BW490">
        <v>1</v>
      </c>
      <c r="BY490" s="56">
        <v>57.9</v>
      </c>
      <c r="BZ490">
        <v>1</v>
      </c>
      <c r="CB490" s="56">
        <v>423</v>
      </c>
      <c r="CC490">
        <v>1</v>
      </c>
      <c r="CE490" s="56">
        <v>56.4</v>
      </c>
      <c r="CF490">
        <v>2</v>
      </c>
      <c r="CH490" s="56">
        <v>426</v>
      </c>
      <c r="CI490">
        <v>1</v>
      </c>
      <c r="CK490" s="56">
        <v>62</v>
      </c>
      <c r="CL490">
        <v>2</v>
      </c>
    </row>
    <row r="491" spans="14:90" x14ac:dyDescent="0.2">
      <c r="N491" s="56" t="s">
        <v>211</v>
      </c>
      <c r="O491">
        <v>1</v>
      </c>
      <c r="AI491" s="56">
        <v>61.3</v>
      </c>
      <c r="AJ491">
        <v>1</v>
      </c>
      <c r="AL491" s="56">
        <v>424</v>
      </c>
      <c r="AM491">
        <v>1</v>
      </c>
      <c r="AO491" s="56">
        <v>55.3</v>
      </c>
      <c r="AP491">
        <v>2</v>
      </c>
      <c r="AR491" s="56">
        <v>424</v>
      </c>
      <c r="AS491">
        <v>1</v>
      </c>
      <c r="AU491" s="56">
        <v>51.1</v>
      </c>
      <c r="AV491">
        <v>2</v>
      </c>
      <c r="AX491" s="56">
        <v>424</v>
      </c>
      <c r="AY491">
        <v>1</v>
      </c>
      <c r="BA491" s="56">
        <v>58.6</v>
      </c>
      <c r="BB491">
        <v>1</v>
      </c>
      <c r="BD491" s="56">
        <v>425</v>
      </c>
      <c r="BE491">
        <v>1</v>
      </c>
      <c r="BG491" s="56">
        <v>66.2</v>
      </c>
      <c r="BH491">
        <v>1</v>
      </c>
      <c r="BJ491" s="56">
        <v>428</v>
      </c>
      <c r="BK491">
        <v>1</v>
      </c>
      <c r="BM491" s="56">
        <v>61.1</v>
      </c>
      <c r="BN491">
        <v>2</v>
      </c>
      <c r="BP491" s="56">
        <v>424</v>
      </c>
      <c r="BQ491">
        <v>1</v>
      </c>
      <c r="BS491" s="56">
        <v>60</v>
      </c>
      <c r="BT491">
        <v>1</v>
      </c>
      <c r="BV491" s="56">
        <v>424</v>
      </c>
      <c r="BW491">
        <v>1</v>
      </c>
      <c r="BY491" s="56">
        <v>58</v>
      </c>
      <c r="BZ491">
        <v>1</v>
      </c>
      <c r="CB491" s="56">
        <v>424</v>
      </c>
      <c r="CC491">
        <v>1</v>
      </c>
      <c r="CE491" s="56">
        <v>56.8</v>
      </c>
      <c r="CF491">
        <v>1</v>
      </c>
      <c r="CH491" s="56">
        <v>427</v>
      </c>
      <c r="CI491">
        <v>1</v>
      </c>
      <c r="CK491" s="56">
        <v>62.2</v>
      </c>
      <c r="CL491">
        <v>4</v>
      </c>
    </row>
    <row r="492" spans="14:90" x14ac:dyDescent="0.2">
      <c r="N492" s="56" t="s">
        <v>1866</v>
      </c>
      <c r="O492">
        <v>1</v>
      </c>
      <c r="AI492" s="56">
        <v>61.5</v>
      </c>
      <c r="AJ492">
        <v>1</v>
      </c>
      <c r="AL492" s="56">
        <v>425</v>
      </c>
      <c r="AM492">
        <v>1</v>
      </c>
      <c r="AO492" s="56">
        <v>55.5</v>
      </c>
      <c r="AP492">
        <v>2</v>
      </c>
      <c r="AR492" s="56">
        <v>425</v>
      </c>
      <c r="AS492">
        <v>1</v>
      </c>
      <c r="AU492" s="56">
        <v>51.6</v>
      </c>
      <c r="AV492">
        <v>2</v>
      </c>
      <c r="AX492" s="56">
        <v>425</v>
      </c>
      <c r="AY492">
        <v>1</v>
      </c>
      <c r="BA492" s="56">
        <v>58.7</v>
      </c>
      <c r="BB492">
        <v>1</v>
      </c>
      <c r="BD492" s="56">
        <v>426</v>
      </c>
      <c r="BE492">
        <v>1</v>
      </c>
      <c r="BG492" s="56">
        <v>66.5</v>
      </c>
      <c r="BH492">
        <v>1</v>
      </c>
      <c r="BJ492" s="56">
        <v>429</v>
      </c>
      <c r="BK492">
        <v>1</v>
      </c>
      <c r="BM492" s="56">
        <v>61.2</v>
      </c>
      <c r="BN492">
        <v>1</v>
      </c>
      <c r="BP492" s="56">
        <v>425</v>
      </c>
      <c r="BQ492">
        <v>1</v>
      </c>
      <c r="BS492" s="56">
        <v>60.2</v>
      </c>
      <c r="BT492">
        <v>2</v>
      </c>
      <c r="BV492" s="56">
        <v>425</v>
      </c>
      <c r="BW492">
        <v>1</v>
      </c>
      <c r="BY492" s="56">
        <v>58.1</v>
      </c>
      <c r="BZ492">
        <v>1</v>
      </c>
      <c r="CB492" s="56">
        <v>425</v>
      </c>
      <c r="CC492">
        <v>1</v>
      </c>
      <c r="CE492" s="56">
        <v>57.3</v>
      </c>
      <c r="CF492">
        <v>2</v>
      </c>
      <c r="CH492" s="56">
        <v>428</v>
      </c>
      <c r="CI492">
        <v>1</v>
      </c>
      <c r="CK492" s="56">
        <v>62.3</v>
      </c>
      <c r="CL492">
        <v>2</v>
      </c>
    </row>
    <row r="493" spans="14:90" x14ac:dyDescent="0.2">
      <c r="N493" s="56" t="s">
        <v>1753</v>
      </c>
      <c r="O493">
        <v>1</v>
      </c>
      <c r="AI493" s="56">
        <v>61.7</v>
      </c>
      <c r="AJ493">
        <v>1</v>
      </c>
      <c r="AL493" s="56">
        <v>426</v>
      </c>
      <c r="AM493">
        <v>1</v>
      </c>
      <c r="AO493" s="56">
        <v>55.8</v>
      </c>
      <c r="AP493">
        <v>1</v>
      </c>
      <c r="AR493" s="56">
        <v>426</v>
      </c>
      <c r="AS493">
        <v>1</v>
      </c>
      <c r="AU493" s="56">
        <v>51.7</v>
      </c>
      <c r="AV493">
        <v>1</v>
      </c>
      <c r="AX493" s="56">
        <v>426</v>
      </c>
      <c r="AY493">
        <v>1</v>
      </c>
      <c r="BA493" s="56">
        <v>58.8</v>
      </c>
      <c r="BB493">
        <v>1</v>
      </c>
      <c r="BD493" s="56">
        <v>427</v>
      </c>
      <c r="BE493">
        <v>1</v>
      </c>
      <c r="BG493" s="56">
        <v>66.7</v>
      </c>
      <c r="BH493">
        <v>1</v>
      </c>
      <c r="BJ493" s="56">
        <v>430</v>
      </c>
      <c r="BK493">
        <v>1</v>
      </c>
      <c r="BM493" s="56">
        <v>61.4</v>
      </c>
      <c r="BN493">
        <v>2</v>
      </c>
      <c r="BP493" s="56">
        <v>426</v>
      </c>
      <c r="BQ493">
        <v>1</v>
      </c>
      <c r="BS493" s="56">
        <v>60.3</v>
      </c>
      <c r="BT493">
        <v>1</v>
      </c>
      <c r="BV493" s="56">
        <v>426</v>
      </c>
      <c r="BW493">
        <v>1</v>
      </c>
      <c r="BY493" s="56">
        <v>58.3</v>
      </c>
      <c r="BZ493">
        <v>4</v>
      </c>
      <c r="CB493" s="56">
        <v>426</v>
      </c>
      <c r="CC493">
        <v>1</v>
      </c>
      <c r="CE493" s="56">
        <v>57.5</v>
      </c>
      <c r="CF493">
        <v>4</v>
      </c>
      <c r="CH493" s="56">
        <v>429</v>
      </c>
      <c r="CI493">
        <v>1</v>
      </c>
      <c r="CK493" s="56">
        <v>62.4</v>
      </c>
      <c r="CL493">
        <v>2</v>
      </c>
    </row>
    <row r="494" spans="14:90" x14ac:dyDescent="0.2">
      <c r="N494" s="56" t="s">
        <v>1883</v>
      </c>
      <c r="O494">
        <v>1</v>
      </c>
      <c r="AI494" s="56">
        <v>62.6</v>
      </c>
      <c r="AJ494">
        <v>1</v>
      </c>
      <c r="AL494" s="56">
        <v>427</v>
      </c>
      <c r="AM494">
        <v>1</v>
      </c>
      <c r="AO494" s="56">
        <v>55.9</v>
      </c>
      <c r="AP494">
        <v>1</v>
      </c>
      <c r="AR494" s="56">
        <v>427</v>
      </c>
      <c r="AS494">
        <v>1</v>
      </c>
      <c r="AU494" s="56">
        <v>51.8</v>
      </c>
      <c r="AV494">
        <v>1</v>
      </c>
      <c r="AX494" s="56">
        <v>427</v>
      </c>
      <c r="AY494">
        <v>1</v>
      </c>
      <c r="BA494" s="56">
        <v>59.4</v>
      </c>
      <c r="BB494">
        <v>1</v>
      </c>
      <c r="BD494" s="56">
        <v>428</v>
      </c>
      <c r="BE494">
        <v>1</v>
      </c>
      <c r="BG494" s="56">
        <v>67.099999999999994</v>
      </c>
      <c r="BH494">
        <v>1</v>
      </c>
      <c r="BJ494" s="56">
        <v>431</v>
      </c>
      <c r="BK494">
        <v>1</v>
      </c>
      <c r="BM494" s="56">
        <v>61.7</v>
      </c>
      <c r="BN494">
        <v>3</v>
      </c>
      <c r="BP494" s="56">
        <v>427</v>
      </c>
      <c r="BQ494">
        <v>1</v>
      </c>
      <c r="BS494" s="56">
        <v>60.5</v>
      </c>
      <c r="BT494">
        <v>1</v>
      </c>
      <c r="BV494" s="56">
        <v>427</v>
      </c>
      <c r="BW494">
        <v>1</v>
      </c>
      <c r="BY494" s="56">
        <v>58.6</v>
      </c>
      <c r="BZ494">
        <v>1</v>
      </c>
      <c r="CB494" s="56">
        <v>427</v>
      </c>
      <c r="CC494">
        <v>1</v>
      </c>
      <c r="CE494" s="56">
        <v>57.6</v>
      </c>
      <c r="CF494">
        <v>1</v>
      </c>
      <c r="CH494" s="56">
        <v>430</v>
      </c>
      <c r="CI494">
        <v>1</v>
      </c>
      <c r="CK494" s="56">
        <v>62.5</v>
      </c>
      <c r="CL494">
        <v>1</v>
      </c>
    </row>
    <row r="495" spans="14:90" x14ac:dyDescent="0.2">
      <c r="N495" s="56" t="s">
        <v>624</v>
      </c>
      <c r="O495">
        <v>1</v>
      </c>
      <c r="AI495" s="56">
        <v>62.9</v>
      </c>
      <c r="AJ495">
        <v>1</v>
      </c>
      <c r="AL495" s="56">
        <v>428</v>
      </c>
      <c r="AM495">
        <v>1</v>
      </c>
      <c r="AO495" s="56">
        <v>56</v>
      </c>
      <c r="AP495">
        <v>1</v>
      </c>
      <c r="AR495" s="56">
        <v>428</v>
      </c>
      <c r="AS495">
        <v>1</v>
      </c>
      <c r="AU495" s="56">
        <v>51.9</v>
      </c>
      <c r="AV495">
        <v>2</v>
      </c>
      <c r="AX495" s="56">
        <v>428</v>
      </c>
      <c r="AY495">
        <v>1</v>
      </c>
      <c r="BA495" s="56">
        <v>59.5</v>
      </c>
      <c r="BB495">
        <v>2</v>
      </c>
      <c r="BD495" s="56">
        <v>429</v>
      </c>
      <c r="BE495">
        <v>1</v>
      </c>
      <c r="BG495" s="56">
        <v>67.2</v>
      </c>
      <c r="BH495">
        <v>1</v>
      </c>
      <c r="BJ495" s="56">
        <v>432</v>
      </c>
      <c r="BK495">
        <v>1</v>
      </c>
      <c r="BM495" s="56">
        <v>61.9</v>
      </c>
      <c r="BN495">
        <v>1</v>
      </c>
      <c r="BP495" s="56">
        <v>428</v>
      </c>
      <c r="BQ495">
        <v>1</v>
      </c>
      <c r="BS495" s="56">
        <v>60.6</v>
      </c>
      <c r="BT495">
        <v>3</v>
      </c>
      <c r="BV495" s="56">
        <v>428</v>
      </c>
      <c r="BW495">
        <v>1</v>
      </c>
      <c r="BY495" s="56">
        <v>58.7</v>
      </c>
      <c r="BZ495">
        <v>1</v>
      </c>
      <c r="CB495" s="56">
        <v>428</v>
      </c>
      <c r="CC495">
        <v>1</v>
      </c>
      <c r="CE495" s="56">
        <v>57.7</v>
      </c>
      <c r="CF495">
        <v>1</v>
      </c>
      <c r="CH495" s="56">
        <v>431</v>
      </c>
      <c r="CI495">
        <v>1</v>
      </c>
      <c r="CK495" s="56">
        <v>62.6</v>
      </c>
      <c r="CL495">
        <v>1</v>
      </c>
    </row>
    <row r="496" spans="14:90" x14ac:dyDescent="0.2">
      <c r="N496" s="56" t="s">
        <v>1248</v>
      </c>
      <c r="O496">
        <v>1</v>
      </c>
      <c r="AI496" s="56">
        <v>63.1</v>
      </c>
      <c r="AJ496">
        <v>1</v>
      </c>
      <c r="AL496" s="56">
        <v>429</v>
      </c>
      <c r="AM496">
        <v>1</v>
      </c>
      <c r="AO496" s="56">
        <v>56.1</v>
      </c>
      <c r="AP496">
        <v>1</v>
      </c>
      <c r="AR496" s="56">
        <v>429</v>
      </c>
      <c r="AS496">
        <v>1</v>
      </c>
      <c r="AU496" s="56">
        <v>52.1</v>
      </c>
      <c r="AV496">
        <v>4</v>
      </c>
      <c r="AX496" s="56">
        <v>429</v>
      </c>
      <c r="AY496">
        <v>1</v>
      </c>
      <c r="BA496" s="56">
        <v>59.6</v>
      </c>
      <c r="BB496">
        <v>2</v>
      </c>
      <c r="BD496" s="56">
        <v>430</v>
      </c>
      <c r="BE496">
        <v>1</v>
      </c>
      <c r="BG496" s="56">
        <v>67.5</v>
      </c>
      <c r="BH496">
        <v>2</v>
      </c>
      <c r="BJ496" s="56">
        <v>433</v>
      </c>
      <c r="BK496">
        <v>1</v>
      </c>
      <c r="BM496" s="56">
        <v>62</v>
      </c>
      <c r="BN496">
        <v>1</v>
      </c>
      <c r="BP496" s="56">
        <v>429</v>
      </c>
      <c r="BQ496">
        <v>1</v>
      </c>
      <c r="BS496" s="56">
        <v>60.8</v>
      </c>
      <c r="BT496">
        <v>2</v>
      </c>
      <c r="BV496" s="56">
        <v>429</v>
      </c>
      <c r="BW496">
        <v>1</v>
      </c>
      <c r="BY496" s="56">
        <v>58.8</v>
      </c>
      <c r="BZ496">
        <v>1</v>
      </c>
      <c r="CB496" s="56">
        <v>429</v>
      </c>
      <c r="CC496">
        <v>1</v>
      </c>
      <c r="CE496" s="56">
        <v>58</v>
      </c>
      <c r="CF496">
        <v>1</v>
      </c>
      <c r="CH496" s="56">
        <v>432</v>
      </c>
      <c r="CI496">
        <v>1</v>
      </c>
      <c r="CK496" s="56">
        <v>62.7</v>
      </c>
      <c r="CL496">
        <v>4</v>
      </c>
    </row>
    <row r="497" spans="14:90" x14ac:dyDescent="0.2">
      <c r="N497" s="56" t="s">
        <v>708</v>
      </c>
      <c r="O497">
        <v>1</v>
      </c>
      <c r="AI497" s="56">
        <v>63.6</v>
      </c>
      <c r="AJ497">
        <v>1</v>
      </c>
      <c r="AL497" s="56">
        <v>430</v>
      </c>
      <c r="AM497">
        <v>1</v>
      </c>
      <c r="AO497" s="56">
        <v>56.3</v>
      </c>
      <c r="AP497">
        <v>1</v>
      </c>
      <c r="AR497" s="56">
        <v>430</v>
      </c>
      <c r="AS497">
        <v>1</v>
      </c>
      <c r="AU497" s="56">
        <v>52.3</v>
      </c>
      <c r="AV497">
        <v>3</v>
      </c>
      <c r="AX497" s="56">
        <v>430</v>
      </c>
      <c r="AY497">
        <v>1</v>
      </c>
      <c r="BA497" s="56">
        <v>60.2</v>
      </c>
      <c r="BB497">
        <v>1</v>
      </c>
      <c r="BD497" s="56">
        <v>431</v>
      </c>
      <c r="BE497">
        <v>1</v>
      </c>
      <c r="BG497" s="56">
        <v>67.7</v>
      </c>
      <c r="BH497">
        <v>1</v>
      </c>
      <c r="BJ497" s="56">
        <v>434</v>
      </c>
      <c r="BK497">
        <v>1</v>
      </c>
      <c r="BM497" s="56">
        <v>62.3</v>
      </c>
      <c r="BN497">
        <v>2</v>
      </c>
      <c r="BP497" s="56">
        <v>430</v>
      </c>
      <c r="BQ497">
        <v>1</v>
      </c>
      <c r="BS497" s="56">
        <v>60.9</v>
      </c>
      <c r="BT497">
        <v>2</v>
      </c>
      <c r="BV497" s="56">
        <v>430</v>
      </c>
      <c r="BW497">
        <v>1</v>
      </c>
      <c r="BY497" s="56">
        <v>58.9</v>
      </c>
      <c r="BZ497">
        <v>2</v>
      </c>
      <c r="CB497" s="56">
        <v>430</v>
      </c>
      <c r="CC497">
        <v>1</v>
      </c>
      <c r="CE497" s="56">
        <v>58.1</v>
      </c>
      <c r="CF497">
        <v>1</v>
      </c>
      <c r="CH497" s="56">
        <v>433</v>
      </c>
      <c r="CI497">
        <v>1</v>
      </c>
      <c r="CK497" s="56">
        <v>62.8</v>
      </c>
      <c r="CL497">
        <v>1</v>
      </c>
    </row>
    <row r="498" spans="14:90" x14ac:dyDescent="0.2">
      <c r="N498" s="56" t="s">
        <v>519</v>
      </c>
      <c r="O498">
        <v>1</v>
      </c>
      <c r="AI498" s="56">
        <v>63.9</v>
      </c>
      <c r="AJ498">
        <v>1</v>
      </c>
      <c r="AL498" s="56">
        <v>431</v>
      </c>
      <c r="AM498">
        <v>1</v>
      </c>
      <c r="AO498" s="56">
        <v>56.4</v>
      </c>
      <c r="AP498">
        <v>1</v>
      </c>
      <c r="AR498" s="56">
        <v>431</v>
      </c>
      <c r="AS498">
        <v>1</v>
      </c>
      <c r="AU498" s="56">
        <v>53</v>
      </c>
      <c r="AV498">
        <v>2</v>
      </c>
      <c r="AX498" s="56">
        <v>431</v>
      </c>
      <c r="AY498">
        <v>1</v>
      </c>
      <c r="BA498" s="56">
        <v>60.3</v>
      </c>
      <c r="BB498">
        <v>2</v>
      </c>
      <c r="BD498" s="56">
        <v>432</v>
      </c>
      <c r="BE498">
        <v>1</v>
      </c>
      <c r="BG498" s="56">
        <v>67.8</v>
      </c>
      <c r="BH498">
        <v>1</v>
      </c>
      <c r="BJ498" s="56">
        <v>435</v>
      </c>
      <c r="BK498">
        <v>1</v>
      </c>
      <c r="BM498" s="56">
        <v>62.4</v>
      </c>
      <c r="BN498">
        <v>1</v>
      </c>
      <c r="BP498" s="56">
        <v>431</v>
      </c>
      <c r="BQ498">
        <v>1</v>
      </c>
      <c r="BS498" s="56">
        <v>61.1</v>
      </c>
      <c r="BT498">
        <v>1</v>
      </c>
      <c r="BV498" s="56">
        <v>431</v>
      </c>
      <c r="BW498">
        <v>1</v>
      </c>
      <c r="BY498" s="56">
        <v>59</v>
      </c>
      <c r="BZ498">
        <v>1</v>
      </c>
      <c r="CB498" s="56">
        <v>431</v>
      </c>
      <c r="CC498">
        <v>1</v>
      </c>
      <c r="CE498" s="56">
        <v>58.2</v>
      </c>
      <c r="CF498">
        <v>1</v>
      </c>
      <c r="CH498" s="56">
        <v>434</v>
      </c>
      <c r="CI498">
        <v>1</v>
      </c>
      <c r="CK498" s="56">
        <v>63</v>
      </c>
      <c r="CL498">
        <v>2</v>
      </c>
    </row>
    <row r="499" spans="14:90" x14ac:dyDescent="0.2">
      <c r="N499" s="56" t="s">
        <v>1921</v>
      </c>
      <c r="O499">
        <v>1</v>
      </c>
      <c r="AI499" s="56">
        <v>64</v>
      </c>
      <c r="AJ499">
        <v>2</v>
      </c>
      <c r="AL499" s="56">
        <v>432</v>
      </c>
      <c r="AM499">
        <v>1</v>
      </c>
      <c r="AO499" s="56">
        <v>56.5</v>
      </c>
      <c r="AP499">
        <v>2</v>
      </c>
      <c r="AR499" s="56">
        <v>432</v>
      </c>
      <c r="AS499">
        <v>1</v>
      </c>
      <c r="AU499" s="56">
        <v>53.1</v>
      </c>
      <c r="AV499">
        <v>1</v>
      </c>
      <c r="AX499" s="56">
        <v>432</v>
      </c>
      <c r="AY499">
        <v>1</v>
      </c>
      <c r="BA499" s="56">
        <v>60.4</v>
      </c>
      <c r="BB499">
        <v>1</v>
      </c>
      <c r="BD499" s="56">
        <v>433</v>
      </c>
      <c r="BE499">
        <v>1</v>
      </c>
      <c r="BG499" s="56">
        <v>68.099999999999994</v>
      </c>
      <c r="BH499">
        <v>1</v>
      </c>
      <c r="BJ499" s="56">
        <v>436</v>
      </c>
      <c r="BK499">
        <v>1</v>
      </c>
      <c r="BM499" s="56">
        <v>62.6</v>
      </c>
      <c r="BN499">
        <v>1</v>
      </c>
      <c r="BP499" s="56">
        <v>432</v>
      </c>
      <c r="BQ499">
        <v>1</v>
      </c>
      <c r="BS499" s="56">
        <v>61.3</v>
      </c>
      <c r="BT499">
        <v>1</v>
      </c>
      <c r="BV499" s="56">
        <v>432</v>
      </c>
      <c r="BW499">
        <v>1</v>
      </c>
      <c r="BY499" s="56">
        <v>59.1</v>
      </c>
      <c r="BZ499">
        <v>2</v>
      </c>
      <c r="CB499" s="56">
        <v>432</v>
      </c>
      <c r="CC499">
        <v>1</v>
      </c>
      <c r="CE499" s="56">
        <v>58.4</v>
      </c>
      <c r="CF499">
        <v>2</v>
      </c>
      <c r="CH499" s="56">
        <v>435</v>
      </c>
      <c r="CI499">
        <v>1</v>
      </c>
      <c r="CK499" s="56">
        <v>63.1</v>
      </c>
      <c r="CL499">
        <v>2</v>
      </c>
    </row>
    <row r="500" spans="14:90" x14ac:dyDescent="0.2">
      <c r="N500" s="56" t="s">
        <v>974</v>
      </c>
      <c r="O500">
        <v>1</v>
      </c>
      <c r="AI500" s="56">
        <v>64.599999999999994</v>
      </c>
      <c r="AJ500">
        <v>1</v>
      </c>
      <c r="AL500" s="56">
        <v>433</v>
      </c>
      <c r="AM500">
        <v>1</v>
      </c>
      <c r="AO500" s="56">
        <v>56.6</v>
      </c>
      <c r="AP500">
        <v>1</v>
      </c>
      <c r="AR500" s="56">
        <v>433</v>
      </c>
      <c r="AS500">
        <v>1</v>
      </c>
      <c r="AU500" s="56">
        <v>53.4</v>
      </c>
      <c r="AV500">
        <v>2</v>
      </c>
      <c r="AX500" s="56">
        <v>433</v>
      </c>
      <c r="AY500">
        <v>1</v>
      </c>
      <c r="BA500" s="56">
        <v>60.5</v>
      </c>
      <c r="BB500">
        <v>1</v>
      </c>
      <c r="BD500" s="56">
        <v>434</v>
      </c>
      <c r="BE500">
        <v>1</v>
      </c>
      <c r="BG500" s="56">
        <v>68.3</v>
      </c>
      <c r="BH500">
        <v>1</v>
      </c>
      <c r="BJ500" s="56">
        <v>437</v>
      </c>
      <c r="BK500">
        <v>1</v>
      </c>
      <c r="BM500" s="56">
        <v>62.7</v>
      </c>
      <c r="BN500">
        <v>1</v>
      </c>
      <c r="BP500" s="56">
        <v>433</v>
      </c>
      <c r="BQ500">
        <v>1</v>
      </c>
      <c r="BS500" s="56">
        <v>61.4</v>
      </c>
      <c r="BT500">
        <v>1</v>
      </c>
      <c r="BV500" s="56">
        <v>433</v>
      </c>
      <c r="BW500">
        <v>1</v>
      </c>
      <c r="BY500" s="56">
        <v>59.3</v>
      </c>
      <c r="BZ500">
        <v>2</v>
      </c>
      <c r="CB500" s="56">
        <v>433</v>
      </c>
      <c r="CC500">
        <v>1</v>
      </c>
      <c r="CE500" s="56">
        <v>58.5</v>
      </c>
      <c r="CF500">
        <v>1</v>
      </c>
      <c r="CH500" s="56">
        <v>436</v>
      </c>
      <c r="CI500">
        <v>1</v>
      </c>
      <c r="CK500" s="56">
        <v>63.2</v>
      </c>
      <c r="CL500">
        <v>3</v>
      </c>
    </row>
    <row r="501" spans="14:90" x14ac:dyDescent="0.2">
      <c r="N501" s="56" t="s">
        <v>755</v>
      </c>
      <c r="O501">
        <v>1</v>
      </c>
      <c r="AI501" s="56">
        <v>65.099999999999994</v>
      </c>
      <c r="AJ501">
        <v>1</v>
      </c>
      <c r="AL501" s="56">
        <v>434</v>
      </c>
      <c r="AM501">
        <v>1</v>
      </c>
      <c r="AO501" s="56">
        <v>56.7</v>
      </c>
      <c r="AP501">
        <v>1</v>
      </c>
      <c r="AR501" s="56">
        <v>434</v>
      </c>
      <c r="AS501">
        <v>1</v>
      </c>
      <c r="AU501" s="56">
        <v>53.7</v>
      </c>
      <c r="AV501">
        <v>1</v>
      </c>
      <c r="AX501" s="56">
        <v>434</v>
      </c>
      <c r="AY501">
        <v>1</v>
      </c>
      <c r="BA501" s="56">
        <v>60.7</v>
      </c>
      <c r="BB501">
        <v>1</v>
      </c>
      <c r="BD501" s="56">
        <v>435</v>
      </c>
      <c r="BE501">
        <v>1</v>
      </c>
      <c r="BG501" s="56">
        <v>68.400000000000006</v>
      </c>
      <c r="BH501">
        <v>1</v>
      </c>
      <c r="BJ501" s="56">
        <v>438</v>
      </c>
      <c r="BK501">
        <v>1</v>
      </c>
      <c r="BM501" s="56">
        <v>63</v>
      </c>
      <c r="BN501">
        <v>1</v>
      </c>
      <c r="BP501" s="56">
        <v>434</v>
      </c>
      <c r="BQ501">
        <v>1</v>
      </c>
      <c r="BS501" s="56">
        <v>61.6</v>
      </c>
      <c r="BT501">
        <v>2</v>
      </c>
      <c r="BV501" s="56">
        <v>434</v>
      </c>
      <c r="BW501">
        <v>1</v>
      </c>
      <c r="BY501" s="56">
        <v>59.4</v>
      </c>
      <c r="BZ501">
        <v>1</v>
      </c>
      <c r="CB501" s="56">
        <v>434</v>
      </c>
      <c r="CC501">
        <v>1</v>
      </c>
      <c r="CE501" s="56">
        <v>58.6</v>
      </c>
      <c r="CF501">
        <v>1</v>
      </c>
      <c r="CH501" s="56">
        <v>437</v>
      </c>
      <c r="CI501">
        <v>1</v>
      </c>
      <c r="CK501" s="56">
        <v>63.3</v>
      </c>
      <c r="CL501">
        <v>1</v>
      </c>
    </row>
    <row r="502" spans="14:90" x14ac:dyDescent="0.2">
      <c r="N502" s="56" t="s">
        <v>1060</v>
      </c>
      <c r="O502">
        <v>1</v>
      </c>
      <c r="AI502" s="56">
        <v>65.3</v>
      </c>
      <c r="AJ502">
        <v>1</v>
      </c>
      <c r="AL502" s="56">
        <v>435</v>
      </c>
      <c r="AM502">
        <v>1</v>
      </c>
      <c r="AO502" s="56">
        <v>57.5</v>
      </c>
      <c r="AP502">
        <v>1</v>
      </c>
      <c r="AR502" s="56">
        <v>435</v>
      </c>
      <c r="AS502">
        <v>1</v>
      </c>
      <c r="AU502" s="56">
        <v>53.8</v>
      </c>
      <c r="AV502">
        <v>1</v>
      </c>
      <c r="AX502" s="56">
        <v>435</v>
      </c>
      <c r="AY502">
        <v>1</v>
      </c>
      <c r="BA502" s="56">
        <v>60.9</v>
      </c>
      <c r="BB502">
        <v>1</v>
      </c>
      <c r="BD502" s="56">
        <v>436</v>
      </c>
      <c r="BE502">
        <v>1</v>
      </c>
      <c r="BG502" s="56">
        <v>68.5</v>
      </c>
      <c r="BH502">
        <v>1</v>
      </c>
      <c r="BJ502" s="56">
        <v>439</v>
      </c>
      <c r="BK502">
        <v>1</v>
      </c>
      <c r="BM502" s="56">
        <v>63.1</v>
      </c>
      <c r="BN502">
        <v>1</v>
      </c>
      <c r="BP502" s="56">
        <v>435</v>
      </c>
      <c r="BQ502">
        <v>1</v>
      </c>
      <c r="BS502" s="56">
        <v>61.7</v>
      </c>
      <c r="BT502">
        <v>1</v>
      </c>
      <c r="BV502" s="56">
        <v>435</v>
      </c>
      <c r="BW502">
        <v>1</v>
      </c>
      <c r="BY502" s="56">
        <v>59.6</v>
      </c>
      <c r="BZ502">
        <v>2</v>
      </c>
      <c r="CB502" s="56">
        <v>435</v>
      </c>
      <c r="CC502">
        <v>1</v>
      </c>
      <c r="CE502" s="56">
        <v>58.8</v>
      </c>
      <c r="CF502">
        <v>2</v>
      </c>
      <c r="CH502" s="56">
        <v>438</v>
      </c>
      <c r="CI502">
        <v>1</v>
      </c>
      <c r="CK502" s="56">
        <v>63.4</v>
      </c>
      <c r="CL502">
        <v>2</v>
      </c>
    </row>
    <row r="503" spans="14:90" x14ac:dyDescent="0.2">
      <c r="N503" s="56" t="s">
        <v>1190</v>
      </c>
      <c r="O503">
        <v>1</v>
      </c>
      <c r="AI503" s="56">
        <v>65.5</v>
      </c>
      <c r="AJ503">
        <v>1</v>
      </c>
      <c r="AL503" s="56">
        <v>436</v>
      </c>
      <c r="AM503">
        <v>1</v>
      </c>
      <c r="AO503" s="56">
        <v>57.6</v>
      </c>
      <c r="AP503">
        <v>3</v>
      </c>
      <c r="AR503" s="56">
        <v>436</v>
      </c>
      <c r="AS503">
        <v>1</v>
      </c>
      <c r="AU503" s="56">
        <v>54.1</v>
      </c>
      <c r="AV503">
        <v>1</v>
      </c>
      <c r="AX503" s="56">
        <v>436</v>
      </c>
      <c r="AY503">
        <v>1</v>
      </c>
      <c r="BA503" s="56">
        <v>61</v>
      </c>
      <c r="BB503">
        <v>1</v>
      </c>
      <c r="BD503" s="56">
        <v>437</v>
      </c>
      <c r="BE503">
        <v>1</v>
      </c>
      <c r="BG503" s="56">
        <v>68.900000000000006</v>
      </c>
      <c r="BH503">
        <v>1</v>
      </c>
      <c r="BJ503" s="56">
        <v>440</v>
      </c>
      <c r="BK503">
        <v>1</v>
      </c>
      <c r="BM503" s="56">
        <v>63.4</v>
      </c>
      <c r="BN503">
        <v>2</v>
      </c>
      <c r="BP503" s="56">
        <v>436</v>
      </c>
      <c r="BQ503">
        <v>1</v>
      </c>
      <c r="BS503" s="56">
        <v>61.9</v>
      </c>
      <c r="BT503">
        <v>1</v>
      </c>
      <c r="BV503" s="56">
        <v>436</v>
      </c>
      <c r="BW503">
        <v>1</v>
      </c>
      <c r="BY503" s="56">
        <v>59.7</v>
      </c>
      <c r="BZ503">
        <v>2</v>
      </c>
      <c r="CB503" s="56">
        <v>436</v>
      </c>
      <c r="CC503">
        <v>1</v>
      </c>
      <c r="CE503" s="56">
        <v>58.9</v>
      </c>
      <c r="CF503">
        <v>1</v>
      </c>
      <c r="CH503" s="56">
        <v>439</v>
      </c>
      <c r="CI503">
        <v>1</v>
      </c>
      <c r="CK503" s="56">
        <v>63.5</v>
      </c>
      <c r="CL503">
        <v>1</v>
      </c>
    </row>
    <row r="504" spans="14:90" x14ac:dyDescent="0.2">
      <c r="N504" s="56" t="s">
        <v>1544</v>
      </c>
      <c r="O504">
        <v>1</v>
      </c>
      <c r="AI504" s="56">
        <v>65.900000000000006</v>
      </c>
      <c r="AJ504">
        <v>1</v>
      </c>
      <c r="AL504" s="56">
        <v>437</v>
      </c>
      <c r="AM504">
        <v>1</v>
      </c>
      <c r="AO504" s="56">
        <v>57.7</v>
      </c>
      <c r="AP504">
        <v>1</v>
      </c>
      <c r="AR504" s="56">
        <v>437</v>
      </c>
      <c r="AS504">
        <v>1</v>
      </c>
      <c r="AU504" s="56">
        <v>54.4</v>
      </c>
      <c r="AV504">
        <v>1</v>
      </c>
      <c r="AX504" s="56">
        <v>437</v>
      </c>
      <c r="AY504">
        <v>1</v>
      </c>
      <c r="BA504" s="56">
        <v>61.2</v>
      </c>
      <c r="BB504">
        <v>1</v>
      </c>
      <c r="BD504" s="56">
        <v>438</v>
      </c>
      <c r="BE504">
        <v>1</v>
      </c>
      <c r="BG504" s="56">
        <v>69.2</v>
      </c>
      <c r="BH504">
        <v>1</v>
      </c>
      <c r="BJ504" s="56">
        <v>441</v>
      </c>
      <c r="BK504">
        <v>1</v>
      </c>
      <c r="BM504" s="56">
        <v>63.5</v>
      </c>
      <c r="BN504">
        <v>3</v>
      </c>
      <c r="BP504" s="56">
        <v>437</v>
      </c>
      <c r="BQ504">
        <v>1</v>
      </c>
      <c r="BS504" s="56">
        <v>62</v>
      </c>
      <c r="BT504">
        <v>1</v>
      </c>
      <c r="BV504" s="56">
        <v>437</v>
      </c>
      <c r="BW504">
        <v>1</v>
      </c>
      <c r="BY504" s="56">
        <v>59.8</v>
      </c>
      <c r="BZ504">
        <v>2</v>
      </c>
      <c r="CB504" s="56">
        <v>437</v>
      </c>
      <c r="CC504">
        <v>1</v>
      </c>
      <c r="CE504" s="56">
        <v>59.4</v>
      </c>
      <c r="CF504">
        <v>1</v>
      </c>
      <c r="CH504" s="56">
        <v>440</v>
      </c>
      <c r="CI504">
        <v>1</v>
      </c>
      <c r="CK504" s="56">
        <v>63.6</v>
      </c>
      <c r="CL504">
        <v>1</v>
      </c>
    </row>
    <row r="505" spans="14:90" x14ac:dyDescent="0.2">
      <c r="N505" s="56" t="s">
        <v>1142</v>
      </c>
      <c r="O505">
        <v>1</v>
      </c>
      <c r="AI505" s="56">
        <v>66.099999999999994</v>
      </c>
      <c r="AJ505">
        <v>1</v>
      </c>
      <c r="AL505" s="56">
        <v>438</v>
      </c>
      <c r="AM505">
        <v>1</v>
      </c>
      <c r="AO505" s="56">
        <v>58.1</v>
      </c>
      <c r="AP505">
        <v>2</v>
      </c>
      <c r="AR505" s="56">
        <v>438</v>
      </c>
      <c r="AS505">
        <v>1</v>
      </c>
      <c r="AU505" s="56">
        <v>54.6</v>
      </c>
      <c r="AV505">
        <v>1</v>
      </c>
      <c r="AX505" s="56">
        <v>438</v>
      </c>
      <c r="AY505">
        <v>1</v>
      </c>
      <c r="BA505" s="56">
        <v>61.4</v>
      </c>
      <c r="BB505">
        <v>1</v>
      </c>
      <c r="BD505" s="56">
        <v>439</v>
      </c>
      <c r="BE505">
        <v>1</v>
      </c>
      <c r="BG505" s="56">
        <v>69.599999999999994</v>
      </c>
      <c r="BH505">
        <v>2</v>
      </c>
      <c r="BJ505" s="56">
        <v>442</v>
      </c>
      <c r="BK505">
        <v>1</v>
      </c>
      <c r="BM505" s="56">
        <v>63.6</v>
      </c>
      <c r="BN505">
        <v>1</v>
      </c>
      <c r="BP505" s="56">
        <v>438</v>
      </c>
      <c r="BQ505">
        <v>1</v>
      </c>
      <c r="BS505" s="56">
        <v>62.1</v>
      </c>
      <c r="BT505">
        <v>2</v>
      </c>
      <c r="BV505" s="56">
        <v>438</v>
      </c>
      <c r="BW505">
        <v>1</v>
      </c>
      <c r="BY505" s="56">
        <v>59.9</v>
      </c>
      <c r="BZ505">
        <v>2</v>
      </c>
      <c r="CB505" s="56">
        <v>438</v>
      </c>
      <c r="CC505">
        <v>1</v>
      </c>
      <c r="CE505" s="56">
        <v>59.6</v>
      </c>
      <c r="CF505">
        <v>1</v>
      </c>
      <c r="CH505" s="56">
        <v>441</v>
      </c>
      <c r="CI505">
        <v>1</v>
      </c>
      <c r="CK505" s="56">
        <v>63.7</v>
      </c>
      <c r="CL505">
        <v>2</v>
      </c>
    </row>
    <row r="506" spans="14:90" x14ac:dyDescent="0.2">
      <c r="N506" s="56" t="s">
        <v>184</v>
      </c>
      <c r="O506">
        <v>1</v>
      </c>
      <c r="AI506" s="56">
        <v>66.400000000000006</v>
      </c>
      <c r="AJ506">
        <v>1</v>
      </c>
      <c r="AL506" s="56">
        <v>439</v>
      </c>
      <c r="AM506">
        <v>1</v>
      </c>
      <c r="AO506" s="56">
        <v>58.5</v>
      </c>
      <c r="AP506">
        <v>1</v>
      </c>
      <c r="AR506" s="56">
        <v>439</v>
      </c>
      <c r="AS506">
        <v>1</v>
      </c>
      <c r="AU506" s="56">
        <v>54.7</v>
      </c>
      <c r="AV506">
        <v>3</v>
      </c>
      <c r="AX506" s="56">
        <v>439</v>
      </c>
      <c r="AY506">
        <v>1</v>
      </c>
      <c r="BA506" s="56">
        <v>61.5</v>
      </c>
      <c r="BB506">
        <v>2</v>
      </c>
      <c r="BD506" s="56">
        <v>440</v>
      </c>
      <c r="BE506">
        <v>1</v>
      </c>
      <c r="BG506" s="56">
        <v>70</v>
      </c>
      <c r="BH506">
        <v>1</v>
      </c>
      <c r="BJ506" s="56">
        <v>443</v>
      </c>
      <c r="BK506">
        <v>1</v>
      </c>
      <c r="BM506" s="56">
        <v>63.7</v>
      </c>
      <c r="BN506">
        <v>1</v>
      </c>
      <c r="BP506" s="56">
        <v>439</v>
      </c>
      <c r="BQ506">
        <v>1</v>
      </c>
      <c r="BS506" s="56">
        <v>62.3</v>
      </c>
      <c r="BT506">
        <v>1</v>
      </c>
      <c r="BV506" s="56">
        <v>439</v>
      </c>
      <c r="BW506">
        <v>1</v>
      </c>
      <c r="BY506" s="56">
        <v>60</v>
      </c>
      <c r="BZ506">
        <v>3</v>
      </c>
      <c r="CB506" s="56">
        <v>439</v>
      </c>
      <c r="CC506">
        <v>1</v>
      </c>
      <c r="CE506" s="56">
        <v>59.7</v>
      </c>
      <c r="CF506">
        <v>2</v>
      </c>
      <c r="CH506" s="56">
        <v>442</v>
      </c>
      <c r="CI506">
        <v>1</v>
      </c>
      <c r="CK506" s="56">
        <v>63.8</v>
      </c>
      <c r="CL506">
        <v>2</v>
      </c>
    </row>
    <row r="507" spans="14:90" x14ac:dyDescent="0.2">
      <c r="N507" s="56" t="s">
        <v>1800</v>
      </c>
      <c r="O507">
        <v>1</v>
      </c>
      <c r="AI507" s="56">
        <v>66.5</v>
      </c>
      <c r="AJ507">
        <v>1</v>
      </c>
      <c r="AL507" s="56">
        <v>440</v>
      </c>
      <c r="AM507">
        <v>1</v>
      </c>
      <c r="AO507" s="56">
        <v>58.6</v>
      </c>
      <c r="AP507">
        <v>1</v>
      </c>
      <c r="AR507" s="56">
        <v>440</v>
      </c>
      <c r="AS507">
        <v>1</v>
      </c>
      <c r="AU507" s="56">
        <v>55</v>
      </c>
      <c r="AV507">
        <v>1</v>
      </c>
      <c r="AX507" s="56">
        <v>440</v>
      </c>
      <c r="AY507">
        <v>1</v>
      </c>
      <c r="BA507" s="56">
        <v>61.7</v>
      </c>
      <c r="BB507">
        <v>1</v>
      </c>
      <c r="BD507" s="56">
        <v>441</v>
      </c>
      <c r="BE507">
        <v>1</v>
      </c>
      <c r="BG507" s="56">
        <v>70.099999999999994</v>
      </c>
      <c r="BH507">
        <v>1</v>
      </c>
      <c r="BJ507" s="56">
        <v>444</v>
      </c>
      <c r="BK507">
        <v>1</v>
      </c>
      <c r="BM507" s="56">
        <v>64</v>
      </c>
      <c r="BN507">
        <v>1</v>
      </c>
      <c r="BP507" s="56">
        <v>440</v>
      </c>
      <c r="BQ507">
        <v>1</v>
      </c>
      <c r="BS507" s="56">
        <v>62.4</v>
      </c>
      <c r="BT507">
        <v>1</v>
      </c>
      <c r="BV507" s="56">
        <v>440</v>
      </c>
      <c r="BW507">
        <v>1</v>
      </c>
      <c r="BY507" s="56">
        <v>60.1</v>
      </c>
      <c r="BZ507">
        <v>2</v>
      </c>
      <c r="CB507" s="56">
        <v>440</v>
      </c>
      <c r="CC507">
        <v>1</v>
      </c>
      <c r="CE507" s="56">
        <v>60</v>
      </c>
      <c r="CF507">
        <v>1</v>
      </c>
      <c r="CH507" s="56">
        <v>443</v>
      </c>
      <c r="CI507">
        <v>1</v>
      </c>
      <c r="CK507" s="56">
        <v>63.9</v>
      </c>
      <c r="CL507">
        <v>2</v>
      </c>
    </row>
    <row r="508" spans="14:90" x14ac:dyDescent="0.2">
      <c r="N508" s="56" t="s">
        <v>1606</v>
      </c>
      <c r="O508">
        <v>1</v>
      </c>
      <c r="AI508" s="56">
        <v>67</v>
      </c>
      <c r="AJ508">
        <v>1</v>
      </c>
      <c r="AL508" s="56">
        <v>441</v>
      </c>
      <c r="AM508">
        <v>1</v>
      </c>
      <c r="AO508" s="56">
        <v>58.8</v>
      </c>
      <c r="AP508">
        <v>1</v>
      </c>
      <c r="AR508" s="56">
        <v>441</v>
      </c>
      <c r="AS508">
        <v>1</v>
      </c>
      <c r="AU508" s="56">
        <v>55.1</v>
      </c>
      <c r="AV508">
        <v>1</v>
      </c>
      <c r="AX508" s="56">
        <v>441</v>
      </c>
      <c r="AY508">
        <v>1</v>
      </c>
      <c r="BA508" s="56">
        <v>61.8</v>
      </c>
      <c r="BB508">
        <v>1</v>
      </c>
      <c r="BD508" s="56">
        <v>442</v>
      </c>
      <c r="BE508">
        <v>1</v>
      </c>
      <c r="BG508" s="56">
        <v>70.8</v>
      </c>
      <c r="BH508">
        <v>1</v>
      </c>
      <c r="BJ508" s="56">
        <v>445</v>
      </c>
      <c r="BK508">
        <v>1</v>
      </c>
      <c r="BM508" s="56">
        <v>64.2</v>
      </c>
      <c r="BN508">
        <v>1</v>
      </c>
      <c r="BP508" s="56">
        <v>441</v>
      </c>
      <c r="BQ508">
        <v>1</v>
      </c>
      <c r="BS508" s="56">
        <v>62.5</v>
      </c>
      <c r="BT508">
        <v>1</v>
      </c>
      <c r="BV508" s="56">
        <v>441</v>
      </c>
      <c r="BW508">
        <v>1</v>
      </c>
      <c r="BY508" s="56">
        <v>60.3</v>
      </c>
      <c r="BZ508">
        <v>1</v>
      </c>
      <c r="CB508" s="56">
        <v>441</v>
      </c>
      <c r="CC508">
        <v>1</v>
      </c>
      <c r="CE508" s="56">
        <v>60.3</v>
      </c>
      <c r="CF508">
        <v>1</v>
      </c>
      <c r="CH508" s="56">
        <v>444</v>
      </c>
      <c r="CI508">
        <v>1</v>
      </c>
      <c r="CK508" s="56">
        <v>64</v>
      </c>
      <c r="CL508">
        <v>3</v>
      </c>
    </row>
    <row r="509" spans="14:90" x14ac:dyDescent="0.2">
      <c r="N509" s="56" t="s">
        <v>1523</v>
      </c>
      <c r="O509">
        <v>1</v>
      </c>
      <c r="AI509" s="56">
        <v>67.2</v>
      </c>
      <c r="AJ509">
        <v>1</v>
      </c>
      <c r="AL509" s="56">
        <v>442</v>
      </c>
      <c r="AM509">
        <v>1</v>
      </c>
      <c r="AO509" s="56">
        <v>59.4</v>
      </c>
      <c r="AP509">
        <v>1</v>
      </c>
      <c r="AR509" s="56">
        <v>442</v>
      </c>
      <c r="AS509">
        <v>1</v>
      </c>
      <c r="AU509" s="56">
        <v>55.3</v>
      </c>
      <c r="AV509">
        <v>1</v>
      </c>
      <c r="AX509" s="56">
        <v>442</v>
      </c>
      <c r="AY509">
        <v>1</v>
      </c>
      <c r="BA509" s="56">
        <v>61.9</v>
      </c>
      <c r="BB509">
        <v>2</v>
      </c>
      <c r="BD509" s="56">
        <v>443</v>
      </c>
      <c r="BE509">
        <v>1</v>
      </c>
      <c r="BG509" s="56">
        <v>71.2</v>
      </c>
      <c r="BH509">
        <v>1</v>
      </c>
      <c r="BJ509" s="56">
        <v>446</v>
      </c>
      <c r="BK509">
        <v>1</v>
      </c>
      <c r="BM509" s="56">
        <v>64.5</v>
      </c>
      <c r="BN509">
        <v>1</v>
      </c>
      <c r="BP509" s="56">
        <v>442</v>
      </c>
      <c r="BQ509">
        <v>1</v>
      </c>
      <c r="BS509" s="56">
        <v>62.6</v>
      </c>
      <c r="BT509">
        <v>1</v>
      </c>
      <c r="BV509" s="56">
        <v>442</v>
      </c>
      <c r="BW509">
        <v>1</v>
      </c>
      <c r="BY509" s="56">
        <v>60.4</v>
      </c>
      <c r="BZ509">
        <v>4</v>
      </c>
      <c r="CB509" s="56">
        <v>442</v>
      </c>
      <c r="CC509">
        <v>1</v>
      </c>
      <c r="CE509" s="56">
        <v>60.5</v>
      </c>
      <c r="CF509">
        <v>1</v>
      </c>
      <c r="CH509" s="56">
        <v>445</v>
      </c>
      <c r="CI509">
        <v>1</v>
      </c>
      <c r="CK509" s="56">
        <v>64.099999999999994</v>
      </c>
      <c r="CL509">
        <v>2</v>
      </c>
    </row>
    <row r="510" spans="14:90" x14ac:dyDescent="0.2">
      <c r="N510" s="56" t="s">
        <v>1268</v>
      </c>
      <c r="O510">
        <v>1</v>
      </c>
      <c r="AI510" s="56">
        <v>67.3</v>
      </c>
      <c r="AJ510">
        <v>1</v>
      </c>
      <c r="AL510" s="56">
        <v>443</v>
      </c>
      <c r="AM510">
        <v>1</v>
      </c>
      <c r="AO510" s="56">
        <v>59.8</v>
      </c>
      <c r="AP510">
        <v>1</v>
      </c>
      <c r="AR510" s="56">
        <v>443</v>
      </c>
      <c r="AS510">
        <v>1</v>
      </c>
      <c r="AU510" s="56">
        <v>55.4</v>
      </c>
      <c r="AV510">
        <v>1</v>
      </c>
      <c r="AX510" s="56">
        <v>443</v>
      </c>
      <c r="AY510">
        <v>1</v>
      </c>
      <c r="BA510" s="56">
        <v>62</v>
      </c>
      <c r="BB510">
        <v>1</v>
      </c>
      <c r="BD510" s="56">
        <v>444</v>
      </c>
      <c r="BE510">
        <v>1</v>
      </c>
      <c r="BG510" s="56">
        <v>71.400000000000006</v>
      </c>
      <c r="BH510">
        <v>2</v>
      </c>
      <c r="BJ510" s="56">
        <v>447</v>
      </c>
      <c r="BK510">
        <v>1</v>
      </c>
      <c r="BM510" s="56">
        <v>65.099999999999994</v>
      </c>
      <c r="BN510">
        <v>2</v>
      </c>
      <c r="BP510" s="56">
        <v>443</v>
      </c>
      <c r="BQ510">
        <v>1</v>
      </c>
      <c r="BS510" s="56">
        <v>62.7</v>
      </c>
      <c r="BT510">
        <v>1</v>
      </c>
      <c r="BV510" s="56">
        <v>443</v>
      </c>
      <c r="BW510">
        <v>1</v>
      </c>
      <c r="BY510" s="56">
        <v>60.5</v>
      </c>
      <c r="BZ510">
        <v>1</v>
      </c>
      <c r="CB510" s="56">
        <v>443</v>
      </c>
      <c r="CC510">
        <v>1</v>
      </c>
      <c r="CE510" s="56">
        <v>60.6</v>
      </c>
      <c r="CF510">
        <v>1</v>
      </c>
      <c r="CH510" s="56">
        <v>446</v>
      </c>
      <c r="CI510">
        <v>1</v>
      </c>
      <c r="CK510" s="56">
        <v>64.2</v>
      </c>
      <c r="CL510">
        <v>3</v>
      </c>
    </row>
    <row r="511" spans="14:90" x14ac:dyDescent="0.2">
      <c r="N511" s="56" t="s">
        <v>1706</v>
      </c>
      <c r="O511">
        <v>1</v>
      </c>
      <c r="AI511" s="56">
        <v>67.5</v>
      </c>
      <c r="AJ511">
        <v>1</v>
      </c>
      <c r="AL511" s="56">
        <v>444</v>
      </c>
      <c r="AM511">
        <v>1</v>
      </c>
      <c r="AO511" s="56">
        <v>59.9</v>
      </c>
      <c r="AP511">
        <v>1</v>
      </c>
      <c r="AR511" s="56">
        <v>444</v>
      </c>
      <c r="AS511">
        <v>1</v>
      </c>
      <c r="AU511" s="56">
        <v>55.7</v>
      </c>
      <c r="AV511">
        <v>3</v>
      </c>
      <c r="AX511" s="56">
        <v>444</v>
      </c>
      <c r="AY511">
        <v>1</v>
      </c>
      <c r="BA511" s="56">
        <v>62.3</v>
      </c>
      <c r="BB511">
        <v>3</v>
      </c>
      <c r="BD511" s="56">
        <v>445</v>
      </c>
      <c r="BE511">
        <v>1</v>
      </c>
      <c r="BG511" s="56">
        <v>72</v>
      </c>
      <c r="BH511">
        <v>1</v>
      </c>
      <c r="BJ511" s="56">
        <v>448</v>
      </c>
      <c r="BK511">
        <v>1</v>
      </c>
      <c r="BM511" s="56">
        <v>65.400000000000006</v>
      </c>
      <c r="BN511">
        <v>2</v>
      </c>
      <c r="BP511" s="56">
        <v>444</v>
      </c>
      <c r="BQ511">
        <v>1</v>
      </c>
      <c r="BS511" s="56">
        <v>62.8</v>
      </c>
      <c r="BT511">
        <v>1</v>
      </c>
      <c r="BV511" s="56">
        <v>444</v>
      </c>
      <c r="BW511">
        <v>1</v>
      </c>
      <c r="BY511" s="56">
        <v>60.6</v>
      </c>
      <c r="BZ511">
        <v>1</v>
      </c>
      <c r="CB511" s="56">
        <v>444</v>
      </c>
      <c r="CC511">
        <v>1</v>
      </c>
      <c r="CE511" s="56">
        <v>60.7</v>
      </c>
      <c r="CF511">
        <v>3</v>
      </c>
      <c r="CH511" s="56">
        <v>447</v>
      </c>
      <c r="CI511">
        <v>1</v>
      </c>
      <c r="CK511" s="56">
        <v>64.3</v>
      </c>
      <c r="CL511">
        <v>2</v>
      </c>
    </row>
    <row r="512" spans="14:90" x14ac:dyDescent="0.2">
      <c r="N512" s="56" t="s">
        <v>642</v>
      </c>
      <c r="O512">
        <v>1</v>
      </c>
      <c r="AI512" s="56">
        <v>67.7</v>
      </c>
      <c r="AJ512">
        <v>1</v>
      </c>
      <c r="AL512" s="56">
        <v>445</v>
      </c>
      <c r="AM512">
        <v>1</v>
      </c>
      <c r="AO512" s="56">
        <v>60.2</v>
      </c>
      <c r="AP512">
        <v>1</v>
      </c>
      <c r="AR512" s="56">
        <v>445</v>
      </c>
      <c r="AS512">
        <v>1</v>
      </c>
      <c r="AU512" s="56">
        <v>55.8</v>
      </c>
      <c r="AV512">
        <v>1</v>
      </c>
      <c r="AX512" s="56">
        <v>445</v>
      </c>
      <c r="AY512">
        <v>1</v>
      </c>
      <c r="BA512" s="56">
        <v>62.4</v>
      </c>
      <c r="BB512">
        <v>4</v>
      </c>
      <c r="BD512" s="56">
        <v>446</v>
      </c>
      <c r="BE512">
        <v>1</v>
      </c>
      <c r="BG512" s="56">
        <v>72.3</v>
      </c>
      <c r="BH512">
        <v>2</v>
      </c>
      <c r="BJ512" s="56">
        <v>449</v>
      </c>
      <c r="BK512">
        <v>1</v>
      </c>
      <c r="BM512" s="56">
        <v>65.5</v>
      </c>
      <c r="BN512">
        <v>1</v>
      </c>
      <c r="BP512" s="56">
        <v>445</v>
      </c>
      <c r="BQ512">
        <v>1</v>
      </c>
      <c r="BS512" s="56">
        <v>62.9</v>
      </c>
      <c r="BT512">
        <v>1</v>
      </c>
      <c r="BV512" s="56">
        <v>445</v>
      </c>
      <c r="BW512">
        <v>1</v>
      </c>
      <c r="BY512" s="56">
        <v>60.9</v>
      </c>
      <c r="BZ512">
        <v>3</v>
      </c>
      <c r="CB512" s="56">
        <v>445</v>
      </c>
      <c r="CC512">
        <v>1</v>
      </c>
      <c r="CE512" s="56">
        <v>61.1</v>
      </c>
      <c r="CF512">
        <v>1</v>
      </c>
      <c r="CH512" s="56">
        <v>448</v>
      </c>
      <c r="CI512">
        <v>1</v>
      </c>
      <c r="CK512" s="56">
        <v>64.400000000000006</v>
      </c>
      <c r="CL512">
        <v>2</v>
      </c>
    </row>
    <row r="513" spans="14:90" x14ac:dyDescent="0.2">
      <c r="N513" s="56" t="s">
        <v>575</v>
      </c>
      <c r="O513">
        <v>1</v>
      </c>
      <c r="AI513" s="56">
        <v>67.8</v>
      </c>
      <c r="AJ513">
        <v>1</v>
      </c>
      <c r="AL513" s="56">
        <v>446</v>
      </c>
      <c r="AM513">
        <v>1</v>
      </c>
      <c r="AO513" s="56">
        <v>60.3</v>
      </c>
      <c r="AP513">
        <v>1</v>
      </c>
      <c r="AR513" s="56">
        <v>446</v>
      </c>
      <c r="AS513">
        <v>1</v>
      </c>
      <c r="AU513" s="56">
        <v>55.9</v>
      </c>
      <c r="AV513">
        <v>1</v>
      </c>
      <c r="AX513" s="56">
        <v>446</v>
      </c>
      <c r="AY513">
        <v>1</v>
      </c>
      <c r="BA513" s="56">
        <v>62.6</v>
      </c>
      <c r="BB513">
        <v>2</v>
      </c>
      <c r="BD513" s="56">
        <v>447</v>
      </c>
      <c r="BE513">
        <v>1</v>
      </c>
      <c r="BG513" s="56">
        <v>72.5</v>
      </c>
      <c r="BH513">
        <v>1</v>
      </c>
      <c r="BJ513" s="56">
        <v>450</v>
      </c>
      <c r="BK513">
        <v>1</v>
      </c>
      <c r="BM513" s="56">
        <v>65.599999999999994</v>
      </c>
      <c r="BN513">
        <v>1</v>
      </c>
      <c r="BP513" s="56">
        <v>446</v>
      </c>
      <c r="BQ513">
        <v>1</v>
      </c>
      <c r="BS513" s="56">
        <v>63.1</v>
      </c>
      <c r="BT513">
        <v>1</v>
      </c>
      <c r="BV513" s="56">
        <v>446</v>
      </c>
      <c r="BW513">
        <v>1</v>
      </c>
      <c r="BY513" s="56">
        <v>61.1</v>
      </c>
      <c r="BZ513">
        <v>2</v>
      </c>
      <c r="CB513" s="56">
        <v>446</v>
      </c>
      <c r="CC513">
        <v>1</v>
      </c>
      <c r="CE513" s="56">
        <v>61.2</v>
      </c>
      <c r="CF513">
        <v>4</v>
      </c>
      <c r="CH513" s="56">
        <v>449</v>
      </c>
      <c r="CI513">
        <v>1</v>
      </c>
      <c r="CK513" s="56">
        <v>64.5</v>
      </c>
      <c r="CL513">
        <v>4</v>
      </c>
    </row>
    <row r="514" spans="14:90" x14ac:dyDescent="0.2">
      <c r="N514" s="56" t="s">
        <v>456</v>
      </c>
      <c r="O514">
        <v>1</v>
      </c>
      <c r="AI514" s="56">
        <v>67.900000000000006</v>
      </c>
      <c r="AJ514">
        <v>1</v>
      </c>
      <c r="AL514" s="56">
        <v>447</v>
      </c>
      <c r="AM514">
        <v>1</v>
      </c>
      <c r="AO514" s="56">
        <v>60.6</v>
      </c>
      <c r="AP514">
        <v>1</v>
      </c>
      <c r="AR514" s="56">
        <v>447</v>
      </c>
      <c r="AS514">
        <v>1</v>
      </c>
      <c r="AU514" s="56">
        <v>56</v>
      </c>
      <c r="AV514">
        <v>2</v>
      </c>
      <c r="AX514" s="56">
        <v>447</v>
      </c>
      <c r="AY514">
        <v>1</v>
      </c>
      <c r="BA514" s="56">
        <v>62.7</v>
      </c>
      <c r="BB514">
        <v>1</v>
      </c>
      <c r="BD514" s="56">
        <v>448</v>
      </c>
      <c r="BE514">
        <v>1</v>
      </c>
      <c r="BG514" s="56">
        <v>72.900000000000006</v>
      </c>
      <c r="BH514">
        <v>1</v>
      </c>
      <c r="BJ514" s="56">
        <v>451</v>
      </c>
      <c r="BK514">
        <v>1</v>
      </c>
      <c r="BM514" s="56">
        <v>66.3</v>
      </c>
      <c r="BN514">
        <v>1</v>
      </c>
      <c r="BP514" s="56">
        <v>447</v>
      </c>
      <c r="BQ514">
        <v>1</v>
      </c>
      <c r="BS514" s="56">
        <v>63.9</v>
      </c>
      <c r="BT514">
        <v>3</v>
      </c>
      <c r="BV514" s="56">
        <v>447</v>
      </c>
      <c r="BW514">
        <v>1</v>
      </c>
      <c r="BY514" s="56">
        <v>61.2</v>
      </c>
      <c r="BZ514">
        <v>3</v>
      </c>
      <c r="CB514" s="56">
        <v>447</v>
      </c>
      <c r="CC514">
        <v>1</v>
      </c>
      <c r="CE514" s="56">
        <v>61.3</v>
      </c>
      <c r="CF514">
        <v>2</v>
      </c>
      <c r="CH514" s="56">
        <v>450</v>
      </c>
      <c r="CI514">
        <v>1</v>
      </c>
      <c r="CK514" s="56">
        <v>64.599999999999994</v>
      </c>
      <c r="CL514">
        <v>2</v>
      </c>
    </row>
    <row r="515" spans="14:90" x14ac:dyDescent="0.2">
      <c r="N515" s="56" t="s">
        <v>1352</v>
      </c>
      <c r="O515">
        <v>1</v>
      </c>
      <c r="AI515" s="56">
        <v>68.2</v>
      </c>
      <c r="AJ515">
        <v>1</v>
      </c>
      <c r="AL515" s="56">
        <v>448</v>
      </c>
      <c r="AM515">
        <v>1</v>
      </c>
      <c r="AO515" s="56">
        <v>61.2</v>
      </c>
      <c r="AP515">
        <v>2</v>
      </c>
      <c r="AR515" s="56">
        <v>448</v>
      </c>
      <c r="AS515">
        <v>1</v>
      </c>
      <c r="AU515" s="56">
        <v>56.2</v>
      </c>
      <c r="AV515">
        <v>1</v>
      </c>
      <c r="AX515" s="56">
        <v>448</v>
      </c>
      <c r="AY515">
        <v>1</v>
      </c>
      <c r="BA515" s="56">
        <v>62.9</v>
      </c>
      <c r="BB515">
        <v>1</v>
      </c>
      <c r="BD515" s="56">
        <v>449</v>
      </c>
      <c r="BE515">
        <v>1</v>
      </c>
      <c r="BG515" s="56">
        <v>73</v>
      </c>
      <c r="BH515">
        <v>1</v>
      </c>
      <c r="BJ515" s="56">
        <v>452</v>
      </c>
      <c r="BK515">
        <v>1</v>
      </c>
      <c r="BM515" s="56">
        <v>66.400000000000006</v>
      </c>
      <c r="BN515">
        <v>1</v>
      </c>
      <c r="BP515" s="56">
        <v>448</v>
      </c>
      <c r="BQ515">
        <v>1</v>
      </c>
      <c r="BS515" s="56">
        <v>64.2</v>
      </c>
      <c r="BT515">
        <v>2</v>
      </c>
      <c r="BV515" s="56">
        <v>448</v>
      </c>
      <c r="BW515">
        <v>1</v>
      </c>
      <c r="BY515" s="56">
        <v>61.3</v>
      </c>
      <c r="BZ515">
        <v>1</v>
      </c>
      <c r="CB515" s="56">
        <v>448</v>
      </c>
      <c r="CC515">
        <v>1</v>
      </c>
      <c r="CE515" s="56">
        <v>61.4</v>
      </c>
      <c r="CF515">
        <v>1</v>
      </c>
      <c r="CH515" s="56">
        <v>451</v>
      </c>
      <c r="CI515">
        <v>1</v>
      </c>
      <c r="CK515" s="56">
        <v>64.7</v>
      </c>
      <c r="CL515">
        <v>2</v>
      </c>
    </row>
    <row r="516" spans="14:90" x14ac:dyDescent="0.2">
      <c r="N516" s="56" t="s">
        <v>1228</v>
      </c>
      <c r="O516">
        <v>1</v>
      </c>
      <c r="AI516" s="56">
        <v>68.3</v>
      </c>
      <c r="AJ516">
        <v>1</v>
      </c>
      <c r="AL516" s="56">
        <v>449</v>
      </c>
      <c r="AM516">
        <v>1</v>
      </c>
      <c r="AO516" s="56">
        <v>61.5</v>
      </c>
      <c r="AP516">
        <v>1</v>
      </c>
      <c r="AR516" s="56">
        <v>449</v>
      </c>
      <c r="AS516">
        <v>1</v>
      </c>
      <c r="AU516" s="56">
        <v>56.3</v>
      </c>
      <c r="AV516">
        <v>1</v>
      </c>
      <c r="AX516" s="56">
        <v>449</v>
      </c>
      <c r="AY516">
        <v>1</v>
      </c>
      <c r="BA516" s="56">
        <v>63</v>
      </c>
      <c r="BB516">
        <v>1</v>
      </c>
      <c r="BD516" s="56">
        <v>450</v>
      </c>
      <c r="BE516">
        <v>1</v>
      </c>
      <c r="BG516" s="56">
        <v>73.7</v>
      </c>
      <c r="BH516">
        <v>1</v>
      </c>
      <c r="BJ516" s="56">
        <v>453</v>
      </c>
      <c r="BK516">
        <v>1</v>
      </c>
      <c r="BM516" s="56">
        <v>66.8</v>
      </c>
      <c r="BN516">
        <v>1</v>
      </c>
      <c r="BP516" s="56">
        <v>449</v>
      </c>
      <c r="BQ516">
        <v>1</v>
      </c>
      <c r="BS516" s="56">
        <v>64.400000000000006</v>
      </c>
      <c r="BT516">
        <v>1</v>
      </c>
      <c r="BV516" s="56">
        <v>449</v>
      </c>
      <c r="BW516">
        <v>1</v>
      </c>
      <c r="BY516" s="56">
        <v>61.4</v>
      </c>
      <c r="BZ516">
        <v>2</v>
      </c>
      <c r="CB516" s="56">
        <v>449</v>
      </c>
      <c r="CC516">
        <v>1</v>
      </c>
      <c r="CE516" s="56">
        <v>61.5</v>
      </c>
      <c r="CF516">
        <v>3</v>
      </c>
      <c r="CH516" s="56">
        <v>452</v>
      </c>
      <c r="CI516">
        <v>1</v>
      </c>
      <c r="CK516" s="56">
        <v>64.900000000000006</v>
      </c>
      <c r="CL516">
        <v>2</v>
      </c>
    </row>
    <row r="517" spans="14:90" x14ac:dyDescent="0.2">
      <c r="N517" s="56" t="s">
        <v>1516</v>
      </c>
      <c r="O517">
        <v>1</v>
      </c>
      <c r="AI517" s="56">
        <v>68.400000000000006</v>
      </c>
      <c r="AJ517">
        <v>1</v>
      </c>
      <c r="AL517" s="56">
        <v>450</v>
      </c>
      <c r="AM517">
        <v>1</v>
      </c>
      <c r="AO517" s="56">
        <v>61.7</v>
      </c>
      <c r="AP517">
        <v>1</v>
      </c>
      <c r="AR517" s="56">
        <v>450</v>
      </c>
      <c r="AS517">
        <v>1</v>
      </c>
      <c r="AU517" s="56">
        <v>56.4</v>
      </c>
      <c r="AV517">
        <v>1</v>
      </c>
      <c r="AX517" s="56">
        <v>450</v>
      </c>
      <c r="AY517">
        <v>1</v>
      </c>
      <c r="BA517" s="56">
        <v>63.2</v>
      </c>
      <c r="BB517">
        <v>2</v>
      </c>
      <c r="BD517" s="56">
        <v>451</v>
      </c>
      <c r="BE517">
        <v>1</v>
      </c>
      <c r="BG517" s="56">
        <v>73.8</v>
      </c>
      <c r="BH517">
        <v>2</v>
      </c>
      <c r="BJ517" s="56">
        <v>454</v>
      </c>
      <c r="BK517">
        <v>1</v>
      </c>
      <c r="BM517" s="56">
        <v>66.900000000000006</v>
      </c>
      <c r="BN517">
        <v>2</v>
      </c>
      <c r="BP517" s="56">
        <v>450</v>
      </c>
      <c r="BQ517">
        <v>1</v>
      </c>
      <c r="BS517" s="56">
        <v>64.7</v>
      </c>
      <c r="BT517">
        <v>1</v>
      </c>
      <c r="BV517" s="56">
        <v>450</v>
      </c>
      <c r="BW517">
        <v>1</v>
      </c>
      <c r="BY517" s="56">
        <v>61.6</v>
      </c>
      <c r="BZ517">
        <v>3</v>
      </c>
      <c r="CB517" s="56">
        <v>450</v>
      </c>
      <c r="CC517">
        <v>1</v>
      </c>
      <c r="CE517" s="56">
        <v>61.6</v>
      </c>
      <c r="CF517">
        <v>1</v>
      </c>
      <c r="CH517" s="56">
        <v>453</v>
      </c>
      <c r="CI517">
        <v>1</v>
      </c>
      <c r="CK517" s="56">
        <v>65</v>
      </c>
      <c r="CL517">
        <v>5</v>
      </c>
    </row>
    <row r="518" spans="14:90" x14ac:dyDescent="0.2">
      <c r="N518" s="56" t="s">
        <v>194</v>
      </c>
      <c r="O518">
        <v>1</v>
      </c>
      <c r="AI518" s="56">
        <v>68.599999999999994</v>
      </c>
      <c r="AJ518">
        <v>1</v>
      </c>
      <c r="AL518" s="56">
        <v>451</v>
      </c>
      <c r="AM518">
        <v>1</v>
      </c>
      <c r="AO518" s="56">
        <v>61.8</v>
      </c>
      <c r="AP518">
        <v>1</v>
      </c>
      <c r="AR518" s="56">
        <v>451</v>
      </c>
      <c r="AS518">
        <v>1</v>
      </c>
      <c r="AU518" s="56">
        <v>56.6</v>
      </c>
      <c r="AV518">
        <v>2</v>
      </c>
      <c r="AX518" s="56">
        <v>451</v>
      </c>
      <c r="AY518">
        <v>1</v>
      </c>
      <c r="BA518" s="56">
        <v>63.8</v>
      </c>
      <c r="BB518">
        <v>1</v>
      </c>
      <c r="BD518" s="56">
        <v>452</v>
      </c>
      <c r="BE518">
        <v>1</v>
      </c>
      <c r="BG518" s="56">
        <v>73.900000000000006</v>
      </c>
      <c r="BH518">
        <v>2</v>
      </c>
      <c r="BJ518" s="56">
        <v>455</v>
      </c>
      <c r="BK518">
        <v>1</v>
      </c>
      <c r="BM518" s="56">
        <v>67</v>
      </c>
      <c r="BN518">
        <v>2</v>
      </c>
      <c r="BP518" s="56">
        <v>451</v>
      </c>
      <c r="BQ518">
        <v>1</v>
      </c>
      <c r="BS518" s="56">
        <v>64.900000000000006</v>
      </c>
      <c r="BT518">
        <v>1</v>
      </c>
      <c r="BV518" s="56">
        <v>451</v>
      </c>
      <c r="BW518">
        <v>1</v>
      </c>
      <c r="BY518" s="56">
        <v>61.7</v>
      </c>
      <c r="BZ518">
        <v>1</v>
      </c>
      <c r="CB518" s="56">
        <v>451</v>
      </c>
      <c r="CC518">
        <v>1</v>
      </c>
      <c r="CE518" s="56">
        <v>62.2</v>
      </c>
      <c r="CF518">
        <v>1</v>
      </c>
      <c r="CH518" s="56">
        <v>454</v>
      </c>
      <c r="CI518">
        <v>1</v>
      </c>
      <c r="CK518" s="56">
        <v>65.099999999999994</v>
      </c>
      <c r="CL518">
        <v>1</v>
      </c>
    </row>
    <row r="519" spans="14:90" x14ac:dyDescent="0.2">
      <c r="N519" s="56" t="s">
        <v>407</v>
      </c>
      <c r="O519">
        <v>1</v>
      </c>
      <c r="AI519" s="56">
        <v>69</v>
      </c>
      <c r="AJ519">
        <v>1</v>
      </c>
      <c r="AL519" s="56">
        <v>452</v>
      </c>
      <c r="AM519">
        <v>1</v>
      </c>
      <c r="AO519" s="56">
        <v>62</v>
      </c>
      <c r="AP519">
        <v>1</v>
      </c>
      <c r="AR519" s="56">
        <v>452</v>
      </c>
      <c r="AS519">
        <v>1</v>
      </c>
      <c r="AU519" s="56">
        <v>56.7</v>
      </c>
      <c r="AV519">
        <v>2</v>
      </c>
      <c r="AX519" s="56">
        <v>452</v>
      </c>
      <c r="AY519">
        <v>1</v>
      </c>
      <c r="BA519" s="56">
        <v>64</v>
      </c>
      <c r="BB519">
        <v>1</v>
      </c>
      <c r="BD519" s="56">
        <v>453</v>
      </c>
      <c r="BE519">
        <v>1</v>
      </c>
      <c r="BG519" s="56">
        <v>74.2</v>
      </c>
      <c r="BH519">
        <v>1</v>
      </c>
      <c r="BJ519" s="56">
        <v>456</v>
      </c>
      <c r="BK519">
        <v>1</v>
      </c>
      <c r="BM519" s="56">
        <v>67.2</v>
      </c>
      <c r="BN519">
        <v>1</v>
      </c>
      <c r="BP519" s="56">
        <v>452</v>
      </c>
      <c r="BQ519">
        <v>1</v>
      </c>
      <c r="BS519" s="56">
        <v>65</v>
      </c>
      <c r="BT519">
        <v>1</v>
      </c>
      <c r="BV519" s="56">
        <v>452</v>
      </c>
      <c r="BW519">
        <v>1</v>
      </c>
      <c r="BY519" s="56">
        <v>61.8</v>
      </c>
      <c r="BZ519">
        <v>2</v>
      </c>
      <c r="CB519" s="56">
        <v>452</v>
      </c>
      <c r="CC519">
        <v>1</v>
      </c>
      <c r="CE519" s="56">
        <v>62.4</v>
      </c>
      <c r="CF519">
        <v>1</v>
      </c>
      <c r="CH519" s="56">
        <v>455</v>
      </c>
      <c r="CI519">
        <v>1</v>
      </c>
      <c r="CK519" s="56">
        <v>65.2</v>
      </c>
      <c r="CL519">
        <v>4</v>
      </c>
    </row>
    <row r="520" spans="14:90" x14ac:dyDescent="0.2">
      <c r="N520" s="56" t="s">
        <v>1465</v>
      </c>
      <c r="O520">
        <v>1</v>
      </c>
      <c r="AI520" s="56">
        <v>69.900000000000006</v>
      </c>
      <c r="AJ520">
        <v>2</v>
      </c>
      <c r="AL520" s="56">
        <v>453</v>
      </c>
      <c r="AM520">
        <v>1</v>
      </c>
      <c r="AO520" s="56">
        <v>62.1</v>
      </c>
      <c r="AP520">
        <v>2</v>
      </c>
      <c r="AR520" s="56">
        <v>453</v>
      </c>
      <c r="AS520">
        <v>1</v>
      </c>
      <c r="AU520" s="56">
        <v>56.9</v>
      </c>
      <c r="AV520">
        <v>1</v>
      </c>
      <c r="AX520" s="56">
        <v>453</v>
      </c>
      <c r="AY520">
        <v>1</v>
      </c>
      <c r="BA520" s="56">
        <v>64.099999999999994</v>
      </c>
      <c r="BB520">
        <v>1</v>
      </c>
      <c r="BD520" s="56">
        <v>454</v>
      </c>
      <c r="BE520">
        <v>1</v>
      </c>
      <c r="BG520" s="56">
        <v>74.400000000000006</v>
      </c>
      <c r="BH520">
        <v>1</v>
      </c>
      <c r="BJ520" s="56">
        <v>457</v>
      </c>
      <c r="BK520">
        <v>1</v>
      </c>
      <c r="BM520" s="56">
        <v>67.400000000000006</v>
      </c>
      <c r="BN520">
        <v>2</v>
      </c>
      <c r="BP520" s="56">
        <v>453</v>
      </c>
      <c r="BQ520">
        <v>1</v>
      </c>
      <c r="BS520" s="56">
        <v>65.099999999999994</v>
      </c>
      <c r="BT520">
        <v>1</v>
      </c>
      <c r="BV520" s="56">
        <v>453</v>
      </c>
      <c r="BW520">
        <v>1</v>
      </c>
      <c r="BY520" s="56">
        <v>61.9</v>
      </c>
      <c r="BZ520">
        <v>1</v>
      </c>
      <c r="CB520" s="56">
        <v>453</v>
      </c>
      <c r="CC520">
        <v>1</v>
      </c>
      <c r="CE520" s="56">
        <v>62.9</v>
      </c>
      <c r="CF520">
        <v>1</v>
      </c>
      <c r="CH520" s="56">
        <v>457</v>
      </c>
      <c r="CI520">
        <v>1</v>
      </c>
      <c r="CK520" s="56">
        <v>65.3</v>
      </c>
      <c r="CL520">
        <v>1</v>
      </c>
    </row>
    <row r="521" spans="14:90" x14ac:dyDescent="0.2">
      <c r="N521" s="56" t="s">
        <v>1835</v>
      </c>
      <c r="O521">
        <v>1</v>
      </c>
      <c r="AI521" s="56">
        <v>70.2</v>
      </c>
      <c r="AJ521">
        <v>1</v>
      </c>
      <c r="AL521" s="56">
        <v>454</v>
      </c>
      <c r="AM521">
        <v>1</v>
      </c>
      <c r="AO521" s="56">
        <v>62.2</v>
      </c>
      <c r="AP521">
        <v>2</v>
      </c>
      <c r="AR521" s="56">
        <v>454</v>
      </c>
      <c r="AS521">
        <v>1</v>
      </c>
      <c r="AU521" s="56">
        <v>57</v>
      </c>
      <c r="AV521">
        <v>1</v>
      </c>
      <c r="AX521" s="56">
        <v>454</v>
      </c>
      <c r="AY521">
        <v>1</v>
      </c>
      <c r="BA521" s="56">
        <v>64.2</v>
      </c>
      <c r="BB521">
        <v>2</v>
      </c>
      <c r="BD521" s="56">
        <v>455</v>
      </c>
      <c r="BE521">
        <v>1</v>
      </c>
      <c r="BG521" s="56">
        <v>75</v>
      </c>
      <c r="BH521">
        <v>1</v>
      </c>
      <c r="BJ521" s="56">
        <v>458</v>
      </c>
      <c r="BK521">
        <v>1</v>
      </c>
      <c r="BM521" s="56">
        <v>67.7</v>
      </c>
      <c r="BN521">
        <v>1</v>
      </c>
      <c r="BP521" s="56">
        <v>454</v>
      </c>
      <c r="BQ521">
        <v>1</v>
      </c>
      <c r="BS521" s="56">
        <v>65.2</v>
      </c>
      <c r="BT521">
        <v>1</v>
      </c>
      <c r="BV521" s="56">
        <v>454</v>
      </c>
      <c r="BW521">
        <v>1</v>
      </c>
      <c r="BY521" s="56">
        <v>62.1</v>
      </c>
      <c r="BZ521">
        <v>1</v>
      </c>
      <c r="CB521" s="56">
        <v>454</v>
      </c>
      <c r="CC521">
        <v>1</v>
      </c>
      <c r="CE521" s="56">
        <v>63.1</v>
      </c>
      <c r="CF521">
        <v>4</v>
      </c>
      <c r="CH521" s="56">
        <v>458</v>
      </c>
      <c r="CI521">
        <v>1</v>
      </c>
      <c r="CK521" s="56">
        <v>65.400000000000006</v>
      </c>
      <c r="CL521">
        <v>1</v>
      </c>
    </row>
    <row r="522" spans="14:90" x14ac:dyDescent="0.2">
      <c r="N522" s="56" t="s">
        <v>483</v>
      </c>
      <c r="O522">
        <v>1</v>
      </c>
      <c r="AI522" s="56">
        <v>70.900000000000006</v>
      </c>
      <c r="AJ522">
        <v>1</v>
      </c>
      <c r="AL522" s="56">
        <v>455</v>
      </c>
      <c r="AM522">
        <v>1</v>
      </c>
      <c r="AO522" s="56">
        <v>62.3</v>
      </c>
      <c r="AP522">
        <v>2</v>
      </c>
      <c r="AR522" s="56">
        <v>455</v>
      </c>
      <c r="AS522">
        <v>1</v>
      </c>
      <c r="AU522" s="56">
        <v>57.1</v>
      </c>
      <c r="AV522">
        <v>1</v>
      </c>
      <c r="AX522" s="56">
        <v>455</v>
      </c>
      <c r="AY522">
        <v>1</v>
      </c>
      <c r="BA522" s="56">
        <v>64.3</v>
      </c>
      <c r="BB522">
        <v>1</v>
      </c>
      <c r="BD522" s="56">
        <v>456</v>
      </c>
      <c r="BE522">
        <v>1</v>
      </c>
      <c r="BG522" s="56">
        <v>75.599999999999994</v>
      </c>
      <c r="BH522">
        <v>1</v>
      </c>
      <c r="BJ522" s="56">
        <v>459</v>
      </c>
      <c r="BK522">
        <v>1</v>
      </c>
      <c r="BM522" s="56">
        <v>67.8</v>
      </c>
      <c r="BN522">
        <v>1</v>
      </c>
      <c r="BP522" s="56">
        <v>455</v>
      </c>
      <c r="BQ522">
        <v>1</v>
      </c>
      <c r="BS522" s="56">
        <v>65.400000000000006</v>
      </c>
      <c r="BT522">
        <v>2</v>
      </c>
      <c r="BV522" s="56">
        <v>455</v>
      </c>
      <c r="BW522">
        <v>1</v>
      </c>
      <c r="BY522" s="56">
        <v>62.2</v>
      </c>
      <c r="BZ522">
        <v>1</v>
      </c>
      <c r="CB522" s="56">
        <v>455</v>
      </c>
      <c r="CC522">
        <v>1</v>
      </c>
      <c r="CE522" s="56">
        <v>63.2</v>
      </c>
      <c r="CF522">
        <v>1</v>
      </c>
      <c r="CH522" s="56">
        <v>459</v>
      </c>
      <c r="CI522">
        <v>1</v>
      </c>
      <c r="CK522" s="56">
        <v>65.5</v>
      </c>
      <c r="CL522">
        <v>4</v>
      </c>
    </row>
    <row r="523" spans="14:90" x14ac:dyDescent="0.2">
      <c r="N523" s="56" t="s">
        <v>909</v>
      </c>
      <c r="O523">
        <v>1</v>
      </c>
      <c r="AI523" s="56">
        <v>71</v>
      </c>
      <c r="AJ523">
        <v>1</v>
      </c>
      <c r="AL523" s="56">
        <v>456</v>
      </c>
      <c r="AM523">
        <v>1</v>
      </c>
      <c r="AO523" s="56">
        <v>62.6</v>
      </c>
      <c r="AP523">
        <v>1</v>
      </c>
      <c r="AR523" s="56">
        <v>456</v>
      </c>
      <c r="AS523">
        <v>1</v>
      </c>
      <c r="AU523" s="56">
        <v>57.2</v>
      </c>
      <c r="AV523">
        <v>1</v>
      </c>
      <c r="AX523" s="56">
        <v>456</v>
      </c>
      <c r="AY523">
        <v>1</v>
      </c>
      <c r="BA523" s="56">
        <v>64.7</v>
      </c>
      <c r="BB523">
        <v>1</v>
      </c>
      <c r="BD523" s="56">
        <v>457</v>
      </c>
      <c r="BE523">
        <v>1</v>
      </c>
      <c r="BG523" s="56">
        <v>75.7</v>
      </c>
      <c r="BH523">
        <v>1</v>
      </c>
      <c r="BJ523" s="56">
        <v>460</v>
      </c>
      <c r="BK523">
        <v>1</v>
      </c>
      <c r="BM523" s="56">
        <v>68</v>
      </c>
      <c r="BN523">
        <v>1</v>
      </c>
      <c r="BP523" s="56">
        <v>456</v>
      </c>
      <c r="BQ523">
        <v>1</v>
      </c>
      <c r="BS523" s="56">
        <v>65.599999999999994</v>
      </c>
      <c r="BT523">
        <v>2</v>
      </c>
      <c r="BV523" s="56">
        <v>456</v>
      </c>
      <c r="BW523">
        <v>1</v>
      </c>
      <c r="BY523" s="56">
        <v>62.3</v>
      </c>
      <c r="BZ523">
        <v>2</v>
      </c>
      <c r="CB523" s="56">
        <v>456</v>
      </c>
      <c r="CC523">
        <v>1</v>
      </c>
      <c r="CE523" s="56">
        <v>63.8</v>
      </c>
      <c r="CF523">
        <v>1</v>
      </c>
      <c r="CH523" s="56">
        <v>460</v>
      </c>
      <c r="CI523">
        <v>1</v>
      </c>
      <c r="CK523" s="56">
        <v>65.900000000000006</v>
      </c>
      <c r="CL523">
        <v>2</v>
      </c>
    </row>
    <row r="524" spans="14:90" x14ac:dyDescent="0.2">
      <c r="N524" s="56" t="s">
        <v>775</v>
      </c>
      <c r="O524">
        <v>1</v>
      </c>
      <c r="AI524" s="56">
        <v>71.099999999999994</v>
      </c>
      <c r="AJ524">
        <v>1</v>
      </c>
      <c r="AL524" s="56">
        <v>457</v>
      </c>
      <c r="AM524">
        <v>1</v>
      </c>
      <c r="AO524" s="56">
        <v>62.7</v>
      </c>
      <c r="AP524">
        <v>1</v>
      </c>
      <c r="AR524" s="56">
        <v>457</v>
      </c>
      <c r="AS524">
        <v>1</v>
      </c>
      <c r="AU524" s="56">
        <v>57.3</v>
      </c>
      <c r="AV524">
        <v>2</v>
      </c>
      <c r="AX524" s="56">
        <v>457</v>
      </c>
      <c r="AY524">
        <v>1</v>
      </c>
      <c r="BA524" s="56">
        <v>64.8</v>
      </c>
      <c r="BB524">
        <v>1</v>
      </c>
      <c r="BD524" s="56">
        <v>458</v>
      </c>
      <c r="BE524">
        <v>1</v>
      </c>
      <c r="BG524" s="56">
        <v>75.900000000000006</v>
      </c>
      <c r="BH524">
        <v>1</v>
      </c>
      <c r="BJ524" s="56">
        <v>461</v>
      </c>
      <c r="BK524">
        <v>1</v>
      </c>
      <c r="BM524" s="56">
        <v>68.099999999999994</v>
      </c>
      <c r="BN524">
        <v>1</v>
      </c>
      <c r="BP524" s="56">
        <v>457</v>
      </c>
      <c r="BQ524">
        <v>1</v>
      </c>
      <c r="BS524" s="56">
        <v>66.099999999999994</v>
      </c>
      <c r="BT524">
        <v>1</v>
      </c>
      <c r="BV524" s="56">
        <v>457</v>
      </c>
      <c r="BW524">
        <v>1</v>
      </c>
      <c r="BY524" s="56">
        <v>62.5</v>
      </c>
      <c r="BZ524">
        <v>3</v>
      </c>
      <c r="CB524" s="56">
        <v>457</v>
      </c>
      <c r="CC524">
        <v>1</v>
      </c>
      <c r="CE524" s="56">
        <v>64.099999999999994</v>
      </c>
      <c r="CF524">
        <v>1</v>
      </c>
      <c r="CH524" s="56">
        <v>461</v>
      </c>
      <c r="CI524">
        <v>1</v>
      </c>
      <c r="CK524" s="56">
        <v>66</v>
      </c>
      <c r="CL524">
        <v>4</v>
      </c>
    </row>
    <row r="525" spans="14:90" x14ac:dyDescent="0.2">
      <c r="N525" s="56" t="s">
        <v>1052</v>
      </c>
      <c r="O525">
        <v>1</v>
      </c>
      <c r="AI525" s="56">
        <v>71.3</v>
      </c>
      <c r="AJ525">
        <v>1</v>
      </c>
      <c r="AL525" s="56">
        <v>458</v>
      </c>
      <c r="AM525">
        <v>1</v>
      </c>
      <c r="AO525" s="56">
        <v>62.8</v>
      </c>
      <c r="AP525">
        <v>1</v>
      </c>
      <c r="AR525" s="56">
        <v>458</v>
      </c>
      <c r="AS525">
        <v>1</v>
      </c>
      <c r="AU525" s="56">
        <v>57.4</v>
      </c>
      <c r="AV525">
        <v>2</v>
      </c>
      <c r="AX525" s="56">
        <v>458</v>
      </c>
      <c r="AY525">
        <v>1</v>
      </c>
      <c r="BA525" s="56">
        <v>64.900000000000006</v>
      </c>
      <c r="BB525">
        <v>1</v>
      </c>
      <c r="BD525" s="56">
        <v>459</v>
      </c>
      <c r="BE525">
        <v>1</v>
      </c>
      <c r="BG525" s="56">
        <v>76.900000000000006</v>
      </c>
      <c r="BH525">
        <v>1</v>
      </c>
      <c r="BJ525" s="56">
        <v>462</v>
      </c>
      <c r="BK525">
        <v>1</v>
      </c>
      <c r="BM525" s="56">
        <v>68.400000000000006</v>
      </c>
      <c r="BN525">
        <v>2</v>
      </c>
      <c r="BP525" s="56">
        <v>458</v>
      </c>
      <c r="BQ525">
        <v>1</v>
      </c>
      <c r="BS525" s="56">
        <v>66.2</v>
      </c>
      <c r="BT525">
        <v>1</v>
      </c>
      <c r="BV525" s="56">
        <v>458</v>
      </c>
      <c r="BW525">
        <v>1</v>
      </c>
      <c r="BY525" s="56">
        <v>62.6</v>
      </c>
      <c r="BZ525">
        <v>1</v>
      </c>
      <c r="CB525" s="56">
        <v>458</v>
      </c>
      <c r="CC525">
        <v>1</v>
      </c>
      <c r="CE525" s="56">
        <v>64.400000000000006</v>
      </c>
      <c r="CF525">
        <v>1</v>
      </c>
      <c r="CH525" s="56">
        <v>462</v>
      </c>
      <c r="CI525">
        <v>1</v>
      </c>
      <c r="CK525" s="56">
        <v>66.099999999999994</v>
      </c>
      <c r="CL525">
        <v>5</v>
      </c>
    </row>
    <row r="526" spans="14:90" x14ac:dyDescent="0.2">
      <c r="N526" s="56" t="s">
        <v>1359</v>
      </c>
      <c r="O526">
        <v>1</v>
      </c>
      <c r="AI526" s="56">
        <v>71.5</v>
      </c>
      <c r="AJ526">
        <v>1</v>
      </c>
      <c r="AL526" s="56">
        <v>459</v>
      </c>
      <c r="AM526">
        <v>1</v>
      </c>
      <c r="AO526" s="56">
        <v>62.9</v>
      </c>
      <c r="AP526">
        <v>1</v>
      </c>
      <c r="AR526" s="56">
        <v>459</v>
      </c>
      <c r="AS526">
        <v>1</v>
      </c>
      <c r="AU526" s="56">
        <v>57.5</v>
      </c>
      <c r="AV526">
        <v>1</v>
      </c>
      <c r="AX526" s="56">
        <v>459</v>
      </c>
      <c r="AY526">
        <v>1</v>
      </c>
      <c r="BA526" s="56">
        <v>65</v>
      </c>
      <c r="BB526">
        <v>1</v>
      </c>
      <c r="BD526" s="56">
        <v>460</v>
      </c>
      <c r="BE526">
        <v>1</v>
      </c>
      <c r="BG526" s="56">
        <v>77.099999999999994</v>
      </c>
      <c r="BH526">
        <v>1</v>
      </c>
      <c r="BJ526" s="56">
        <v>463</v>
      </c>
      <c r="BK526">
        <v>1</v>
      </c>
      <c r="BM526" s="56">
        <v>68.5</v>
      </c>
      <c r="BN526">
        <v>1</v>
      </c>
      <c r="BP526" s="56">
        <v>459</v>
      </c>
      <c r="BQ526">
        <v>1</v>
      </c>
      <c r="BS526" s="56">
        <v>66.3</v>
      </c>
      <c r="BT526">
        <v>1</v>
      </c>
      <c r="BV526" s="56">
        <v>459</v>
      </c>
      <c r="BW526">
        <v>1</v>
      </c>
      <c r="BY526" s="56">
        <v>62.7</v>
      </c>
      <c r="BZ526">
        <v>2</v>
      </c>
      <c r="CB526" s="56">
        <v>459</v>
      </c>
      <c r="CC526">
        <v>1</v>
      </c>
      <c r="CE526" s="56">
        <v>64.5</v>
      </c>
      <c r="CF526">
        <v>1</v>
      </c>
      <c r="CH526" s="56">
        <v>463</v>
      </c>
      <c r="CI526">
        <v>1</v>
      </c>
      <c r="CK526" s="56">
        <v>66.2</v>
      </c>
      <c r="CL526">
        <v>1</v>
      </c>
    </row>
    <row r="527" spans="14:90" x14ac:dyDescent="0.2">
      <c r="N527" s="56" t="s">
        <v>924</v>
      </c>
      <c r="O527">
        <v>1</v>
      </c>
      <c r="AI527" s="56">
        <v>72.099999999999994</v>
      </c>
      <c r="AJ527">
        <v>1</v>
      </c>
      <c r="AL527" s="56">
        <v>460</v>
      </c>
      <c r="AM527">
        <v>1</v>
      </c>
      <c r="AO527" s="56">
        <v>63</v>
      </c>
      <c r="AP527">
        <v>1</v>
      </c>
      <c r="AR527" s="56">
        <v>460</v>
      </c>
      <c r="AS527">
        <v>1</v>
      </c>
      <c r="AU527" s="56">
        <v>57.6</v>
      </c>
      <c r="AV527">
        <v>1</v>
      </c>
      <c r="AX527" s="56">
        <v>460</v>
      </c>
      <c r="AY527">
        <v>1</v>
      </c>
      <c r="BA527" s="56">
        <v>65.099999999999994</v>
      </c>
      <c r="BB527">
        <v>1</v>
      </c>
      <c r="BD527" s="56">
        <v>461</v>
      </c>
      <c r="BE527">
        <v>1</v>
      </c>
      <c r="BG527" s="56">
        <v>77.2</v>
      </c>
      <c r="BH527">
        <v>1</v>
      </c>
      <c r="BJ527" s="56">
        <v>464</v>
      </c>
      <c r="BK527">
        <v>1</v>
      </c>
      <c r="BM527" s="56">
        <v>68.599999999999994</v>
      </c>
      <c r="BN527">
        <v>2</v>
      </c>
      <c r="BP527" s="56">
        <v>460</v>
      </c>
      <c r="BQ527">
        <v>1</v>
      </c>
      <c r="BS527" s="56">
        <v>66.400000000000006</v>
      </c>
      <c r="BT527">
        <v>1</v>
      </c>
      <c r="BV527" s="56">
        <v>460</v>
      </c>
      <c r="BW527">
        <v>1</v>
      </c>
      <c r="BY527" s="56">
        <v>62.8</v>
      </c>
      <c r="BZ527">
        <v>1</v>
      </c>
      <c r="CB527" s="56">
        <v>460</v>
      </c>
      <c r="CC527">
        <v>1</v>
      </c>
      <c r="CE527" s="56">
        <v>64.8</v>
      </c>
      <c r="CF527">
        <v>1</v>
      </c>
      <c r="CH527" s="56">
        <v>464</v>
      </c>
      <c r="CI527">
        <v>1</v>
      </c>
      <c r="CK527" s="56">
        <v>66.3</v>
      </c>
      <c r="CL527">
        <v>1</v>
      </c>
    </row>
    <row r="528" spans="14:90" x14ac:dyDescent="0.2">
      <c r="N528" s="56" t="s">
        <v>691</v>
      </c>
      <c r="O528">
        <v>1</v>
      </c>
      <c r="AI528" s="56">
        <v>72.2</v>
      </c>
      <c r="AJ528">
        <v>1</v>
      </c>
      <c r="AL528" s="56">
        <v>461</v>
      </c>
      <c r="AM528">
        <v>1</v>
      </c>
      <c r="AO528" s="56">
        <v>63.1</v>
      </c>
      <c r="AP528">
        <v>1</v>
      </c>
      <c r="AR528" s="56">
        <v>461</v>
      </c>
      <c r="AS528">
        <v>1</v>
      </c>
      <c r="AU528" s="56">
        <v>57.8</v>
      </c>
      <c r="AV528">
        <v>2</v>
      </c>
      <c r="AX528" s="56">
        <v>462</v>
      </c>
      <c r="AY528">
        <v>1</v>
      </c>
      <c r="BA528" s="56">
        <v>65.5</v>
      </c>
      <c r="BB528">
        <v>1</v>
      </c>
      <c r="BD528" s="56">
        <v>462</v>
      </c>
      <c r="BE528">
        <v>1</v>
      </c>
      <c r="BG528" s="56">
        <v>77.3</v>
      </c>
      <c r="BH528">
        <v>2</v>
      </c>
      <c r="BJ528" s="56">
        <v>465</v>
      </c>
      <c r="BK528">
        <v>1</v>
      </c>
      <c r="BM528" s="56">
        <v>68.7</v>
      </c>
      <c r="BN528">
        <v>1</v>
      </c>
      <c r="BP528" s="56">
        <v>461</v>
      </c>
      <c r="BQ528">
        <v>1</v>
      </c>
      <c r="BS528" s="56">
        <v>66.599999999999994</v>
      </c>
      <c r="BT528">
        <v>2</v>
      </c>
      <c r="BV528" s="56">
        <v>461</v>
      </c>
      <c r="BW528">
        <v>1</v>
      </c>
      <c r="BY528" s="56">
        <v>62.9</v>
      </c>
      <c r="BZ528">
        <v>1</v>
      </c>
      <c r="CB528" s="56">
        <v>461</v>
      </c>
      <c r="CC528">
        <v>1</v>
      </c>
      <c r="CE528" s="56">
        <v>65.400000000000006</v>
      </c>
      <c r="CF528">
        <v>1</v>
      </c>
      <c r="CH528" s="56">
        <v>465</v>
      </c>
      <c r="CI528">
        <v>1</v>
      </c>
      <c r="CK528" s="56">
        <v>66.400000000000006</v>
      </c>
      <c r="CL528">
        <v>3</v>
      </c>
    </row>
    <row r="529" spans="14:90" x14ac:dyDescent="0.2">
      <c r="N529" s="56" t="s">
        <v>1020</v>
      </c>
      <c r="O529">
        <v>1</v>
      </c>
      <c r="AI529" s="56">
        <v>72.400000000000006</v>
      </c>
      <c r="AJ529">
        <v>1</v>
      </c>
      <c r="AL529" s="56">
        <v>462</v>
      </c>
      <c r="AM529">
        <v>1</v>
      </c>
      <c r="AO529" s="56">
        <v>63.3</v>
      </c>
      <c r="AP529">
        <v>2</v>
      </c>
      <c r="AR529" s="56">
        <v>462</v>
      </c>
      <c r="AS529">
        <v>1</v>
      </c>
      <c r="AU529" s="56">
        <v>57.9</v>
      </c>
      <c r="AV529">
        <v>1</v>
      </c>
      <c r="AX529" s="56">
        <v>463</v>
      </c>
      <c r="AY529">
        <v>1</v>
      </c>
      <c r="BA529" s="56">
        <v>65.599999999999994</v>
      </c>
      <c r="BB529">
        <v>2</v>
      </c>
      <c r="BD529" s="56">
        <v>463</v>
      </c>
      <c r="BE529">
        <v>1</v>
      </c>
      <c r="BG529" s="56">
        <v>77.900000000000006</v>
      </c>
      <c r="BH529">
        <v>1</v>
      </c>
      <c r="BJ529" s="56">
        <v>466</v>
      </c>
      <c r="BK529">
        <v>1</v>
      </c>
      <c r="BM529" s="56">
        <v>69</v>
      </c>
      <c r="BN529">
        <v>1</v>
      </c>
      <c r="BP529" s="56">
        <v>462</v>
      </c>
      <c r="BQ529">
        <v>1</v>
      </c>
      <c r="BS529" s="56">
        <v>66.7</v>
      </c>
      <c r="BT529">
        <v>1</v>
      </c>
      <c r="BV529" s="56">
        <v>462</v>
      </c>
      <c r="BW529">
        <v>1</v>
      </c>
      <c r="BY529" s="56">
        <v>63</v>
      </c>
      <c r="BZ529">
        <v>1</v>
      </c>
      <c r="CB529" s="56">
        <v>462</v>
      </c>
      <c r="CC529">
        <v>1</v>
      </c>
      <c r="CE529" s="56">
        <v>65.8</v>
      </c>
      <c r="CF529">
        <v>1</v>
      </c>
      <c r="CH529" s="56">
        <v>466</v>
      </c>
      <c r="CI529">
        <v>1</v>
      </c>
      <c r="CK529" s="56">
        <v>66.5</v>
      </c>
      <c r="CL529">
        <v>1</v>
      </c>
    </row>
    <row r="530" spans="14:90" x14ac:dyDescent="0.2">
      <c r="N530" s="56" t="s">
        <v>265</v>
      </c>
      <c r="O530">
        <v>1</v>
      </c>
      <c r="AI530" s="56">
        <v>72.7</v>
      </c>
      <c r="AJ530">
        <v>1</v>
      </c>
      <c r="AL530" s="56">
        <v>463</v>
      </c>
      <c r="AM530">
        <v>1</v>
      </c>
      <c r="AO530" s="56">
        <v>63.5</v>
      </c>
      <c r="AP530">
        <v>1</v>
      </c>
      <c r="AR530" s="56">
        <v>463</v>
      </c>
      <c r="AS530">
        <v>1</v>
      </c>
      <c r="AU530" s="56">
        <v>58.1</v>
      </c>
      <c r="AV530">
        <v>1</v>
      </c>
      <c r="AX530" s="56">
        <v>464</v>
      </c>
      <c r="AY530">
        <v>1</v>
      </c>
      <c r="BA530" s="56">
        <v>65.8</v>
      </c>
      <c r="BB530">
        <v>2</v>
      </c>
      <c r="BD530" s="56">
        <v>464</v>
      </c>
      <c r="BE530">
        <v>1</v>
      </c>
      <c r="BG530" s="56">
        <v>78.5</v>
      </c>
      <c r="BH530">
        <v>4</v>
      </c>
      <c r="BJ530" s="56">
        <v>467</v>
      </c>
      <c r="BK530">
        <v>1</v>
      </c>
      <c r="BM530" s="56">
        <v>69.3</v>
      </c>
      <c r="BN530">
        <v>1</v>
      </c>
      <c r="BP530" s="56">
        <v>463</v>
      </c>
      <c r="BQ530">
        <v>1</v>
      </c>
      <c r="BS530" s="56">
        <v>67</v>
      </c>
      <c r="BT530">
        <v>1</v>
      </c>
      <c r="BV530" s="56">
        <v>463</v>
      </c>
      <c r="BW530">
        <v>1</v>
      </c>
      <c r="BY530" s="56">
        <v>63.1</v>
      </c>
      <c r="BZ530">
        <v>1</v>
      </c>
      <c r="CB530" s="56">
        <v>463</v>
      </c>
      <c r="CC530">
        <v>1</v>
      </c>
      <c r="CE530" s="56">
        <v>65.900000000000006</v>
      </c>
      <c r="CF530">
        <v>1</v>
      </c>
      <c r="CH530" s="56">
        <v>467</v>
      </c>
      <c r="CI530">
        <v>1</v>
      </c>
      <c r="CK530" s="56">
        <v>66.599999999999994</v>
      </c>
      <c r="CL530">
        <v>2</v>
      </c>
    </row>
    <row r="531" spans="14:90" x14ac:dyDescent="0.2">
      <c r="N531" s="56" t="s">
        <v>1849</v>
      </c>
      <c r="O531">
        <v>1</v>
      </c>
      <c r="AI531" s="56">
        <v>72.900000000000006</v>
      </c>
      <c r="AJ531">
        <v>1</v>
      </c>
      <c r="AL531" s="56">
        <v>464</v>
      </c>
      <c r="AM531">
        <v>1</v>
      </c>
      <c r="AO531" s="56">
        <v>63.8</v>
      </c>
      <c r="AP531">
        <v>1</v>
      </c>
      <c r="AR531" s="56">
        <v>464</v>
      </c>
      <c r="AS531">
        <v>1</v>
      </c>
      <c r="AU531" s="56">
        <v>58.2</v>
      </c>
      <c r="AV531">
        <v>1</v>
      </c>
      <c r="AX531" s="56">
        <v>465</v>
      </c>
      <c r="AY531">
        <v>1</v>
      </c>
      <c r="BA531" s="56">
        <v>66</v>
      </c>
      <c r="BB531">
        <v>2</v>
      </c>
      <c r="BD531" s="56">
        <v>465</v>
      </c>
      <c r="BE531">
        <v>1</v>
      </c>
      <c r="BG531" s="56">
        <v>78.7</v>
      </c>
      <c r="BH531">
        <v>1</v>
      </c>
      <c r="BJ531" s="56">
        <v>468</v>
      </c>
      <c r="BK531">
        <v>1</v>
      </c>
      <c r="BM531" s="56">
        <v>70</v>
      </c>
      <c r="BN531">
        <v>1</v>
      </c>
      <c r="BP531" s="56">
        <v>464</v>
      </c>
      <c r="BQ531">
        <v>1</v>
      </c>
      <c r="BS531" s="56">
        <v>67.099999999999994</v>
      </c>
      <c r="BT531">
        <v>1</v>
      </c>
      <c r="BV531" s="56">
        <v>464</v>
      </c>
      <c r="BW531">
        <v>1</v>
      </c>
      <c r="BY531" s="56">
        <v>63.2</v>
      </c>
      <c r="BZ531">
        <v>3</v>
      </c>
      <c r="CB531" s="56">
        <v>464</v>
      </c>
      <c r="CC531">
        <v>1</v>
      </c>
      <c r="CE531" s="56">
        <v>66</v>
      </c>
      <c r="CF531">
        <v>2</v>
      </c>
      <c r="CH531" s="56">
        <v>468</v>
      </c>
      <c r="CI531">
        <v>1</v>
      </c>
      <c r="CK531" s="56">
        <v>66.8</v>
      </c>
      <c r="CL531">
        <v>1</v>
      </c>
    </row>
    <row r="532" spans="14:90" x14ac:dyDescent="0.2">
      <c r="N532" s="56" t="s">
        <v>252</v>
      </c>
      <c r="O532">
        <v>1</v>
      </c>
      <c r="AI532" s="56">
        <v>73</v>
      </c>
      <c r="AJ532">
        <v>2</v>
      </c>
      <c r="AL532" s="56">
        <v>465</v>
      </c>
      <c r="AM532">
        <v>1</v>
      </c>
      <c r="AO532" s="56">
        <v>64.099999999999994</v>
      </c>
      <c r="AP532">
        <v>1</v>
      </c>
      <c r="AR532" s="56">
        <v>465</v>
      </c>
      <c r="AS532">
        <v>1</v>
      </c>
      <c r="AU532" s="56">
        <v>58.8</v>
      </c>
      <c r="AV532">
        <v>1</v>
      </c>
      <c r="AX532" s="56">
        <v>466</v>
      </c>
      <c r="AY532">
        <v>1</v>
      </c>
      <c r="BA532" s="56">
        <v>66.2</v>
      </c>
      <c r="BB532">
        <v>1</v>
      </c>
      <c r="BD532" s="56">
        <v>466</v>
      </c>
      <c r="BE532">
        <v>1</v>
      </c>
      <c r="BG532" s="56">
        <v>79</v>
      </c>
      <c r="BH532">
        <v>1</v>
      </c>
      <c r="BJ532" s="56">
        <v>469</v>
      </c>
      <c r="BK532">
        <v>1</v>
      </c>
      <c r="BM532" s="56">
        <v>70.099999999999994</v>
      </c>
      <c r="BN532">
        <v>3</v>
      </c>
      <c r="BP532" s="56">
        <v>465</v>
      </c>
      <c r="BQ532">
        <v>1</v>
      </c>
      <c r="BS532" s="56">
        <v>67.3</v>
      </c>
      <c r="BT532">
        <v>1</v>
      </c>
      <c r="BV532" s="56">
        <v>465</v>
      </c>
      <c r="BW532">
        <v>1</v>
      </c>
      <c r="BY532" s="56">
        <v>63.3</v>
      </c>
      <c r="BZ532">
        <v>1</v>
      </c>
      <c r="CB532" s="56">
        <v>465</v>
      </c>
      <c r="CC532">
        <v>1</v>
      </c>
      <c r="CE532" s="56">
        <v>66.2</v>
      </c>
      <c r="CF532">
        <v>1</v>
      </c>
      <c r="CH532" s="56">
        <v>469</v>
      </c>
      <c r="CI532">
        <v>1</v>
      </c>
      <c r="CK532" s="56">
        <v>66.900000000000006</v>
      </c>
      <c r="CL532">
        <v>4</v>
      </c>
    </row>
    <row r="533" spans="14:90" x14ac:dyDescent="0.2">
      <c r="N533" s="56" t="s">
        <v>1836</v>
      </c>
      <c r="O533">
        <v>1</v>
      </c>
      <c r="AI533" s="56">
        <v>73.099999999999994</v>
      </c>
      <c r="AJ533">
        <v>1</v>
      </c>
      <c r="AL533" s="56">
        <v>466</v>
      </c>
      <c r="AM533">
        <v>1</v>
      </c>
      <c r="AO533" s="56">
        <v>64.3</v>
      </c>
      <c r="AP533">
        <v>1</v>
      </c>
      <c r="AR533" s="56">
        <v>466</v>
      </c>
      <c r="AS533">
        <v>1</v>
      </c>
      <c r="AU533" s="56">
        <v>58.9</v>
      </c>
      <c r="AV533">
        <v>2</v>
      </c>
      <c r="AX533" s="56">
        <v>467</v>
      </c>
      <c r="AY533">
        <v>1</v>
      </c>
      <c r="BA533" s="56">
        <v>66.3</v>
      </c>
      <c r="BB533">
        <v>1</v>
      </c>
      <c r="BD533" s="56">
        <v>467</v>
      </c>
      <c r="BE533">
        <v>1</v>
      </c>
      <c r="BG533" s="56">
        <v>79.099999999999994</v>
      </c>
      <c r="BH533">
        <v>1</v>
      </c>
      <c r="BJ533" s="56">
        <v>470</v>
      </c>
      <c r="BK533">
        <v>1</v>
      </c>
      <c r="BM533" s="56">
        <v>70.3</v>
      </c>
      <c r="BN533">
        <v>1</v>
      </c>
      <c r="BP533" s="56">
        <v>466</v>
      </c>
      <c r="BQ533">
        <v>1</v>
      </c>
      <c r="BS533" s="56">
        <v>67.5</v>
      </c>
      <c r="BT533">
        <v>2</v>
      </c>
      <c r="BV533" s="56">
        <v>466</v>
      </c>
      <c r="BW533">
        <v>1</v>
      </c>
      <c r="BY533" s="56">
        <v>63.4</v>
      </c>
      <c r="BZ533">
        <v>3</v>
      </c>
      <c r="CB533" s="56">
        <v>466</v>
      </c>
      <c r="CC533">
        <v>1</v>
      </c>
      <c r="CE533" s="56">
        <v>66.599999999999994</v>
      </c>
      <c r="CF533">
        <v>1</v>
      </c>
      <c r="CH533" s="56">
        <v>470</v>
      </c>
      <c r="CI533">
        <v>1</v>
      </c>
      <c r="CK533" s="56">
        <v>67</v>
      </c>
      <c r="CL533">
        <v>1</v>
      </c>
    </row>
    <row r="534" spans="14:90" x14ac:dyDescent="0.2">
      <c r="N534" s="56" t="s">
        <v>175</v>
      </c>
      <c r="O534">
        <v>1</v>
      </c>
      <c r="AI534" s="56">
        <v>73.3</v>
      </c>
      <c r="AJ534">
        <v>1</v>
      </c>
      <c r="AL534" s="56">
        <v>467</v>
      </c>
      <c r="AM534">
        <v>1</v>
      </c>
      <c r="AO534" s="56">
        <v>64.5</v>
      </c>
      <c r="AP534">
        <v>1</v>
      </c>
      <c r="AR534" s="56">
        <v>467</v>
      </c>
      <c r="AS534">
        <v>1</v>
      </c>
      <c r="AU534" s="56">
        <v>59</v>
      </c>
      <c r="AV534">
        <v>1</v>
      </c>
      <c r="AX534" s="56">
        <v>468</v>
      </c>
      <c r="AY534">
        <v>1</v>
      </c>
      <c r="BA534" s="56">
        <v>66.400000000000006</v>
      </c>
      <c r="BB534">
        <v>1</v>
      </c>
      <c r="BD534" s="56">
        <v>468</v>
      </c>
      <c r="BE534">
        <v>1</v>
      </c>
      <c r="BG534" s="56">
        <v>79.5</v>
      </c>
      <c r="BH534">
        <v>1</v>
      </c>
      <c r="BJ534" s="56">
        <v>471</v>
      </c>
      <c r="BK534">
        <v>1</v>
      </c>
      <c r="BM534" s="56">
        <v>70.5</v>
      </c>
      <c r="BN534">
        <v>2</v>
      </c>
      <c r="BP534" s="56">
        <v>467</v>
      </c>
      <c r="BQ534">
        <v>1</v>
      </c>
      <c r="BS534" s="56">
        <v>68</v>
      </c>
      <c r="BT534">
        <v>2</v>
      </c>
      <c r="BV534" s="56">
        <v>467</v>
      </c>
      <c r="BW534">
        <v>1</v>
      </c>
      <c r="BY534" s="56">
        <v>63.6</v>
      </c>
      <c r="BZ534">
        <v>1</v>
      </c>
      <c r="CB534" s="56">
        <v>467</v>
      </c>
      <c r="CC534">
        <v>1</v>
      </c>
      <c r="CE534" s="56">
        <v>67.099999999999994</v>
      </c>
      <c r="CF534">
        <v>1</v>
      </c>
      <c r="CH534" s="56">
        <v>471</v>
      </c>
      <c r="CI534">
        <v>1</v>
      </c>
      <c r="CK534" s="56">
        <v>67.099999999999994</v>
      </c>
      <c r="CL534">
        <v>1</v>
      </c>
    </row>
    <row r="535" spans="14:90" x14ac:dyDescent="0.2">
      <c r="N535" s="56" t="s">
        <v>1634</v>
      </c>
      <c r="O535">
        <v>1</v>
      </c>
      <c r="AI535" s="56">
        <v>73.5</v>
      </c>
      <c r="AJ535">
        <v>1</v>
      </c>
      <c r="AL535" s="56">
        <v>468</v>
      </c>
      <c r="AM535">
        <v>1</v>
      </c>
      <c r="AO535" s="56">
        <v>64.599999999999994</v>
      </c>
      <c r="AP535">
        <v>1</v>
      </c>
      <c r="AR535" s="56">
        <v>468</v>
      </c>
      <c r="AS535">
        <v>1</v>
      </c>
      <c r="AU535" s="56">
        <v>59.1</v>
      </c>
      <c r="AV535">
        <v>1</v>
      </c>
      <c r="AX535" s="56">
        <v>469</v>
      </c>
      <c r="AY535">
        <v>1</v>
      </c>
      <c r="BA535" s="56">
        <v>66.5</v>
      </c>
      <c r="BB535">
        <v>1</v>
      </c>
      <c r="BD535" s="56">
        <v>469</v>
      </c>
      <c r="BE535">
        <v>1</v>
      </c>
      <c r="BG535" s="56">
        <v>79.7</v>
      </c>
      <c r="BH535">
        <v>1</v>
      </c>
      <c r="BJ535" s="56">
        <v>472</v>
      </c>
      <c r="BK535">
        <v>1</v>
      </c>
      <c r="BM535" s="56">
        <v>70.599999999999994</v>
      </c>
      <c r="BN535">
        <v>2</v>
      </c>
      <c r="BP535" s="56">
        <v>468</v>
      </c>
      <c r="BQ535">
        <v>1</v>
      </c>
      <c r="BS535" s="56">
        <v>68.099999999999994</v>
      </c>
      <c r="BT535">
        <v>1</v>
      </c>
      <c r="BV535" s="56">
        <v>468</v>
      </c>
      <c r="BW535">
        <v>1</v>
      </c>
      <c r="BY535" s="56">
        <v>63.7</v>
      </c>
      <c r="BZ535">
        <v>3</v>
      </c>
      <c r="CB535" s="56">
        <v>468</v>
      </c>
      <c r="CC535">
        <v>1</v>
      </c>
      <c r="CE535" s="56">
        <v>67.2</v>
      </c>
      <c r="CF535">
        <v>1</v>
      </c>
      <c r="CH535" s="56">
        <v>472</v>
      </c>
      <c r="CI535">
        <v>1</v>
      </c>
      <c r="CK535" s="56">
        <v>67.400000000000006</v>
      </c>
      <c r="CL535">
        <v>1</v>
      </c>
    </row>
    <row r="536" spans="14:90" x14ac:dyDescent="0.2">
      <c r="N536" s="56" t="s">
        <v>957</v>
      </c>
      <c r="O536">
        <v>1</v>
      </c>
      <c r="AI536" s="56">
        <v>73.599999999999994</v>
      </c>
      <c r="AJ536">
        <v>1</v>
      </c>
      <c r="AL536" s="56">
        <v>469</v>
      </c>
      <c r="AM536">
        <v>1</v>
      </c>
      <c r="AO536" s="56">
        <v>65.099999999999994</v>
      </c>
      <c r="AP536">
        <v>1</v>
      </c>
      <c r="AR536" s="56">
        <v>469</v>
      </c>
      <c r="AS536">
        <v>1</v>
      </c>
      <c r="AU536" s="56">
        <v>59.5</v>
      </c>
      <c r="AV536">
        <v>3</v>
      </c>
      <c r="AX536" s="56">
        <v>470</v>
      </c>
      <c r="AY536">
        <v>1</v>
      </c>
      <c r="BA536" s="56">
        <v>67.099999999999994</v>
      </c>
      <c r="BB536">
        <v>1</v>
      </c>
      <c r="BD536" s="56">
        <v>470</v>
      </c>
      <c r="BE536">
        <v>1</v>
      </c>
      <c r="BG536" s="56">
        <v>80.099999999999994</v>
      </c>
      <c r="BH536">
        <v>1</v>
      </c>
      <c r="BJ536" s="56">
        <v>473</v>
      </c>
      <c r="BK536">
        <v>1</v>
      </c>
      <c r="BM536" s="56">
        <v>70.7</v>
      </c>
      <c r="BN536">
        <v>1</v>
      </c>
      <c r="BP536" s="56">
        <v>469</v>
      </c>
      <c r="BQ536">
        <v>1</v>
      </c>
      <c r="BS536" s="56">
        <v>68.5</v>
      </c>
      <c r="BT536">
        <v>1</v>
      </c>
      <c r="BV536" s="56">
        <v>469</v>
      </c>
      <c r="BW536">
        <v>1</v>
      </c>
      <c r="BY536" s="56">
        <v>63.8</v>
      </c>
      <c r="BZ536">
        <v>3</v>
      </c>
      <c r="CB536" s="56">
        <v>469</v>
      </c>
      <c r="CC536">
        <v>1</v>
      </c>
      <c r="CE536" s="56">
        <v>67.3</v>
      </c>
      <c r="CF536">
        <v>1</v>
      </c>
      <c r="CH536" s="56">
        <v>473</v>
      </c>
      <c r="CI536">
        <v>1</v>
      </c>
      <c r="CK536" s="56">
        <v>67.5</v>
      </c>
      <c r="CL536">
        <v>2</v>
      </c>
    </row>
    <row r="537" spans="14:90" x14ac:dyDescent="0.2">
      <c r="N537" s="56" t="s">
        <v>1222</v>
      </c>
      <c r="O537">
        <v>1</v>
      </c>
      <c r="AI537" s="56">
        <v>74.099999999999994</v>
      </c>
      <c r="AJ537">
        <v>1</v>
      </c>
      <c r="AL537" s="56">
        <v>470</v>
      </c>
      <c r="AM537">
        <v>1</v>
      </c>
      <c r="AO537" s="56">
        <v>65.3</v>
      </c>
      <c r="AP537">
        <v>1</v>
      </c>
      <c r="AR537" s="56">
        <v>470</v>
      </c>
      <c r="AS537">
        <v>1</v>
      </c>
      <c r="AU537" s="56">
        <v>60</v>
      </c>
      <c r="AV537">
        <v>1</v>
      </c>
      <c r="AX537" s="56">
        <v>471</v>
      </c>
      <c r="AY537">
        <v>1</v>
      </c>
      <c r="BA537" s="56">
        <v>67.2</v>
      </c>
      <c r="BB537">
        <v>2</v>
      </c>
      <c r="BD537" s="56">
        <v>471</v>
      </c>
      <c r="BE537">
        <v>1</v>
      </c>
      <c r="BG537" s="56">
        <v>80.3</v>
      </c>
      <c r="BH537">
        <v>1</v>
      </c>
      <c r="BJ537" s="56">
        <v>474</v>
      </c>
      <c r="BK537">
        <v>1</v>
      </c>
      <c r="BM537" s="56">
        <v>70.8</v>
      </c>
      <c r="BN537">
        <v>1</v>
      </c>
      <c r="BP537" s="56">
        <v>470</v>
      </c>
      <c r="BQ537">
        <v>1</v>
      </c>
      <c r="BS537" s="56">
        <v>68.7</v>
      </c>
      <c r="BT537">
        <v>3</v>
      </c>
      <c r="BV537" s="56">
        <v>470</v>
      </c>
      <c r="BW537">
        <v>1</v>
      </c>
      <c r="BY537" s="56">
        <v>64</v>
      </c>
      <c r="BZ537">
        <v>1</v>
      </c>
      <c r="CB537" s="56">
        <v>470</v>
      </c>
      <c r="CC537">
        <v>1</v>
      </c>
      <c r="CE537" s="56">
        <v>67.400000000000006</v>
      </c>
      <c r="CF537">
        <v>1</v>
      </c>
      <c r="CH537" s="56">
        <v>474</v>
      </c>
      <c r="CI537">
        <v>1</v>
      </c>
      <c r="CK537" s="56">
        <v>67.599999999999994</v>
      </c>
      <c r="CL537">
        <v>3</v>
      </c>
    </row>
    <row r="538" spans="14:90" x14ac:dyDescent="0.2">
      <c r="N538" s="56" t="s">
        <v>842</v>
      </c>
      <c r="O538">
        <v>1</v>
      </c>
      <c r="AI538" s="56">
        <v>74.2</v>
      </c>
      <c r="AJ538">
        <v>1</v>
      </c>
      <c r="AL538" s="56">
        <v>471</v>
      </c>
      <c r="AM538">
        <v>1</v>
      </c>
      <c r="AO538" s="56">
        <v>66.400000000000006</v>
      </c>
      <c r="AP538">
        <v>2</v>
      </c>
      <c r="AR538" s="56">
        <v>471</v>
      </c>
      <c r="AS538">
        <v>1</v>
      </c>
      <c r="AU538" s="56">
        <v>60.2</v>
      </c>
      <c r="AV538">
        <v>1</v>
      </c>
      <c r="AX538" s="56">
        <v>472</v>
      </c>
      <c r="AY538">
        <v>1</v>
      </c>
      <c r="BA538" s="56">
        <v>67.5</v>
      </c>
      <c r="BB538">
        <v>1</v>
      </c>
      <c r="BD538" s="56">
        <v>472</v>
      </c>
      <c r="BE538">
        <v>1</v>
      </c>
      <c r="BG538" s="56">
        <v>80.400000000000006</v>
      </c>
      <c r="BH538">
        <v>1</v>
      </c>
      <c r="BJ538" s="56">
        <v>475</v>
      </c>
      <c r="BK538">
        <v>1</v>
      </c>
      <c r="BM538" s="56">
        <v>71.099999999999994</v>
      </c>
      <c r="BN538">
        <v>2</v>
      </c>
      <c r="BP538" s="56">
        <v>471</v>
      </c>
      <c r="BQ538">
        <v>1</v>
      </c>
      <c r="BS538" s="56">
        <v>68.8</v>
      </c>
      <c r="BT538">
        <v>1</v>
      </c>
      <c r="BV538" s="56">
        <v>471</v>
      </c>
      <c r="BW538">
        <v>1</v>
      </c>
      <c r="BY538" s="56">
        <v>64.099999999999994</v>
      </c>
      <c r="BZ538">
        <v>1</v>
      </c>
      <c r="CB538" s="56">
        <v>471</v>
      </c>
      <c r="CC538">
        <v>1</v>
      </c>
      <c r="CE538" s="56">
        <v>67.5</v>
      </c>
      <c r="CF538">
        <v>1</v>
      </c>
      <c r="CH538" s="56">
        <v>475</v>
      </c>
      <c r="CI538">
        <v>1</v>
      </c>
      <c r="CK538" s="56">
        <v>67.7</v>
      </c>
      <c r="CL538">
        <v>2</v>
      </c>
    </row>
    <row r="539" spans="14:90" x14ac:dyDescent="0.2">
      <c r="N539" s="56" t="s">
        <v>380</v>
      </c>
      <c r="O539">
        <v>1</v>
      </c>
      <c r="AI539" s="56">
        <v>74.3</v>
      </c>
      <c r="AJ539">
        <v>1</v>
      </c>
      <c r="AL539" s="56">
        <v>472</v>
      </c>
      <c r="AM539">
        <v>1</v>
      </c>
      <c r="AO539" s="56">
        <v>66.7</v>
      </c>
      <c r="AP539">
        <v>2</v>
      </c>
      <c r="AR539" s="56">
        <v>472</v>
      </c>
      <c r="AS539">
        <v>1</v>
      </c>
      <c r="AU539" s="56">
        <v>60.4</v>
      </c>
      <c r="AV539">
        <v>2</v>
      </c>
      <c r="AX539" s="56">
        <v>473</v>
      </c>
      <c r="AY539">
        <v>1</v>
      </c>
      <c r="BA539" s="56">
        <v>67.7</v>
      </c>
      <c r="BB539">
        <v>1</v>
      </c>
      <c r="BD539" s="56">
        <v>473</v>
      </c>
      <c r="BE539">
        <v>1</v>
      </c>
      <c r="BG539" s="56">
        <v>80.5</v>
      </c>
      <c r="BH539">
        <v>1</v>
      </c>
      <c r="BJ539" s="56">
        <v>476</v>
      </c>
      <c r="BK539">
        <v>1</v>
      </c>
      <c r="BM539" s="56">
        <v>71.3</v>
      </c>
      <c r="BN539">
        <v>2</v>
      </c>
      <c r="BP539" s="56">
        <v>472</v>
      </c>
      <c r="BQ539">
        <v>1</v>
      </c>
      <c r="BS539" s="56">
        <v>68.900000000000006</v>
      </c>
      <c r="BT539">
        <v>1</v>
      </c>
      <c r="BV539" s="56">
        <v>472</v>
      </c>
      <c r="BW539">
        <v>1</v>
      </c>
      <c r="BY539" s="56">
        <v>64.2</v>
      </c>
      <c r="BZ539">
        <v>2</v>
      </c>
      <c r="CB539" s="56">
        <v>472</v>
      </c>
      <c r="CC539">
        <v>1</v>
      </c>
      <c r="CE539" s="56">
        <v>67.900000000000006</v>
      </c>
      <c r="CF539">
        <v>2</v>
      </c>
      <c r="CH539" s="56">
        <v>476</v>
      </c>
      <c r="CI539">
        <v>1</v>
      </c>
      <c r="CK539" s="56">
        <v>68</v>
      </c>
      <c r="CL539">
        <v>2</v>
      </c>
    </row>
    <row r="540" spans="14:90" x14ac:dyDescent="0.2">
      <c r="N540" s="56" t="s">
        <v>1895</v>
      </c>
      <c r="O540">
        <v>1</v>
      </c>
      <c r="AI540" s="56">
        <v>74.5</v>
      </c>
      <c r="AJ540">
        <v>1</v>
      </c>
      <c r="AL540" s="56">
        <v>473</v>
      </c>
      <c r="AM540">
        <v>1</v>
      </c>
      <c r="AO540" s="56">
        <v>67.3</v>
      </c>
      <c r="AP540">
        <v>1</v>
      </c>
      <c r="AR540" s="56">
        <v>473</v>
      </c>
      <c r="AS540">
        <v>1</v>
      </c>
      <c r="AU540" s="56">
        <v>60.6</v>
      </c>
      <c r="AV540">
        <v>1</v>
      </c>
      <c r="AX540" s="56">
        <v>474</v>
      </c>
      <c r="AY540">
        <v>1</v>
      </c>
      <c r="BA540" s="56">
        <v>67.900000000000006</v>
      </c>
      <c r="BB540">
        <v>1</v>
      </c>
      <c r="BD540" s="56">
        <v>474</v>
      </c>
      <c r="BE540">
        <v>1</v>
      </c>
      <c r="BG540" s="56">
        <v>80.599999999999994</v>
      </c>
      <c r="BH540">
        <v>1</v>
      </c>
      <c r="BJ540" s="56">
        <v>477</v>
      </c>
      <c r="BK540">
        <v>1</v>
      </c>
      <c r="BM540" s="56">
        <v>71.400000000000006</v>
      </c>
      <c r="BN540">
        <v>1</v>
      </c>
      <c r="BP540" s="56">
        <v>473</v>
      </c>
      <c r="BQ540">
        <v>1</v>
      </c>
      <c r="BS540" s="56">
        <v>69</v>
      </c>
      <c r="BT540">
        <v>1</v>
      </c>
      <c r="BV540" s="56">
        <v>473</v>
      </c>
      <c r="BW540">
        <v>1</v>
      </c>
      <c r="BY540" s="56">
        <v>64.400000000000006</v>
      </c>
      <c r="BZ540">
        <v>3</v>
      </c>
      <c r="CB540" s="56">
        <v>473</v>
      </c>
      <c r="CC540">
        <v>1</v>
      </c>
      <c r="CE540" s="56">
        <v>68.599999999999994</v>
      </c>
      <c r="CF540">
        <v>1</v>
      </c>
      <c r="CH540" s="56">
        <v>477</v>
      </c>
      <c r="CI540">
        <v>1</v>
      </c>
      <c r="CK540" s="56">
        <v>68.099999999999994</v>
      </c>
      <c r="CL540">
        <v>2</v>
      </c>
    </row>
    <row r="541" spans="14:90" x14ac:dyDescent="0.2">
      <c r="N541" s="56" t="s">
        <v>1833</v>
      </c>
      <c r="O541">
        <v>1</v>
      </c>
      <c r="AI541" s="56">
        <v>74.7</v>
      </c>
      <c r="AJ541">
        <v>1</v>
      </c>
      <c r="AL541" s="56">
        <v>474</v>
      </c>
      <c r="AM541">
        <v>1</v>
      </c>
      <c r="AO541" s="56">
        <v>67.5</v>
      </c>
      <c r="AP541">
        <v>1</v>
      </c>
      <c r="AR541" s="56">
        <v>474</v>
      </c>
      <c r="AS541">
        <v>1</v>
      </c>
      <c r="AU541" s="56">
        <v>60.9</v>
      </c>
      <c r="AV541">
        <v>2</v>
      </c>
      <c r="AX541" s="56">
        <v>475</v>
      </c>
      <c r="AY541">
        <v>1</v>
      </c>
      <c r="BA541" s="56">
        <v>68.099999999999994</v>
      </c>
      <c r="BB541">
        <v>1</v>
      </c>
      <c r="BD541" s="56">
        <v>475</v>
      </c>
      <c r="BE541">
        <v>1</v>
      </c>
      <c r="BG541" s="56">
        <v>80.8</v>
      </c>
      <c r="BH541">
        <v>2</v>
      </c>
      <c r="BJ541" s="56">
        <v>478</v>
      </c>
      <c r="BK541">
        <v>1</v>
      </c>
      <c r="BM541" s="56">
        <v>72.099999999999994</v>
      </c>
      <c r="BN541">
        <v>1</v>
      </c>
      <c r="BP541" s="56">
        <v>474</v>
      </c>
      <c r="BQ541">
        <v>1</v>
      </c>
      <c r="BS541" s="56">
        <v>69.099999999999994</v>
      </c>
      <c r="BT541">
        <v>1</v>
      </c>
      <c r="BV541" s="56">
        <v>474</v>
      </c>
      <c r="BW541">
        <v>1</v>
      </c>
      <c r="BY541" s="56">
        <v>64.5</v>
      </c>
      <c r="BZ541">
        <v>1</v>
      </c>
      <c r="CB541" s="56">
        <v>474</v>
      </c>
      <c r="CC541">
        <v>1</v>
      </c>
      <c r="CE541" s="56">
        <v>68.7</v>
      </c>
      <c r="CF541">
        <v>3</v>
      </c>
      <c r="CH541" s="56">
        <v>478</v>
      </c>
      <c r="CI541">
        <v>1</v>
      </c>
      <c r="CK541" s="56">
        <v>68.2</v>
      </c>
      <c r="CL541">
        <v>3</v>
      </c>
    </row>
    <row r="542" spans="14:90" x14ac:dyDescent="0.2">
      <c r="N542" s="56" t="s">
        <v>373</v>
      </c>
      <c r="O542">
        <v>1</v>
      </c>
      <c r="AI542" s="56">
        <v>75.3</v>
      </c>
      <c r="AJ542">
        <v>2</v>
      </c>
      <c r="AL542" s="56">
        <v>475</v>
      </c>
      <c r="AM542">
        <v>1</v>
      </c>
      <c r="AO542" s="56">
        <v>67.8</v>
      </c>
      <c r="AP542">
        <v>1</v>
      </c>
      <c r="AR542" s="56">
        <v>475</v>
      </c>
      <c r="AS542">
        <v>1</v>
      </c>
      <c r="AU542" s="56">
        <v>61.1</v>
      </c>
      <c r="AV542">
        <v>1</v>
      </c>
      <c r="AX542" s="56">
        <v>476</v>
      </c>
      <c r="AY542">
        <v>1</v>
      </c>
      <c r="BA542" s="56">
        <v>68.2</v>
      </c>
      <c r="BB542">
        <v>1</v>
      </c>
      <c r="BD542" s="56">
        <v>476</v>
      </c>
      <c r="BE542">
        <v>1</v>
      </c>
      <c r="BG542" s="56">
        <v>80.900000000000006</v>
      </c>
      <c r="BH542">
        <v>3</v>
      </c>
      <c r="BJ542" s="56">
        <v>479</v>
      </c>
      <c r="BK542">
        <v>1</v>
      </c>
      <c r="BM542" s="56">
        <v>72.7</v>
      </c>
      <c r="BN542">
        <v>2</v>
      </c>
      <c r="BP542" s="56">
        <v>475</v>
      </c>
      <c r="BQ542">
        <v>1</v>
      </c>
      <c r="BS542" s="56">
        <v>69.5</v>
      </c>
      <c r="BT542">
        <v>1</v>
      </c>
      <c r="BV542" s="56">
        <v>475</v>
      </c>
      <c r="BW542">
        <v>1</v>
      </c>
      <c r="BY542" s="56">
        <v>64.599999999999994</v>
      </c>
      <c r="BZ542">
        <v>1</v>
      </c>
      <c r="CB542" s="56">
        <v>475</v>
      </c>
      <c r="CC542">
        <v>1</v>
      </c>
      <c r="CE542" s="56">
        <v>69.2</v>
      </c>
      <c r="CF542">
        <v>1</v>
      </c>
      <c r="CH542" s="56">
        <v>479</v>
      </c>
      <c r="CI542">
        <v>1</v>
      </c>
      <c r="CK542" s="56">
        <v>68.3</v>
      </c>
      <c r="CL542">
        <v>2</v>
      </c>
    </row>
    <row r="543" spans="14:90" x14ac:dyDescent="0.2">
      <c r="N543" s="56" t="s">
        <v>1515</v>
      </c>
      <c r="O543">
        <v>1</v>
      </c>
      <c r="AI543" s="56">
        <v>75.400000000000006</v>
      </c>
      <c r="AJ543">
        <v>1</v>
      </c>
      <c r="AL543" s="56">
        <v>476</v>
      </c>
      <c r="AM543">
        <v>1</v>
      </c>
      <c r="AO543" s="56">
        <v>68.099999999999994</v>
      </c>
      <c r="AP543">
        <v>1</v>
      </c>
      <c r="AR543" s="56">
        <v>476</v>
      </c>
      <c r="AS543">
        <v>1</v>
      </c>
      <c r="AU543" s="56">
        <v>61.3</v>
      </c>
      <c r="AV543">
        <v>4</v>
      </c>
      <c r="AX543" s="56">
        <v>477</v>
      </c>
      <c r="AY543">
        <v>1</v>
      </c>
      <c r="BA543" s="56">
        <v>68.3</v>
      </c>
      <c r="BB543">
        <v>1</v>
      </c>
      <c r="BD543" s="56">
        <v>477</v>
      </c>
      <c r="BE543">
        <v>1</v>
      </c>
      <c r="BG543" s="56">
        <v>81</v>
      </c>
      <c r="BH543">
        <v>1</v>
      </c>
      <c r="BJ543" s="56">
        <v>480</v>
      </c>
      <c r="BK543">
        <v>1</v>
      </c>
      <c r="BM543" s="56">
        <v>73.5</v>
      </c>
      <c r="BN543">
        <v>1</v>
      </c>
      <c r="BP543" s="56">
        <v>476</v>
      </c>
      <c r="BQ543">
        <v>1</v>
      </c>
      <c r="BS543" s="56">
        <v>69.599999999999994</v>
      </c>
      <c r="BT543">
        <v>3</v>
      </c>
      <c r="BV543" s="56">
        <v>476</v>
      </c>
      <c r="BW543">
        <v>1</v>
      </c>
      <c r="BY543" s="56">
        <v>64.7</v>
      </c>
      <c r="BZ543">
        <v>2</v>
      </c>
      <c r="CB543" s="56">
        <v>476</v>
      </c>
      <c r="CC543">
        <v>1</v>
      </c>
      <c r="CE543" s="56">
        <v>69.3</v>
      </c>
      <c r="CF543">
        <v>1</v>
      </c>
      <c r="CH543" s="56">
        <v>480</v>
      </c>
      <c r="CI543">
        <v>1</v>
      </c>
      <c r="CK543" s="56">
        <v>68.5</v>
      </c>
      <c r="CL543">
        <v>2</v>
      </c>
    </row>
    <row r="544" spans="14:90" x14ac:dyDescent="0.2">
      <c r="N544" s="56" t="s">
        <v>224</v>
      </c>
      <c r="O544">
        <v>1</v>
      </c>
      <c r="AI544" s="56">
        <v>75.5</v>
      </c>
      <c r="AJ544">
        <v>1</v>
      </c>
      <c r="AL544" s="56">
        <v>477</v>
      </c>
      <c r="AM544">
        <v>1</v>
      </c>
      <c r="AO544" s="56">
        <v>68.5</v>
      </c>
      <c r="AP544">
        <v>1</v>
      </c>
      <c r="AR544" s="56">
        <v>477</v>
      </c>
      <c r="AS544">
        <v>1</v>
      </c>
      <c r="AU544" s="56">
        <v>61.8</v>
      </c>
      <c r="AV544">
        <v>1</v>
      </c>
      <c r="AX544" s="56">
        <v>478</v>
      </c>
      <c r="AY544">
        <v>1</v>
      </c>
      <c r="BA544" s="56">
        <v>68.400000000000006</v>
      </c>
      <c r="BB544">
        <v>2</v>
      </c>
      <c r="BD544" s="56">
        <v>478</v>
      </c>
      <c r="BE544">
        <v>1</v>
      </c>
      <c r="BG544" s="56">
        <v>81.3</v>
      </c>
      <c r="BH544">
        <v>1</v>
      </c>
      <c r="BJ544" s="56">
        <v>481</v>
      </c>
      <c r="BK544">
        <v>1</v>
      </c>
      <c r="BM544" s="56">
        <v>73.7</v>
      </c>
      <c r="BN544">
        <v>1</v>
      </c>
      <c r="BP544" s="56">
        <v>477</v>
      </c>
      <c r="BQ544">
        <v>1</v>
      </c>
      <c r="BS544" s="56">
        <v>70</v>
      </c>
      <c r="BT544">
        <v>1</v>
      </c>
      <c r="BV544" s="56">
        <v>477</v>
      </c>
      <c r="BW544">
        <v>1</v>
      </c>
      <c r="BY544" s="56">
        <v>64.8</v>
      </c>
      <c r="BZ544">
        <v>3</v>
      </c>
      <c r="CB544" s="56">
        <v>477</v>
      </c>
      <c r="CC544">
        <v>1</v>
      </c>
      <c r="CE544" s="56">
        <v>69.400000000000006</v>
      </c>
      <c r="CF544">
        <v>1</v>
      </c>
      <c r="CH544" s="56">
        <v>481</v>
      </c>
      <c r="CI544">
        <v>1</v>
      </c>
      <c r="CK544" s="56">
        <v>68.599999999999994</v>
      </c>
      <c r="CL544">
        <v>1</v>
      </c>
    </row>
    <row r="545" spans="14:90" x14ac:dyDescent="0.2">
      <c r="N545" s="56" t="s">
        <v>442</v>
      </c>
      <c r="O545">
        <v>1</v>
      </c>
      <c r="AI545" s="56">
        <v>75.7</v>
      </c>
      <c r="AJ545">
        <v>1</v>
      </c>
      <c r="AL545" s="56">
        <v>478</v>
      </c>
      <c r="AM545">
        <v>1</v>
      </c>
      <c r="AO545" s="56">
        <v>68.7</v>
      </c>
      <c r="AP545">
        <v>1</v>
      </c>
      <c r="AR545" s="56">
        <v>478</v>
      </c>
      <c r="AS545">
        <v>1</v>
      </c>
      <c r="AU545" s="56">
        <v>61.9</v>
      </c>
      <c r="AV545">
        <v>1</v>
      </c>
      <c r="AX545" s="56">
        <v>479</v>
      </c>
      <c r="AY545">
        <v>1</v>
      </c>
      <c r="BA545" s="56">
        <v>68.8</v>
      </c>
      <c r="BB545">
        <v>2</v>
      </c>
      <c r="BD545" s="56">
        <v>479</v>
      </c>
      <c r="BE545">
        <v>1</v>
      </c>
      <c r="BG545" s="56">
        <v>81.400000000000006</v>
      </c>
      <c r="BH545">
        <v>2</v>
      </c>
      <c r="BJ545" s="56">
        <v>482</v>
      </c>
      <c r="BK545">
        <v>1</v>
      </c>
      <c r="BM545" s="56">
        <v>74</v>
      </c>
      <c r="BN545">
        <v>1</v>
      </c>
      <c r="BP545" s="56">
        <v>478</v>
      </c>
      <c r="BQ545">
        <v>1</v>
      </c>
      <c r="BS545" s="56">
        <v>70.2</v>
      </c>
      <c r="BT545">
        <v>2</v>
      </c>
      <c r="BV545" s="56">
        <v>478</v>
      </c>
      <c r="BW545">
        <v>1</v>
      </c>
      <c r="BY545" s="56">
        <v>65.2</v>
      </c>
      <c r="BZ545">
        <v>1</v>
      </c>
      <c r="CB545" s="56">
        <v>478</v>
      </c>
      <c r="CC545">
        <v>1</v>
      </c>
      <c r="CE545" s="56">
        <v>69.5</v>
      </c>
      <c r="CF545">
        <v>1</v>
      </c>
      <c r="CH545" s="56">
        <v>482</v>
      </c>
      <c r="CI545">
        <v>1</v>
      </c>
      <c r="CK545" s="56">
        <v>68.7</v>
      </c>
      <c r="CL545">
        <v>2</v>
      </c>
    </row>
    <row r="546" spans="14:90" x14ac:dyDescent="0.2">
      <c r="N546" s="56" t="s">
        <v>1677</v>
      </c>
      <c r="O546">
        <v>1</v>
      </c>
      <c r="AI546" s="56">
        <v>76</v>
      </c>
      <c r="AJ546">
        <v>1</v>
      </c>
      <c r="AL546" s="56">
        <v>479</v>
      </c>
      <c r="AM546">
        <v>1</v>
      </c>
      <c r="AO546" s="56">
        <v>68.8</v>
      </c>
      <c r="AP546">
        <v>1</v>
      </c>
      <c r="AR546" s="56">
        <v>479</v>
      </c>
      <c r="AS546">
        <v>1</v>
      </c>
      <c r="AU546" s="56">
        <v>62.1</v>
      </c>
      <c r="AV546">
        <v>1</v>
      </c>
      <c r="AX546" s="56">
        <v>480</v>
      </c>
      <c r="AY546">
        <v>1</v>
      </c>
      <c r="BA546" s="56">
        <v>69</v>
      </c>
      <c r="BB546">
        <v>2</v>
      </c>
      <c r="BD546" s="56">
        <v>480</v>
      </c>
      <c r="BE546">
        <v>1</v>
      </c>
      <c r="BG546" s="56">
        <v>81.5</v>
      </c>
      <c r="BH546">
        <v>1</v>
      </c>
      <c r="BJ546" s="56">
        <v>483</v>
      </c>
      <c r="BK546">
        <v>1</v>
      </c>
      <c r="BM546" s="56">
        <v>74.3</v>
      </c>
      <c r="BN546">
        <v>2</v>
      </c>
      <c r="BP546" s="56">
        <v>479</v>
      </c>
      <c r="BQ546">
        <v>1</v>
      </c>
      <c r="BS546" s="56">
        <v>70.3</v>
      </c>
      <c r="BT546">
        <v>1</v>
      </c>
      <c r="BV546" s="56">
        <v>479</v>
      </c>
      <c r="BW546">
        <v>1</v>
      </c>
      <c r="BY546" s="56">
        <v>65.3</v>
      </c>
      <c r="BZ546">
        <v>4</v>
      </c>
      <c r="CB546" s="56">
        <v>479</v>
      </c>
      <c r="CC546">
        <v>1</v>
      </c>
      <c r="CE546" s="56">
        <v>69.599999999999994</v>
      </c>
      <c r="CF546">
        <v>2</v>
      </c>
      <c r="CH546" s="56">
        <v>483</v>
      </c>
      <c r="CI546">
        <v>1</v>
      </c>
      <c r="CK546" s="56">
        <v>68.8</v>
      </c>
      <c r="CL546">
        <v>1</v>
      </c>
    </row>
    <row r="547" spans="14:90" x14ac:dyDescent="0.2">
      <c r="N547" s="56" t="s">
        <v>1169</v>
      </c>
      <c r="O547">
        <v>1</v>
      </c>
      <c r="AI547" s="56">
        <v>76.2</v>
      </c>
      <c r="AJ547">
        <v>1</v>
      </c>
      <c r="AL547" s="56">
        <v>480</v>
      </c>
      <c r="AM547">
        <v>1</v>
      </c>
      <c r="AO547" s="56">
        <v>69.599999999999994</v>
      </c>
      <c r="AP547">
        <v>1</v>
      </c>
      <c r="AR547" s="56">
        <v>480</v>
      </c>
      <c r="AS547">
        <v>1</v>
      </c>
      <c r="AU547" s="56">
        <v>62.3</v>
      </c>
      <c r="AV547">
        <v>3</v>
      </c>
      <c r="AX547" s="56">
        <v>481</v>
      </c>
      <c r="AY547">
        <v>1</v>
      </c>
      <c r="BA547" s="56">
        <v>69.2</v>
      </c>
      <c r="BB547">
        <v>1</v>
      </c>
      <c r="BD547" s="56">
        <v>481</v>
      </c>
      <c r="BE547">
        <v>1</v>
      </c>
      <c r="BG547" s="56">
        <v>81.599999999999994</v>
      </c>
      <c r="BH547">
        <v>2</v>
      </c>
      <c r="BJ547" s="56">
        <v>484</v>
      </c>
      <c r="BK547">
        <v>1</v>
      </c>
      <c r="BM547" s="56">
        <v>74.599999999999994</v>
      </c>
      <c r="BN547">
        <v>1</v>
      </c>
      <c r="BP547" s="56">
        <v>480</v>
      </c>
      <c r="BQ547">
        <v>1</v>
      </c>
      <c r="BS547" s="56">
        <v>70.5</v>
      </c>
      <c r="BT547">
        <v>1</v>
      </c>
      <c r="BV547" s="56">
        <v>480</v>
      </c>
      <c r="BW547">
        <v>1</v>
      </c>
      <c r="BY547" s="56">
        <v>65.400000000000006</v>
      </c>
      <c r="BZ547">
        <v>1</v>
      </c>
      <c r="CB547" s="56">
        <v>480</v>
      </c>
      <c r="CC547">
        <v>1</v>
      </c>
      <c r="CE547" s="56">
        <v>69.7</v>
      </c>
      <c r="CF547">
        <v>2</v>
      </c>
      <c r="CH547" s="56">
        <v>484</v>
      </c>
      <c r="CI547">
        <v>1</v>
      </c>
      <c r="CK547" s="56">
        <v>68.900000000000006</v>
      </c>
      <c r="CL547">
        <v>7</v>
      </c>
    </row>
    <row r="548" spans="14:90" x14ac:dyDescent="0.2">
      <c r="N548" s="56" t="s">
        <v>1750</v>
      </c>
      <c r="O548">
        <v>1</v>
      </c>
      <c r="AI548" s="56">
        <v>76.400000000000006</v>
      </c>
      <c r="AJ548">
        <v>1</v>
      </c>
      <c r="AL548" s="56">
        <v>481</v>
      </c>
      <c r="AM548">
        <v>1</v>
      </c>
      <c r="AO548" s="56">
        <v>69.7</v>
      </c>
      <c r="AP548">
        <v>1</v>
      </c>
      <c r="AR548" s="56">
        <v>481</v>
      </c>
      <c r="AS548">
        <v>1</v>
      </c>
      <c r="AU548" s="56">
        <v>62.6</v>
      </c>
      <c r="AV548">
        <v>1</v>
      </c>
      <c r="AX548" s="56">
        <v>482</v>
      </c>
      <c r="AY548">
        <v>1</v>
      </c>
      <c r="BA548" s="56">
        <v>69.3</v>
      </c>
      <c r="BB548">
        <v>1</v>
      </c>
      <c r="BD548" s="56">
        <v>482</v>
      </c>
      <c r="BE548">
        <v>1</v>
      </c>
      <c r="BG548" s="56">
        <v>81.8</v>
      </c>
      <c r="BH548">
        <v>1</v>
      </c>
      <c r="BJ548" s="56">
        <v>485</v>
      </c>
      <c r="BK548">
        <v>1</v>
      </c>
      <c r="BM548" s="56">
        <v>75</v>
      </c>
      <c r="BN548">
        <v>1</v>
      </c>
      <c r="BP548" s="56">
        <v>481</v>
      </c>
      <c r="BQ548">
        <v>1</v>
      </c>
      <c r="BS548" s="56">
        <v>70.599999999999994</v>
      </c>
      <c r="BT548">
        <v>1</v>
      </c>
      <c r="BV548" s="56">
        <v>481</v>
      </c>
      <c r="BW548">
        <v>1</v>
      </c>
      <c r="BY548" s="56">
        <v>65.5</v>
      </c>
      <c r="BZ548">
        <v>2</v>
      </c>
      <c r="CB548" s="56">
        <v>481</v>
      </c>
      <c r="CC548">
        <v>1</v>
      </c>
      <c r="CE548" s="56">
        <v>69.8</v>
      </c>
      <c r="CF548">
        <v>1</v>
      </c>
      <c r="CH548" s="56">
        <v>485</v>
      </c>
      <c r="CI548">
        <v>1</v>
      </c>
      <c r="CK548" s="56">
        <v>69.099999999999994</v>
      </c>
      <c r="CL548">
        <v>2</v>
      </c>
    </row>
    <row r="549" spans="14:90" x14ac:dyDescent="0.2">
      <c r="N549" s="56" t="s">
        <v>918</v>
      </c>
      <c r="O549">
        <v>1</v>
      </c>
      <c r="AI549" s="56">
        <v>77.599999999999994</v>
      </c>
      <c r="AJ549">
        <v>1</v>
      </c>
      <c r="AL549" s="56">
        <v>482</v>
      </c>
      <c r="AM549">
        <v>1</v>
      </c>
      <c r="AO549" s="56">
        <v>70</v>
      </c>
      <c r="AP549">
        <v>2</v>
      </c>
      <c r="AR549" s="56">
        <v>482</v>
      </c>
      <c r="AS549">
        <v>1</v>
      </c>
      <c r="AU549" s="56">
        <v>62.7</v>
      </c>
      <c r="AV549">
        <v>1</v>
      </c>
      <c r="AX549" s="56">
        <v>483</v>
      </c>
      <c r="AY549">
        <v>1</v>
      </c>
      <c r="BA549" s="56">
        <v>69.599999999999994</v>
      </c>
      <c r="BB549">
        <v>1</v>
      </c>
      <c r="BD549" s="56">
        <v>483</v>
      </c>
      <c r="BE549">
        <v>1</v>
      </c>
      <c r="BG549" s="56">
        <v>81.900000000000006</v>
      </c>
      <c r="BH549">
        <v>2</v>
      </c>
      <c r="BJ549" s="56">
        <v>486</v>
      </c>
      <c r="BK549">
        <v>1</v>
      </c>
      <c r="BM549" s="56">
        <v>75.2</v>
      </c>
      <c r="BN549">
        <v>1</v>
      </c>
      <c r="BP549" s="56">
        <v>482</v>
      </c>
      <c r="BQ549">
        <v>1</v>
      </c>
      <c r="BS549" s="56">
        <v>70.8</v>
      </c>
      <c r="BT549">
        <v>1</v>
      </c>
      <c r="BV549" s="56">
        <v>482</v>
      </c>
      <c r="BW549">
        <v>1</v>
      </c>
      <c r="BY549" s="56">
        <v>65.8</v>
      </c>
      <c r="BZ549">
        <v>1</v>
      </c>
      <c r="CB549" s="56">
        <v>482</v>
      </c>
      <c r="CC549">
        <v>1</v>
      </c>
      <c r="CE549" s="56">
        <v>69.900000000000006</v>
      </c>
      <c r="CF549">
        <v>2</v>
      </c>
      <c r="CH549" s="56">
        <v>486</v>
      </c>
      <c r="CI549">
        <v>1</v>
      </c>
      <c r="CK549" s="56">
        <v>69.2</v>
      </c>
      <c r="CL549">
        <v>3</v>
      </c>
    </row>
    <row r="550" spans="14:90" x14ac:dyDescent="0.2">
      <c r="N550" s="56" t="s">
        <v>1350</v>
      </c>
      <c r="O550">
        <v>1</v>
      </c>
      <c r="AI550" s="56">
        <v>78</v>
      </c>
      <c r="AJ550">
        <v>1</v>
      </c>
      <c r="AL550" s="56">
        <v>483</v>
      </c>
      <c r="AM550">
        <v>1</v>
      </c>
      <c r="AO550" s="56">
        <v>70.099999999999994</v>
      </c>
      <c r="AP550">
        <v>1</v>
      </c>
      <c r="AR550" s="56">
        <v>483</v>
      </c>
      <c r="AS550">
        <v>1</v>
      </c>
      <c r="AU550" s="56">
        <v>62.8</v>
      </c>
      <c r="AV550">
        <v>1</v>
      </c>
      <c r="AX550" s="56">
        <v>484</v>
      </c>
      <c r="AY550">
        <v>1</v>
      </c>
      <c r="BA550" s="56">
        <v>69.8</v>
      </c>
      <c r="BB550">
        <v>1</v>
      </c>
      <c r="BD550" s="56">
        <v>484</v>
      </c>
      <c r="BE550">
        <v>1</v>
      </c>
      <c r="BG550" s="56">
        <v>82.3</v>
      </c>
      <c r="BH550">
        <v>1</v>
      </c>
      <c r="BJ550" s="56">
        <v>487</v>
      </c>
      <c r="BK550">
        <v>1</v>
      </c>
      <c r="BM550" s="56">
        <v>75.400000000000006</v>
      </c>
      <c r="BN550">
        <v>1</v>
      </c>
      <c r="BP550" s="56">
        <v>483</v>
      </c>
      <c r="BQ550">
        <v>1</v>
      </c>
      <c r="BS550" s="56">
        <v>70.900000000000006</v>
      </c>
      <c r="BT550">
        <v>1</v>
      </c>
      <c r="BV550" s="56">
        <v>483</v>
      </c>
      <c r="BW550">
        <v>1</v>
      </c>
      <c r="BY550" s="56">
        <v>65.900000000000006</v>
      </c>
      <c r="BZ550">
        <v>2</v>
      </c>
      <c r="CB550" s="56">
        <v>483</v>
      </c>
      <c r="CC550">
        <v>1</v>
      </c>
      <c r="CE550" s="56">
        <v>70</v>
      </c>
      <c r="CF550">
        <v>1</v>
      </c>
      <c r="CH550" s="56">
        <v>487</v>
      </c>
      <c r="CI550">
        <v>1</v>
      </c>
      <c r="CK550" s="56">
        <v>69.3</v>
      </c>
      <c r="CL550">
        <v>1</v>
      </c>
    </row>
    <row r="551" spans="14:90" x14ac:dyDescent="0.2">
      <c r="N551" s="56" t="s">
        <v>256</v>
      </c>
      <c r="O551">
        <v>1</v>
      </c>
      <c r="AI551" s="56">
        <v>78.3</v>
      </c>
      <c r="AJ551">
        <v>1</v>
      </c>
      <c r="AL551" s="56">
        <v>484</v>
      </c>
      <c r="AM551">
        <v>1</v>
      </c>
      <c r="AO551" s="56">
        <v>70.400000000000006</v>
      </c>
      <c r="AP551">
        <v>2</v>
      </c>
      <c r="AR551" s="56">
        <v>484</v>
      </c>
      <c r="AS551">
        <v>1</v>
      </c>
      <c r="AU551" s="56">
        <v>63.1</v>
      </c>
      <c r="AV551">
        <v>1</v>
      </c>
      <c r="AX551" s="56">
        <v>485</v>
      </c>
      <c r="AY551">
        <v>1</v>
      </c>
      <c r="BA551" s="56">
        <v>69.900000000000006</v>
      </c>
      <c r="BB551">
        <v>2</v>
      </c>
      <c r="BD551" s="56">
        <v>485</v>
      </c>
      <c r="BE551">
        <v>1</v>
      </c>
      <c r="BG551" s="56">
        <v>82.4</v>
      </c>
      <c r="BH551">
        <v>1</v>
      </c>
      <c r="BJ551" s="56">
        <v>488</v>
      </c>
      <c r="BK551">
        <v>1</v>
      </c>
      <c r="BM551" s="56">
        <v>75.5</v>
      </c>
      <c r="BN551">
        <v>1</v>
      </c>
      <c r="BP551" s="56">
        <v>484</v>
      </c>
      <c r="BQ551">
        <v>1</v>
      </c>
      <c r="BS551" s="56">
        <v>71.099999999999994</v>
      </c>
      <c r="BT551">
        <v>2</v>
      </c>
      <c r="BV551" s="56">
        <v>484</v>
      </c>
      <c r="BW551">
        <v>1</v>
      </c>
      <c r="BY551" s="56">
        <v>66</v>
      </c>
      <c r="BZ551">
        <v>2</v>
      </c>
      <c r="CB551" s="56">
        <v>484</v>
      </c>
      <c r="CC551">
        <v>1</v>
      </c>
      <c r="CE551" s="56">
        <v>70.3</v>
      </c>
      <c r="CF551">
        <v>1</v>
      </c>
      <c r="CH551" s="56">
        <v>488</v>
      </c>
      <c r="CI551">
        <v>1</v>
      </c>
      <c r="CK551" s="56">
        <v>69.400000000000006</v>
      </c>
      <c r="CL551">
        <v>2</v>
      </c>
    </row>
    <row r="552" spans="14:90" x14ac:dyDescent="0.2">
      <c r="N552" s="56" t="s">
        <v>1177</v>
      </c>
      <c r="O552">
        <v>1</v>
      </c>
      <c r="AI552" s="56">
        <v>78.5</v>
      </c>
      <c r="AJ552">
        <v>1</v>
      </c>
      <c r="AL552" s="56">
        <v>485</v>
      </c>
      <c r="AM552">
        <v>1</v>
      </c>
      <c r="AO552" s="56">
        <v>71.099999999999994</v>
      </c>
      <c r="AP552">
        <v>1</v>
      </c>
      <c r="AR552" s="56">
        <v>485</v>
      </c>
      <c r="AS552">
        <v>1</v>
      </c>
      <c r="AU552" s="56">
        <v>63.2</v>
      </c>
      <c r="AV552">
        <v>1</v>
      </c>
      <c r="AX552" s="56">
        <v>486</v>
      </c>
      <c r="AY552">
        <v>1</v>
      </c>
      <c r="BA552" s="56">
        <v>70.2</v>
      </c>
      <c r="BB552">
        <v>1</v>
      </c>
      <c r="BD552" s="56">
        <v>486</v>
      </c>
      <c r="BE552">
        <v>1</v>
      </c>
      <c r="BG552" s="56">
        <v>82.5</v>
      </c>
      <c r="BH552">
        <v>1</v>
      </c>
      <c r="BJ552" s="56">
        <v>489</v>
      </c>
      <c r="BK552">
        <v>1</v>
      </c>
      <c r="BM552" s="56">
        <v>75.7</v>
      </c>
      <c r="BN552">
        <v>1</v>
      </c>
      <c r="BP552" s="56">
        <v>485</v>
      </c>
      <c r="BQ552">
        <v>1</v>
      </c>
      <c r="BS552" s="56">
        <v>71.2</v>
      </c>
      <c r="BT552">
        <v>1</v>
      </c>
      <c r="BV552" s="56">
        <v>485</v>
      </c>
      <c r="BW552">
        <v>1</v>
      </c>
      <c r="BY552" s="56">
        <v>66.099999999999994</v>
      </c>
      <c r="BZ552">
        <v>1</v>
      </c>
      <c r="CB552" s="56">
        <v>485</v>
      </c>
      <c r="CC552">
        <v>1</v>
      </c>
      <c r="CE552" s="56">
        <v>70.400000000000006</v>
      </c>
      <c r="CF552">
        <v>2</v>
      </c>
      <c r="CH552" s="56">
        <v>489</v>
      </c>
      <c r="CI552">
        <v>1</v>
      </c>
      <c r="CK552" s="56">
        <v>69.5</v>
      </c>
      <c r="CL552">
        <v>2</v>
      </c>
    </row>
    <row r="553" spans="14:90" x14ac:dyDescent="0.2">
      <c r="N553" s="56" t="s">
        <v>996</v>
      </c>
      <c r="O553">
        <v>1</v>
      </c>
      <c r="AI553" s="56">
        <v>79.3</v>
      </c>
      <c r="AJ553">
        <v>1</v>
      </c>
      <c r="AL553" s="56">
        <v>486</v>
      </c>
      <c r="AM553">
        <v>1</v>
      </c>
      <c r="AO553" s="56">
        <v>71.5</v>
      </c>
      <c r="AP553">
        <v>2</v>
      </c>
      <c r="AR553" s="56">
        <v>486</v>
      </c>
      <c r="AS553">
        <v>1</v>
      </c>
      <c r="AU553" s="56">
        <v>63.8</v>
      </c>
      <c r="AV553">
        <v>1</v>
      </c>
      <c r="AX553" s="56">
        <v>487</v>
      </c>
      <c r="AY553">
        <v>1</v>
      </c>
      <c r="BA553" s="56">
        <v>70.3</v>
      </c>
      <c r="BB553">
        <v>1</v>
      </c>
      <c r="BD553" s="56">
        <v>487</v>
      </c>
      <c r="BE553">
        <v>1</v>
      </c>
      <c r="BG553" s="56">
        <v>82.8</v>
      </c>
      <c r="BH553">
        <v>1</v>
      </c>
      <c r="BJ553" s="56">
        <v>490</v>
      </c>
      <c r="BK553">
        <v>1</v>
      </c>
      <c r="BM553" s="56">
        <v>76.2</v>
      </c>
      <c r="BN553">
        <v>1</v>
      </c>
      <c r="BP553" s="56">
        <v>486</v>
      </c>
      <c r="BQ553">
        <v>1</v>
      </c>
      <c r="BS553" s="56">
        <v>71.3</v>
      </c>
      <c r="BT553">
        <v>2</v>
      </c>
      <c r="BV553" s="56">
        <v>486</v>
      </c>
      <c r="BW553">
        <v>1</v>
      </c>
      <c r="BY553" s="56">
        <v>66.2</v>
      </c>
      <c r="BZ553">
        <v>2</v>
      </c>
      <c r="CB553" s="56">
        <v>486</v>
      </c>
      <c r="CC553">
        <v>1</v>
      </c>
      <c r="CE553" s="56">
        <v>71</v>
      </c>
      <c r="CF553">
        <v>2</v>
      </c>
      <c r="CH553" s="56">
        <v>490</v>
      </c>
      <c r="CI553">
        <v>1</v>
      </c>
      <c r="CK553" s="56">
        <v>69.599999999999994</v>
      </c>
      <c r="CL553">
        <v>1</v>
      </c>
    </row>
    <row r="554" spans="14:90" x14ac:dyDescent="0.2">
      <c r="N554" s="56" t="s">
        <v>1178</v>
      </c>
      <c r="O554">
        <v>1</v>
      </c>
      <c r="AI554" s="56">
        <v>80.099999999999994</v>
      </c>
      <c r="AJ554">
        <v>2</v>
      </c>
      <c r="AL554" s="56">
        <v>487</v>
      </c>
      <c r="AM554">
        <v>1</v>
      </c>
      <c r="AO554" s="56">
        <v>72.099999999999994</v>
      </c>
      <c r="AP554">
        <v>2</v>
      </c>
      <c r="AR554" s="56">
        <v>487</v>
      </c>
      <c r="AS554">
        <v>1</v>
      </c>
      <c r="AU554" s="56">
        <v>63.9</v>
      </c>
      <c r="AV554">
        <v>1</v>
      </c>
      <c r="AX554" s="56">
        <v>488</v>
      </c>
      <c r="AY554">
        <v>1</v>
      </c>
      <c r="BA554" s="56">
        <v>70.599999999999994</v>
      </c>
      <c r="BB554">
        <v>2</v>
      </c>
      <c r="BD554" s="56">
        <v>488</v>
      </c>
      <c r="BE554">
        <v>1</v>
      </c>
      <c r="BG554" s="56">
        <v>82.9</v>
      </c>
      <c r="BH554">
        <v>2</v>
      </c>
      <c r="BJ554" s="56">
        <v>491</v>
      </c>
      <c r="BK554">
        <v>1</v>
      </c>
      <c r="BM554" s="56">
        <v>76.3</v>
      </c>
      <c r="BN554">
        <v>1</v>
      </c>
      <c r="BP554" s="56">
        <v>487</v>
      </c>
      <c r="BQ554">
        <v>1</v>
      </c>
      <c r="BS554" s="56">
        <v>71.5</v>
      </c>
      <c r="BT554">
        <v>2</v>
      </c>
      <c r="BV554" s="56">
        <v>487</v>
      </c>
      <c r="BW554">
        <v>1</v>
      </c>
      <c r="BY554" s="56">
        <v>66.3</v>
      </c>
      <c r="BZ554">
        <v>4</v>
      </c>
      <c r="CB554" s="56">
        <v>487</v>
      </c>
      <c r="CC554">
        <v>1</v>
      </c>
      <c r="CE554" s="56">
        <v>71.400000000000006</v>
      </c>
      <c r="CF554">
        <v>1</v>
      </c>
      <c r="CH554" s="56">
        <v>491</v>
      </c>
      <c r="CI554">
        <v>1</v>
      </c>
      <c r="CK554" s="56">
        <v>69.7</v>
      </c>
      <c r="CL554">
        <v>1</v>
      </c>
    </row>
    <row r="555" spans="14:90" x14ac:dyDescent="0.2">
      <c r="N555" s="56" t="s">
        <v>677</v>
      </c>
      <c r="O555">
        <v>1</v>
      </c>
      <c r="AI555" s="56">
        <v>80.400000000000006</v>
      </c>
      <c r="AJ555">
        <v>1</v>
      </c>
      <c r="AL555" s="56">
        <v>488</v>
      </c>
      <c r="AM555">
        <v>1</v>
      </c>
      <c r="AO555" s="56">
        <v>72.2</v>
      </c>
      <c r="AP555">
        <v>1</v>
      </c>
      <c r="AR555" s="56">
        <v>488</v>
      </c>
      <c r="AS555">
        <v>1</v>
      </c>
      <c r="AU555" s="56">
        <v>64.3</v>
      </c>
      <c r="AV555">
        <v>1</v>
      </c>
      <c r="AX555" s="56">
        <v>489</v>
      </c>
      <c r="AY555">
        <v>1</v>
      </c>
      <c r="BA555" s="56">
        <v>70.900000000000006</v>
      </c>
      <c r="BB555">
        <v>3</v>
      </c>
      <c r="BD555" s="56">
        <v>489</v>
      </c>
      <c r="BE555">
        <v>1</v>
      </c>
      <c r="BG555" s="56">
        <v>83</v>
      </c>
      <c r="BH555">
        <v>1</v>
      </c>
      <c r="BJ555" s="56">
        <v>492</v>
      </c>
      <c r="BK555">
        <v>1</v>
      </c>
      <c r="BM555" s="56">
        <v>76.5</v>
      </c>
      <c r="BN555">
        <v>1</v>
      </c>
      <c r="BP555" s="56">
        <v>488</v>
      </c>
      <c r="BQ555">
        <v>1</v>
      </c>
      <c r="BS555" s="56">
        <v>71.7</v>
      </c>
      <c r="BT555">
        <v>2</v>
      </c>
      <c r="BV555" s="56">
        <v>488</v>
      </c>
      <c r="BW555">
        <v>1</v>
      </c>
      <c r="BY555" s="56">
        <v>66.400000000000006</v>
      </c>
      <c r="BZ555">
        <v>4</v>
      </c>
      <c r="CB555" s="56">
        <v>488</v>
      </c>
      <c r="CC555">
        <v>1</v>
      </c>
      <c r="CE555" s="56">
        <v>71.8</v>
      </c>
      <c r="CF555">
        <v>1</v>
      </c>
      <c r="CH555" s="56">
        <v>492</v>
      </c>
      <c r="CI555">
        <v>1</v>
      </c>
      <c r="CK555" s="56">
        <v>69.8</v>
      </c>
      <c r="CL555">
        <v>1</v>
      </c>
    </row>
    <row r="556" spans="14:90" x14ac:dyDescent="0.2">
      <c r="N556" s="56" t="s">
        <v>823</v>
      </c>
      <c r="O556">
        <v>1</v>
      </c>
      <c r="AI556" s="56">
        <v>80.599999999999994</v>
      </c>
      <c r="AJ556">
        <v>1</v>
      </c>
      <c r="AL556" s="56">
        <v>489</v>
      </c>
      <c r="AM556">
        <v>1</v>
      </c>
      <c r="AO556" s="56">
        <v>72.400000000000006</v>
      </c>
      <c r="AP556">
        <v>1</v>
      </c>
      <c r="AR556" s="56">
        <v>489</v>
      </c>
      <c r="AS556">
        <v>1</v>
      </c>
      <c r="AU556" s="56">
        <v>64.5</v>
      </c>
      <c r="AV556">
        <v>1</v>
      </c>
      <c r="AX556" s="56">
        <v>490</v>
      </c>
      <c r="AY556">
        <v>1</v>
      </c>
      <c r="BA556" s="56">
        <v>71</v>
      </c>
      <c r="BB556">
        <v>1</v>
      </c>
      <c r="BD556" s="56">
        <v>490</v>
      </c>
      <c r="BE556">
        <v>1</v>
      </c>
      <c r="BG556" s="56">
        <v>83.1</v>
      </c>
      <c r="BH556">
        <v>1</v>
      </c>
      <c r="BJ556" s="56">
        <v>493</v>
      </c>
      <c r="BK556">
        <v>1</v>
      </c>
      <c r="BM556" s="56">
        <v>76.599999999999994</v>
      </c>
      <c r="BN556">
        <v>1</v>
      </c>
      <c r="BP556" s="56">
        <v>489</v>
      </c>
      <c r="BQ556">
        <v>1</v>
      </c>
      <c r="BS556" s="56">
        <v>72.099999999999994</v>
      </c>
      <c r="BT556">
        <v>1</v>
      </c>
      <c r="BV556" s="56">
        <v>489</v>
      </c>
      <c r="BW556">
        <v>1</v>
      </c>
      <c r="BY556" s="56">
        <v>66.5</v>
      </c>
      <c r="BZ556">
        <v>2</v>
      </c>
      <c r="CB556" s="56">
        <v>489</v>
      </c>
      <c r="CC556">
        <v>1</v>
      </c>
      <c r="CE556" s="56">
        <v>72</v>
      </c>
      <c r="CF556">
        <v>3</v>
      </c>
      <c r="CH556" s="56">
        <v>493</v>
      </c>
      <c r="CI556">
        <v>1</v>
      </c>
      <c r="CK556" s="56">
        <v>69.900000000000006</v>
      </c>
      <c r="CL556">
        <v>2</v>
      </c>
    </row>
    <row r="557" spans="14:90" x14ac:dyDescent="0.2">
      <c r="N557" s="56" t="s">
        <v>107</v>
      </c>
      <c r="O557">
        <v>1</v>
      </c>
      <c r="AI557" s="56">
        <v>81.099999999999994</v>
      </c>
      <c r="AJ557">
        <v>2</v>
      </c>
      <c r="AL557" s="56">
        <v>490</v>
      </c>
      <c r="AM557">
        <v>1</v>
      </c>
      <c r="AO557" s="56">
        <v>72.5</v>
      </c>
      <c r="AP557">
        <v>1</v>
      </c>
      <c r="AR557" s="56">
        <v>490</v>
      </c>
      <c r="AS557">
        <v>1</v>
      </c>
      <c r="AU557" s="56">
        <v>64.599999999999994</v>
      </c>
      <c r="AV557">
        <v>3</v>
      </c>
      <c r="AX557" s="56">
        <v>491</v>
      </c>
      <c r="AY557">
        <v>1</v>
      </c>
      <c r="BA557" s="56">
        <v>71.099999999999994</v>
      </c>
      <c r="BB557">
        <v>1</v>
      </c>
      <c r="BD557" s="56">
        <v>491</v>
      </c>
      <c r="BE557">
        <v>1</v>
      </c>
      <c r="BG557" s="56">
        <v>83.2</v>
      </c>
      <c r="BH557">
        <v>1</v>
      </c>
      <c r="BJ557" s="56">
        <v>494</v>
      </c>
      <c r="BK557">
        <v>1</v>
      </c>
      <c r="BM557" s="56">
        <v>76.7</v>
      </c>
      <c r="BN557">
        <v>1</v>
      </c>
      <c r="BP557" s="56">
        <v>490</v>
      </c>
      <c r="BQ557">
        <v>1</v>
      </c>
      <c r="BS557" s="56">
        <v>72.3</v>
      </c>
      <c r="BT557">
        <v>1</v>
      </c>
      <c r="BV557" s="56">
        <v>490</v>
      </c>
      <c r="BW557">
        <v>1</v>
      </c>
      <c r="BY557" s="56">
        <v>66.599999999999994</v>
      </c>
      <c r="BZ557">
        <v>1</v>
      </c>
      <c r="CB557" s="56">
        <v>490</v>
      </c>
      <c r="CC557">
        <v>1</v>
      </c>
      <c r="CE557" s="56">
        <v>72.599999999999994</v>
      </c>
      <c r="CF557">
        <v>1</v>
      </c>
      <c r="CH557" s="56">
        <v>494</v>
      </c>
      <c r="CI557">
        <v>1</v>
      </c>
      <c r="CK557" s="56">
        <v>70.3</v>
      </c>
      <c r="CL557">
        <v>3</v>
      </c>
    </row>
    <row r="558" spans="14:90" x14ac:dyDescent="0.2">
      <c r="N558" s="56" t="s">
        <v>1013</v>
      </c>
      <c r="O558">
        <v>1</v>
      </c>
      <c r="AI558" s="56">
        <v>81.2</v>
      </c>
      <c r="AJ558">
        <v>1</v>
      </c>
      <c r="AL558" s="56">
        <v>491</v>
      </c>
      <c r="AM558">
        <v>1</v>
      </c>
      <c r="AO558" s="56">
        <v>72.599999999999994</v>
      </c>
      <c r="AP558">
        <v>1</v>
      </c>
      <c r="AR558" s="56">
        <v>491</v>
      </c>
      <c r="AS558">
        <v>1</v>
      </c>
      <c r="AU558" s="56">
        <v>64.8</v>
      </c>
      <c r="AV558">
        <v>1</v>
      </c>
      <c r="AX558" s="56">
        <v>492</v>
      </c>
      <c r="AY558">
        <v>1</v>
      </c>
      <c r="BA558" s="56">
        <v>71.2</v>
      </c>
      <c r="BB558">
        <v>2</v>
      </c>
      <c r="BD558" s="56">
        <v>492</v>
      </c>
      <c r="BE558">
        <v>1</v>
      </c>
      <c r="BG558" s="56">
        <v>83.3</v>
      </c>
      <c r="BH558">
        <v>1</v>
      </c>
      <c r="BJ558" s="56">
        <v>495</v>
      </c>
      <c r="BK558">
        <v>1</v>
      </c>
      <c r="BM558" s="56">
        <v>76.8</v>
      </c>
      <c r="BN558">
        <v>2</v>
      </c>
      <c r="BP558" s="56">
        <v>491</v>
      </c>
      <c r="BQ558">
        <v>1</v>
      </c>
      <c r="BS558" s="56">
        <v>72.5</v>
      </c>
      <c r="BT558">
        <v>1</v>
      </c>
      <c r="BV558" s="56">
        <v>491</v>
      </c>
      <c r="BW558">
        <v>1</v>
      </c>
      <c r="BY558" s="56">
        <v>66.7</v>
      </c>
      <c r="BZ558">
        <v>2</v>
      </c>
      <c r="CB558" s="56">
        <v>491</v>
      </c>
      <c r="CC558">
        <v>1</v>
      </c>
      <c r="CE558" s="56">
        <v>72.7</v>
      </c>
      <c r="CF558">
        <v>1</v>
      </c>
      <c r="CH558" s="56">
        <v>495</v>
      </c>
      <c r="CI558">
        <v>1</v>
      </c>
      <c r="CK558" s="56">
        <v>70.400000000000006</v>
      </c>
      <c r="CL558">
        <v>2</v>
      </c>
    </row>
    <row r="559" spans="14:90" x14ac:dyDescent="0.2">
      <c r="N559" s="56" t="s">
        <v>1506</v>
      </c>
      <c r="O559">
        <v>1</v>
      </c>
      <c r="AI559" s="56">
        <v>81.5</v>
      </c>
      <c r="AJ559">
        <v>1</v>
      </c>
      <c r="AL559" s="56">
        <v>492</v>
      </c>
      <c r="AM559">
        <v>1</v>
      </c>
      <c r="AO559" s="56">
        <v>73.3</v>
      </c>
      <c r="AP559">
        <v>1</v>
      </c>
      <c r="AR559" s="56">
        <v>492</v>
      </c>
      <c r="AS559">
        <v>1</v>
      </c>
      <c r="AU559" s="56">
        <v>64.900000000000006</v>
      </c>
      <c r="AV559">
        <v>2</v>
      </c>
      <c r="AX559" s="56">
        <v>493</v>
      </c>
      <c r="AY559">
        <v>1</v>
      </c>
      <c r="BA559" s="56">
        <v>71.5</v>
      </c>
      <c r="BB559">
        <v>1</v>
      </c>
      <c r="BD559" s="56">
        <v>493</v>
      </c>
      <c r="BE559">
        <v>1</v>
      </c>
      <c r="BG559" s="56">
        <v>83.4</v>
      </c>
      <c r="BH559">
        <v>1</v>
      </c>
      <c r="BJ559" s="56">
        <v>496</v>
      </c>
      <c r="BK559">
        <v>1</v>
      </c>
      <c r="BM559" s="56">
        <v>76.900000000000006</v>
      </c>
      <c r="BN559">
        <v>1</v>
      </c>
      <c r="BP559" s="56">
        <v>492</v>
      </c>
      <c r="BQ559">
        <v>1</v>
      </c>
      <c r="BS559" s="56">
        <v>72.900000000000006</v>
      </c>
      <c r="BT559">
        <v>1</v>
      </c>
      <c r="BV559" s="56">
        <v>492</v>
      </c>
      <c r="BW559">
        <v>1</v>
      </c>
      <c r="BY559" s="56">
        <v>66.8</v>
      </c>
      <c r="BZ559">
        <v>1</v>
      </c>
      <c r="CB559" s="56">
        <v>492</v>
      </c>
      <c r="CC559">
        <v>1</v>
      </c>
      <c r="CE559" s="56">
        <v>73.2</v>
      </c>
      <c r="CF559">
        <v>3</v>
      </c>
      <c r="CH559" s="56">
        <v>496</v>
      </c>
      <c r="CI559">
        <v>1</v>
      </c>
      <c r="CK559" s="56">
        <v>70.599999999999994</v>
      </c>
      <c r="CL559">
        <v>3</v>
      </c>
    </row>
    <row r="560" spans="14:90" x14ac:dyDescent="0.2">
      <c r="N560" s="56" t="s">
        <v>1928</v>
      </c>
      <c r="O560">
        <v>1</v>
      </c>
      <c r="AI560" s="56">
        <v>81.7</v>
      </c>
      <c r="AJ560">
        <v>1</v>
      </c>
      <c r="AL560" s="56">
        <v>493</v>
      </c>
      <c r="AM560">
        <v>1</v>
      </c>
      <c r="AO560" s="56">
        <v>73.400000000000006</v>
      </c>
      <c r="AP560">
        <v>1</v>
      </c>
      <c r="AR560" s="56">
        <v>493</v>
      </c>
      <c r="AS560">
        <v>1</v>
      </c>
      <c r="AU560" s="56">
        <v>65.2</v>
      </c>
      <c r="AV560">
        <v>1</v>
      </c>
      <c r="AX560" s="56">
        <v>494</v>
      </c>
      <c r="AY560">
        <v>1</v>
      </c>
      <c r="BA560" s="56">
        <v>71.7</v>
      </c>
      <c r="BB560">
        <v>1</v>
      </c>
      <c r="BD560" s="56">
        <v>494</v>
      </c>
      <c r="BE560">
        <v>1</v>
      </c>
      <c r="BG560" s="56">
        <v>83.5</v>
      </c>
      <c r="BH560">
        <v>1</v>
      </c>
      <c r="BJ560" s="56">
        <v>497</v>
      </c>
      <c r="BK560">
        <v>1</v>
      </c>
      <c r="BM560" s="56">
        <v>77.3</v>
      </c>
      <c r="BN560">
        <v>3</v>
      </c>
      <c r="BP560" s="56">
        <v>493</v>
      </c>
      <c r="BQ560">
        <v>1</v>
      </c>
      <c r="BS560" s="56">
        <v>73</v>
      </c>
      <c r="BT560">
        <v>2</v>
      </c>
      <c r="BV560" s="56">
        <v>493</v>
      </c>
      <c r="BW560">
        <v>1</v>
      </c>
      <c r="BY560" s="56">
        <v>66.900000000000006</v>
      </c>
      <c r="BZ560">
        <v>3</v>
      </c>
      <c r="CB560" s="56">
        <v>493</v>
      </c>
      <c r="CC560">
        <v>1</v>
      </c>
      <c r="CE560" s="56">
        <v>73.3</v>
      </c>
      <c r="CF560">
        <v>1</v>
      </c>
      <c r="CH560" s="56">
        <v>497</v>
      </c>
      <c r="CI560">
        <v>1</v>
      </c>
      <c r="CK560" s="56">
        <v>70.7</v>
      </c>
      <c r="CL560">
        <v>3</v>
      </c>
    </row>
    <row r="561" spans="14:90" x14ac:dyDescent="0.2">
      <c r="N561" s="56" t="s">
        <v>1625</v>
      </c>
      <c r="O561">
        <v>1</v>
      </c>
      <c r="AI561" s="56">
        <v>81.8</v>
      </c>
      <c r="AJ561">
        <v>1</v>
      </c>
      <c r="AL561" s="56">
        <v>494</v>
      </c>
      <c r="AM561">
        <v>1</v>
      </c>
      <c r="AO561" s="56">
        <v>73.5</v>
      </c>
      <c r="AP561">
        <v>1</v>
      </c>
      <c r="AR561" s="56">
        <v>494</v>
      </c>
      <c r="AS561">
        <v>1</v>
      </c>
      <c r="AU561" s="56">
        <v>65.3</v>
      </c>
      <c r="AV561">
        <v>1</v>
      </c>
      <c r="AX561" s="56">
        <v>495</v>
      </c>
      <c r="AY561">
        <v>1</v>
      </c>
      <c r="BA561" s="56">
        <v>71.8</v>
      </c>
      <c r="BB561">
        <v>1</v>
      </c>
      <c r="BD561" s="56">
        <v>495</v>
      </c>
      <c r="BE561">
        <v>1</v>
      </c>
      <c r="BG561" s="56">
        <v>83.8</v>
      </c>
      <c r="BH561">
        <v>2</v>
      </c>
      <c r="BJ561" s="56">
        <v>498</v>
      </c>
      <c r="BK561">
        <v>1</v>
      </c>
      <c r="BM561" s="56">
        <v>77.400000000000006</v>
      </c>
      <c r="BN561">
        <v>2</v>
      </c>
      <c r="BP561" s="56">
        <v>494</v>
      </c>
      <c r="BQ561">
        <v>1</v>
      </c>
      <c r="BS561" s="56">
        <v>73.2</v>
      </c>
      <c r="BT561">
        <v>1</v>
      </c>
      <c r="BV561" s="56">
        <v>494</v>
      </c>
      <c r="BW561">
        <v>1</v>
      </c>
      <c r="BY561" s="56">
        <v>67</v>
      </c>
      <c r="BZ561">
        <v>1</v>
      </c>
      <c r="CB561" s="56">
        <v>494</v>
      </c>
      <c r="CC561">
        <v>1</v>
      </c>
      <c r="CE561" s="56">
        <v>73.400000000000006</v>
      </c>
      <c r="CF561">
        <v>1</v>
      </c>
      <c r="CH561" s="56">
        <v>498</v>
      </c>
      <c r="CI561">
        <v>1</v>
      </c>
      <c r="CK561" s="56">
        <v>70.8</v>
      </c>
      <c r="CL561">
        <v>2</v>
      </c>
    </row>
    <row r="562" spans="14:90" x14ac:dyDescent="0.2">
      <c r="N562" s="56" t="s">
        <v>401</v>
      </c>
      <c r="O562">
        <v>1</v>
      </c>
      <c r="AI562" s="56">
        <v>82</v>
      </c>
      <c r="AJ562">
        <v>1</v>
      </c>
      <c r="AL562" s="56">
        <v>495</v>
      </c>
      <c r="AM562">
        <v>1</v>
      </c>
      <c r="AO562" s="56">
        <v>73.900000000000006</v>
      </c>
      <c r="AP562">
        <v>1</v>
      </c>
      <c r="AR562" s="56">
        <v>495</v>
      </c>
      <c r="AS562">
        <v>1</v>
      </c>
      <c r="AU562" s="56">
        <v>65.400000000000006</v>
      </c>
      <c r="AV562">
        <v>2</v>
      </c>
      <c r="AX562" s="56">
        <v>496</v>
      </c>
      <c r="AY562">
        <v>1</v>
      </c>
      <c r="BA562" s="56">
        <v>71.900000000000006</v>
      </c>
      <c r="BB562">
        <v>1</v>
      </c>
      <c r="BD562" s="56">
        <v>496</v>
      </c>
      <c r="BE562">
        <v>1</v>
      </c>
      <c r="BG562" s="56">
        <v>84</v>
      </c>
      <c r="BH562">
        <v>1</v>
      </c>
      <c r="BJ562" s="56">
        <v>499</v>
      </c>
      <c r="BK562">
        <v>1</v>
      </c>
      <c r="BM562" s="56">
        <v>77.5</v>
      </c>
      <c r="BN562">
        <v>1</v>
      </c>
      <c r="BP562" s="56">
        <v>495</v>
      </c>
      <c r="BQ562">
        <v>1</v>
      </c>
      <c r="BS562" s="56">
        <v>73.3</v>
      </c>
      <c r="BT562">
        <v>1</v>
      </c>
      <c r="BV562" s="56">
        <v>495</v>
      </c>
      <c r="BW562">
        <v>1</v>
      </c>
      <c r="BY562" s="56">
        <v>67.099999999999994</v>
      </c>
      <c r="BZ562">
        <v>1</v>
      </c>
      <c r="CB562" s="56">
        <v>495</v>
      </c>
      <c r="CC562">
        <v>1</v>
      </c>
      <c r="CE562" s="56">
        <v>73.5</v>
      </c>
      <c r="CF562">
        <v>2</v>
      </c>
      <c r="CH562" s="56">
        <v>499</v>
      </c>
      <c r="CI562">
        <v>1</v>
      </c>
      <c r="CK562" s="56">
        <v>70.900000000000006</v>
      </c>
      <c r="CL562">
        <v>2</v>
      </c>
    </row>
    <row r="563" spans="14:90" x14ac:dyDescent="0.2">
      <c r="N563" s="56" t="s">
        <v>1901</v>
      </c>
      <c r="O563">
        <v>1</v>
      </c>
      <c r="AI563" s="56">
        <v>82.3</v>
      </c>
      <c r="AJ563">
        <v>1</v>
      </c>
      <c r="AL563" s="56">
        <v>496</v>
      </c>
      <c r="AM563">
        <v>1</v>
      </c>
      <c r="AO563" s="56">
        <v>74.2</v>
      </c>
      <c r="AP563">
        <v>1</v>
      </c>
      <c r="AR563" s="56">
        <v>496</v>
      </c>
      <c r="AS563">
        <v>1</v>
      </c>
      <c r="AU563" s="56">
        <v>65.599999999999994</v>
      </c>
      <c r="AV563">
        <v>1</v>
      </c>
      <c r="AX563" s="56">
        <v>497</v>
      </c>
      <c r="AY563">
        <v>1</v>
      </c>
      <c r="BA563" s="56">
        <v>72</v>
      </c>
      <c r="BB563">
        <v>1</v>
      </c>
      <c r="BD563" s="56">
        <v>497</v>
      </c>
      <c r="BE563">
        <v>1</v>
      </c>
      <c r="BG563" s="56">
        <v>84.6</v>
      </c>
      <c r="BH563">
        <v>1</v>
      </c>
      <c r="BJ563" s="56">
        <v>500</v>
      </c>
      <c r="BK563">
        <v>1</v>
      </c>
      <c r="BM563" s="56">
        <v>77.7</v>
      </c>
      <c r="BN563">
        <v>1</v>
      </c>
      <c r="BP563" s="56">
        <v>496</v>
      </c>
      <c r="BQ563">
        <v>1</v>
      </c>
      <c r="BS563" s="56">
        <v>73.400000000000006</v>
      </c>
      <c r="BT563">
        <v>1</v>
      </c>
      <c r="BV563" s="56">
        <v>496</v>
      </c>
      <c r="BW563">
        <v>1</v>
      </c>
      <c r="BY563" s="56">
        <v>67.2</v>
      </c>
      <c r="BZ563">
        <v>4</v>
      </c>
      <c r="CB563" s="56">
        <v>496</v>
      </c>
      <c r="CC563">
        <v>1</v>
      </c>
      <c r="CE563" s="56">
        <v>73.8</v>
      </c>
      <c r="CF563">
        <v>1</v>
      </c>
      <c r="CH563" s="56">
        <v>500</v>
      </c>
      <c r="CI563">
        <v>1</v>
      </c>
      <c r="CK563" s="56">
        <v>71</v>
      </c>
      <c r="CL563">
        <v>1</v>
      </c>
    </row>
    <row r="564" spans="14:90" x14ac:dyDescent="0.2">
      <c r="N564" s="56" t="s">
        <v>1713</v>
      </c>
      <c r="O564">
        <v>1</v>
      </c>
      <c r="AI564" s="56">
        <v>82.5</v>
      </c>
      <c r="AJ564">
        <v>1</v>
      </c>
      <c r="AL564" s="56">
        <v>497</v>
      </c>
      <c r="AM564">
        <v>1</v>
      </c>
      <c r="AO564" s="56">
        <v>74.8</v>
      </c>
      <c r="AP564">
        <v>2</v>
      </c>
      <c r="AR564" s="56">
        <v>497</v>
      </c>
      <c r="AS564">
        <v>1</v>
      </c>
      <c r="AU564" s="56">
        <v>65.8</v>
      </c>
      <c r="AV564">
        <v>3</v>
      </c>
      <c r="AX564" s="56">
        <v>498</v>
      </c>
      <c r="AY564">
        <v>1</v>
      </c>
      <c r="BA564" s="56">
        <v>72.099999999999994</v>
      </c>
      <c r="BB564">
        <v>1</v>
      </c>
      <c r="BD564" s="56">
        <v>498</v>
      </c>
      <c r="BE564">
        <v>1</v>
      </c>
      <c r="BG564" s="56">
        <v>84.7</v>
      </c>
      <c r="BH564">
        <v>2</v>
      </c>
      <c r="BJ564" s="56">
        <v>501</v>
      </c>
      <c r="BK564">
        <v>1</v>
      </c>
      <c r="BM564" s="56">
        <v>77.8</v>
      </c>
      <c r="BN564">
        <v>1</v>
      </c>
      <c r="BP564" s="56">
        <v>497</v>
      </c>
      <c r="BQ564">
        <v>1</v>
      </c>
      <c r="BS564" s="56">
        <v>73.5</v>
      </c>
      <c r="BT564">
        <v>2</v>
      </c>
      <c r="BV564" s="56">
        <v>497</v>
      </c>
      <c r="BW564">
        <v>1</v>
      </c>
      <c r="BY564" s="56">
        <v>67.3</v>
      </c>
      <c r="BZ564">
        <v>1</v>
      </c>
      <c r="CB564" s="56">
        <v>497</v>
      </c>
      <c r="CC564">
        <v>1</v>
      </c>
      <c r="CE564" s="56">
        <v>74</v>
      </c>
      <c r="CF564">
        <v>1</v>
      </c>
      <c r="CH564" s="56">
        <v>501</v>
      </c>
      <c r="CI564">
        <v>1</v>
      </c>
      <c r="CK564" s="56">
        <v>71.2</v>
      </c>
      <c r="CL564">
        <v>3</v>
      </c>
    </row>
    <row r="565" spans="14:90" x14ac:dyDescent="0.2">
      <c r="N565" s="56" t="s">
        <v>648</v>
      </c>
      <c r="O565">
        <v>1</v>
      </c>
      <c r="AI565" s="56">
        <v>82.6</v>
      </c>
      <c r="AJ565">
        <v>1</v>
      </c>
      <c r="AL565" s="56">
        <v>498</v>
      </c>
      <c r="AM565">
        <v>1</v>
      </c>
      <c r="AO565" s="56">
        <v>74.900000000000006</v>
      </c>
      <c r="AP565">
        <v>1</v>
      </c>
      <c r="AR565" s="56">
        <v>498</v>
      </c>
      <c r="AS565">
        <v>1</v>
      </c>
      <c r="AU565" s="56">
        <v>66.3</v>
      </c>
      <c r="AV565">
        <v>1</v>
      </c>
      <c r="AX565" s="56">
        <v>499</v>
      </c>
      <c r="AY565">
        <v>1</v>
      </c>
      <c r="BA565" s="56">
        <v>72.2</v>
      </c>
      <c r="BB565">
        <v>1</v>
      </c>
      <c r="BD565" s="56">
        <v>499</v>
      </c>
      <c r="BE565">
        <v>1</v>
      </c>
      <c r="BG565" s="56">
        <v>84.8</v>
      </c>
      <c r="BH565">
        <v>1</v>
      </c>
      <c r="BJ565" s="56">
        <v>502</v>
      </c>
      <c r="BK565">
        <v>1</v>
      </c>
      <c r="BM565" s="56">
        <v>78.400000000000006</v>
      </c>
      <c r="BN565">
        <v>1</v>
      </c>
      <c r="BP565" s="56">
        <v>498</v>
      </c>
      <c r="BQ565">
        <v>1</v>
      </c>
      <c r="BS565" s="56">
        <v>73.900000000000006</v>
      </c>
      <c r="BT565">
        <v>2</v>
      </c>
      <c r="BV565" s="56">
        <v>498</v>
      </c>
      <c r="BW565">
        <v>1</v>
      </c>
      <c r="BY565" s="56">
        <v>67.400000000000006</v>
      </c>
      <c r="BZ565">
        <v>3</v>
      </c>
      <c r="CB565" s="56">
        <v>498</v>
      </c>
      <c r="CC565">
        <v>1</v>
      </c>
      <c r="CE565" s="56">
        <v>74.099999999999994</v>
      </c>
      <c r="CF565">
        <v>1</v>
      </c>
      <c r="CH565" s="56">
        <v>502</v>
      </c>
      <c r="CI565">
        <v>1</v>
      </c>
      <c r="CK565" s="56">
        <v>71.599999999999994</v>
      </c>
      <c r="CL565">
        <v>1</v>
      </c>
    </row>
    <row r="566" spans="14:90" x14ac:dyDescent="0.2">
      <c r="N566" s="56" t="s">
        <v>742</v>
      </c>
      <c r="O566">
        <v>1</v>
      </c>
      <c r="AI566" s="56">
        <v>82.7</v>
      </c>
      <c r="AJ566">
        <v>1</v>
      </c>
      <c r="AL566" s="56">
        <v>499</v>
      </c>
      <c r="AM566">
        <v>1</v>
      </c>
      <c r="AO566" s="56">
        <v>75.3</v>
      </c>
      <c r="AP566">
        <v>1</v>
      </c>
      <c r="AR566" s="56">
        <v>499</v>
      </c>
      <c r="AS566">
        <v>1</v>
      </c>
      <c r="AU566" s="56">
        <v>66.7</v>
      </c>
      <c r="AV566">
        <v>1</v>
      </c>
      <c r="AX566" s="56">
        <v>500</v>
      </c>
      <c r="AY566">
        <v>1</v>
      </c>
      <c r="BA566" s="56">
        <v>72.3</v>
      </c>
      <c r="BB566">
        <v>2</v>
      </c>
      <c r="BD566" s="56">
        <v>500</v>
      </c>
      <c r="BE566">
        <v>1</v>
      </c>
      <c r="BG566" s="56">
        <v>85.1</v>
      </c>
      <c r="BH566">
        <v>1</v>
      </c>
      <c r="BJ566" s="56">
        <v>503</v>
      </c>
      <c r="BK566">
        <v>1</v>
      </c>
      <c r="BM566" s="56">
        <v>78.5</v>
      </c>
      <c r="BN566">
        <v>4</v>
      </c>
      <c r="BP566" s="56">
        <v>499</v>
      </c>
      <c r="BQ566">
        <v>1</v>
      </c>
      <c r="BS566" s="56">
        <v>74.099999999999994</v>
      </c>
      <c r="BT566">
        <v>1</v>
      </c>
      <c r="BV566" s="56">
        <v>499</v>
      </c>
      <c r="BW566">
        <v>1</v>
      </c>
      <c r="BY566" s="56">
        <v>67.5</v>
      </c>
      <c r="BZ566">
        <v>3</v>
      </c>
      <c r="CB566" s="56">
        <v>499</v>
      </c>
      <c r="CC566">
        <v>1</v>
      </c>
      <c r="CE566" s="56">
        <v>74.400000000000006</v>
      </c>
      <c r="CF566">
        <v>2</v>
      </c>
      <c r="CH566" s="56">
        <v>503</v>
      </c>
      <c r="CI566">
        <v>1</v>
      </c>
      <c r="CK566" s="56">
        <v>71.8</v>
      </c>
      <c r="CL566">
        <v>2</v>
      </c>
    </row>
    <row r="567" spans="14:90" x14ac:dyDescent="0.2">
      <c r="N567" s="56" t="s">
        <v>680</v>
      </c>
      <c r="O567">
        <v>1</v>
      </c>
      <c r="AI567" s="56">
        <v>83.4</v>
      </c>
      <c r="AJ567">
        <v>1</v>
      </c>
      <c r="AL567" s="56">
        <v>500</v>
      </c>
      <c r="AM567">
        <v>1</v>
      </c>
      <c r="AO567" s="56">
        <v>75.599999999999994</v>
      </c>
      <c r="AP567">
        <v>2</v>
      </c>
      <c r="AR567" s="56">
        <v>500</v>
      </c>
      <c r="AS567">
        <v>1</v>
      </c>
      <c r="AU567" s="56">
        <v>66.8</v>
      </c>
      <c r="AV567">
        <v>2</v>
      </c>
      <c r="AX567" s="56">
        <v>501</v>
      </c>
      <c r="AY567">
        <v>1</v>
      </c>
      <c r="BA567" s="56">
        <v>72.400000000000006</v>
      </c>
      <c r="BB567">
        <v>1</v>
      </c>
      <c r="BD567" s="56">
        <v>501</v>
      </c>
      <c r="BE567">
        <v>1</v>
      </c>
      <c r="BG567" s="56">
        <v>85.2</v>
      </c>
      <c r="BH567">
        <v>1</v>
      </c>
      <c r="BJ567" s="56">
        <v>504</v>
      </c>
      <c r="BK567">
        <v>1</v>
      </c>
      <c r="BM567" s="56">
        <v>78.599999999999994</v>
      </c>
      <c r="BN567">
        <v>1</v>
      </c>
      <c r="BP567" s="56">
        <v>500</v>
      </c>
      <c r="BQ567">
        <v>1</v>
      </c>
      <c r="BS567" s="56">
        <v>74.400000000000006</v>
      </c>
      <c r="BT567">
        <v>3</v>
      </c>
      <c r="BV567" s="56">
        <v>500</v>
      </c>
      <c r="BW567">
        <v>1</v>
      </c>
      <c r="BY567" s="56">
        <v>67.599999999999994</v>
      </c>
      <c r="BZ567">
        <v>2</v>
      </c>
      <c r="CB567" s="56">
        <v>500</v>
      </c>
      <c r="CC567">
        <v>1</v>
      </c>
      <c r="CE567" s="56">
        <v>74.8</v>
      </c>
      <c r="CF567">
        <v>1</v>
      </c>
      <c r="CH567" s="56">
        <v>504</v>
      </c>
      <c r="CI567">
        <v>1</v>
      </c>
      <c r="CK567" s="56">
        <v>72.099999999999994</v>
      </c>
      <c r="CL567">
        <v>3</v>
      </c>
    </row>
    <row r="568" spans="14:90" x14ac:dyDescent="0.2">
      <c r="N568" s="56" t="s">
        <v>163</v>
      </c>
      <c r="O568">
        <v>1</v>
      </c>
      <c r="AI568" s="56">
        <v>83.7</v>
      </c>
      <c r="AJ568">
        <v>1</v>
      </c>
      <c r="AL568" s="56">
        <v>501</v>
      </c>
      <c r="AM568">
        <v>1</v>
      </c>
      <c r="AO568" s="56">
        <v>75.7</v>
      </c>
      <c r="AP568">
        <v>2</v>
      </c>
      <c r="AR568" s="56">
        <v>501</v>
      </c>
      <c r="AS568">
        <v>1</v>
      </c>
      <c r="AU568" s="56">
        <v>66.900000000000006</v>
      </c>
      <c r="AV568">
        <v>1</v>
      </c>
      <c r="AX568" s="56">
        <v>502</v>
      </c>
      <c r="AY568">
        <v>1</v>
      </c>
      <c r="BA568" s="56">
        <v>72.599999999999994</v>
      </c>
      <c r="BB568">
        <v>1</v>
      </c>
      <c r="BD568" s="56">
        <v>502</v>
      </c>
      <c r="BE568">
        <v>1</v>
      </c>
      <c r="BG568" s="56">
        <v>85.3</v>
      </c>
      <c r="BH568">
        <v>1</v>
      </c>
      <c r="BJ568" s="56">
        <v>505</v>
      </c>
      <c r="BK568">
        <v>1</v>
      </c>
      <c r="BM568" s="56">
        <v>78.900000000000006</v>
      </c>
      <c r="BN568">
        <v>2</v>
      </c>
      <c r="BP568" s="56">
        <v>501</v>
      </c>
      <c r="BQ568">
        <v>1</v>
      </c>
      <c r="BS568" s="56">
        <v>74.5</v>
      </c>
      <c r="BT568">
        <v>1</v>
      </c>
      <c r="BV568" s="56">
        <v>501</v>
      </c>
      <c r="BW568">
        <v>1</v>
      </c>
      <c r="BY568" s="56">
        <v>67.7</v>
      </c>
      <c r="BZ568">
        <v>1</v>
      </c>
      <c r="CB568" s="56">
        <v>501</v>
      </c>
      <c r="CC568">
        <v>1</v>
      </c>
      <c r="CE568" s="56">
        <v>74.900000000000006</v>
      </c>
      <c r="CF568">
        <v>1</v>
      </c>
      <c r="CH568" s="56">
        <v>505</v>
      </c>
      <c r="CI568">
        <v>1</v>
      </c>
      <c r="CK568" s="56">
        <v>72.2</v>
      </c>
      <c r="CL568">
        <v>2</v>
      </c>
    </row>
    <row r="569" spans="14:90" x14ac:dyDescent="0.2">
      <c r="N569" s="56" t="s">
        <v>741</v>
      </c>
      <c r="O569">
        <v>1</v>
      </c>
      <c r="AI569" s="56">
        <v>84.5</v>
      </c>
      <c r="AJ569">
        <v>1</v>
      </c>
      <c r="AL569" s="56">
        <v>502</v>
      </c>
      <c r="AM569">
        <v>1</v>
      </c>
      <c r="AO569" s="56">
        <v>76.3</v>
      </c>
      <c r="AP569">
        <v>2</v>
      </c>
      <c r="AR569" s="56">
        <v>502</v>
      </c>
      <c r="AS569">
        <v>1</v>
      </c>
      <c r="AU569" s="56">
        <v>67.2</v>
      </c>
      <c r="AV569">
        <v>2</v>
      </c>
      <c r="AX569" s="56">
        <v>503</v>
      </c>
      <c r="AY569">
        <v>1</v>
      </c>
      <c r="BA569" s="56">
        <v>72.8</v>
      </c>
      <c r="BB569">
        <v>2</v>
      </c>
      <c r="BD569" s="56">
        <v>503</v>
      </c>
      <c r="BE569">
        <v>1</v>
      </c>
      <c r="BG569" s="56">
        <v>85.8</v>
      </c>
      <c r="BH569">
        <v>1</v>
      </c>
      <c r="BJ569" s="56">
        <v>506</v>
      </c>
      <c r="BK569">
        <v>1</v>
      </c>
      <c r="BM569" s="56">
        <v>79.3</v>
      </c>
      <c r="BN569">
        <v>1</v>
      </c>
      <c r="BP569" s="56">
        <v>502</v>
      </c>
      <c r="BQ569">
        <v>1</v>
      </c>
      <c r="BS569" s="56">
        <v>74.8</v>
      </c>
      <c r="BT569">
        <v>1</v>
      </c>
      <c r="BV569" s="56">
        <v>502</v>
      </c>
      <c r="BW569">
        <v>1</v>
      </c>
      <c r="BY569" s="56">
        <v>67.8</v>
      </c>
      <c r="BZ569">
        <v>3</v>
      </c>
      <c r="CB569" s="56">
        <v>502</v>
      </c>
      <c r="CC569">
        <v>1</v>
      </c>
      <c r="CE569" s="56">
        <v>75.3</v>
      </c>
      <c r="CF569">
        <v>1</v>
      </c>
      <c r="CH569" s="56">
        <v>506</v>
      </c>
      <c r="CI569">
        <v>1</v>
      </c>
      <c r="CK569" s="56">
        <v>72.3</v>
      </c>
      <c r="CL569">
        <v>3</v>
      </c>
    </row>
    <row r="570" spans="14:90" x14ac:dyDescent="0.2">
      <c r="N570" s="56" t="s">
        <v>97</v>
      </c>
      <c r="O570">
        <v>1</v>
      </c>
      <c r="AI570" s="56">
        <v>84.9</v>
      </c>
      <c r="AJ570">
        <v>1</v>
      </c>
      <c r="AL570" s="56">
        <v>503</v>
      </c>
      <c r="AM570">
        <v>1</v>
      </c>
      <c r="AO570" s="56">
        <v>76.400000000000006</v>
      </c>
      <c r="AP570">
        <v>1</v>
      </c>
      <c r="AR570" s="56">
        <v>503</v>
      </c>
      <c r="AS570">
        <v>1</v>
      </c>
      <c r="AU570" s="56">
        <v>67.3</v>
      </c>
      <c r="AV570">
        <v>4</v>
      </c>
      <c r="AX570" s="56">
        <v>504</v>
      </c>
      <c r="AY570">
        <v>1</v>
      </c>
      <c r="BA570" s="56">
        <v>72.900000000000006</v>
      </c>
      <c r="BB570">
        <v>1</v>
      </c>
      <c r="BD570" s="56">
        <v>504</v>
      </c>
      <c r="BE570">
        <v>1</v>
      </c>
      <c r="BG570" s="56">
        <v>86.1</v>
      </c>
      <c r="BH570">
        <v>1</v>
      </c>
      <c r="BJ570" s="56">
        <v>507</v>
      </c>
      <c r="BK570">
        <v>1</v>
      </c>
      <c r="BM570" s="56">
        <v>79.400000000000006</v>
      </c>
      <c r="BN570">
        <v>2</v>
      </c>
      <c r="BP570" s="56">
        <v>503</v>
      </c>
      <c r="BQ570">
        <v>1</v>
      </c>
      <c r="BS570" s="56">
        <v>75.2</v>
      </c>
      <c r="BT570">
        <v>1</v>
      </c>
      <c r="BV570" s="56">
        <v>503</v>
      </c>
      <c r="BW570">
        <v>1</v>
      </c>
      <c r="BY570" s="56">
        <v>67.900000000000006</v>
      </c>
      <c r="BZ570">
        <v>1</v>
      </c>
      <c r="CB570" s="56">
        <v>503</v>
      </c>
      <c r="CC570">
        <v>1</v>
      </c>
      <c r="CE570" s="56">
        <v>75.400000000000006</v>
      </c>
      <c r="CF570">
        <v>1</v>
      </c>
      <c r="CH570" s="56">
        <v>507</v>
      </c>
      <c r="CI570">
        <v>1</v>
      </c>
      <c r="CK570" s="56">
        <v>72.5</v>
      </c>
      <c r="CL570">
        <v>5</v>
      </c>
    </row>
    <row r="571" spans="14:90" x14ac:dyDescent="0.2">
      <c r="N571" s="56" t="s">
        <v>1783</v>
      </c>
      <c r="O571">
        <v>1</v>
      </c>
      <c r="AI571" s="56">
        <v>85</v>
      </c>
      <c r="AJ571">
        <v>1</v>
      </c>
      <c r="AL571" s="56">
        <v>504</v>
      </c>
      <c r="AM571">
        <v>1</v>
      </c>
      <c r="AO571" s="56">
        <v>76.599999999999994</v>
      </c>
      <c r="AP571">
        <v>1</v>
      </c>
      <c r="AR571" s="56">
        <v>504</v>
      </c>
      <c r="AS571">
        <v>1</v>
      </c>
      <c r="AU571" s="56">
        <v>67.5</v>
      </c>
      <c r="AV571">
        <v>3</v>
      </c>
      <c r="AX571" s="56">
        <v>505</v>
      </c>
      <c r="AY571">
        <v>1</v>
      </c>
      <c r="BA571" s="56">
        <v>73.2</v>
      </c>
      <c r="BB571">
        <v>1</v>
      </c>
      <c r="BD571" s="56">
        <v>505</v>
      </c>
      <c r="BE571">
        <v>1</v>
      </c>
      <c r="BG571" s="56">
        <v>86.2</v>
      </c>
      <c r="BH571">
        <v>1</v>
      </c>
      <c r="BJ571" s="56">
        <v>508</v>
      </c>
      <c r="BK571">
        <v>1</v>
      </c>
      <c r="BM571" s="56">
        <v>79.7</v>
      </c>
      <c r="BN571">
        <v>1</v>
      </c>
      <c r="BP571" s="56">
        <v>504</v>
      </c>
      <c r="BQ571">
        <v>1</v>
      </c>
      <c r="BS571" s="56">
        <v>75.400000000000006</v>
      </c>
      <c r="BT571">
        <v>2</v>
      </c>
      <c r="BV571" s="56">
        <v>504</v>
      </c>
      <c r="BW571">
        <v>1</v>
      </c>
      <c r="BY571" s="56">
        <v>68</v>
      </c>
      <c r="BZ571">
        <v>2</v>
      </c>
      <c r="CB571" s="56">
        <v>504</v>
      </c>
      <c r="CC571">
        <v>1</v>
      </c>
      <c r="CE571" s="56">
        <v>75.599999999999994</v>
      </c>
      <c r="CF571">
        <v>1</v>
      </c>
      <c r="CH571" s="56">
        <v>509</v>
      </c>
      <c r="CI571">
        <v>1</v>
      </c>
      <c r="CK571" s="56">
        <v>72.599999999999994</v>
      </c>
      <c r="CL571">
        <v>1</v>
      </c>
    </row>
    <row r="572" spans="14:90" x14ac:dyDescent="0.2">
      <c r="N572" s="56" t="s">
        <v>294</v>
      </c>
      <c r="O572">
        <v>1</v>
      </c>
      <c r="AI572" s="56">
        <v>85.5</v>
      </c>
      <c r="AJ572">
        <v>1</v>
      </c>
      <c r="AL572" s="56">
        <v>505</v>
      </c>
      <c r="AM572">
        <v>1</v>
      </c>
      <c r="AO572" s="56">
        <v>76.7</v>
      </c>
      <c r="AP572">
        <v>1</v>
      </c>
      <c r="AR572" s="56">
        <v>505</v>
      </c>
      <c r="AS572">
        <v>1</v>
      </c>
      <c r="AU572" s="56">
        <v>68.099999999999994</v>
      </c>
      <c r="AV572">
        <v>1</v>
      </c>
      <c r="AX572" s="56">
        <v>507</v>
      </c>
      <c r="AY572">
        <v>1</v>
      </c>
      <c r="BA572" s="56">
        <v>73.3</v>
      </c>
      <c r="BB572">
        <v>1</v>
      </c>
      <c r="BD572" s="56">
        <v>506</v>
      </c>
      <c r="BE572">
        <v>1</v>
      </c>
      <c r="BG572" s="56">
        <v>86.3</v>
      </c>
      <c r="BH572">
        <v>1</v>
      </c>
      <c r="BJ572" s="56">
        <v>509</v>
      </c>
      <c r="BK572">
        <v>1</v>
      </c>
      <c r="BM572" s="56">
        <v>79.8</v>
      </c>
      <c r="BN572">
        <v>1</v>
      </c>
      <c r="BP572" s="56">
        <v>505</v>
      </c>
      <c r="BQ572">
        <v>1</v>
      </c>
      <c r="BS572" s="56">
        <v>75.8</v>
      </c>
      <c r="BT572">
        <v>1</v>
      </c>
      <c r="BV572" s="56">
        <v>505</v>
      </c>
      <c r="BW572">
        <v>1</v>
      </c>
      <c r="BY572" s="56">
        <v>68.099999999999994</v>
      </c>
      <c r="BZ572">
        <v>2</v>
      </c>
      <c r="CB572" s="56">
        <v>505</v>
      </c>
      <c r="CC572">
        <v>1</v>
      </c>
      <c r="CE572" s="56">
        <v>75.8</v>
      </c>
      <c r="CF572">
        <v>2</v>
      </c>
      <c r="CH572" s="56">
        <v>510</v>
      </c>
      <c r="CI572">
        <v>1</v>
      </c>
      <c r="CK572" s="56">
        <v>72.7</v>
      </c>
      <c r="CL572">
        <v>1</v>
      </c>
    </row>
    <row r="573" spans="14:90" x14ac:dyDescent="0.2">
      <c r="N573" s="56" t="s">
        <v>1649</v>
      </c>
      <c r="O573">
        <v>1</v>
      </c>
      <c r="AI573" s="56">
        <v>85.7</v>
      </c>
      <c r="AJ573">
        <v>1</v>
      </c>
      <c r="AL573" s="56">
        <v>506</v>
      </c>
      <c r="AM573">
        <v>1</v>
      </c>
      <c r="AO573" s="56">
        <v>77.099999999999994</v>
      </c>
      <c r="AP573">
        <v>1</v>
      </c>
      <c r="AR573" s="56">
        <v>506</v>
      </c>
      <c r="AS573">
        <v>1</v>
      </c>
      <c r="AU573" s="56">
        <v>68.2</v>
      </c>
      <c r="AV573">
        <v>1</v>
      </c>
      <c r="AX573" s="56">
        <v>508</v>
      </c>
      <c r="AY573">
        <v>1</v>
      </c>
      <c r="BA573" s="56">
        <v>73.5</v>
      </c>
      <c r="BB573">
        <v>1</v>
      </c>
      <c r="BD573" s="56">
        <v>507</v>
      </c>
      <c r="BE573">
        <v>1</v>
      </c>
      <c r="BG573" s="56">
        <v>86.4</v>
      </c>
      <c r="BH573">
        <v>1</v>
      </c>
      <c r="BJ573" s="56">
        <v>510</v>
      </c>
      <c r="BK573">
        <v>1</v>
      </c>
      <c r="BM573" s="56">
        <v>80.5</v>
      </c>
      <c r="BN573">
        <v>1</v>
      </c>
      <c r="BP573" s="56">
        <v>506</v>
      </c>
      <c r="BQ573">
        <v>1</v>
      </c>
      <c r="BS573" s="56">
        <v>76.099999999999994</v>
      </c>
      <c r="BT573">
        <v>1</v>
      </c>
      <c r="BV573" s="56">
        <v>506</v>
      </c>
      <c r="BW573">
        <v>1</v>
      </c>
      <c r="BY573" s="56">
        <v>68.2</v>
      </c>
      <c r="BZ573">
        <v>2</v>
      </c>
      <c r="CB573" s="56">
        <v>506</v>
      </c>
      <c r="CC573">
        <v>1</v>
      </c>
      <c r="CE573" s="56">
        <v>75.900000000000006</v>
      </c>
      <c r="CF573">
        <v>1</v>
      </c>
      <c r="CH573" s="56">
        <v>511</v>
      </c>
      <c r="CI573">
        <v>1</v>
      </c>
      <c r="CK573" s="56">
        <v>72.8</v>
      </c>
      <c r="CL573">
        <v>1</v>
      </c>
    </row>
    <row r="574" spans="14:90" x14ac:dyDescent="0.2">
      <c r="N574" s="56" t="s">
        <v>616</v>
      </c>
      <c r="O574">
        <v>1</v>
      </c>
      <c r="AI574" s="56">
        <v>86.1</v>
      </c>
      <c r="AJ574">
        <v>1</v>
      </c>
      <c r="AL574" s="56">
        <v>507</v>
      </c>
      <c r="AM574">
        <v>1</v>
      </c>
      <c r="AO574" s="56">
        <v>77.3</v>
      </c>
      <c r="AP574">
        <v>2</v>
      </c>
      <c r="AR574" s="56">
        <v>507</v>
      </c>
      <c r="AS574">
        <v>1</v>
      </c>
      <c r="AU574" s="56">
        <v>68.3</v>
      </c>
      <c r="AV574">
        <v>3</v>
      </c>
      <c r="AX574" s="56">
        <v>509</v>
      </c>
      <c r="AY574">
        <v>1</v>
      </c>
      <c r="BA574" s="56">
        <v>73.599999999999994</v>
      </c>
      <c r="BB574">
        <v>2</v>
      </c>
      <c r="BD574" s="56">
        <v>508</v>
      </c>
      <c r="BE574">
        <v>1</v>
      </c>
      <c r="BG574" s="56">
        <v>86.5</v>
      </c>
      <c r="BH574">
        <v>1</v>
      </c>
      <c r="BJ574" s="56">
        <v>511</v>
      </c>
      <c r="BK574">
        <v>1</v>
      </c>
      <c r="BM574" s="56">
        <v>81</v>
      </c>
      <c r="BN574">
        <v>1</v>
      </c>
      <c r="BP574" s="56">
        <v>507</v>
      </c>
      <c r="BQ574">
        <v>1</v>
      </c>
      <c r="BS574" s="56">
        <v>76.3</v>
      </c>
      <c r="BT574">
        <v>1</v>
      </c>
      <c r="BV574" s="56">
        <v>507</v>
      </c>
      <c r="BW574">
        <v>1</v>
      </c>
      <c r="BY574" s="56">
        <v>68.3</v>
      </c>
      <c r="BZ574">
        <v>1</v>
      </c>
      <c r="CB574" s="56">
        <v>507</v>
      </c>
      <c r="CC574">
        <v>1</v>
      </c>
      <c r="CE574" s="56">
        <v>76</v>
      </c>
      <c r="CF574">
        <v>1</v>
      </c>
      <c r="CH574" s="56">
        <v>512</v>
      </c>
      <c r="CI574">
        <v>1</v>
      </c>
      <c r="CK574" s="56">
        <v>72.900000000000006</v>
      </c>
      <c r="CL574">
        <v>3</v>
      </c>
    </row>
    <row r="575" spans="14:90" x14ac:dyDescent="0.2">
      <c r="N575" s="56" t="s">
        <v>454</v>
      </c>
      <c r="O575">
        <v>1</v>
      </c>
      <c r="AI575" s="56">
        <v>86.2</v>
      </c>
      <c r="AJ575">
        <v>1</v>
      </c>
      <c r="AL575" s="56">
        <v>508</v>
      </c>
      <c r="AM575">
        <v>1</v>
      </c>
      <c r="AO575" s="56">
        <v>77.5</v>
      </c>
      <c r="AP575">
        <v>1</v>
      </c>
      <c r="AR575" s="56">
        <v>508</v>
      </c>
      <c r="AS575">
        <v>1</v>
      </c>
      <c r="AU575" s="56">
        <v>68.599999999999994</v>
      </c>
      <c r="AV575">
        <v>1</v>
      </c>
      <c r="AX575" s="56">
        <v>510</v>
      </c>
      <c r="AY575">
        <v>1</v>
      </c>
      <c r="BA575" s="56">
        <v>73.900000000000006</v>
      </c>
      <c r="BB575">
        <v>1</v>
      </c>
      <c r="BD575" s="56">
        <v>509</v>
      </c>
      <c r="BE575">
        <v>1</v>
      </c>
      <c r="BG575" s="56">
        <v>86.6</v>
      </c>
      <c r="BH575">
        <v>2</v>
      </c>
      <c r="BJ575" s="56">
        <v>512</v>
      </c>
      <c r="BK575">
        <v>1</v>
      </c>
      <c r="BM575" s="56">
        <v>81.2</v>
      </c>
      <c r="BN575">
        <v>1</v>
      </c>
      <c r="BP575" s="56">
        <v>508</v>
      </c>
      <c r="BQ575">
        <v>1</v>
      </c>
      <c r="BS575" s="56">
        <v>76.599999999999994</v>
      </c>
      <c r="BT575">
        <v>1</v>
      </c>
      <c r="BV575" s="56">
        <v>508</v>
      </c>
      <c r="BW575">
        <v>1</v>
      </c>
      <c r="BY575" s="56">
        <v>68.400000000000006</v>
      </c>
      <c r="BZ575">
        <v>2</v>
      </c>
      <c r="CB575" s="56">
        <v>508</v>
      </c>
      <c r="CC575">
        <v>1</v>
      </c>
      <c r="CE575" s="56">
        <v>76.2</v>
      </c>
      <c r="CF575">
        <v>1</v>
      </c>
      <c r="CH575" s="56">
        <v>513</v>
      </c>
      <c r="CI575">
        <v>1</v>
      </c>
      <c r="CK575" s="56">
        <v>73</v>
      </c>
      <c r="CL575">
        <v>1</v>
      </c>
    </row>
    <row r="576" spans="14:90" x14ac:dyDescent="0.2">
      <c r="N576" s="56" t="s">
        <v>419</v>
      </c>
      <c r="O576">
        <v>1</v>
      </c>
      <c r="AI576" s="56">
        <v>87</v>
      </c>
      <c r="AJ576">
        <v>1</v>
      </c>
      <c r="AL576" s="56">
        <v>509</v>
      </c>
      <c r="AM576">
        <v>1</v>
      </c>
      <c r="AO576" s="56">
        <v>78.099999999999994</v>
      </c>
      <c r="AP576">
        <v>1</v>
      </c>
      <c r="AR576" s="56">
        <v>509</v>
      </c>
      <c r="AS576">
        <v>1</v>
      </c>
      <c r="AU576" s="56">
        <v>68.8</v>
      </c>
      <c r="AV576">
        <v>2</v>
      </c>
      <c r="AX576" s="56">
        <v>511</v>
      </c>
      <c r="AY576">
        <v>1</v>
      </c>
      <c r="BA576" s="56">
        <v>74.099999999999994</v>
      </c>
      <c r="BB576">
        <v>1</v>
      </c>
      <c r="BD576" s="56">
        <v>510</v>
      </c>
      <c r="BE576">
        <v>1</v>
      </c>
      <c r="BG576" s="56">
        <v>86.7</v>
      </c>
      <c r="BH576">
        <v>1</v>
      </c>
      <c r="BJ576" s="56">
        <v>513</v>
      </c>
      <c r="BK576">
        <v>1</v>
      </c>
      <c r="BM576" s="56">
        <v>81.3</v>
      </c>
      <c r="BN576">
        <v>1</v>
      </c>
      <c r="BP576" s="56">
        <v>509</v>
      </c>
      <c r="BQ576">
        <v>1</v>
      </c>
      <c r="BS576" s="56">
        <v>76.7</v>
      </c>
      <c r="BT576">
        <v>1</v>
      </c>
      <c r="BV576" s="56">
        <v>509</v>
      </c>
      <c r="BW576">
        <v>1</v>
      </c>
      <c r="BY576" s="56">
        <v>68.5</v>
      </c>
      <c r="BZ576">
        <v>2</v>
      </c>
      <c r="CB576" s="56">
        <v>509</v>
      </c>
      <c r="CC576">
        <v>1</v>
      </c>
      <c r="CE576" s="56">
        <v>76.400000000000006</v>
      </c>
      <c r="CF576">
        <v>1</v>
      </c>
      <c r="CH576" s="56">
        <v>514</v>
      </c>
      <c r="CI576">
        <v>1</v>
      </c>
      <c r="CK576" s="56">
        <v>73.2</v>
      </c>
      <c r="CL576">
        <v>3</v>
      </c>
    </row>
    <row r="577" spans="14:90" x14ac:dyDescent="0.2">
      <c r="N577" s="56" t="s">
        <v>171</v>
      </c>
      <c r="O577">
        <v>1</v>
      </c>
      <c r="AI577" s="56">
        <v>87.1</v>
      </c>
      <c r="AJ577">
        <v>1</v>
      </c>
      <c r="AL577" s="56">
        <v>510</v>
      </c>
      <c r="AM577">
        <v>1</v>
      </c>
      <c r="AO577" s="56">
        <v>78.2</v>
      </c>
      <c r="AP577">
        <v>1</v>
      </c>
      <c r="AR577" s="56">
        <v>510</v>
      </c>
      <c r="AS577">
        <v>1</v>
      </c>
      <c r="AU577" s="56">
        <v>69.2</v>
      </c>
      <c r="AV577">
        <v>1</v>
      </c>
      <c r="AX577" s="56">
        <v>512</v>
      </c>
      <c r="AY577">
        <v>1</v>
      </c>
      <c r="BA577" s="56">
        <v>74.400000000000006</v>
      </c>
      <c r="BB577">
        <v>1</v>
      </c>
      <c r="BD577" s="56">
        <v>511</v>
      </c>
      <c r="BE577">
        <v>1</v>
      </c>
      <c r="BG577" s="56">
        <v>86.8</v>
      </c>
      <c r="BH577">
        <v>1</v>
      </c>
      <c r="BJ577" s="56">
        <v>514</v>
      </c>
      <c r="BK577">
        <v>1</v>
      </c>
      <c r="BM577" s="56">
        <v>81.400000000000006</v>
      </c>
      <c r="BN577">
        <v>1</v>
      </c>
      <c r="BP577" s="56">
        <v>510</v>
      </c>
      <c r="BQ577">
        <v>1</v>
      </c>
      <c r="BS577" s="56">
        <v>76.8</v>
      </c>
      <c r="BT577">
        <v>1</v>
      </c>
      <c r="BV577" s="56">
        <v>510</v>
      </c>
      <c r="BW577">
        <v>1</v>
      </c>
      <c r="BY577" s="56">
        <v>68.599999999999994</v>
      </c>
      <c r="BZ577">
        <v>2</v>
      </c>
      <c r="CB577" s="56">
        <v>510</v>
      </c>
      <c r="CC577">
        <v>1</v>
      </c>
      <c r="CE577" s="56">
        <v>76.599999999999994</v>
      </c>
      <c r="CF577">
        <v>1</v>
      </c>
      <c r="CH577" s="56">
        <v>515</v>
      </c>
      <c r="CI577">
        <v>1</v>
      </c>
      <c r="CK577" s="56">
        <v>73.3</v>
      </c>
      <c r="CL577">
        <v>2</v>
      </c>
    </row>
    <row r="578" spans="14:90" x14ac:dyDescent="0.2">
      <c r="N578" s="56" t="s">
        <v>1891</v>
      </c>
      <c r="O578">
        <v>1</v>
      </c>
      <c r="AI578" s="56">
        <v>87.3</v>
      </c>
      <c r="AJ578">
        <v>1</v>
      </c>
      <c r="AL578" s="56">
        <v>511</v>
      </c>
      <c r="AM578">
        <v>1</v>
      </c>
      <c r="AO578" s="56">
        <v>78.400000000000006</v>
      </c>
      <c r="AP578">
        <v>1</v>
      </c>
      <c r="AR578" s="56">
        <v>511</v>
      </c>
      <c r="AS578">
        <v>1</v>
      </c>
      <c r="AU578" s="56">
        <v>69.3</v>
      </c>
      <c r="AV578">
        <v>1</v>
      </c>
      <c r="AX578" s="56">
        <v>513</v>
      </c>
      <c r="AY578">
        <v>1</v>
      </c>
      <c r="BA578" s="56">
        <v>74.5</v>
      </c>
      <c r="BB578">
        <v>1</v>
      </c>
      <c r="BD578" s="56">
        <v>512</v>
      </c>
      <c r="BE578">
        <v>1</v>
      </c>
      <c r="BG578" s="56">
        <v>87</v>
      </c>
      <c r="BH578">
        <v>1</v>
      </c>
      <c r="BJ578" s="56">
        <v>515</v>
      </c>
      <c r="BK578">
        <v>1</v>
      </c>
      <c r="BM578" s="56">
        <v>81.599999999999994</v>
      </c>
      <c r="BN578">
        <v>1</v>
      </c>
      <c r="BP578" s="56">
        <v>511</v>
      </c>
      <c r="BQ578">
        <v>1</v>
      </c>
      <c r="BS578" s="56">
        <v>77.099999999999994</v>
      </c>
      <c r="BT578">
        <v>1</v>
      </c>
      <c r="BV578" s="56">
        <v>511</v>
      </c>
      <c r="BW578">
        <v>1</v>
      </c>
      <c r="BY578" s="56">
        <v>68.7</v>
      </c>
      <c r="BZ578">
        <v>2</v>
      </c>
      <c r="CB578" s="56">
        <v>511</v>
      </c>
      <c r="CC578">
        <v>1</v>
      </c>
      <c r="CE578" s="56">
        <v>76.8</v>
      </c>
      <c r="CF578">
        <v>1</v>
      </c>
      <c r="CH578" s="56">
        <v>516</v>
      </c>
      <c r="CI578">
        <v>1</v>
      </c>
      <c r="CK578" s="56">
        <v>73.400000000000006</v>
      </c>
      <c r="CL578">
        <v>2</v>
      </c>
    </row>
    <row r="579" spans="14:90" x14ac:dyDescent="0.2">
      <c r="N579" s="56" t="s">
        <v>1233</v>
      </c>
      <c r="O579">
        <v>1</v>
      </c>
      <c r="AI579" s="56">
        <v>88.3</v>
      </c>
      <c r="AJ579">
        <v>2</v>
      </c>
      <c r="AL579" s="56">
        <v>512</v>
      </c>
      <c r="AM579">
        <v>1</v>
      </c>
      <c r="AO579" s="56">
        <v>78.599999999999994</v>
      </c>
      <c r="AP579">
        <v>1</v>
      </c>
      <c r="AR579" s="56">
        <v>512</v>
      </c>
      <c r="AS579">
        <v>1</v>
      </c>
      <c r="AU579" s="56">
        <v>69.400000000000006</v>
      </c>
      <c r="AV579">
        <v>1</v>
      </c>
      <c r="AX579" s="56">
        <v>514</v>
      </c>
      <c r="AY579">
        <v>1</v>
      </c>
      <c r="BA579" s="56">
        <v>74.8</v>
      </c>
      <c r="BB579">
        <v>1</v>
      </c>
      <c r="BD579" s="56">
        <v>513</v>
      </c>
      <c r="BE579">
        <v>1</v>
      </c>
      <c r="BG579" s="56">
        <v>87.1</v>
      </c>
      <c r="BH579">
        <v>1</v>
      </c>
      <c r="BJ579" s="56">
        <v>516</v>
      </c>
      <c r="BK579">
        <v>1</v>
      </c>
      <c r="BM579" s="56">
        <v>81.8</v>
      </c>
      <c r="BN579">
        <v>2</v>
      </c>
      <c r="BP579" s="56">
        <v>512</v>
      </c>
      <c r="BQ579">
        <v>1</v>
      </c>
      <c r="BS579" s="56">
        <v>77.400000000000006</v>
      </c>
      <c r="BT579">
        <v>1</v>
      </c>
      <c r="BV579" s="56">
        <v>512</v>
      </c>
      <c r="BW579">
        <v>1</v>
      </c>
      <c r="BY579" s="56">
        <v>68.8</v>
      </c>
      <c r="BZ579">
        <v>5</v>
      </c>
      <c r="CB579" s="56">
        <v>512</v>
      </c>
      <c r="CC579">
        <v>1</v>
      </c>
      <c r="CE579" s="56">
        <v>77</v>
      </c>
      <c r="CF579">
        <v>2</v>
      </c>
      <c r="CH579" s="56">
        <v>517</v>
      </c>
      <c r="CI579">
        <v>1</v>
      </c>
      <c r="CK579" s="56">
        <v>73.599999999999994</v>
      </c>
      <c r="CL579">
        <v>2</v>
      </c>
    </row>
    <row r="580" spans="14:90" x14ac:dyDescent="0.2">
      <c r="N580" s="56" t="s">
        <v>1181</v>
      </c>
      <c r="O580">
        <v>1</v>
      </c>
      <c r="AI580" s="56">
        <v>89.2</v>
      </c>
      <c r="AJ580">
        <v>1</v>
      </c>
      <c r="AL580" s="56">
        <v>513</v>
      </c>
      <c r="AM580">
        <v>1</v>
      </c>
      <c r="AO580" s="56">
        <v>79.2</v>
      </c>
      <c r="AP580">
        <v>1</v>
      </c>
      <c r="AR580" s="56">
        <v>513</v>
      </c>
      <c r="AS580">
        <v>1</v>
      </c>
      <c r="AU580" s="56">
        <v>69.599999999999994</v>
      </c>
      <c r="AV580">
        <v>2</v>
      </c>
      <c r="AX580" s="56">
        <v>515</v>
      </c>
      <c r="AY580">
        <v>1</v>
      </c>
      <c r="BA580" s="56">
        <v>75.099999999999994</v>
      </c>
      <c r="BB580">
        <v>2</v>
      </c>
      <c r="BD580" s="56">
        <v>514</v>
      </c>
      <c r="BE580">
        <v>1</v>
      </c>
      <c r="BG580" s="56">
        <v>87.2</v>
      </c>
      <c r="BH580">
        <v>1</v>
      </c>
      <c r="BJ580" s="56">
        <v>517</v>
      </c>
      <c r="BK580">
        <v>1</v>
      </c>
      <c r="BM580" s="56">
        <v>82</v>
      </c>
      <c r="BN580">
        <v>1</v>
      </c>
      <c r="BP580" s="56">
        <v>513</v>
      </c>
      <c r="BQ580">
        <v>1</v>
      </c>
      <c r="BS580" s="56">
        <v>77.8</v>
      </c>
      <c r="BT580">
        <v>1</v>
      </c>
      <c r="BV580" s="56">
        <v>513</v>
      </c>
      <c r="BW580">
        <v>1</v>
      </c>
      <c r="BY580" s="56">
        <v>68.900000000000006</v>
      </c>
      <c r="BZ580">
        <v>1</v>
      </c>
      <c r="CB580" s="56">
        <v>513</v>
      </c>
      <c r="CC580">
        <v>1</v>
      </c>
      <c r="CE580" s="56">
        <v>77.099999999999994</v>
      </c>
      <c r="CF580">
        <v>1</v>
      </c>
      <c r="CH580" s="56">
        <v>518</v>
      </c>
      <c r="CI580">
        <v>1</v>
      </c>
      <c r="CK580" s="56">
        <v>73.7</v>
      </c>
      <c r="CL580">
        <v>1</v>
      </c>
    </row>
    <row r="581" spans="14:90" x14ac:dyDescent="0.2">
      <c r="N581" s="56" t="s">
        <v>890</v>
      </c>
      <c r="O581">
        <v>1</v>
      </c>
      <c r="AI581" s="56">
        <v>89.4</v>
      </c>
      <c r="AJ581">
        <v>1</v>
      </c>
      <c r="AL581" s="56">
        <v>514</v>
      </c>
      <c r="AM581">
        <v>1</v>
      </c>
      <c r="AO581" s="56">
        <v>79.400000000000006</v>
      </c>
      <c r="AP581">
        <v>2</v>
      </c>
      <c r="AR581" s="56">
        <v>514</v>
      </c>
      <c r="AS581">
        <v>1</v>
      </c>
      <c r="AU581" s="56">
        <v>69.7</v>
      </c>
      <c r="AV581">
        <v>1</v>
      </c>
      <c r="AX581" s="56">
        <v>516</v>
      </c>
      <c r="AY581">
        <v>1</v>
      </c>
      <c r="BA581" s="56">
        <v>75.3</v>
      </c>
      <c r="BB581">
        <v>1</v>
      </c>
      <c r="BD581" s="56">
        <v>515</v>
      </c>
      <c r="BE581">
        <v>1</v>
      </c>
      <c r="BG581" s="56">
        <v>87.3</v>
      </c>
      <c r="BH581">
        <v>2</v>
      </c>
      <c r="BJ581" s="56">
        <v>518</v>
      </c>
      <c r="BK581">
        <v>1</v>
      </c>
      <c r="BM581" s="56">
        <v>82.1</v>
      </c>
      <c r="BN581">
        <v>1</v>
      </c>
      <c r="BP581" s="56">
        <v>514</v>
      </c>
      <c r="BQ581">
        <v>1</v>
      </c>
      <c r="BS581" s="56">
        <v>77.900000000000006</v>
      </c>
      <c r="BT581">
        <v>1</v>
      </c>
      <c r="BV581" s="56">
        <v>514</v>
      </c>
      <c r="BW581">
        <v>1</v>
      </c>
      <c r="BY581" s="56">
        <v>69</v>
      </c>
      <c r="BZ581">
        <v>3</v>
      </c>
      <c r="CB581" s="56">
        <v>514</v>
      </c>
      <c r="CC581">
        <v>1</v>
      </c>
      <c r="CE581" s="56">
        <v>77.599999999999994</v>
      </c>
      <c r="CF581">
        <v>1</v>
      </c>
      <c r="CH581" s="56">
        <v>519</v>
      </c>
      <c r="CI581">
        <v>1</v>
      </c>
      <c r="CK581" s="56">
        <v>73.8</v>
      </c>
      <c r="CL581">
        <v>2</v>
      </c>
    </row>
    <row r="582" spans="14:90" x14ac:dyDescent="0.2">
      <c r="N582" s="56" t="s">
        <v>541</v>
      </c>
      <c r="O582">
        <v>1</v>
      </c>
      <c r="AI582" s="56">
        <v>90.1</v>
      </c>
      <c r="AJ582">
        <v>1</v>
      </c>
      <c r="AL582" s="56">
        <v>515</v>
      </c>
      <c r="AM582">
        <v>1</v>
      </c>
      <c r="AO582" s="56">
        <v>79.5</v>
      </c>
      <c r="AP582">
        <v>1</v>
      </c>
      <c r="AR582" s="56">
        <v>515</v>
      </c>
      <c r="AS582">
        <v>1</v>
      </c>
      <c r="AU582" s="56">
        <v>69.900000000000006</v>
      </c>
      <c r="AV582">
        <v>1</v>
      </c>
      <c r="AX582" s="56">
        <v>518</v>
      </c>
      <c r="AY582">
        <v>1</v>
      </c>
      <c r="BA582" s="56">
        <v>75.400000000000006</v>
      </c>
      <c r="BB582">
        <v>1</v>
      </c>
      <c r="BD582" s="56">
        <v>516</v>
      </c>
      <c r="BE582">
        <v>1</v>
      </c>
      <c r="BG582" s="56">
        <v>87.4</v>
      </c>
      <c r="BH582">
        <v>2</v>
      </c>
      <c r="BJ582" s="56">
        <v>519</v>
      </c>
      <c r="BK582">
        <v>1</v>
      </c>
      <c r="BM582" s="56">
        <v>82.2</v>
      </c>
      <c r="BN582">
        <v>1</v>
      </c>
      <c r="BP582" s="56">
        <v>515</v>
      </c>
      <c r="BQ582">
        <v>1</v>
      </c>
      <c r="BS582" s="56">
        <v>78.599999999999994</v>
      </c>
      <c r="BT582">
        <v>1</v>
      </c>
      <c r="BV582" s="56">
        <v>515</v>
      </c>
      <c r="BW582">
        <v>1</v>
      </c>
      <c r="BY582" s="56">
        <v>69.2</v>
      </c>
      <c r="BZ582">
        <v>2</v>
      </c>
      <c r="CB582" s="56">
        <v>515</v>
      </c>
      <c r="CC582">
        <v>1</v>
      </c>
      <c r="CE582" s="56">
        <v>77.7</v>
      </c>
      <c r="CF582">
        <v>1</v>
      </c>
      <c r="CH582" s="56">
        <v>520</v>
      </c>
      <c r="CI582">
        <v>1</v>
      </c>
      <c r="CK582" s="56">
        <v>74</v>
      </c>
      <c r="CL582">
        <v>3</v>
      </c>
    </row>
    <row r="583" spans="14:90" x14ac:dyDescent="0.2">
      <c r="N583" s="56" t="s">
        <v>1034</v>
      </c>
      <c r="O583">
        <v>1</v>
      </c>
      <c r="AI583" s="56">
        <v>90.5</v>
      </c>
      <c r="AJ583">
        <v>1</v>
      </c>
      <c r="AL583" s="56">
        <v>516</v>
      </c>
      <c r="AM583">
        <v>1</v>
      </c>
      <c r="AO583" s="56">
        <v>79.8</v>
      </c>
      <c r="AP583">
        <v>1</v>
      </c>
      <c r="AR583" s="56">
        <v>516</v>
      </c>
      <c r="AS583">
        <v>1</v>
      </c>
      <c r="AU583" s="56">
        <v>70.099999999999994</v>
      </c>
      <c r="AV583">
        <v>1</v>
      </c>
      <c r="AX583" s="56">
        <v>519</v>
      </c>
      <c r="AY583">
        <v>1</v>
      </c>
      <c r="BA583" s="56">
        <v>75.5</v>
      </c>
      <c r="BB583">
        <v>1</v>
      </c>
      <c r="BD583" s="56">
        <v>517</v>
      </c>
      <c r="BE583">
        <v>1</v>
      </c>
      <c r="BG583" s="56">
        <v>87.8</v>
      </c>
      <c r="BH583">
        <v>2</v>
      </c>
      <c r="BJ583" s="56">
        <v>520</v>
      </c>
      <c r="BK583">
        <v>1</v>
      </c>
      <c r="BM583" s="56">
        <v>82.4</v>
      </c>
      <c r="BN583">
        <v>1</v>
      </c>
      <c r="BP583" s="56">
        <v>516</v>
      </c>
      <c r="BQ583">
        <v>1</v>
      </c>
      <c r="BS583" s="56">
        <v>78.7</v>
      </c>
      <c r="BT583">
        <v>1</v>
      </c>
      <c r="BV583" s="56">
        <v>516</v>
      </c>
      <c r="BW583">
        <v>1</v>
      </c>
      <c r="BY583" s="56">
        <v>69.400000000000006</v>
      </c>
      <c r="BZ583">
        <v>1</v>
      </c>
      <c r="CB583" s="56">
        <v>516</v>
      </c>
      <c r="CC583">
        <v>1</v>
      </c>
      <c r="CE583" s="56">
        <v>78.8</v>
      </c>
      <c r="CF583">
        <v>1</v>
      </c>
      <c r="CH583" s="56">
        <v>521</v>
      </c>
      <c r="CI583">
        <v>1</v>
      </c>
      <c r="CK583" s="56">
        <v>74.099999999999994</v>
      </c>
      <c r="CL583">
        <v>4</v>
      </c>
    </row>
    <row r="584" spans="14:90" x14ac:dyDescent="0.2">
      <c r="N584" s="56" t="s">
        <v>267</v>
      </c>
      <c r="O584">
        <v>1</v>
      </c>
      <c r="AI584" s="56">
        <v>90.6</v>
      </c>
      <c r="AJ584">
        <v>1</v>
      </c>
      <c r="AL584" s="56">
        <v>517</v>
      </c>
      <c r="AM584">
        <v>1</v>
      </c>
      <c r="AO584" s="56">
        <v>80.2</v>
      </c>
      <c r="AP584">
        <v>1</v>
      </c>
      <c r="AR584" s="56">
        <v>517</v>
      </c>
      <c r="AS584">
        <v>1</v>
      </c>
      <c r="AU584" s="56">
        <v>70.2</v>
      </c>
      <c r="AV584">
        <v>2</v>
      </c>
      <c r="AX584" s="56">
        <v>520</v>
      </c>
      <c r="AY584">
        <v>1</v>
      </c>
      <c r="BA584" s="56">
        <v>75.7</v>
      </c>
      <c r="BB584">
        <v>1</v>
      </c>
      <c r="BD584" s="56">
        <v>518</v>
      </c>
      <c r="BE584">
        <v>1</v>
      </c>
      <c r="BG584" s="56">
        <v>87.9</v>
      </c>
      <c r="BH584">
        <v>1</v>
      </c>
      <c r="BJ584" s="56">
        <v>521</v>
      </c>
      <c r="BK584">
        <v>1</v>
      </c>
      <c r="BM584" s="56">
        <v>82.5</v>
      </c>
      <c r="BN584">
        <v>2</v>
      </c>
      <c r="BP584" s="56">
        <v>517</v>
      </c>
      <c r="BQ584">
        <v>1</v>
      </c>
      <c r="BS584" s="56">
        <v>78.900000000000006</v>
      </c>
      <c r="BT584">
        <v>1</v>
      </c>
      <c r="BV584" s="56">
        <v>517</v>
      </c>
      <c r="BW584">
        <v>1</v>
      </c>
      <c r="BY584" s="56">
        <v>69.5</v>
      </c>
      <c r="BZ584">
        <v>1</v>
      </c>
      <c r="CB584" s="56">
        <v>517</v>
      </c>
      <c r="CC584">
        <v>1</v>
      </c>
      <c r="CE584" s="56">
        <v>79.2</v>
      </c>
      <c r="CF584">
        <v>1</v>
      </c>
      <c r="CH584" s="56">
        <v>522</v>
      </c>
      <c r="CI584">
        <v>1</v>
      </c>
      <c r="CK584" s="56">
        <v>74.2</v>
      </c>
      <c r="CL584">
        <v>2</v>
      </c>
    </row>
    <row r="585" spans="14:90" x14ac:dyDescent="0.2">
      <c r="N585" s="56" t="s">
        <v>605</v>
      </c>
      <c r="O585">
        <v>1</v>
      </c>
      <c r="AI585" s="56">
        <v>90.7</v>
      </c>
      <c r="AJ585">
        <v>1</v>
      </c>
      <c r="AL585" s="56">
        <v>518</v>
      </c>
      <c r="AM585">
        <v>1</v>
      </c>
      <c r="AO585" s="56">
        <v>81</v>
      </c>
      <c r="AP585">
        <v>1</v>
      </c>
      <c r="AR585" s="56">
        <v>518</v>
      </c>
      <c r="AS585">
        <v>1</v>
      </c>
      <c r="AU585" s="56">
        <v>70.3</v>
      </c>
      <c r="AV585">
        <v>2</v>
      </c>
      <c r="AX585" s="56">
        <v>521</v>
      </c>
      <c r="AY585">
        <v>1</v>
      </c>
      <c r="BA585" s="56">
        <v>75.900000000000006</v>
      </c>
      <c r="BB585">
        <v>1</v>
      </c>
      <c r="BD585" s="56">
        <v>519</v>
      </c>
      <c r="BE585">
        <v>1</v>
      </c>
      <c r="BG585" s="56">
        <v>88.2</v>
      </c>
      <c r="BH585">
        <v>1</v>
      </c>
      <c r="BJ585" s="56">
        <v>522</v>
      </c>
      <c r="BK585">
        <v>1</v>
      </c>
      <c r="BM585" s="56">
        <v>82.9</v>
      </c>
      <c r="BN585">
        <v>1</v>
      </c>
      <c r="BP585" s="56">
        <v>518</v>
      </c>
      <c r="BQ585">
        <v>1</v>
      </c>
      <c r="BS585" s="56">
        <v>79</v>
      </c>
      <c r="BT585">
        <v>2</v>
      </c>
      <c r="BV585" s="56">
        <v>519</v>
      </c>
      <c r="BW585">
        <v>1</v>
      </c>
      <c r="BY585" s="56">
        <v>69.599999999999994</v>
      </c>
      <c r="BZ585">
        <v>3</v>
      </c>
      <c r="CB585" s="56">
        <v>518</v>
      </c>
      <c r="CC585">
        <v>1</v>
      </c>
      <c r="CE585" s="56">
        <v>79.400000000000006</v>
      </c>
      <c r="CF585">
        <v>2</v>
      </c>
      <c r="CH585" s="56">
        <v>523</v>
      </c>
      <c r="CI585">
        <v>1</v>
      </c>
      <c r="CK585" s="56">
        <v>74.3</v>
      </c>
      <c r="CL585">
        <v>1</v>
      </c>
    </row>
    <row r="586" spans="14:90" x14ac:dyDescent="0.2">
      <c r="N586" s="56" t="s">
        <v>663</v>
      </c>
      <c r="O586">
        <v>1</v>
      </c>
      <c r="AI586" s="56">
        <v>91.6</v>
      </c>
      <c r="AJ586">
        <v>1</v>
      </c>
      <c r="AL586" s="56">
        <v>519</v>
      </c>
      <c r="AM586">
        <v>1</v>
      </c>
      <c r="AO586" s="56">
        <v>81.5</v>
      </c>
      <c r="AP586">
        <v>1</v>
      </c>
      <c r="AR586" s="56">
        <v>519</v>
      </c>
      <c r="AS586">
        <v>1</v>
      </c>
      <c r="AU586" s="56">
        <v>70.400000000000006</v>
      </c>
      <c r="AV586">
        <v>1</v>
      </c>
      <c r="AX586" s="56">
        <v>522</v>
      </c>
      <c r="AY586">
        <v>1</v>
      </c>
      <c r="BA586" s="56">
        <v>76</v>
      </c>
      <c r="BB586">
        <v>1</v>
      </c>
      <c r="BD586" s="56">
        <v>520</v>
      </c>
      <c r="BE586">
        <v>1</v>
      </c>
      <c r="BG586" s="56">
        <v>88.5</v>
      </c>
      <c r="BH586">
        <v>1</v>
      </c>
      <c r="BJ586" s="56">
        <v>523</v>
      </c>
      <c r="BK586">
        <v>1</v>
      </c>
      <c r="BM586" s="56">
        <v>83</v>
      </c>
      <c r="BN586">
        <v>1</v>
      </c>
      <c r="BP586" s="56">
        <v>519</v>
      </c>
      <c r="BQ586">
        <v>1</v>
      </c>
      <c r="BS586" s="56">
        <v>79.099999999999994</v>
      </c>
      <c r="BT586">
        <v>1</v>
      </c>
      <c r="BV586" s="56">
        <v>520</v>
      </c>
      <c r="BW586">
        <v>1</v>
      </c>
      <c r="BY586" s="56">
        <v>69.7</v>
      </c>
      <c r="BZ586">
        <v>1</v>
      </c>
      <c r="CB586" s="56">
        <v>519</v>
      </c>
      <c r="CC586">
        <v>1</v>
      </c>
      <c r="CE586" s="56">
        <v>79.7</v>
      </c>
      <c r="CF586">
        <v>1</v>
      </c>
      <c r="CH586" s="56">
        <v>524</v>
      </c>
      <c r="CI586">
        <v>1</v>
      </c>
      <c r="CK586" s="56">
        <v>74.400000000000006</v>
      </c>
      <c r="CL586">
        <v>2</v>
      </c>
    </row>
    <row r="587" spans="14:90" x14ac:dyDescent="0.2">
      <c r="N587" s="56" t="s">
        <v>1814</v>
      </c>
      <c r="O587">
        <v>1</v>
      </c>
      <c r="AI587" s="56">
        <v>91.7</v>
      </c>
      <c r="AJ587">
        <v>2</v>
      </c>
      <c r="AL587" s="56">
        <v>520</v>
      </c>
      <c r="AM587">
        <v>1</v>
      </c>
      <c r="AO587" s="56">
        <v>81.599999999999994</v>
      </c>
      <c r="AP587">
        <v>1</v>
      </c>
      <c r="AR587" s="56">
        <v>520</v>
      </c>
      <c r="AS587">
        <v>1</v>
      </c>
      <c r="AU587" s="56">
        <v>70.5</v>
      </c>
      <c r="AV587">
        <v>4</v>
      </c>
      <c r="AX587" s="56">
        <v>523</v>
      </c>
      <c r="AY587">
        <v>1</v>
      </c>
      <c r="BA587" s="56">
        <v>76.2</v>
      </c>
      <c r="BB587">
        <v>2</v>
      </c>
      <c r="BD587" s="56">
        <v>521</v>
      </c>
      <c r="BE587">
        <v>1</v>
      </c>
      <c r="BG587" s="56">
        <v>88.6</v>
      </c>
      <c r="BH587">
        <v>2</v>
      </c>
      <c r="BJ587" s="56">
        <v>524</v>
      </c>
      <c r="BK587">
        <v>1</v>
      </c>
      <c r="BM587" s="56">
        <v>83.1</v>
      </c>
      <c r="BN587">
        <v>1</v>
      </c>
      <c r="BP587" s="56">
        <v>520</v>
      </c>
      <c r="BQ587">
        <v>1</v>
      </c>
      <c r="BS587" s="56">
        <v>79.2</v>
      </c>
      <c r="BT587">
        <v>1</v>
      </c>
      <c r="BV587" s="56">
        <v>521</v>
      </c>
      <c r="BW587">
        <v>1</v>
      </c>
      <c r="BY587" s="56">
        <v>69.8</v>
      </c>
      <c r="BZ587">
        <v>4</v>
      </c>
      <c r="CB587" s="56">
        <v>520</v>
      </c>
      <c r="CC587">
        <v>1</v>
      </c>
      <c r="CE587" s="56">
        <v>79.900000000000006</v>
      </c>
      <c r="CF587">
        <v>2</v>
      </c>
      <c r="CH587" s="56">
        <v>525</v>
      </c>
      <c r="CI587">
        <v>1</v>
      </c>
      <c r="CK587" s="56">
        <v>74.5</v>
      </c>
      <c r="CL587">
        <v>1</v>
      </c>
    </row>
    <row r="588" spans="14:90" x14ac:dyDescent="0.2">
      <c r="N588" s="56" t="s">
        <v>280</v>
      </c>
      <c r="O588">
        <v>1</v>
      </c>
      <c r="AI588" s="56">
        <v>91.9</v>
      </c>
      <c r="AJ588">
        <v>1</v>
      </c>
      <c r="AL588" s="56">
        <v>521</v>
      </c>
      <c r="AM588">
        <v>1</v>
      </c>
      <c r="AO588" s="56">
        <v>81.900000000000006</v>
      </c>
      <c r="AP588">
        <v>1</v>
      </c>
      <c r="AR588" s="56">
        <v>521</v>
      </c>
      <c r="AS588">
        <v>1</v>
      </c>
      <c r="AU588" s="56">
        <v>70.599999999999994</v>
      </c>
      <c r="AV588">
        <v>1</v>
      </c>
      <c r="AX588" s="56">
        <v>524</v>
      </c>
      <c r="AY588">
        <v>1</v>
      </c>
      <c r="BA588" s="56">
        <v>77</v>
      </c>
      <c r="BB588">
        <v>1</v>
      </c>
      <c r="BD588" s="56">
        <v>522</v>
      </c>
      <c r="BE588">
        <v>1</v>
      </c>
      <c r="BG588" s="56">
        <v>89</v>
      </c>
      <c r="BH588">
        <v>1</v>
      </c>
      <c r="BJ588" s="56">
        <v>525</v>
      </c>
      <c r="BK588">
        <v>1</v>
      </c>
      <c r="BM588" s="56">
        <v>83.2</v>
      </c>
      <c r="BN588">
        <v>2</v>
      </c>
      <c r="BP588" s="56">
        <v>521</v>
      </c>
      <c r="BQ588">
        <v>1</v>
      </c>
      <c r="BS588" s="56">
        <v>79.3</v>
      </c>
      <c r="BT588">
        <v>2</v>
      </c>
      <c r="BV588" s="56">
        <v>522</v>
      </c>
      <c r="BW588">
        <v>1</v>
      </c>
      <c r="BY588" s="56">
        <v>70</v>
      </c>
      <c r="BZ588">
        <v>2</v>
      </c>
      <c r="CB588" s="56">
        <v>521</v>
      </c>
      <c r="CC588">
        <v>1</v>
      </c>
      <c r="CE588" s="56">
        <v>80</v>
      </c>
      <c r="CF588">
        <v>1</v>
      </c>
      <c r="CH588" s="56">
        <v>526</v>
      </c>
      <c r="CI588">
        <v>1</v>
      </c>
      <c r="CK588" s="56">
        <v>74.599999999999994</v>
      </c>
      <c r="CL588">
        <v>2</v>
      </c>
    </row>
    <row r="589" spans="14:90" x14ac:dyDescent="0.2">
      <c r="N589" s="56" t="s">
        <v>322</v>
      </c>
      <c r="O589">
        <v>1</v>
      </c>
      <c r="AI589" s="56">
        <v>92</v>
      </c>
      <c r="AJ589">
        <v>1</v>
      </c>
      <c r="AL589" s="56">
        <v>522</v>
      </c>
      <c r="AM589">
        <v>1</v>
      </c>
      <c r="AO589" s="56">
        <v>82.1</v>
      </c>
      <c r="AP589">
        <v>1</v>
      </c>
      <c r="AR589" s="56">
        <v>522</v>
      </c>
      <c r="AS589">
        <v>1</v>
      </c>
      <c r="AU589" s="56">
        <v>70.8</v>
      </c>
      <c r="AV589">
        <v>1</v>
      </c>
      <c r="AX589" s="56">
        <v>525</v>
      </c>
      <c r="AY589">
        <v>1</v>
      </c>
      <c r="BA589" s="56">
        <v>77.099999999999994</v>
      </c>
      <c r="BB589">
        <v>1</v>
      </c>
      <c r="BD589" s="56">
        <v>523</v>
      </c>
      <c r="BE589">
        <v>1</v>
      </c>
      <c r="BG589" s="56">
        <v>89.1</v>
      </c>
      <c r="BH589">
        <v>1</v>
      </c>
      <c r="BJ589" s="56">
        <v>526</v>
      </c>
      <c r="BK589">
        <v>1</v>
      </c>
      <c r="BM589" s="56">
        <v>83.3</v>
      </c>
      <c r="BN589">
        <v>1</v>
      </c>
      <c r="BP589" s="56">
        <v>522</v>
      </c>
      <c r="BQ589">
        <v>1</v>
      </c>
      <c r="BS589" s="56">
        <v>79.400000000000006</v>
      </c>
      <c r="BT589">
        <v>1</v>
      </c>
      <c r="BV589" s="56">
        <v>523</v>
      </c>
      <c r="BW589">
        <v>1</v>
      </c>
      <c r="BY589" s="56">
        <v>70.099999999999994</v>
      </c>
      <c r="BZ589">
        <v>3</v>
      </c>
      <c r="CB589" s="56">
        <v>522</v>
      </c>
      <c r="CC589">
        <v>1</v>
      </c>
      <c r="CE589" s="56">
        <v>80.099999999999994</v>
      </c>
      <c r="CF589">
        <v>1</v>
      </c>
      <c r="CH589" s="56">
        <v>527</v>
      </c>
      <c r="CI589">
        <v>1</v>
      </c>
      <c r="CK589" s="56">
        <v>74.7</v>
      </c>
      <c r="CL589">
        <v>4</v>
      </c>
    </row>
    <row r="590" spans="14:90" x14ac:dyDescent="0.2">
      <c r="N590" s="56" t="s">
        <v>1802</v>
      </c>
      <c r="O590">
        <v>1</v>
      </c>
      <c r="AI590" s="56">
        <v>92.2</v>
      </c>
      <c r="AJ590">
        <v>1</v>
      </c>
      <c r="AL590" s="56">
        <v>523</v>
      </c>
      <c r="AM590">
        <v>1</v>
      </c>
      <c r="AO590" s="56">
        <v>82.5</v>
      </c>
      <c r="AP590">
        <v>1</v>
      </c>
      <c r="AR590" s="56">
        <v>523</v>
      </c>
      <c r="AS590">
        <v>1</v>
      </c>
      <c r="AU590" s="56">
        <v>70.900000000000006</v>
      </c>
      <c r="AV590">
        <v>1</v>
      </c>
      <c r="AX590" s="56">
        <v>526</v>
      </c>
      <c r="AY590">
        <v>1</v>
      </c>
      <c r="BA590" s="56">
        <v>77.2</v>
      </c>
      <c r="BB590">
        <v>1</v>
      </c>
      <c r="BD590" s="56">
        <v>524</v>
      </c>
      <c r="BE590">
        <v>1</v>
      </c>
      <c r="BG590" s="56">
        <v>89.2</v>
      </c>
      <c r="BH590">
        <v>1</v>
      </c>
      <c r="BJ590" s="56">
        <v>527</v>
      </c>
      <c r="BK590">
        <v>1</v>
      </c>
      <c r="BM590" s="56">
        <v>83.4</v>
      </c>
      <c r="BN590">
        <v>1</v>
      </c>
      <c r="BP590" s="56">
        <v>523</v>
      </c>
      <c r="BQ590">
        <v>1</v>
      </c>
      <c r="BS590" s="56">
        <v>79.5</v>
      </c>
      <c r="BT590">
        <v>3</v>
      </c>
      <c r="BV590" s="56">
        <v>524</v>
      </c>
      <c r="BW590">
        <v>1</v>
      </c>
      <c r="BY590" s="56">
        <v>70.2</v>
      </c>
      <c r="BZ590">
        <v>1</v>
      </c>
      <c r="CB590" s="56">
        <v>523</v>
      </c>
      <c r="CC590">
        <v>1</v>
      </c>
      <c r="CE590" s="56">
        <v>80.400000000000006</v>
      </c>
      <c r="CF590">
        <v>1</v>
      </c>
      <c r="CH590" s="56">
        <v>528</v>
      </c>
      <c r="CI590">
        <v>1</v>
      </c>
      <c r="CK590" s="56">
        <v>74.8</v>
      </c>
      <c r="CL590">
        <v>2</v>
      </c>
    </row>
    <row r="591" spans="14:90" x14ac:dyDescent="0.2">
      <c r="N591" s="56" t="s">
        <v>301</v>
      </c>
      <c r="O591">
        <v>1</v>
      </c>
      <c r="AI591" s="56">
        <v>92.3</v>
      </c>
      <c r="AJ591">
        <v>1</v>
      </c>
      <c r="AL591" s="56">
        <v>524</v>
      </c>
      <c r="AM591">
        <v>1</v>
      </c>
      <c r="AO591" s="56">
        <v>82.6</v>
      </c>
      <c r="AP591">
        <v>1</v>
      </c>
      <c r="AR591" s="56">
        <v>524</v>
      </c>
      <c r="AS591">
        <v>1</v>
      </c>
      <c r="AU591" s="56">
        <v>71</v>
      </c>
      <c r="AV591">
        <v>1</v>
      </c>
      <c r="AX591" s="56">
        <v>527</v>
      </c>
      <c r="AY591">
        <v>1</v>
      </c>
      <c r="BA591" s="56">
        <v>77.5</v>
      </c>
      <c r="BB591">
        <v>1</v>
      </c>
      <c r="BD591" s="56">
        <v>525</v>
      </c>
      <c r="BE591">
        <v>1</v>
      </c>
      <c r="BG591" s="56">
        <v>89.4</v>
      </c>
      <c r="BH591">
        <v>1</v>
      </c>
      <c r="BJ591" s="56">
        <v>528</v>
      </c>
      <c r="BK591">
        <v>1</v>
      </c>
      <c r="BM591" s="56">
        <v>84</v>
      </c>
      <c r="BN591">
        <v>1</v>
      </c>
      <c r="BP591" s="56">
        <v>524</v>
      </c>
      <c r="BQ591">
        <v>1</v>
      </c>
      <c r="BS591" s="56">
        <v>79.7</v>
      </c>
      <c r="BT591">
        <v>1</v>
      </c>
      <c r="BV591" s="56">
        <v>525</v>
      </c>
      <c r="BW591">
        <v>1</v>
      </c>
      <c r="BY591" s="56">
        <v>70.3</v>
      </c>
      <c r="BZ591">
        <v>4</v>
      </c>
      <c r="CB591" s="56">
        <v>524</v>
      </c>
      <c r="CC591">
        <v>1</v>
      </c>
      <c r="CE591" s="56">
        <v>80.5</v>
      </c>
      <c r="CF591">
        <v>1</v>
      </c>
      <c r="CH591" s="56">
        <v>529</v>
      </c>
      <c r="CI591">
        <v>1</v>
      </c>
      <c r="CK591" s="56">
        <v>74.900000000000006</v>
      </c>
      <c r="CL591">
        <v>4</v>
      </c>
    </row>
    <row r="592" spans="14:90" x14ac:dyDescent="0.2">
      <c r="N592" s="56" t="s">
        <v>382</v>
      </c>
      <c r="O592">
        <v>1</v>
      </c>
      <c r="AI592" s="56">
        <v>92.5</v>
      </c>
      <c r="AJ592">
        <v>1</v>
      </c>
      <c r="AL592" s="56">
        <v>525</v>
      </c>
      <c r="AM592">
        <v>1</v>
      </c>
      <c r="AO592" s="56">
        <v>82.7</v>
      </c>
      <c r="AP592">
        <v>1</v>
      </c>
      <c r="AR592" s="56">
        <v>525</v>
      </c>
      <c r="AS592">
        <v>1</v>
      </c>
      <c r="AU592" s="56">
        <v>71.2</v>
      </c>
      <c r="AV592">
        <v>1</v>
      </c>
      <c r="AX592" s="56">
        <v>528</v>
      </c>
      <c r="AY592">
        <v>1</v>
      </c>
      <c r="BA592" s="56">
        <v>77.900000000000006</v>
      </c>
      <c r="BB592">
        <v>1</v>
      </c>
      <c r="BD592" s="56">
        <v>526</v>
      </c>
      <c r="BE592">
        <v>2</v>
      </c>
      <c r="BG592" s="56">
        <v>89.5</v>
      </c>
      <c r="BH592">
        <v>1</v>
      </c>
      <c r="BJ592" s="56">
        <v>529</v>
      </c>
      <c r="BK592">
        <v>1</v>
      </c>
      <c r="BM592" s="56">
        <v>84.4</v>
      </c>
      <c r="BN592">
        <v>2</v>
      </c>
      <c r="BP592" s="56">
        <v>525</v>
      </c>
      <c r="BQ592">
        <v>1</v>
      </c>
      <c r="BS592" s="56">
        <v>79.8</v>
      </c>
      <c r="BT592">
        <v>1</v>
      </c>
      <c r="BV592" s="56">
        <v>526</v>
      </c>
      <c r="BW592">
        <v>1</v>
      </c>
      <c r="BY592" s="56">
        <v>70.400000000000006</v>
      </c>
      <c r="BZ592">
        <v>3</v>
      </c>
      <c r="CB592" s="56">
        <v>525</v>
      </c>
      <c r="CC592">
        <v>1</v>
      </c>
      <c r="CE592" s="56">
        <v>80.8</v>
      </c>
      <c r="CF592">
        <v>2</v>
      </c>
      <c r="CH592" s="56">
        <v>530</v>
      </c>
      <c r="CI592">
        <v>1</v>
      </c>
      <c r="CK592" s="56">
        <v>75</v>
      </c>
      <c r="CL592">
        <v>1</v>
      </c>
    </row>
    <row r="593" spans="14:90" x14ac:dyDescent="0.2">
      <c r="N593" s="56" t="s">
        <v>1410</v>
      </c>
      <c r="O593">
        <v>1</v>
      </c>
      <c r="AI593" s="56">
        <v>92.7</v>
      </c>
      <c r="AJ593">
        <v>2</v>
      </c>
      <c r="AL593" s="56">
        <v>526</v>
      </c>
      <c r="AM593">
        <v>1</v>
      </c>
      <c r="AO593" s="56">
        <v>83.3</v>
      </c>
      <c r="AP593">
        <v>1</v>
      </c>
      <c r="AR593" s="56">
        <v>526</v>
      </c>
      <c r="AS593">
        <v>1</v>
      </c>
      <c r="AU593" s="56">
        <v>71.5</v>
      </c>
      <c r="AV593">
        <v>1</v>
      </c>
      <c r="AX593" s="56">
        <v>529</v>
      </c>
      <c r="AY593">
        <v>1</v>
      </c>
      <c r="BA593" s="56">
        <v>78.099999999999994</v>
      </c>
      <c r="BB593">
        <v>1</v>
      </c>
      <c r="BD593" s="56">
        <v>527</v>
      </c>
      <c r="BE593">
        <v>1</v>
      </c>
      <c r="BG593" s="56">
        <v>89.6</v>
      </c>
      <c r="BH593">
        <v>1</v>
      </c>
      <c r="BJ593" s="56">
        <v>530</v>
      </c>
      <c r="BK593">
        <v>1</v>
      </c>
      <c r="BM593" s="56">
        <v>84.5</v>
      </c>
      <c r="BN593">
        <v>1</v>
      </c>
      <c r="BP593" s="56">
        <v>526</v>
      </c>
      <c r="BQ593">
        <v>1</v>
      </c>
      <c r="BS593" s="56">
        <v>79.900000000000006</v>
      </c>
      <c r="BT593">
        <v>1</v>
      </c>
      <c r="BV593" s="56">
        <v>527</v>
      </c>
      <c r="BW593">
        <v>1</v>
      </c>
      <c r="BY593" s="56">
        <v>70.5</v>
      </c>
      <c r="BZ593">
        <v>2</v>
      </c>
      <c r="CB593" s="56">
        <v>526</v>
      </c>
      <c r="CC593">
        <v>1</v>
      </c>
      <c r="CE593" s="56">
        <v>81</v>
      </c>
      <c r="CF593">
        <v>1</v>
      </c>
      <c r="CH593" s="56">
        <v>531</v>
      </c>
      <c r="CI593">
        <v>1</v>
      </c>
      <c r="CK593" s="56">
        <v>75.099999999999994</v>
      </c>
      <c r="CL593">
        <v>1</v>
      </c>
    </row>
    <row r="594" spans="14:90" x14ac:dyDescent="0.2">
      <c r="N594" s="56" t="s">
        <v>999</v>
      </c>
      <c r="O594">
        <v>1</v>
      </c>
      <c r="AI594" s="56">
        <v>92.9</v>
      </c>
      <c r="AJ594">
        <v>1</v>
      </c>
      <c r="AL594" s="56">
        <v>527</v>
      </c>
      <c r="AM594">
        <v>1</v>
      </c>
      <c r="AO594" s="56">
        <v>84.7</v>
      </c>
      <c r="AP594">
        <v>1</v>
      </c>
      <c r="AR594" s="56">
        <v>527</v>
      </c>
      <c r="AS594">
        <v>1</v>
      </c>
      <c r="AU594" s="56">
        <v>71.7</v>
      </c>
      <c r="AV594">
        <v>2</v>
      </c>
      <c r="AX594" s="56">
        <v>530</v>
      </c>
      <c r="AY594">
        <v>1</v>
      </c>
      <c r="BA594" s="56">
        <v>78.7</v>
      </c>
      <c r="BB594">
        <v>1</v>
      </c>
      <c r="BD594" s="56">
        <v>528</v>
      </c>
      <c r="BE594">
        <v>1</v>
      </c>
      <c r="BG594" s="56">
        <v>89.7</v>
      </c>
      <c r="BH594">
        <v>2</v>
      </c>
      <c r="BJ594" s="56">
        <v>531</v>
      </c>
      <c r="BK594">
        <v>1</v>
      </c>
      <c r="BM594" s="56">
        <v>84.7</v>
      </c>
      <c r="BN594">
        <v>1</v>
      </c>
      <c r="BP594" s="56">
        <v>527</v>
      </c>
      <c r="BQ594">
        <v>1</v>
      </c>
      <c r="BS594" s="56">
        <v>80.400000000000006</v>
      </c>
      <c r="BT594">
        <v>1</v>
      </c>
      <c r="BV594" s="56">
        <v>528</v>
      </c>
      <c r="BW594">
        <v>1</v>
      </c>
      <c r="BY594" s="56">
        <v>70.599999999999994</v>
      </c>
      <c r="BZ594">
        <v>3</v>
      </c>
      <c r="CB594" s="56">
        <v>527</v>
      </c>
      <c r="CC594">
        <v>1</v>
      </c>
      <c r="CE594" s="56">
        <v>81.2</v>
      </c>
      <c r="CF594">
        <v>1</v>
      </c>
      <c r="CH594" s="56">
        <v>532</v>
      </c>
      <c r="CI594">
        <v>1</v>
      </c>
      <c r="CK594" s="56">
        <v>75.2</v>
      </c>
      <c r="CL594">
        <v>3</v>
      </c>
    </row>
    <row r="595" spans="14:90" x14ac:dyDescent="0.2">
      <c r="N595" s="56" t="s">
        <v>1894</v>
      </c>
      <c r="O595">
        <v>1</v>
      </c>
      <c r="AI595" s="56">
        <v>93</v>
      </c>
      <c r="AJ595">
        <v>1</v>
      </c>
      <c r="AL595" s="56">
        <v>528</v>
      </c>
      <c r="AM595">
        <v>1</v>
      </c>
      <c r="AO595" s="56">
        <v>85.2</v>
      </c>
      <c r="AP595">
        <v>1</v>
      </c>
      <c r="AR595" s="56">
        <v>528</v>
      </c>
      <c r="AS595">
        <v>1</v>
      </c>
      <c r="AU595" s="56">
        <v>72</v>
      </c>
      <c r="AV595">
        <v>1</v>
      </c>
      <c r="AX595" s="56">
        <v>531</v>
      </c>
      <c r="AY595">
        <v>1</v>
      </c>
      <c r="BA595" s="56">
        <v>79.099999999999994</v>
      </c>
      <c r="BB595">
        <v>1</v>
      </c>
      <c r="BD595" s="56">
        <v>529</v>
      </c>
      <c r="BE595">
        <v>1</v>
      </c>
      <c r="BG595" s="56">
        <v>89.9</v>
      </c>
      <c r="BH595">
        <v>1</v>
      </c>
      <c r="BJ595" s="56">
        <v>532</v>
      </c>
      <c r="BK595">
        <v>1</v>
      </c>
      <c r="BM595" s="56">
        <v>84.9</v>
      </c>
      <c r="BN595">
        <v>1</v>
      </c>
      <c r="BP595" s="56">
        <v>528</v>
      </c>
      <c r="BQ595">
        <v>1</v>
      </c>
      <c r="BS595" s="56">
        <v>80.5</v>
      </c>
      <c r="BT595">
        <v>3</v>
      </c>
      <c r="BV595" s="56">
        <v>529</v>
      </c>
      <c r="BW595">
        <v>1</v>
      </c>
      <c r="BY595" s="56">
        <v>70.8</v>
      </c>
      <c r="BZ595">
        <v>2</v>
      </c>
      <c r="CB595" s="56">
        <v>528</v>
      </c>
      <c r="CC595">
        <v>1</v>
      </c>
      <c r="CE595" s="56">
        <v>81.900000000000006</v>
      </c>
      <c r="CF595">
        <v>1</v>
      </c>
      <c r="CH595" s="56">
        <v>533</v>
      </c>
      <c r="CI595">
        <v>1</v>
      </c>
      <c r="CK595" s="56">
        <v>75.3</v>
      </c>
      <c r="CL595">
        <v>1</v>
      </c>
    </row>
    <row r="596" spans="14:90" x14ac:dyDescent="0.2">
      <c r="N596" s="56" t="s">
        <v>760</v>
      </c>
      <c r="O596">
        <v>1</v>
      </c>
      <c r="AI596" s="56">
        <v>93.2</v>
      </c>
      <c r="AJ596">
        <v>2</v>
      </c>
      <c r="AL596" s="56">
        <v>529</v>
      </c>
      <c r="AM596">
        <v>1</v>
      </c>
      <c r="AO596" s="56">
        <v>85.3</v>
      </c>
      <c r="AP596">
        <v>2</v>
      </c>
      <c r="AR596" s="56">
        <v>529</v>
      </c>
      <c r="AS596">
        <v>1</v>
      </c>
      <c r="AU596" s="56">
        <v>72.5</v>
      </c>
      <c r="AV596">
        <v>1</v>
      </c>
      <c r="AX596" s="56">
        <v>532</v>
      </c>
      <c r="AY596">
        <v>1</v>
      </c>
      <c r="BA596" s="56">
        <v>79.5</v>
      </c>
      <c r="BB596">
        <v>1</v>
      </c>
      <c r="BD596" s="56">
        <v>530</v>
      </c>
      <c r="BE596">
        <v>1</v>
      </c>
      <c r="BG596" s="56">
        <v>90.3</v>
      </c>
      <c r="BH596">
        <v>1</v>
      </c>
      <c r="BJ596" s="56">
        <v>533</v>
      </c>
      <c r="BK596">
        <v>2</v>
      </c>
      <c r="BM596" s="56">
        <v>85.4</v>
      </c>
      <c r="BN596">
        <v>1</v>
      </c>
      <c r="BP596" s="56">
        <v>529</v>
      </c>
      <c r="BQ596">
        <v>1</v>
      </c>
      <c r="BS596" s="56">
        <v>80.599999999999994</v>
      </c>
      <c r="BT596">
        <v>3</v>
      </c>
      <c r="BV596" s="56">
        <v>530</v>
      </c>
      <c r="BW596">
        <v>1</v>
      </c>
      <c r="BY596" s="56">
        <v>71</v>
      </c>
      <c r="BZ596">
        <v>1</v>
      </c>
      <c r="CB596" s="56">
        <v>529</v>
      </c>
      <c r="CC596">
        <v>1</v>
      </c>
      <c r="CE596" s="56">
        <v>82</v>
      </c>
      <c r="CF596">
        <v>1</v>
      </c>
      <c r="CH596" s="56">
        <v>534</v>
      </c>
      <c r="CI596">
        <v>1</v>
      </c>
      <c r="CK596" s="56">
        <v>75.400000000000006</v>
      </c>
      <c r="CL596">
        <v>3</v>
      </c>
    </row>
    <row r="597" spans="14:90" x14ac:dyDescent="0.2">
      <c r="N597" s="56" t="s">
        <v>1037</v>
      </c>
      <c r="O597">
        <v>1</v>
      </c>
      <c r="AI597" s="56">
        <v>93.7</v>
      </c>
      <c r="AJ597">
        <v>1</v>
      </c>
      <c r="AL597" s="56">
        <v>530</v>
      </c>
      <c r="AM597">
        <v>1</v>
      </c>
      <c r="AO597" s="56">
        <v>85.8</v>
      </c>
      <c r="AP597">
        <v>4</v>
      </c>
      <c r="AR597" s="56">
        <v>530</v>
      </c>
      <c r="AS597">
        <v>1</v>
      </c>
      <c r="AU597" s="56">
        <v>73</v>
      </c>
      <c r="AV597">
        <v>1</v>
      </c>
      <c r="AX597" s="56">
        <v>533</v>
      </c>
      <c r="AY597">
        <v>1</v>
      </c>
      <c r="BA597" s="56">
        <v>79.599999999999994</v>
      </c>
      <c r="BB597">
        <v>2</v>
      </c>
      <c r="BD597" s="56">
        <v>531</v>
      </c>
      <c r="BE597">
        <v>1</v>
      </c>
      <c r="BG597" s="56">
        <v>90.6</v>
      </c>
      <c r="BH597">
        <v>2</v>
      </c>
      <c r="BJ597" s="56">
        <v>534</v>
      </c>
      <c r="BK597">
        <v>1</v>
      </c>
      <c r="BM597" s="56">
        <v>85.5</v>
      </c>
      <c r="BN597">
        <v>1</v>
      </c>
      <c r="BP597" s="56">
        <v>530</v>
      </c>
      <c r="BQ597">
        <v>1</v>
      </c>
      <c r="BS597" s="56">
        <v>80.900000000000006</v>
      </c>
      <c r="BT597">
        <v>3</v>
      </c>
      <c r="BV597" s="56">
        <v>531</v>
      </c>
      <c r="BW597">
        <v>1</v>
      </c>
      <c r="BY597" s="56">
        <v>71.3</v>
      </c>
      <c r="BZ597">
        <v>2</v>
      </c>
      <c r="CB597" s="56">
        <v>530</v>
      </c>
      <c r="CC597">
        <v>1</v>
      </c>
      <c r="CE597" s="56">
        <v>82.2</v>
      </c>
      <c r="CF597">
        <v>2</v>
      </c>
      <c r="CH597" s="56">
        <v>535</v>
      </c>
      <c r="CI597">
        <v>1</v>
      </c>
      <c r="CK597" s="56">
        <v>75.599999999999994</v>
      </c>
      <c r="CL597">
        <v>1</v>
      </c>
    </row>
    <row r="598" spans="14:90" x14ac:dyDescent="0.2">
      <c r="N598" s="56" t="s">
        <v>1551</v>
      </c>
      <c r="O598">
        <v>1</v>
      </c>
      <c r="AI598" s="56">
        <v>94</v>
      </c>
      <c r="AJ598">
        <v>1</v>
      </c>
      <c r="AL598" s="56">
        <v>531</v>
      </c>
      <c r="AM598">
        <v>1</v>
      </c>
      <c r="AO598" s="56">
        <v>86.3</v>
      </c>
      <c r="AP598">
        <v>1</v>
      </c>
      <c r="AR598" s="56">
        <v>531</v>
      </c>
      <c r="AS598">
        <v>1</v>
      </c>
      <c r="AU598" s="56">
        <v>73.099999999999994</v>
      </c>
      <c r="AV598">
        <v>2</v>
      </c>
      <c r="AX598" s="56">
        <v>534</v>
      </c>
      <c r="AY598">
        <v>1</v>
      </c>
      <c r="BA598" s="56">
        <v>79.7</v>
      </c>
      <c r="BB598">
        <v>2</v>
      </c>
      <c r="BD598" s="56">
        <v>532</v>
      </c>
      <c r="BE598">
        <v>1</v>
      </c>
      <c r="BG598" s="56">
        <v>90.7</v>
      </c>
      <c r="BH598">
        <v>1</v>
      </c>
      <c r="BJ598" s="56">
        <v>535</v>
      </c>
      <c r="BK598">
        <v>1</v>
      </c>
      <c r="BM598" s="56">
        <v>85.8</v>
      </c>
      <c r="BN598">
        <v>3</v>
      </c>
      <c r="BP598" s="56">
        <v>531</v>
      </c>
      <c r="BQ598">
        <v>1</v>
      </c>
      <c r="BS598" s="56">
        <v>81.3</v>
      </c>
      <c r="BT598">
        <v>1</v>
      </c>
      <c r="BV598" s="56">
        <v>532</v>
      </c>
      <c r="BW598">
        <v>1</v>
      </c>
      <c r="BY598" s="56">
        <v>71.400000000000006</v>
      </c>
      <c r="BZ598">
        <v>1</v>
      </c>
      <c r="CB598" s="56">
        <v>531</v>
      </c>
      <c r="CC598">
        <v>1</v>
      </c>
      <c r="CE598" s="56">
        <v>82.6</v>
      </c>
      <c r="CF598">
        <v>1</v>
      </c>
      <c r="CH598" s="56">
        <v>536</v>
      </c>
      <c r="CI598">
        <v>1</v>
      </c>
      <c r="CK598" s="56">
        <v>75.8</v>
      </c>
      <c r="CL598">
        <v>1</v>
      </c>
    </row>
    <row r="599" spans="14:90" x14ac:dyDescent="0.2">
      <c r="N599" s="56" t="s">
        <v>1450</v>
      </c>
      <c r="O599">
        <v>1</v>
      </c>
      <c r="AI599" s="56">
        <v>94.2</v>
      </c>
      <c r="AJ599">
        <v>1</v>
      </c>
      <c r="AL599" s="56">
        <v>532</v>
      </c>
      <c r="AM599">
        <v>1</v>
      </c>
      <c r="AO599" s="56">
        <v>86.5</v>
      </c>
      <c r="AP599">
        <v>1</v>
      </c>
      <c r="AR599" s="56">
        <v>532</v>
      </c>
      <c r="AS599">
        <v>1</v>
      </c>
      <c r="AU599" s="56">
        <v>73.3</v>
      </c>
      <c r="AV599">
        <v>1</v>
      </c>
      <c r="AX599" s="56">
        <v>535</v>
      </c>
      <c r="AY599">
        <v>1</v>
      </c>
      <c r="BA599" s="56">
        <v>79.900000000000006</v>
      </c>
      <c r="BB599">
        <v>1</v>
      </c>
      <c r="BD599" s="56">
        <v>533</v>
      </c>
      <c r="BE599">
        <v>1</v>
      </c>
      <c r="BG599" s="56">
        <v>91</v>
      </c>
      <c r="BH599">
        <v>1</v>
      </c>
      <c r="BJ599" s="56">
        <v>537</v>
      </c>
      <c r="BK599">
        <v>1</v>
      </c>
      <c r="BM599" s="56">
        <v>86.1</v>
      </c>
      <c r="BN599">
        <v>1</v>
      </c>
      <c r="BP599" s="56">
        <v>532</v>
      </c>
      <c r="BQ599">
        <v>1</v>
      </c>
      <c r="BS599" s="56">
        <v>81.5</v>
      </c>
      <c r="BT599">
        <v>2</v>
      </c>
      <c r="BV599" s="56">
        <v>533</v>
      </c>
      <c r="BW599">
        <v>1</v>
      </c>
      <c r="BY599" s="56">
        <v>71.5</v>
      </c>
      <c r="BZ599">
        <v>2</v>
      </c>
      <c r="CB599" s="56">
        <v>532</v>
      </c>
      <c r="CC599">
        <v>1</v>
      </c>
      <c r="CE599" s="56">
        <v>82.9</v>
      </c>
      <c r="CF599">
        <v>2</v>
      </c>
      <c r="CH599" s="56">
        <v>537</v>
      </c>
      <c r="CI599">
        <v>1</v>
      </c>
      <c r="CK599" s="56">
        <v>75.900000000000006</v>
      </c>
      <c r="CL599">
        <v>3</v>
      </c>
    </row>
    <row r="600" spans="14:90" x14ac:dyDescent="0.2">
      <c r="N600" s="56" t="s">
        <v>1779</v>
      </c>
      <c r="O600">
        <v>1</v>
      </c>
      <c r="AI600" s="56">
        <v>94.3</v>
      </c>
      <c r="AJ600">
        <v>2</v>
      </c>
      <c r="AL600" s="56">
        <v>533</v>
      </c>
      <c r="AM600">
        <v>1</v>
      </c>
      <c r="AO600" s="56">
        <v>86.7</v>
      </c>
      <c r="AP600">
        <v>1</v>
      </c>
      <c r="AR600" s="56">
        <v>533</v>
      </c>
      <c r="AS600">
        <v>1</v>
      </c>
      <c r="AU600" s="56">
        <v>73.7</v>
      </c>
      <c r="AV600">
        <v>1</v>
      </c>
      <c r="AX600" s="56">
        <v>536</v>
      </c>
      <c r="AY600">
        <v>1</v>
      </c>
      <c r="BA600" s="56">
        <v>80.3</v>
      </c>
      <c r="BB600">
        <v>1</v>
      </c>
      <c r="BD600" s="56">
        <v>534</v>
      </c>
      <c r="BE600">
        <v>1</v>
      </c>
      <c r="BG600" s="56">
        <v>91.1</v>
      </c>
      <c r="BH600">
        <v>1</v>
      </c>
      <c r="BJ600" s="56">
        <v>538</v>
      </c>
      <c r="BK600">
        <v>1</v>
      </c>
      <c r="BM600" s="56">
        <v>86.8</v>
      </c>
      <c r="BN600">
        <v>2</v>
      </c>
      <c r="BP600" s="56">
        <v>533</v>
      </c>
      <c r="BQ600">
        <v>1</v>
      </c>
      <c r="BS600" s="56">
        <v>81.599999999999994</v>
      </c>
      <c r="BT600">
        <v>1</v>
      </c>
      <c r="BV600" s="56">
        <v>534</v>
      </c>
      <c r="BW600">
        <v>1</v>
      </c>
      <c r="BY600" s="56">
        <v>71.599999999999994</v>
      </c>
      <c r="BZ600">
        <v>1</v>
      </c>
      <c r="CB600" s="56">
        <v>533</v>
      </c>
      <c r="CC600">
        <v>1</v>
      </c>
      <c r="CE600" s="56">
        <v>83.1</v>
      </c>
      <c r="CF600">
        <v>1</v>
      </c>
      <c r="CH600" s="56">
        <v>538</v>
      </c>
      <c r="CI600">
        <v>1</v>
      </c>
      <c r="CK600" s="56">
        <v>76</v>
      </c>
      <c r="CL600">
        <v>1</v>
      </c>
    </row>
    <row r="601" spans="14:90" x14ac:dyDescent="0.2">
      <c r="N601" s="56" t="s">
        <v>1434</v>
      </c>
      <c r="O601">
        <v>1</v>
      </c>
      <c r="AI601" s="56">
        <v>95.7</v>
      </c>
      <c r="AJ601">
        <v>1</v>
      </c>
      <c r="AL601" s="56">
        <v>534</v>
      </c>
      <c r="AM601">
        <v>1</v>
      </c>
      <c r="AO601" s="56">
        <v>87.4</v>
      </c>
      <c r="AP601">
        <v>1</v>
      </c>
      <c r="AR601" s="56">
        <v>534</v>
      </c>
      <c r="AS601">
        <v>1</v>
      </c>
      <c r="AU601" s="56">
        <v>73.8</v>
      </c>
      <c r="AV601">
        <v>1</v>
      </c>
      <c r="AX601" s="56">
        <v>537</v>
      </c>
      <c r="AY601">
        <v>1</v>
      </c>
      <c r="BA601" s="56">
        <v>80.7</v>
      </c>
      <c r="BB601">
        <v>1</v>
      </c>
      <c r="BD601" s="56">
        <v>535</v>
      </c>
      <c r="BE601">
        <v>1</v>
      </c>
      <c r="BG601" s="56">
        <v>91.2</v>
      </c>
      <c r="BH601">
        <v>1</v>
      </c>
      <c r="BJ601" s="56">
        <v>539</v>
      </c>
      <c r="BK601">
        <v>1</v>
      </c>
      <c r="BM601" s="56">
        <v>86.9</v>
      </c>
      <c r="BN601">
        <v>1</v>
      </c>
      <c r="BP601" s="56">
        <v>535</v>
      </c>
      <c r="BQ601">
        <v>1</v>
      </c>
      <c r="BS601" s="56">
        <v>81.7</v>
      </c>
      <c r="BT601">
        <v>1</v>
      </c>
      <c r="BV601" s="56">
        <v>535</v>
      </c>
      <c r="BW601">
        <v>1</v>
      </c>
      <c r="BY601" s="56">
        <v>71.7</v>
      </c>
      <c r="BZ601">
        <v>1</v>
      </c>
      <c r="CB601" s="56">
        <v>534</v>
      </c>
      <c r="CC601">
        <v>1</v>
      </c>
      <c r="CE601" s="56">
        <v>83.5</v>
      </c>
      <c r="CF601">
        <v>1</v>
      </c>
      <c r="CH601" s="56">
        <v>539</v>
      </c>
      <c r="CI601">
        <v>1</v>
      </c>
      <c r="CK601" s="56">
        <v>76.3</v>
      </c>
      <c r="CL601">
        <v>1</v>
      </c>
    </row>
    <row r="602" spans="14:90" x14ac:dyDescent="0.2">
      <c r="N602" s="56" t="s">
        <v>892</v>
      </c>
      <c r="O602">
        <v>1</v>
      </c>
      <c r="AI602" s="56">
        <v>96.2</v>
      </c>
      <c r="AJ602">
        <v>1</v>
      </c>
      <c r="AL602" s="56">
        <v>535</v>
      </c>
      <c r="AM602">
        <v>1</v>
      </c>
      <c r="AO602" s="56">
        <v>87.5</v>
      </c>
      <c r="AP602">
        <v>1</v>
      </c>
      <c r="AR602" s="56">
        <v>535</v>
      </c>
      <c r="AS602">
        <v>1</v>
      </c>
      <c r="AU602" s="56">
        <v>74.2</v>
      </c>
      <c r="AV602">
        <v>3</v>
      </c>
      <c r="AX602" s="56">
        <v>538</v>
      </c>
      <c r="AY602">
        <v>1</v>
      </c>
      <c r="BA602" s="56">
        <v>80.900000000000006</v>
      </c>
      <c r="BB602">
        <v>3</v>
      </c>
      <c r="BD602" s="56">
        <v>536</v>
      </c>
      <c r="BE602">
        <v>1</v>
      </c>
      <c r="BG602" s="56">
        <v>91.3</v>
      </c>
      <c r="BH602">
        <v>1</v>
      </c>
      <c r="BJ602" s="56">
        <v>540</v>
      </c>
      <c r="BK602">
        <v>1</v>
      </c>
      <c r="BM602" s="56">
        <v>87.2</v>
      </c>
      <c r="BN602">
        <v>1</v>
      </c>
      <c r="BP602" s="56">
        <v>536</v>
      </c>
      <c r="BQ602">
        <v>1</v>
      </c>
      <c r="BS602" s="56">
        <v>81.8</v>
      </c>
      <c r="BT602">
        <v>1</v>
      </c>
      <c r="BV602" s="56">
        <v>536</v>
      </c>
      <c r="BW602">
        <v>1</v>
      </c>
      <c r="BY602" s="56">
        <v>71.8</v>
      </c>
      <c r="BZ602">
        <v>2</v>
      </c>
      <c r="CB602" s="56">
        <v>535</v>
      </c>
      <c r="CC602">
        <v>1</v>
      </c>
      <c r="CE602" s="56">
        <v>83.6</v>
      </c>
      <c r="CF602">
        <v>1</v>
      </c>
      <c r="CH602" s="56">
        <v>540</v>
      </c>
      <c r="CI602">
        <v>1</v>
      </c>
      <c r="CK602" s="56">
        <v>76.400000000000006</v>
      </c>
      <c r="CL602">
        <v>2</v>
      </c>
    </row>
    <row r="603" spans="14:90" x14ac:dyDescent="0.2">
      <c r="N603" s="56" t="s">
        <v>1182</v>
      </c>
      <c r="O603">
        <v>1</v>
      </c>
      <c r="AI603" s="56">
        <v>96.3</v>
      </c>
      <c r="AJ603">
        <v>1</v>
      </c>
      <c r="AL603" s="56">
        <v>536</v>
      </c>
      <c r="AM603">
        <v>1</v>
      </c>
      <c r="AO603" s="56">
        <v>87.9</v>
      </c>
      <c r="AP603">
        <v>1</v>
      </c>
      <c r="AR603" s="56">
        <v>536</v>
      </c>
      <c r="AS603">
        <v>1</v>
      </c>
      <c r="AU603" s="56">
        <v>74.400000000000006</v>
      </c>
      <c r="AV603">
        <v>1</v>
      </c>
      <c r="AX603" s="56">
        <v>539</v>
      </c>
      <c r="AY603">
        <v>1</v>
      </c>
      <c r="BA603" s="56">
        <v>81.2</v>
      </c>
      <c r="BB603">
        <v>1</v>
      </c>
      <c r="BD603" s="56">
        <v>537</v>
      </c>
      <c r="BE603">
        <v>1</v>
      </c>
      <c r="BG603" s="56">
        <v>91.5</v>
      </c>
      <c r="BH603">
        <v>2</v>
      </c>
      <c r="BJ603" s="56">
        <v>541</v>
      </c>
      <c r="BK603">
        <v>1</v>
      </c>
      <c r="BM603" s="56">
        <v>87.3</v>
      </c>
      <c r="BN603">
        <v>1</v>
      </c>
      <c r="BP603" s="56">
        <v>537</v>
      </c>
      <c r="BQ603">
        <v>1</v>
      </c>
      <c r="BS603" s="56">
        <v>81.900000000000006</v>
      </c>
      <c r="BT603">
        <v>1</v>
      </c>
      <c r="BV603" s="56">
        <v>537</v>
      </c>
      <c r="BW603">
        <v>1</v>
      </c>
      <c r="BY603" s="56">
        <v>71.900000000000006</v>
      </c>
      <c r="BZ603">
        <v>2</v>
      </c>
      <c r="CB603" s="56">
        <v>536</v>
      </c>
      <c r="CC603">
        <v>1</v>
      </c>
      <c r="CE603" s="56">
        <v>84.1</v>
      </c>
      <c r="CF603">
        <v>1</v>
      </c>
      <c r="CH603" s="56">
        <v>541</v>
      </c>
      <c r="CI603">
        <v>1</v>
      </c>
      <c r="CK603" s="56">
        <v>76.8</v>
      </c>
      <c r="CL603">
        <v>1</v>
      </c>
    </row>
    <row r="604" spans="14:90" x14ac:dyDescent="0.2">
      <c r="N604" s="56" t="s">
        <v>1444</v>
      </c>
      <c r="O604">
        <v>1</v>
      </c>
      <c r="AI604" s="56">
        <v>97.1</v>
      </c>
      <c r="AJ604">
        <v>2</v>
      </c>
      <c r="AL604" s="56">
        <v>537</v>
      </c>
      <c r="AM604">
        <v>1</v>
      </c>
      <c r="AO604" s="56">
        <v>88</v>
      </c>
      <c r="AP604">
        <v>1</v>
      </c>
      <c r="AR604" s="56">
        <v>537</v>
      </c>
      <c r="AS604">
        <v>1</v>
      </c>
      <c r="AU604" s="56">
        <v>74.599999999999994</v>
      </c>
      <c r="AV604">
        <v>3</v>
      </c>
      <c r="AX604" s="56">
        <v>540</v>
      </c>
      <c r="AY604">
        <v>1</v>
      </c>
      <c r="BA604" s="56">
        <v>81.5</v>
      </c>
      <c r="BB604">
        <v>1</v>
      </c>
      <c r="BD604" s="56">
        <v>538</v>
      </c>
      <c r="BE604">
        <v>1</v>
      </c>
      <c r="BG604" s="56">
        <v>91.7</v>
      </c>
      <c r="BH604">
        <v>1</v>
      </c>
      <c r="BJ604" s="56">
        <v>542</v>
      </c>
      <c r="BK604">
        <v>1</v>
      </c>
      <c r="BM604" s="56">
        <v>87.9</v>
      </c>
      <c r="BN604">
        <v>1</v>
      </c>
      <c r="BP604" s="56">
        <v>538</v>
      </c>
      <c r="BQ604">
        <v>1</v>
      </c>
      <c r="BS604" s="56">
        <v>82.2</v>
      </c>
      <c r="BT604">
        <v>1</v>
      </c>
      <c r="BV604" s="56">
        <v>538</v>
      </c>
      <c r="BW604">
        <v>1</v>
      </c>
      <c r="BY604" s="56">
        <v>72</v>
      </c>
      <c r="BZ604">
        <v>2</v>
      </c>
      <c r="CB604" s="56">
        <v>537</v>
      </c>
      <c r="CC604">
        <v>1</v>
      </c>
      <c r="CE604" s="56">
        <v>84.2</v>
      </c>
      <c r="CF604">
        <v>1</v>
      </c>
      <c r="CH604" s="56">
        <v>542</v>
      </c>
      <c r="CI604">
        <v>1</v>
      </c>
      <c r="CK604" s="56">
        <v>76.900000000000006</v>
      </c>
      <c r="CL604">
        <v>1</v>
      </c>
    </row>
    <row r="605" spans="14:90" x14ac:dyDescent="0.2">
      <c r="N605" s="56" t="s">
        <v>1068</v>
      </c>
      <c r="O605">
        <v>1</v>
      </c>
      <c r="AI605" s="56">
        <v>97.3</v>
      </c>
      <c r="AJ605">
        <v>1</v>
      </c>
      <c r="AL605" s="56">
        <v>538</v>
      </c>
      <c r="AM605">
        <v>1</v>
      </c>
      <c r="AO605" s="56">
        <v>88.3</v>
      </c>
      <c r="AP605">
        <v>1</v>
      </c>
      <c r="AR605" s="56">
        <v>538</v>
      </c>
      <c r="AS605">
        <v>1</v>
      </c>
      <c r="AU605" s="56">
        <v>74.7</v>
      </c>
      <c r="AV605">
        <v>1</v>
      </c>
      <c r="AX605" s="56">
        <v>541</v>
      </c>
      <c r="AY605">
        <v>1</v>
      </c>
      <c r="BA605" s="56">
        <v>81.599999999999994</v>
      </c>
      <c r="BB605">
        <v>2</v>
      </c>
      <c r="BD605" s="56">
        <v>539</v>
      </c>
      <c r="BE605">
        <v>1</v>
      </c>
      <c r="BG605" s="56">
        <v>91.8</v>
      </c>
      <c r="BH605">
        <v>1</v>
      </c>
      <c r="BJ605" s="56">
        <v>543</v>
      </c>
      <c r="BK605">
        <v>1</v>
      </c>
      <c r="BM605" s="56">
        <v>88.2</v>
      </c>
      <c r="BN605">
        <v>1</v>
      </c>
      <c r="BP605" s="56">
        <v>539</v>
      </c>
      <c r="BQ605">
        <v>1</v>
      </c>
      <c r="BS605" s="56">
        <v>82.4</v>
      </c>
      <c r="BT605">
        <v>1</v>
      </c>
      <c r="BV605" s="56">
        <v>539</v>
      </c>
      <c r="BW605">
        <v>1</v>
      </c>
      <c r="BY605" s="56">
        <v>72.099999999999994</v>
      </c>
      <c r="BZ605">
        <v>2</v>
      </c>
      <c r="CB605" s="56">
        <v>538</v>
      </c>
      <c r="CC605">
        <v>1</v>
      </c>
      <c r="CE605" s="56">
        <v>84.3</v>
      </c>
      <c r="CF605">
        <v>1</v>
      </c>
      <c r="CH605" s="56">
        <v>543</v>
      </c>
      <c r="CI605">
        <v>1</v>
      </c>
      <c r="CK605" s="56">
        <v>77</v>
      </c>
      <c r="CL605">
        <v>3</v>
      </c>
    </row>
    <row r="606" spans="14:90" x14ac:dyDescent="0.2">
      <c r="N606" s="56" t="s">
        <v>140</v>
      </c>
      <c r="O606">
        <v>1</v>
      </c>
      <c r="AI606" s="56">
        <v>97.6</v>
      </c>
      <c r="AJ606">
        <v>1</v>
      </c>
      <c r="AL606" s="56">
        <v>539</v>
      </c>
      <c r="AM606">
        <v>1</v>
      </c>
      <c r="AO606" s="56">
        <v>88.7</v>
      </c>
      <c r="AP606">
        <v>1</v>
      </c>
      <c r="AR606" s="56">
        <v>539</v>
      </c>
      <c r="AS606">
        <v>1</v>
      </c>
      <c r="AU606" s="56">
        <v>74.900000000000006</v>
      </c>
      <c r="AV606">
        <v>2</v>
      </c>
      <c r="AX606" s="56">
        <v>542</v>
      </c>
      <c r="AY606">
        <v>1</v>
      </c>
      <c r="BA606" s="56">
        <v>81.900000000000006</v>
      </c>
      <c r="BB606">
        <v>1</v>
      </c>
      <c r="BD606" s="56">
        <v>540</v>
      </c>
      <c r="BE606">
        <v>1</v>
      </c>
      <c r="BG606" s="56">
        <v>91.9</v>
      </c>
      <c r="BH606">
        <v>1</v>
      </c>
      <c r="BJ606" s="56">
        <v>544</v>
      </c>
      <c r="BK606">
        <v>1</v>
      </c>
      <c r="BM606" s="56">
        <v>88.7</v>
      </c>
      <c r="BN606">
        <v>2</v>
      </c>
      <c r="BP606" s="56">
        <v>540</v>
      </c>
      <c r="BQ606">
        <v>1</v>
      </c>
      <c r="BS606" s="56">
        <v>82.5</v>
      </c>
      <c r="BT606">
        <v>1</v>
      </c>
      <c r="BV606" s="56">
        <v>540</v>
      </c>
      <c r="BW606">
        <v>1</v>
      </c>
      <c r="BY606" s="56">
        <v>72.2</v>
      </c>
      <c r="BZ606">
        <v>1</v>
      </c>
      <c r="CB606" s="56">
        <v>539</v>
      </c>
      <c r="CC606">
        <v>1</v>
      </c>
      <c r="CE606" s="56">
        <v>84.8</v>
      </c>
      <c r="CF606">
        <v>1</v>
      </c>
      <c r="CH606" s="56">
        <v>544</v>
      </c>
      <c r="CI606">
        <v>1</v>
      </c>
      <c r="CK606" s="56">
        <v>77.099999999999994</v>
      </c>
      <c r="CL606">
        <v>1</v>
      </c>
    </row>
    <row r="607" spans="14:90" x14ac:dyDescent="0.2">
      <c r="N607" s="56" t="s">
        <v>713</v>
      </c>
      <c r="O607">
        <v>1</v>
      </c>
      <c r="AI607" s="56">
        <v>97.7</v>
      </c>
      <c r="AJ607">
        <v>1</v>
      </c>
      <c r="AL607" s="56">
        <v>540</v>
      </c>
      <c r="AM607">
        <v>1</v>
      </c>
      <c r="AO607" s="56">
        <v>89.3</v>
      </c>
      <c r="AP607">
        <v>1</v>
      </c>
      <c r="AR607" s="56">
        <v>540</v>
      </c>
      <c r="AS607">
        <v>1</v>
      </c>
      <c r="AU607" s="56">
        <v>75.099999999999994</v>
      </c>
      <c r="AV607">
        <v>2</v>
      </c>
      <c r="AX607" s="56">
        <v>543</v>
      </c>
      <c r="AY607">
        <v>1</v>
      </c>
      <c r="BA607" s="56">
        <v>82.1</v>
      </c>
      <c r="BB607">
        <v>2</v>
      </c>
      <c r="BD607" s="56">
        <v>541</v>
      </c>
      <c r="BE607">
        <v>1</v>
      </c>
      <c r="BG607" s="56">
        <v>92</v>
      </c>
      <c r="BH607">
        <v>1</v>
      </c>
      <c r="BJ607" s="56">
        <v>545</v>
      </c>
      <c r="BK607">
        <v>1</v>
      </c>
      <c r="BM607" s="56">
        <v>88.8</v>
      </c>
      <c r="BN607">
        <v>1</v>
      </c>
      <c r="BP607" s="56">
        <v>541</v>
      </c>
      <c r="BQ607">
        <v>1</v>
      </c>
      <c r="BS607" s="56">
        <v>82.8</v>
      </c>
      <c r="BT607">
        <v>1</v>
      </c>
      <c r="BV607" s="56">
        <v>541</v>
      </c>
      <c r="BW607">
        <v>1</v>
      </c>
      <c r="BY607" s="56">
        <v>72.3</v>
      </c>
      <c r="BZ607">
        <v>2</v>
      </c>
      <c r="CB607" s="56">
        <v>540</v>
      </c>
      <c r="CC607">
        <v>1</v>
      </c>
      <c r="CE607" s="56">
        <v>84.9</v>
      </c>
      <c r="CF607">
        <v>3</v>
      </c>
      <c r="CH607" s="56">
        <v>545</v>
      </c>
      <c r="CI607">
        <v>1</v>
      </c>
      <c r="CK607" s="56">
        <v>77.2</v>
      </c>
      <c r="CL607">
        <v>3</v>
      </c>
    </row>
    <row r="608" spans="14:90" x14ac:dyDescent="0.2">
      <c r="N608" s="56" t="s">
        <v>185</v>
      </c>
      <c r="O608">
        <v>1</v>
      </c>
      <c r="AI608" s="56">
        <v>97.9</v>
      </c>
      <c r="AJ608">
        <v>1</v>
      </c>
      <c r="AL608" s="56">
        <v>541</v>
      </c>
      <c r="AM608">
        <v>1</v>
      </c>
      <c r="AO608" s="56">
        <v>89.4</v>
      </c>
      <c r="AP608">
        <v>2</v>
      </c>
      <c r="AR608" s="56">
        <v>541</v>
      </c>
      <c r="AS608">
        <v>1</v>
      </c>
      <c r="AU608" s="56">
        <v>75.3</v>
      </c>
      <c r="AV608">
        <v>1</v>
      </c>
      <c r="AX608" s="56">
        <v>544</v>
      </c>
      <c r="AY608">
        <v>1</v>
      </c>
      <c r="BA608" s="56">
        <v>82.2</v>
      </c>
      <c r="BB608">
        <v>2</v>
      </c>
      <c r="BD608" s="56">
        <v>542</v>
      </c>
      <c r="BE608">
        <v>1</v>
      </c>
      <c r="BG608" s="56">
        <v>92.4</v>
      </c>
      <c r="BH608">
        <v>3</v>
      </c>
      <c r="BJ608" s="56">
        <v>546</v>
      </c>
      <c r="BK608">
        <v>1</v>
      </c>
      <c r="BM608" s="56">
        <v>88.9</v>
      </c>
      <c r="BN608">
        <v>3</v>
      </c>
      <c r="BP608" s="56">
        <v>542</v>
      </c>
      <c r="BQ608">
        <v>1</v>
      </c>
      <c r="BS608" s="56">
        <v>82.9</v>
      </c>
      <c r="BT608">
        <v>1</v>
      </c>
      <c r="BV608" s="56">
        <v>542</v>
      </c>
      <c r="BW608">
        <v>1</v>
      </c>
      <c r="BY608" s="56">
        <v>72.400000000000006</v>
      </c>
      <c r="BZ608">
        <v>2</v>
      </c>
      <c r="CB608" s="56">
        <v>541</v>
      </c>
      <c r="CC608">
        <v>1</v>
      </c>
      <c r="CE608" s="56">
        <v>85.6</v>
      </c>
      <c r="CF608">
        <v>1</v>
      </c>
      <c r="CH608" s="56">
        <v>546</v>
      </c>
      <c r="CI608">
        <v>1</v>
      </c>
      <c r="CK608" s="56">
        <v>77.3</v>
      </c>
      <c r="CL608">
        <v>2</v>
      </c>
    </row>
    <row r="609" spans="14:90" x14ac:dyDescent="0.2">
      <c r="N609" s="56" t="s">
        <v>1428</v>
      </c>
      <c r="O609">
        <v>1</v>
      </c>
      <c r="AI609" s="56">
        <v>98</v>
      </c>
      <c r="AJ609">
        <v>1</v>
      </c>
      <c r="AL609" s="56">
        <v>542</v>
      </c>
      <c r="AM609">
        <v>1</v>
      </c>
      <c r="AO609" s="56">
        <v>90</v>
      </c>
      <c r="AP609">
        <v>1</v>
      </c>
      <c r="AR609" s="56">
        <v>542</v>
      </c>
      <c r="AS609">
        <v>1</v>
      </c>
      <c r="AU609" s="56">
        <v>75.599999999999994</v>
      </c>
      <c r="AV609">
        <v>1</v>
      </c>
      <c r="AX609" s="56">
        <v>545</v>
      </c>
      <c r="AY609">
        <v>1</v>
      </c>
      <c r="BA609" s="56">
        <v>82.3</v>
      </c>
      <c r="BB609">
        <v>1</v>
      </c>
      <c r="BD609" s="56">
        <v>543</v>
      </c>
      <c r="BE609">
        <v>1</v>
      </c>
      <c r="BG609" s="56">
        <v>92.5</v>
      </c>
      <c r="BH609">
        <v>1</v>
      </c>
      <c r="BJ609" s="56">
        <v>547</v>
      </c>
      <c r="BK609">
        <v>1</v>
      </c>
      <c r="BM609" s="56">
        <v>89</v>
      </c>
      <c r="BN609">
        <v>1</v>
      </c>
      <c r="BP609" s="56">
        <v>543</v>
      </c>
      <c r="BQ609">
        <v>1</v>
      </c>
      <c r="BS609" s="56">
        <v>83</v>
      </c>
      <c r="BT609">
        <v>1</v>
      </c>
      <c r="BV609" s="56">
        <v>543</v>
      </c>
      <c r="BW609">
        <v>1</v>
      </c>
      <c r="BY609" s="56">
        <v>72.5</v>
      </c>
      <c r="BZ609">
        <v>1</v>
      </c>
      <c r="CB609" s="56">
        <v>542</v>
      </c>
      <c r="CC609">
        <v>1</v>
      </c>
      <c r="CE609" s="56">
        <v>85.8</v>
      </c>
      <c r="CF609">
        <v>1</v>
      </c>
      <c r="CH609" s="56">
        <v>547</v>
      </c>
      <c r="CI609">
        <v>1</v>
      </c>
      <c r="CK609" s="56">
        <v>77.5</v>
      </c>
      <c r="CL609">
        <v>2</v>
      </c>
    </row>
    <row r="610" spans="14:90" x14ac:dyDescent="0.2">
      <c r="N610" s="56" t="s">
        <v>350</v>
      </c>
      <c r="O610">
        <v>1</v>
      </c>
      <c r="AI610" s="56">
        <v>98.1</v>
      </c>
      <c r="AJ610">
        <v>2</v>
      </c>
      <c r="AL610" s="56">
        <v>543</v>
      </c>
      <c r="AM610">
        <v>1</v>
      </c>
      <c r="AO610" s="56">
        <v>90.1</v>
      </c>
      <c r="AP610">
        <v>1</v>
      </c>
      <c r="AR610" s="56">
        <v>543</v>
      </c>
      <c r="AS610">
        <v>1</v>
      </c>
      <c r="AU610" s="56">
        <v>75.900000000000006</v>
      </c>
      <c r="AV610">
        <v>2</v>
      </c>
      <c r="AX610" s="56">
        <v>546</v>
      </c>
      <c r="AY610">
        <v>1</v>
      </c>
      <c r="BA610" s="56">
        <v>82.5</v>
      </c>
      <c r="BB610">
        <v>1</v>
      </c>
      <c r="BD610" s="56">
        <v>544</v>
      </c>
      <c r="BE610">
        <v>1</v>
      </c>
      <c r="BG610" s="56">
        <v>92.6</v>
      </c>
      <c r="BH610">
        <v>1</v>
      </c>
      <c r="BJ610" s="56">
        <v>548</v>
      </c>
      <c r="BK610">
        <v>1</v>
      </c>
      <c r="BM610" s="56">
        <v>89.1</v>
      </c>
      <c r="BN610">
        <v>1</v>
      </c>
      <c r="BP610" s="56">
        <v>544</v>
      </c>
      <c r="BQ610">
        <v>1</v>
      </c>
      <c r="BS610" s="56">
        <v>83.5</v>
      </c>
      <c r="BT610">
        <v>1</v>
      </c>
      <c r="BV610" s="56">
        <v>544</v>
      </c>
      <c r="BW610">
        <v>1</v>
      </c>
      <c r="BY610" s="56">
        <v>72.8</v>
      </c>
      <c r="BZ610">
        <v>1</v>
      </c>
      <c r="CB610" s="56">
        <v>543</v>
      </c>
      <c r="CC610">
        <v>1</v>
      </c>
      <c r="CE610" s="56">
        <v>85.9</v>
      </c>
      <c r="CF610">
        <v>1</v>
      </c>
      <c r="CH610" s="56">
        <v>548</v>
      </c>
      <c r="CI610">
        <v>1</v>
      </c>
      <c r="CK610" s="56">
        <v>77.599999999999994</v>
      </c>
      <c r="CL610">
        <v>1</v>
      </c>
    </row>
    <row r="611" spans="14:90" x14ac:dyDescent="0.2">
      <c r="N611" s="56" t="s">
        <v>1573</v>
      </c>
      <c r="O611">
        <v>1</v>
      </c>
      <c r="AI611" s="56">
        <v>98.3</v>
      </c>
      <c r="AJ611">
        <v>1</v>
      </c>
      <c r="AL611" s="56">
        <v>544</v>
      </c>
      <c r="AM611">
        <v>1</v>
      </c>
      <c r="AO611" s="56">
        <v>90.4</v>
      </c>
      <c r="AP611">
        <v>1</v>
      </c>
      <c r="AR611" s="56">
        <v>544</v>
      </c>
      <c r="AS611">
        <v>1</v>
      </c>
      <c r="AU611" s="56">
        <v>76.3</v>
      </c>
      <c r="AV611">
        <v>1</v>
      </c>
      <c r="AX611" s="56">
        <v>547</v>
      </c>
      <c r="AY611">
        <v>1</v>
      </c>
      <c r="BA611" s="56">
        <v>82.6</v>
      </c>
      <c r="BB611">
        <v>2</v>
      </c>
      <c r="BD611" s="56">
        <v>545</v>
      </c>
      <c r="BE611">
        <v>1</v>
      </c>
      <c r="BG611" s="56">
        <v>92.7</v>
      </c>
      <c r="BH611">
        <v>2</v>
      </c>
      <c r="BJ611" s="56">
        <v>549</v>
      </c>
      <c r="BK611">
        <v>1</v>
      </c>
      <c r="BM611" s="56">
        <v>89.4</v>
      </c>
      <c r="BN611">
        <v>1</v>
      </c>
      <c r="BP611" s="56">
        <v>545</v>
      </c>
      <c r="BQ611">
        <v>1</v>
      </c>
      <c r="BS611" s="56">
        <v>83.7</v>
      </c>
      <c r="BT611">
        <v>1</v>
      </c>
      <c r="BV611" s="56">
        <v>545</v>
      </c>
      <c r="BW611">
        <v>1</v>
      </c>
      <c r="BY611" s="56">
        <v>72.900000000000006</v>
      </c>
      <c r="BZ611">
        <v>2</v>
      </c>
      <c r="CB611" s="56">
        <v>544</v>
      </c>
      <c r="CC611">
        <v>1</v>
      </c>
      <c r="CE611" s="56">
        <v>86</v>
      </c>
      <c r="CF611">
        <v>1</v>
      </c>
      <c r="CH611" s="56">
        <v>549</v>
      </c>
      <c r="CI611">
        <v>1</v>
      </c>
      <c r="CK611" s="56">
        <v>77.7</v>
      </c>
      <c r="CL611">
        <v>1</v>
      </c>
    </row>
    <row r="612" spans="14:90" x14ac:dyDescent="0.2">
      <c r="N612" s="56" t="s">
        <v>857</v>
      </c>
      <c r="O612">
        <v>1</v>
      </c>
      <c r="AI612" s="56">
        <v>98.6</v>
      </c>
      <c r="AJ612">
        <v>2</v>
      </c>
      <c r="AL612" s="56">
        <v>545</v>
      </c>
      <c r="AM612">
        <v>1</v>
      </c>
      <c r="AO612" s="56">
        <v>90.5</v>
      </c>
      <c r="AP612">
        <v>1</v>
      </c>
      <c r="AR612" s="56">
        <v>545</v>
      </c>
      <c r="AS612">
        <v>1</v>
      </c>
      <c r="AU612" s="56">
        <v>76.5</v>
      </c>
      <c r="AV612">
        <v>1</v>
      </c>
      <c r="AX612" s="56">
        <v>548</v>
      </c>
      <c r="AY612">
        <v>1</v>
      </c>
      <c r="BA612" s="56">
        <v>82.7</v>
      </c>
      <c r="BB612">
        <v>1</v>
      </c>
      <c r="BD612" s="56">
        <v>546</v>
      </c>
      <c r="BE612">
        <v>1</v>
      </c>
      <c r="BG612" s="56">
        <v>92.9</v>
      </c>
      <c r="BH612">
        <v>2</v>
      </c>
      <c r="BJ612" s="56">
        <v>550</v>
      </c>
      <c r="BK612">
        <v>1</v>
      </c>
      <c r="BM612" s="56">
        <v>89.5</v>
      </c>
      <c r="BN612">
        <v>1</v>
      </c>
      <c r="BP612" s="56">
        <v>546</v>
      </c>
      <c r="BQ612">
        <v>1</v>
      </c>
      <c r="BS612" s="56">
        <v>83.8</v>
      </c>
      <c r="BT612">
        <v>2</v>
      </c>
      <c r="BV612" s="56">
        <v>546</v>
      </c>
      <c r="BW612">
        <v>1</v>
      </c>
      <c r="BY612" s="56">
        <v>73</v>
      </c>
      <c r="BZ612">
        <v>1</v>
      </c>
      <c r="CB612" s="56">
        <v>545</v>
      </c>
      <c r="CC612">
        <v>1</v>
      </c>
      <c r="CE612" s="56">
        <v>86.1</v>
      </c>
      <c r="CF612">
        <v>1</v>
      </c>
      <c r="CH612" s="56">
        <v>550</v>
      </c>
      <c r="CI612">
        <v>1</v>
      </c>
      <c r="CK612" s="56">
        <v>77.8</v>
      </c>
      <c r="CL612">
        <v>3</v>
      </c>
    </row>
    <row r="613" spans="14:90" x14ac:dyDescent="0.2">
      <c r="N613" s="56" t="s">
        <v>1155</v>
      </c>
      <c r="O613">
        <v>1</v>
      </c>
      <c r="AI613" s="56">
        <v>98.9</v>
      </c>
      <c r="AJ613">
        <v>2</v>
      </c>
      <c r="AL613" s="56">
        <v>546</v>
      </c>
      <c r="AM613">
        <v>1</v>
      </c>
      <c r="AO613" s="56">
        <v>90.9</v>
      </c>
      <c r="AP613">
        <v>1</v>
      </c>
      <c r="AR613" s="56">
        <v>546</v>
      </c>
      <c r="AS613">
        <v>1</v>
      </c>
      <c r="AU613" s="56">
        <v>76.599999999999994</v>
      </c>
      <c r="AV613">
        <v>1</v>
      </c>
      <c r="AX613" s="56">
        <v>549</v>
      </c>
      <c r="AY613">
        <v>1</v>
      </c>
      <c r="BA613" s="56">
        <v>82.9</v>
      </c>
      <c r="BB613">
        <v>1</v>
      </c>
      <c r="BD613" s="56">
        <v>547</v>
      </c>
      <c r="BE613">
        <v>1</v>
      </c>
      <c r="BG613" s="56">
        <v>93.1</v>
      </c>
      <c r="BH613">
        <v>1</v>
      </c>
      <c r="BJ613" s="56">
        <v>551</v>
      </c>
      <c r="BK613">
        <v>1</v>
      </c>
      <c r="BM613" s="56">
        <v>89.6</v>
      </c>
      <c r="BN613">
        <v>3</v>
      </c>
      <c r="BP613" s="56">
        <v>547</v>
      </c>
      <c r="BQ613">
        <v>1</v>
      </c>
      <c r="BS613" s="56">
        <v>83.9</v>
      </c>
      <c r="BT613">
        <v>1</v>
      </c>
      <c r="BV613" s="56">
        <v>547</v>
      </c>
      <c r="BW613">
        <v>1</v>
      </c>
      <c r="BY613" s="56">
        <v>73.099999999999994</v>
      </c>
      <c r="BZ613">
        <v>2</v>
      </c>
      <c r="CB613" s="56">
        <v>546</v>
      </c>
      <c r="CC613">
        <v>1</v>
      </c>
      <c r="CE613" s="56">
        <v>86.6</v>
      </c>
      <c r="CF613">
        <v>1</v>
      </c>
      <c r="CH613" s="56">
        <v>551</v>
      </c>
      <c r="CI613">
        <v>1</v>
      </c>
      <c r="CK613" s="56">
        <v>77.900000000000006</v>
      </c>
      <c r="CL613">
        <v>3</v>
      </c>
    </row>
    <row r="614" spans="14:90" x14ac:dyDescent="0.2">
      <c r="N614" s="56" t="s">
        <v>1680</v>
      </c>
      <c r="O614">
        <v>1</v>
      </c>
      <c r="AI614" s="56">
        <v>99.2</v>
      </c>
      <c r="AJ614">
        <v>1</v>
      </c>
      <c r="AL614" s="56">
        <v>547</v>
      </c>
      <c r="AM614">
        <v>1</v>
      </c>
      <c r="AO614" s="56">
        <v>91</v>
      </c>
      <c r="AP614">
        <v>1</v>
      </c>
      <c r="AR614" s="56">
        <v>547</v>
      </c>
      <c r="AS614">
        <v>1</v>
      </c>
      <c r="AU614" s="56">
        <v>76.8</v>
      </c>
      <c r="AV614">
        <v>2</v>
      </c>
      <c r="AX614" s="56">
        <v>550</v>
      </c>
      <c r="AY614">
        <v>1</v>
      </c>
      <c r="BA614" s="56">
        <v>83.2</v>
      </c>
      <c r="BB614">
        <v>1</v>
      </c>
      <c r="BD614" s="56">
        <v>548</v>
      </c>
      <c r="BE614">
        <v>1</v>
      </c>
      <c r="BG614" s="56">
        <v>93.2</v>
      </c>
      <c r="BH614">
        <v>1</v>
      </c>
      <c r="BJ614" s="56">
        <v>552</v>
      </c>
      <c r="BK614">
        <v>1</v>
      </c>
      <c r="BM614" s="56">
        <v>89.8</v>
      </c>
      <c r="BN614">
        <v>2</v>
      </c>
      <c r="BP614" s="56">
        <v>548</v>
      </c>
      <c r="BQ614">
        <v>1</v>
      </c>
      <c r="BS614" s="56">
        <v>84</v>
      </c>
      <c r="BT614">
        <v>2</v>
      </c>
      <c r="BV614" s="56">
        <v>549</v>
      </c>
      <c r="BW614">
        <v>1</v>
      </c>
      <c r="BY614" s="56">
        <v>73.3</v>
      </c>
      <c r="BZ614">
        <v>1</v>
      </c>
      <c r="CB614" s="56">
        <v>547</v>
      </c>
      <c r="CC614">
        <v>1</v>
      </c>
      <c r="CE614" s="56">
        <v>86.7</v>
      </c>
      <c r="CF614">
        <v>1</v>
      </c>
      <c r="CH614" s="56">
        <v>552</v>
      </c>
      <c r="CI614">
        <v>1</v>
      </c>
      <c r="CK614" s="56">
        <v>78</v>
      </c>
      <c r="CL614">
        <v>3</v>
      </c>
    </row>
    <row r="615" spans="14:90" x14ac:dyDescent="0.2">
      <c r="N615" s="56" t="s">
        <v>475</v>
      </c>
      <c r="O615">
        <v>1</v>
      </c>
      <c r="AI615" s="56">
        <v>99.3</v>
      </c>
      <c r="AJ615">
        <v>2</v>
      </c>
      <c r="AL615" s="56">
        <v>548</v>
      </c>
      <c r="AM615">
        <v>1</v>
      </c>
      <c r="AO615" s="56">
        <v>91.4</v>
      </c>
      <c r="AP615">
        <v>1</v>
      </c>
      <c r="AR615" s="56">
        <v>548</v>
      </c>
      <c r="AS615">
        <v>1</v>
      </c>
      <c r="AU615" s="56">
        <v>76.900000000000006</v>
      </c>
      <c r="AV615">
        <v>1</v>
      </c>
      <c r="AX615" s="56">
        <v>551</v>
      </c>
      <c r="AY615">
        <v>1</v>
      </c>
      <c r="BA615" s="56">
        <v>83.4</v>
      </c>
      <c r="BB615">
        <v>2</v>
      </c>
      <c r="BD615" s="56">
        <v>549</v>
      </c>
      <c r="BE615">
        <v>1</v>
      </c>
      <c r="BG615" s="56">
        <v>93.7</v>
      </c>
      <c r="BH615">
        <v>2</v>
      </c>
      <c r="BJ615" s="56">
        <v>553</v>
      </c>
      <c r="BK615">
        <v>1</v>
      </c>
      <c r="BM615" s="56">
        <v>90.1</v>
      </c>
      <c r="BN615">
        <v>1</v>
      </c>
      <c r="BP615" s="56">
        <v>549</v>
      </c>
      <c r="BQ615">
        <v>1</v>
      </c>
      <c r="BS615" s="56">
        <v>84.1</v>
      </c>
      <c r="BT615">
        <v>1</v>
      </c>
      <c r="BV615" s="56">
        <v>550</v>
      </c>
      <c r="BW615">
        <v>1</v>
      </c>
      <c r="BY615" s="56">
        <v>73.5</v>
      </c>
      <c r="BZ615">
        <v>2</v>
      </c>
      <c r="CB615" s="56">
        <v>548</v>
      </c>
      <c r="CC615">
        <v>1</v>
      </c>
      <c r="CE615" s="56">
        <v>86.9</v>
      </c>
      <c r="CF615">
        <v>1</v>
      </c>
      <c r="CH615" s="56">
        <v>553</v>
      </c>
      <c r="CI615">
        <v>1</v>
      </c>
      <c r="CK615" s="56">
        <v>78.400000000000006</v>
      </c>
      <c r="CL615">
        <v>1</v>
      </c>
    </row>
    <row r="616" spans="14:90" x14ac:dyDescent="0.2">
      <c r="N616" s="56" t="s">
        <v>1898</v>
      </c>
      <c r="O616">
        <v>1</v>
      </c>
      <c r="AI616" s="56">
        <v>99.5</v>
      </c>
      <c r="AJ616">
        <v>1</v>
      </c>
      <c r="AL616" s="56">
        <v>549</v>
      </c>
      <c r="AM616">
        <v>1</v>
      </c>
      <c r="AO616" s="56">
        <v>91.5</v>
      </c>
      <c r="AP616">
        <v>1</v>
      </c>
      <c r="AR616" s="56">
        <v>549</v>
      </c>
      <c r="AS616">
        <v>1</v>
      </c>
      <c r="AU616" s="56">
        <v>77</v>
      </c>
      <c r="AV616">
        <v>1</v>
      </c>
      <c r="AX616" s="56">
        <v>553</v>
      </c>
      <c r="AY616">
        <v>1</v>
      </c>
      <c r="BA616" s="56">
        <v>83.9</v>
      </c>
      <c r="BB616">
        <v>2</v>
      </c>
      <c r="BD616" s="56">
        <v>551</v>
      </c>
      <c r="BE616">
        <v>1</v>
      </c>
      <c r="BG616" s="56">
        <v>94</v>
      </c>
      <c r="BH616">
        <v>2</v>
      </c>
      <c r="BJ616" s="56">
        <v>554</v>
      </c>
      <c r="BK616">
        <v>1</v>
      </c>
      <c r="BM616" s="56">
        <v>90.4</v>
      </c>
      <c r="BN616">
        <v>2</v>
      </c>
      <c r="BP616" s="56">
        <v>550</v>
      </c>
      <c r="BQ616">
        <v>1</v>
      </c>
      <c r="BS616" s="56">
        <v>84.5</v>
      </c>
      <c r="BT616">
        <v>1</v>
      </c>
      <c r="BV616" s="56">
        <v>551</v>
      </c>
      <c r="BW616">
        <v>1</v>
      </c>
      <c r="BY616" s="56">
        <v>73.599999999999994</v>
      </c>
      <c r="BZ616">
        <v>3</v>
      </c>
      <c r="CB616" s="56">
        <v>549</v>
      </c>
      <c r="CC616">
        <v>1</v>
      </c>
      <c r="CE616" s="56">
        <v>87</v>
      </c>
      <c r="CF616">
        <v>1</v>
      </c>
      <c r="CH616" s="56">
        <v>554</v>
      </c>
      <c r="CI616">
        <v>1</v>
      </c>
      <c r="CK616" s="56">
        <v>78.5</v>
      </c>
      <c r="CL616">
        <v>2</v>
      </c>
    </row>
    <row r="617" spans="14:90" x14ac:dyDescent="0.2">
      <c r="N617" s="56" t="s">
        <v>1569</v>
      </c>
      <c r="O617">
        <v>1</v>
      </c>
      <c r="AI617" s="56">
        <v>99.6</v>
      </c>
      <c r="AJ617">
        <v>3</v>
      </c>
      <c r="AL617" s="56">
        <v>550</v>
      </c>
      <c r="AM617">
        <v>1</v>
      </c>
      <c r="AO617" s="56">
        <v>91.8</v>
      </c>
      <c r="AP617">
        <v>1</v>
      </c>
      <c r="AR617" s="56">
        <v>550</v>
      </c>
      <c r="AS617">
        <v>1</v>
      </c>
      <c r="AU617" s="56">
        <v>77.099999999999994</v>
      </c>
      <c r="AV617">
        <v>1</v>
      </c>
      <c r="AX617" s="56">
        <v>554</v>
      </c>
      <c r="AY617">
        <v>1</v>
      </c>
      <c r="BA617" s="56">
        <v>84</v>
      </c>
      <c r="BB617">
        <v>1</v>
      </c>
      <c r="BD617" s="56">
        <v>552</v>
      </c>
      <c r="BE617">
        <v>1</v>
      </c>
      <c r="BG617" s="56">
        <v>94.1</v>
      </c>
      <c r="BH617">
        <v>4</v>
      </c>
      <c r="BJ617" s="56">
        <v>555</v>
      </c>
      <c r="BK617">
        <v>1</v>
      </c>
      <c r="BM617" s="56">
        <v>90.5</v>
      </c>
      <c r="BN617">
        <v>1</v>
      </c>
      <c r="BP617" s="56">
        <v>551</v>
      </c>
      <c r="BQ617">
        <v>1</v>
      </c>
      <c r="BS617" s="56">
        <v>84.6</v>
      </c>
      <c r="BT617">
        <v>1</v>
      </c>
      <c r="BV617" s="56">
        <v>552</v>
      </c>
      <c r="BW617">
        <v>1</v>
      </c>
      <c r="BY617" s="56">
        <v>73.7</v>
      </c>
      <c r="BZ617">
        <v>5</v>
      </c>
      <c r="CB617" s="56">
        <v>550</v>
      </c>
      <c r="CC617">
        <v>1</v>
      </c>
      <c r="CE617" s="56">
        <v>87.1</v>
      </c>
      <c r="CF617">
        <v>1</v>
      </c>
      <c r="CH617" s="56">
        <v>555</v>
      </c>
      <c r="CI617">
        <v>1</v>
      </c>
      <c r="CK617" s="56">
        <v>78.599999999999994</v>
      </c>
      <c r="CL617">
        <v>2</v>
      </c>
    </row>
    <row r="618" spans="14:90" x14ac:dyDescent="0.2">
      <c r="N618" s="56" t="s">
        <v>462</v>
      </c>
      <c r="O618">
        <v>1</v>
      </c>
      <c r="AI618" s="56">
        <v>99.7</v>
      </c>
      <c r="AJ618">
        <v>4</v>
      </c>
      <c r="AL618" s="56">
        <v>551</v>
      </c>
      <c r="AM618">
        <v>1</v>
      </c>
      <c r="AO618" s="56">
        <v>91.9</v>
      </c>
      <c r="AP618">
        <v>1</v>
      </c>
      <c r="AR618" s="56">
        <v>551</v>
      </c>
      <c r="AS618">
        <v>1</v>
      </c>
      <c r="AU618" s="56">
        <v>77.3</v>
      </c>
      <c r="AV618">
        <v>3</v>
      </c>
      <c r="AX618" s="56">
        <v>555</v>
      </c>
      <c r="AY618">
        <v>1</v>
      </c>
      <c r="BA618" s="56">
        <v>84.1</v>
      </c>
      <c r="BB618">
        <v>1</v>
      </c>
      <c r="BD618" s="56">
        <v>553</v>
      </c>
      <c r="BE618">
        <v>1</v>
      </c>
      <c r="BG618" s="56">
        <v>94.2</v>
      </c>
      <c r="BH618">
        <v>1</v>
      </c>
      <c r="BJ618" s="56">
        <v>556</v>
      </c>
      <c r="BK618">
        <v>1</v>
      </c>
      <c r="BM618" s="56">
        <v>90.6</v>
      </c>
      <c r="BN618">
        <v>1</v>
      </c>
      <c r="BP618" s="56">
        <v>552</v>
      </c>
      <c r="BQ618">
        <v>1</v>
      </c>
      <c r="BS618" s="56">
        <v>84.8</v>
      </c>
      <c r="BT618">
        <v>1</v>
      </c>
      <c r="BV618" s="56">
        <v>553</v>
      </c>
      <c r="BW618">
        <v>1</v>
      </c>
      <c r="BY618" s="56">
        <v>73.8</v>
      </c>
      <c r="BZ618">
        <v>2</v>
      </c>
      <c r="CB618" s="56">
        <v>551</v>
      </c>
      <c r="CC618">
        <v>1</v>
      </c>
      <c r="CE618" s="56">
        <v>87.2</v>
      </c>
      <c r="CF618">
        <v>1</v>
      </c>
      <c r="CH618" s="56">
        <v>556</v>
      </c>
      <c r="CI618">
        <v>1</v>
      </c>
      <c r="CK618" s="56">
        <v>78.7</v>
      </c>
      <c r="CL618">
        <v>2</v>
      </c>
    </row>
    <row r="619" spans="14:90" x14ac:dyDescent="0.2">
      <c r="N619" s="56" t="s">
        <v>1432</v>
      </c>
      <c r="O619">
        <v>1</v>
      </c>
      <c r="AI619" s="56">
        <v>99.8</v>
      </c>
      <c r="AJ619">
        <v>1</v>
      </c>
      <c r="AL619" s="56">
        <v>552</v>
      </c>
      <c r="AM619">
        <v>1</v>
      </c>
      <c r="AO619" s="56">
        <v>92</v>
      </c>
      <c r="AP619">
        <v>1</v>
      </c>
      <c r="AR619" s="56">
        <v>552</v>
      </c>
      <c r="AS619">
        <v>1</v>
      </c>
      <c r="AU619" s="56">
        <v>77.599999999999994</v>
      </c>
      <c r="AV619">
        <v>1</v>
      </c>
      <c r="AX619" s="56">
        <v>556</v>
      </c>
      <c r="AY619">
        <v>1</v>
      </c>
      <c r="BA619" s="56">
        <v>84.3</v>
      </c>
      <c r="BB619">
        <v>2</v>
      </c>
      <c r="BD619" s="56">
        <v>554</v>
      </c>
      <c r="BE619">
        <v>1</v>
      </c>
      <c r="BG619" s="56">
        <v>94.3</v>
      </c>
      <c r="BH619">
        <v>2</v>
      </c>
      <c r="BJ619" s="56">
        <v>557</v>
      </c>
      <c r="BK619">
        <v>1</v>
      </c>
      <c r="BM619" s="56">
        <v>90.7</v>
      </c>
      <c r="BN619">
        <v>3</v>
      </c>
      <c r="BP619" s="56">
        <v>553</v>
      </c>
      <c r="BQ619">
        <v>1</v>
      </c>
      <c r="BS619" s="56">
        <v>85.4</v>
      </c>
      <c r="BT619">
        <v>1</v>
      </c>
      <c r="BV619" s="56">
        <v>554</v>
      </c>
      <c r="BW619">
        <v>1</v>
      </c>
      <c r="BY619" s="56">
        <v>73.900000000000006</v>
      </c>
      <c r="BZ619">
        <v>3</v>
      </c>
      <c r="CB619" s="56">
        <v>552</v>
      </c>
      <c r="CC619">
        <v>1</v>
      </c>
      <c r="CE619" s="56">
        <v>87.4</v>
      </c>
      <c r="CF619">
        <v>1</v>
      </c>
      <c r="CH619" s="56">
        <v>557</v>
      </c>
      <c r="CI619">
        <v>1</v>
      </c>
      <c r="CK619" s="56">
        <v>79</v>
      </c>
      <c r="CL619">
        <v>1</v>
      </c>
    </row>
    <row r="620" spans="14:90" x14ac:dyDescent="0.2">
      <c r="N620" s="56" t="s">
        <v>1165</v>
      </c>
      <c r="O620">
        <v>1</v>
      </c>
      <c r="AI620" s="56">
        <v>99.9</v>
      </c>
      <c r="AJ620">
        <v>5</v>
      </c>
      <c r="AL620" s="56">
        <v>553</v>
      </c>
      <c r="AM620">
        <v>1</v>
      </c>
      <c r="AO620" s="56">
        <v>92.7</v>
      </c>
      <c r="AP620">
        <v>1</v>
      </c>
      <c r="AR620" s="56">
        <v>553</v>
      </c>
      <c r="AS620">
        <v>1</v>
      </c>
      <c r="AU620" s="56">
        <v>78</v>
      </c>
      <c r="AV620">
        <v>1</v>
      </c>
      <c r="AX620" s="56">
        <v>557</v>
      </c>
      <c r="AY620">
        <v>1</v>
      </c>
      <c r="BA620" s="56">
        <v>84.6</v>
      </c>
      <c r="BB620">
        <v>1</v>
      </c>
      <c r="BD620" s="56">
        <v>555</v>
      </c>
      <c r="BE620">
        <v>1</v>
      </c>
      <c r="BG620" s="56">
        <v>94.5</v>
      </c>
      <c r="BH620">
        <v>1</v>
      </c>
      <c r="BJ620" s="56">
        <v>558</v>
      </c>
      <c r="BK620">
        <v>1</v>
      </c>
      <c r="BM620" s="56">
        <v>90.9</v>
      </c>
      <c r="BN620">
        <v>1</v>
      </c>
      <c r="BP620" s="56">
        <v>554</v>
      </c>
      <c r="BQ620">
        <v>1</v>
      </c>
      <c r="BS620" s="56">
        <v>85.8</v>
      </c>
      <c r="BT620">
        <v>2</v>
      </c>
      <c r="BV620" s="56">
        <v>555</v>
      </c>
      <c r="BW620">
        <v>1</v>
      </c>
      <c r="BY620" s="56">
        <v>74</v>
      </c>
      <c r="BZ620">
        <v>3</v>
      </c>
      <c r="CB620" s="56">
        <v>553</v>
      </c>
      <c r="CC620">
        <v>1</v>
      </c>
      <c r="CE620" s="56">
        <v>87.7</v>
      </c>
      <c r="CF620">
        <v>2</v>
      </c>
      <c r="CH620" s="56">
        <v>558</v>
      </c>
      <c r="CI620">
        <v>1</v>
      </c>
      <c r="CK620" s="56">
        <v>79.099999999999994</v>
      </c>
      <c r="CL620">
        <v>1</v>
      </c>
    </row>
    <row r="621" spans="14:90" x14ac:dyDescent="0.2">
      <c r="N621" s="56" t="s">
        <v>1781</v>
      </c>
      <c r="O621">
        <v>1</v>
      </c>
      <c r="AI621" s="56">
        <v>100</v>
      </c>
      <c r="AJ621">
        <v>11</v>
      </c>
      <c r="AL621" s="56">
        <v>554</v>
      </c>
      <c r="AM621">
        <v>1</v>
      </c>
      <c r="AO621" s="56">
        <v>92.8</v>
      </c>
      <c r="AP621">
        <v>1</v>
      </c>
      <c r="AR621" s="56">
        <v>554</v>
      </c>
      <c r="AS621">
        <v>1</v>
      </c>
      <c r="AU621" s="56">
        <v>78.400000000000006</v>
      </c>
      <c r="AV621">
        <v>1</v>
      </c>
      <c r="AX621" s="56">
        <v>558</v>
      </c>
      <c r="AY621">
        <v>1</v>
      </c>
      <c r="BA621" s="56">
        <v>84.8</v>
      </c>
      <c r="BB621">
        <v>1</v>
      </c>
      <c r="BD621" s="56">
        <v>556</v>
      </c>
      <c r="BE621">
        <v>1</v>
      </c>
      <c r="BG621" s="56">
        <v>94.6</v>
      </c>
      <c r="BH621">
        <v>2</v>
      </c>
      <c r="BJ621" s="56">
        <v>559</v>
      </c>
      <c r="BK621">
        <v>1</v>
      </c>
      <c r="BM621" s="56">
        <v>91.1</v>
      </c>
      <c r="BN621">
        <v>1</v>
      </c>
      <c r="BP621" s="56">
        <v>555</v>
      </c>
      <c r="BQ621">
        <v>1</v>
      </c>
      <c r="BS621" s="56">
        <v>85.9</v>
      </c>
      <c r="BT621">
        <v>1</v>
      </c>
      <c r="BV621" s="56">
        <v>556</v>
      </c>
      <c r="BW621">
        <v>1</v>
      </c>
      <c r="BY621" s="56">
        <v>74.099999999999994</v>
      </c>
      <c r="BZ621">
        <v>5</v>
      </c>
      <c r="CB621" s="56">
        <v>554</v>
      </c>
      <c r="CC621">
        <v>1</v>
      </c>
      <c r="CE621" s="56">
        <v>87.9</v>
      </c>
      <c r="CF621">
        <v>1</v>
      </c>
      <c r="CH621" s="56">
        <v>559</v>
      </c>
      <c r="CI621">
        <v>1</v>
      </c>
      <c r="CK621" s="56">
        <v>79.2</v>
      </c>
      <c r="CL621">
        <v>1</v>
      </c>
    </row>
    <row r="622" spans="14:90" x14ac:dyDescent="0.2">
      <c r="N622" s="56" t="s">
        <v>673</v>
      </c>
      <c r="O622">
        <v>1</v>
      </c>
      <c r="AI622" s="56" t="s">
        <v>1982</v>
      </c>
      <c r="AJ622">
        <v>1503</v>
      </c>
      <c r="AL622" s="56">
        <v>555</v>
      </c>
      <c r="AM622">
        <v>1</v>
      </c>
      <c r="AO622" s="56">
        <v>93</v>
      </c>
      <c r="AP622">
        <v>1</v>
      </c>
      <c r="AR622" s="56">
        <v>555</v>
      </c>
      <c r="AS622">
        <v>1</v>
      </c>
      <c r="AU622" s="56">
        <v>78.5</v>
      </c>
      <c r="AV622">
        <v>1</v>
      </c>
      <c r="AX622" s="56">
        <v>559</v>
      </c>
      <c r="AY622">
        <v>1</v>
      </c>
      <c r="BA622" s="56">
        <v>85</v>
      </c>
      <c r="BB622">
        <v>1</v>
      </c>
      <c r="BD622" s="56">
        <v>557</v>
      </c>
      <c r="BE622">
        <v>1</v>
      </c>
      <c r="BG622" s="56">
        <v>94.7</v>
      </c>
      <c r="BH622">
        <v>1</v>
      </c>
      <c r="BJ622" s="56">
        <v>560</v>
      </c>
      <c r="BK622">
        <v>1</v>
      </c>
      <c r="BM622" s="56">
        <v>91.4</v>
      </c>
      <c r="BN622">
        <v>2</v>
      </c>
      <c r="BP622" s="56">
        <v>556</v>
      </c>
      <c r="BQ622">
        <v>1</v>
      </c>
      <c r="BS622" s="56">
        <v>86.1</v>
      </c>
      <c r="BT622">
        <v>1</v>
      </c>
      <c r="BV622" s="56">
        <v>557</v>
      </c>
      <c r="BW622">
        <v>1</v>
      </c>
      <c r="BY622" s="56">
        <v>74.2</v>
      </c>
      <c r="BZ622">
        <v>1</v>
      </c>
      <c r="CB622" s="56">
        <v>555</v>
      </c>
      <c r="CC622">
        <v>1</v>
      </c>
      <c r="CE622" s="56">
        <v>88.2</v>
      </c>
      <c r="CF622">
        <v>1</v>
      </c>
      <c r="CH622" s="56">
        <v>560</v>
      </c>
      <c r="CI622">
        <v>1</v>
      </c>
      <c r="CK622" s="56">
        <v>79.3</v>
      </c>
      <c r="CL622">
        <v>1</v>
      </c>
    </row>
    <row r="623" spans="14:90" x14ac:dyDescent="0.2">
      <c r="N623" s="56" t="s">
        <v>228</v>
      </c>
      <c r="O623">
        <v>1</v>
      </c>
      <c r="AL623" s="56">
        <v>556</v>
      </c>
      <c r="AM623">
        <v>1</v>
      </c>
      <c r="AO623" s="56">
        <v>93.5</v>
      </c>
      <c r="AP623">
        <v>2</v>
      </c>
      <c r="AR623" s="56">
        <v>556</v>
      </c>
      <c r="AS623">
        <v>1</v>
      </c>
      <c r="AU623" s="56">
        <v>78.7</v>
      </c>
      <c r="AV623">
        <v>1</v>
      </c>
      <c r="AX623" s="56">
        <v>560</v>
      </c>
      <c r="AY623">
        <v>1</v>
      </c>
      <c r="BA623" s="56">
        <v>85.1</v>
      </c>
      <c r="BB623">
        <v>1</v>
      </c>
      <c r="BD623" s="56">
        <v>558</v>
      </c>
      <c r="BE623">
        <v>1</v>
      </c>
      <c r="BG623" s="56">
        <v>94.8</v>
      </c>
      <c r="BH623">
        <v>2</v>
      </c>
      <c r="BJ623" s="56">
        <v>561</v>
      </c>
      <c r="BK623">
        <v>1</v>
      </c>
      <c r="BM623" s="56">
        <v>91.6</v>
      </c>
      <c r="BN623">
        <v>2</v>
      </c>
      <c r="BP623" s="56">
        <v>557</v>
      </c>
      <c r="BQ623">
        <v>1</v>
      </c>
      <c r="BS623" s="56">
        <v>86.3</v>
      </c>
      <c r="BT623">
        <v>2</v>
      </c>
      <c r="BV623" s="56">
        <v>558</v>
      </c>
      <c r="BW623">
        <v>1</v>
      </c>
      <c r="BY623" s="56">
        <v>74.3</v>
      </c>
      <c r="BZ623">
        <v>2</v>
      </c>
      <c r="CB623" s="56">
        <v>556</v>
      </c>
      <c r="CC623">
        <v>1</v>
      </c>
      <c r="CE623" s="56">
        <v>88.6</v>
      </c>
      <c r="CF623">
        <v>2</v>
      </c>
      <c r="CH623" s="56">
        <v>561</v>
      </c>
      <c r="CI623">
        <v>1</v>
      </c>
      <c r="CK623" s="56">
        <v>79.5</v>
      </c>
      <c r="CL623">
        <v>4</v>
      </c>
    </row>
    <row r="624" spans="14:90" x14ac:dyDescent="0.2">
      <c r="N624" s="56" t="s">
        <v>412</v>
      </c>
      <c r="O624">
        <v>1</v>
      </c>
      <c r="AL624" s="56">
        <v>557</v>
      </c>
      <c r="AM624">
        <v>1</v>
      </c>
      <c r="AO624" s="56">
        <v>93.8</v>
      </c>
      <c r="AP624">
        <v>2</v>
      </c>
      <c r="AR624" s="56">
        <v>557</v>
      </c>
      <c r="AS624">
        <v>1</v>
      </c>
      <c r="AU624" s="56">
        <v>79.099999999999994</v>
      </c>
      <c r="AV624">
        <v>1</v>
      </c>
      <c r="AX624" s="56">
        <v>561</v>
      </c>
      <c r="AY624">
        <v>1</v>
      </c>
      <c r="BA624" s="56">
        <v>85.4</v>
      </c>
      <c r="BB624">
        <v>1</v>
      </c>
      <c r="BD624" s="56">
        <v>559</v>
      </c>
      <c r="BE624">
        <v>1</v>
      </c>
      <c r="BG624" s="56">
        <v>94.9</v>
      </c>
      <c r="BH624">
        <v>1</v>
      </c>
      <c r="BJ624" s="56">
        <v>562</v>
      </c>
      <c r="BK624">
        <v>1</v>
      </c>
      <c r="BM624" s="56">
        <v>91.7</v>
      </c>
      <c r="BN624">
        <v>2</v>
      </c>
      <c r="BP624" s="56">
        <v>558</v>
      </c>
      <c r="BQ624">
        <v>1</v>
      </c>
      <c r="BS624" s="56">
        <v>86.7</v>
      </c>
      <c r="BT624">
        <v>1</v>
      </c>
      <c r="BV624" s="56">
        <v>559</v>
      </c>
      <c r="BW624">
        <v>1</v>
      </c>
      <c r="BY624" s="56">
        <v>74.400000000000006</v>
      </c>
      <c r="BZ624">
        <v>2</v>
      </c>
      <c r="CB624" s="56">
        <v>557</v>
      </c>
      <c r="CC624">
        <v>1</v>
      </c>
      <c r="CE624" s="56">
        <v>88.7</v>
      </c>
      <c r="CF624">
        <v>1</v>
      </c>
      <c r="CH624" s="56">
        <v>562</v>
      </c>
      <c r="CI624">
        <v>1</v>
      </c>
      <c r="CK624" s="56">
        <v>79.599999999999994</v>
      </c>
      <c r="CL624">
        <v>1</v>
      </c>
    </row>
    <row r="625" spans="14:90" x14ac:dyDescent="0.2">
      <c r="N625" s="56" t="s">
        <v>1460</v>
      </c>
      <c r="O625">
        <v>1</v>
      </c>
      <c r="AL625" s="56">
        <v>558</v>
      </c>
      <c r="AM625">
        <v>1</v>
      </c>
      <c r="AO625" s="56">
        <v>93.9</v>
      </c>
      <c r="AP625">
        <v>1</v>
      </c>
      <c r="AR625" s="56">
        <v>558</v>
      </c>
      <c r="AS625">
        <v>1</v>
      </c>
      <c r="AU625" s="56">
        <v>79.2</v>
      </c>
      <c r="AV625">
        <v>1</v>
      </c>
      <c r="AX625" s="56">
        <v>562</v>
      </c>
      <c r="AY625">
        <v>1</v>
      </c>
      <c r="BA625" s="56">
        <v>85.6</v>
      </c>
      <c r="BB625">
        <v>1</v>
      </c>
      <c r="BD625" s="56">
        <v>560</v>
      </c>
      <c r="BE625">
        <v>1</v>
      </c>
      <c r="BG625" s="56">
        <v>95</v>
      </c>
      <c r="BH625">
        <v>1</v>
      </c>
      <c r="BJ625" s="56">
        <v>563</v>
      </c>
      <c r="BK625">
        <v>1</v>
      </c>
      <c r="BM625" s="56">
        <v>92.8</v>
      </c>
      <c r="BN625">
        <v>3</v>
      </c>
      <c r="BP625" s="56">
        <v>559</v>
      </c>
      <c r="BQ625">
        <v>1</v>
      </c>
      <c r="BS625" s="56">
        <v>86.8</v>
      </c>
      <c r="BT625">
        <v>1</v>
      </c>
      <c r="BV625" s="56">
        <v>560</v>
      </c>
      <c r="BW625">
        <v>1</v>
      </c>
      <c r="BY625" s="56">
        <v>74.5</v>
      </c>
      <c r="BZ625">
        <v>3</v>
      </c>
      <c r="CB625" s="56">
        <v>558</v>
      </c>
      <c r="CC625">
        <v>1</v>
      </c>
      <c r="CE625" s="56">
        <v>88.9</v>
      </c>
      <c r="CF625">
        <v>2</v>
      </c>
      <c r="CH625" s="56">
        <v>563</v>
      </c>
      <c r="CI625">
        <v>1</v>
      </c>
      <c r="CK625" s="56">
        <v>79.7</v>
      </c>
      <c r="CL625">
        <v>4</v>
      </c>
    </row>
    <row r="626" spans="14:90" x14ac:dyDescent="0.2">
      <c r="N626" s="56" t="s">
        <v>1923</v>
      </c>
      <c r="O626">
        <v>1</v>
      </c>
      <c r="AL626" s="56">
        <v>559</v>
      </c>
      <c r="AM626">
        <v>1</v>
      </c>
      <c r="AO626" s="56">
        <v>94.2</v>
      </c>
      <c r="AP626">
        <v>2</v>
      </c>
      <c r="AR626" s="56">
        <v>559</v>
      </c>
      <c r="AS626">
        <v>1</v>
      </c>
      <c r="AU626" s="56">
        <v>79.5</v>
      </c>
      <c r="AV626">
        <v>1</v>
      </c>
      <c r="AX626" s="56">
        <v>563</v>
      </c>
      <c r="AY626">
        <v>1</v>
      </c>
      <c r="BA626" s="56">
        <v>85.7</v>
      </c>
      <c r="BB626">
        <v>1</v>
      </c>
      <c r="BD626" s="56">
        <v>561</v>
      </c>
      <c r="BE626">
        <v>1</v>
      </c>
      <c r="BG626" s="56">
        <v>95.2</v>
      </c>
      <c r="BH626">
        <v>1</v>
      </c>
      <c r="BJ626" s="56">
        <v>564</v>
      </c>
      <c r="BK626">
        <v>1</v>
      </c>
      <c r="BM626" s="56">
        <v>92.9</v>
      </c>
      <c r="BN626">
        <v>1</v>
      </c>
      <c r="BP626" s="56">
        <v>560</v>
      </c>
      <c r="BQ626">
        <v>1</v>
      </c>
      <c r="BS626" s="56">
        <v>87</v>
      </c>
      <c r="BT626">
        <v>1</v>
      </c>
      <c r="BV626" s="56">
        <v>561</v>
      </c>
      <c r="BW626">
        <v>1</v>
      </c>
      <c r="BY626" s="56">
        <v>74.599999999999994</v>
      </c>
      <c r="BZ626">
        <v>5</v>
      </c>
      <c r="CB626" s="56">
        <v>559</v>
      </c>
      <c r="CC626">
        <v>1</v>
      </c>
      <c r="CE626" s="56">
        <v>89.1</v>
      </c>
      <c r="CF626">
        <v>1</v>
      </c>
      <c r="CH626" s="56">
        <v>564</v>
      </c>
      <c r="CI626">
        <v>1</v>
      </c>
      <c r="CK626" s="56">
        <v>79.8</v>
      </c>
      <c r="CL626">
        <v>1</v>
      </c>
    </row>
    <row r="627" spans="14:90" x14ac:dyDescent="0.2">
      <c r="N627" s="56" t="s">
        <v>1472</v>
      </c>
      <c r="O627">
        <v>1</v>
      </c>
      <c r="AL627" s="56">
        <v>560</v>
      </c>
      <c r="AM627">
        <v>1</v>
      </c>
      <c r="AO627" s="56">
        <v>94.4</v>
      </c>
      <c r="AP627">
        <v>1</v>
      </c>
      <c r="AR627" s="56">
        <v>560</v>
      </c>
      <c r="AS627">
        <v>1</v>
      </c>
      <c r="AU627" s="56">
        <v>79.599999999999994</v>
      </c>
      <c r="AV627">
        <v>1</v>
      </c>
      <c r="AX627" s="56">
        <v>564</v>
      </c>
      <c r="AY627">
        <v>1</v>
      </c>
      <c r="BA627" s="56">
        <v>85.8</v>
      </c>
      <c r="BB627">
        <v>2</v>
      </c>
      <c r="BD627" s="56">
        <v>562</v>
      </c>
      <c r="BE627">
        <v>1</v>
      </c>
      <c r="BG627" s="56">
        <v>95.3</v>
      </c>
      <c r="BH627">
        <v>2</v>
      </c>
      <c r="BJ627" s="56">
        <v>565</v>
      </c>
      <c r="BK627">
        <v>1</v>
      </c>
      <c r="BM627" s="56">
        <v>93</v>
      </c>
      <c r="BN627">
        <v>1</v>
      </c>
      <c r="BP627" s="56">
        <v>561</v>
      </c>
      <c r="BQ627">
        <v>1</v>
      </c>
      <c r="BS627" s="56">
        <v>87.1</v>
      </c>
      <c r="BT627">
        <v>2</v>
      </c>
      <c r="BV627" s="56">
        <v>562</v>
      </c>
      <c r="BW627">
        <v>1</v>
      </c>
      <c r="BY627" s="56">
        <v>74.7</v>
      </c>
      <c r="BZ627">
        <v>1</v>
      </c>
      <c r="CB627" s="56">
        <v>560</v>
      </c>
      <c r="CC627">
        <v>1</v>
      </c>
      <c r="CE627" s="56">
        <v>89.2</v>
      </c>
      <c r="CF627">
        <v>1</v>
      </c>
      <c r="CH627" s="56">
        <v>565</v>
      </c>
      <c r="CI627">
        <v>1</v>
      </c>
      <c r="CK627" s="56">
        <v>79.900000000000006</v>
      </c>
      <c r="CL627">
        <v>2</v>
      </c>
    </row>
    <row r="628" spans="14:90" x14ac:dyDescent="0.2">
      <c r="N628" s="56" t="s">
        <v>1624</v>
      </c>
      <c r="O628">
        <v>1</v>
      </c>
      <c r="AL628" s="56">
        <v>561</v>
      </c>
      <c r="AM628">
        <v>1</v>
      </c>
      <c r="AO628" s="56">
        <v>94.7</v>
      </c>
      <c r="AP628">
        <v>1</v>
      </c>
      <c r="AR628" s="56">
        <v>561</v>
      </c>
      <c r="AS628">
        <v>1</v>
      </c>
      <c r="AU628" s="56">
        <v>79.8</v>
      </c>
      <c r="AV628">
        <v>2</v>
      </c>
      <c r="AX628" s="56">
        <v>565</v>
      </c>
      <c r="AY628">
        <v>1</v>
      </c>
      <c r="BA628" s="56">
        <v>86.1</v>
      </c>
      <c r="BB628">
        <v>1</v>
      </c>
      <c r="BD628" s="56">
        <v>563</v>
      </c>
      <c r="BE628">
        <v>1</v>
      </c>
      <c r="BG628" s="56">
        <v>95.4</v>
      </c>
      <c r="BH628">
        <v>1</v>
      </c>
      <c r="BJ628" s="56">
        <v>566</v>
      </c>
      <c r="BK628">
        <v>1</v>
      </c>
      <c r="BM628" s="56">
        <v>93.1</v>
      </c>
      <c r="BN628">
        <v>2</v>
      </c>
      <c r="BP628" s="56">
        <v>562</v>
      </c>
      <c r="BQ628">
        <v>1</v>
      </c>
      <c r="BS628" s="56">
        <v>87.3</v>
      </c>
      <c r="BT628">
        <v>2</v>
      </c>
      <c r="BV628" s="56">
        <v>563</v>
      </c>
      <c r="BW628">
        <v>1</v>
      </c>
      <c r="BY628" s="56">
        <v>74.8</v>
      </c>
      <c r="BZ628">
        <v>2</v>
      </c>
      <c r="CB628" s="56">
        <v>561</v>
      </c>
      <c r="CC628">
        <v>1</v>
      </c>
      <c r="CE628" s="56">
        <v>89.3</v>
      </c>
      <c r="CF628">
        <v>2</v>
      </c>
      <c r="CH628" s="56">
        <v>566</v>
      </c>
      <c r="CI628">
        <v>1</v>
      </c>
      <c r="CK628" s="56">
        <v>80</v>
      </c>
      <c r="CL628">
        <v>3</v>
      </c>
    </row>
    <row r="629" spans="14:90" x14ac:dyDescent="0.2">
      <c r="N629" s="56" t="s">
        <v>452</v>
      </c>
      <c r="O629">
        <v>1</v>
      </c>
      <c r="AL629" s="56">
        <v>562</v>
      </c>
      <c r="AM629">
        <v>1</v>
      </c>
      <c r="AO629" s="56">
        <v>95</v>
      </c>
      <c r="AP629">
        <v>1</v>
      </c>
      <c r="AR629" s="56">
        <v>562</v>
      </c>
      <c r="AS629">
        <v>1</v>
      </c>
      <c r="AU629" s="56">
        <v>79.900000000000006</v>
      </c>
      <c r="AV629">
        <v>1</v>
      </c>
      <c r="AX629" s="56">
        <v>566</v>
      </c>
      <c r="AY629">
        <v>1</v>
      </c>
      <c r="BA629" s="56">
        <v>86.2</v>
      </c>
      <c r="BB629">
        <v>1</v>
      </c>
      <c r="BD629" s="56">
        <v>564</v>
      </c>
      <c r="BE629">
        <v>1</v>
      </c>
      <c r="BG629" s="56">
        <v>95.6</v>
      </c>
      <c r="BH629">
        <v>5</v>
      </c>
      <c r="BJ629" s="56">
        <v>567</v>
      </c>
      <c r="BK629">
        <v>1</v>
      </c>
      <c r="BM629" s="56">
        <v>93.3</v>
      </c>
      <c r="BN629">
        <v>3</v>
      </c>
      <c r="BP629" s="56">
        <v>563</v>
      </c>
      <c r="BQ629">
        <v>1</v>
      </c>
      <c r="BS629" s="56">
        <v>87.9</v>
      </c>
      <c r="BT629">
        <v>1</v>
      </c>
      <c r="BV629" s="56">
        <v>564</v>
      </c>
      <c r="BW629">
        <v>1</v>
      </c>
      <c r="BY629" s="56">
        <v>74.900000000000006</v>
      </c>
      <c r="BZ629">
        <v>2</v>
      </c>
      <c r="CB629" s="56">
        <v>562</v>
      </c>
      <c r="CC629">
        <v>1</v>
      </c>
      <c r="CE629" s="56">
        <v>89.4</v>
      </c>
      <c r="CF629">
        <v>1</v>
      </c>
      <c r="CH629" s="56">
        <v>567</v>
      </c>
      <c r="CI629">
        <v>1</v>
      </c>
      <c r="CK629" s="56">
        <v>80.099999999999994</v>
      </c>
      <c r="CL629">
        <v>1</v>
      </c>
    </row>
    <row r="630" spans="14:90" x14ac:dyDescent="0.2">
      <c r="N630" s="56" t="s">
        <v>351</v>
      </c>
      <c r="O630">
        <v>1</v>
      </c>
      <c r="AL630" s="56">
        <v>563</v>
      </c>
      <c r="AM630">
        <v>1</v>
      </c>
      <c r="AO630" s="56">
        <v>95.1</v>
      </c>
      <c r="AP630">
        <v>1</v>
      </c>
      <c r="AR630" s="56">
        <v>563</v>
      </c>
      <c r="AS630">
        <v>1</v>
      </c>
      <c r="AU630" s="56">
        <v>80</v>
      </c>
      <c r="AV630">
        <v>1</v>
      </c>
      <c r="AX630" s="56">
        <v>567</v>
      </c>
      <c r="AY630">
        <v>1</v>
      </c>
      <c r="BA630" s="56">
        <v>87</v>
      </c>
      <c r="BB630">
        <v>1</v>
      </c>
      <c r="BD630" s="56">
        <v>565</v>
      </c>
      <c r="BE630">
        <v>1</v>
      </c>
      <c r="BG630" s="56">
        <v>95.8</v>
      </c>
      <c r="BH630">
        <v>3</v>
      </c>
      <c r="BJ630" s="56">
        <v>568</v>
      </c>
      <c r="BK630">
        <v>1</v>
      </c>
      <c r="BM630" s="56">
        <v>93.4</v>
      </c>
      <c r="BN630">
        <v>3</v>
      </c>
      <c r="BP630" s="56">
        <v>564</v>
      </c>
      <c r="BQ630">
        <v>1</v>
      </c>
      <c r="BS630" s="56">
        <v>88</v>
      </c>
      <c r="BT630">
        <v>1</v>
      </c>
      <c r="BV630" s="56">
        <v>565</v>
      </c>
      <c r="BW630">
        <v>1</v>
      </c>
      <c r="BY630" s="56">
        <v>75.099999999999994</v>
      </c>
      <c r="BZ630">
        <v>2</v>
      </c>
      <c r="CB630" s="56">
        <v>563</v>
      </c>
      <c r="CC630">
        <v>1</v>
      </c>
      <c r="CE630" s="56">
        <v>89.8</v>
      </c>
      <c r="CF630">
        <v>1</v>
      </c>
      <c r="CH630" s="56">
        <v>568</v>
      </c>
      <c r="CI630">
        <v>1</v>
      </c>
      <c r="CK630" s="56">
        <v>80.2</v>
      </c>
      <c r="CL630">
        <v>2</v>
      </c>
    </row>
    <row r="631" spans="14:90" x14ac:dyDescent="0.2">
      <c r="N631" s="56" t="s">
        <v>1906</v>
      </c>
      <c r="O631">
        <v>1</v>
      </c>
      <c r="AL631" s="56">
        <v>564</v>
      </c>
      <c r="AM631">
        <v>1</v>
      </c>
      <c r="AO631" s="56">
        <v>95.4</v>
      </c>
      <c r="AP631">
        <v>1</v>
      </c>
      <c r="AR631" s="56">
        <v>564</v>
      </c>
      <c r="AS631">
        <v>1</v>
      </c>
      <c r="AU631" s="56">
        <v>80.7</v>
      </c>
      <c r="AV631">
        <v>1</v>
      </c>
      <c r="AX631" s="56">
        <v>568</v>
      </c>
      <c r="AY631">
        <v>1</v>
      </c>
      <c r="BA631" s="56">
        <v>87.2</v>
      </c>
      <c r="BB631">
        <v>2</v>
      </c>
      <c r="BD631" s="56">
        <v>566</v>
      </c>
      <c r="BE631">
        <v>1</v>
      </c>
      <c r="BG631" s="56">
        <v>96.1</v>
      </c>
      <c r="BH631">
        <v>1</v>
      </c>
      <c r="BJ631" s="56">
        <v>569</v>
      </c>
      <c r="BK631">
        <v>1</v>
      </c>
      <c r="BM631" s="56">
        <v>93.5</v>
      </c>
      <c r="BN631">
        <v>1</v>
      </c>
      <c r="BP631" s="56">
        <v>565</v>
      </c>
      <c r="BQ631">
        <v>1</v>
      </c>
      <c r="BS631" s="56">
        <v>88.3</v>
      </c>
      <c r="BT631">
        <v>1</v>
      </c>
      <c r="BV631" s="56">
        <v>566</v>
      </c>
      <c r="BW631">
        <v>1</v>
      </c>
      <c r="BY631" s="56">
        <v>75.2</v>
      </c>
      <c r="BZ631">
        <v>1</v>
      </c>
      <c r="CB631" s="56">
        <v>564</v>
      </c>
      <c r="CC631">
        <v>1</v>
      </c>
      <c r="CE631" s="56">
        <v>89.9</v>
      </c>
      <c r="CF631">
        <v>1</v>
      </c>
      <c r="CH631" s="56">
        <v>569</v>
      </c>
      <c r="CI631">
        <v>1</v>
      </c>
      <c r="CK631" s="56">
        <v>80.3</v>
      </c>
      <c r="CL631">
        <v>1</v>
      </c>
    </row>
    <row r="632" spans="14:90" x14ac:dyDescent="0.2">
      <c r="N632" s="56" t="s">
        <v>1765</v>
      </c>
      <c r="O632">
        <v>1</v>
      </c>
      <c r="AL632" s="56">
        <v>565</v>
      </c>
      <c r="AM632">
        <v>1</v>
      </c>
      <c r="AO632" s="56">
        <v>95.5</v>
      </c>
      <c r="AP632">
        <v>1</v>
      </c>
      <c r="AR632" s="56">
        <v>565</v>
      </c>
      <c r="AS632">
        <v>1</v>
      </c>
      <c r="AU632" s="56">
        <v>81.099999999999994</v>
      </c>
      <c r="AV632">
        <v>2</v>
      </c>
      <c r="AX632" s="56">
        <v>569</v>
      </c>
      <c r="AY632">
        <v>1</v>
      </c>
      <c r="BA632" s="56">
        <v>87.7</v>
      </c>
      <c r="BB632">
        <v>1</v>
      </c>
      <c r="BD632" s="56">
        <v>567</v>
      </c>
      <c r="BE632">
        <v>1</v>
      </c>
      <c r="BG632" s="56">
        <v>96.3</v>
      </c>
      <c r="BH632">
        <v>1</v>
      </c>
      <c r="BJ632" s="56">
        <v>570</v>
      </c>
      <c r="BK632">
        <v>1</v>
      </c>
      <c r="BM632" s="56">
        <v>94.2</v>
      </c>
      <c r="BN632">
        <v>1</v>
      </c>
      <c r="BP632" s="56">
        <v>566</v>
      </c>
      <c r="BQ632">
        <v>1</v>
      </c>
      <c r="BS632" s="56">
        <v>88.5</v>
      </c>
      <c r="BT632">
        <v>1</v>
      </c>
      <c r="BV632" s="56">
        <v>567</v>
      </c>
      <c r="BW632">
        <v>1</v>
      </c>
      <c r="BY632" s="56">
        <v>75.3</v>
      </c>
      <c r="BZ632">
        <v>4</v>
      </c>
      <c r="CB632" s="56">
        <v>565</v>
      </c>
      <c r="CC632">
        <v>1</v>
      </c>
      <c r="CE632" s="56">
        <v>90</v>
      </c>
      <c r="CF632">
        <v>1</v>
      </c>
      <c r="CH632" s="56">
        <v>570</v>
      </c>
      <c r="CI632">
        <v>1</v>
      </c>
      <c r="CK632" s="56">
        <v>80.400000000000006</v>
      </c>
      <c r="CL632">
        <v>2</v>
      </c>
    </row>
    <row r="633" spans="14:90" x14ac:dyDescent="0.2">
      <c r="N633" s="56" t="s">
        <v>716</v>
      </c>
      <c r="O633">
        <v>1</v>
      </c>
      <c r="AL633" s="56">
        <v>566</v>
      </c>
      <c r="AM633">
        <v>1</v>
      </c>
      <c r="AO633" s="56">
        <v>95.7</v>
      </c>
      <c r="AP633">
        <v>2</v>
      </c>
      <c r="AR633" s="56">
        <v>566</v>
      </c>
      <c r="AS633">
        <v>1</v>
      </c>
      <c r="AU633" s="56">
        <v>81.2</v>
      </c>
      <c r="AV633">
        <v>2</v>
      </c>
      <c r="AX633" s="56">
        <v>570</v>
      </c>
      <c r="AY633">
        <v>1</v>
      </c>
      <c r="BA633" s="56">
        <v>87.8</v>
      </c>
      <c r="BB633">
        <v>2</v>
      </c>
      <c r="BD633" s="56">
        <v>568</v>
      </c>
      <c r="BE633">
        <v>1</v>
      </c>
      <c r="BG633" s="56">
        <v>96.4</v>
      </c>
      <c r="BH633">
        <v>5</v>
      </c>
      <c r="BJ633" s="56">
        <v>571</v>
      </c>
      <c r="BK633">
        <v>1</v>
      </c>
      <c r="BM633" s="56">
        <v>94.3</v>
      </c>
      <c r="BN633">
        <v>1</v>
      </c>
      <c r="BP633" s="56">
        <v>567</v>
      </c>
      <c r="BQ633">
        <v>1</v>
      </c>
      <c r="BS633" s="56">
        <v>89.2</v>
      </c>
      <c r="BT633">
        <v>1</v>
      </c>
      <c r="BV633" s="56">
        <v>568</v>
      </c>
      <c r="BW633">
        <v>1</v>
      </c>
      <c r="BY633" s="56">
        <v>75.400000000000006</v>
      </c>
      <c r="BZ633">
        <v>3</v>
      </c>
      <c r="CB633" s="56">
        <v>566</v>
      </c>
      <c r="CC633">
        <v>1</v>
      </c>
      <c r="CE633" s="56">
        <v>90.1</v>
      </c>
      <c r="CF633">
        <v>1</v>
      </c>
      <c r="CH633" s="56">
        <v>571</v>
      </c>
      <c r="CI633">
        <v>1</v>
      </c>
      <c r="CK633" s="56">
        <v>80.599999999999994</v>
      </c>
      <c r="CL633">
        <v>1</v>
      </c>
    </row>
    <row r="634" spans="14:90" x14ac:dyDescent="0.2">
      <c r="N634" s="56" t="s">
        <v>348</v>
      </c>
      <c r="O634">
        <v>1</v>
      </c>
      <c r="AL634" s="56">
        <v>567</v>
      </c>
      <c r="AM634">
        <v>1</v>
      </c>
      <c r="AO634" s="56">
        <v>95.8</v>
      </c>
      <c r="AP634">
        <v>1</v>
      </c>
      <c r="AR634" s="56">
        <v>567</v>
      </c>
      <c r="AS634">
        <v>1</v>
      </c>
      <c r="AU634" s="56">
        <v>81.400000000000006</v>
      </c>
      <c r="AV634">
        <v>1</v>
      </c>
      <c r="AX634" s="56">
        <v>571</v>
      </c>
      <c r="AY634">
        <v>1</v>
      </c>
      <c r="BA634" s="56">
        <v>88.2</v>
      </c>
      <c r="BB634">
        <v>1</v>
      </c>
      <c r="BD634" s="56">
        <v>569</v>
      </c>
      <c r="BE634">
        <v>1</v>
      </c>
      <c r="BG634" s="56">
        <v>96.6</v>
      </c>
      <c r="BH634">
        <v>1</v>
      </c>
      <c r="BJ634" s="56">
        <v>572</v>
      </c>
      <c r="BK634">
        <v>1</v>
      </c>
      <c r="BM634" s="56">
        <v>94.4</v>
      </c>
      <c r="BN634">
        <v>1</v>
      </c>
      <c r="BP634" s="56">
        <v>568</v>
      </c>
      <c r="BQ634">
        <v>1</v>
      </c>
      <c r="BS634" s="56">
        <v>89.7</v>
      </c>
      <c r="BT634">
        <v>1</v>
      </c>
      <c r="BV634" s="56">
        <v>569</v>
      </c>
      <c r="BW634">
        <v>1</v>
      </c>
      <c r="BY634" s="56">
        <v>75.5</v>
      </c>
      <c r="BZ634">
        <v>2</v>
      </c>
      <c r="CB634" s="56">
        <v>567</v>
      </c>
      <c r="CC634">
        <v>1</v>
      </c>
      <c r="CE634" s="56">
        <v>90.3</v>
      </c>
      <c r="CF634">
        <v>1</v>
      </c>
      <c r="CH634" s="56">
        <v>572</v>
      </c>
      <c r="CI634">
        <v>1</v>
      </c>
      <c r="CK634" s="56">
        <v>80.7</v>
      </c>
      <c r="CL634">
        <v>1</v>
      </c>
    </row>
    <row r="635" spans="14:90" x14ac:dyDescent="0.2">
      <c r="N635" s="56" t="s">
        <v>572</v>
      </c>
      <c r="O635">
        <v>1</v>
      </c>
      <c r="AL635" s="56">
        <v>568</v>
      </c>
      <c r="AM635">
        <v>1</v>
      </c>
      <c r="AO635" s="56">
        <v>95.9</v>
      </c>
      <c r="AP635">
        <v>1</v>
      </c>
      <c r="AR635" s="56">
        <v>568</v>
      </c>
      <c r="AS635">
        <v>1</v>
      </c>
      <c r="AU635" s="56">
        <v>81.7</v>
      </c>
      <c r="AV635">
        <v>1</v>
      </c>
      <c r="AX635" s="56">
        <v>572</v>
      </c>
      <c r="AY635">
        <v>1</v>
      </c>
      <c r="BA635" s="56">
        <v>88.3</v>
      </c>
      <c r="BB635">
        <v>1</v>
      </c>
      <c r="BD635" s="56">
        <v>570</v>
      </c>
      <c r="BE635">
        <v>1</v>
      </c>
      <c r="BG635" s="56">
        <v>96.7</v>
      </c>
      <c r="BH635">
        <v>4</v>
      </c>
      <c r="BJ635" s="56">
        <v>573</v>
      </c>
      <c r="BK635">
        <v>1</v>
      </c>
      <c r="BM635" s="56">
        <v>94.5</v>
      </c>
      <c r="BN635">
        <v>1</v>
      </c>
      <c r="BP635" s="56">
        <v>569</v>
      </c>
      <c r="BQ635">
        <v>1</v>
      </c>
      <c r="BS635" s="56">
        <v>89.9</v>
      </c>
      <c r="BT635">
        <v>2</v>
      </c>
      <c r="BV635" s="56">
        <v>570</v>
      </c>
      <c r="BW635">
        <v>1</v>
      </c>
      <c r="BY635" s="56">
        <v>75.599999999999994</v>
      </c>
      <c r="BZ635">
        <v>3</v>
      </c>
      <c r="CB635" s="56">
        <v>568</v>
      </c>
      <c r="CC635">
        <v>1</v>
      </c>
      <c r="CE635" s="56">
        <v>90.4</v>
      </c>
      <c r="CF635">
        <v>1</v>
      </c>
      <c r="CH635" s="56">
        <v>573</v>
      </c>
      <c r="CI635">
        <v>1</v>
      </c>
      <c r="CK635" s="56">
        <v>80.8</v>
      </c>
      <c r="CL635">
        <v>1</v>
      </c>
    </row>
    <row r="636" spans="14:90" x14ac:dyDescent="0.2">
      <c r="N636" s="56" t="s">
        <v>1565</v>
      </c>
      <c r="O636">
        <v>1</v>
      </c>
      <c r="AL636" s="56">
        <v>569</v>
      </c>
      <c r="AM636">
        <v>1</v>
      </c>
      <c r="AO636" s="56">
        <v>96.3</v>
      </c>
      <c r="AP636">
        <v>1</v>
      </c>
      <c r="AR636" s="56">
        <v>569</v>
      </c>
      <c r="AS636">
        <v>1</v>
      </c>
      <c r="AU636" s="56">
        <v>82</v>
      </c>
      <c r="AV636">
        <v>1</v>
      </c>
      <c r="AX636" s="56">
        <v>573</v>
      </c>
      <c r="AY636">
        <v>1</v>
      </c>
      <c r="BA636" s="56">
        <v>88.6</v>
      </c>
      <c r="BB636">
        <v>1</v>
      </c>
      <c r="BD636" s="56">
        <v>571</v>
      </c>
      <c r="BE636">
        <v>1</v>
      </c>
      <c r="BG636" s="56">
        <v>96.8</v>
      </c>
      <c r="BH636">
        <v>2</v>
      </c>
      <c r="BJ636" s="56">
        <v>574</v>
      </c>
      <c r="BK636">
        <v>1</v>
      </c>
      <c r="BM636" s="56">
        <v>94.6</v>
      </c>
      <c r="BN636">
        <v>2</v>
      </c>
      <c r="BP636" s="56">
        <v>570</v>
      </c>
      <c r="BQ636">
        <v>1</v>
      </c>
      <c r="BS636" s="56">
        <v>90</v>
      </c>
      <c r="BT636">
        <v>2</v>
      </c>
      <c r="BV636" s="56">
        <v>571</v>
      </c>
      <c r="BW636">
        <v>1</v>
      </c>
      <c r="BY636" s="56">
        <v>75.7</v>
      </c>
      <c r="BZ636">
        <v>4</v>
      </c>
      <c r="CB636" s="56">
        <v>569</v>
      </c>
      <c r="CC636">
        <v>1</v>
      </c>
      <c r="CE636" s="56">
        <v>90.5</v>
      </c>
      <c r="CF636">
        <v>2</v>
      </c>
      <c r="CH636" s="56">
        <v>574</v>
      </c>
      <c r="CI636">
        <v>1</v>
      </c>
      <c r="CK636" s="56">
        <v>81.2</v>
      </c>
      <c r="CL636">
        <v>2</v>
      </c>
    </row>
    <row r="637" spans="14:90" x14ac:dyDescent="0.2">
      <c r="N637" s="56" t="s">
        <v>1095</v>
      </c>
      <c r="O637">
        <v>1</v>
      </c>
      <c r="AL637" s="56">
        <v>570</v>
      </c>
      <c r="AM637">
        <v>1</v>
      </c>
      <c r="AO637" s="56">
        <v>96.5</v>
      </c>
      <c r="AP637">
        <v>1</v>
      </c>
      <c r="AR637" s="56">
        <v>570</v>
      </c>
      <c r="AS637">
        <v>1</v>
      </c>
      <c r="AU637" s="56">
        <v>82.2</v>
      </c>
      <c r="AV637">
        <v>1</v>
      </c>
      <c r="AX637" s="56">
        <v>574</v>
      </c>
      <c r="AY637">
        <v>1</v>
      </c>
      <c r="BA637" s="56">
        <v>89.2</v>
      </c>
      <c r="BB637">
        <v>1</v>
      </c>
      <c r="BD637" s="56">
        <v>572</v>
      </c>
      <c r="BE637">
        <v>1</v>
      </c>
      <c r="BG637" s="56">
        <v>96.9</v>
      </c>
      <c r="BH637">
        <v>2</v>
      </c>
      <c r="BJ637" s="56">
        <v>575</v>
      </c>
      <c r="BK637">
        <v>1</v>
      </c>
      <c r="BM637" s="56">
        <v>94.7</v>
      </c>
      <c r="BN637">
        <v>3</v>
      </c>
      <c r="BP637" s="56">
        <v>571</v>
      </c>
      <c r="BQ637">
        <v>1</v>
      </c>
      <c r="BS637" s="56">
        <v>90.3</v>
      </c>
      <c r="BT637">
        <v>1</v>
      </c>
      <c r="BV637" s="56">
        <v>572</v>
      </c>
      <c r="BW637">
        <v>1</v>
      </c>
      <c r="BY637" s="56">
        <v>75.8</v>
      </c>
      <c r="BZ637">
        <v>4</v>
      </c>
      <c r="CB637" s="56">
        <v>570</v>
      </c>
      <c r="CC637">
        <v>1</v>
      </c>
      <c r="CE637" s="56">
        <v>90.6</v>
      </c>
      <c r="CF637">
        <v>2</v>
      </c>
      <c r="CH637" s="56">
        <v>575</v>
      </c>
      <c r="CI637">
        <v>1</v>
      </c>
      <c r="CK637" s="56">
        <v>81.3</v>
      </c>
      <c r="CL637">
        <v>1</v>
      </c>
    </row>
    <row r="638" spans="14:90" x14ac:dyDescent="0.2">
      <c r="N638" s="56" t="s">
        <v>548</v>
      </c>
      <c r="O638">
        <v>1</v>
      </c>
      <c r="AL638" s="56">
        <v>571</v>
      </c>
      <c r="AM638">
        <v>1</v>
      </c>
      <c r="AO638" s="56">
        <v>96.7</v>
      </c>
      <c r="AP638">
        <v>2</v>
      </c>
      <c r="AR638" s="56">
        <v>571</v>
      </c>
      <c r="AS638">
        <v>1</v>
      </c>
      <c r="AU638" s="56">
        <v>82.3</v>
      </c>
      <c r="AV638">
        <v>1</v>
      </c>
      <c r="AX638" s="56">
        <v>575</v>
      </c>
      <c r="AY638">
        <v>1</v>
      </c>
      <c r="BA638" s="56">
        <v>89.5</v>
      </c>
      <c r="BB638">
        <v>1</v>
      </c>
      <c r="BD638" s="56">
        <v>573</v>
      </c>
      <c r="BE638">
        <v>1</v>
      </c>
      <c r="BG638" s="56">
        <v>97.2</v>
      </c>
      <c r="BH638">
        <v>3</v>
      </c>
      <c r="BJ638" s="56">
        <v>576</v>
      </c>
      <c r="BK638">
        <v>1</v>
      </c>
      <c r="BM638" s="56">
        <v>94.8</v>
      </c>
      <c r="BN638">
        <v>2</v>
      </c>
      <c r="BP638" s="56">
        <v>572</v>
      </c>
      <c r="BQ638">
        <v>1</v>
      </c>
      <c r="BS638" s="56">
        <v>90.4</v>
      </c>
      <c r="BT638">
        <v>2</v>
      </c>
      <c r="BV638" s="56">
        <v>573</v>
      </c>
      <c r="BW638">
        <v>1</v>
      </c>
      <c r="BY638" s="56">
        <v>75.900000000000006</v>
      </c>
      <c r="BZ638">
        <v>1</v>
      </c>
      <c r="CB638" s="56">
        <v>571</v>
      </c>
      <c r="CC638">
        <v>1</v>
      </c>
      <c r="CE638" s="56">
        <v>90.7</v>
      </c>
      <c r="CF638">
        <v>1</v>
      </c>
      <c r="CH638" s="56">
        <v>576</v>
      </c>
      <c r="CI638">
        <v>1</v>
      </c>
      <c r="CK638" s="56">
        <v>81.5</v>
      </c>
      <c r="CL638">
        <v>1</v>
      </c>
    </row>
    <row r="639" spans="14:90" x14ac:dyDescent="0.2">
      <c r="N639" s="56" t="s">
        <v>1425</v>
      </c>
      <c r="O639">
        <v>1</v>
      </c>
      <c r="AL639" s="56">
        <v>572</v>
      </c>
      <c r="AM639">
        <v>1</v>
      </c>
      <c r="AO639" s="56">
        <v>96.8</v>
      </c>
      <c r="AP639">
        <v>1</v>
      </c>
      <c r="AR639" s="56">
        <v>572</v>
      </c>
      <c r="AS639">
        <v>1</v>
      </c>
      <c r="AU639" s="56">
        <v>82.4</v>
      </c>
      <c r="AV639">
        <v>1</v>
      </c>
      <c r="AX639" s="56">
        <v>576</v>
      </c>
      <c r="AY639">
        <v>1</v>
      </c>
      <c r="BA639" s="56">
        <v>89.6</v>
      </c>
      <c r="BB639">
        <v>1</v>
      </c>
      <c r="BD639" s="56">
        <v>574</v>
      </c>
      <c r="BE639">
        <v>1</v>
      </c>
      <c r="BG639" s="56">
        <v>97.6</v>
      </c>
      <c r="BH639">
        <v>2</v>
      </c>
      <c r="BJ639" s="56">
        <v>577</v>
      </c>
      <c r="BK639">
        <v>1</v>
      </c>
      <c r="BM639" s="56">
        <v>94.9</v>
      </c>
      <c r="BN639">
        <v>1</v>
      </c>
      <c r="BP639" s="56">
        <v>573</v>
      </c>
      <c r="BQ639">
        <v>1</v>
      </c>
      <c r="BS639" s="56">
        <v>90.5</v>
      </c>
      <c r="BT639">
        <v>1</v>
      </c>
      <c r="BV639" s="56">
        <v>574</v>
      </c>
      <c r="BW639">
        <v>1</v>
      </c>
      <c r="BY639" s="56">
        <v>76.2</v>
      </c>
      <c r="BZ639">
        <v>1</v>
      </c>
      <c r="CB639" s="56">
        <v>572</v>
      </c>
      <c r="CC639">
        <v>1</v>
      </c>
      <c r="CE639" s="56">
        <v>90.8</v>
      </c>
      <c r="CF639">
        <v>1</v>
      </c>
      <c r="CH639" s="56">
        <v>577</v>
      </c>
      <c r="CI639">
        <v>1</v>
      </c>
      <c r="CK639" s="56">
        <v>81.599999999999994</v>
      </c>
      <c r="CL639">
        <v>2</v>
      </c>
    </row>
    <row r="640" spans="14:90" x14ac:dyDescent="0.2">
      <c r="N640" s="56" t="s">
        <v>659</v>
      </c>
      <c r="O640">
        <v>1</v>
      </c>
      <c r="AL640" s="56">
        <v>573</v>
      </c>
      <c r="AM640">
        <v>1</v>
      </c>
      <c r="AO640" s="56">
        <v>97.2</v>
      </c>
      <c r="AP640">
        <v>2</v>
      </c>
      <c r="AR640" s="56">
        <v>573</v>
      </c>
      <c r="AS640">
        <v>1</v>
      </c>
      <c r="AU640" s="56">
        <v>82.5</v>
      </c>
      <c r="AV640">
        <v>1</v>
      </c>
      <c r="AX640" s="56">
        <v>577</v>
      </c>
      <c r="AY640">
        <v>1</v>
      </c>
      <c r="BA640" s="56">
        <v>90.1</v>
      </c>
      <c r="BB640">
        <v>1</v>
      </c>
      <c r="BD640" s="56">
        <v>575</v>
      </c>
      <c r="BE640">
        <v>1</v>
      </c>
      <c r="BG640" s="56">
        <v>97.9</v>
      </c>
      <c r="BH640">
        <v>3</v>
      </c>
      <c r="BJ640" s="56">
        <v>578</v>
      </c>
      <c r="BK640">
        <v>1</v>
      </c>
      <c r="BM640" s="56">
        <v>95.2</v>
      </c>
      <c r="BN640">
        <v>2</v>
      </c>
      <c r="BP640" s="56">
        <v>574</v>
      </c>
      <c r="BQ640">
        <v>1</v>
      </c>
      <c r="BS640" s="56">
        <v>90.7</v>
      </c>
      <c r="BT640">
        <v>2</v>
      </c>
      <c r="BV640" s="56">
        <v>575</v>
      </c>
      <c r="BW640">
        <v>1</v>
      </c>
      <c r="BY640" s="56">
        <v>76.3</v>
      </c>
      <c r="BZ640">
        <v>1</v>
      </c>
      <c r="CB640" s="56">
        <v>573</v>
      </c>
      <c r="CC640">
        <v>1</v>
      </c>
      <c r="CE640" s="56">
        <v>91</v>
      </c>
      <c r="CF640">
        <v>2</v>
      </c>
      <c r="CH640" s="56">
        <v>578</v>
      </c>
      <c r="CI640">
        <v>1</v>
      </c>
      <c r="CK640" s="56">
        <v>81.8</v>
      </c>
      <c r="CL640">
        <v>1</v>
      </c>
    </row>
    <row r="641" spans="14:90" x14ac:dyDescent="0.2">
      <c r="N641" s="56" t="s">
        <v>920</v>
      </c>
      <c r="O641">
        <v>1</v>
      </c>
      <c r="AL641" s="56">
        <v>574</v>
      </c>
      <c r="AM641">
        <v>1</v>
      </c>
      <c r="AO641" s="56">
        <v>97.4</v>
      </c>
      <c r="AP641">
        <v>1</v>
      </c>
      <c r="AR641" s="56">
        <v>574</v>
      </c>
      <c r="AS641">
        <v>1</v>
      </c>
      <c r="AU641" s="56">
        <v>82.9</v>
      </c>
      <c r="AV641">
        <v>1</v>
      </c>
      <c r="AX641" s="56">
        <v>578</v>
      </c>
      <c r="AY641">
        <v>1</v>
      </c>
      <c r="BA641" s="56">
        <v>90.2</v>
      </c>
      <c r="BB641">
        <v>1</v>
      </c>
      <c r="BD641" s="56">
        <v>576</v>
      </c>
      <c r="BE641">
        <v>1</v>
      </c>
      <c r="BG641" s="56">
        <v>98</v>
      </c>
      <c r="BH641">
        <v>3</v>
      </c>
      <c r="BJ641" s="56">
        <v>579</v>
      </c>
      <c r="BK641">
        <v>1</v>
      </c>
      <c r="BM641" s="56">
        <v>95.3</v>
      </c>
      <c r="BN641">
        <v>1</v>
      </c>
      <c r="BP641" s="56">
        <v>575</v>
      </c>
      <c r="BQ641">
        <v>1</v>
      </c>
      <c r="BS641" s="56">
        <v>90.9</v>
      </c>
      <c r="BT641">
        <v>1</v>
      </c>
      <c r="BV641" s="56">
        <v>576</v>
      </c>
      <c r="BW641">
        <v>1</v>
      </c>
      <c r="BY641" s="56">
        <v>76.400000000000006</v>
      </c>
      <c r="BZ641">
        <v>4</v>
      </c>
      <c r="CB641" s="56">
        <v>574</v>
      </c>
      <c r="CC641">
        <v>1</v>
      </c>
      <c r="CE641" s="56">
        <v>91.2</v>
      </c>
      <c r="CF641">
        <v>1</v>
      </c>
      <c r="CH641" s="56">
        <v>579</v>
      </c>
      <c r="CI641">
        <v>1</v>
      </c>
      <c r="CK641" s="56">
        <v>81.900000000000006</v>
      </c>
      <c r="CL641">
        <v>2</v>
      </c>
    </row>
    <row r="642" spans="14:90" x14ac:dyDescent="0.2">
      <c r="N642" s="56" t="s">
        <v>1074</v>
      </c>
      <c r="O642">
        <v>1</v>
      </c>
      <c r="AL642" s="56">
        <v>575</v>
      </c>
      <c r="AM642">
        <v>1</v>
      </c>
      <c r="AO642" s="56">
        <v>97.8</v>
      </c>
      <c r="AP642">
        <v>1</v>
      </c>
      <c r="AR642" s="56">
        <v>575</v>
      </c>
      <c r="AS642">
        <v>1</v>
      </c>
      <c r="AU642" s="56">
        <v>83.2</v>
      </c>
      <c r="AV642">
        <v>2</v>
      </c>
      <c r="AX642" s="56">
        <v>579</v>
      </c>
      <c r="AY642">
        <v>1</v>
      </c>
      <c r="BA642" s="56">
        <v>90.9</v>
      </c>
      <c r="BB642">
        <v>3</v>
      </c>
      <c r="BD642" s="56">
        <v>577</v>
      </c>
      <c r="BE642">
        <v>1</v>
      </c>
      <c r="BG642" s="56">
        <v>98.2</v>
      </c>
      <c r="BH642">
        <v>1</v>
      </c>
      <c r="BJ642" s="56">
        <v>580</v>
      </c>
      <c r="BK642">
        <v>1</v>
      </c>
      <c r="BM642" s="56">
        <v>95.5</v>
      </c>
      <c r="BN642">
        <v>1</v>
      </c>
      <c r="BP642" s="56">
        <v>576</v>
      </c>
      <c r="BQ642">
        <v>1</v>
      </c>
      <c r="BS642" s="56">
        <v>91.2</v>
      </c>
      <c r="BT642">
        <v>2</v>
      </c>
      <c r="BV642" s="56">
        <v>577</v>
      </c>
      <c r="BW642">
        <v>1</v>
      </c>
      <c r="BY642" s="56">
        <v>76.5</v>
      </c>
      <c r="BZ642">
        <v>2</v>
      </c>
      <c r="CB642" s="56">
        <v>575</v>
      </c>
      <c r="CC642">
        <v>1</v>
      </c>
      <c r="CE642" s="56">
        <v>91.3</v>
      </c>
      <c r="CF642">
        <v>1</v>
      </c>
      <c r="CH642" s="56">
        <v>580</v>
      </c>
      <c r="CI642">
        <v>1</v>
      </c>
      <c r="CK642" s="56">
        <v>82</v>
      </c>
      <c r="CL642">
        <v>2</v>
      </c>
    </row>
    <row r="643" spans="14:90" x14ac:dyDescent="0.2">
      <c r="N643" s="56" t="s">
        <v>202</v>
      </c>
      <c r="O643">
        <v>1</v>
      </c>
      <c r="AL643" s="56">
        <v>576</v>
      </c>
      <c r="AM643">
        <v>1</v>
      </c>
      <c r="AO643" s="56">
        <v>98.2</v>
      </c>
      <c r="AP643">
        <v>2</v>
      </c>
      <c r="AR643" s="56">
        <v>576</v>
      </c>
      <c r="AS643">
        <v>1</v>
      </c>
      <c r="AU643" s="56">
        <v>83.5</v>
      </c>
      <c r="AV643">
        <v>1</v>
      </c>
      <c r="AX643" s="56">
        <v>580</v>
      </c>
      <c r="AY643">
        <v>1</v>
      </c>
      <c r="BA643" s="56">
        <v>91</v>
      </c>
      <c r="BB643">
        <v>1</v>
      </c>
      <c r="BD643" s="56">
        <v>578</v>
      </c>
      <c r="BE643">
        <v>1</v>
      </c>
      <c r="BG643" s="56">
        <v>98.4</v>
      </c>
      <c r="BH643">
        <v>1</v>
      </c>
      <c r="BJ643" s="56">
        <v>581</v>
      </c>
      <c r="BK643">
        <v>1</v>
      </c>
      <c r="BM643" s="56">
        <v>95.6</v>
      </c>
      <c r="BN643">
        <v>2</v>
      </c>
      <c r="BP643" s="56">
        <v>577</v>
      </c>
      <c r="BQ643">
        <v>1</v>
      </c>
      <c r="BS643" s="56">
        <v>91.3</v>
      </c>
      <c r="BT643">
        <v>1</v>
      </c>
      <c r="BV643" s="56">
        <v>578</v>
      </c>
      <c r="BW643">
        <v>1</v>
      </c>
      <c r="BY643" s="56">
        <v>76.599999999999994</v>
      </c>
      <c r="BZ643">
        <v>1</v>
      </c>
      <c r="CB643" s="56">
        <v>576</v>
      </c>
      <c r="CC643">
        <v>1</v>
      </c>
      <c r="CE643" s="56">
        <v>91.5</v>
      </c>
      <c r="CF643">
        <v>1</v>
      </c>
      <c r="CH643" s="56">
        <v>581</v>
      </c>
      <c r="CI643">
        <v>1</v>
      </c>
      <c r="CK643" s="56">
        <v>82.2</v>
      </c>
      <c r="CL643">
        <v>3</v>
      </c>
    </row>
    <row r="644" spans="14:90" x14ac:dyDescent="0.2">
      <c r="N644" s="56" t="s">
        <v>244</v>
      </c>
      <c r="O644">
        <v>1</v>
      </c>
      <c r="AL644" s="56">
        <v>577</v>
      </c>
      <c r="AM644">
        <v>1</v>
      </c>
      <c r="AO644" s="56">
        <v>98.5</v>
      </c>
      <c r="AP644">
        <v>2</v>
      </c>
      <c r="AR644" s="56">
        <v>577</v>
      </c>
      <c r="AS644">
        <v>1</v>
      </c>
      <c r="AU644" s="56">
        <v>83.8</v>
      </c>
      <c r="AV644">
        <v>1</v>
      </c>
      <c r="AX644" s="56">
        <v>581</v>
      </c>
      <c r="AY644">
        <v>1</v>
      </c>
      <c r="BA644" s="56">
        <v>91.1</v>
      </c>
      <c r="BB644">
        <v>1</v>
      </c>
      <c r="BD644" s="56">
        <v>579</v>
      </c>
      <c r="BE644">
        <v>1</v>
      </c>
      <c r="BG644" s="56">
        <v>98.5</v>
      </c>
      <c r="BH644">
        <v>2</v>
      </c>
      <c r="BJ644" s="56">
        <v>582</v>
      </c>
      <c r="BK644">
        <v>1</v>
      </c>
      <c r="BM644" s="56">
        <v>95.7</v>
      </c>
      <c r="BN644">
        <v>2</v>
      </c>
      <c r="BP644" s="56">
        <v>578</v>
      </c>
      <c r="BQ644">
        <v>1</v>
      </c>
      <c r="BS644" s="56">
        <v>91.4</v>
      </c>
      <c r="BT644">
        <v>3</v>
      </c>
      <c r="BV644" s="56">
        <v>579</v>
      </c>
      <c r="BW644">
        <v>1</v>
      </c>
      <c r="BY644" s="56">
        <v>76.7</v>
      </c>
      <c r="BZ644">
        <v>1</v>
      </c>
      <c r="CB644" s="56">
        <v>577</v>
      </c>
      <c r="CC644">
        <v>1</v>
      </c>
      <c r="CE644" s="56">
        <v>91.9</v>
      </c>
      <c r="CF644">
        <v>2</v>
      </c>
      <c r="CH644" s="56">
        <v>582</v>
      </c>
      <c r="CI644">
        <v>1</v>
      </c>
      <c r="CK644" s="56">
        <v>82.4</v>
      </c>
      <c r="CL644">
        <v>2</v>
      </c>
    </row>
    <row r="645" spans="14:90" x14ac:dyDescent="0.2">
      <c r="N645" s="56" t="s">
        <v>653</v>
      </c>
      <c r="O645">
        <v>1</v>
      </c>
      <c r="AL645" s="56">
        <v>578</v>
      </c>
      <c r="AM645">
        <v>1</v>
      </c>
      <c r="AO645" s="56">
        <v>98.6</v>
      </c>
      <c r="AP645">
        <v>1</v>
      </c>
      <c r="AR645" s="56">
        <v>578</v>
      </c>
      <c r="AS645">
        <v>1</v>
      </c>
      <c r="AU645" s="56">
        <v>83.9</v>
      </c>
      <c r="AV645">
        <v>3</v>
      </c>
      <c r="AX645" s="56">
        <v>582</v>
      </c>
      <c r="AY645">
        <v>1</v>
      </c>
      <c r="BA645" s="56">
        <v>91.3</v>
      </c>
      <c r="BB645">
        <v>1</v>
      </c>
      <c r="BD645" s="56">
        <v>580</v>
      </c>
      <c r="BE645">
        <v>1</v>
      </c>
      <c r="BG645" s="56">
        <v>98.8</v>
      </c>
      <c r="BH645">
        <v>4</v>
      </c>
      <c r="BJ645" s="56">
        <v>583</v>
      </c>
      <c r="BK645">
        <v>1</v>
      </c>
      <c r="BM645" s="56">
        <v>95.8</v>
      </c>
      <c r="BN645">
        <v>3</v>
      </c>
      <c r="BP645" s="56">
        <v>579</v>
      </c>
      <c r="BQ645">
        <v>1</v>
      </c>
      <c r="BS645" s="56">
        <v>91.5</v>
      </c>
      <c r="BT645">
        <v>1</v>
      </c>
      <c r="BV645" s="56">
        <v>580</v>
      </c>
      <c r="BW645">
        <v>1</v>
      </c>
      <c r="BY645" s="56">
        <v>76.8</v>
      </c>
      <c r="BZ645">
        <v>1</v>
      </c>
      <c r="CB645" s="56">
        <v>578</v>
      </c>
      <c r="CC645">
        <v>1</v>
      </c>
      <c r="CE645" s="56">
        <v>92</v>
      </c>
      <c r="CF645">
        <v>1</v>
      </c>
      <c r="CH645" s="56">
        <v>583</v>
      </c>
      <c r="CI645">
        <v>1</v>
      </c>
      <c r="CK645" s="56">
        <v>82.5</v>
      </c>
      <c r="CL645">
        <v>3</v>
      </c>
    </row>
    <row r="646" spans="14:90" x14ac:dyDescent="0.2">
      <c r="N646" s="56" t="s">
        <v>1877</v>
      </c>
      <c r="O646">
        <v>1</v>
      </c>
      <c r="AL646" s="56">
        <v>579</v>
      </c>
      <c r="AM646">
        <v>1</v>
      </c>
      <c r="AO646" s="56">
        <v>98.7</v>
      </c>
      <c r="AP646">
        <v>1</v>
      </c>
      <c r="AR646" s="56">
        <v>579</v>
      </c>
      <c r="AS646">
        <v>1</v>
      </c>
      <c r="AU646" s="56">
        <v>84.2</v>
      </c>
      <c r="AV646">
        <v>2</v>
      </c>
      <c r="AX646" s="56">
        <v>583</v>
      </c>
      <c r="AY646">
        <v>1</v>
      </c>
      <c r="BA646" s="56">
        <v>91.6</v>
      </c>
      <c r="BB646">
        <v>1</v>
      </c>
      <c r="BD646" s="56">
        <v>581</v>
      </c>
      <c r="BE646">
        <v>1</v>
      </c>
      <c r="BG646" s="56">
        <v>98.9</v>
      </c>
      <c r="BH646">
        <v>1</v>
      </c>
      <c r="BJ646" s="56">
        <v>584</v>
      </c>
      <c r="BK646">
        <v>1</v>
      </c>
      <c r="BM646" s="56">
        <v>95.9</v>
      </c>
      <c r="BN646">
        <v>2</v>
      </c>
      <c r="BP646" s="56">
        <v>580</v>
      </c>
      <c r="BQ646">
        <v>1</v>
      </c>
      <c r="BS646" s="56">
        <v>91.8</v>
      </c>
      <c r="BT646">
        <v>1</v>
      </c>
      <c r="BV646" s="56">
        <v>581</v>
      </c>
      <c r="BW646">
        <v>1</v>
      </c>
      <c r="BY646" s="56">
        <v>76.900000000000006</v>
      </c>
      <c r="BZ646">
        <v>3</v>
      </c>
      <c r="CB646" s="56">
        <v>579</v>
      </c>
      <c r="CC646">
        <v>1</v>
      </c>
      <c r="CE646" s="56">
        <v>92.2</v>
      </c>
      <c r="CF646">
        <v>1</v>
      </c>
      <c r="CH646" s="56">
        <v>584</v>
      </c>
      <c r="CI646">
        <v>1</v>
      </c>
      <c r="CK646" s="56">
        <v>82.6</v>
      </c>
      <c r="CL646">
        <v>1</v>
      </c>
    </row>
    <row r="647" spans="14:90" x14ac:dyDescent="0.2">
      <c r="N647" s="56" t="s">
        <v>532</v>
      </c>
      <c r="O647">
        <v>1</v>
      </c>
      <c r="AL647" s="56">
        <v>580</v>
      </c>
      <c r="AM647">
        <v>1</v>
      </c>
      <c r="AO647" s="56">
        <v>98.8</v>
      </c>
      <c r="AP647">
        <v>2</v>
      </c>
      <c r="AR647" s="56">
        <v>580</v>
      </c>
      <c r="AS647">
        <v>1</v>
      </c>
      <c r="AU647" s="56">
        <v>84.3</v>
      </c>
      <c r="AV647">
        <v>3</v>
      </c>
      <c r="AX647" s="56">
        <v>584</v>
      </c>
      <c r="AY647">
        <v>1</v>
      </c>
      <c r="BA647" s="56">
        <v>91.7</v>
      </c>
      <c r="BB647">
        <v>2</v>
      </c>
      <c r="BD647" s="56">
        <v>582</v>
      </c>
      <c r="BE647">
        <v>1</v>
      </c>
      <c r="BG647" s="56">
        <v>99</v>
      </c>
      <c r="BH647">
        <v>2</v>
      </c>
      <c r="BJ647" s="56">
        <v>585</v>
      </c>
      <c r="BK647">
        <v>1</v>
      </c>
      <c r="BM647" s="56">
        <v>96</v>
      </c>
      <c r="BN647">
        <v>1</v>
      </c>
      <c r="BP647" s="56">
        <v>581</v>
      </c>
      <c r="BQ647">
        <v>1</v>
      </c>
      <c r="BS647" s="56">
        <v>92.1</v>
      </c>
      <c r="BT647">
        <v>1</v>
      </c>
      <c r="BV647" s="56">
        <v>582</v>
      </c>
      <c r="BW647">
        <v>1</v>
      </c>
      <c r="BY647" s="56">
        <v>77</v>
      </c>
      <c r="BZ647">
        <v>2</v>
      </c>
      <c r="CB647" s="56">
        <v>580</v>
      </c>
      <c r="CC647">
        <v>1</v>
      </c>
      <c r="CE647" s="56">
        <v>92.3</v>
      </c>
      <c r="CF647">
        <v>1</v>
      </c>
      <c r="CH647" s="56">
        <v>585</v>
      </c>
      <c r="CI647">
        <v>1</v>
      </c>
      <c r="CK647" s="56">
        <v>82.7</v>
      </c>
      <c r="CL647">
        <v>2</v>
      </c>
    </row>
    <row r="648" spans="14:90" x14ac:dyDescent="0.2">
      <c r="N648" s="56" t="s">
        <v>1662</v>
      </c>
      <c r="O648">
        <v>1</v>
      </c>
      <c r="AL648" s="56">
        <v>581</v>
      </c>
      <c r="AM648">
        <v>1</v>
      </c>
      <c r="AO648" s="56">
        <v>99.1</v>
      </c>
      <c r="AP648">
        <v>2</v>
      </c>
      <c r="AR648" s="56">
        <v>581</v>
      </c>
      <c r="AS648">
        <v>1</v>
      </c>
      <c r="AU648" s="56">
        <v>84.5</v>
      </c>
      <c r="AV648">
        <v>2</v>
      </c>
      <c r="AX648" s="56">
        <v>585</v>
      </c>
      <c r="AY648">
        <v>1</v>
      </c>
      <c r="BA648" s="56">
        <v>92.2</v>
      </c>
      <c r="BB648">
        <v>1</v>
      </c>
      <c r="BD648" s="56">
        <v>583</v>
      </c>
      <c r="BE648">
        <v>1</v>
      </c>
      <c r="BG648" s="56">
        <v>99.1</v>
      </c>
      <c r="BH648">
        <v>1</v>
      </c>
      <c r="BJ648" s="56">
        <v>586</v>
      </c>
      <c r="BK648">
        <v>1</v>
      </c>
      <c r="BM648" s="56">
        <v>96.1</v>
      </c>
      <c r="BN648">
        <v>2</v>
      </c>
      <c r="BP648" s="56">
        <v>582</v>
      </c>
      <c r="BQ648">
        <v>1</v>
      </c>
      <c r="BS648" s="56">
        <v>92.2</v>
      </c>
      <c r="BT648">
        <v>1</v>
      </c>
      <c r="BV648" s="56">
        <v>583</v>
      </c>
      <c r="BW648">
        <v>1</v>
      </c>
      <c r="BY648" s="56">
        <v>77.099999999999994</v>
      </c>
      <c r="BZ648">
        <v>1</v>
      </c>
      <c r="CB648" s="56">
        <v>581</v>
      </c>
      <c r="CC648">
        <v>1</v>
      </c>
      <c r="CE648" s="56">
        <v>92.5</v>
      </c>
      <c r="CF648">
        <v>1</v>
      </c>
      <c r="CH648" s="56">
        <v>586</v>
      </c>
      <c r="CI648">
        <v>1</v>
      </c>
      <c r="CK648" s="56">
        <v>82.8</v>
      </c>
      <c r="CL648">
        <v>1</v>
      </c>
    </row>
    <row r="649" spans="14:90" x14ac:dyDescent="0.2">
      <c r="N649" s="56" t="s">
        <v>336</v>
      </c>
      <c r="O649">
        <v>1</v>
      </c>
      <c r="AL649" s="56">
        <v>582</v>
      </c>
      <c r="AM649">
        <v>1</v>
      </c>
      <c r="AO649" s="56">
        <v>99.2</v>
      </c>
      <c r="AP649">
        <v>1</v>
      </c>
      <c r="AR649" s="56">
        <v>582</v>
      </c>
      <c r="AS649">
        <v>1</v>
      </c>
      <c r="AU649" s="56">
        <v>84.6</v>
      </c>
      <c r="AV649">
        <v>1</v>
      </c>
      <c r="AX649" s="56">
        <v>586</v>
      </c>
      <c r="AY649">
        <v>1</v>
      </c>
      <c r="BA649" s="56">
        <v>92.5</v>
      </c>
      <c r="BB649">
        <v>1</v>
      </c>
      <c r="BD649" s="56">
        <v>584</v>
      </c>
      <c r="BE649">
        <v>1</v>
      </c>
      <c r="BG649" s="56">
        <v>99.2</v>
      </c>
      <c r="BH649">
        <v>5</v>
      </c>
      <c r="BJ649" s="56">
        <v>587</v>
      </c>
      <c r="BK649">
        <v>1</v>
      </c>
      <c r="BM649" s="56">
        <v>96.2</v>
      </c>
      <c r="BN649">
        <v>1</v>
      </c>
      <c r="BP649" s="56">
        <v>583</v>
      </c>
      <c r="BQ649">
        <v>1</v>
      </c>
      <c r="BS649" s="56">
        <v>92.3</v>
      </c>
      <c r="BT649">
        <v>3</v>
      </c>
      <c r="BV649" s="56">
        <v>584</v>
      </c>
      <c r="BW649">
        <v>1</v>
      </c>
      <c r="BY649" s="56">
        <v>77.2</v>
      </c>
      <c r="BZ649">
        <v>1</v>
      </c>
      <c r="CB649" s="56">
        <v>582</v>
      </c>
      <c r="CC649">
        <v>1</v>
      </c>
      <c r="CE649" s="56">
        <v>92.8</v>
      </c>
      <c r="CF649">
        <v>1</v>
      </c>
      <c r="CH649" s="56">
        <v>587</v>
      </c>
      <c r="CI649">
        <v>1</v>
      </c>
      <c r="CK649" s="56">
        <v>82.9</v>
      </c>
      <c r="CL649">
        <v>2</v>
      </c>
    </row>
    <row r="650" spans="14:90" x14ac:dyDescent="0.2">
      <c r="N650" s="56" t="s">
        <v>1070</v>
      </c>
      <c r="O650">
        <v>1</v>
      </c>
      <c r="AL650" s="56">
        <v>583</v>
      </c>
      <c r="AM650">
        <v>1</v>
      </c>
      <c r="AO650" s="56">
        <v>99.3</v>
      </c>
      <c r="AP650">
        <v>2</v>
      </c>
      <c r="AR650" s="56">
        <v>583</v>
      </c>
      <c r="AS650">
        <v>1</v>
      </c>
      <c r="AU650" s="56">
        <v>84.8</v>
      </c>
      <c r="AV650">
        <v>3</v>
      </c>
      <c r="AX650" s="56">
        <v>587</v>
      </c>
      <c r="AY650">
        <v>1</v>
      </c>
      <c r="BA650" s="56">
        <v>92.6</v>
      </c>
      <c r="BB650">
        <v>1</v>
      </c>
      <c r="BD650" s="56">
        <v>585</v>
      </c>
      <c r="BE650">
        <v>1</v>
      </c>
      <c r="BG650" s="56">
        <v>99.4</v>
      </c>
      <c r="BH650">
        <v>5</v>
      </c>
      <c r="BJ650" s="56">
        <v>588</v>
      </c>
      <c r="BK650">
        <v>1</v>
      </c>
      <c r="BM650" s="56">
        <v>96.3</v>
      </c>
      <c r="BN650">
        <v>1</v>
      </c>
      <c r="BP650" s="56">
        <v>584</v>
      </c>
      <c r="BQ650">
        <v>1</v>
      </c>
      <c r="BS650" s="56">
        <v>92.4</v>
      </c>
      <c r="BT650">
        <v>1</v>
      </c>
      <c r="BV650" s="56">
        <v>585</v>
      </c>
      <c r="BW650">
        <v>1</v>
      </c>
      <c r="BY650" s="56">
        <v>77.3</v>
      </c>
      <c r="BZ650">
        <v>5</v>
      </c>
      <c r="CB650" s="56">
        <v>583</v>
      </c>
      <c r="CC650">
        <v>1</v>
      </c>
      <c r="CE650" s="56">
        <v>93.3</v>
      </c>
      <c r="CF650">
        <v>1</v>
      </c>
      <c r="CH650" s="56">
        <v>588</v>
      </c>
      <c r="CI650">
        <v>1</v>
      </c>
      <c r="CK650" s="56">
        <v>83.1</v>
      </c>
      <c r="CL650">
        <v>1</v>
      </c>
    </row>
    <row r="651" spans="14:90" x14ac:dyDescent="0.2">
      <c r="N651" s="56" t="s">
        <v>236</v>
      </c>
      <c r="O651">
        <v>1</v>
      </c>
      <c r="AL651" s="56">
        <v>584</v>
      </c>
      <c r="AM651">
        <v>1</v>
      </c>
      <c r="AO651" s="56">
        <v>99.4</v>
      </c>
      <c r="AP651">
        <v>3</v>
      </c>
      <c r="AR651" s="56">
        <v>584</v>
      </c>
      <c r="AS651">
        <v>1</v>
      </c>
      <c r="AU651" s="56">
        <v>85</v>
      </c>
      <c r="AV651">
        <v>1</v>
      </c>
      <c r="AX651" s="56">
        <v>588</v>
      </c>
      <c r="AY651">
        <v>1</v>
      </c>
      <c r="BA651" s="56">
        <v>92.8</v>
      </c>
      <c r="BB651">
        <v>1</v>
      </c>
      <c r="BD651" s="56">
        <v>586</v>
      </c>
      <c r="BE651">
        <v>1</v>
      </c>
      <c r="BG651" s="56">
        <v>99.5</v>
      </c>
      <c r="BH651">
        <v>7</v>
      </c>
      <c r="BJ651" s="56">
        <v>589</v>
      </c>
      <c r="BK651">
        <v>1</v>
      </c>
      <c r="BM651" s="56">
        <v>96.4</v>
      </c>
      <c r="BN651">
        <v>3</v>
      </c>
      <c r="BP651" s="56">
        <v>585</v>
      </c>
      <c r="BQ651">
        <v>1</v>
      </c>
      <c r="BS651" s="56">
        <v>93.1</v>
      </c>
      <c r="BT651">
        <v>1</v>
      </c>
      <c r="BV651" s="56">
        <v>586</v>
      </c>
      <c r="BW651">
        <v>1</v>
      </c>
      <c r="BY651" s="56">
        <v>77.400000000000006</v>
      </c>
      <c r="BZ651">
        <v>3</v>
      </c>
      <c r="CB651" s="56">
        <v>584</v>
      </c>
      <c r="CC651">
        <v>1</v>
      </c>
      <c r="CE651" s="56">
        <v>93.6</v>
      </c>
      <c r="CF651">
        <v>1</v>
      </c>
      <c r="CH651" s="56">
        <v>589</v>
      </c>
      <c r="CI651">
        <v>1</v>
      </c>
      <c r="CK651" s="56">
        <v>83.2</v>
      </c>
      <c r="CL651">
        <v>1</v>
      </c>
    </row>
    <row r="652" spans="14:90" x14ac:dyDescent="0.2">
      <c r="N652" s="56" t="s">
        <v>1448</v>
      </c>
      <c r="O652">
        <v>1</v>
      </c>
      <c r="AL652" s="56">
        <v>585</v>
      </c>
      <c r="AM652">
        <v>1</v>
      </c>
      <c r="AO652" s="56">
        <v>99.6</v>
      </c>
      <c r="AP652">
        <v>1</v>
      </c>
      <c r="AR652" s="56">
        <v>585</v>
      </c>
      <c r="AS652">
        <v>1</v>
      </c>
      <c r="AU652" s="56">
        <v>85.1</v>
      </c>
      <c r="AV652">
        <v>1</v>
      </c>
      <c r="AX652" s="56">
        <v>589</v>
      </c>
      <c r="AY652">
        <v>1</v>
      </c>
      <c r="BA652" s="56">
        <v>93</v>
      </c>
      <c r="BB652">
        <v>1</v>
      </c>
      <c r="BD652" s="56">
        <v>587</v>
      </c>
      <c r="BE652">
        <v>1</v>
      </c>
      <c r="BG652" s="56">
        <v>99.6</v>
      </c>
      <c r="BH652">
        <v>3</v>
      </c>
      <c r="BJ652" s="56">
        <v>590</v>
      </c>
      <c r="BK652">
        <v>1</v>
      </c>
      <c r="BM652" s="56">
        <v>96.6</v>
      </c>
      <c r="BN652">
        <v>2</v>
      </c>
      <c r="BP652" s="56">
        <v>586</v>
      </c>
      <c r="BQ652">
        <v>1</v>
      </c>
      <c r="BS652" s="56">
        <v>93.2</v>
      </c>
      <c r="BT652">
        <v>1</v>
      </c>
      <c r="BV652" s="56">
        <v>587</v>
      </c>
      <c r="BW652">
        <v>1</v>
      </c>
      <c r="BY652" s="56">
        <v>77.5</v>
      </c>
      <c r="BZ652">
        <v>1</v>
      </c>
      <c r="CB652" s="56">
        <v>585</v>
      </c>
      <c r="CC652">
        <v>1</v>
      </c>
      <c r="CE652" s="56">
        <v>93.9</v>
      </c>
      <c r="CF652">
        <v>1</v>
      </c>
      <c r="CH652" s="56">
        <v>590</v>
      </c>
      <c r="CI652">
        <v>1</v>
      </c>
      <c r="CK652" s="56">
        <v>83.3</v>
      </c>
      <c r="CL652">
        <v>1</v>
      </c>
    </row>
    <row r="653" spans="14:90" x14ac:dyDescent="0.2">
      <c r="N653" s="56" t="s">
        <v>1044</v>
      </c>
      <c r="O653">
        <v>1</v>
      </c>
      <c r="AL653" s="56">
        <v>586</v>
      </c>
      <c r="AM653">
        <v>1</v>
      </c>
      <c r="AO653" s="56">
        <v>99.7</v>
      </c>
      <c r="AP653">
        <v>2</v>
      </c>
      <c r="AR653" s="56">
        <v>586</v>
      </c>
      <c r="AS653">
        <v>1</v>
      </c>
      <c r="AU653" s="56">
        <v>85.2</v>
      </c>
      <c r="AV653">
        <v>1</v>
      </c>
      <c r="AX653" s="56">
        <v>590</v>
      </c>
      <c r="AY653">
        <v>1</v>
      </c>
      <c r="BA653" s="56">
        <v>93.1</v>
      </c>
      <c r="BB653">
        <v>2</v>
      </c>
      <c r="BD653" s="56">
        <v>588</v>
      </c>
      <c r="BE653">
        <v>1</v>
      </c>
      <c r="BG653" s="56">
        <v>99.7</v>
      </c>
      <c r="BH653">
        <v>2</v>
      </c>
      <c r="BJ653" s="56">
        <v>591</v>
      </c>
      <c r="BK653">
        <v>1</v>
      </c>
      <c r="BM653" s="56">
        <v>96.7</v>
      </c>
      <c r="BN653">
        <v>1</v>
      </c>
      <c r="BP653" s="56">
        <v>587</v>
      </c>
      <c r="BQ653">
        <v>1</v>
      </c>
      <c r="BS653" s="56">
        <v>93.3</v>
      </c>
      <c r="BT653">
        <v>1</v>
      </c>
      <c r="BV653" s="56">
        <v>588</v>
      </c>
      <c r="BW653">
        <v>1</v>
      </c>
      <c r="BY653" s="56">
        <v>77.599999999999994</v>
      </c>
      <c r="BZ653">
        <v>2</v>
      </c>
      <c r="CB653" s="56">
        <v>586</v>
      </c>
      <c r="CC653">
        <v>1</v>
      </c>
      <c r="CE653" s="56">
        <v>94</v>
      </c>
      <c r="CF653">
        <v>1</v>
      </c>
      <c r="CH653" s="56">
        <v>591</v>
      </c>
      <c r="CI653">
        <v>1</v>
      </c>
      <c r="CK653" s="56">
        <v>83.6</v>
      </c>
      <c r="CL653">
        <v>1</v>
      </c>
    </row>
    <row r="654" spans="14:90" x14ac:dyDescent="0.2">
      <c r="N654" s="56" t="s">
        <v>499</v>
      </c>
      <c r="O654">
        <v>1</v>
      </c>
      <c r="AL654" s="56">
        <v>587</v>
      </c>
      <c r="AM654">
        <v>1</v>
      </c>
      <c r="AO654" s="56">
        <v>99.8</v>
      </c>
      <c r="AP654">
        <v>2</v>
      </c>
      <c r="AR654" s="56">
        <v>587</v>
      </c>
      <c r="AS654">
        <v>1</v>
      </c>
      <c r="AU654" s="56">
        <v>85.3</v>
      </c>
      <c r="AV654">
        <v>2</v>
      </c>
      <c r="AX654" s="56">
        <v>591</v>
      </c>
      <c r="AY654">
        <v>1</v>
      </c>
      <c r="BA654" s="56">
        <v>93.2</v>
      </c>
      <c r="BB654">
        <v>1</v>
      </c>
      <c r="BD654" s="56">
        <v>589</v>
      </c>
      <c r="BE654">
        <v>1</v>
      </c>
      <c r="BG654" s="56">
        <v>99.8</v>
      </c>
      <c r="BH654">
        <v>1</v>
      </c>
      <c r="BJ654" s="56">
        <v>592</v>
      </c>
      <c r="BK654">
        <v>1</v>
      </c>
      <c r="BM654" s="56">
        <v>96.9</v>
      </c>
      <c r="BN654">
        <v>1</v>
      </c>
      <c r="BP654" s="56">
        <v>588</v>
      </c>
      <c r="BQ654">
        <v>1</v>
      </c>
      <c r="BS654" s="56">
        <v>93.4</v>
      </c>
      <c r="BT654">
        <v>1</v>
      </c>
      <c r="BV654" s="56">
        <v>589</v>
      </c>
      <c r="BW654">
        <v>1</v>
      </c>
      <c r="BY654" s="56">
        <v>77.7</v>
      </c>
      <c r="BZ654">
        <v>2</v>
      </c>
      <c r="CB654" s="56">
        <v>587</v>
      </c>
      <c r="CC654">
        <v>1</v>
      </c>
      <c r="CE654" s="56">
        <v>94.2</v>
      </c>
      <c r="CF654">
        <v>2</v>
      </c>
      <c r="CH654" s="56">
        <v>592</v>
      </c>
      <c r="CI654">
        <v>1</v>
      </c>
      <c r="CK654" s="56">
        <v>83.7</v>
      </c>
      <c r="CL654">
        <v>2</v>
      </c>
    </row>
    <row r="655" spans="14:90" x14ac:dyDescent="0.2">
      <c r="N655" s="56" t="s">
        <v>302</v>
      </c>
      <c r="O655">
        <v>1</v>
      </c>
      <c r="AL655" s="56">
        <v>588</v>
      </c>
      <c r="AM655">
        <v>1</v>
      </c>
      <c r="AO655" s="56">
        <v>99.9</v>
      </c>
      <c r="AP655">
        <v>3</v>
      </c>
      <c r="AR655" s="56">
        <v>588</v>
      </c>
      <c r="AS655">
        <v>1</v>
      </c>
      <c r="AU655" s="56">
        <v>85.6</v>
      </c>
      <c r="AV655">
        <v>2</v>
      </c>
      <c r="AX655" s="56">
        <v>592</v>
      </c>
      <c r="AY655">
        <v>1</v>
      </c>
      <c r="BA655" s="56">
        <v>93.5</v>
      </c>
      <c r="BB655">
        <v>1</v>
      </c>
      <c r="BD655" s="56">
        <v>590</v>
      </c>
      <c r="BE655">
        <v>1</v>
      </c>
      <c r="BG655" s="56">
        <v>99.9</v>
      </c>
      <c r="BH655">
        <v>6</v>
      </c>
      <c r="BJ655" s="56">
        <v>593</v>
      </c>
      <c r="BK655">
        <v>1</v>
      </c>
      <c r="BM655" s="56">
        <v>97</v>
      </c>
      <c r="BN655">
        <v>1</v>
      </c>
      <c r="BP655" s="56">
        <v>589</v>
      </c>
      <c r="BQ655">
        <v>1</v>
      </c>
      <c r="BS655" s="56">
        <v>93.5</v>
      </c>
      <c r="BT655">
        <v>1</v>
      </c>
      <c r="BV655" s="56">
        <v>590</v>
      </c>
      <c r="BW655">
        <v>1</v>
      </c>
      <c r="BY655" s="56">
        <v>77.8</v>
      </c>
      <c r="BZ655">
        <v>2</v>
      </c>
      <c r="CB655" s="56">
        <v>588</v>
      </c>
      <c r="CC655">
        <v>1</v>
      </c>
      <c r="CE655" s="56">
        <v>94.4</v>
      </c>
      <c r="CF655">
        <v>2</v>
      </c>
      <c r="CH655" s="56">
        <v>593</v>
      </c>
      <c r="CI655">
        <v>1</v>
      </c>
      <c r="CK655" s="56">
        <v>83.8</v>
      </c>
      <c r="CL655">
        <v>2</v>
      </c>
    </row>
    <row r="656" spans="14:90" x14ac:dyDescent="0.2">
      <c r="N656" s="56" t="s">
        <v>123</v>
      </c>
      <c r="O656">
        <v>1</v>
      </c>
      <c r="AL656" s="56">
        <v>589</v>
      </c>
      <c r="AM656">
        <v>1</v>
      </c>
      <c r="AO656" s="56">
        <v>100</v>
      </c>
      <c r="AP656">
        <v>9</v>
      </c>
      <c r="AR656" s="56">
        <v>589</v>
      </c>
      <c r="AS656">
        <v>1</v>
      </c>
      <c r="AU656" s="56">
        <v>85.7</v>
      </c>
      <c r="AV656">
        <v>3</v>
      </c>
      <c r="AX656" s="56">
        <v>593</v>
      </c>
      <c r="AY656">
        <v>1</v>
      </c>
      <c r="BA656" s="56">
        <v>93.6</v>
      </c>
      <c r="BB656">
        <v>1</v>
      </c>
      <c r="BD656" s="56">
        <v>591</v>
      </c>
      <c r="BE656">
        <v>1</v>
      </c>
      <c r="BG656" s="56">
        <v>100</v>
      </c>
      <c r="BH656">
        <v>98</v>
      </c>
      <c r="BJ656" s="56">
        <v>594</v>
      </c>
      <c r="BK656">
        <v>1</v>
      </c>
      <c r="BM656" s="56">
        <v>97.3</v>
      </c>
      <c r="BN656">
        <v>2</v>
      </c>
      <c r="BP656" s="56">
        <v>590</v>
      </c>
      <c r="BQ656">
        <v>1</v>
      </c>
      <c r="BS656" s="56">
        <v>93.6</v>
      </c>
      <c r="BT656">
        <v>2</v>
      </c>
      <c r="BV656" s="56">
        <v>591</v>
      </c>
      <c r="BW656">
        <v>1</v>
      </c>
      <c r="BY656" s="56">
        <v>77.900000000000006</v>
      </c>
      <c r="BZ656">
        <v>4</v>
      </c>
      <c r="CB656" s="56">
        <v>589</v>
      </c>
      <c r="CC656">
        <v>1</v>
      </c>
      <c r="CE656" s="56">
        <v>95</v>
      </c>
      <c r="CF656">
        <v>1</v>
      </c>
      <c r="CH656" s="56">
        <v>594</v>
      </c>
      <c r="CI656">
        <v>1</v>
      </c>
      <c r="CK656" s="56">
        <v>83.9</v>
      </c>
      <c r="CL656">
        <v>1</v>
      </c>
    </row>
    <row r="657" spans="14:90" x14ac:dyDescent="0.2">
      <c r="N657" s="56" t="s">
        <v>1799</v>
      </c>
      <c r="O657">
        <v>1</v>
      </c>
      <c r="AL657" s="56">
        <v>590</v>
      </c>
      <c r="AM657">
        <v>1</v>
      </c>
      <c r="AO657" s="56" t="s">
        <v>1982</v>
      </c>
      <c r="AP657">
        <v>1503</v>
      </c>
      <c r="AR657" s="56">
        <v>590</v>
      </c>
      <c r="AS657">
        <v>1</v>
      </c>
      <c r="AU657" s="56">
        <v>86.2</v>
      </c>
      <c r="AV657">
        <v>1</v>
      </c>
      <c r="AX657" s="56">
        <v>594</v>
      </c>
      <c r="AY657">
        <v>1</v>
      </c>
      <c r="BA657" s="56">
        <v>93.8</v>
      </c>
      <c r="BB657">
        <v>1</v>
      </c>
      <c r="BD657" s="56">
        <v>592</v>
      </c>
      <c r="BE657">
        <v>1</v>
      </c>
      <c r="BG657" s="56" t="s">
        <v>1984</v>
      </c>
      <c r="BJ657" s="56">
        <v>595</v>
      </c>
      <c r="BK657">
        <v>1</v>
      </c>
      <c r="BM657" s="56">
        <v>97.4</v>
      </c>
      <c r="BN657">
        <v>1</v>
      </c>
      <c r="BP657" s="56">
        <v>591</v>
      </c>
      <c r="BQ657">
        <v>1</v>
      </c>
      <c r="BS657" s="56">
        <v>93.8</v>
      </c>
      <c r="BT657">
        <v>3</v>
      </c>
      <c r="BV657" s="56">
        <v>592</v>
      </c>
      <c r="BW657">
        <v>1</v>
      </c>
      <c r="BY657" s="56">
        <v>78</v>
      </c>
      <c r="BZ657">
        <v>2</v>
      </c>
      <c r="CB657" s="56">
        <v>590</v>
      </c>
      <c r="CC657">
        <v>1</v>
      </c>
      <c r="CE657" s="56">
        <v>95.2</v>
      </c>
      <c r="CF657">
        <v>1</v>
      </c>
      <c r="CH657" s="56">
        <v>595</v>
      </c>
      <c r="CI657">
        <v>1</v>
      </c>
      <c r="CK657" s="56">
        <v>84</v>
      </c>
      <c r="CL657">
        <v>2</v>
      </c>
    </row>
    <row r="658" spans="14:90" x14ac:dyDescent="0.2">
      <c r="N658" s="56" t="s">
        <v>757</v>
      </c>
      <c r="O658">
        <v>1</v>
      </c>
      <c r="AL658" s="56">
        <v>591</v>
      </c>
      <c r="AM658">
        <v>1</v>
      </c>
      <c r="AR658" s="56">
        <v>591</v>
      </c>
      <c r="AS658">
        <v>1</v>
      </c>
      <c r="AU658" s="56">
        <v>86.3</v>
      </c>
      <c r="AV658">
        <v>1</v>
      </c>
      <c r="AX658" s="56">
        <v>595</v>
      </c>
      <c r="AY658">
        <v>1</v>
      </c>
      <c r="BA658" s="56">
        <v>93.9</v>
      </c>
      <c r="BB658">
        <v>1</v>
      </c>
      <c r="BD658" s="56">
        <v>593</v>
      </c>
      <c r="BE658">
        <v>1</v>
      </c>
      <c r="BG658" s="56" t="s">
        <v>1982</v>
      </c>
      <c r="BH658">
        <v>1416</v>
      </c>
      <c r="BJ658" s="56">
        <v>596</v>
      </c>
      <c r="BK658">
        <v>1</v>
      </c>
      <c r="BM658" s="56">
        <v>97.5</v>
      </c>
      <c r="BN658">
        <v>1</v>
      </c>
      <c r="BP658" s="56">
        <v>592</v>
      </c>
      <c r="BQ658">
        <v>1</v>
      </c>
      <c r="BS658" s="56">
        <v>93.9</v>
      </c>
      <c r="BT658">
        <v>3</v>
      </c>
      <c r="BV658" s="56">
        <v>593</v>
      </c>
      <c r="BW658">
        <v>1</v>
      </c>
      <c r="BY658" s="56">
        <v>78.3</v>
      </c>
      <c r="BZ658">
        <v>3</v>
      </c>
      <c r="CB658" s="56">
        <v>591</v>
      </c>
      <c r="CC658">
        <v>1</v>
      </c>
      <c r="CE658" s="56">
        <v>95.3</v>
      </c>
      <c r="CF658">
        <v>1</v>
      </c>
      <c r="CH658" s="56">
        <v>596</v>
      </c>
      <c r="CI658">
        <v>1</v>
      </c>
      <c r="CK658" s="56">
        <v>84.1</v>
      </c>
      <c r="CL658">
        <v>1</v>
      </c>
    </row>
    <row r="659" spans="14:90" x14ac:dyDescent="0.2">
      <c r="N659" s="56" t="s">
        <v>803</v>
      </c>
      <c r="O659">
        <v>1</v>
      </c>
      <c r="AL659" s="56">
        <v>592</v>
      </c>
      <c r="AM659">
        <v>1</v>
      </c>
      <c r="AR659" s="56">
        <v>592</v>
      </c>
      <c r="AS659">
        <v>1</v>
      </c>
      <c r="AU659" s="56">
        <v>86.5</v>
      </c>
      <c r="AV659">
        <v>1</v>
      </c>
      <c r="AX659" s="56">
        <v>596</v>
      </c>
      <c r="AY659">
        <v>1</v>
      </c>
      <c r="BA659" s="56">
        <v>94.2</v>
      </c>
      <c r="BB659">
        <v>2</v>
      </c>
      <c r="BD659" s="56">
        <v>594</v>
      </c>
      <c r="BE659">
        <v>1</v>
      </c>
      <c r="BJ659" s="56">
        <v>597</v>
      </c>
      <c r="BK659">
        <v>1</v>
      </c>
      <c r="BM659" s="56">
        <v>97.6</v>
      </c>
      <c r="BN659">
        <v>1</v>
      </c>
      <c r="BP659" s="56">
        <v>593</v>
      </c>
      <c r="BQ659">
        <v>1</v>
      </c>
      <c r="BS659" s="56">
        <v>94</v>
      </c>
      <c r="BT659">
        <v>1</v>
      </c>
      <c r="BV659" s="56">
        <v>594</v>
      </c>
      <c r="BW659">
        <v>1</v>
      </c>
      <c r="BY659" s="56">
        <v>78.400000000000006</v>
      </c>
      <c r="BZ659">
        <v>2</v>
      </c>
      <c r="CB659" s="56">
        <v>592</v>
      </c>
      <c r="CC659">
        <v>1</v>
      </c>
      <c r="CE659" s="56">
        <v>95.6</v>
      </c>
      <c r="CF659">
        <v>2</v>
      </c>
      <c r="CH659" s="56">
        <v>598</v>
      </c>
      <c r="CI659">
        <v>1</v>
      </c>
      <c r="CK659" s="56">
        <v>84.3</v>
      </c>
      <c r="CL659">
        <v>1</v>
      </c>
    </row>
    <row r="660" spans="14:90" x14ac:dyDescent="0.2">
      <c r="N660" s="56" t="s">
        <v>738</v>
      </c>
      <c r="O660">
        <v>1</v>
      </c>
      <c r="AL660" s="56">
        <v>593</v>
      </c>
      <c r="AM660">
        <v>1</v>
      </c>
      <c r="AR660" s="56">
        <v>593</v>
      </c>
      <c r="AS660">
        <v>1</v>
      </c>
      <c r="AU660" s="56">
        <v>87</v>
      </c>
      <c r="AV660">
        <v>1</v>
      </c>
      <c r="AX660" s="56">
        <v>597</v>
      </c>
      <c r="AY660">
        <v>1</v>
      </c>
      <c r="BA660" s="56">
        <v>94.3</v>
      </c>
      <c r="BB660">
        <v>1</v>
      </c>
      <c r="BD660" s="56">
        <v>595</v>
      </c>
      <c r="BE660">
        <v>1</v>
      </c>
      <c r="BJ660" s="56">
        <v>598</v>
      </c>
      <c r="BK660">
        <v>1</v>
      </c>
      <c r="BM660" s="56">
        <v>97.7</v>
      </c>
      <c r="BN660">
        <v>1</v>
      </c>
      <c r="BP660" s="56">
        <v>594</v>
      </c>
      <c r="BQ660">
        <v>1</v>
      </c>
      <c r="BS660" s="56">
        <v>94.6</v>
      </c>
      <c r="BT660">
        <v>1</v>
      </c>
      <c r="BV660" s="56">
        <v>595</v>
      </c>
      <c r="BW660">
        <v>1</v>
      </c>
      <c r="BY660" s="56">
        <v>78.599999999999994</v>
      </c>
      <c r="BZ660">
        <v>1</v>
      </c>
      <c r="CB660" s="56">
        <v>593</v>
      </c>
      <c r="CC660">
        <v>1</v>
      </c>
      <c r="CE660" s="56">
        <v>95.8</v>
      </c>
      <c r="CF660">
        <v>3</v>
      </c>
      <c r="CH660" s="56">
        <v>599</v>
      </c>
      <c r="CI660">
        <v>1</v>
      </c>
      <c r="CK660" s="56">
        <v>84.4</v>
      </c>
      <c r="CL660">
        <v>1</v>
      </c>
    </row>
    <row r="661" spans="14:90" x14ac:dyDescent="0.2">
      <c r="N661" s="56" t="s">
        <v>1206</v>
      </c>
      <c r="O661">
        <v>1</v>
      </c>
      <c r="AL661" s="56">
        <v>594</v>
      </c>
      <c r="AM661">
        <v>1</v>
      </c>
      <c r="AR661" s="56">
        <v>594</v>
      </c>
      <c r="AS661">
        <v>1</v>
      </c>
      <c r="AU661" s="56">
        <v>87.1</v>
      </c>
      <c r="AV661">
        <v>2</v>
      </c>
      <c r="AX661" s="56">
        <v>598</v>
      </c>
      <c r="AY661">
        <v>1</v>
      </c>
      <c r="BA661" s="56">
        <v>94.5</v>
      </c>
      <c r="BB661">
        <v>1</v>
      </c>
      <c r="BD661" s="56">
        <v>596</v>
      </c>
      <c r="BE661">
        <v>1</v>
      </c>
      <c r="BJ661" s="56">
        <v>599</v>
      </c>
      <c r="BK661">
        <v>1</v>
      </c>
      <c r="BM661" s="56">
        <v>97.8</v>
      </c>
      <c r="BN661">
        <v>1</v>
      </c>
      <c r="BP661" s="56">
        <v>595</v>
      </c>
      <c r="BQ661">
        <v>1</v>
      </c>
      <c r="BS661" s="56">
        <v>94.8</v>
      </c>
      <c r="BT661">
        <v>1</v>
      </c>
      <c r="BV661" s="56">
        <v>596</v>
      </c>
      <c r="BW661">
        <v>1</v>
      </c>
      <c r="BY661" s="56">
        <v>78.7</v>
      </c>
      <c r="BZ661">
        <v>2</v>
      </c>
      <c r="CB661" s="56">
        <v>594</v>
      </c>
      <c r="CC661">
        <v>1</v>
      </c>
      <c r="CE661" s="56">
        <v>95.9</v>
      </c>
      <c r="CF661">
        <v>1</v>
      </c>
      <c r="CH661" s="56">
        <v>600</v>
      </c>
      <c r="CI661">
        <v>1</v>
      </c>
      <c r="CK661" s="56">
        <v>84.5</v>
      </c>
      <c r="CL661">
        <v>2</v>
      </c>
    </row>
    <row r="662" spans="14:90" x14ac:dyDescent="0.2">
      <c r="N662" s="56" t="s">
        <v>1153</v>
      </c>
      <c r="O662">
        <v>1</v>
      </c>
      <c r="AL662" s="56">
        <v>595</v>
      </c>
      <c r="AM662">
        <v>1</v>
      </c>
      <c r="AR662" s="56">
        <v>595</v>
      </c>
      <c r="AS662">
        <v>1</v>
      </c>
      <c r="AU662" s="56">
        <v>87.2</v>
      </c>
      <c r="AV662">
        <v>3</v>
      </c>
      <c r="AX662" s="56">
        <v>599</v>
      </c>
      <c r="AY662">
        <v>1</v>
      </c>
      <c r="BA662" s="56">
        <v>94.6</v>
      </c>
      <c r="BB662">
        <v>1</v>
      </c>
      <c r="BD662" s="56">
        <v>597</v>
      </c>
      <c r="BE662">
        <v>1</v>
      </c>
      <c r="BJ662" s="56">
        <v>600</v>
      </c>
      <c r="BK662">
        <v>1</v>
      </c>
      <c r="BM662" s="56">
        <v>97.9</v>
      </c>
      <c r="BN662">
        <v>3</v>
      </c>
      <c r="BP662" s="56">
        <v>596</v>
      </c>
      <c r="BQ662">
        <v>1</v>
      </c>
      <c r="BS662" s="56">
        <v>94.9</v>
      </c>
      <c r="BT662">
        <v>1</v>
      </c>
      <c r="BV662" s="56">
        <v>597</v>
      </c>
      <c r="BW662">
        <v>1</v>
      </c>
      <c r="BY662" s="56">
        <v>78.8</v>
      </c>
      <c r="BZ662">
        <v>2</v>
      </c>
      <c r="CB662" s="56">
        <v>595</v>
      </c>
      <c r="CC662">
        <v>1</v>
      </c>
      <c r="CE662" s="56">
        <v>96</v>
      </c>
      <c r="CF662">
        <v>2</v>
      </c>
      <c r="CH662" s="56">
        <v>601</v>
      </c>
      <c r="CI662">
        <v>1</v>
      </c>
      <c r="CK662" s="56">
        <v>84.6</v>
      </c>
      <c r="CL662">
        <v>2</v>
      </c>
    </row>
    <row r="663" spans="14:90" x14ac:dyDescent="0.2">
      <c r="N663" s="56" t="s">
        <v>271</v>
      </c>
      <c r="O663">
        <v>1</v>
      </c>
      <c r="AL663" s="56">
        <v>596</v>
      </c>
      <c r="AM663">
        <v>1</v>
      </c>
      <c r="AR663" s="56">
        <v>596</v>
      </c>
      <c r="AS663">
        <v>1</v>
      </c>
      <c r="AU663" s="56">
        <v>87.5</v>
      </c>
      <c r="AV663">
        <v>1</v>
      </c>
      <c r="AX663" s="56">
        <v>600</v>
      </c>
      <c r="AY663">
        <v>1</v>
      </c>
      <c r="BA663" s="56">
        <v>94.7</v>
      </c>
      <c r="BB663">
        <v>3</v>
      </c>
      <c r="BD663" s="56">
        <v>598</v>
      </c>
      <c r="BE663">
        <v>1</v>
      </c>
      <c r="BJ663" s="56">
        <v>601</v>
      </c>
      <c r="BK663">
        <v>1</v>
      </c>
      <c r="BM663" s="56">
        <v>98</v>
      </c>
      <c r="BN663">
        <v>1</v>
      </c>
      <c r="BP663" s="56">
        <v>597</v>
      </c>
      <c r="BQ663">
        <v>1</v>
      </c>
      <c r="BS663" s="56">
        <v>95</v>
      </c>
      <c r="BT663">
        <v>1</v>
      </c>
      <c r="BV663" s="56">
        <v>598</v>
      </c>
      <c r="BW663">
        <v>1</v>
      </c>
      <c r="BY663" s="56">
        <v>78.900000000000006</v>
      </c>
      <c r="BZ663">
        <v>1</v>
      </c>
      <c r="CB663" s="56">
        <v>596</v>
      </c>
      <c r="CC663">
        <v>1</v>
      </c>
      <c r="CE663" s="56">
        <v>96.1</v>
      </c>
      <c r="CF663">
        <v>1</v>
      </c>
      <c r="CH663" s="56">
        <v>602</v>
      </c>
      <c r="CI663">
        <v>1</v>
      </c>
      <c r="CK663" s="56">
        <v>84.7</v>
      </c>
      <c r="CL663">
        <v>2</v>
      </c>
    </row>
    <row r="664" spans="14:90" x14ac:dyDescent="0.2">
      <c r="N664" s="56" t="s">
        <v>1596</v>
      </c>
      <c r="O664">
        <v>1</v>
      </c>
      <c r="AL664" s="56">
        <v>597</v>
      </c>
      <c r="AM664">
        <v>1</v>
      </c>
      <c r="AR664" s="56">
        <v>597</v>
      </c>
      <c r="AS664">
        <v>1</v>
      </c>
      <c r="AU664" s="56">
        <v>87.6</v>
      </c>
      <c r="AV664">
        <v>2</v>
      </c>
      <c r="AX664" s="56">
        <v>601</v>
      </c>
      <c r="AY664">
        <v>1</v>
      </c>
      <c r="BA664" s="56">
        <v>94.8</v>
      </c>
      <c r="BB664">
        <v>1</v>
      </c>
      <c r="BD664" s="56">
        <v>599</v>
      </c>
      <c r="BE664">
        <v>1</v>
      </c>
      <c r="BJ664" s="56">
        <v>602</v>
      </c>
      <c r="BK664">
        <v>1</v>
      </c>
      <c r="BM664" s="56">
        <v>98.1</v>
      </c>
      <c r="BN664">
        <v>3</v>
      </c>
      <c r="BP664" s="56">
        <v>598</v>
      </c>
      <c r="BQ664">
        <v>1</v>
      </c>
      <c r="BS664" s="56">
        <v>95.1</v>
      </c>
      <c r="BT664">
        <v>1</v>
      </c>
      <c r="BV664" s="56">
        <v>599</v>
      </c>
      <c r="BW664">
        <v>1</v>
      </c>
      <c r="BY664" s="56">
        <v>79</v>
      </c>
      <c r="BZ664">
        <v>2</v>
      </c>
      <c r="CB664" s="56">
        <v>597</v>
      </c>
      <c r="CC664">
        <v>1</v>
      </c>
      <c r="CE664" s="56">
        <v>96.4</v>
      </c>
      <c r="CF664">
        <v>1</v>
      </c>
      <c r="CH664" s="56">
        <v>603</v>
      </c>
      <c r="CI664">
        <v>1</v>
      </c>
      <c r="CK664" s="56">
        <v>84.8</v>
      </c>
      <c r="CL664">
        <v>3</v>
      </c>
    </row>
    <row r="665" spans="14:90" x14ac:dyDescent="0.2">
      <c r="N665" s="56" t="s">
        <v>352</v>
      </c>
      <c r="O665">
        <v>1</v>
      </c>
      <c r="AL665" s="56">
        <v>598</v>
      </c>
      <c r="AM665">
        <v>1</v>
      </c>
      <c r="AR665" s="56">
        <v>598</v>
      </c>
      <c r="AS665">
        <v>1</v>
      </c>
      <c r="AU665" s="56">
        <v>87.7</v>
      </c>
      <c r="AV665">
        <v>1</v>
      </c>
      <c r="AX665" s="56">
        <v>602</v>
      </c>
      <c r="AY665">
        <v>1</v>
      </c>
      <c r="BA665" s="56">
        <v>95</v>
      </c>
      <c r="BB665">
        <v>4</v>
      </c>
      <c r="BD665" s="56">
        <v>600</v>
      </c>
      <c r="BE665">
        <v>1</v>
      </c>
      <c r="BJ665" s="56">
        <v>603</v>
      </c>
      <c r="BK665">
        <v>1</v>
      </c>
      <c r="BM665" s="56">
        <v>98.2</v>
      </c>
      <c r="BN665">
        <v>1</v>
      </c>
      <c r="BP665" s="56">
        <v>600</v>
      </c>
      <c r="BQ665">
        <v>1</v>
      </c>
      <c r="BS665" s="56">
        <v>95.2</v>
      </c>
      <c r="BT665">
        <v>2</v>
      </c>
      <c r="BV665" s="56">
        <v>600</v>
      </c>
      <c r="BW665">
        <v>1</v>
      </c>
      <c r="BY665" s="56">
        <v>79.099999999999994</v>
      </c>
      <c r="BZ665">
        <v>2</v>
      </c>
      <c r="CB665" s="56">
        <v>598</v>
      </c>
      <c r="CC665">
        <v>1</v>
      </c>
      <c r="CE665" s="56">
        <v>96.8</v>
      </c>
      <c r="CF665">
        <v>1</v>
      </c>
      <c r="CH665" s="56">
        <v>604</v>
      </c>
      <c r="CI665">
        <v>1</v>
      </c>
      <c r="CK665" s="56">
        <v>85</v>
      </c>
      <c r="CL665">
        <v>2</v>
      </c>
    </row>
    <row r="666" spans="14:90" x14ac:dyDescent="0.2">
      <c r="N666" s="56" t="s">
        <v>444</v>
      </c>
      <c r="O666">
        <v>1</v>
      </c>
      <c r="AL666" s="56">
        <v>599</v>
      </c>
      <c r="AM666">
        <v>1</v>
      </c>
      <c r="AR666" s="56">
        <v>599</v>
      </c>
      <c r="AS666">
        <v>1</v>
      </c>
      <c r="AU666" s="56">
        <v>87.8</v>
      </c>
      <c r="AV666">
        <v>1</v>
      </c>
      <c r="AX666" s="56">
        <v>603</v>
      </c>
      <c r="AY666">
        <v>1</v>
      </c>
      <c r="BA666" s="56">
        <v>95.2</v>
      </c>
      <c r="BB666">
        <v>1</v>
      </c>
      <c r="BD666" s="56">
        <v>601</v>
      </c>
      <c r="BE666">
        <v>1</v>
      </c>
      <c r="BJ666" s="56">
        <v>604</v>
      </c>
      <c r="BK666">
        <v>1</v>
      </c>
      <c r="BM666" s="56">
        <v>98.4</v>
      </c>
      <c r="BN666">
        <v>1</v>
      </c>
      <c r="BP666" s="56">
        <v>601</v>
      </c>
      <c r="BQ666">
        <v>1</v>
      </c>
      <c r="BS666" s="56">
        <v>95.5</v>
      </c>
      <c r="BT666">
        <v>1</v>
      </c>
      <c r="BV666" s="56">
        <v>601</v>
      </c>
      <c r="BW666">
        <v>1</v>
      </c>
      <c r="BY666" s="56">
        <v>79.2</v>
      </c>
      <c r="BZ666">
        <v>3</v>
      </c>
      <c r="CB666" s="56">
        <v>599</v>
      </c>
      <c r="CC666">
        <v>1</v>
      </c>
      <c r="CE666" s="56">
        <v>96.9</v>
      </c>
      <c r="CF666">
        <v>2</v>
      </c>
      <c r="CH666" s="56">
        <v>605</v>
      </c>
      <c r="CI666">
        <v>1</v>
      </c>
      <c r="CK666" s="56">
        <v>85.2</v>
      </c>
      <c r="CL666">
        <v>1</v>
      </c>
    </row>
    <row r="667" spans="14:90" x14ac:dyDescent="0.2">
      <c r="N667" s="56" t="s">
        <v>1270</v>
      </c>
      <c r="O667">
        <v>1</v>
      </c>
      <c r="AL667" s="56">
        <v>600</v>
      </c>
      <c r="AM667">
        <v>1</v>
      </c>
      <c r="AR667" s="56">
        <v>600</v>
      </c>
      <c r="AS667">
        <v>1</v>
      </c>
      <c r="AU667" s="56">
        <v>88.6</v>
      </c>
      <c r="AV667">
        <v>1</v>
      </c>
      <c r="AX667" s="56">
        <v>604</v>
      </c>
      <c r="AY667">
        <v>1</v>
      </c>
      <c r="BA667" s="56">
        <v>95.6</v>
      </c>
      <c r="BB667">
        <v>1</v>
      </c>
      <c r="BD667" s="56">
        <v>602</v>
      </c>
      <c r="BE667">
        <v>1</v>
      </c>
      <c r="BJ667" s="56">
        <v>605</v>
      </c>
      <c r="BK667">
        <v>1</v>
      </c>
      <c r="BM667" s="56">
        <v>98.6</v>
      </c>
      <c r="BN667">
        <v>4</v>
      </c>
      <c r="BP667" s="56">
        <v>602</v>
      </c>
      <c r="BQ667">
        <v>1</v>
      </c>
      <c r="BS667" s="56">
        <v>95.6</v>
      </c>
      <c r="BT667">
        <v>1</v>
      </c>
      <c r="BV667" s="56">
        <v>602</v>
      </c>
      <c r="BW667">
        <v>1</v>
      </c>
      <c r="BY667" s="56">
        <v>79.3</v>
      </c>
      <c r="BZ667">
        <v>1</v>
      </c>
      <c r="CB667" s="56">
        <v>600</v>
      </c>
      <c r="CC667">
        <v>1</v>
      </c>
      <c r="CE667" s="56">
        <v>97</v>
      </c>
      <c r="CF667">
        <v>3</v>
      </c>
      <c r="CH667" s="56">
        <v>606</v>
      </c>
      <c r="CI667">
        <v>1</v>
      </c>
      <c r="CK667" s="56">
        <v>85.3</v>
      </c>
      <c r="CL667">
        <v>2</v>
      </c>
    </row>
    <row r="668" spans="14:90" x14ac:dyDescent="0.2">
      <c r="N668" s="56" t="s">
        <v>649</v>
      </c>
      <c r="O668">
        <v>1</v>
      </c>
      <c r="AL668" s="56">
        <v>601</v>
      </c>
      <c r="AM668">
        <v>1</v>
      </c>
      <c r="AR668" s="56">
        <v>601</v>
      </c>
      <c r="AS668">
        <v>1</v>
      </c>
      <c r="AU668" s="56">
        <v>88.7</v>
      </c>
      <c r="AV668">
        <v>1</v>
      </c>
      <c r="AX668" s="56">
        <v>605</v>
      </c>
      <c r="AY668">
        <v>1</v>
      </c>
      <c r="BA668" s="56">
        <v>95.7</v>
      </c>
      <c r="BB668">
        <v>1</v>
      </c>
      <c r="BD668" s="56">
        <v>603</v>
      </c>
      <c r="BE668">
        <v>1</v>
      </c>
      <c r="BJ668" s="56">
        <v>606</v>
      </c>
      <c r="BK668">
        <v>1</v>
      </c>
      <c r="BM668" s="56">
        <v>98.7</v>
      </c>
      <c r="BN668">
        <v>3</v>
      </c>
      <c r="BP668" s="56">
        <v>603</v>
      </c>
      <c r="BQ668">
        <v>1</v>
      </c>
      <c r="BS668" s="56">
        <v>95.8</v>
      </c>
      <c r="BT668">
        <v>1</v>
      </c>
      <c r="BV668" s="56">
        <v>603</v>
      </c>
      <c r="BW668">
        <v>1</v>
      </c>
      <c r="BY668" s="56">
        <v>79.400000000000006</v>
      </c>
      <c r="BZ668">
        <v>1</v>
      </c>
      <c r="CB668" s="56">
        <v>601</v>
      </c>
      <c r="CC668">
        <v>1</v>
      </c>
      <c r="CE668" s="56">
        <v>97.1</v>
      </c>
      <c r="CF668">
        <v>3</v>
      </c>
      <c r="CH668" s="56">
        <v>607</v>
      </c>
      <c r="CI668">
        <v>1</v>
      </c>
      <c r="CK668" s="56">
        <v>85.5</v>
      </c>
      <c r="CL668">
        <v>1</v>
      </c>
    </row>
    <row r="669" spans="14:90" x14ac:dyDescent="0.2">
      <c r="N669" s="56" t="s">
        <v>643</v>
      </c>
      <c r="O669">
        <v>1</v>
      </c>
      <c r="AL669" s="56">
        <v>602</v>
      </c>
      <c r="AM669">
        <v>1</v>
      </c>
      <c r="AR669" s="56">
        <v>602</v>
      </c>
      <c r="AS669">
        <v>1</v>
      </c>
      <c r="AU669" s="56">
        <v>89</v>
      </c>
      <c r="AV669">
        <v>1</v>
      </c>
      <c r="AX669" s="56">
        <v>606</v>
      </c>
      <c r="AY669">
        <v>1</v>
      </c>
      <c r="BA669" s="56">
        <v>95.9</v>
      </c>
      <c r="BB669">
        <v>2</v>
      </c>
      <c r="BD669" s="56">
        <v>604</v>
      </c>
      <c r="BE669">
        <v>1</v>
      </c>
      <c r="BJ669" s="56">
        <v>607</v>
      </c>
      <c r="BK669">
        <v>1</v>
      </c>
      <c r="BM669" s="56">
        <v>98.8</v>
      </c>
      <c r="BN669">
        <v>3</v>
      </c>
      <c r="BP669" s="56">
        <v>604</v>
      </c>
      <c r="BQ669">
        <v>1</v>
      </c>
      <c r="BS669" s="56">
        <v>95.9</v>
      </c>
      <c r="BT669">
        <v>3</v>
      </c>
      <c r="BV669" s="56">
        <v>604</v>
      </c>
      <c r="BW669">
        <v>1</v>
      </c>
      <c r="BY669" s="56">
        <v>79.5</v>
      </c>
      <c r="BZ669">
        <v>1</v>
      </c>
      <c r="CB669" s="56">
        <v>602</v>
      </c>
      <c r="CC669">
        <v>1</v>
      </c>
      <c r="CE669" s="56">
        <v>97.3</v>
      </c>
      <c r="CF669">
        <v>2</v>
      </c>
      <c r="CH669" s="56">
        <v>608</v>
      </c>
      <c r="CI669">
        <v>1</v>
      </c>
      <c r="CK669" s="56">
        <v>85.6</v>
      </c>
      <c r="CL669">
        <v>2</v>
      </c>
    </row>
    <row r="670" spans="14:90" x14ac:dyDescent="0.2">
      <c r="N670" s="56" t="s">
        <v>912</v>
      </c>
      <c r="O670">
        <v>1</v>
      </c>
      <c r="AL670" s="56">
        <v>603</v>
      </c>
      <c r="AM670">
        <v>1</v>
      </c>
      <c r="AR670" s="56">
        <v>603</v>
      </c>
      <c r="AS670">
        <v>1</v>
      </c>
      <c r="AU670" s="56">
        <v>89.3</v>
      </c>
      <c r="AV670">
        <v>1</v>
      </c>
      <c r="AX670" s="56">
        <v>607</v>
      </c>
      <c r="AY670">
        <v>1</v>
      </c>
      <c r="BA670" s="56">
        <v>96.4</v>
      </c>
      <c r="BB670">
        <v>1</v>
      </c>
      <c r="BD670" s="56">
        <v>605</v>
      </c>
      <c r="BE670">
        <v>1</v>
      </c>
      <c r="BJ670" s="56">
        <v>608</v>
      </c>
      <c r="BK670">
        <v>1</v>
      </c>
      <c r="BM670" s="56">
        <v>98.9</v>
      </c>
      <c r="BN670">
        <v>3</v>
      </c>
      <c r="BP670" s="56">
        <v>605</v>
      </c>
      <c r="BQ670">
        <v>1</v>
      </c>
      <c r="BS670" s="56">
        <v>96</v>
      </c>
      <c r="BT670">
        <v>1</v>
      </c>
      <c r="BV670" s="56">
        <v>605</v>
      </c>
      <c r="BW670">
        <v>1</v>
      </c>
      <c r="BY670" s="56">
        <v>79.599999999999994</v>
      </c>
      <c r="BZ670">
        <v>1</v>
      </c>
      <c r="CB670" s="56">
        <v>603</v>
      </c>
      <c r="CC670">
        <v>1</v>
      </c>
      <c r="CE670" s="56">
        <v>97.4</v>
      </c>
      <c r="CF670">
        <v>1</v>
      </c>
      <c r="CH670" s="56">
        <v>609</v>
      </c>
      <c r="CI670">
        <v>1</v>
      </c>
      <c r="CK670" s="56">
        <v>85.8</v>
      </c>
      <c r="CL670">
        <v>2</v>
      </c>
    </row>
    <row r="671" spans="14:90" x14ac:dyDescent="0.2">
      <c r="N671" s="56" t="s">
        <v>600</v>
      </c>
      <c r="O671">
        <v>1</v>
      </c>
      <c r="AL671" s="56">
        <v>604</v>
      </c>
      <c r="AM671">
        <v>1</v>
      </c>
      <c r="AR671" s="56">
        <v>604</v>
      </c>
      <c r="AS671">
        <v>1</v>
      </c>
      <c r="AU671" s="56">
        <v>89.4</v>
      </c>
      <c r="AV671">
        <v>2</v>
      </c>
      <c r="AX671" s="56">
        <v>608</v>
      </c>
      <c r="AY671">
        <v>1</v>
      </c>
      <c r="BA671" s="56">
        <v>96.6</v>
      </c>
      <c r="BB671">
        <v>2</v>
      </c>
      <c r="BD671" s="56">
        <v>606</v>
      </c>
      <c r="BE671">
        <v>1</v>
      </c>
      <c r="BJ671" s="56">
        <v>609</v>
      </c>
      <c r="BK671">
        <v>1</v>
      </c>
      <c r="BM671" s="56">
        <v>99</v>
      </c>
      <c r="BN671">
        <v>3</v>
      </c>
      <c r="BP671" s="56">
        <v>606</v>
      </c>
      <c r="BQ671">
        <v>1</v>
      </c>
      <c r="BS671" s="56">
        <v>96.1</v>
      </c>
      <c r="BT671">
        <v>4</v>
      </c>
      <c r="BV671" s="56">
        <v>606</v>
      </c>
      <c r="BW671">
        <v>1</v>
      </c>
      <c r="BY671" s="56">
        <v>79.7</v>
      </c>
      <c r="BZ671">
        <v>2</v>
      </c>
      <c r="CB671" s="56">
        <v>604</v>
      </c>
      <c r="CC671">
        <v>1</v>
      </c>
      <c r="CE671" s="56">
        <v>97.5</v>
      </c>
      <c r="CF671">
        <v>1</v>
      </c>
      <c r="CH671" s="56">
        <v>610</v>
      </c>
      <c r="CI671">
        <v>1</v>
      </c>
      <c r="CK671" s="56">
        <v>85.9</v>
      </c>
      <c r="CL671">
        <v>1</v>
      </c>
    </row>
    <row r="672" spans="14:90" x14ac:dyDescent="0.2">
      <c r="N672" s="56" t="s">
        <v>326</v>
      </c>
      <c r="O672">
        <v>1</v>
      </c>
      <c r="AL672" s="56">
        <v>605</v>
      </c>
      <c r="AM672">
        <v>1</v>
      </c>
      <c r="AR672" s="56">
        <v>605</v>
      </c>
      <c r="AS672">
        <v>1</v>
      </c>
      <c r="AU672" s="56">
        <v>89.6</v>
      </c>
      <c r="AV672">
        <v>1</v>
      </c>
      <c r="AX672" s="56">
        <v>609</v>
      </c>
      <c r="AY672">
        <v>1</v>
      </c>
      <c r="BA672" s="56">
        <v>96.7</v>
      </c>
      <c r="BB672">
        <v>1</v>
      </c>
      <c r="BD672" s="56">
        <v>607</v>
      </c>
      <c r="BE672">
        <v>1</v>
      </c>
      <c r="BJ672" s="56">
        <v>610</v>
      </c>
      <c r="BK672">
        <v>1</v>
      </c>
      <c r="BM672" s="56">
        <v>99.1</v>
      </c>
      <c r="BN672">
        <v>1</v>
      </c>
      <c r="BP672" s="56">
        <v>607</v>
      </c>
      <c r="BQ672">
        <v>1</v>
      </c>
      <c r="BS672" s="56">
        <v>96.4</v>
      </c>
      <c r="BT672">
        <v>1</v>
      </c>
      <c r="BV672" s="56">
        <v>607</v>
      </c>
      <c r="BW672">
        <v>1</v>
      </c>
      <c r="BY672" s="56">
        <v>79.8</v>
      </c>
      <c r="BZ672">
        <v>3</v>
      </c>
      <c r="CB672" s="56">
        <v>605</v>
      </c>
      <c r="CC672">
        <v>1</v>
      </c>
      <c r="CE672" s="56">
        <v>97.6</v>
      </c>
      <c r="CF672">
        <v>1</v>
      </c>
      <c r="CH672" s="56">
        <v>611</v>
      </c>
      <c r="CI672">
        <v>1</v>
      </c>
      <c r="CK672" s="56">
        <v>86</v>
      </c>
      <c r="CL672">
        <v>1</v>
      </c>
    </row>
    <row r="673" spans="14:90" x14ac:dyDescent="0.2">
      <c r="N673" s="56" t="s">
        <v>1925</v>
      </c>
      <c r="O673">
        <v>1</v>
      </c>
      <c r="AL673" s="56">
        <v>606</v>
      </c>
      <c r="AM673">
        <v>1</v>
      </c>
      <c r="AR673" s="56">
        <v>606</v>
      </c>
      <c r="AS673">
        <v>1</v>
      </c>
      <c r="AU673" s="56">
        <v>89.8</v>
      </c>
      <c r="AV673">
        <v>1</v>
      </c>
      <c r="AX673" s="56">
        <v>610</v>
      </c>
      <c r="AY673">
        <v>1</v>
      </c>
      <c r="BA673" s="56">
        <v>96.9</v>
      </c>
      <c r="BB673">
        <v>3</v>
      </c>
      <c r="BD673" s="56">
        <v>608</v>
      </c>
      <c r="BE673">
        <v>1</v>
      </c>
      <c r="BJ673" s="56">
        <v>611</v>
      </c>
      <c r="BK673">
        <v>1</v>
      </c>
      <c r="BM673" s="56">
        <v>99.2</v>
      </c>
      <c r="BN673">
        <v>6</v>
      </c>
      <c r="BP673" s="56">
        <v>608</v>
      </c>
      <c r="BQ673">
        <v>1</v>
      </c>
      <c r="BS673" s="56">
        <v>96.5</v>
      </c>
      <c r="BT673">
        <v>2</v>
      </c>
      <c r="BV673" s="56">
        <v>608</v>
      </c>
      <c r="BW673">
        <v>1</v>
      </c>
      <c r="BY673" s="56">
        <v>79.900000000000006</v>
      </c>
      <c r="BZ673">
        <v>1</v>
      </c>
      <c r="CB673" s="56">
        <v>606</v>
      </c>
      <c r="CC673">
        <v>1</v>
      </c>
      <c r="CE673" s="56">
        <v>97.7</v>
      </c>
      <c r="CF673">
        <v>1</v>
      </c>
      <c r="CH673" s="56">
        <v>612</v>
      </c>
      <c r="CI673">
        <v>1</v>
      </c>
      <c r="CK673" s="56">
        <v>86.1</v>
      </c>
      <c r="CL673">
        <v>2</v>
      </c>
    </row>
    <row r="674" spans="14:90" x14ac:dyDescent="0.2">
      <c r="N674" s="56" t="s">
        <v>1856</v>
      </c>
      <c r="O674">
        <v>1</v>
      </c>
      <c r="AL674" s="56">
        <v>607</v>
      </c>
      <c r="AM674">
        <v>1</v>
      </c>
      <c r="AR674" s="56">
        <v>607</v>
      </c>
      <c r="AS674">
        <v>1</v>
      </c>
      <c r="AU674" s="56">
        <v>90</v>
      </c>
      <c r="AV674">
        <v>1</v>
      </c>
      <c r="AX674" s="56">
        <v>611</v>
      </c>
      <c r="AY674">
        <v>1</v>
      </c>
      <c r="BA674" s="56">
        <v>97</v>
      </c>
      <c r="BB674">
        <v>1</v>
      </c>
      <c r="BD674" s="56">
        <v>609</v>
      </c>
      <c r="BE674">
        <v>1</v>
      </c>
      <c r="BJ674" s="56">
        <v>612</v>
      </c>
      <c r="BK674">
        <v>1</v>
      </c>
      <c r="BM674" s="56">
        <v>99.3</v>
      </c>
      <c r="BN674">
        <v>3</v>
      </c>
      <c r="BP674" s="56">
        <v>609</v>
      </c>
      <c r="BQ674">
        <v>1</v>
      </c>
      <c r="BS674" s="56">
        <v>96.6</v>
      </c>
      <c r="BT674">
        <v>1</v>
      </c>
      <c r="BV674" s="56">
        <v>609</v>
      </c>
      <c r="BW674">
        <v>1</v>
      </c>
      <c r="BY674" s="56">
        <v>80.099999999999994</v>
      </c>
      <c r="BZ674">
        <v>1</v>
      </c>
      <c r="CB674" s="56">
        <v>607</v>
      </c>
      <c r="CC674">
        <v>1</v>
      </c>
      <c r="CE674" s="56">
        <v>97.8</v>
      </c>
      <c r="CF674">
        <v>1</v>
      </c>
      <c r="CH674" s="56">
        <v>613</v>
      </c>
      <c r="CI674">
        <v>1</v>
      </c>
      <c r="CK674" s="56">
        <v>86.2</v>
      </c>
      <c r="CL674">
        <v>1</v>
      </c>
    </row>
    <row r="675" spans="14:90" x14ac:dyDescent="0.2">
      <c r="N675" s="56" t="s">
        <v>138</v>
      </c>
      <c r="O675">
        <v>1</v>
      </c>
      <c r="AL675" s="56">
        <v>608</v>
      </c>
      <c r="AM675">
        <v>1</v>
      </c>
      <c r="AR675" s="56">
        <v>608</v>
      </c>
      <c r="AS675">
        <v>1</v>
      </c>
      <c r="AU675" s="56">
        <v>90.3</v>
      </c>
      <c r="AV675">
        <v>1</v>
      </c>
      <c r="AX675" s="56">
        <v>612</v>
      </c>
      <c r="AY675">
        <v>1</v>
      </c>
      <c r="BA675" s="56">
        <v>97.1</v>
      </c>
      <c r="BB675">
        <v>1</v>
      </c>
      <c r="BD675" s="56">
        <v>610</v>
      </c>
      <c r="BE675">
        <v>1</v>
      </c>
      <c r="BJ675" s="56">
        <v>613</v>
      </c>
      <c r="BK675">
        <v>1</v>
      </c>
      <c r="BM675" s="56">
        <v>99.5</v>
      </c>
      <c r="BN675">
        <v>2</v>
      </c>
      <c r="BP675" s="56">
        <v>610</v>
      </c>
      <c r="BQ675">
        <v>1</v>
      </c>
      <c r="BS675" s="56">
        <v>96.8</v>
      </c>
      <c r="BT675">
        <v>2</v>
      </c>
      <c r="BV675" s="56">
        <v>610</v>
      </c>
      <c r="BW675">
        <v>1</v>
      </c>
      <c r="BY675" s="56">
        <v>80.2</v>
      </c>
      <c r="BZ675">
        <v>1</v>
      </c>
      <c r="CB675" s="56">
        <v>608</v>
      </c>
      <c r="CC675">
        <v>1</v>
      </c>
      <c r="CE675" s="56">
        <v>97.9</v>
      </c>
      <c r="CF675">
        <v>1</v>
      </c>
      <c r="CH675" s="56">
        <v>614</v>
      </c>
      <c r="CI675">
        <v>1</v>
      </c>
      <c r="CK675" s="56">
        <v>86.3</v>
      </c>
      <c r="CL675">
        <v>1</v>
      </c>
    </row>
    <row r="676" spans="14:90" x14ac:dyDescent="0.2">
      <c r="N676" s="56" t="s">
        <v>832</v>
      </c>
      <c r="O676">
        <v>1</v>
      </c>
      <c r="AL676" s="56">
        <v>609</v>
      </c>
      <c r="AM676">
        <v>1</v>
      </c>
      <c r="AR676" s="56">
        <v>609</v>
      </c>
      <c r="AS676">
        <v>1</v>
      </c>
      <c r="AU676" s="56">
        <v>90.7</v>
      </c>
      <c r="AV676">
        <v>1</v>
      </c>
      <c r="AX676" s="56">
        <v>613</v>
      </c>
      <c r="AY676">
        <v>1</v>
      </c>
      <c r="BA676" s="56">
        <v>97.2</v>
      </c>
      <c r="BB676">
        <v>1</v>
      </c>
      <c r="BD676" s="56">
        <v>611</v>
      </c>
      <c r="BE676">
        <v>1</v>
      </c>
      <c r="BJ676" s="56">
        <v>615</v>
      </c>
      <c r="BK676">
        <v>1</v>
      </c>
      <c r="BM676" s="56">
        <v>99.6</v>
      </c>
      <c r="BN676">
        <v>3</v>
      </c>
      <c r="BP676" s="56">
        <v>611</v>
      </c>
      <c r="BQ676">
        <v>1</v>
      </c>
      <c r="BS676" s="56">
        <v>97.2</v>
      </c>
      <c r="BT676">
        <v>1</v>
      </c>
      <c r="BV676" s="56">
        <v>611</v>
      </c>
      <c r="BW676">
        <v>1</v>
      </c>
      <c r="BY676" s="56">
        <v>80.3</v>
      </c>
      <c r="BZ676">
        <v>2</v>
      </c>
      <c r="CB676" s="56">
        <v>609</v>
      </c>
      <c r="CC676">
        <v>1</v>
      </c>
      <c r="CE676" s="56">
        <v>98</v>
      </c>
      <c r="CF676">
        <v>5</v>
      </c>
      <c r="CH676" s="56">
        <v>615</v>
      </c>
      <c r="CI676">
        <v>1</v>
      </c>
      <c r="CK676" s="56">
        <v>86.4</v>
      </c>
      <c r="CL676">
        <v>1</v>
      </c>
    </row>
    <row r="677" spans="14:90" x14ac:dyDescent="0.2">
      <c r="N677" s="56" t="s">
        <v>1144</v>
      </c>
      <c r="O677">
        <v>1</v>
      </c>
      <c r="AL677" s="56">
        <v>610</v>
      </c>
      <c r="AM677">
        <v>1</v>
      </c>
      <c r="AR677" s="56">
        <v>610</v>
      </c>
      <c r="AS677">
        <v>1</v>
      </c>
      <c r="AU677" s="56">
        <v>91.2</v>
      </c>
      <c r="AV677">
        <v>1</v>
      </c>
      <c r="AX677" s="56">
        <v>614</v>
      </c>
      <c r="AY677">
        <v>1</v>
      </c>
      <c r="BA677" s="56">
        <v>97.3</v>
      </c>
      <c r="BB677">
        <v>1</v>
      </c>
      <c r="BD677" s="56">
        <v>612</v>
      </c>
      <c r="BE677">
        <v>1</v>
      </c>
      <c r="BJ677" s="56">
        <v>617</v>
      </c>
      <c r="BK677">
        <v>1</v>
      </c>
      <c r="BM677" s="56">
        <v>99.7</v>
      </c>
      <c r="BN677">
        <v>6</v>
      </c>
      <c r="BP677" s="56">
        <v>612</v>
      </c>
      <c r="BQ677">
        <v>1</v>
      </c>
      <c r="BS677" s="56">
        <v>97.4</v>
      </c>
      <c r="BT677">
        <v>2</v>
      </c>
      <c r="BV677" s="56">
        <v>612</v>
      </c>
      <c r="BW677">
        <v>1</v>
      </c>
      <c r="BY677" s="56">
        <v>80.400000000000006</v>
      </c>
      <c r="BZ677">
        <v>3</v>
      </c>
      <c r="CB677" s="56">
        <v>610</v>
      </c>
      <c r="CC677">
        <v>1</v>
      </c>
      <c r="CE677" s="56">
        <v>98.1</v>
      </c>
      <c r="CF677">
        <v>2</v>
      </c>
      <c r="CH677" s="56">
        <v>616</v>
      </c>
      <c r="CI677">
        <v>1</v>
      </c>
      <c r="CK677" s="56">
        <v>86.6</v>
      </c>
      <c r="CL677">
        <v>2</v>
      </c>
    </row>
    <row r="678" spans="14:90" x14ac:dyDescent="0.2">
      <c r="N678" s="56" t="s">
        <v>820</v>
      </c>
      <c r="O678">
        <v>1</v>
      </c>
      <c r="AL678" s="56">
        <v>611</v>
      </c>
      <c r="AM678">
        <v>1</v>
      </c>
      <c r="AR678" s="56">
        <v>611</v>
      </c>
      <c r="AS678">
        <v>1</v>
      </c>
      <c r="AU678" s="56">
        <v>91.6</v>
      </c>
      <c r="AV678">
        <v>1</v>
      </c>
      <c r="AX678" s="56">
        <v>615</v>
      </c>
      <c r="AY678">
        <v>1</v>
      </c>
      <c r="BA678" s="56">
        <v>97.5</v>
      </c>
      <c r="BB678">
        <v>1</v>
      </c>
      <c r="BD678" s="56">
        <v>613</v>
      </c>
      <c r="BE678">
        <v>1</v>
      </c>
      <c r="BJ678" s="56">
        <v>618</v>
      </c>
      <c r="BK678">
        <v>1</v>
      </c>
      <c r="BM678" s="56">
        <v>99.8</v>
      </c>
      <c r="BN678">
        <v>1</v>
      </c>
      <c r="BP678" s="56">
        <v>613</v>
      </c>
      <c r="BQ678">
        <v>1</v>
      </c>
      <c r="BS678" s="56">
        <v>97.5</v>
      </c>
      <c r="BT678">
        <v>2</v>
      </c>
      <c r="BV678" s="56">
        <v>613</v>
      </c>
      <c r="BW678">
        <v>1</v>
      </c>
      <c r="BY678" s="56">
        <v>80.5</v>
      </c>
      <c r="BZ678">
        <v>3</v>
      </c>
      <c r="CB678" s="56">
        <v>611</v>
      </c>
      <c r="CC678">
        <v>1</v>
      </c>
      <c r="CE678" s="56">
        <v>98.3</v>
      </c>
      <c r="CF678">
        <v>3</v>
      </c>
      <c r="CH678" s="56">
        <v>617</v>
      </c>
      <c r="CI678">
        <v>1</v>
      </c>
      <c r="CK678" s="56">
        <v>86.7</v>
      </c>
      <c r="CL678">
        <v>2</v>
      </c>
    </row>
    <row r="679" spans="14:90" x14ac:dyDescent="0.2">
      <c r="N679" s="56" t="s">
        <v>1066</v>
      </c>
      <c r="O679">
        <v>1</v>
      </c>
      <c r="AL679" s="56">
        <v>612</v>
      </c>
      <c r="AM679">
        <v>1</v>
      </c>
      <c r="AR679" s="56">
        <v>612</v>
      </c>
      <c r="AS679">
        <v>1</v>
      </c>
      <c r="AU679" s="56">
        <v>91.8</v>
      </c>
      <c r="AV679">
        <v>1</v>
      </c>
      <c r="AX679" s="56">
        <v>616</v>
      </c>
      <c r="AY679">
        <v>1</v>
      </c>
      <c r="BA679" s="56">
        <v>97.7</v>
      </c>
      <c r="BB679">
        <v>1</v>
      </c>
      <c r="BD679" s="56">
        <v>614</v>
      </c>
      <c r="BE679">
        <v>1</v>
      </c>
      <c r="BJ679" s="56">
        <v>619</v>
      </c>
      <c r="BK679">
        <v>1</v>
      </c>
      <c r="BM679" s="56">
        <v>99.9</v>
      </c>
      <c r="BN679">
        <v>5</v>
      </c>
      <c r="BP679" s="56">
        <v>614</v>
      </c>
      <c r="BQ679">
        <v>1</v>
      </c>
      <c r="BS679" s="56">
        <v>97.7</v>
      </c>
      <c r="BT679">
        <v>1</v>
      </c>
      <c r="BV679" s="56">
        <v>614</v>
      </c>
      <c r="BW679">
        <v>1</v>
      </c>
      <c r="BY679" s="56">
        <v>80.599999999999994</v>
      </c>
      <c r="BZ679">
        <v>1</v>
      </c>
      <c r="CB679" s="56">
        <v>612</v>
      </c>
      <c r="CC679">
        <v>1</v>
      </c>
      <c r="CE679" s="56">
        <v>98.4</v>
      </c>
      <c r="CF679">
        <v>3</v>
      </c>
      <c r="CH679" s="56">
        <v>618</v>
      </c>
      <c r="CI679">
        <v>1</v>
      </c>
      <c r="CK679" s="56">
        <v>86.8</v>
      </c>
      <c r="CL679">
        <v>1</v>
      </c>
    </row>
    <row r="680" spans="14:90" x14ac:dyDescent="0.2">
      <c r="N680" s="56" t="s">
        <v>1025</v>
      </c>
      <c r="O680">
        <v>1</v>
      </c>
      <c r="AL680" s="56">
        <v>613</v>
      </c>
      <c r="AM680">
        <v>1</v>
      </c>
      <c r="AR680" s="56">
        <v>613</v>
      </c>
      <c r="AS680">
        <v>1</v>
      </c>
      <c r="AU680" s="56">
        <v>91.9</v>
      </c>
      <c r="AV680">
        <v>1</v>
      </c>
      <c r="AX680" s="56">
        <v>617</v>
      </c>
      <c r="AY680">
        <v>1</v>
      </c>
      <c r="BA680" s="56">
        <v>97.8</v>
      </c>
      <c r="BB680">
        <v>1</v>
      </c>
      <c r="BD680" s="56">
        <v>615</v>
      </c>
      <c r="BE680">
        <v>1</v>
      </c>
      <c r="BJ680" s="56">
        <v>620</v>
      </c>
      <c r="BK680">
        <v>1</v>
      </c>
      <c r="BM680" s="56">
        <v>100</v>
      </c>
      <c r="BN680">
        <v>40</v>
      </c>
      <c r="BP680" s="56">
        <v>615</v>
      </c>
      <c r="BQ680">
        <v>1</v>
      </c>
      <c r="BS680" s="56">
        <v>97.8</v>
      </c>
      <c r="BT680">
        <v>1</v>
      </c>
      <c r="BV680" s="56">
        <v>615</v>
      </c>
      <c r="BW680">
        <v>1</v>
      </c>
      <c r="BY680" s="56">
        <v>80.7</v>
      </c>
      <c r="BZ680">
        <v>4</v>
      </c>
      <c r="CB680" s="56">
        <v>613</v>
      </c>
      <c r="CC680">
        <v>1</v>
      </c>
      <c r="CE680" s="56">
        <v>98.7</v>
      </c>
      <c r="CF680">
        <v>2</v>
      </c>
      <c r="CH680" s="56">
        <v>619</v>
      </c>
      <c r="CI680">
        <v>1</v>
      </c>
      <c r="CK680" s="56">
        <v>87</v>
      </c>
      <c r="CL680">
        <v>1</v>
      </c>
    </row>
    <row r="681" spans="14:90" x14ac:dyDescent="0.2">
      <c r="N681" s="56" t="s">
        <v>1761</v>
      </c>
      <c r="O681">
        <v>1</v>
      </c>
      <c r="AL681" s="56">
        <v>614</v>
      </c>
      <c r="AM681">
        <v>1</v>
      </c>
      <c r="AR681" s="56">
        <v>614</v>
      </c>
      <c r="AS681">
        <v>1</v>
      </c>
      <c r="AU681" s="56">
        <v>92</v>
      </c>
      <c r="AV681">
        <v>1</v>
      </c>
      <c r="AX681" s="56">
        <v>618</v>
      </c>
      <c r="AY681">
        <v>1</v>
      </c>
      <c r="BA681" s="56">
        <v>98</v>
      </c>
      <c r="BB681">
        <v>3</v>
      </c>
      <c r="BD681" s="56">
        <v>616</v>
      </c>
      <c r="BE681">
        <v>1</v>
      </c>
      <c r="BJ681" s="56">
        <v>621</v>
      </c>
      <c r="BK681">
        <v>1</v>
      </c>
      <c r="BM681" s="56" t="s">
        <v>1984</v>
      </c>
      <c r="BP681" s="56">
        <v>616</v>
      </c>
      <c r="BQ681">
        <v>1</v>
      </c>
      <c r="BS681" s="56">
        <v>97.9</v>
      </c>
      <c r="BT681">
        <v>2</v>
      </c>
      <c r="BV681" s="56">
        <v>617</v>
      </c>
      <c r="BW681">
        <v>1</v>
      </c>
      <c r="BY681" s="56">
        <v>80.8</v>
      </c>
      <c r="BZ681">
        <v>4</v>
      </c>
      <c r="CB681" s="56">
        <v>614</v>
      </c>
      <c r="CC681">
        <v>1</v>
      </c>
      <c r="CE681" s="56">
        <v>98.8</v>
      </c>
      <c r="CF681">
        <v>1</v>
      </c>
      <c r="CH681" s="56">
        <v>620</v>
      </c>
      <c r="CI681">
        <v>1</v>
      </c>
      <c r="CK681" s="56">
        <v>87.2</v>
      </c>
      <c r="CL681">
        <v>1</v>
      </c>
    </row>
    <row r="682" spans="14:90" x14ac:dyDescent="0.2">
      <c r="N682" s="56" t="s">
        <v>679</v>
      </c>
      <c r="O682">
        <v>1</v>
      </c>
      <c r="AL682" s="56">
        <v>615</v>
      </c>
      <c r="AM682">
        <v>1</v>
      </c>
      <c r="AR682" s="56">
        <v>615</v>
      </c>
      <c r="AS682">
        <v>1</v>
      </c>
      <c r="AU682" s="56">
        <v>92.2</v>
      </c>
      <c r="AV682">
        <v>1</v>
      </c>
      <c r="AX682" s="56">
        <v>619</v>
      </c>
      <c r="AY682">
        <v>1</v>
      </c>
      <c r="BA682" s="56">
        <v>98.3</v>
      </c>
      <c r="BB682">
        <v>1</v>
      </c>
      <c r="BD682" s="56">
        <v>617</v>
      </c>
      <c r="BE682">
        <v>1</v>
      </c>
      <c r="BJ682" s="56">
        <v>622</v>
      </c>
      <c r="BK682">
        <v>1</v>
      </c>
      <c r="BM682" s="56" t="s">
        <v>1982</v>
      </c>
      <c r="BN682">
        <v>1466</v>
      </c>
      <c r="BP682" s="56">
        <v>617</v>
      </c>
      <c r="BQ682">
        <v>1</v>
      </c>
      <c r="BS682" s="56">
        <v>98</v>
      </c>
      <c r="BT682">
        <v>4</v>
      </c>
      <c r="BV682" s="56">
        <v>618</v>
      </c>
      <c r="BW682">
        <v>1</v>
      </c>
      <c r="BY682" s="56">
        <v>80.900000000000006</v>
      </c>
      <c r="BZ682">
        <v>2</v>
      </c>
      <c r="CB682" s="56">
        <v>615</v>
      </c>
      <c r="CC682">
        <v>1</v>
      </c>
      <c r="CE682" s="56">
        <v>98.9</v>
      </c>
      <c r="CF682">
        <v>4</v>
      </c>
      <c r="CH682" s="56">
        <v>621</v>
      </c>
      <c r="CI682">
        <v>1</v>
      </c>
      <c r="CK682" s="56">
        <v>87.5</v>
      </c>
      <c r="CL682">
        <v>1</v>
      </c>
    </row>
    <row r="683" spans="14:90" x14ac:dyDescent="0.2">
      <c r="N683" s="56" t="s">
        <v>1848</v>
      </c>
      <c r="O683">
        <v>1</v>
      </c>
      <c r="AL683" s="56">
        <v>616</v>
      </c>
      <c r="AM683">
        <v>1</v>
      </c>
      <c r="AR683" s="56">
        <v>616</v>
      </c>
      <c r="AS683">
        <v>1</v>
      </c>
      <c r="AU683" s="56">
        <v>92.4</v>
      </c>
      <c r="AV683">
        <v>2</v>
      </c>
      <c r="AX683" s="56">
        <v>620</v>
      </c>
      <c r="AY683">
        <v>1</v>
      </c>
      <c r="BA683" s="56">
        <v>98.6</v>
      </c>
      <c r="BB683">
        <v>2</v>
      </c>
      <c r="BD683" s="56">
        <v>618</v>
      </c>
      <c r="BE683">
        <v>1</v>
      </c>
      <c r="BJ683" s="56">
        <v>623</v>
      </c>
      <c r="BK683">
        <v>1</v>
      </c>
      <c r="BP683" s="56">
        <v>618</v>
      </c>
      <c r="BQ683">
        <v>1</v>
      </c>
      <c r="BS683" s="56">
        <v>98.1</v>
      </c>
      <c r="BT683">
        <v>1</v>
      </c>
      <c r="BV683" s="56">
        <v>619</v>
      </c>
      <c r="BW683">
        <v>1</v>
      </c>
      <c r="BY683" s="56">
        <v>81</v>
      </c>
      <c r="BZ683">
        <v>2</v>
      </c>
      <c r="CB683" s="56">
        <v>616</v>
      </c>
      <c r="CC683">
        <v>1</v>
      </c>
      <c r="CE683" s="56">
        <v>99.1</v>
      </c>
      <c r="CF683">
        <v>2</v>
      </c>
      <c r="CH683" s="56">
        <v>622</v>
      </c>
      <c r="CI683">
        <v>1</v>
      </c>
      <c r="CK683" s="56">
        <v>87.7</v>
      </c>
      <c r="CL683">
        <v>1</v>
      </c>
    </row>
    <row r="684" spans="14:90" x14ac:dyDescent="0.2">
      <c r="N684" s="56" t="s">
        <v>1699</v>
      </c>
      <c r="O684">
        <v>1</v>
      </c>
      <c r="AL684" s="56">
        <v>617</v>
      </c>
      <c r="AM684">
        <v>1</v>
      </c>
      <c r="AR684" s="56">
        <v>617</v>
      </c>
      <c r="AS684">
        <v>1</v>
      </c>
      <c r="AU684" s="56">
        <v>92.5</v>
      </c>
      <c r="AV684">
        <v>1</v>
      </c>
      <c r="AX684" s="56">
        <v>621</v>
      </c>
      <c r="AY684">
        <v>1</v>
      </c>
      <c r="BA684" s="56">
        <v>98.7</v>
      </c>
      <c r="BB684">
        <v>2</v>
      </c>
      <c r="BD684" s="56">
        <v>619</v>
      </c>
      <c r="BE684">
        <v>1</v>
      </c>
      <c r="BJ684" s="56">
        <v>624</v>
      </c>
      <c r="BK684">
        <v>1</v>
      </c>
      <c r="BP684" s="56">
        <v>619</v>
      </c>
      <c r="BQ684">
        <v>1</v>
      </c>
      <c r="BS684" s="56">
        <v>98.2</v>
      </c>
      <c r="BT684">
        <v>3</v>
      </c>
      <c r="BV684" s="56">
        <v>620</v>
      </c>
      <c r="BW684">
        <v>1</v>
      </c>
      <c r="BY684" s="56">
        <v>81.099999999999994</v>
      </c>
      <c r="BZ684">
        <v>1</v>
      </c>
      <c r="CB684" s="56">
        <v>617</v>
      </c>
      <c r="CC684">
        <v>1</v>
      </c>
      <c r="CE684" s="56">
        <v>99.3</v>
      </c>
      <c r="CF684">
        <v>1</v>
      </c>
      <c r="CH684" s="56">
        <v>623</v>
      </c>
      <c r="CI684">
        <v>1</v>
      </c>
      <c r="CK684" s="56">
        <v>87.8</v>
      </c>
      <c r="CL684">
        <v>3</v>
      </c>
    </row>
    <row r="685" spans="14:90" x14ac:dyDescent="0.2">
      <c r="N685" s="56" t="s">
        <v>199</v>
      </c>
      <c r="O685">
        <v>1</v>
      </c>
      <c r="AL685" s="56">
        <v>618</v>
      </c>
      <c r="AM685">
        <v>1</v>
      </c>
      <c r="AR685" s="56">
        <v>618</v>
      </c>
      <c r="AS685">
        <v>1</v>
      </c>
      <c r="AU685" s="56">
        <v>92.6</v>
      </c>
      <c r="AV685">
        <v>3</v>
      </c>
      <c r="AX685" s="56">
        <v>622</v>
      </c>
      <c r="AY685">
        <v>1</v>
      </c>
      <c r="BA685" s="56">
        <v>98.8</v>
      </c>
      <c r="BB685">
        <v>1</v>
      </c>
      <c r="BD685" s="56">
        <v>620</v>
      </c>
      <c r="BE685">
        <v>1</v>
      </c>
      <c r="BJ685" s="56">
        <v>625</v>
      </c>
      <c r="BK685">
        <v>1</v>
      </c>
      <c r="BP685" s="56">
        <v>620</v>
      </c>
      <c r="BQ685">
        <v>1</v>
      </c>
      <c r="BS685" s="56">
        <v>98.3</v>
      </c>
      <c r="BT685">
        <v>1</v>
      </c>
      <c r="BV685" s="56">
        <v>621</v>
      </c>
      <c r="BW685">
        <v>1</v>
      </c>
      <c r="BY685" s="56">
        <v>81.2</v>
      </c>
      <c r="BZ685">
        <v>3</v>
      </c>
      <c r="CB685" s="56">
        <v>618</v>
      </c>
      <c r="CC685">
        <v>1</v>
      </c>
      <c r="CE685" s="56">
        <v>99.4</v>
      </c>
      <c r="CF685">
        <v>2</v>
      </c>
      <c r="CH685" s="56">
        <v>624</v>
      </c>
      <c r="CI685">
        <v>1</v>
      </c>
      <c r="CK685" s="56">
        <v>87.9</v>
      </c>
      <c r="CL685">
        <v>3</v>
      </c>
    </row>
    <row r="686" spans="14:90" x14ac:dyDescent="0.2">
      <c r="N686" s="56" t="s">
        <v>1482</v>
      </c>
      <c r="O686">
        <v>1</v>
      </c>
      <c r="AL686" s="56">
        <v>619</v>
      </c>
      <c r="AM686">
        <v>1</v>
      </c>
      <c r="AR686" s="56">
        <v>619</v>
      </c>
      <c r="AS686">
        <v>1</v>
      </c>
      <c r="AU686" s="56">
        <v>92.8</v>
      </c>
      <c r="AV686">
        <v>1</v>
      </c>
      <c r="AX686" s="56">
        <v>623</v>
      </c>
      <c r="AY686">
        <v>1</v>
      </c>
      <c r="BA686" s="56">
        <v>99</v>
      </c>
      <c r="BB686">
        <v>2</v>
      </c>
      <c r="BD686" s="56">
        <v>621</v>
      </c>
      <c r="BE686">
        <v>1</v>
      </c>
      <c r="BJ686" s="56">
        <v>626</v>
      </c>
      <c r="BK686">
        <v>1</v>
      </c>
      <c r="BP686" s="56">
        <v>621</v>
      </c>
      <c r="BQ686">
        <v>1</v>
      </c>
      <c r="BS686" s="56">
        <v>98.5</v>
      </c>
      <c r="BT686">
        <v>1</v>
      </c>
      <c r="BV686" s="56">
        <v>622</v>
      </c>
      <c r="BW686">
        <v>1</v>
      </c>
      <c r="BY686" s="56">
        <v>81.3</v>
      </c>
      <c r="BZ686">
        <v>1</v>
      </c>
      <c r="CB686" s="56">
        <v>619</v>
      </c>
      <c r="CC686">
        <v>1</v>
      </c>
      <c r="CE686" s="56">
        <v>99.5</v>
      </c>
      <c r="CF686">
        <v>3</v>
      </c>
      <c r="CH686" s="56">
        <v>625</v>
      </c>
      <c r="CI686">
        <v>1</v>
      </c>
      <c r="CK686" s="56">
        <v>88.2</v>
      </c>
      <c r="CL686">
        <v>2</v>
      </c>
    </row>
    <row r="687" spans="14:90" x14ac:dyDescent="0.2">
      <c r="N687" s="56" t="s">
        <v>1900</v>
      </c>
      <c r="O687">
        <v>1</v>
      </c>
      <c r="AL687" s="56">
        <v>620</v>
      </c>
      <c r="AM687">
        <v>1</v>
      </c>
      <c r="AR687" s="56">
        <v>620</v>
      </c>
      <c r="AS687">
        <v>1</v>
      </c>
      <c r="AU687" s="56">
        <v>93.6</v>
      </c>
      <c r="AV687">
        <v>1</v>
      </c>
      <c r="AX687" s="56">
        <v>624</v>
      </c>
      <c r="AY687">
        <v>1</v>
      </c>
      <c r="BA687" s="56">
        <v>99.2</v>
      </c>
      <c r="BB687">
        <v>4</v>
      </c>
      <c r="BD687" s="56">
        <v>622</v>
      </c>
      <c r="BE687">
        <v>1</v>
      </c>
      <c r="BJ687" s="56">
        <v>627</v>
      </c>
      <c r="BK687">
        <v>1</v>
      </c>
      <c r="BP687" s="56">
        <v>622</v>
      </c>
      <c r="BQ687">
        <v>1</v>
      </c>
      <c r="BS687" s="56">
        <v>98.6</v>
      </c>
      <c r="BT687">
        <v>3</v>
      </c>
      <c r="BV687" s="56">
        <v>623</v>
      </c>
      <c r="BW687">
        <v>1</v>
      </c>
      <c r="BY687" s="56">
        <v>81.400000000000006</v>
      </c>
      <c r="BZ687">
        <v>1</v>
      </c>
      <c r="CB687" s="56">
        <v>620</v>
      </c>
      <c r="CC687">
        <v>1</v>
      </c>
      <c r="CE687" s="56">
        <v>99.8</v>
      </c>
      <c r="CF687">
        <v>4</v>
      </c>
      <c r="CH687" s="56">
        <v>626</v>
      </c>
      <c r="CI687">
        <v>1</v>
      </c>
      <c r="CK687" s="56">
        <v>88.3</v>
      </c>
      <c r="CL687">
        <v>1</v>
      </c>
    </row>
    <row r="688" spans="14:90" x14ac:dyDescent="0.2">
      <c r="N688" s="56" t="s">
        <v>1567</v>
      </c>
      <c r="O688">
        <v>1</v>
      </c>
      <c r="AL688" s="56">
        <v>621</v>
      </c>
      <c r="AM688">
        <v>1</v>
      </c>
      <c r="AR688" s="56">
        <v>621</v>
      </c>
      <c r="AS688">
        <v>1</v>
      </c>
      <c r="AU688" s="56">
        <v>93.9</v>
      </c>
      <c r="AV688">
        <v>1</v>
      </c>
      <c r="AX688" s="56">
        <v>625</v>
      </c>
      <c r="AY688">
        <v>1</v>
      </c>
      <c r="BA688" s="56">
        <v>99.3</v>
      </c>
      <c r="BB688">
        <v>3</v>
      </c>
      <c r="BD688" s="56">
        <v>623</v>
      </c>
      <c r="BE688">
        <v>1</v>
      </c>
      <c r="BJ688" s="56">
        <v>628</v>
      </c>
      <c r="BK688">
        <v>1</v>
      </c>
      <c r="BP688" s="56">
        <v>623</v>
      </c>
      <c r="BQ688">
        <v>1</v>
      </c>
      <c r="BS688" s="56">
        <v>98.7</v>
      </c>
      <c r="BT688">
        <v>2</v>
      </c>
      <c r="BV688" s="56">
        <v>624</v>
      </c>
      <c r="BW688">
        <v>1</v>
      </c>
      <c r="BY688" s="56">
        <v>81.5</v>
      </c>
      <c r="BZ688">
        <v>4</v>
      </c>
      <c r="CB688" s="56">
        <v>621</v>
      </c>
      <c r="CC688">
        <v>1</v>
      </c>
      <c r="CE688" s="56">
        <v>99.9</v>
      </c>
      <c r="CF688">
        <v>3</v>
      </c>
      <c r="CH688" s="56">
        <v>628</v>
      </c>
      <c r="CI688">
        <v>1</v>
      </c>
      <c r="CK688" s="56">
        <v>88.4</v>
      </c>
      <c r="CL688">
        <v>3</v>
      </c>
    </row>
    <row r="689" spans="14:90" x14ac:dyDescent="0.2">
      <c r="N689" s="56" t="s">
        <v>1335</v>
      </c>
      <c r="O689">
        <v>1</v>
      </c>
      <c r="AL689" s="56">
        <v>622</v>
      </c>
      <c r="AM689">
        <v>1</v>
      </c>
      <c r="AR689" s="56">
        <v>622</v>
      </c>
      <c r="AS689">
        <v>1</v>
      </c>
      <c r="AU689" s="56">
        <v>94</v>
      </c>
      <c r="AV689">
        <v>2</v>
      </c>
      <c r="AX689" s="56">
        <v>626</v>
      </c>
      <c r="AY689">
        <v>1</v>
      </c>
      <c r="BA689" s="56">
        <v>99.4</v>
      </c>
      <c r="BB689">
        <v>1</v>
      </c>
      <c r="BD689" s="56">
        <v>624</v>
      </c>
      <c r="BE689">
        <v>1</v>
      </c>
      <c r="BJ689" s="56">
        <v>629</v>
      </c>
      <c r="BK689">
        <v>1</v>
      </c>
      <c r="BP689" s="56">
        <v>624</v>
      </c>
      <c r="BQ689">
        <v>1</v>
      </c>
      <c r="BS689" s="56">
        <v>98.9</v>
      </c>
      <c r="BT689">
        <v>4</v>
      </c>
      <c r="BV689" s="56">
        <v>625</v>
      </c>
      <c r="BW689">
        <v>1</v>
      </c>
      <c r="BY689" s="56">
        <v>81.8</v>
      </c>
      <c r="BZ689">
        <v>3</v>
      </c>
      <c r="CB689" s="56">
        <v>622</v>
      </c>
      <c r="CC689">
        <v>1</v>
      </c>
      <c r="CE689" s="56">
        <v>100</v>
      </c>
      <c r="CF689">
        <v>11</v>
      </c>
      <c r="CH689" s="56">
        <v>629</v>
      </c>
      <c r="CI689">
        <v>1</v>
      </c>
      <c r="CK689" s="56">
        <v>88.5</v>
      </c>
      <c r="CL689">
        <v>1</v>
      </c>
    </row>
    <row r="690" spans="14:90" x14ac:dyDescent="0.2">
      <c r="N690" s="56" t="s">
        <v>1766</v>
      </c>
      <c r="O690">
        <v>1</v>
      </c>
      <c r="AL690" s="56">
        <v>623</v>
      </c>
      <c r="AM690">
        <v>1</v>
      </c>
      <c r="AR690" s="56">
        <v>623</v>
      </c>
      <c r="AS690">
        <v>1</v>
      </c>
      <c r="AU690" s="56">
        <v>94.2</v>
      </c>
      <c r="AV690">
        <v>3</v>
      </c>
      <c r="AX690" s="56">
        <v>627</v>
      </c>
      <c r="AY690">
        <v>1</v>
      </c>
      <c r="BA690" s="56">
        <v>99.5</v>
      </c>
      <c r="BB690">
        <v>2</v>
      </c>
      <c r="BD690" s="56">
        <v>625</v>
      </c>
      <c r="BE690">
        <v>1</v>
      </c>
      <c r="BJ690" s="56">
        <v>630</v>
      </c>
      <c r="BK690">
        <v>1</v>
      </c>
      <c r="BP690" s="56">
        <v>625</v>
      </c>
      <c r="BQ690">
        <v>1</v>
      </c>
      <c r="BS690" s="56">
        <v>99</v>
      </c>
      <c r="BT690">
        <v>2</v>
      </c>
      <c r="BV690" s="56">
        <v>626</v>
      </c>
      <c r="BW690">
        <v>1</v>
      </c>
      <c r="BY690" s="56">
        <v>81.900000000000006</v>
      </c>
      <c r="BZ690">
        <v>4</v>
      </c>
      <c r="CB690" s="56">
        <v>623</v>
      </c>
      <c r="CC690">
        <v>1</v>
      </c>
      <c r="CE690" s="56" t="s">
        <v>1982</v>
      </c>
      <c r="CF690">
        <v>1503</v>
      </c>
      <c r="CH690" s="56">
        <v>630</v>
      </c>
      <c r="CI690">
        <v>1</v>
      </c>
      <c r="CK690" s="56">
        <v>88.9</v>
      </c>
      <c r="CL690">
        <v>2</v>
      </c>
    </row>
    <row r="691" spans="14:90" x14ac:dyDescent="0.2">
      <c r="N691" s="56" t="s">
        <v>272</v>
      </c>
      <c r="O691">
        <v>1</v>
      </c>
      <c r="AL691" s="56">
        <v>624</v>
      </c>
      <c r="AM691">
        <v>1</v>
      </c>
      <c r="AR691" s="56">
        <v>624</v>
      </c>
      <c r="AS691">
        <v>1</v>
      </c>
      <c r="AU691" s="56">
        <v>94.3</v>
      </c>
      <c r="AV691">
        <v>1</v>
      </c>
      <c r="AX691" s="56">
        <v>628</v>
      </c>
      <c r="AY691">
        <v>1</v>
      </c>
      <c r="BA691" s="56">
        <v>99.6</v>
      </c>
      <c r="BB691">
        <v>2</v>
      </c>
      <c r="BD691" s="56">
        <v>626</v>
      </c>
      <c r="BE691">
        <v>1</v>
      </c>
      <c r="BJ691" s="56">
        <v>631</v>
      </c>
      <c r="BK691">
        <v>1</v>
      </c>
      <c r="BP691" s="56">
        <v>626</v>
      </c>
      <c r="BQ691">
        <v>1</v>
      </c>
      <c r="BS691" s="56">
        <v>99.1</v>
      </c>
      <c r="BT691">
        <v>3</v>
      </c>
      <c r="BV691" s="56">
        <v>627</v>
      </c>
      <c r="BW691">
        <v>1</v>
      </c>
      <c r="BY691" s="56">
        <v>82.1</v>
      </c>
      <c r="BZ691">
        <v>3</v>
      </c>
      <c r="CB691" s="56">
        <v>624</v>
      </c>
      <c r="CC691">
        <v>1</v>
      </c>
      <c r="CH691" s="56">
        <v>631</v>
      </c>
      <c r="CI691">
        <v>1</v>
      </c>
      <c r="CK691" s="56">
        <v>89</v>
      </c>
      <c r="CL691">
        <v>1</v>
      </c>
    </row>
    <row r="692" spans="14:90" x14ac:dyDescent="0.2">
      <c r="N692" s="56" t="s">
        <v>1754</v>
      </c>
      <c r="O692">
        <v>1</v>
      </c>
      <c r="AL692" s="56">
        <v>625</v>
      </c>
      <c r="AM692">
        <v>1</v>
      </c>
      <c r="AR692" s="56">
        <v>625</v>
      </c>
      <c r="AS692">
        <v>1</v>
      </c>
      <c r="AU692" s="56">
        <v>94.6</v>
      </c>
      <c r="AV692">
        <v>1</v>
      </c>
      <c r="AX692" s="56">
        <v>629</v>
      </c>
      <c r="AY692">
        <v>1</v>
      </c>
      <c r="BA692" s="56">
        <v>99.7</v>
      </c>
      <c r="BB692">
        <v>2</v>
      </c>
      <c r="BD692" s="56">
        <v>627</v>
      </c>
      <c r="BE692">
        <v>1</v>
      </c>
      <c r="BJ692" s="56">
        <v>632</v>
      </c>
      <c r="BK692">
        <v>1</v>
      </c>
      <c r="BP692" s="56">
        <v>627</v>
      </c>
      <c r="BQ692">
        <v>1</v>
      </c>
      <c r="BS692" s="56">
        <v>99.2</v>
      </c>
      <c r="BT692">
        <v>6</v>
      </c>
      <c r="BV692" s="56">
        <v>628</v>
      </c>
      <c r="BW692">
        <v>1</v>
      </c>
      <c r="BY692" s="56">
        <v>82.2</v>
      </c>
      <c r="BZ692">
        <v>3</v>
      </c>
      <c r="CB692" s="56">
        <v>625</v>
      </c>
      <c r="CC692">
        <v>1</v>
      </c>
      <c r="CH692" s="56">
        <v>632</v>
      </c>
      <c r="CI692">
        <v>1</v>
      </c>
      <c r="CK692" s="56">
        <v>89.2</v>
      </c>
      <c r="CL692">
        <v>2</v>
      </c>
    </row>
    <row r="693" spans="14:90" x14ac:dyDescent="0.2">
      <c r="N693" s="56" t="s">
        <v>903</v>
      </c>
      <c r="O693">
        <v>1</v>
      </c>
      <c r="AL693" s="56">
        <v>626</v>
      </c>
      <c r="AM693">
        <v>1</v>
      </c>
      <c r="AR693" s="56">
        <v>626</v>
      </c>
      <c r="AS693">
        <v>1</v>
      </c>
      <c r="AU693" s="56">
        <v>94.7</v>
      </c>
      <c r="AV693">
        <v>1</v>
      </c>
      <c r="AX693" s="56">
        <v>630</v>
      </c>
      <c r="AY693">
        <v>1</v>
      </c>
      <c r="BA693" s="56">
        <v>99.8</v>
      </c>
      <c r="BB693">
        <v>2</v>
      </c>
      <c r="BD693" s="56">
        <v>628</v>
      </c>
      <c r="BE693">
        <v>1</v>
      </c>
      <c r="BJ693" s="56">
        <v>633</v>
      </c>
      <c r="BK693">
        <v>1</v>
      </c>
      <c r="BP693" s="56">
        <v>628</v>
      </c>
      <c r="BQ693">
        <v>1</v>
      </c>
      <c r="BS693" s="56">
        <v>99.3</v>
      </c>
      <c r="BT693">
        <v>2</v>
      </c>
      <c r="BV693" s="56">
        <v>629</v>
      </c>
      <c r="BW693">
        <v>1</v>
      </c>
      <c r="BY693" s="56">
        <v>82.3</v>
      </c>
      <c r="BZ693">
        <v>3</v>
      </c>
      <c r="CB693" s="56">
        <v>626</v>
      </c>
      <c r="CC693">
        <v>1</v>
      </c>
      <c r="CH693" s="56">
        <v>633</v>
      </c>
      <c r="CI693">
        <v>1</v>
      </c>
      <c r="CK693" s="56">
        <v>89.5</v>
      </c>
      <c r="CL693">
        <v>1</v>
      </c>
    </row>
    <row r="694" spans="14:90" x14ac:dyDescent="0.2">
      <c r="N694" s="56" t="s">
        <v>1633</v>
      </c>
      <c r="O694">
        <v>1</v>
      </c>
      <c r="AL694" s="56">
        <v>627</v>
      </c>
      <c r="AM694">
        <v>1</v>
      </c>
      <c r="AR694" s="56">
        <v>627</v>
      </c>
      <c r="AS694">
        <v>1</v>
      </c>
      <c r="AU694" s="56">
        <v>94.8</v>
      </c>
      <c r="AV694">
        <v>3</v>
      </c>
      <c r="AX694" s="56">
        <v>631</v>
      </c>
      <c r="AY694">
        <v>1</v>
      </c>
      <c r="BA694" s="56">
        <v>99.9</v>
      </c>
      <c r="BB694">
        <v>8</v>
      </c>
      <c r="BD694" s="56">
        <v>629</v>
      </c>
      <c r="BE694">
        <v>1</v>
      </c>
      <c r="BJ694" s="56">
        <v>634</v>
      </c>
      <c r="BK694">
        <v>1</v>
      </c>
      <c r="BP694" s="56">
        <v>629</v>
      </c>
      <c r="BQ694">
        <v>1</v>
      </c>
      <c r="BS694" s="56">
        <v>99.4</v>
      </c>
      <c r="BT694">
        <v>1</v>
      </c>
      <c r="BV694" s="56">
        <v>630</v>
      </c>
      <c r="BW694">
        <v>1</v>
      </c>
      <c r="BY694" s="56">
        <v>82.5</v>
      </c>
      <c r="BZ694">
        <v>3</v>
      </c>
      <c r="CB694" s="56">
        <v>627</v>
      </c>
      <c r="CC694">
        <v>1</v>
      </c>
      <c r="CH694" s="56">
        <v>634</v>
      </c>
      <c r="CI694">
        <v>1</v>
      </c>
      <c r="CK694" s="56">
        <v>89.8</v>
      </c>
      <c r="CL694">
        <v>1</v>
      </c>
    </row>
    <row r="695" spans="14:90" x14ac:dyDescent="0.2">
      <c r="N695" s="56" t="s">
        <v>584</v>
      </c>
      <c r="O695">
        <v>1</v>
      </c>
      <c r="AL695" s="56">
        <v>628</v>
      </c>
      <c r="AM695">
        <v>1</v>
      </c>
      <c r="AR695" s="56">
        <v>628</v>
      </c>
      <c r="AS695">
        <v>1</v>
      </c>
      <c r="AU695" s="56">
        <v>94.9</v>
      </c>
      <c r="AV695">
        <v>1</v>
      </c>
      <c r="AX695" s="56">
        <v>632</v>
      </c>
      <c r="AY695">
        <v>1</v>
      </c>
      <c r="BA695" s="56">
        <v>100</v>
      </c>
      <c r="BB695">
        <v>14</v>
      </c>
      <c r="BD695" s="56">
        <v>630</v>
      </c>
      <c r="BE695">
        <v>1</v>
      </c>
      <c r="BJ695" s="56">
        <v>635</v>
      </c>
      <c r="BK695">
        <v>1</v>
      </c>
      <c r="BP695" s="56">
        <v>630</v>
      </c>
      <c r="BQ695">
        <v>1</v>
      </c>
      <c r="BS695" s="56">
        <v>99.5</v>
      </c>
      <c r="BT695">
        <v>3</v>
      </c>
      <c r="BV695" s="56">
        <v>631</v>
      </c>
      <c r="BW695">
        <v>1</v>
      </c>
      <c r="BY695" s="56">
        <v>82.6</v>
      </c>
      <c r="BZ695">
        <v>2</v>
      </c>
      <c r="CB695" s="56">
        <v>628</v>
      </c>
      <c r="CC695">
        <v>1</v>
      </c>
      <c r="CH695" s="56">
        <v>635</v>
      </c>
      <c r="CI695">
        <v>1</v>
      </c>
      <c r="CK695" s="56">
        <v>89.9</v>
      </c>
      <c r="CL695">
        <v>1</v>
      </c>
    </row>
    <row r="696" spans="14:90" x14ac:dyDescent="0.2">
      <c r="N696" s="56" t="s">
        <v>179</v>
      </c>
      <c r="O696">
        <v>1</v>
      </c>
      <c r="AL696" s="56">
        <v>629</v>
      </c>
      <c r="AM696">
        <v>1</v>
      </c>
      <c r="AR696" s="56">
        <v>629</v>
      </c>
      <c r="AS696">
        <v>1</v>
      </c>
      <c r="AU696" s="56">
        <v>95.1</v>
      </c>
      <c r="AV696">
        <v>1</v>
      </c>
      <c r="AX696" s="56">
        <v>633</v>
      </c>
      <c r="AY696">
        <v>1</v>
      </c>
      <c r="BA696" s="56" t="s">
        <v>1982</v>
      </c>
      <c r="BB696">
        <v>1503</v>
      </c>
      <c r="BD696" s="56">
        <v>631</v>
      </c>
      <c r="BE696">
        <v>1</v>
      </c>
      <c r="BJ696" s="56">
        <v>636</v>
      </c>
      <c r="BK696">
        <v>1</v>
      </c>
      <c r="BP696" s="56">
        <v>631</v>
      </c>
      <c r="BQ696">
        <v>1</v>
      </c>
      <c r="BS696" s="56">
        <v>99.6</v>
      </c>
      <c r="BT696">
        <v>2</v>
      </c>
      <c r="BV696" s="56">
        <v>632</v>
      </c>
      <c r="BW696">
        <v>1</v>
      </c>
      <c r="BY696" s="56">
        <v>82.7</v>
      </c>
      <c r="BZ696">
        <v>2</v>
      </c>
      <c r="CB696" s="56">
        <v>629</v>
      </c>
      <c r="CC696">
        <v>1</v>
      </c>
      <c r="CH696" s="56">
        <v>636</v>
      </c>
      <c r="CI696">
        <v>1</v>
      </c>
      <c r="CK696" s="56">
        <v>90</v>
      </c>
      <c r="CL696">
        <v>2</v>
      </c>
    </row>
    <row r="697" spans="14:90" x14ac:dyDescent="0.2">
      <c r="N697" s="56" t="s">
        <v>349</v>
      </c>
      <c r="O697">
        <v>1</v>
      </c>
      <c r="AL697" s="56">
        <v>630</v>
      </c>
      <c r="AM697">
        <v>1</v>
      </c>
      <c r="AR697" s="56">
        <v>630</v>
      </c>
      <c r="AS697">
        <v>1</v>
      </c>
      <c r="AU697" s="56">
        <v>95.2</v>
      </c>
      <c r="AV697">
        <v>1</v>
      </c>
      <c r="AX697" s="56">
        <v>634</v>
      </c>
      <c r="AY697">
        <v>1</v>
      </c>
      <c r="BD697" s="56">
        <v>632</v>
      </c>
      <c r="BE697">
        <v>1</v>
      </c>
      <c r="BJ697" s="56">
        <v>637</v>
      </c>
      <c r="BK697">
        <v>1</v>
      </c>
      <c r="BP697" s="56">
        <v>632</v>
      </c>
      <c r="BQ697">
        <v>1</v>
      </c>
      <c r="BS697" s="56">
        <v>99.7</v>
      </c>
      <c r="BT697">
        <v>7</v>
      </c>
      <c r="BV697" s="56">
        <v>633</v>
      </c>
      <c r="BW697">
        <v>1</v>
      </c>
      <c r="BY697" s="56">
        <v>82.8</v>
      </c>
      <c r="BZ697">
        <v>1</v>
      </c>
      <c r="CB697" s="56">
        <v>630</v>
      </c>
      <c r="CC697">
        <v>1</v>
      </c>
      <c r="CH697" s="56">
        <v>637</v>
      </c>
      <c r="CI697">
        <v>1</v>
      </c>
      <c r="CK697" s="56">
        <v>90.3</v>
      </c>
      <c r="CL697">
        <v>2</v>
      </c>
    </row>
    <row r="698" spans="14:90" x14ac:dyDescent="0.2">
      <c r="N698" s="56" t="s">
        <v>758</v>
      </c>
      <c r="O698">
        <v>1</v>
      </c>
      <c r="AL698" s="56">
        <v>631</v>
      </c>
      <c r="AM698">
        <v>1</v>
      </c>
      <c r="AR698" s="56">
        <v>631</v>
      </c>
      <c r="AS698">
        <v>1</v>
      </c>
      <c r="AU698" s="56">
        <v>95.3</v>
      </c>
      <c r="AV698">
        <v>1</v>
      </c>
      <c r="AX698" s="56">
        <v>635</v>
      </c>
      <c r="AY698">
        <v>1</v>
      </c>
      <c r="BD698" s="56">
        <v>633</v>
      </c>
      <c r="BE698">
        <v>1</v>
      </c>
      <c r="BJ698" s="56">
        <v>638</v>
      </c>
      <c r="BK698">
        <v>1</v>
      </c>
      <c r="BP698" s="56">
        <v>633</v>
      </c>
      <c r="BQ698">
        <v>1</v>
      </c>
      <c r="BS698" s="56">
        <v>99.8</v>
      </c>
      <c r="BT698">
        <v>1</v>
      </c>
      <c r="BV698" s="56">
        <v>634</v>
      </c>
      <c r="BW698">
        <v>1</v>
      </c>
      <c r="BY698" s="56">
        <v>82.9</v>
      </c>
      <c r="BZ698">
        <v>1</v>
      </c>
      <c r="CB698" s="56">
        <v>631</v>
      </c>
      <c r="CC698">
        <v>1</v>
      </c>
      <c r="CH698" s="56">
        <v>638</v>
      </c>
      <c r="CI698">
        <v>1</v>
      </c>
      <c r="CK698" s="56">
        <v>90.5</v>
      </c>
      <c r="CL698">
        <v>1</v>
      </c>
    </row>
    <row r="699" spans="14:90" x14ac:dyDescent="0.2">
      <c r="N699" s="56" t="s">
        <v>377</v>
      </c>
      <c r="O699">
        <v>1</v>
      </c>
      <c r="AL699" s="56">
        <v>632</v>
      </c>
      <c r="AM699">
        <v>1</v>
      </c>
      <c r="AR699" s="56">
        <v>632</v>
      </c>
      <c r="AS699">
        <v>1</v>
      </c>
      <c r="AU699" s="56">
        <v>95.6</v>
      </c>
      <c r="AV699">
        <v>2</v>
      </c>
      <c r="AX699" s="56">
        <v>636</v>
      </c>
      <c r="AY699">
        <v>1</v>
      </c>
      <c r="BD699" s="56">
        <v>634</v>
      </c>
      <c r="BE699">
        <v>1</v>
      </c>
      <c r="BJ699" s="56">
        <v>639</v>
      </c>
      <c r="BK699">
        <v>1</v>
      </c>
      <c r="BP699" s="56">
        <v>634</v>
      </c>
      <c r="BQ699">
        <v>1</v>
      </c>
      <c r="BS699" s="56">
        <v>99.9</v>
      </c>
      <c r="BT699">
        <v>6</v>
      </c>
      <c r="BV699" s="56">
        <v>635</v>
      </c>
      <c r="BW699">
        <v>1</v>
      </c>
      <c r="BY699" s="56">
        <v>83</v>
      </c>
      <c r="BZ699">
        <v>2</v>
      </c>
      <c r="CB699" s="56">
        <v>632</v>
      </c>
      <c r="CC699">
        <v>1</v>
      </c>
      <c r="CH699" s="56">
        <v>639</v>
      </c>
      <c r="CI699">
        <v>1</v>
      </c>
      <c r="CK699" s="56">
        <v>90.6</v>
      </c>
      <c r="CL699">
        <v>1</v>
      </c>
    </row>
    <row r="700" spans="14:90" x14ac:dyDescent="0.2">
      <c r="N700" s="56" t="s">
        <v>1293</v>
      </c>
      <c r="O700">
        <v>1</v>
      </c>
      <c r="AL700" s="56">
        <v>633</v>
      </c>
      <c r="AM700">
        <v>1</v>
      </c>
      <c r="AR700" s="56">
        <v>633</v>
      </c>
      <c r="AS700">
        <v>1</v>
      </c>
      <c r="AU700" s="56">
        <v>96</v>
      </c>
      <c r="AV700">
        <v>2</v>
      </c>
      <c r="AX700" s="56">
        <v>637</v>
      </c>
      <c r="AY700">
        <v>1</v>
      </c>
      <c r="BD700" s="56">
        <v>635</v>
      </c>
      <c r="BE700">
        <v>1</v>
      </c>
      <c r="BJ700" s="56">
        <v>640</v>
      </c>
      <c r="BK700">
        <v>1</v>
      </c>
      <c r="BP700" s="56">
        <v>635</v>
      </c>
      <c r="BQ700">
        <v>1</v>
      </c>
      <c r="BS700" s="56">
        <v>100</v>
      </c>
      <c r="BT700">
        <v>28</v>
      </c>
      <c r="BV700" s="56">
        <v>636</v>
      </c>
      <c r="BW700">
        <v>1</v>
      </c>
      <c r="BY700" s="56">
        <v>83.1</v>
      </c>
      <c r="BZ700">
        <v>2</v>
      </c>
      <c r="CB700" s="56">
        <v>633</v>
      </c>
      <c r="CC700">
        <v>1</v>
      </c>
      <c r="CH700" s="56">
        <v>640</v>
      </c>
      <c r="CI700">
        <v>1</v>
      </c>
      <c r="CK700" s="56">
        <v>90.7</v>
      </c>
      <c r="CL700">
        <v>1</v>
      </c>
    </row>
    <row r="701" spans="14:90" x14ac:dyDescent="0.2">
      <c r="N701" s="56" t="s">
        <v>1508</v>
      </c>
      <c r="O701">
        <v>1</v>
      </c>
      <c r="AL701" s="56">
        <v>634</v>
      </c>
      <c r="AM701">
        <v>1</v>
      </c>
      <c r="AR701" s="56">
        <v>634</v>
      </c>
      <c r="AS701">
        <v>1</v>
      </c>
      <c r="AU701" s="56">
        <v>96.2</v>
      </c>
      <c r="AV701">
        <v>1</v>
      </c>
      <c r="AX701" s="56">
        <v>638</v>
      </c>
      <c r="AY701">
        <v>1</v>
      </c>
      <c r="BD701" s="56">
        <v>636</v>
      </c>
      <c r="BE701">
        <v>1</v>
      </c>
      <c r="BJ701" s="56">
        <v>641</v>
      </c>
      <c r="BK701">
        <v>1</v>
      </c>
      <c r="BP701" s="56">
        <v>636</v>
      </c>
      <c r="BQ701">
        <v>1</v>
      </c>
      <c r="BS701" s="56" t="s">
        <v>1984</v>
      </c>
      <c r="BV701" s="56">
        <v>637</v>
      </c>
      <c r="BW701">
        <v>1</v>
      </c>
      <c r="BY701" s="56">
        <v>83.2</v>
      </c>
      <c r="BZ701">
        <v>2</v>
      </c>
      <c r="CB701" s="56">
        <v>634</v>
      </c>
      <c r="CC701">
        <v>1</v>
      </c>
      <c r="CH701" s="56">
        <v>641</v>
      </c>
      <c r="CI701">
        <v>1</v>
      </c>
      <c r="CK701" s="56">
        <v>90.8</v>
      </c>
      <c r="CL701">
        <v>1</v>
      </c>
    </row>
    <row r="702" spans="14:90" x14ac:dyDescent="0.2">
      <c r="N702" s="56" t="s">
        <v>315</v>
      </c>
      <c r="O702">
        <v>1</v>
      </c>
      <c r="AL702" s="56">
        <v>635</v>
      </c>
      <c r="AM702">
        <v>1</v>
      </c>
      <c r="AR702" s="56">
        <v>635</v>
      </c>
      <c r="AS702">
        <v>1</v>
      </c>
      <c r="AU702" s="56">
        <v>96.3</v>
      </c>
      <c r="AV702">
        <v>1</v>
      </c>
      <c r="AX702" s="56">
        <v>639</v>
      </c>
      <c r="AY702">
        <v>1</v>
      </c>
      <c r="BD702" s="56">
        <v>637</v>
      </c>
      <c r="BE702">
        <v>1</v>
      </c>
      <c r="BJ702" s="56">
        <v>642</v>
      </c>
      <c r="BK702">
        <v>1</v>
      </c>
      <c r="BP702" s="56">
        <v>637</v>
      </c>
      <c r="BQ702">
        <v>1</v>
      </c>
      <c r="BS702" s="56" t="s">
        <v>1982</v>
      </c>
      <c r="BT702">
        <v>1466</v>
      </c>
      <c r="BV702" s="56">
        <v>638</v>
      </c>
      <c r="BW702">
        <v>1</v>
      </c>
      <c r="BY702" s="56">
        <v>83.3</v>
      </c>
      <c r="BZ702">
        <v>1</v>
      </c>
      <c r="CB702" s="56">
        <v>635</v>
      </c>
      <c r="CC702">
        <v>1</v>
      </c>
      <c r="CH702" s="56">
        <v>642</v>
      </c>
      <c r="CI702">
        <v>1</v>
      </c>
      <c r="CK702" s="56">
        <v>90.9</v>
      </c>
      <c r="CL702">
        <v>1</v>
      </c>
    </row>
    <row r="703" spans="14:90" x14ac:dyDescent="0.2">
      <c r="N703" s="56" t="s">
        <v>735</v>
      </c>
      <c r="O703">
        <v>1</v>
      </c>
      <c r="AL703" s="56">
        <v>636</v>
      </c>
      <c r="AM703">
        <v>1</v>
      </c>
      <c r="AR703" s="56">
        <v>636</v>
      </c>
      <c r="AS703">
        <v>1</v>
      </c>
      <c r="AU703" s="56">
        <v>96.7</v>
      </c>
      <c r="AV703">
        <v>1</v>
      </c>
      <c r="AX703" s="56">
        <v>640</v>
      </c>
      <c r="AY703">
        <v>1</v>
      </c>
      <c r="BD703" s="56">
        <v>638</v>
      </c>
      <c r="BE703">
        <v>1</v>
      </c>
      <c r="BJ703" s="56">
        <v>643</v>
      </c>
      <c r="BK703">
        <v>1</v>
      </c>
      <c r="BP703" s="56">
        <v>638</v>
      </c>
      <c r="BQ703">
        <v>1</v>
      </c>
      <c r="BV703" s="56">
        <v>639</v>
      </c>
      <c r="BW703">
        <v>1</v>
      </c>
      <c r="BY703" s="56">
        <v>83.4</v>
      </c>
      <c r="BZ703">
        <v>1</v>
      </c>
      <c r="CB703" s="56">
        <v>636</v>
      </c>
      <c r="CC703">
        <v>1</v>
      </c>
      <c r="CH703" s="56">
        <v>643</v>
      </c>
      <c r="CI703">
        <v>1</v>
      </c>
      <c r="CK703" s="56">
        <v>91.1</v>
      </c>
      <c r="CL703">
        <v>2</v>
      </c>
    </row>
    <row r="704" spans="14:90" x14ac:dyDescent="0.2">
      <c r="N704" s="56" t="s">
        <v>1162</v>
      </c>
      <c r="O704">
        <v>1</v>
      </c>
      <c r="AL704" s="56">
        <v>637</v>
      </c>
      <c r="AM704">
        <v>1</v>
      </c>
      <c r="AR704" s="56">
        <v>637</v>
      </c>
      <c r="AS704">
        <v>1</v>
      </c>
      <c r="AU704" s="56">
        <v>97.1</v>
      </c>
      <c r="AV704">
        <v>1</v>
      </c>
      <c r="AX704" s="56">
        <v>641</v>
      </c>
      <c r="AY704">
        <v>1</v>
      </c>
      <c r="BD704" s="56">
        <v>639</v>
      </c>
      <c r="BE704">
        <v>1</v>
      </c>
      <c r="BJ704" s="56">
        <v>644</v>
      </c>
      <c r="BK704">
        <v>1</v>
      </c>
      <c r="BP704" s="56">
        <v>639</v>
      </c>
      <c r="BQ704">
        <v>1</v>
      </c>
      <c r="BV704" s="56">
        <v>640</v>
      </c>
      <c r="BW704">
        <v>1</v>
      </c>
      <c r="BY704" s="56">
        <v>83.5</v>
      </c>
      <c r="BZ704">
        <v>2</v>
      </c>
      <c r="CB704" s="56">
        <v>637</v>
      </c>
      <c r="CC704">
        <v>1</v>
      </c>
      <c r="CH704" s="56">
        <v>644</v>
      </c>
      <c r="CI704">
        <v>1</v>
      </c>
      <c r="CK704" s="56">
        <v>91.2</v>
      </c>
      <c r="CL704">
        <v>1</v>
      </c>
    </row>
    <row r="705" spans="14:90" x14ac:dyDescent="0.2">
      <c r="N705" s="56" t="s">
        <v>769</v>
      </c>
      <c r="O705">
        <v>1</v>
      </c>
      <c r="AL705" s="56">
        <v>638</v>
      </c>
      <c r="AM705">
        <v>1</v>
      </c>
      <c r="AR705" s="56">
        <v>638</v>
      </c>
      <c r="AS705">
        <v>1</v>
      </c>
      <c r="AU705" s="56">
        <v>97.3</v>
      </c>
      <c r="AV705">
        <v>1</v>
      </c>
      <c r="AX705" s="56">
        <v>642</v>
      </c>
      <c r="AY705">
        <v>1</v>
      </c>
      <c r="BD705" s="56">
        <v>640</v>
      </c>
      <c r="BE705">
        <v>1</v>
      </c>
      <c r="BJ705" s="56">
        <v>645</v>
      </c>
      <c r="BK705">
        <v>1</v>
      </c>
      <c r="BP705" s="56">
        <v>640</v>
      </c>
      <c r="BQ705">
        <v>1</v>
      </c>
      <c r="BV705" s="56">
        <v>641</v>
      </c>
      <c r="BW705">
        <v>1</v>
      </c>
      <c r="BY705" s="56">
        <v>83.6</v>
      </c>
      <c r="BZ705">
        <v>4</v>
      </c>
      <c r="CB705" s="56">
        <v>638</v>
      </c>
      <c r="CC705">
        <v>1</v>
      </c>
      <c r="CH705" s="56">
        <v>645</v>
      </c>
      <c r="CI705">
        <v>1</v>
      </c>
      <c r="CK705" s="56">
        <v>91.3</v>
      </c>
      <c r="CL705">
        <v>1</v>
      </c>
    </row>
    <row r="706" spans="14:90" x14ac:dyDescent="0.2">
      <c r="N706" s="56" t="s">
        <v>1935</v>
      </c>
      <c r="O706">
        <v>1</v>
      </c>
      <c r="AL706" s="56">
        <v>639</v>
      </c>
      <c r="AM706">
        <v>1</v>
      </c>
      <c r="AR706" s="56">
        <v>639</v>
      </c>
      <c r="AS706">
        <v>1</v>
      </c>
      <c r="AU706" s="56">
        <v>97.4</v>
      </c>
      <c r="AV706">
        <v>1</v>
      </c>
      <c r="AX706" s="56">
        <v>643</v>
      </c>
      <c r="AY706">
        <v>1</v>
      </c>
      <c r="BD706" s="56">
        <v>641</v>
      </c>
      <c r="BE706">
        <v>1</v>
      </c>
      <c r="BJ706" s="56">
        <v>646</v>
      </c>
      <c r="BK706">
        <v>1</v>
      </c>
      <c r="BP706" s="56">
        <v>641</v>
      </c>
      <c r="BQ706">
        <v>1</v>
      </c>
      <c r="BV706" s="56">
        <v>642</v>
      </c>
      <c r="BW706">
        <v>1</v>
      </c>
      <c r="BY706" s="56">
        <v>83.7</v>
      </c>
      <c r="BZ706">
        <v>1</v>
      </c>
      <c r="CB706" s="56">
        <v>639</v>
      </c>
      <c r="CC706">
        <v>1</v>
      </c>
      <c r="CH706" s="56">
        <v>646</v>
      </c>
      <c r="CI706">
        <v>1</v>
      </c>
      <c r="CK706" s="56">
        <v>91.7</v>
      </c>
      <c r="CL706">
        <v>3</v>
      </c>
    </row>
    <row r="707" spans="14:90" x14ac:dyDescent="0.2">
      <c r="N707" s="56" t="s">
        <v>1846</v>
      </c>
      <c r="O707">
        <v>1</v>
      </c>
      <c r="AL707" s="56">
        <v>640</v>
      </c>
      <c r="AM707">
        <v>1</v>
      </c>
      <c r="AR707" s="56">
        <v>640</v>
      </c>
      <c r="AS707">
        <v>1</v>
      </c>
      <c r="AU707" s="56">
        <v>97.6</v>
      </c>
      <c r="AV707">
        <v>1</v>
      </c>
      <c r="AX707" s="56">
        <v>644</v>
      </c>
      <c r="AY707">
        <v>1</v>
      </c>
      <c r="BD707" s="56">
        <v>642</v>
      </c>
      <c r="BE707">
        <v>1</v>
      </c>
      <c r="BJ707" s="56">
        <v>647</v>
      </c>
      <c r="BK707">
        <v>1</v>
      </c>
      <c r="BP707" s="56">
        <v>642</v>
      </c>
      <c r="BQ707">
        <v>1</v>
      </c>
      <c r="BV707" s="56">
        <v>643</v>
      </c>
      <c r="BW707">
        <v>1</v>
      </c>
      <c r="BY707" s="56">
        <v>83.8</v>
      </c>
      <c r="BZ707">
        <v>1</v>
      </c>
      <c r="CB707" s="56">
        <v>640</v>
      </c>
      <c r="CC707">
        <v>1</v>
      </c>
      <c r="CH707" s="56">
        <v>647</v>
      </c>
      <c r="CI707">
        <v>1</v>
      </c>
      <c r="CK707" s="56">
        <v>91.8</v>
      </c>
      <c r="CL707">
        <v>1</v>
      </c>
    </row>
    <row r="708" spans="14:90" x14ac:dyDescent="0.2">
      <c r="N708" s="56" t="s">
        <v>651</v>
      </c>
      <c r="O708">
        <v>1</v>
      </c>
      <c r="AL708" s="56">
        <v>641</v>
      </c>
      <c r="AM708">
        <v>1</v>
      </c>
      <c r="AR708" s="56">
        <v>641</v>
      </c>
      <c r="AS708">
        <v>1</v>
      </c>
      <c r="AU708" s="56">
        <v>97.9</v>
      </c>
      <c r="AV708">
        <v>2</v>
      </c>
      <c r="AX708" s="56">
        <v>645</v>
      </c>
      <c r="AY708">
        <v>1</v>
      </c>
      <c r="BD708" s="56">
        <v>643</v>
      </c>
      <c r="BE708">
        <v>1</v>
      </c>
      <c r="BJ708" s="56">
        <v>648</v>
      </c>
      <c r="BK708">
        <v>1</v>
      </c>
      <c r="BP708" s="56">
        <v>643</v>
      </c>
      <c r="BQ708">
        <v>1</v>
      </c>
      <c r="BV708" s="56">
        <v>644</v>
      </c>
      <c r="BW708">
        <v>1</v>
      </c>
      <c r="BY708" s="56">
        <v>83.9</v>
      </c>
      <c r="BZ708">
        <v>1</v>
      </c>
      <c r="CB708" s="56">
        <v>641</v>
      </c>
      <c r="CC708">
        <v>1</v>
      </c>
      <c r="CH708" s="56">
        <v>648</v>
      </c>
      <c r="CI708">
        <v>1</v>
      </c>
      <c r="CK708" s="56">
        <v>92</v>
      </c>
      <c r="CL708">
        <v>1</v>
      </c>
    </row>
    <row r="709" spans="14:90" x14ac:dyDescent="0.2">
      <c r="N709" s="56" t="s">
        <v>1815</v>
      </c>
      <c r="O709">
        <v>1</v>
      </c>
      <c r="AL709" s="56">
        <v>642</v>
      </c>
      <c r="AM709">
        <v>1</v>
      </c>
      <c r="AR709" s="56">
        <v>642</v>
      </c>
      <c r="AS709">
        <v>1</v>
      </c>
      <c r="AU709" s="56">
        <v>98.1</v>
      </c>
      <c r="AV709">
        <v>4</v>
      </c>
      <c r="AX709" s="56">
        <v>646</v>
      </c>
      <c r="AY709">
        <v>1</v>
      </c>
      <c r="BD709" s="56">
        <v>644</v>
      </c>
      <c r="BE709">
        <v>1</v>
      </c>
      <c r="BJ709" s="56">
        <v>649</v>
      </c>
      <c r="BK709">
        <v>1</v>
      </c>
      <c r="BP709" s="56">
        <v>644</v>
      </c>
      <c r="BQ709">
        <v>1</v>
      </c>
      <c r="BV709" s="56">
        <v>645</v>
      </c>
      <c r="BW709">
        <v>1</v>
      </c>
      <c r="BY709" s="56">
        <v>84</v>
      </c>
      <c r="BZ709">
        <v>4</v>
      </c>
      <c r="CB709" s="56">
        <v>642</v>
      </c>
      <c r="CC709">
        <v>1</v>
      </c>
      <c r="CH709" s="56">
        <v>649</v>
      </c>
      <c r="CI709">
        <v>1</v>
      </c>
      <c r="CK709" s="56">
        <v>92.1</v>
      </c>
      <c r="CL709">
        <v>2</v>
      </c>
    </row>
    <row r="710" spans="14:90" x14ac:dyDescent="0.2">
      <c r="N710" s="56" t="s">
        <v>1440</v>
      </c>
      <c r="O710">
        <v>1</v>
      </c>
      <c r="AL710" s="56">
        <v>643</v>
      </c>
      <c r="AM710">
        <v>1</v>
      </c>
      <c r="AR710" s="56">
        <v>643</v>
      </c>
      <c r="AS710">
        <v>1</v>
      </c>
      <c r="AU710" s="56">
        <v>98.2</v>
      </c>
      <c r="AV710">
        <v>3</v>
      </c>
      <c r="AX710" s="56">
        <v>647</v>
      </c>
      <c r="AY710">
        <v>1</v>
      </c>
      <c r="BD710" s="56">
        <v>645</v>
      </c>
      <c r="BE710">
        <v>1</v>
      </c>
      <c r="BJ710" s="56">
        <v>650</v>
      </c>
      <c r="BK710">
        <v>1</v>
      </c>
      <c r="BP710" s="56">
        <v>645</v>
      </c>
      <c r="BQ710">
        <v>1</v>
      </c>
      <c r="BV710" s="56">
        <v>646</v>
      </c>
      <c r="BW710">
        <v>1</v>
      </c>
      <c r="BY710" s="56">
        <v>84.1</v>
      </c>
      <c r="BZ710">
        <v>1</v>
      </c>
      <c r="CB710" s="56">
        <v>643</v>
      </c>
      <c r="CC710">
        <v>1</v>
      </c>
      <c r="CH710" s="56">
        <v>650</v>
      </c>
      <c r="CI710">
        <v>1</v>
      </c>
      <c r="CK710" s="56">
        <v>92.3</v>
      </c>
      <c r="CL710">
        <v>1</v>
      </c>
    </row>
    <row r="711" spans="14:90" x14ac:dyDescent="0.2">
      <c r="N711" s="56" t="s">
        <v>1026</v>
      </c>
      <c r="O711">
        <v>1</v>
      </c>
      <c r="AL711" s="56">
        <v>644</v>
      </c>
      <c r="AM711">
        <v>1</v>
      </c>
      <c r="AR711" s="56">
        <v>644</v>
      </c>
      <c r="AS711">
        <v>1</v>
      </c>
      <c r="AU711" s="56">
        <v>98.3</v>
      </c>
      <c r="AV711">
        <v>1</v>
      </c>
      <c r="AX711" s="56">
        <v>649</v>
      </c>
      <c r="AY711">
        <v>1</v>
      </c>
      <c r="BD711" s="56">
        <v>646</v>
      </c>
      <c r="BE711">
        <v>1</v>
      </c>
      <c r="BJ711" s="56">
        <v>651</v>
      </c>
      <c r="BK711">
        <v>1</v>
      </c>
      <c r="BP711" s="56">
        <v>646</v>
      </c>
      <c r="BQ711">
        <v>1</v>
      </c>
      <c r="BV711" s="56">
        <v>647</v>
      </c>
      <c r="BW711">
        <v>1</v>
      </c>
      <c r="BY711" s="56">
        <v>84.2</v>
      </c>
      <c r="BZ711">
        <v>1</v>
      </c>
      <c r="CB711" s="56">
        <v>644</v>
      </c>
      <c r="CC711">
        <v>1</v>
      </c>
      <c r="CH711" s="56">
        <v>651</v>
      </c>
      <c r="CI711">
        <v>1</v>
      </c>
      <c r="CK711" s="56">
        <v>92.4</v>
      </c>
      <c r="CL711">
        <v>2</v>
      </c>
    </row>
    <row r="712" spans="14:90" x14ac:dyDescent="0.2">
      <c r="N712" s="56" t="s">
        <v>1639</v>
      </c>
      <c r="O712">
        <v>1</v>
      </c>
      <c r="AL712" s="56">
        <v>645</v>
      </c>
      <c r="AM712">
        <v>1</v>
      </c>
      <c r="AR712" s="56">
        <v>645</v>
      </c>
      <c r="AS712">
        <v>1</v>
      </c>
      <c r="AU712" s="56">
        <v>98.4</v>
      </c>
      <c r="AV712">
        <v>1</v>
      </c>
      <c r="AX712" s="56">
        <v>650</v>
      </c>
      <c r="AY712">
        <v>1</v>
      </c>
      <c r="BD712" s="56">
        <v>647</v>
      </c>
      <c r="BE712">
        <v>1</v>
      </c>
      <c r="BJ712" s="56">
        <v>652</v>
      </c>
      <c r="BK712">
        <v>1</v>
      </c>
      <c r="BP712" s="56">
        <v>647</v>
      </c>
      <c r="BQ712">
        <v>1</v>
      </c>
      <c r="BV712" s="56">
        <v>648</v>
      </c>
      <c r="BW712">
        <v>1</v>
      </c>
      <c r="BY712" s="56">
        <v>84.3</v>
      </c>
      <c r="BZ712">
        <v>4</v>
      </c>
      <c r="CB712" s="56">
        <v>645</v>
      </c>
      <c r="CC712">
        <v>1</v>
      </c>
      <c r="CH712" s="56">
        <v>652</v>
      </c>
      <c r="CI712">
        <v>1</v>
      </c>
      <c r="CK712" s="56">
        <v>92.5</v>
      </c>
      <c r="CL712">
        <v>1</v>
      </c>
    </row>
    <row r="713" spans="14:90" x14ac:dyDescent="0.2">
      <c r="N713" s="56" t="s">
        <v>1324</v>
      </c>
      <c r="O713">
        <v>1</v>
      </c>
      <c r="AL713" s="56">
        <v>646</v>
      </c>
      <c r="AM713">
        <v>1</v>
      </c>
      <c r="AR713" s="56">
        <v>646</v>
      </c>
      <c r="AS713">
        <v>1</v>
      </c>
      <c r="AU713" s="56">
        <v>98.6</v>
      </c>
      <c r="AV713">
        <v>1</v>
      </c>
      <c r="AX713" s="56">
        <v>651</v>
      </c>
      <c r="AY713">
        <v>1</v>
      </c>
      <c r="BD713" s="56">
        <v>648</v>
      </c>
      <c r="BE713">
        <v>1</v>
      </c>
      <c r="BJ713" s="56">
        <v>653</v>
      </c>
      <c r="BK713">
        <v>1</v>
      </c>
      <c r="BP713" s="56">
        <v>648</v>
      </c>
      <c r="BQ713">
        <v>1</v>
      </c>
      <c r="BV713" s="56">
        <v>649</v>
      </c>
      <c r="BW713">
        <v>1</v>
      </c>
      <c r="BY713" s="56">
        <v>84.4</v>
      </c>
      <c r="BZ713">
        <v>2</v>
      </c>
      <c r="CB713" s="56">
        <v>646</v>
      </c>
      <c r="CC713">
        <v>1</v>
      </c>
      <c r="CH713" s="56">
        <v>653</v>
      </c>
      <c r="CI713">
        <v>1</v>
      </c>
      <c r="CK713" s="56">
        <v>92.7</v>
      </c>
      <c r="CL713">
        <v>2</v>
      </c>
    </row>
    <row r="714" spans="14:90" x14ac:dyDescent="0.2">
      <c r="N714" s="56" t="s">
        <v>153</v>
      </c>
      <c r="O714">
        <v>1</v>
      </c>
      <c r="AL714" s="56">
        <v>647</v>
      </c>
      <c r="AM714">
        <v>1</v>
      </c>
      <c r="AR714" s="56">
        <v>647</v>
      </c>
      <c r="AS714">
        <v>1</v>
      </c>
      <c r="AU714" s="56">
        <v>98.7</v>
      </c>
      <c r="AV714">
        <v>1</v>
      </c>
      <c r="AX714" s="56">
        <v>652</v>
      </c>
      <c r="AY714">
        <v>1</v>
      </c>
      <c r="BD714" s="56">
        <v>649</v>
      </c>
      <c r="BE714">
        <v>1</v>
      </c>
      <c r="BJ714" s="56">
        <v>654</v>
      </c>
      <c r="BK714">
        <v>1</v>
      </c>
      <c r="BP714" s="56">
        <v>649</v>
      </c>
      <c r="BQ714">
        <v>1</v>
      </c>
      <c r="BV714" s="56">
        <v>650</v>
      </c>
      <c r="BW714">
        <v>1</v>
      </c>
      <c r="BY714" s="56">
        <v>84.5</v>
      </c>
      <c r="BZ714">
        <v>3</v>
      </c>
      <c r="CB714" s="56">
        <v>647</v>
      </c>
      <c r="CC714">
        <v>1</v>
      </c>
      <c r="CH714" s="56">
        <v>654</v>
      </c>
      <c r="CI714">
        <v>1</v>
      </c>
      <c r="CK714" s="56">
        <v>92.8</v>
      </c>
      <c r="CL714">
        <v>1</v>
      </c>
    </row>
    <row r="715" spans="14:90" x14ac:dyDescent="0.2">
      <c r="N715" s="56" t="s">
        <v>1767</v>
      </c>
      <c r="O715">
        <v>1</v>
      </c>
      <c r="AL715" s="56">
        <v>648</v>
      </c>
      <c r="AM715">
        <v>1</v>
      </c>
      <c r="AR715" s="56">
        <v>648</v>
      </c>
      <c r="AS715">
        <v>1</v>
      </c>
      <c r="AU715" s="56">
        <v>98.8</v>
      </c>
      <c r="AV715">
        <v>1</v>
      </c>
      <c r="AX715" s="56">
        <v>653</v>
      </c>
      <c r="AY715">
        <v>1</v>
      </c>
      <c r="BD715" s="56">
        <v>650</v>
      </c>
      <c r="BE715">
        <v>1</v>
      </c>
      <c r="BJ715" s="56">
        <v>655</v>
      </c>
      <c r="BK715">
        <v>1</v>
      </c>
      <c r="BP715" s="56">
        <v>650</v>
      </c>
      <c r="BQ715">
        <v>1</v>
      </c>
      <c r="BV715" s="56">
        <v>651</v>
      </c>
      <c r="BW715">
        <v>1</v>
      </c>
      <c r="BY715" s="56">
        <v>84.6</v>
      </c>
      <c r="BZ715">
        <v>1</v>
      </c>
      <c r="CB715" s="56">
        <v>648</v>
      </c>
      <c r="CC715">
        <v>1</v>
      </c>
      <c r="CH715" s="56">
        <v>655</v>
      </c>
      <c r="CI715">
        <v>1</v>
      </c>
      <c r="CK715" s="56">
        <v>92.9</v>
      </c>
      <c r="CL715">
        <v>2</v>
      </c>
    </row>
    <row r="716" spans="14:90" x14ac:dyDescent="0.2">
      <c r="N716" s="56" t="s">
        <v>1694</v>
      </c>
      <c r="O716">
        <v>1</v>
      </c>
      <c r="AL716" s="56">
        <v>649</v>
      </c>
      <c r="AM716">
        <v>1</v>
      </c>
      <c r="AR716" s="56">
        <v>649</v>
      </c>
      <c r="AS716">
        <v>1</v>
      </c>
      <c r="AU716" s="56">
        <v>98.9</v>
      </c>
      <c r="AV716">
        <v>1</v>
      </c>
      <c r="AX716" s="56">
        <v>654</v>
      </c>
      <c r="AY716">
        <v>1</v>
      </c>
      <c r="BD716" s="56">
        <v>651</v>
      </c>
      <c r="BE716">
        <v>1</v>
      </c>
      <c r="BJ716" s="56">
        <v>656</v>
      </c>
      <c r="BK716">
        <v>1</v>
      </c>
      <c r="BP716" s="56">
        <v>651</v>
      </c>
      <c r="BQ716">
        <v>1</v>
      </c>
      <c r="BV716" s="56">
        <v>652</v>
      </c>
      <c r="BW716">
        <v>1</v>
      </c>
      <c r="BY716" s="56">
        <v>84.7</v>
      </c>
      <c r="BZ716">
        <v>2</v>
      </c>
      <c r="CB716" s="56">
        <v>649</v>
      </c>
      <c r="CC716">
        <v>1</v>
      </c>
      <c r="CH716" s="56">
        <v>656</v>
      </c>
      <c r="CI716">
        <v>1</v>
      </c>
      <c r="CK716" s="56">
        <v>93</v>
      </c>
      <c r="CL716">
        <v>1</v>
      </c>
    </row>
    <row r="717" spans="14:90" x14ac:dyDescent="0.2">
      <c r="N717" s="56" t="s">
        <v>1703</v>
      </c>
      <c r="O717">
        <v>1</v>
      </c>
      <c r="AL717" s="56">
        <v>650</v>
      </c>
      <c r="AM717">
        <v>1</v>
      </c>
      <c r="AR717" s="56">
        <v>650</v>
      </c>
      <c r="AS717">
        <v>1</v>
      </c>
      <c r="AU717" s="56">
        <v>99.1</v>
      </c>
      <c r="AV717">
        <v>1</v>
      </c>
      <c r="AX717" s="56">
        <v>655</v>
      </c>
      <c r="AY717">
        <v>1</v>
      </c>
      <c r="BD717" s="56">
        <v>652</v>
      </c>
      <c r="BE717">
        <v>1</v>
      </c>
      <c r="BJ717" s="56">
        <v>657</v>
      </c>
      <c r="BK717">
        <v>1</v>
      </c>
      <c r="BP717" s="56">
        <v>652</v>
      </c>
      <c r="BQ717">
        <v>1</v>
      </c>
      <c r="BV717" s="56">
        <v>653</v>
      </c>
      <c r="BW717">
        <v>1</v>
      </c>
      <c r="BY717" s="56">
        <v>84.8</v>
      </c>
      <c r="BZ717">
        <v>2</v>
      </c>
      <c r="CB717" s="56">
        <v>650</v>
      </c>
      <c r="CC717">
        <v>1</v>
      </c>
      <c r="CH717" s="56">
        <v>657</v>
      </c>
      <c r="CI717">
        <v>1</v>
      </c>
      <c r="CK717" s="56">
        <v>93.2</v>
      </c>
      <c r="CL717">
        <v>1</v>
      </c>
    </row>
    <row r="718" spans="14:90" x14ac:dyDescent="0.2">
      <c r="N718" s="56" t="s">
        <v>1708</v>
      </c>
      <c r="O718">
        <v>1</v>
      </c>
      <c r="AL718" s="56">
        <v>651</v>
      </c>
      <c r="AM718">
        <v>1</v>
      </c>
      <c r="AR718" s="56">
        <v>651</v>
      </c>
      <c r="AS718">
        <v>1</v>
      </c>
      <c r="AU718" s="56">
        <v>99.2</v>
      </c>
      <c r="AV718">
        <v>1</v>
      </c>
      <c r="AX718" s="56">
        <v>656</v>
      </c>
      <c r="AY718">
        <v>1</v>
      </c>
      <c r="BD718" s="56">
        <v>653</v>
      </c>
      <c r="BE718">
        <v>1</v>
      </c>
      <c r="BJ718" s="56">
        <v>658</v>
      </c>
      <c r="BK718">
        <v>1</v>
      </c>
      <c r="BP718" s="56">
        <v>653</v>
      </c>
      <c r="BQ718">
        <v>1</v>
      </c>
      <c r="BV718" s="56">
        <v>654</v>
      </c>
      <c r="BW718">
        <v>1</v>
      </c>
      <c r="BY718" s="56">
        <v>84.9</v>
      </c>
      <c r="BZ718">
        <v>2</v>
      </c>
      <c r="CB718" s="56">
        <v>651</v>
      </c>
      <c r="CC718">
        <v>1</v>
      </c>
      <c r="CH718" s="56">
        <v>658</v>
      </c>
      <c r="CI718">
        <v>1</v>
      </c>
      <c r="CK718" s="56">
        <v>93.8</v>
      </c>
      <c r="CL718">
        <v>1</v>
      </c>
    </row>
    <row r="719" spans="14:90" x14ac:dyDescent="0.2">
      <c r="N719" s="56" t="s">
        <v>1595</v>
      </c>
      <c r="O719">
        <v>1</v>
      </c>
      <c r="AL719" s="56">
        <v>652</v>
      </c>
      <c r="AM719">
        <v>1</v>
      </c>
      <c r="AR719" s="56">
        <v>652</v>
      </c>
      <c r="AS719">
        <v>1</v>
      </c>
      <c r="AU719" s="56">
        <v>99.3</v>
      </c>
      <c r="AV719">
        <v>4</v>
      </c>
      <c r="AX719" s="56">
        <v>657</v>
      </c>
      <c r="AY719">
        <v>1</v>
      </c>
      <c r="BD719" s="56">
        <v>654</v>
      </c>
      <c r="BE719">
        <v>1</v>
      </c>
      <c r="BJ719" s="56">
        <v>659</v>
      </c>
      <c r="BK719">
        <v>1</v>
      </c>
      <c r="BP719" s="56">
        <v>654</v>
      </c>
      <c r="BQ719">
        <v>1</v>
      </c>
      <c r="BV719" s="56">
        <v>655</v>
      </c>
      <c r="BW719">
        <v>1</v>
      </c>
      <c r="BY719" s="56">
        <v>85</v>
      </c>
      <c r="BZ719">
        <v>2</v>
      </c>
      <c r="CB719" s="56">
        <v>652</v>
      </c>
      <c r="CC719">
        <v>1</v>
      </c>
      <c r="CH719" s="56">
        <v>659</v>
      </c>
      <c r="CI719">
        <v>1</v>
      </c>
      <c r="CK719" s="56">
        <v>93.9</v>
      </c>
      <c r="CL719">
        <v>1</v>
      </c>
    </row>
    <row r="720" spans="14:90" x14ac:dyDescent="0.2">
      <c r="N720" s="56" t="s">
        <v>381</v>
      </c>
      <c r="O720">
        <v>1</v>
      </c>
      <c r="AL720" s="56">
        <v>653</v>
      </c>
      <c r="AM720">
        <v>1</v>
      </c>
      <c r="AR720" s="56">
        <v>653</v>
      </c>
      <c r="AS720">
        <v>1</v>
      </c>
      <c r="AU720" s="56">
        <v>99.5</v>
      </c>
      <c r="AV720">
        <v>2</v>
      </c>
      <c r="AX720" s="56">
        <v>658</v>
      </c>
      <c r="AY720">
        <v>1</v>
      </c>
      <c r="BD720" s="56">
        <v>655</v>
      </c>
      <c r="BE720">
        <v>1</v>
      </c>
      <c r="BJ720" s="56">
        <v>660</v>
      </c>
      <c r="BK720">
        <v>1</v>
      </c>
      <c r="BP720" s="56">
        <v>655</v>
      </c>
      <c r="BQ720">
        <v>1</v>
      </c>
      <c r="BV720" s="56">
        <v>657</v>
      </c>
      <c r="BW720">
        <v>1</v>
      </c>
      <c r="BY720" s="56">
        <v>85.1</v>
      </c>
      <c r="BZ720">
        <v>2</v>
      </c>
      <c r="CB720" s="56">
        <v>653</v>
      </c>
      <c r="CC720">
        <v>1</v>
      </c>
      <c r="CH720" s="56">
        <v>660</v>
      </c>
      <c r="CI720">
        <v>1</v>
      </c>
      <c r="CK720" s="56">
        <v>94</v>
      </c>
      <c r="CL720">
        <v>2</v>
      </c>
    </row>
    <row r="721" spans="14:90" x14ac:dyDescent="0.2">
      <c r="N721" s="56" t="s">
        <v>1470</v>
      </c>
      <c r="O721">
        <v>1</v>
      </c>
      <c r="AL721" s="56">
        <v>654</v>
      </c>
      <c r="AM721">
        <v>1</v>
      </c>
      <c r="AR721" s="56">
        <v>654</v>
      </c>
      <c r="AS721">
        <v>1</v>
      </c>
      <c r="AU721" s="56">
        <v>99.6</v>
      </c>
      <c r="AV721">
        <v>3</v>
      </c>
      <c r="AX721" s="56">
        <v>659</v>
      </c>
      <c r="AY721">
        <v>1</v>
      </c>
      <c r="BD721" s="56">
        <v>656</v>
      </c>
      <c r="BE721">
        <v>1</v>
      </c>
      <c r="BJ721" s="56">
        <v>661</v>
      </c>
      <c r="BK721">
        <v>1</v>
      </c>
      <c r="BP721" s="56">
        <v>656</v>
      </c>
      <c r="BQ721">
        <v>1</v>
      </c>
      <c r="BV721" s="56">
        <v>658</v>
      </c>
      <c r="BW721">
        <v>1</v>
      </c>
      <c r="BY721" s="56">
        <v>85.2</v>
      </c>
      <c r="BZ721">
        <v>1</v>
      </c>
      <c r="CB721" s="56">
        <v>654</v>
      </c>
      <c r="CC721">
        <v>1</v>
      </c>
      <c r="CH721" s="56">
        <v>661</v>
      </c>
      <c r="CI721">
        <v>1</v>
      </c>
      <c r="CK721" s="56">
        <v>94.1</v>
      </c>
      <c r="CL721">
        <v>1</v>
      </c>
    </row>
    <row r="722" spans="14:90" x14ac:dyDescent="0.2">
      <c r="N722" s="56" t="s">
        <v>704</v>
      </c>
      <c r="O722">
        <v>1</v>
      </c>
      <c r="AL722" s="56">
        <v>655</v>
      </c>
      <c r="AM722">
        <v>1</v>
      </c>
      <c r="AR722" s="56">
        <v>655</v>
      </c>
      <c r="AS722">
        <v>1</v>
      </c>
      <c r="AU722" s="56">
        <v>99.7</v>
      </c>
      <c r="AV722">
        <v>1</v>
      </c>
      <c r="AX722" s="56">
        <v>660</v>
      </c>
      <c r="AY722">
        <v>1</v>
      </c>
      <c r="BD722" s="56">
        <v>657</v>
      </c>
      <c r="BE722">
        <v>1</v>
      </c>
      <c r="BJ722" s="56">
        <v>662</v>
      </c>
      <c r="BK722">
        <v>1</v>
      </c>
      <c r="BP722" s="56">
        <v>657</v>
      </c>
      <c r="BQ722">
        <v>1</v>
      </c>
      <c r="BV722" s="56">
        <v>659</v>
      </c>
      <c r="BW722">
        <v>1</v>
      </c>
      <c r="BY722" s="56">
        <v>85.3</v>
      </c>
      <c r="BZ722">
        <v>1</v>
      </c>
      <c r="CB722" s="56">
        <v>655</v>
      </c>
      <c r="CC722">
        <v>1</v>
      </c>
      <c r="CH722" s="56">
        <v>662</v>
      </c>
      <c r="CI722">
        <v>1</v>
      </c>
      <c r="CK722" s="56">
        <v>94.2</v>
      </c>
      <c r="CL722">
        <v>1</v>
      </c>
    </row>
    <row r="723" spans="14:90" x14ac:dyDescent="0.2">
      <c r="N723" s="56" t="s">
        <v>1738</v>
      </c>
      <c r="O723">
        <v>1</v>
      </c>
      <c r="AL723" s="56">
        <v>656</v>
      </c>
      <c r="AM723">
        <v>1</v>
      </c>
      <c r="AR723" s="56">
        <v>656</v>
      </c>
      <c r="AS723">
        <v>1</v>
      </c>
      <c r="AU723" s="56">
        <v>99.8</v>
      </c>
      <c r="AV723">
        <v>2</v>
      </c>
      <c r="AX723" s="56">
        <v>661</v>
      </c>
      <c r="AY723">
        <v>1</v>
      </c>
      <c r="BD723" s="56">
        <v>658</v>
      </c>
      <c r="BE723">
        <v>1</v>
      </c>
      <c r="BJ723" s="56">
        <v>663</v>
      </c>
      <c r="BK723">
        <v>1</v>
      </c>
      <c r="BP723" s="56">
        <v>658</v>
      </c>
      <c r="BQ723">
        <v>1</v>
      </c>
      <c r="BV723" s="56">
        <v>660</v>
      </c>
      <c r="BW723">
        <v>1</v>
      </c>
      <c r="BY723" s="56">
        <v>85.4</v>
      </c>
      <c r="BZ723">
        <v>2</v>
      </c>
      <c r="CB723" s="56">
        <v>656</v>
      </c>
      <c r="CC723">
        <v>1</v>
      </c>
      <c r="CH723" s="56">
        <v>663</v>
      </c>
      <c r="CI723">
        <v>1</v>
      </c>
      <c r="CK723" s="56">
        <v>94.3</v>
      </c>
      <c r="CL723">
        <v>1</v>
      </c>
    </row>
    <row r="724" spans="14:90" x14ac:dyDescent="0.2">
      <c r="N724" s="56" t="s">
        <v>1785</v>
      </c>
      <c r="O724">
        <v>1</v>
      </c>
      <c r="AL724" s="56">
        <v>657</v>
      </c>
      <c r="AM724">
        <v>1</v>
      </c>
      <c r="AR724" s="56">
        <v>657</v>
      </c>
      <c r="AS724">
        <v>1</v>
      </c>
      <c r="AU724" s="56">
        <v>99.9</v>
      </c>
      <c r="AV724">
        <v>7</v>
      </c>
      <c r="AX724" s="56">
        <v>662</v>
      </c>
      <c r="AY724">
        <v>2</v>
      </c>
      <c r="BD724" s="56">
        <v>659</v>
      </c>
      <c r="BE724">
        <v>1</v>
      </c>
      <c r="BJ724" s="56">
        <v>664</v>
      </c>
      <c r="BK724">
        <v>1</v>
      </c>
      <c r="BP724" s="56">
        <v>659</v>
      </c>
      <c r="BQ724">
        <v>1</v>
      </c>
      <c r="BV724" s="56">
        <v>661</v>
      </c>
      <c r="BW724">
        <v>1</v>
      </c>
      <c r="BY724" s="56">
        <v>85.5</v>
      </c>
      <c r="BZ724">
        <v>3</v>
      </c>
      <c r="CB724" s="56">
        <v>657</v>
      </c>
      <c r="CC724">
        <v>1</v>
      </c>
      <c r="CH724" s="56">
        <v>664</v>
      </c>
      <c r="CI724">
        <v>1</v>
      </c>
      <c r="CK724" s="56">
        <v>94.4</v>
      </c>
      <c r="CL724">
        <v>1</v>
      </c>
    </row>
    <row r="725" spans="14:90" x14ac:dyDescent="0.2">
      <c r="N725" s="56" t="s">
        <v>514</v>
      </c>
      <c r="O725">
        <v>1</v>
      </c>
      <c r="AL725" s="56">
        <v>658</v>
      </c>
      <c r="AM725">
        <v>1</v>
      </c>
      <c r="AR725" s="56">
        <v>658</v>
      </c>
      <c r="AS725">
        <v>1</v>
      </c>
      <c r="AU725" s="56">
        <v>100</v>
      </c>
      <c r="AV725">
        <v>23</v>
      </c>
      <c r="AX725" s="56">
        <v>663</v>
      </c>
      <c r="AY725">
        <v>1</v>
      </c>
      <c r="BD725" s="56">
        <v>660</v>
      </c>
      <c r="BE725">
        <v>1</v>
      </c>
      <c r="BJ725" s="56">
        <v>665</v>
      </c>
      <c r="BK725">
        <v>1</v>
      </c>
      <c r="BP725" s="56">
        <v>660</v>
      </c>
      <c r="BQ725">
        <v>1</v>
      </c>
      <c r="BV725" s="56">
        <v>662</v>
      </c>
      <c r="BW725">
        <v>1</v>
      </c>
      <c r="BY725" s="56">
        <v>85.6</v>
      </c>
      <c r="BZ725">
        <v>3</v>
      </c>
      <c r="CB725" s="56">
        <v>658</v>
      </c>
      <c r="CC725">
        <v>1</v>
      </c>
      <c r="CH725" s="56">
        <v>665</v>
      </c>
      <c r="CI725">
        <v>1</v>
      </c>
      <c r="CK725" s="56">
        <v>94.7</v>
      </c>
      <c r="CL725">
        <v>1</v>
      </c>
    </row>
    <row r="726" spans="14:90" x14ac:dyDescent="0.2">
      <c r="N726" s="56" t="s">
        <v>1701</v>
      </c>
      <c r="O726">
        <v>1</v>
      </c>
      <c r="AL726" s="56">
        <v>659</v>
      </c>
      <c r="AM726">
        <v>1</v>
      </c>
      <c r="AR726" s="56">
        <v>659</v>
      </c>
      <c r="AS726">
        <v>1</v>
      </c>
      <c r="AU726" s="56" t="s">
        <v>1982</v>
      </c>
      <c r="AV726">
        <v>1503</v>
      </c>
      <c r="AX726" s="56">
        <v>664</v>
      </c>
      <c r="AY726">
        <v>1</v>
      </c>
      <c r="BD726" s="56">
        <v>661</v>
      </c>
      <c r="BE726">
        <v>1</v>
      </c>
      <c r="BJ726" s="56">
        <v>666</v>
      </c>
      <c r="BK726">
        <v>1</v>
      </c>
      <c r="BP726" s="56">
        <v>661</v>
      </c>
      <c r="BQ726">
        <v>1</v>
      </c>
      <c r="BV726" s="56">
        <v>663</v>
      </c>
      <c r="BW726">
        <v>1</v>
      </c>
      <c r="BY726" s="56">
        <v>85.7</v>
      </c>
      <c r="BZ726">
        <v>1</v>
      </c>
      <c r="CB726" s="56">
        <v>659</v>
      </c>
      <c r="CC726">
        <v>1</v>
      </c>
      <c r="CH726" s="56">
        <v>666</v>
      </c>
      <c r="CI726">
        <v>1</v>
      </c>
      <c r="CK726" s="56">
        <v>95</v>
      </c>
      <c r="CL726">
        <v>1</v>
      </c>
    </row>
    <row r="727" spans="14:90" x14ac:dyDescent="0.2">
      <c r="N727" s="56" t="s">
        <v>447</v>
      </c>
      <c r="O727">
        <v>1</v>
      </c>
      <c r="AL727" s="56">
        <v>660</v>
      </c>
      <c r="AM727">
        <v>1</v>
      </c>
      <c r="AR727" s="56">
        <v>660</v>
      </c>
      <c r="AS727">
        <v>1</v>
      </c>
      <c r="AX727" s="56">
        <v>665</v>
      </c>
      <c r="AY727">
        <v>1</v>
      </c>
      <c r="BD727" s="56">
        <v>662</v>
      </c>
      <c r="BE727">
        <v>1</v>
      </c>
      <c r="BJ727" s="56">
        <v>667</v>
      </c>
      <c r="BK727">
        <v>1</v>
      </c>
      <c r="BP727" s="56">
        <v>662</v>
      </c>
      <c r="BQ727">
        <v>1</v>
      </c>
      <c r="BV727" s="56">
        <v>664</v>
      </c>
      <c r="BW727">
        <v>1</v>
      </c>
      <c r="BY727" s="56">
        <v>85.8</v>
      </c>
      <c r="BZ727">
        <v>2</v>
      </c>
      <c r="CB727" s="56">
        <v>660</v>
      </c>
      <c r="CC727">
        <v>1</v>
      </c>
      <c r="CH727" s="56">
        <v>667</v>
      </c>
      <c r="CI727">
        <v>1</v>
      </c>
      <c r="CK727" s="56">
        <v>95.1</v>
      </c>
      <c r="CL727">
        <v>1</v>
      </c>
    </row>
    <row r="728" spans="14:90" x14ac:dyDescent="0.2">
      <c r="N728" s="56" t="s">
        <v>870</v>
      </c>
      <c r="O728">
        <v>1</v>
      </c>
      <c r="AL728" s="56">
        <v>661</v>
      </c>
      <c r="AM728">
        <v>1</v>
      </c>
      <c r="AR728" s="56">
        <v>661</v>
      </c>
      <c r="AS728">
        <v>1</v>
      </c>
      <c r="AX728" s="56">
        <v>666</v>
      </c>
      <c r="AY728">
        <v>1</v>
      </c>
      <c r="BD728" s="56">
        <v>663</v>
      </c>
      <c r="BE728">
        <v>1</v>
      </c>
      <c r="BJ728" s="56">
        <v>668</v>
      </c>
      <c r="BK728">
        <v>1</v>
      </c>
      <c r="BP728" s="56">
        <v>663</v>
      </c>
      <c r="BQ728">
        <v>1</v>
      </c>
      <c r="BV728" s="56">
        <v>665</v>
      </c>
      <c r="BW728">
        <v>1</v>
      </c>
      <c r="BY728" s="56">
        <v>85.9</v>
      </c>
      <c r="BZ728">
        <v>1</v>
      </c>
      <c r="CB728" s="56">
        <v>661</v>
      </c>
      <c r="CC728">
        <v>1</v>
      </c>
      <c r="CH728" s="56">
        <v>668</v>
      </c>
      <c r="CI728">
        <v>1</v>
      </c>
      <c r="CK728" s="56">
        <v>95.2</v>
      </c>
      <c r="CL728">
        <v>1</v>
      </c>
    </row>
    <row r="729" spans="14:90" x14ac:dyDescent="0.2">
      <c r="N729" s="56" t="s">
        <v>221</v>
      </c>
      <c r="O729">
        <v>1</v>
      </c>
      <c r="AL729" s="56">
        <v>662</v>
      </c>
      <c r="AM729">
        <v>1</v>
      </c>
      <c r="AR729" s="56">
        <v>662</v>
      </c>
      <c r="AS729">
        <v>1</v>
      </c>
      <c r="AX729" s="56">
        <v>667</v>
      </c>
      <c r="AY729">
        <v>1</v>
      </c>
      <c r="BD729" s="56">
        <v>664</v>
      </c>
      <c r="BE729">
        <v>1</v>
      </c>
      <c r="BJ729" s="56">
        <v>669</v>
      </c>
      <c r="BK729">
        <v>1</v>
      </c>
      <c r="BP729" s="56">
        <v>664</v>
      </c>
      <c r="BQ729">
        <v>1</v>
      </c>
      <c r="BV729" s="56">
        <v>666</v>
      </c>
      <c r="BW729">
        <v>1</v>
      </c>
      <c r="BY729" s="56">
        <v>86</v>
      </c>
      <c r="BZ729">
        <v>1</v>
      </c>
      <c r="CB729" s="56">
        <v>662</v>
      </c>
      <c r="CC729">
        <v>1</v>
      </c>
      <c r="CH729" s="56">
        <v>669</v>
      </c>
      <c r="CI729">
        <v>1</v>
      </c>
      <c r="CK729" s="56">
        <v>95.4</v>
      </c>
      <c r="CL729">
        <v>3</v>
      </c>
    </row>
    <row r="730" spans="14:90" x14ac:dyDescent="0.2">
      <c r="N730" s="56" t="s">
        <v>946</v>
      </c>
      <c r="O730">
        <v>1</v>
      </c>
      <c r="AL730" s="56">
        <v>663</v>
      </c>
      <c r="AM730">
        <v>1</v>
      </c>
      <c r="AR730" s="56">
        <v>664</v>
      </c>
      <c r="AS730">
        <v>1</v>
      </c>
      <c r="AX730" s="56">
        <v>668</v>
      </c>
      <c r="AY730">
        <v>1</v>
      </c>
      <c r="BD730" s="56">
        <v>665</v>
      </c>
      <c r="BE730">
        <v>1</v>
      </c>
      <c r="BJ730" s="56">
        <v>670</v>
      </c>
      <c r="BK730">
        <v>1</v>
      </c>
      <c r="BP730" s="56">
        <v>665</v>
      </c>
      <c r="BQ730">
        <v>1</v>
      </c>
      <c r="BV730" s="56">
        <v>667</v>
      </c>
      <c r="BW730">
        <v>1</v>
      </c>
      <c r="BY730" s="56">
        <v>86.1</v>
      </c>
      <c r="BZ730">
        <v>3</v>
      </c>
      <c r="CB730" s="56">
        <v>663</v>
      </c>
      <c r="CC730">
        <v>1</v>
      </c>
      <c r="CH730" s="56">
        <v>670</v>
      </c>
      <c r="CI730">
        <v>1</v>
      </c>
      <c r="CK730" s="56">
        <v>95.6</v>
      </c>
      <c r="CL730">
        <v>1</v>
      </c>
    </row>
    <row r="731" spans="14:90" x14ac:dyDescent="0.2">
      <c r="N731" s="56" t="s">
        <v>542</v>
      </c>
      <c r="O731">
        <v>1</v>
      </c>
      <c r="AL731" s="56">
        <v>664</v>
      </c>
      <c r="AM731">
        <v>1</v>
      </c>
      <c r="AR731" s="56">
        <v>665</v>
      </c>
      <c r="AS731">
        <v>1</v>
      </c>
      <c r="AX731" s="56">
        <v>669</v>
      </c>
      <c r="AY731">
        <v>1</v>
      </c>
      <c r="BD731" s="56">
        <v>666</v>
      </c>
      <c r="BE731">
        <v>1</v>
      </c>
      <c r="BJ731" s="56">
        <v>671</v>
      </c>
      <c r="BK731">
        <v>1</v>
      </c>
      <c r="BP731" s="56">
        <v>666</v>
      </c>
      <c r="BQ731">
        <v>1</v>
      </c>
      <c r="BV731" s="56">
        <v>668</v>
      </c>
      <c r="BW731">
        <v>1</v>
      </c>
      <c r="BY731" s="56">
        <v>86.2</v>
      </c>
      <c r="BZ731">
        <v>1</v>
      </c>
      <c r="CB731" s="56">
        <v>664</v>
      </c>
      <c r="CC731">
        <v>1</v>
      </c>
      <c r="CH731" s="56">
        <v>671</v>
      </c>
      <c r="CI731">
        <v>1</v>
      </c>
      <c r="CK731" s="56">
        <v>95.7</v>
      </c>
      <c r="CL731">
        <v>1</v>
      </c>
    </row>
    <row r="732" spans="14:90" x14ac:dyDescent="0.2">
      <c r="N732" s="56" t="s">
        <v>1375</v>
      </c>
      <c r="O732">
        <v>1</v>
      </c>
      <c r="AL732" s="56">
        <v>665</v>
      </c>
      <c r="AM732">
        <v>1</v>
      </c>
      <c r="AR732" s="56">
        <v>666</v>
      </c>
      <c r="AS732">
        <v>1</v>
      </c>
      <c r="AX732" s="56">
        <v>670</v>
      </c>
      <c r="AY732">
        <v>1</v>
      </c>
      <c r="BD732" s="56">
        <v>667</v>
      </c>
      <c r="BE732">
        <v>1</v>
      </c>
      <c r="BJ732" s="56">
        <v>672</v>
      </c>
      <c r="BK732">
        <v>1</v>
      </c>
      <c r="BP732" s="56">
        <v>667</v>
      </c>
      <c r="BQ732">
        <v>1</v>
      </c>
      <c r="BV732" s="56">
        <v>669</v>
      </c>
      <c r="BW732">
        <v>1</v>
      </c>
      <c r="BY732" s="56">
        <v>86.3</v>
      </c>
      <c r="BZ732">
        <v>2</v>
      </c>
      <c r="CB732" s="56">
        <v>665</v>
      </c>
      <c r="CC732">
        <v>1</v>
      </c>
      <c r="CH732" s="56">
        <v>672</v>
      </c>
      <c r="CI732">
        <v>1</v>
      </c>
      <c r="CK732" s="56">
        <v>96.3</v>
      </c>
      <c r="CL732">
        <v>2</v>
      </c>
    </row>
    <row r="733" spans="14:90" x14ac:dyDescent="0.2">
      <c r="N733" s="56" t="s">
        <v>1723</v>
      </c>
      <c r="O733">
        <v>1</v>
      </c>
      <c r="AL733" s="56">
        <v>666</v>
      </c>
      <c r="AM733">
        <v>1</v>
      </c>
      <c r="AR733" s="56">
        <v>667</v>
      </c>
      <c r="AS733">
        <v>1</v>
      </c>
      <c r="AX733" s="56">
        <v>671</v>
      </c>
      <c r="AY733">
        <v>1</v>
      </c>
      <c r="BD733" s="56">
        <v>668</v>
      </c>
      <c r="BE733">
        <v>1</v>
      </c>
      <c r="BJ733" s="56">
        <v>673</v>
      </c>
      <c r="BK733">
        <v>1</v>
      </c>
      <c r="BP733" s="56">
        <v>668</v>
      </c>
      <c r="BQ733">
        <v>1</v>
      </c>
      <c r="BV733" s="56">
        <v>670</v>
      </c>
      <c r="BW733">
        <v>1</v>
      </c>
      <c r="BY733" s="56">
        <v>86.5</v>
      </c>
      <c r="BZ733">
        <v>3</v>
      </c>
      <c r="CB733" s="56">
        <v>666</v>
      </c>
      <c r="CC733">
        <v>1</v>
      </c>
      <c r="CH733" s="56">
        <v>673</v>
      </c>
      <c r="CI733">
        <v>1</v>
      </c>
      <c r="CK733" s="56">
        <v>96.5</v>
      </c>
      <c r="CL733">
        <v>1</v>
      </c>
    </row>
    <row r="734" spans="14:90" x14ac:dyDescent="0.2">
      <c r="N734" s="56" t="s">
        <v>688</v>
      </c>
      <c r="O734">
        <v>1</v>
      </c>
      <c r="AL734" s="56">
        <v>667</v>
      </c>
      <c r="AM734">
        <v>1</v>
      </c>
      <c r="AR734" s="56">
        <v>668</v>
      </c>
      <c r="AS734">
        <v>1</v>
      </c>
      <c r="AX734" s="56">
        <v>672</v>
      </c>
      <c r="AY734">
        <v>1</v>
      </c>
      <c r="BD734" s="56">
        <v>669</v>
      </c>
      <c r="BE734">
        <v>1</v>
      </c>
      <c r="BJ734" s="56">
        <v>674</v>
      </c>
      <c r="BK734">
        <v>1</v>
      </c>
      <c r="BP734" s="56">
        <v>669</v>
      </c>
      <c r="BQ734">
        <v>1</v>
      </c>
      <c r="BV734" s="56">
        <v>671</v>
      </c>
      <c r="BW734">
        <v>1</v>
      </c>
      <c r="BY734" s="56">
        <v>86.6</v>
      </c>
      <c r="BZ734">
        <v>1</v>
      </c>
      <c r="CB734" s="56">
        <v>667</v>
      </c>
      <c r="CC734">
        <v>1</v>
      </c>
      <c r="CH734" s="56">
        <v>674</v>
      </c>
      <c r="CI734">
        <v>1</v>
      </c>
      <c r="CK734" s="56">
        <v>97</v>
      </c>
      <c r="CL734">
        <v>2</v>
      </c>
    </row>
    <row r="735" spans="14:90" x14ac:dyDescent="0.2">
      <c r="N735" s="56" t="s">
        <v>656</v>
      </c>
      <c r="O735">
        <v>1</v>
      </c>
      <c r="AL735" s="56">
        <v>668</v>
      </c>
      <c r="AM735">
        <v>1</v>
      </c>
      <c r="AR735" s="56">
        <v>669</v>
      </c>
      <c r="AS735">
        <v>1</v>
      </c>
      <c r="AX735" s="56">
        <v>673</v>
      </c>
      <c r="AY735">
        <v>1</v>
      </c>
      <c r="BD735" s="56">
        <v>670</v>
      </c>
      <c r="BE735">
        <v>1</v>
      </c>
      <c r="BJ735" s="56">
        <v>675</v>
      </c>
      <c r="BK735">
        <v>1</v>
      </c>
      <c r="BP735" s="56">
        <v>670</v>
      </c>
      <c r="BQ735">
        <v>1</v>
      </c>
      <c r="BV735" s="56">
        <v>672</v>
      </c>
      <c r="BW735">
        <v>1</v>
      </c>
      <c r="BY735" s="56">
        <v>86.7</v>
      </c>
      <c r="BZ735">
        <v>2</v>
      </c>
      <c r="CB735" s="56">
        <v>668</v>
      </c>
      <c r="CC735">
        <v>1</v>
      </c>
      <c r="CH735" s="56">
        <v>675</v>
      </c>
      <c r="CI735">
        <v>1</v>
      </c>
      <c r="CK735" s="56">
        <v>97.6</v>
      </c>
      <c r="CL735">
        <v>1</v>
      </c>
    </row>
    <row r="736" spans="14:90" x14ac:dyDescent="0.2">
      <c r="N736" s="56" t="s">
        <v>1302</v>
      </c>
      <c r="O736">
        <v>1</v>
      </c>
      <c r="AL736" s="56">
        <v>669</v>
      </c>
      <c r="AM736">
        <v>1</v>
      </c>
      <c r="AR736" s="56">
        <v>670</v>
      </c>
      <c r="AS736">
        <v>1</v>
      </c>
      <c r="AX736" s="56">
        <v>674</v>
      </c>
      <c r="AY736">
        <v>1</v>
      </c>
      <c r="BD736" s="56">
        <v>671</v>
      </c>
      <c r="BE736">
        <v>1</v>
      </c>
      <c r="BJ736" s="56">
        <v>676</v>
      </c>
      <c r="BK736">
        <v>1</v>
      </c>
      <c r="BP736" s="56">
        <v>671</v>
      </c>
      <c r="BQ736">
        <v>1</v>
      </c>
      <c r="BV736" s="56">
        <v>673</v>
      </c>
      <c r="BW736">
        <v>1</v>
      </c>
      <c r="BY736" s="56">
        <v>86.8</v>
      </c>
      <c r="BZ736">
        <v>4</v>
      </c>
      <c r="CB736" s="56">
        <v>669</v>
      </c>
      <c r="CC736">
        <v>1</v>
      </c>
      <c r="CH736" s="56">
        <v>676</v>
      </c>
      <c r="CI736">
        <v>1</v>
      </c>
      <c r="CK736" s="56">
        <v>98.2</v>
      </c>
      <c r="CL736">
        <v>2</v>
      </c>
    </row>
    <row r="737" spans="14:90" x14ac:dyDescent="0.2">
      <c r="N737" s="56" t="s">
        <v>1435</v>
      </c>
      <c r="O737">
        <v>1</v>
      </c>
      <c r="AL737" s="56">
        <v>670</v>
      </c>
      <c r="AM737">
        <v>1</v>
      </c>
      <c r="AR737" s="56">
        <v>671</v>
      </c>
      <c r="AS737">
        <v>1</v>
      </c>
      <c r="AX737" s="56">
        <v>675</v>
      </c>
      <c r="AY737">
        <v>1</v>
      </c>
      <c r="BD737" s="56">
        <v>672</v>
      </c>
      <c r="BE737">
        <v>1</v>
      </c>
      <c r="BJ737" s="56">
        <v>677</v>
      </c>
      <c r="BK737">
        <v>1</v>
      </c>
      <c r="BP737" s="56">
        <v>672</v>
      </c>
      <c r="BQ737">
        <v>1</v>
      </c>
      <c r="BV737" s="56">
        <v>674</v>
      </c>
      <c r="BW737">
        <v>1</v>
      </c>
      <c r="BY737" s="56">
        <v>86.9</v>
      </c>
      <c r="BZ737">
        <v>4</v>
      </c>
      <c r="CB737" s="56">
        <v>670</v>
      </c>
      <c r="CC737">
        <v>1</v>
      </c>
      <c r="CH737" s="56">
        <v>677</v>
      </c>
      <c r="CI737">
        <v>1</v>
      </c>
      <c r="CK737" s="56">
        <v>98.3</v>
      </c>
      <c r="CL737">
        <v>2</v>
      </c>
    </row>
    <row r="738" spans="14:90" x14ac:dyDescent="0.2">
      <c r="N738" s="56" t="s">
        <v>1453</v>
      </c>
      <c r="O738">
        <v>1</v>
      </c>
      <c r="AL738" s="56">
        <v>671</v>
      </c>
      <c r="AM738">
        <v>1</v>
      </c>
      <c r="AR738" s="56">
        <v>672</v>
      </c>
      <c r="AS738">
        <v>1</v>
      </c>
      <c r="AX738" s="56">
        <v>676</v>
      </c>
      <c r="AY738">
        <v>1</v>
      </c>
      <c r="BD738" s="56">
        <v>673</v>
      </c>
      <c r="BE738">
        <v>1</v>
      </c>
      <c r="BJ738" s="56">
        <v>678</v>
      </c>
      <c r="BK738">
        <v>1</v>
      </c>
      <c r="BP738" s="56">
        <v>673</v>
      </c>
      <c r="BQ738">
        <v>1</v>
      </c>
      <c r="BV738" s="56">
        <v>675</v>
      </c>
      <c r="BW738">
        <v>1</v>
      </c>
      <c r="BY738" s="56">
        <v>87</v>
      </c>
      <c r="BZ738">
        <v>3</v>
      </c>
      <c r="CB738" s="56">
        <v>671</v>
      </c>
      <c r="CC738">
        <v>1</v>
      </c>
      <c r="CH738" s="56">
        <v>678</v>
      </c>
      <c r="CI738">
        <v>1</v>
      </c>
      <c r="CK738" s="56">
        <v>98.5</v>
      </c>
      <c r="CL738">
        <v>2</v>
      </c>
    </row>
    <row r="739" spans="14:90" x14ac:dyDescent="0.2">
      <c r="N739" s="56" t="s">
        <v>1861</v>
      </c>
      <c r="O739">
        <v>1</v>
      </c>
      <c r="AL739" s="56">
        <v>672</v>
      </c>
      <c r="AM739">
        <v>1</v>
      </c>
      <c r="AR739" s="56">
        <v>673</v>
      </c>
      <c r="AS739">
        <v>1</v>
      </c>
      <c r="AX739" s="56">
        <v>677</v>
      </c>
      <c r="AY739">
        <v>1</v>
      </c>
      <c r="BD739" s="56">
        <v>674</v>
      </c>
      <c r="BE739">
        <v>1</v>
      </c>
      <c r="BJ739" s="56">
        <v>679</v>
      </c>
      <c r="BK739">
        <v>1</v>
      </c>
      <c r="BP739" s="56">
        <v>674</v>
      </c>
      <c r="BQ739">
        <v>1</v>
      </c>
      <c r="BV739" s="56">
        <v>676</v>
      </c>
      <c r="BW739">
        <v>1</v>
      </c>
      <c r="BY739" s="56">
        <v>87.1</v>
      </c>
      <c r="BZ739">
        <v>1</v>
      </c>
      <c r="CB739" s="56">
        <v>672</v>
      </c>
      <c r="CC739">
        <v>1</v>
      </c>
      <c r="CH739" s="56">
        <v>679</v>
      </c>
      <c r="CI739">
        <v>1</v>
      </c>
      <c r="CK739" s="56">
        <v>98.8</v>
      </c>
      <c r="CL739">
        <v>2</v>
      </c>
    </row>
    <row r="740" spans="14:90" x14ac:dyDescent="0.2">
      <c r="N740" s="56" t="s">
        <v>937</v>
      </c>
      <c r="O740">
        <v>1</v>
      </c>
      <c r="AL740" s="56">
        <v>673</v>
      </c>
      <c r="AM740">
        <v>1</v>
      </c>
      <c r="AR740" s="56">
        <v>674</v>
      </c>
      <c r="AS740">
        <v>1</v>
      </c>
      <c r="AX740" s="56">
        <v>678</v>
      </c>
      <c r="AY740">
        <v>1</v>
      </c>
      <c r="BD740" s="56">
        <v>675</v>
      </c>
      <c r="BE740">
        <v>1</v>
      </c>
      <c r="BJ740" s="56">
        <v>680</v>
      </c>
      <c r="BK740">
        <v>1</v>
      </c>
      <c r="BP740" s="56">
        <v>675</v>
      </c>
      <c r="BQ740">
        <v>1</v>
      </c>
      <c r="BV740" s="56">
        <v>677</v>
      </c>
      <c r="BW740">
        <v>1</v>
      </c>
      <c r="BY740" s="56">
        <v>87.3</v>
      </c>
      <c r="BZ740">
        <v>2</v>
      </c>
      <c r="CB740" s="56">
        <v>673</v>
      </c>
      <c r="CC740">
        <v>1</v>
      </c>
      <c r="CH740" s="56">
        <v>680</v>
      </c>
      <c r="CI740">
        <v>1</v>
      </c>
      <c r="CK740" s="56">
        <v>99.6</v>
      </c>
      <c r="CL740">
        <v>1</v>
      </c>
    </row>
    <row r="741" spans="14:90" x14ac:dyDescent="0.2">
      <c r="N741" s="56" t="s">
        <v>1678</v>
      </c>
      <c r="O741">
        <v>1</v>
      </c>
      <c r="AL741" s="56">
        <v>674</v>
      </c>
      <c r="AM741">
        <v>1</v>
      </c>
      <c r="AR741" s="56">
        <v>675</v>
      </c>
      <c r="AS741">
        <v>1</v>
      </c>
      <c r="AX741" s="56">
        <v>679</v>
      </c>
      <c r="AY741">
        <v>1</v>
      </c>
      <c r="BD741" s="56">
        <v>676</v>
      </c>
      <c r="BE741">
        <v>1</v>
      </c>
      <c r="BJ741" s="56">
        <v>681</v>
      </c>
      <c r="BK741">
        <v>1</v>
      </c>
      <c r="BP741" s="56">
        <v>676</v>
      </c>
      <c r="BQ741">
        <v>1</v>
      </c>
      <c r="BV741" s="56">
        <v>678</v>
      </c>
      <c r="BW741">
        <v>1</v>
      </c>
      <c r="BY741" s="56">
        <v>87.5</v>
      </c>
      <c r="BZ741">
        <v>2</v>
      </c>
      <c r="CB741" s="56">
        <v>674</v>
      </c>
      <c r="CC741">
        <v>1</v>
      </c>
      <c r="CH741" s="56">
        <v>681</v>
      </c>
      <c r="CI741">
        <v>1</v>
      </c>
      <c r="CK741" s="56">
        <v>100</v>
      </c>
      <c r="CL741">
        <v>1</v>
      </c>
    </row>
    <row r="742" spans="14:90" x14ac:dyDescent="0.2">
      <c r="N742" s="56" t="s">
        <v>1391</v>
      </c>
      <c r="O742">
        <v>1</v>
      </c>
      <c r="AL742" s="56">
        <v>675</v>
      </c>
      <c r="AM742">
        <v>1</v>
      </c>
      <c r="AR742" s="56">
        <v>676</v>
      </c>
      <c r="AS742">
        <v>1</v>
      </c>
      <c r="AX742" s="56">
        <v>680</v>
      </c>
      <c r="AY742">
        <v>1</v>
      </c>
      <c r="BD742" s="56">
        <v>677</v>
      </c>
      <c r="BE742">
        <v>1</v>
      </c>
      <c r="BJ742" s="56">
        <v>682</v>
      </c>
      <c r="BK742">
        <v>1</v>
      </c>
      <c r="BP742" s="56">
        <v>677</v>
      </c>
      <c r="BQ742">
        <v>1</v>
      </c>
      <c r="BV742" s="56">
        <v>679</v>
      </c>
      <c r="BW742">
        <v>1</v>
      </c>
      <c r="BY742" s="56">
        <v>87.7</v>
      </c>
      <c r="BZ742">
        <v>4</v>
      </c>
      <c r="CB742" s="56">
        <v>675</v>
      </c>
      <c r="CC742">
        <v>1</v>
      </c>
      <c r="CH742" s="56">
        <v>682</v>
      </c>
      <c r="CI742">
        <v>1</v>
      </c>
      <c r="CK742" s="56" t="s">
        <v>1984</v>
      </c>
    </row>
    <row r="743" spans="14:90" x14ac:dyDescent="0.2">
      <c r="N743" s="56" t="s">
        <v>915</v>
      </c>
      <c r="O743">
        <v>1</v>
      </c>
      <c r="AL743" s="56">
        <v>676</v>
      </c>
      <c r="AM743">
        <v>1</v>
      </c>
      <c r="AR743" s="56">
        <v>677</v>
      </c>
      <c r="AS743">
        <v>1</v>
      </c>
      <c r="AX743" s="56">
        <v>681</v>
      </c>
      <c r="AY743">
        <v>1</v>
      </c>
      <c r="BD743" s="56">
        <v>678</v>
      </c>
      <c r="BE743">
        <v>1</v>
      </c>
      <c r="BJ743" s="56">
        <v>683</v>
      </c>
      <c r="BK743">
        <v>1</v>
      </c>
      <c r="BP743" s="56">
        <v>679</v>
      </c>
      <c r="BQ743">
        <v>1</v>
      </c>
      <c r="BV743" s="56">
        <v>680</v>
      </c>
      <c r="BW743">
        <v>1</v>
      </c>
      <c r="BY743" s="56">
        <v>87.8</v>
      </c>
      <c r="BZ743">
        <v>1</v>
      </c>
      <c r="CB743" s="56">
        <v>676</v>
      </c>
      <c r="CC743">
        <v>1</v>
      </c>
      <c r="CH743" s="56">
        <v>683</v>
      </c>
      <c r="CI743">
        <v>1</v>
      </c>
      <c r="CK743" s="56" t="s">
        <v>1982</v>
      </c>
      <c r="CL743">
        <v>1479</v>
      </c>
    </row>
    <row r="744" spans="14:90" x14ac:dyDescent="0.2">
      <c r="N744" s="56" t="s">
        <v>234</v>
      </c>
      <c r="O744">
        <v>1</v>
      </c>
      <c r="AL744" s="56">
        <v>677</v>
      </c>
      <c r="AM744">
        <v>1</v>
      </c>
      <c r="AR744" s="56">
        <v>678</v>
      </c>
      <c r="AS744">
        <v>1</v>
      </c>
      <c r="AX744" s="56">
        <v>682</v>
      </c>
      <c r="AY744">
        <v>1</v>
      </c>
      <c r="BD744" s="56">
        <v>679</v>
      </c>
      <c r="BE744">
        <v>1</v>
      </c>
      <c r="BJ744" s="56">
        <v>684</v>
      </c>
      <c r="BK744">
        <v>1</v>
      </c>
      <c r="BP744" s="56">
        <v>680</v>
      </c>
      <c r="BQ744">
        <v>1</v>
      </c>
      <c r="BV744" s="56">
        <v>681</v>
      </c>
      <c r="BW744">
        <v>1</v>
      </c>
      <c r="BY744" s="56">
        <v>87.9</v>
      </c>
      <c r="BZ744">
        <v>1</v>
      </c>
      <c r="CB744" s="56">
        <v>677</v>
      </c>
      <c r="CC744">
        <v>1</v>
      </c>
      <c r="CH744" s="56">
        <v>684</v>
      </c>
      <c r="CI744">
        <v>1</v>
      </c>
    </row>
    <row r="745" spans="14:90" x14ac:dyDescent="0.2">
      <c r="N745" s="56" t="s">
        <v>1627</v>
      </c>
      <c r="O745">
        <v>1</v>
      </c>
      <c r="AL745" s="56">
        <v>678</v>
      </c>
      <c r="AM745">
        <v>1</v>
      </c>
      <c r="AR745" s="56">
        <v>679</v>
      </c>
      <c r="AS745">
        <v>1</v>
      </c>
      <c r="AX745" s="56">
        <v>683</v>
      </c>
      <c r="AY745">
        <v>1</v>
      </c>
      <c r="BD745" s="56">
        <v>680</v>
      </c>
      <c r="BE745">
        <v>1</v>
      </c>
      <c r="BJ745" s="56">
        <v>685</v>
      </c>
      <c r="BK745">
        <v>1</v>
      </c>
      <c r="BP745" s="56">
        <v>681</v>
      </c>
      <c r="BQ745">
        <v>1</v>
      </c>
      <c r="BV745" s="56">
        <v>682</v>
      </c>
      <c r="BW745">
        <v>1</v>
      </c>
      <c r="BY745" s="56">
        <v>88</v>
      </c>
      <c r="BZ745">
        <v>1</v>
      </c>
      <c r="CB745" s="56">
        <v>678</v>
      </c>
      <c r="CC745">
        <v>1</v>
      </c>
      <c r="CH745" s="56">
        <v>685</v>
      </c>
      <c r="CI745">
        <v>1</v>
      </c>
    </row>
    <row r="746" spans="14:90" x14ac:dyDescent="0.2">
      <c r="N746" s="56" t="s">
        <v>165</v>
      </c>
      <c r="O746">
        <v>1</v>
      </c>
      <c r="AL746" s="56">
        <v>679</v>
      </c>
      <c r="AM746">
        <v>1</v>
      </c>
      <c r="AR746" s="56">
        <v>680</v>
      </c>
      <c r="AS746">
        <v>1</v>
      </c>
      <c r="AX746" s="56">
        <v>684</v>
      </c>
      <c r="AY746">
        <v>1</v>
      </c>
      <c r="BD746" s="56">
        <v>681</v>
      </c>
      <c r="BE746">
        <v>1</v>
      </c>
      <c r="BJ746" s="56">
        <v>686</v>
      </c>
      <c r="BK746">
        <v>1</v>
      </c>
      <c r="BP746" s="56">
        <v>682</v>
      </c>
      <c r="BQ746">
        <v>1</v>
      </c>
      <c r="BV746" s="56">
        <v>683</v>
      </c>
      <c r="BW746">
        <v>1</v>
      </c>
      <c r="BY746" s="56">
        <v>88.1</v>
      </c>
      <c r="BZ746">
        <v>2</v>
      </c>
      <c r="CB746" s="56">
        <v>679</v>
      </c>
      <c r="CC746">
        <v>1</v>
      </c>
      <c r="CH746" s="56">
        <v>686</v>
      </c>
      <c r="CI746">
        <v>1</v>
      </c>
    </row>
    <row r="747" spans="14:90" x14ac:dyDescent="0.2">
      <c r="N747" s="56" t="s">
        <v>78</v>
      </c>
      <c r="O747">
        <v>1</v>
      </c>
      <c r="AL747" s="56">
        <v>680</v>
      </c>
      <c r="AM747">
        <v>1</v>
      </c>
      <c r="AR747" s="56">
        <v>681</v>
      </c>
      <c r="AS747">
        <v>1</v>
      </c>
      <c r="AX747" s="56">
        <v>685</v>
      </c>
      <c r="AY747">
        <v>1</v>
      </c>
      <c r="BD747" s="56">
        <v>682</v>
      </c>
      <c r="BE747">
        <v>1</v>
      </c>
      <c r="BJ747" s="56">
        <v>687</v>
      </c>
      <c r="BK747">
        <v>1</v>
      </c>
      <c r="BP747" s="56">
        <v>683</v>
      </c>
      <c r="BQ747">
        <v>1</v>
      </c>
      <c r="BV747" s="56">
        <v>684</v>
      </c>
      <c r="BW747">
        <v>1</v>
      </c>
      <c r="BY747" s="56">
        <v>88.3</v>
      </c>
      <c r="BZ747">
        <v>1</v>
      </c>
      <c r="CB747" s="56">
        <v>680</v>
      </c>
      <c r="CC747">
        <v>1</v>
      </c>
      <c r="CH747" s="56">
        <v>687</v>
      </c>
      <c r="CI747">
        <v>1</v>
      </c>
    </row>
    <row r="748" spans="14:90" x14ac:dyDescent="0.2">
      <c r="N748" s="56" t="s">
        <v>257</v>
      </c>
      <c r="O748">
        <v>1</v>
      </c>
      <c r="AL748" s="56">
        <v>681</v>
      </c>
      <c r="AM748">
        <v>1</v>
      </c>
      <c r="AR748" s="56">
        <v>682</v>
      </c>
      <c r="AS748">
        <v>1</v>
      </c>
      <c r="AX748" s="56">
        <v>686</v>
      </c>
      <c r="AY748">
        <v>1</v>
      </c>
      <c r="BD748" s="56">
        <v>683</v>
      </c>
      <c r="BE748">
        <v>1</v>
      </c>
      <c r="BJ748" s="56">
        <v>688</v>
      </c>
      <c r="BK748">
        <v>1</v>
      </c>
      <c r="BP748" s="56">
        <v>684</v>
      </c>
      <c r="BQ748">
        <v>1</v>
      </c>
      <c r="BV748" s="56">
        <v>685</v>
      </c>
      <c r="BW748">
        <v>1</v>
      </c>
      <c r="BY748" s="56">
        <v>88.6</v>
      </c>
      <c r="BZ748">
        <v>2</v>
      </c>
      <c r="CB748" s="56">
        <v>681</v>
      </c>
      <c r="CC748">
        <v>1</v>
      </c>
      <c r="CH748" s="56">
        <v>688</v>
      </c>
      <c r="CI748">
        <v>1</v>
      </c>
    </row>
    <row r="749" spans="14:90" x14ac:dyDescent="0.2">
      <c r="N749" s="56" t="s">
        <v>710</v>
      </c>
      <c r="O749">
        <v>1</v>
      </c>
      <c r="AL749" s="56">
        <v>682</v>
      </c>
      <c r="AM749">
        <v>1</v>
      </c>
      <c r="AR749" s="56">
        <v>683</v>
      </c>
      <c r="AS749">
        <v>1</v>
      </c>
      <c r="AX749" s="56">
        <v>687</v>
      </c>
      <c r="AY749">
        <v>1</v>
      </c>
      <c r="BD749" s="56">
        <v>684</v>
      </c>
      <c r="BE749">
        <v>1</v>
      </c>
      <c r="BJ749" s="56">
        <v>689</v>
      </c>
      <c r="BK749">
        <v>1</v>
      </c>
      <c r="BP749" s="56">
        <v>685</v>
      </c>
      <c r="BQ749">
        <v>1</v>
      </c>
      <c r="BV749" s="56">
        <v>686</v>
      </c>
      <c r="BW749">
        <v>1</v>
      </c>
      <c r="BY749" s="56">
        <v>88.7</v>
      </c>
      <c r="BZ749">
        <v>2</v>
      </c>
      <c r="CB749" s="56">
        <v>682</v>
      </c>
      <c r="CC749">
        <v>1</v>
      </c>
      <c r="CH749" s="56">
        <v>689</v>
      </c>
      <c r="CI749">
        <v>1</v>
      </c>
    </row>
    <row r="750" spans="14:90" x14ac:dyDescent="0.2">
      <c r="N750" s="56" t="s">
        <v>136</v>
      </c>
      <c r="O750">
        <v>1</v>
      </c>
      <c r="AL750" s="56">
        <v>683</v>
      </c>
      <c r="AM750">
        <v>1</v>
      </c>
      <c r="AR750" s="56">
        <v>684</v>
      </c>
      <c r="AS750">
        <v>1</v>
      </c>
      <c r="AX750" s="56">
        <v>688</v>
      </c>
      <c r="AY750">
        <v>1</v>
      </c>
      <c r="BD750" s="56">
        <v>685</v>
      </c>
      <c r="BE750">
        <v>1</v>
      </c>
      <c r="BJ750" s="56">
        <v>690</v>
      </c>
      <c r="BK750">
        <v>1</v>
      </c>
      <c r="BP750" s="56">
        <v>686</v>
      </c>
      <c r="BQ750">
        <v>1</v>
      </c>
      <c r="BV750" s="56">
        <v>687</v>
      </c>
      <c r="BW750">
        <v>1</v>
      </c>
      <c r="BY750" s="56">
        <v>88.8</v>
      </c>
      <c r="BZ750">
        <v>2</v>
      </c>
      <c r="CB750" s="56">
        <v>683</v>
      </c>
      <c r="CC750">
        <v>1</v>
      </c>
      <c r="CH750" s="56">
        <v>690</v>
      </c>
      <c r="CI750">
        <v>1</v>
      </c>
    </row>
    <row r="751" spans="14:90" x14ac:dyDescent="0.2">
      <c r="N751" s="56" t="s">
        <v>1321</v>
      </c>
      <c r="O751">
        <v>1</v>
      </c>
      <c r="AL751" s="56">
        <v>684</v>
      </c>
      <c r="AM751">
        <v>1</v>
      </c>
      <c r="AR751" s="56">
        <v>685</v>
      </c>
      <c r="AS751">
        <v>1</v>
      </c>
      <c r="AX751" s="56">
        <v>689</v>
      </c>
      <c r="AY751">
        <v>1</v>
      </c>
      <c r="BD751" s="56">
        <v>686</v>
      </c>
      <c r="BE751">
        <v>1</v>
      </c>
      <c r="BJ751" s="56">
        <v>691</v>
      </c>
      <c r="BK751">
        <v>1</v>
      </c>
      <c r="BP751" s="56">
        <v>687</v>
      </c>
      <c r="BQ751">
        <v>1</v>
      </c>
      <c r="BV751" s="56">
        <v>688</v>
      </c>
      <c r="BW751">
        <v>1</v>
      </c>
      <c r="BY751" s="56">
        <v>88.9</v>
      </c>
      <c r="BZ751">
        <v>3</v>
      </c>
      <c r="CB751" s="56">
        <v>684</v>
      </c>
      <c r="CC751">
        <v>1</v>
      </c>
      <c r="CH751" s="56">
        <v>691</v>
      </c>
      <c r="CI751">
        <v>1</v>
      </c>
    </row>
    <row r="752" spans="14:90" x14ac:dyDescent="0.2">
      <c r="N752" s="56" t="s">
        <v>500</v>
      </c>
      <c r="O752">
        <v>1</v>
      </c>
      <c r="AL752" s="56">
        <v>685</v>
      </c>
      <c r="AM752">
        <v>1</v>
      </c>
      <c r="AR752" s="56">
        <v>686</v>
      </c>
      <c r="AS752">
        <v>1</v>
      </c>
      <c r="AX752" s="56">
        <v>690</v>
      </c>
      <c r="AY752">
        <v>1</v>
      </c>
      <c r="BD752" s="56">
        <v>687</v>
      </c>
      <c r="BE752">
        <v>1</v>
      </c>
      <c r="BJ752" s="56">
        <v>692</v>
      </c>
      <c r="BK752">
        <v>1</v>
      </c>
      <c r="BP752" s="56">
        <v>688</v>
      </c>
      <c r="BQ752">
        <v>1</v>
      </c>
      <c r="BV752" s="56">
        <v>689</v>
      </c>
      <c r="BW752">
        <v>1</v>
      </c>
      <c r="BY752" s="56">
        <v>89</v>
      </c>
      <c r="BZ752">
        <v>4</v>
      </c>
      <c r="CB752" s="56">
        <v>685</v>
      </c>
      <c r="CC752">
        <v>1</v>
      </c>
      <c r="CH752" s="56">
        <v>692</v>
      </c>
      <c r="CI752">
        <v>1</v>
      </c>
    </row>
    <row r="753" spans="14:87" x14ac:dyDescent="0.2">
      <c r="N753" s="56" t="s">
        <v>210</v>
      </c>
      <c r="O753">
        <v>1</v>
      </c>
      <c r="AL753" s="56">
        <v>686</v>
      </c>
      <c r="AM753">
        <v>1</v>
      </c>
      <c r="AR753" s="56">
        <v>687</v>
      </c>
      <c r="AS753">
        <v>1</v>
      </c>
      <c r="AX753" s="56">
        <v>691</v>
      </c>
      <c r="AY753">
        <v>1</v>
      </c>
      <c r="BD753" s="56">
        <v>688</v>
      </c>
      <c r="BE753">
        <v>1</v>
      </c>
      <c r="BJ753" s="56">
        <v>693</v>
      </c>
      <c r="BK753">
        <v>1</v>
      </c>
      <c r="BP753" s="56">
        <v>689</v>
      </c>
      <c r="BQ753">
        <v>1</v>
      </c>
      <c r="BV753" s="56">
        <v>690</v>
      </c>
      <c r="BW753">
        <v>1</v>
      </c>
      <c r="BY753" s="56">
        <v>89.2</v>
      </c>
      <c r="BZ753">
        <v>2</v>
      </c>
      <c r="CB753" s="56">
        <v>686</v>
      </c>
      <c r="CC753">
        <v>1</v>
      </c>
      <c r="CH753" s="56">
        <v>694</v>
      </c>
      <c r="CI753">
        <v>1</v>
      </c>
    </row>
    <row r="754" spans="14:87" x14ac:dyDescent="0.2">
      <c r="N754" s="56" t="s">
        <v>1871</v>
      </c>
      <c r="O754">
        <v>1</v>
      </c>
      <c r="AL754" s="56">
        <v>687</v>
      </c>
      <c r="AM754">
        <v>1</v>
      </c>
      <c r="AR754" s="56">
        <v>688</v>
      </c>
      <c r="AS754">
        <v>1</v>
      </c>
      <c r="AX754" s="56">
        <v>692</v>
      </c>
      <c r="AY754">
        <v>2</v>
      </c>
      <c r="BD754" s="56">
        <v>689</v>
      </c>
      <c r="BE754">
        <v>1</v>
      </c>
      <c r="BJ754" s="56">
        <v>694</v>
      </c>
      <c r="BK754">
        <v>1</v>
      </c>
      <c r="BP754" s="56">
        <v>690</v>
      </c>
      <c r="BQ754">
        <v>1</v>
      </c>
      <c r="BV754" s="56">
        <v>691</v>
      </c>
      <c r="BW754">
        <v>1</v>
      </c>
      <c r="BY754" s="56">
        <v>89.4</v>
      </c>
      <c r="BZ754">
        <v>2</v>
      </c>
      <c r="CB754" s="56">
        <v>687</v>
      </c>
      <c r="CC754">
        <v>1</v>
      </c>
      <c r="CH754" s="56">
        <v>695</v>
      </c>
      <c r="CI754">
        <v>1</v>
      </c>
    </row>
    <row r="755" spans="14:87" x14ac:dyDescent="0.2">
      <c r="N755" s="56" t="s">
        <v>1613</v>
      </c>
      <c r="O755">
        <v>1</v>
      </c>
      <c r="AL755" s="56">
        <v>688</v>
      </c>
      <c r="AM755">
        <v>1</v>
      </c>
      <c r="AR755" s="56">
        <v>689</v>
      </c>
      <c r="AS755">
        <v>1</v>
      </c>
      <c r="AX755" s="56">
        <v>693</v>
      </c>
      <c r="AY755">
        <v>1</v>
      </c>
      <c r="BD755" s="56">
        <v>690</v>
      </c>
      <c r="BE755">
        <v>1</v>
      </c>
      <c r="BJ755" s="56">
        <v>695</v>
      </c>
      <c r="BK755">
        <v>1</v>
      </c>
      <c r="BP755" s="56">
        <v>691</v>
      </c>
      <c r="BQ755">
        <v>1</v>
      </c>
      <c r="BV755" s="56">
        <v>692</v>
      </c>
      <c r="BW755">
        <v>1</v>
      </c>
      <c r="BY755" s="56">
        <v>89.5</v>
      </c>
      <c r="BZ755">
        <v>2</v>
      </c>
      <c r="CB755" s="56">
        <v>688</v>
      </c>
      <c r="CC755">
        <v>1</v>
      </c>
      <c r="CH755" s="56">
        <v>696</v>
      </c>
      <c r="CI755">
        <v>1</v>
      </c>
    </row>
    <row r="756" spans="14:87" x14ac:dyDescent="0.2">
      <c r="N756" s="56" t="s">
        <v>772</v>
      </c>
      <c r="O756">
        <v>1</v>
      </c>
      <c r="AL756" s="56">
        <v>689</v>
      </c>
      <c r="AM756">
        <v>1</v>
      </c>
      <c r="AR756" s="56">
        <v>690</v>
      </c>
      <c r="AS756">
        <v>1</v>
      </c>
      <c r="AX756" s="56">
        <v>694</v>
      </c>
      <c r="AY756">
        <v>1</v>
      </c>
      <c r="BD756" s="56">
        <v>691</v>
      </c>
      <c r="BE756">
        <v>1</v>
      </c>
      <c r="BJ756" s="56">
        <v>696</v>
      </c>
      <c r="BK756">
        <v>1</v>
      </c>
      <c r="BP756" s="56">
        <v>692</v>
      </c>
      <c r="BQ756">
        <v>1</v>
      </c>
      <c r="BV756" s="56">
        <v>693</v>
      </c>
      <c r="BW756">
        <v>1</v>
      </c>
      <c r="BY756" s="56">
        <v>89.6</v>
      </c>
      <c r="BZ756">
        <v>1</v>
      </c>
      <c r="CB756" s="56">
        <v>689</v>
      </c>
      <c r="CC756">
        <v>1</v>
      </c>
      <c r="CH756" s="56">
        <v>697</v>
      </c>
      <c r="CI756">
        <v>1</v>
      </c>
    </row>
    <row r="757" spans="14:87" x14ac:dyDescent="0.2">
      <c r="N757" s="56" t="s">
        <v>593</v>
      </c>
      <c r="O757">
        <v>1</v>
      </c>
      <c r="AL757" s="56">
        <v>690</v>
      </c>
      <c r="AM757">
        <v>1</v>
      </c>
      <c r="AR757" s="56">
        <v>691</v>
      </c>
      <c r="AS757">
        <v>1</v>
      </c>
      <c r="AX757" s="56">
        <v>695</v>
      </c>
      <c r="AY757">
        <v>1</v>
      </c>
      <c r="BD757" s="56">
        <v>692</v>
      </c>
      <c r="BE757">
        <v>1</v>
      </c>
      <c r="BJ757" s="56">
        <v>697</v>
      </c>
      <c r="BK757">
        <v>1</v>
      </c>
      <c r="BP757" s="56">
        <v>693</v>
      </c>
      <c r="BQ757">
        <v>1</v>
      </c>
      <c r="BV757" s="56">
        <v>694</v>
      </c>
      <c r="BW757">
        <v>1</v>
      </c>
      <c r="BY757" s="56">
        <v>89.7</v>
      </c>
      <c r="BZ757">
        <v>3</v>
      </c>
      <c r="CB757" s="56">
        <v>690</v>
      </c>
      <c r="CC757">
        <v>1</v>
      </c>
      <c r="CH757" s="56">
        <v>698</v>
      </c>
      <c r="CI757">
        <v>1</v>
      </c>
    </row>
    <row r="758" spans="14:87" x14ac:dyDescent="0.2">
      <c r="N758" s="56" t="s">
        <v>774</v>
      </c>
      <c r="O758">
        <v>1</v>
      </c>
      <c r="AL758" s="56">
        <v>691</v>
      </c>
      <c r="AM758">
        <v>1</v>
      </c>
      <c r="AR758" s="56">
        <v>692</v>
      </c>
      <c r="AS758">
        <v>1</v>
      </c>
      <c r="AX758" s="56">
        <v>696</v>
      </c>
      <c r="AY758">
        <v>1</v>
      </c>
      <c r="BD758" s="56">
        <v>693</v>
      </c>
      <c r="BE758">
        <v>1</v>
      </c>
      <c r="BJ758" s="56">
        <v>698</v>
      </c>
      <c r="BK758">
        <v>1</v>
      </c>
      <c r="BP758" s="56">
        <v>694</v>
      </c>
      <c r="BQ758">
        <v>1</v>
      </c>
      <c r="BV758" s="56">
        <v>695</v>
      </c>
      <c r="BW758">
        <v>1</v>
      </c>
      <c r="BY758" s="56">
        <v>90</v>
      </c>
      <c r="BZ758">
        <v>2</v>
      </c>
      <c r="CB758" s="56">
        <v>691</v>
      </c>
      <c r="CC758">
        <v>1</v>
      </c>
      <c r="CH758" s="56">
        <v>699</v>
      </c>
      <c r="CI758">
        <v>1</v>
      </c>
    </row>
    <row r="759" spans="14:87" x14ac:dyDescent="0.2">
      <c r="N759" s="56" t="s">
        <v>1337</v>
      </c>
      <c r="O759">
        <v>1</v>
      </c>
      <c r="AL759" s="56">
        <v>692</v>
      </c>
      <c r="AM759">
        <v>1</v>
      </c>
      <c r="AR759" s="56">
        <v>693</v>
      </c>
      <c r="AS759">
        <v>1</v>
      </c>
      <c r="AX759" s="56">
        <v>697</v>
      </c>
      <c r="AY759">
        <v>1</v>
      </c>
      <c r="BD759" s="56">
        <v>694</v>
      </c>
      <c r="BE759">
        <v>1</v>
      </c>
      <c r="BJ759" s="56">
        <v>699</v>
      </c>
      <c r="BK759">
        <v>1</v>
      </c>
      <c r="BP759" s="56">
        <v>695</v>
      </c>
      <c r="BQ759">
        <v>1</v>
      </c>
      <c r="BV759" s="56">
        <v>696</v>
      </c>
      <c r="BW759">
        <v>1</v>
      </c>
      <c r="BY759" s="56">
        <v>90.1</v>
      </c>
      <c r="BZ759">
        <v>2</v>
      </c>
      <c r="CB759" s="56">
        <v>692</v>
      </c>
      <c r="CC759">
        <v>1</v>
      </c>
      <c r="CH759" s="56">
        <v>700</v>
      </c>
      <c r="CI759">
        <v>1</v>
      </c>
    </row>
    <row r="760" spans="14:87" x14ac:dyDescent="0.2">
      <c r="N760" s="56" t="s">
        <v>353</v>
      </c>
      <c r="O760">
        <v>1</v>
      </c>
      <c r="AL760" s="56">
        <v>693</v>
      </c>
      <c r="AM760">
        <v>1</v>
      </c>
      <c r="AR760" s="56">
        <v>694</v>
      </c>
      <c r="AS760">
        <v>1</v>
      </c>
      <c r="AX760" s="56">
        <v>698</v>
      </c>
      <c r="AY760">
        <v>1</v>
      </c>
      <c r="BD760" s="56">
        <v>695</v>
      </c>
      <c r="BE760">
        <v>1</v>
      </c>
      <c r="BJ760" s="56">
        <v>701</v>
      </c>
      <c r="BK760">
        <v>1</v>
      </c>
      <c r="BP760" s="56">
        <v>696</v>
      </c>
      <c r="BQ760">
        <v>1</v>
      </c>
      <c r="BV760" s="56">
        <v>697</v>
      </c>
      <c r="BW760">
        <v>1</v>
      </c>
      <c r="BY760" s="56">
        <v>90.4</v>
      </c>
      <c r="BZ760">
        <v>2</v>
      </c>
      <c r="CB760" s="56">
        <v>693</v>
      </c>
      <c r="CC760">
        <v>1</v>
      </c>
      <c r="CH760" s="56">
        <v>701</v>
      </c>
      <c r="CI760">
        <v>1</v>
      </c>
    </row>
    <row r="761" spans="14:87" x14ac:dyDescent="0.2">
      <c r="N761" s="56" t="s">
        <v>1259</v>
      </c>
      <c r="O761">
        <v>1</v>
      </c>
      <c r="AL761" s="56">
        <v>694</v>
      </c>
      <c r="AM761">
        <v>1</v>
      </c>
      <c r="AR761" s="56">
        <v>695</v>
      </c>
      <c r="AS761">
        <v>1</v>
      </c>
      <c r="AX761" s="56">
        <v>699</v>
      </c>
      <c r="AY761">
        <v>1</v>
      </c>
      <c r="BD761" s="56">
        <v>696</v>
      </c>
      <c r="BE761">
        <v>1</v>
      </c>
      <c r="BJ761" s="56">
        <v>702</v>
      </c>
      <c r="BK761">
        <v>1</v>
      </c>
      <c r="BP761" s="56">
        <v>697</v>
      </c>
      <c r="BQ761">
        <v>1</v>
      </c>
      <c r="BV761" s="56">
        <v>698</v>
      </c>
      <c r="BW761">
        <v>1</v>
      </c>
      <c r="BY761" s="56">
        <v>90.5</v>
      </c>
      <c r="BZ761">
        <v>2</v>
      </c>
      <c r="CB761" s="56">
        <v>694</v>
      </c>
      <c r="CC761">
        <v>1</v>
      </c>
      <c r="CH761" s="56">
        <v>702</v>
      </c>
      <c r="CI761">
        <v>1</v>
      </c>
    </row>
    <row r="762" spans="14:87" x14ac:dyDescent="0.2">
      <c r="N762" s="56" t="s">
        <v>354</v>
      </c>
      <c r="O762">
        <v>1</v>
      </c>
      <c r="AL762" s="56">
        <v>695</v>
      </c>
      <c r="AM762">
        <v>1</v>
      </c>
      <c r="AR762" s="56">
        <v>696</v>
      </c>
      <c r="AS762">
        <v>1</v>
      </c>
      <c r="AX762" s="56">
        <v>700</v>
      </c>
      <c r="AY762">
        <v>1</v>
      </c>
      <c r="BD762" s="56">
        <v>697</v>
      </c>
      <c r="BE762">
        <v>1</v>
      </c>
      <c r="BJ762" s="56">
        <v>703</v>
      </c>
      <c r="BK762">
        <v>1</v>
      </c>
      <c r="BP762" s="56">
        <v>698</v>
      </c>
      <c r="BQ762">
        <v>1</v>
      </c>
      <c r="BV762" s="56">
        <v>699</v>
      </c>
      <c r="BW762">
        <v>1</v>
      </c>
      <c r="BY762" s="56">
        <v>90.6</v>
      </c>
      <c r="BZ762">
        <v>1</v>
      </c>
      <c r="CB762" s="56">
        <v>695</v>
      </c>
      <c r="CC762">
        <v>1</v>
      </c>
      <c r="CH762" s="56">
        <v>703</v>
      </c>
      <c r="CI762">
        <v>1</v>
      </c>
    </row>
    <row r="763" spans="14:87" x14ac:dyDescent="0.2">
      <c r="N763" s="56" t="s">
        <v>1065</v>
      </c>
      <c r="O763">
        <v>1</v>
      </c>
      <c r="AL763" s="56">
        <v>696</v>
      </c>
      <c r="AM763">
        <v>1</v>
      </c>
      <c r="AR763" s="56">
        <v>697</v>
      </c>
      <c r="AS763">
        <v>1</v>
      </c>
      <c r="AX763" s="56">
        <v>701</v>
      </c>
      <c r="AY763">
        <v>1</v>
      </c>
      <c r="BD763" s="56">
        <v>698</v>
      </c>
      <c r="BE763">
        <v>1</v>
      </c>
      <c r="BJ763" s="56">
        <v>704</v>
      </c>
      <c r="BK763">
        <v>1</v>
      </c>
      <c r="BP763" s="56">
        <v>699</v>
      </c>
      <c r="BQ763">
        <v>1</v>
      </c>
      <c r="BV763" s="56">
        <v>700</v>
      </c>
      <c r="BW763">
        <v>1</v>
      </c>
      <c r="BY763" s="56">
        <v>90.7</v>
      </c>
      <c r="BZ763">
        <v>1</v>
      </c>
      <c r="CB763" s="56">
        <v>696</v>
      </c>
      <c r="CC763">
        <v>1</v>
      </c>
      <c r="CH763" s="56">
        <v>704</v>
      </c>
      <c r="CI763">
        <v>1</v>
      </c>
    </row>
    <row r="764" spans="14:87" x14ac:dyDescent="0.2">
      <c r="N764" s="56" t="s">
        <v>457</v>
      </c>
      <c r="O764">
        <v>1</v>
      </c>
      <c r="AL764" s="56">
        <v>697</v>
      </c>
      <c r="AM764">
        <v>1</v>
      </c>
      <c r="AR764" s="56">
        <v>698</v>
      </c>
      <c r="AS764">
        <v>1</v>
      </c>
      <c r="AX764" s="56">
        <v>703</v>
      </c>
      <c r="AY764">
        <v>1</v>
      </c>
      <c r="BD764" s="56">
        <v>699</v>
      </c>
      <c r="BE764">
        <v>1</v>
      </c>
      <c r="BJ764" s="56">
        <v>705</v>
      </c>
      <c r="BK764">
        <v>1</v>
      </c>
      <c r="BP764" s="56">
        <v>700</v>
      </c>
      <c r="BQ764">
        <v>1</v>
      </c>
      <c r="BV764" s="56">
        <v>701</v>
      </c>
      <c r="BW764">
        <v>1</v>
      </c>
      <c r="BY764" s="56">
        <v>90.8</v>
      </c>
      <c r="BZ764">
        <v>3</v>
      </c>
      <c r="CB764" s="56">
        <v>697</v>
      </c>
      <c r="CC764">
        <v>1</v>
      </c>
      <c r="CH764" s="56">
        <v>705</v>
      </c>
      <c r="CI764">
        <v>1</v>
      </c>
    </row>
    <row r="765" spans="14:87" x14ac:dyDescent="0.2">
      <c r="N765" s="56" t="s">
        <v>1920</v>
      </c>
      <c r="O765">
        <v>1</v>
      </c>
      <c r="AL765" s="56">
        <v>698</v>
      </c>
      <c r="AM765">
        <v>1</v>
      </c>
      <c r="AR765" s="56">
        <v>699</v>
      </c>
      <c r="AS765">
        <v>1</v>
      </c>
      <c r="AX765" s="56">
        <v>704</v>
      </c>
      <c r="AY765">
        <v>1</v>
      </c>
      <c r="BD765" s="56">
        <v>700</v>
      </c>
      <c r="BE765">
        <v>1</v>
      </c>
      <c r="BJ765" s="56">
        <v>706</v>
      </c>
      <c r="BK765">
        <v>1</v>
      </c>
      <c r="BP765" s="56">
        <v>701</v>
      </c>
      <c r="BQ765">
        <v>1</v>
      </c>
      <c r="BV765" s="56">
        <v>702</v>
      </c>
      <c r="BW765">
        <v>1</v>
      </c>
      <c r="BY765" s="56">
        <v>90.9</v>
      </c>
      <c r="BZ765">
        <v>3</v>
      </c>
      <c r="CB765" s="56">
        <v>698</v>
      </c>
      <c r="CC765">
        <v>1</v>
      </c>
      <c r="CH765" s="56">
        <v>706</v>
      </c>
      <c r="CI765">
        <v>1</v>
      </c>
    </row>
    <row r="766" spans="14:87" x14ac:dyDescent="0.2">
      <c r="N766" s="56" t="s">
        <v>730</v>
      </c>
      <c r="O766">
        <v>1</v>
      </c>
      <c r="AL766" s="56">
        <v>699</v>
      </c>
      <c r="AM766">
        <v>1</v>
      </c>
      <c r="AR766" s="56">
        <v>700</v>
      </c>
      <c r="AS766">
        <v>1</v>
      </c>
      <c r="AX766" s="56">
        <v>705</v>
      </c>
      <c r="AY766">
        <v>1</v>
      </c>
      <c r="BD766" s="56">
        <v>701</v>
      </c>
      <c r="BE766">
        <v>1</v>
      </c>
      <c r="BJ766" s="56">
        <v>707</v>
      </c>
      <c r="BK766">
        <v>1</v>
      </c>
      <c r="BP766" s="56">
        <v>702</v>
      </c>
      <c r="BQ766">
        <v>1</v>
      </c>
      <c r="BV766" s="56">
        <v>703</v>
      </c>
      <c r="BW766">
        <v>1</v>
      </c>
      <c r="BY766" s="56">
        <v>91</v>
      </c>
      <c r="BZ766">
        <v>4</v>
      </c>
      <c r="CB766" s="56">
        <v>699</v>
      </c>
      <c r="CC766">
        <v>1</v>
      </c>
      <c r="CH766" s="56">
        <v>707</v>
      </c>
      <c r="CI766">
        <v>1</v>
      </c>
    </row>
    <row r="767" spans="14:87" x14ac:dyDescent="0.2">
      <c r="N767" s="56" t="s">
        <v>822</v>
      </c>
      <c r="O767">
        <v>1</v>
      </c>
      <c r="AL767" s="56">
        <v>700</v>
      </c>
      <c r="AM767">
        <v>1</v>
      </c>
      <c r="AR767" s="56" t="s">
        <v>52</v>
      </c>
      <c r="AS767">
        <v>804</v>
      </c>
      <c r="AX767" s="56">
        <v>706</v>
      </c>
      <c r="AY767">
        <v>1</v>
      </c>
      <c r="BD767" s="56">
        <v>702</v>
      </c>
      <c r="BE767">
        <v>1</v>
      </c>
      <c r="BJ767" s="56">
        <v>708</v>
      </c>
      <c r="BK767">
        <v>1</v>
      </c>
      <c r="BP767" s="56">
        <v>703</v>
      </c>
      <c r="BQ767">
        <v>1</v>
      </c>
      <c r="BV767" s="56">
        <v>704</v>
      </c>
      <c r="BW767">
        <v>1</v>
      </c>
      <c r="BY767" s="56">
        <v>91.1</v>
      </c>
      <c r="BZ767">
        <v>2</v>
      </c>
      <c r="CB767" s="56">
        <v>700</v>
      </c>
      <c r="CC767">
        <v>1</v>
      </c>
      <c r="CH767" s="56">
        <v>709</v>
      </c>
      <c r="CI767">
        <v>1</v>
      </c>
    </row>
    <row r="768" spans="14:87" x14ac:dyDescent="0.2">
      <c r="N768" s="56" t="s">
        <v>725</v>
      </c>
      <c r="O768">
        <v>1</v>
      </c>
      <c r="AL768" s="56" t="s">
        <v>52</v>
      </c>
      <c r="AM768">
        <v>803</v>
      </c>
      <c r="AR768" s="56" t="s">
        <v>1982</v>
      </c>
      <c r="AS768">
        <v>1503</v>
      </c>
      <c r="AX768" s="56">
        <v>707</v>
      </c>
      <c r="AY768">
        <v>1</v>
      </c>
      <c r="BD768" s="56">
        <v>703</v>
      </c>
      <c r="BE768">
        <v>1</v>
      </c>
      <c r="BJ768" s="56">
        <v>709</v>
      </c>
      <c r="BK768">
        <v>1</v>
      </c>
      <c r="BP768" s="56">
        <v>704</v>
      </c>
      <c r="BQ768">
        <v>1</v>
      </c>
      <c r="BV768" s="56">
        <v>705</v>
      </c>
      <c r="BW768">
        <v>1</v>
      </c>
      <c r="BY768" s="56">
        <v>91.2</v>
      </c>
      <c r="BZ768">
        <v>1</v>
      </c>
      <c r="CB768" s="56">
        <v>701</v>
      </c>
      <c r="CC768">
        <v>1</v>
      </c>
      <c r="CH768" s="56">
        <v>710</v>
      </c>
      <c r="CI768">
        <v>1</v>
      </c>
    </row>
    <row r="769" spans="14:87" x14ac:dyDescent="0.2">
      <c r="N769" s="56" t="s">
        <v>1301</v>
      </c>
      <c r="O769">
        <v>1</v>
      </c>
      <c r="AL769" s="56" t="s">
        <v>1982</v>
      </c>
      <c r="AM769">
        <v>1503</v>
      </c>
      <c r="AX769" s="56">
        <v>708</v>
      </c>
      <c r="AY769">
        <v>1</v>
      </c>
      <c r="BD769" s="56">
        <v>704</v>
      </c>
      <c r="BE769">
        <v>1</v>
      </c>
      <c r="BJ769" s="56">
        <v>710</v>
      </c>
      <c r="BK769">
        <v>1</v>
      </c>
      <c r="BP769" s="56">
        <v>705</v>
      </c>
      <c r="BQ769">
        <v>1</v>
      </c>
      <c r="BV769" s="56">
        <v>706</v>
      </c>
      <c r="BW769">
        <v>1</v>
      </c>
      <c r="BY769" s="56">
        <v>91.3</v>
      </c>
      <c r="BZ769">
        <v>1</v>
      </c>
      <c r="CB769" s="56">
        <v>702</v>
      </c>
      <c r="CC769">
        <v>1</v>
      </c>
      <c r="CH769" s="56">
        <v>711</v>
      </c>
      <c r="CI769">
        <v>1</v>
      </c>
    </row>
    <row r="770" spans="14:87" x14ac:dyDescent="0.2">
      <c r="N770" s="56" t="s">
        <v>426</v>
      </c>
      <c r="O770">
        <v>1</v>
      </c>
      <c r="AX770" s="56">
        <v>709</v>
      </c>
      <c r="AY770">
        <v>1</v>
      </c>
      <c r="BD770" s="56">
        <v>705</v>
      </c>
      <c r="BE770">
        <v>1</v>
      </c>
      <c r="BJ770" s="56">
        <v>711</v>
      </c>
      <c r="BK770">
        <v>1</v>
      </c>
      <c r="BP770" s="56">
        <v>706</v>
      </c>
      <c r="BQ770">
        <v>1</v>
      </c>
      <c r="BV770" s="56">
        <v>707</v>
      </c>
      <c r="BW770">
        <v>1</v>
      </c>
      <c r="BY770" s="56">
        <v>91.4</v>
      </c>
      <c r="BZ770">
        <v>1</v>
      </c>
      <c r="CB770" s="56">
        <v>703</v>
      </c>
      <c r="CC770">
        <v>1</v>
      </c>
      <c r="CH770" s="56">
        <v>712</v>
      </c>
      <c r="CI770">
        <v>1</v>
      </c>
    </row>
    <row r="771" spans="14:87" x14ac:dyDescent="0.2">
      <c r="N771" s="56" t="s">
        <v>1881</v>
      </c>
      <c r="O771">
        <v>1</v>
      </c>
      <c r="AX771" s="56">
        <v>710</v>
      </c>
      <c r="AY771">
        <v>1</v>
      </c>
      <c r="BD771" s="56">
        <v>706</v>
      </c>
      <c r="BE771">
        <v>1</v>
      </c>
      <c r="BJ771" s="56">
        <v>712</v>
      </c>
      <c r="BK771">
        <v>1</v>
      </c>
      <c r="BP771" s="56">
        <v>707</v>
      </c>
      <c r="BQ771">
        <v>1</v>
      </c>
      <c r="BV771" s="56">
        <v>708</v>
      </c>
      <c r="BW771">
        <v>1</v>
      </c>
      <c r="BY771" s="56">
        <v>91.6</v>
      </c>
      <c r="BZ771">
        <v>1</v>
      </c>
      <c r="CB771" s="56">
        <v>704</v>
      </c>
      <c r="CC771">
        <v>1</v>
      </c>
      <c r="CH771" s="56">
        <v>713</v>
      </c>
      <c r="CI771">
        <v>1</v>
      </c>
    </row>
    <row r="772" spans="14:87" x14ac:dyDescent="0.2">
      <c r="N772" s="56" t="s">
        <v>154</v>
      </c>
      <c r="O772">
        <v>1</v>
      </c>
      <c r="AX772" s="56">
        <v>711</v>
      </c>
      <c r="AY772">
        <v>1</v>
      </c>
      <c r="BD772" s="56">
        <v>707</v>
      </c>
      <c r="BE772">
        <v>1</v>
      </c>
      <c r="BJ772" s="56">
        <v>713</v>
      </c>
      <c r="BK772">
        <v>1</v>
      </c>
      <c r="BP772" s="56">
        <v>708</v>
      </c>
      <c r="BQ772">
        <v>1</v>
      </c>
      <c r="BV772" s="56">
        <v>709</v>
      </c>
      <c r="BW772">
        <v>1</v>
      </c>
      <c r="BY772" s="56">
        <v>91.7</v>
      </c>
      <c r="BZ772">
        <v>3</v>
      </c>
      <c r="CB772" s="56">
        <v>705</v>
      </c>
      <c r="CC772">
        <v>1</v>
      </c>
      <c r="CH772" s="56">
        <v>714</v>
      </c>
      <c r="CI772">
        <v>1</v>
      </c>
    </row>
    <row r="773" spans="14:87" x14ac:dyDescent="0.2">
      <c r="N773" s="56" t="s">
        <v>1473</v>
      </c>
      <c r="O773">
        <v>1</v>
      </c>
      <c r="AX773" s="56">
        <v>712</v>
      </c>
      <c r="AY773">
        <v>1</v>
      </c>
      <c r="BD773" s="56">
        <v>708</v>
      </c>
      <c r="BE773">
        <v>1</v>
      </c>
      <c r="BJ773" s="56">
        <v>714</v>
      </c>
      <c r="BK773">
        <v>1</v>
      </c>
      <c r="BP773" s="56">
        <v>709</v>
      </c>
      <c r="BQ773">
        <v>1</v>
      </c>
      <c r="BV773" s="56">
        <v>710</v>
      </c>
      <c r="BW773">
        <v>1</v>
      </c>
      <c r="BY773" s="56">
        <v>91.9</v>
      </c>
      <c r="BZ773">
        <v>1</v>
      </c>
      <c r="CB773" s="56">
        <v>706</v>
      </c>
      <c r="CC773">
        <v>1</v>
      </c>
      <c r="CH773" s="56">
        <v>715</v>
      </c>
      <c r="CI773">
        <v>1</v>
      </c>
    </row>
    <row r="774" spans="14:87" x14ac:dyDescent="0.2">
      <c r="N774" s="56" t="s">
        <v>246</v>
      </c>
      <c r="O774">
        <v>1</v>
      </c>
      <c r="AX774" s="56">
        <v>713</v>
      </c>
      <c r="AY774">
        <v>1</v>
      </c>
      <c r="BD774" s="56">
        <v>709</v>
      </c>
      <c r="BE774">
        <v>1</v>
      </c>
      <c r="BJ774" s="56">
        <v>715</v>
      </c>
      <c r="BK774">
        <v>1</v>
      </c>
      <c r="BP774" s="56">
        <v>711</v>
      </c>
      <c r="BQ774">
        <v>1</v>
      </c>
      <c r="BV774" s="56">
        <v>711</v>
      </c>
      <c r="BW774">
        <v>1</v>
      </c>
      <c r="BY774" s="56">
        <v>92.1</v>
      </c>
      <c r="BZ774">
        <v>2</v>
      </c>
      <c r="CB774" s="56">
        <v>707</v>
      </c>
      <c r="CC774">
        <v>1</v>
      </c>
      <c r="CH774" s="56">
        <v>716</v>
      </c>
      <c r="CI774">
        <v>1</v>
      </c>
    </row>
    <row r="775" spans="14:87" x14ac:dyDescent="0.2">
      <c r="N775" s="56" t="s">
        <v>1132</v>
      </c>
      <c r="O775">
        <v>1</v>
      </c>
      <c r="AX775" s="56">
        <v>714</v>
      </c>
      <c r="AY775">
        <v>1</v>
      </c>
      <c r="BD775" s="56">
        <v>710</v>
      </c>
      <c r="BE775">
        <v>1</v>
      </c>
      <c r="BJ775" s="56">
        <v>716</v>
      </c>
      <c r="BK775">
        <v>1</v>
      </c>
      <c r="BP775" s="56">
        <v>712</v>
      </c>
      <c r="BQ775">
        <v>1</v>
      </c>
      <c r="BV775" s="56">
        <v>712</v>
      </c>
      <c r="BW775">
        <v>1</v>
      </c>
      <c r="BY775" s="56">
        <v>92.2</v>
      </c>
      <c r="BZ775">
        <v>2</v>
      </c>
      <c r="CB775" s="56">
        <v>708</v>
      </c>
      <c r="CC775">
        <v>1</v>
      </c>
      <c r="CH775" s="56">
        <v>717</v>
      </c>
      <c r="CI775">
        <v>1</v>
      </c>
    </row>
    <row r="776" spans="14:87" x14ac:dyDescent="0.2">
      <c r="N776" s="56" t="s">
        <v>681</v>
      </c>
      <c r="O776">
        <v>1</v>
      </c>
      <c r="AX776" s="56">
        <v>715</v>
      </c>
      <c r="AY776">
        <v>1</v>
      </c>
      <c r="BD776" s="56">
        <v>711</v>
      </c>
      <c r="BE776">
        <v>1</v>
      </c>
      <c r="BJ776" s="56">
        <v>717</v>
      </c>
      <c r="BK776">
        <v>1</v>
      </c>
      <c r="BP776" s="56">
        <v>713</v>
      </c>
      <c r="BQ776">
        <v>1</v>
      </c>
      <c r="BV776" s="56">
        <v>713</v>
      </c>
      <c r="BW776">
        <v>1</v>
      </c>
      <c r="BY776" s="56">
        <v>92.3</v>
      </c>
      <c r="BZ776">
        <v>1</v>
      </c>
      <c r="CB776" s="56">
        <v>709</v>
      </c>
      <c r="CC776">
        <v>1</v>
      </c>
      <c r="CH776" s="56">
        <v>718</v>
      </c>
      <c r="CI776">
        <v>1</v>
      </c>
    </row>
    <row r="777" spans="14:87" x14ac:dyDescent="0.2">
      <c r="N777" s="56" t="s">
        <v>827</v>
      </c>
      <c r="O777">
        <v>1</v>
      </c>
      <c r="AX777" s="56">
        <v>716</v>
      </c>
      <c r="AY777">
        <v>1</v>
      </c>
      <c r="BD777" s="56">
        <v>712</v>
      </c>
      <c r="BE777">
        <v>1</v>
      </c>
      <c r="BJ777" s="56">
        <v>718</v>
      </c>
      <c r="BK777">
        <v>1</v>
      </c>
      <c r="BP777" s="56">
        <v>715</v>
      </c>
      <c r="BQ777">
        <v>1</v>
      </c>
      <c r="BV777" s="56">
        <v>714</v>
      </c>
      <c r="BW777">
        <v>1</v>
      </c>
      <c r="BY777" s="56">
        <v>92.4</v>
      </c>
      <c r="BZ777">
        <v>2</v>
      </c>
      <c r="CB777" s="56">
        <v>710</v>
      </c>
      <c r="CC777">
        <v>1</v>
      </c>
      <c r="CH777" s="56">
        <v>719</v>
      </c>
      <c r="CI777">
        <v>1</v>
      </c>
    </row>
    <row r="778" spans="14:87" x14ac:dyDescent="0.2">
      <c r="N778" s="56" t="s">
        <v>162</v>
      </c>
      <c r="O778">
        <v>1</v>
      </c>
      <c r="AX778" s="56">
        <v>717</v>
      </c>
      <c r="AY778">
        <v>1</v>
      </c>
      <c r="BD778" s="56">
        <v>713</v>
      </c>
      <c r="BE778">
        <v>1</v>
      </c>
      <c r="BJ778" s="56">
        <v>719</v>
      </c>
      <c r="BK778">
        <v>1</v>
      </c>
      <c r="BP778" s="56">
        <v>716</v>
      </c>
      <c r="BQ778">
        <v>1</v>
      </c>
      <c r="BV778" s="56">
        <v>715</v>
      </c>
      <c r="BW778">
        <v>1</v>
      </c>
      <c r="BY778" s="56">
        <v>92.5</v>
      </c>
      <c r="BZ778">
        <v>4</v>
      </c>
      <c r="CB778" s="56">
        <v>711</v>
      </c>
      <c r="CC778">
        <v>1</v>
      </c>
      <c r="CH778" s="56">
        <v>720</v>
      </c>
      <c r="CI778">
        <v>1</v>
      </c>
    </row>
    <row r="779" spans="14:87" x14ac:dyDescent="0.2">
      <c r="N779" s="56" t="s">
        <v>705</v>
      </c>
      <c r="O779">
        <v>1</v>
      </c>
      <c r="AX779" s="56">
        <v>718</v>
      </c>
      <c r="AY779">
        <v>1</v>
      </c>
      <c r="BD779" s="56">
        <v>714</v>
      </c>
      <c r="BE779">
        <v>1</v>
      </c>
      <c r="BJ779" s="56">
        <v>720</v>
      </c>
      <c r="BK779">
        <v>1</v>
      </c>
      <c r="BP779" s="56">
        <v>717</v>
      </c>
      <c r="BQ779">
        <v>1</v>
      </c>
      <c r="BV779" s="56">
        <v>716</v>
      </c>
      <c r="BW779">
        <v>1</v>
      </c>
      <c r="BY779" s="56">
        <v>92.6</v>
      </c>
      <c r="BZ779">
        <v>2</v>
      </c>
      <c r="CB779" s="56">
        <v>712</v>
      </c>
      <c r="CC779">
        <v>1</v>
      </c>
      <c r="CH779" s="56">
        <v>721</v>
      </c>
      <c r="CI779">
        <v>1</v>
      </c>
    </row>
    <row r="780" spans="14:87" x14ac:dyDescent="0.2">
      <c r="N780" s="56" t="s">
        <v>458</v>
      </c>
      <c r="O780">
        <v>1</v>
      </c>
      <c r="AX780" s="56">
        <v>720</v>
      </c>
      <c r="AY780">
        <v>1</v>
      </c>
      <c r="BD780" s="56">
        <v>715</v>
      </c>
      <c r="BE780">
        <v>1</v>
      </c>
      <c r="BJ780" s="56">
        <v>721</v>
      </c>
      <c r="BK780">
        <v>1</v>
      </c>
      <c r="BP780" s="56">
        <v>718</v>
      </c>
      <c r="BQ780">
        <v>1</v>
      </c>
      <c r="BV780" s="56">
        <v>717</v>
      </c>
      <c r="BW780">
        <v>1</v>
      </c>
      <c r="BY780" s="56">
        <v>92.7</v>
      </c>
      <c r="BZ780">
        <v>1</v>
      </c>
      <c r="CB780" s="56">
        <v>713</v>
      </c>
      <c r="CC780">
        <v>1</v>
      </c>
      <c r="CH780" s="56">
        <v>722</v>
      </c>
      <c r="CI780">
        <v>1</v>
      </c>
    </row>
    <row r="781" spans="14:87" x14ac:dyDescent="0.2">
      <c r="N781" s="56" t="s">
        <v>1062</v>
      </c>
      <c r="O781">
        <v>1</v>
      </c>
      <c r="AX781" s="56">
        <v>721</v>
      </c>
      <c r="AY781">
        <v>1</v>
      </c>
      <c r="BD781" s="56">
        <v>716</v>
      </c>
      <c r="BE781">
        <v>1</v>
      </c>
      <c r="BJ781" s="56">
        <v>722</v>
      </c>
      <c r="BK781">
        <v>1</v>
      </c>
      <c r="BP781" s="56">
        <v>719</v>
      </c>
      <c r="BQ781">
        <v>1</v>
      </c>
      <c r="BV781" s="56">
        <v>718</v>
      </c>
      <c r="BW781">
        <v>1</v>
      </c>
      <c r="BY781" s="56">
        <v>92.9</v>
      </c>
      <c r="BZ781">
        <v>5</v>
      </c>
      <c r="CB781" s="56">
        <v>714</v>
      </c>
      <c r="CC781">
        <v>1</v>
      </c>
      <c r="CH781" s="56">
        <v>723</v>
      </c>
      <c r="CI781">
        <v>1</v>
      </c>
    </row>
    <row r="782" spans="14:87" x14ac:dyDescent="0.2">
      <c r="N782" s="56" t="s">
        <v>488</v>
      </c>
      <c r="O782">
        <v>1</v>
      </c>
      <c r="AX782" s="56">
        <v>722</v>
      </c>
      <c r="AY782">
        <v>1</v>
      </c>
      <c r="BD782" s="56">
        <v>717</v>
      </c>
      <c r="BE782">
        <v>1</v>
      </c>
      <c r="BJ782" s="56">
        <v>723</v>
      </c>
      <c r="BK782">
        <v>1</v>
      </c>
      <c r="BP782" s="56">
        <v>720</v>
      </c>
      <c r="BQ782">
        <v>1</v>
      </c>
      <c r="BV782" s="56">
        <v>719</v>
      </c>
      <c r="BW782">
        <v>1</v>
      </c>
      <c r="BY782" s="56">
        <v>93</v>
      </c>
      <c r="BZ782">
        <v>3</v>
      </c>
      <c r="CB782" s="56">
        <v>715</v>
      </c>
      <c r="CC782">
        <v>1</v>
      </c>
      <c r="CH782" s="56">
        <v>724</v>
      </c>
      <c r="CI782">
        <v>1</v>
      </c>
    </row>
    <row r="783" spans="14:87" x14ac:dyDescent="0.2">
      <c r="N783" s="56" t="s">
        <v>1488</v>
      </c>
      <c r="O783">
        <v>1</v>
      </c>
      <c r="AX783" s="56">
        <v>723</v>
      </c>
      <c r="AY783">
        <v>1</v>
      </c>
      <c r="BD783" s="56">
        <v>718</v>
      </c>
      <c r="BE783">
        <v>1</v>
      </c>
      <c r="BJ783" s="56">
        <v>724</v>
      </c>
      <c r="BK783">
        <v>1</v>
      </c>
      <c r="BP783" s="56">
        <v>721</v>
      </c>
      <c r="BQ783">
        <v>1</v>
      </c>
      <c r="BV783" s="56">
        <v>720</v>
      </c>
      <c r="BW783">
        <v>1</v>
      </c>
      <c r="BY783" s="56">
        <v>93.1</v>
      </c>
      <c r="BZ783">
        <v>1</v>
      </c>
      <c r="CB783" s="56">
        <v>716</v>
      </c>
      <c r="CC783">
        <v>1</v>
      </c>
      <c r="CH783" s="56">
        <v>725</v>
      </c>
      <c r="CI783">
        <v>1</v>
      </c>
    </row>
    <row r="784" spans="14:87" x14ac:dyDescent="0.2">
      <c r="N784" s="56" t="s">
        <v>539</v>
      </c>
      <c r="O784">
        <v>1</v>
      </c>
      <c r="AX784" s="56">
        <v>724</v>
      </c>
      <c r="AY784">
        <v>1</v>
      </c>
      <c r="BD784" s="56">
        <v>719</v>
      </c>
      <c r="BE784">
        <v>1</v>
      </c>
      <c r="BJ784" s="56">
        <v>725</v>
      </c>
      <c r="BK784">
        <v>1</v>
      </c>
      <c r="BP784" s="56">
        <v>722</v>
      </c>
      <c r="BQ784">
        <v>1</v>
      </c>
      <c r="BV784" s="56">
        <v>721</v>
      </c>
      <c r="BW784">
        <v>1</v>
      </c>
      <c r="BY784" s="56">
        <v>93.2</v>
      </c>
      <c r="BZ784">
        <v>1</v>
      </c>
      <c r="CB784" s="56">
        <v>717</v>
      </c>
      <c r="CC784">
        <v>1</v>
      </c>
      <c r="CH784" s="56">
        <v>726</v>
      </c>
      <c r="CI784">
        <v>1</v>
      </c>
    </row>
    <row r="785" spans="14:87" x14ac:dyDescent="0.2">
      <c r="N785" s="56" t="s">
        <v>580</v>
      </c>
      <c r="O785">
        <v>1</v>
      </c>
      <c r="AX785" s="56">
        <v>725</v>
      </c>
      <c r="AY785">
        <v>1</v>
      </c>
      <c r="BD785" s="56">
        <v>720</v>
      </c>
      <c r="BE785">
        <v>1</v>
      </c>
      <c r="BJ785" s="56">
        <v>726</v>
      </c>
      <c r="BK785">
        <v>1</v>
      </c>
      <c r="BP785" s="56">
        <v>723</v>
      </c>
      <c r="BQ785">
        <v>1</v>
      </c>
      <c r="BV785" s="56">
        <v>722</v>
      </c>
      <c r="BW785">
        <v>1</v>
      </c>
      <c r="BY785" s="56">
        <v>93.3</v>
      </c>
      <c r="BZ785">
        <v>1</v>
      </c>
      <c r="CB785" s="56">
        <v>718</v>
      </c>
      <c r="CC785">
        <v>1</v>
      </c>
      <c r="CH785" s="56">
        <v>728</v>
      </c>
      <c r="CI785">
        <v>1</v>
      </c>
    </row>
    <row r="786" spans="14:87" x14ac:dyDescent="0.2">
      <c r="N786" s="56" t="s">
        <v>726</v>
      </c>
      <c r="O786">
        <v>1</v>
      </c>
      <c r="AX786" s="56">
        <v>726</v>
      </c>
      <c r="AY786">
        <v>1</v>
      </c>
      <c r="BD786" s="56">
        <v>721</v>
      </c>
      <c r="BE786">
        <v>1</v>
      </c>
      <c r="BJ786" s="56">
        <v>727</v>
      </c>
      <c r="BK786">
        <v>1</v>
      </c>
      <c r="BP786" s="56">
        <v>724</v>
      </c>
      <c r="BQ786">
        <v>1</v>
      </c>
      <c r="BV786" s="56">
        <v>723</v>
      </c>
      <c r="BW786">
        <v>1</v>
      </c>
      <c r="BY786" s="56">
        <v>93.4</v>
      </c>
      <c r="BZ786">
        <v>3</v>
      </c>
      <c r="CB786" s="56">
        <v>719</v>
      </c>
      <c r="CC786">
        <v>1</v>
      </c>
      <c r="CH786" s="56">
        <v>729</v>
      </c>
      <c r="CI786">
        <v>1</v>
      </c>
    </row>
    <row r="787" spans="14:87" x14ac:dyDescent="0.2">
      <c r="N787" s="56" t="s">
        <v>1550</v>
      </c>
      <c r="O787">
        <v>1</v>
      </c>
      <c r="AX787" s="56">
        <v>727</v>
      </c>
      <c r="AY787">
        <v>1</v>
      </c>
      <c r="BD787" s="56">
        <v>722</v>
      </c>
      <c r="BE787">
        <v>1</v>
      </c>
      <c r="BJ787" s="56">
        <v>728</v>
      </c>
      <c r="BK787">
        <v>1</v>
      </c>
      <c r="BP787" s="56">
        <v>725</v>
      </c>
      <c r="BQ787">
        <v>1</v>
      </c>
      <c r="BV787" s="56">
        <v>724</v>
      </c>
      <c r="BW787">
        <v>1</v>
      </c>
      <c r="BY787" s="56">
        <v>93.5</v>
      </c>
      <c r="BZ787">
        <v>5</v>
      </c>
      <c r="CB787" s="56">
        <v>720</v>
      </c>
      <c r="CC787">
        <v>1</v>
      </c>
      <c r="CH787" s="56">
        <v>730</v>
      </c>
      <c r="CI787">
        <v>1</v>
      </c>
    </row>
    <row r="788" spans="14:87" x14ac:dyDescent="0.2">
      <c r="N788" s="56" t="s">
        <v>1195</v>
      </c>
      <c r="O788">
        <v>1</v>
      </c>
      <c r="AX788" s="56">
        <v>728</v>
      </c>
      <c r="AY788">
        <v>1</v>
      </c>
      <c r="BD788" s="56">
        <v>723</v>
      </c>
      <c r="BE788">
        <v>1</v>
      </c>
      <c r="BJ788" s="56">
        <v>729</v>
      </c>
      <c r="BK788">
        <v>1</v>
      </c>
      <c r="BP788" s="56">
        <v>726</v>
      </c>
      <c r="BQ788">
        <v>1</v>
      </c>
      <c r="BV788" s="56">
        <v>726</v>
      </c>
      <c r="BW788">
        <v>1</v>
      </c>
      <c r="BY788" s="56">
        <v>93.6</v>
      </c>
      <c r="BZ788">
        <v>4</v>
      </c>
      <c r="CB788" s="56">
        <v>721</v>
      </c>
      <c r="CC788">
        <v>1</v>
      </c>
      <c r="CH788" s="56">
        <v>731</v>
      </c>
      <c r="CI788">
        <v>1</v>
      </c>
    </row>
    <row r="789" spans="14:87" x14ac:dyDescent="0.2">
      <c r="N789" s="56" t="s">
        <v>763</v>
      </c>
      <c r="O789">
        <v>1</v>
      </c>
      <c r="AX789" s="56">
        <v>730</v>
      </c>
      <c r="AY789">
        <v>1</v>
      </c>
      <c r="BD789" s="56">
        <v>724</v>
      </c>
      <c r="BE789">
        <v>1</v>
      </c>
      <c r="BJ789" s="56">
        <v>730</v>
      </c>
      <c r="BK789">
        <v>1</v>
      </c>
      <c r="BP789" s="56">
        <v>727</v>
      </c>
      <c r="BQ789">
        <v>1</v>
      </c>
      <c r="BV789" s="56">
        <v>727</v>
      </c>
      <c r="BW789">
        <v>1</v>
      </c>
      <c r="BY789" s="56">
        <v>93.7</v>
      </c>
      <c r="BZ789">
        <v>5</v>
      </c>
      <c r="CB789" s="56">
        <v>722</v>
      </c>
      <c r="CC789">
        <v>1</v>
      </c>
      <c r="CH789" s="56">
        <v>732</v>
      </c>
      <c r="CI789">
        <v>1</v>
      </c>
    </row>
    <row r="790" spans="14:87" x14ac:dyDescent="0.2">
      <c r="N790" s="56" t="s">
        <v>596</v>
      </c>
      <c r="O790">
        <v>1</v>
      </c>
      <c r="AX790" s="56">
        <v>731</v>
      </c>
      <c r="AY790">
        <v>1</v>
      </c>
      <c r="BD790" s="56">
        <v>725</v>
      </c>
      <c r="BE790">
        <v>1</v>
      </c>
      <c r="BJ790" s="56">
        <v>731</v>
      </c>
      <c r="BK790">
        <v>1</v>
      </c>
      <c r="BP790" s="56">
        <v>728</v>
      </c>
      <c r="BQ790">
        <v>1</v>
      </c>
      <c r="BV790" s="56">
        <v>728</v>
      </c>
      <c r="BW790">
        <v>1</v>
      </c>
      <c r="BY790" s="56">
        <v>93.8</v>
      </c>
      <c r="BZ790">
        <v>3</v>
      </c>
      <c r="CB790" s="56">
        <v>723</v>
      </c>
      <c r="CC790">
        <v>1</v>
      </c>
      <c r="CH790" s="56">
        <v>733</v>
      </c>
      <c r="CI790">
        <v>1</v>
      </c>
    </row>
    <row r="791" spans="14:87" x14ac:dyDescent="0.2">
      <c r="N791" s="56" t="s">
        <v>750</v>
      </c>
      <c r="O791">
        <v>1</v>
      </c>
      <c r="AX791" s="56">
        <v>732</v>
      </c>
      <c r="AY791">
        <v>1</v>
      </c>
      <c r="BD791" s="56">
        <v>726</v>
      </c>
      <c r="BE791">
        <v>1</v>
      </c>
      <c r="BJ791" s="56">
        <v>732</v>
      </c>
      <c r="BK791">
        <v>1</v>
      </c>
      <c r="BP791" s="56">
        <v>729</v>
      </c>
      <c r="BQ791">
        <v>1</v>
      </c>
      <c r="BV791" s="56">
        <v>729</v>
      </c>
      <c r="BW791">
        <v>1</v>
      </c>
      <c r="BY791" s="56">
        <v>94</v>
      </c>
      <c r="BZ791">
        <v>2</v>
      </c>
      <c r="CB791" s="56">
        <v>724</v>
      </c>
      <c r="CC791">
        <v>1</v>
      </c>
      <c r="CH791" s="56">
        <v>734</v>
      </c>
      <c r="CI791">
        <v>1</v>
      </c>
    </row>
    <row r="792" spans="14:87" x14ac:dyDescent="0.2">
      <c r="N792" s="56" t="s">
        <v>1343</v>
      </c>
      <c r="O792">
        <v>1</v>
      </c>
      <c r="AX792" s="56">
        <v>733</v>
      </c>
      <c r="AY792">
        <v>1</v>
      </c>
      <c r="BD792" s="56">
        <v>727</v>
      </c>
      <c r="BE792">
        <v>1</v>
      </c>
      <c r="BJ792" s="56">
        <v>733</v>
      </c>
      <c r="BK792">
        <v>1</v>
      </c>
      <c r="BP792" s="56">
        <v>730</v>
      </c>
      <c r="BQ792">
        <v>1</v>
      </c>
      <c r="BV792" s="56">
        <v>730</v>
      </c>
      <c r="BW792">
        <v>1</v>
      </c>
      <c r="BY792" s="56">
        <v>94.1</v>
      </c>
      <c r="BZ792">
        <v>2</v>
      </c>
      <c r="CB792" s="56">
        <v>725</v>
      </c>
      <c r="CC792">
        <v>1</v>
      </c>
      <c r="CH792" s="56">
        <v>735</v>
      </c>
      <c r="CI792">
        <v>1</v>
      </c>
    </row>
    <row r="793" spans="14:87" x14ac:dyDescent="0.2">
      <c r="N793" s="56" t="s">
        <v>1053</v>
      </c>
      <c r="O793">
        <v>1</v>
      </c>
      <c r="AX793" s="56">
        <v>734</v>
      </c>
      <c r="AY793">
        <v>1</v>
      </c>
      <c r="BD793" s="56">
        <v>728</v>
      </c>
      <c r="BE793">
        <v>1</v>
      </c>
      <c r="BJ793" s="56">
        <v>734</v>
      </c>
      <c r="BK793">
        <v>1</v>
      </c>
      <c r="BP793" s="56">
        <v>731</v>
      </c>
      <c r="BQ793">
        <v>1</v>
      </c>
      <c r="BV793" s="56">
        <v>731</v>
      </c>
      <c r="BW793">
        <v>1</v>
      </c>
      <c r="BY793" s="56">
        <v>94.2</v>
      </c>
      <c r="BZ793">
        <v>2</v>
      </c>
      <c r="CB793" s="56">
        <v>726</v>
      </c>
      <c r="CC793">
        <v>1</v>
      </c>
      <c r="CH793" s="56">
        <v>736</v>
      </c>
      <c r="CI793">
        <v>1</v>
      </c>
    </row>
    <row r="794" spans="14:87" x14ac:dyDescent="0.2">
      <c r="N794" s="56" t="s">
        <v>1415</v>
      </c>
      <c r="O794">
        <v>1</v>
      </c>
      <c r="AX794" s="56">
        <v>735</v>
      </c>
      <c r="AY794">
        <v>1</v>
      </c>
      <c r="BD794" s="56">
        <v>729</v>
      </c>
      <c r="BE794">
        <v>1</v>
      </c>
      <c r="BJ794" s="56">
        <v>735</v>
      </c>
      <c r="BK794">
        <v>1</v>
      </c>
      <c r="BP794" s="56">
        <v>732</v>
      </c>
      <c r="BQ794">
        <v>1</v>
      </c>
      <c r="BV794" s="56">
        <v>732</v>
      </c>
      <c r="BW794">
        <v>1</v>
      </c>
      <c r="BY794" s="56">
        <v>94.3</v>
      </c>
      <c r="BZ794">
        <v>2</v>
      </c>
      <c r="CB794" s="56">
        <v>728</v>
      </c>
      <c r="CC794">
        <v>1</v>
      </c>
      <c r="CH794" s="56">
        <v>737</v>
      </c>
      <c r="CI794">
        <v>1</v>
      </c>
    </row>
    <row r="795" spans="14:87" x14ac:dyDescent="0.2">
      <c r="N795" s="56" t="s">
        <v>525</v>
      </c>
      <c r="O795">
        <v>1</v>
      </c>
      <c r="AX795" s="56">
        <v>736</v>
      </c>
      <c r="AY795">
        <v>1</v>
      </c>
      <c r="BD795" s="56">
        <v>730</v>
      </c>
      <c r="BE795">
        <v>1</v>
      </c>
      <c r="BJ795" s="56">
        <v>736</v>
      </c>
      <c r="BK795">
        <v>1</v>
      </c>
      <c r="BP795" s="56">
        <v>733</v>
      </c>
      <c r="BQ795">
        <v>1</v>
      </c>
      <c r="BV795" s="56">
        <v>733</v>
      </c>
      <c r="BW795">
        <v>1</v>
      </c>
      <c r="BY795" s="56">
        <v>94.4</v>
      </c>
      <c r="BZ795">
        <v>1</v>
      </c>
      <c r="CB795" s="56">
        <v>729</v>
      </c>
      <c r="CC795">
        <v>1</v>
      </c>
      <c r="CH795" s="56">
        <v>738</v>
      </c>
      <c r="CI795">
        <v>1</v>
      </c>
    </row>
    <row r="796" spans="14:87" x14ac:dyDescent="0.2">
      <c r="N796" s="56" t="s">
        <v>259</v>
      </c>
      <c r="O796">
        <v>1</v>
      </c>
      <c r="AX796" s="56">
        <v>737</v>
      </c>
      <c r="AY796">
        <v>1</v>
      </c>
      <c r="BD796" s="56">
        <v>731</v>
      </c>
      <c r="BE796">
        <v>1</v>
      </c>
      <c r="BJ796" s="56">
        <v>737</v>
      </c>
      <c r="BK796">
        <v>1</v>
      </c>
      <c r="BP796" s="56">
        <v>734</v>
      </c>
      <c r="BQ796">
        <v>1</v>
      </c>
      <c r="BV796" s="56">
        <v>734</v>
      </c>
      <c r="BW796">
        <v>1</v>
      </c>
      <c r="BY796" s="56">
        <v>94.5</v>
      </c>
      <c r="BZ796">
        <v>2</v>
      </c>
      <c r="CB796" s="56">
        <v>730</v>
      </c>
      <c r="CC796">
        <v>1</v>
      </c>
      <c r="CH796" s="56">
        <v>739</v>
      </c>
      <c r="CI796">
        <v>1</v>
      </c>
    </row>
    <row r="797" spans="14:87" x14ac:dyDescent="0.2">
      <c r="N797" s="56" t="s">
        <v>623</v>
      </c>
      <c r="O797">
        <v>1</v>
      </c>
      <c r="AX797" s="56">
        <v>738</v>
      </c>
      <c r="AY797">
        <v>1</v>
      </c>
      <c r="BD797" s="56">
        <v>732</v>
      </c>
      <c r="BE797">
        <v>1</v>
      </c>
      <c r="BJ797" s="56">
        <v>738</v>
      </c>
      <c r="BK797">
        <v>1</v>
      </c>
      <c r="BP797" s="56">
        <v>735</v>
      </c>
      <c r="BQ797">
        <v>1</v>
      </c>
      <c r="BV797" s="56">
        <v>735</v>
      </c>
      <c r="BW797">
        <v>1</v>
      </c>
      <c r="BY797" s="56">
        <v>94.6</v>
      </c>
      <c r="BZ797">
        <v>1</v>
      </c>
      <c r="CB797" s="56">
        <v>731</v>
      </c>
      <c r="CC797">
        <v>1</v>
      </c>
      <c r="CH797" s="56">
        <v>740</v>
      </c>
      <c r="CI797">
        <v>1</v>
      </c>
    </row>
    <row r="798" spans="14:87" x14ac:dyDescent="0.2">
      <c r="N798" s="56" t="s">
        <v>378</v>
      </c>
      <c r="O798">
        <v>1</v>
      </c>
      <c r="AX798" s="56">
        <v>739</v>
      </c>
      <c r="AY798">
        <v>1</v>
      </c>
      <c r="BD798" s="56">
        <v>733</v>
      </c>
      <c r="BE798">
        <v>1</v>
      </c>
      <c r="BJ798" s="56">
        <v>739</v>
      </c>
      <c r="BK798">
        <v>1</v>
      </c>
      <c r="BP798" s="56">
        <v>736</v>
      </c>
      <c r="BQ798">
        <v>1</v>
      </c>
      <c r="BV798" s="56">
        <v>736</v>
      </c>
      <c r="BW798">
        <v>1</v>
      </c>
      <c r="BY798" s="56">
        <v>94.7</v>
      </c>
      <c r="BZ798">
        <v>2</v>
      </c>
      <c r="CB798" s="56">
        <v>732</v>
      </c>
      <c r="CC798">
        <v>1</v>
      </c>
      <c r="CH798" s="56">
        <v>741</v>
      </c>
      <c r="CI798">
        <v>1</v>
      </c>
    </row>
    <row r="799" spans="14:87" x14ac:dyDescent="0.2">
      <c r="N799" s="56" t="s">
        <v>470</v>
      </c>
      <c r="O799">
        <v>1</v>
      </c>
      <c r="AX799" s="56">
        <v>740</v>
      </c>
      <c r="AY799">
        <v>1</v>
      </c>
      <c r="BD799" s="56">
        <v>734</v>
      </c>
      <c r="BE799">
        <v>1</v>
      </c>
      <c r="BJ799" s="56">
        <v>740</v>
      </c>
      <c r="BK799">
        <v>1</v>
      </c>
      <c r="BP799" s="56">
        <v>737</v>
      </c>
      <c r="BQ799">
        <v>1</v>
      </c>
      <c r="BV799" s="56">
        <v>737</v>
      </c>
      <c r="BW799">
        <v>1</v>
      </c>
      <c r="BY799" s="56">
        <v>94.9</v>
      </c>
      <c r="BZ799">
        <v>1</v>
      </c>
      <c r="CB799" s="56">
        <v>733</v>
      </c>
      <c r="CC799">
        <v>1</v>
      </c>
      <c r="CH799" s="56">
        <v>742</v>
      </c>
      <c r="CI799">
        <v>1</v>
      </c>
    </row>
    <row r="800" spans="14:87" x14ac:dyDescent="0.2">
      <c r="N800" s="56" t="s">
        <v>102</v>
      </c>
      <c r="O800">
        <v>1</v>
      </c>
      <c r="AX800" s="56">
        <v>741</v>
      </c>
      <c r="AY800">
        <v>1</v>
      </c>
      <c r="BD800" s="56">
        <v>735</v>
      </c>
      <c r="BE800">
        <v>1</v>
      </c>
      <c r="BJ800" s="56">
        <v>741</v>
      </c>
      <c r="BK800">
        <v>1</v>
      </c>
      <c r="BP800" s="56">
        <v>738</v>
      </c>
      <c r="BQ800">
        <v>1</v>
      </c>
      <c r="BV800" s="56">
        <v>738</v>
      </c>
      <c r="BW800">
        <v>1</v>
      </c>
      <c r="BY800" s="56">
        <v>95</v>
      </c>
      <c r="BZ800">
        <v>3</v>
      </c>
      <c r="CB800" s="56">
        <v>734</v>
      </c>
      <c r="CC800">
        <v>1</v>
      </c>
      <c r="CH800" s="56">
        <v>743</v>
      </c>
      <c r="CI800">
        <v>1</v>
      </c>
    </row>
    <row r="801" spans="14:87" x14ac:dyDescent="0.2">
      <c r="N801" s="56" t="s">
        <v>1173</v>
      </c>
      <c r="O801">
        <v>1</v>
      </c>
      <c r="AX801" s="56">
        <v>742</v>
      </c>
      <c r="AY801">
        <v>1</v>
      </c>
      <c r="BD801" s="56">
        <v>736</v>
      </c>
      <c r="BE801">
        <v>1</v>
      </c>
      <c r="BJ801" s="56">
        <v>742</v>
      </c>
      <c r="BK801">
        <v>1</v>
      </c>
      <c r="BP801" s="56">
        <v>739</v>
      </c>
      <c r="BQ801">
        <v>1</v>
      </c>
      <c r="BV801" s="56">
        <v>739</v>
      </c>
      <c r="BW801">
        <v>1</v>
      </c>
      <c r="BY801" s="56">
        <v>95.1</v>
      </c>
      <c r="BZ801">
        <v>1</v>
      </c>
      <c r="CB801" s="56">
        <v>735</v>
      </c>
      <c r="CC801">
        <v>1</v>
      </c>
      <c r="CH801" s="56">
        <v>744</v>
      </c>
      <c r="CI801">
        <v>1</v>
      </c>
    </row>
    <row r="802" spans="14:87" x14ac:dyDescent="0.2">
      <c r="N802" s="56" t="s">
        <v>1885</v>
      </c>
      <c r="O802">
        <v>1</v>
      </c>
      <c r="AX802" s="56">
        <v>743</v>
      </c>
      <c r="AY802">
        <v>1</v>
      </c>
      <c r="BD802" s="56">
        <v>737</v>
      </c>
      <c r="BE802">
        <v>1</v>
      </c>
      <c r="BJ802" s="56">
        <v>743</v>
      </c>
      <c r="BK802">
        <v>1</v>
      </c>
      <c r="BP802" s="56">
        <v>740</v>
      </c>
      <c r="BQ802">
        <v>1</v>
      </c>
      <c r="BV802" s="56">
        <v>740</v>
      </c>
      <c r="BW802">
        <v>1</v>
      </c>
      <c r="BY802" s="56">
        <v>95.2</v>
      </c>
      <c r="BZ802">
        <v>5</v>
      </c>
      <c r="CB802" s="56">
        <v>736</v>
      </c>
      <c r="CC802">
        <v>1</v>
      </c>
      <c r="CH802" s="56">
        <v>745</v>
      </c>
      <c r="CI802">
        <v>1</v>
      </c>
    </row>
    <row r="803" spans="14:87" x14ac:dyDescent="0.2">
      <c r="N803" s="56" t="s">
        <v>1176</v>
      </c>
      <c r="O803">
        <v>1</v>
      </c>
      <c r="AX803" s="56">
        <v>745</v>
      </c>
      <c r="AY803">
        <v>1</v>
      </c>
      <c r="BD803" s="56">
        <v>738</v>
      </c>
      <c r="BE803">
        <v>1</v>
      </c>
      <c r="BJ803" s="56">
        <v>744</v>
      </c>
      <c r="BK803">
        <v>1</v>
      </c>
      <c r="BP803" s="56">
        <v>741</v>
      </c>
      <c r="BQ803">
        <v>1</v>
      </c>
      <c r="BV803" s="56">
        <v>741</v>
      </c>
      <c r="BW803">
        <v>1</v>
      </c>
      <c r="BY803" s="56">
        <v>95.3</v>
      </c>
      <c r="BZ803">
        <v>3</v>
      </c>
      <c r="CB803" s="56">
        <v>737</v>
      </c>
      <c r="CC803">
        <v>1</v>
      </c>
      <c r="CH803" s="56">
        <v>746</v>
      </c>
      <c r="CI803">
        <v>1</v>
      </c>
    </row>
    <row r="804" spans="14:87" x14ac:dyDescent="0.2">
      <c r="N804" s="56" t="s">
        <v>566</v>
      </c>
      <c r="O804">
        <v>1</v>
      </c>
      <c r="AX804" s="56">
        <v>746</v>
      </c>
      <c r="AY804">
        <v>1</v>
      </c>
      <c r="BD804" s="56">
        <v>739</v>
      </c>
      <c r="BE804">
        <v>1</v>
      </c>
      <c r="BJ804" s="56">
        <v>745</v>
      </c>
      <c r="BK804">
        <v>1</v>
      </c>
      <c r="BP804" s="56">
        <v>742</v>
      </c>
      <c r="BQ804">
        <v>1</v>
      </c>
      <c r="BV804" s="56">
        <v>742</v>
      </c>
      <c r="BW804">
        <v>1</v>
      </c>
      <c r="BY804" s="56">
        <v>95.4</v>
      </c>
      <c r="BZ804">
        <v>1</v>
      </c>
      <c r="CB804" s="56">
        <v>738</v>
      </c>
      <c r="CC804">
        <v>1</v>
      </c>
      <c r="CH804" s="56">
        <v>747</v>
      </c>
      <c r="CI804">
        <v>1</v>
      </c>
    </row>
    <row r="805" spans="14:87" x14ac:dyDescent="0.2">
      <c r="N805" s="56" t="s">
        <v>1252</v>
      </c>
      <c r="O805">
        <v>1</v>
      </c>
      <c r="AX805" s="56">
        <v>748</v>
      </c>
      <c r="AY805">
        <v>1</v>
      </c>
      <c r="BD805" s="56">
        <v>740</v>
      </c>
      <c r="BE805">
        <v>1</v>
      </c>
      <c r="BJ805" s="56">
        <v>747</v>
      </c>
      <c r="BK805">
        <v>1</v>
      </c>
      <c r="BP805" s="56">
        <v>743</v>
      </c>
      <c r="BQ805">
        <v>1</v>
      </c>
      <c r="BV805" s="56">
        <v>743</v>
      </c>
      <c r="BW805">
        <v>1</v>
      </c>
      <c r="BY805" s="56">
        <v>95.5</v>
      </c>
      <c r="BZ805">
        <v>4</v>
      </c>
      <c r="CB805" s="56">
        <v>739</v>
      </c>
      <c r="CC805">
        <v>1</v>
      </c>
      <c r="CH805" s="56">
        <v>748</v>
      </c>
      <c r="CI805">
        <v>1</v>
      </c>
    </row>
    <row r="806" spans="14:87" x14ac:dyDescent="0.2">
      <c r="N806" s="56" t="s">
        <v>260</v>
      </c>
      <c r="O806">
        <v>1</v>
      </c>
      <c r="AX806" s="56">
        <v>749</v>
      </c>
      <c r="AY806">
        <v>1</v>
      </c>
      <c r="BD806" s="56">
        <v>741</v>
      </c>
      <c r="BE806">
        <v>1</v>
      </c>
      <c r="BJ806" s="56">
        <v>748</v>
      </c>
      <c r="BK806">
        <v>1</v>
      </c>
      <c r="BP806" s="56">
        <v>744</v>
      </c>
      <c r="BQ806">
        <v>1</v>
      </c>
      <c r="BV806" s="56">
        <v>744</v>
      </c>
      <c r="BW806">
        <v>1</v>
      </c>
      <c r="BY806" s="56">
        <v>95.6</v>
      </c>
      <c r="BZ806">
        <v>2</v>
      </c>
      <c r="CB806" s="56">
        <v>740</v>
      </c>
      <c r="CC806">
        <v>1</v>
      </c>
      <c r="CH806" s="56">
        <v>749</v>
      </c>
      <c r="CI806">
        <v>1</v>
      </c>
    </row>
    <row r="807" spans="14:87" x14ac:dyDescent="0.2">
      <c r="N807" s="56" t="s">
        <v>390</v>
      </c>
      <c r="O807">
        <v>1</v>
      </c>
      <c r="AX807" s="56">
        <v>751</v>
      </c>
      <c r="AY807">
        <v>1</v>
      </c>
      <c r="BD807" s="56">
        <v>742</v>
      </c>
      <c r="BE807">
        <v>1</v>
      </c>
      <c r="BJ807" s="56">
        <v>749</v>
      </c>
      <c r="BK807">
        <v>1</v>
      </c>
      <c r="BP807" s="56">
        <v>745</v>
      </c>
      <c r="BQ807">
        <v>1</v>
      </c>
      <c r="BV807" s="56">
        <v>745</v>
      </c>
      <c r="BW807">
        <v>1</v>
      </c>
      <c r="BY807" s="56">
        <v>95.8</v>
      </c>
      <c r="BZ807">
        <v>3</v>
      </c>
      <c r="CB807" s="56">
        <v>741</v>
      </c>
      <c r="CC807">
        <v>1</v>
      </c>
      <c r="CH807" s="56">
        <v>750</v>
      </c>
      <c r="CI807">
        <v>1</v>
      </c>
    </row>
    <row r="808" spans="14:87" x14ac:dyDescent="0.2">
      <c r="N808" s="56" t="s">
        <v>327</v>
      </c>
      <c r="O808">
        <v>1</v>
      </c>
      <c r="AX808" s="56">
        <v>752</v>
      </c>
      <c r="AY808">
        <v>1</v>
      </c>
      <c r="BD808" s="56">
        <v>743</v>
      </c>
      <c r="BE808">
        <v>1</v>
      </c>
      <c r="BJ808" s="56">
        <v>750</v>
      </c>
      <c r="BK808">
        <v>1</v>
      </c>
      <c r="BP808" s="56">
        <v>746</v>
      </c>
      <c r="BQ808">
        <v>1</v>
      </c>
      <c r="BV808" s="56">
        <v>746</v>
      </c>
      <c r="BW808">
        <v>1</v>
      </c>
      <c r="BY808" s="56">
        <v>95.9</v>
      </c>
      <c r="BZ808">
        <v>4</v>
      </c>
      <c r="CB808" s="56">
        <v>742</v>
      </c>
      <c r="CC808">
        <v>1</v>
      </c>
      <c r="CH808" s="56">
        <v>751</v>
      </c>
      <c r="CI808">
        <v>1</v>
      </c>
    </row>
    <row r="809" spans="14:87" x14ac:dyDescent="0.2">
      <c r="N809" s="56" t="s">
        <v>1002</v>
      </c>
      <c r="O809">
        <v>1</v>
      </c>
      <c r="AX809" s="56">
        <v>753</v>
      </c>
      <c r="AY809">
        <v>1</v>
      </c>
      <c r="BD809" s="56">
        <v>744</v>
      </c>
      <c r="BE809">
        <v>1</v>
      </c>
      <c r="BJ809" s="56">
        <v>751</v>
      </c>
      <c r="BK809">
        <v>1</v>
      </c>
      <c r="BP809" s="56">
        <v>747</v>
      </c>
      <c r="BQ809">
        <v>1</v>
      </c>
      <c r="BV809" s="56">
        <v>747</v>
      </c>
      <c r="BW809">
        <v>1</v>
      </c>
      <c r="BY809" s="56">
        <v>96</v>
      </c>
      <c r="BZ809">
        <v>2</v>
      </c>
      <c r="CB809" s="56">
        <v>743</v>
      </c>
      <c r="CC809">
        <v>1</v>
      </c>
      <c r="CH809" s="56">
        <v>752</v>
      </c>
      <c r="CI809">
        <v>1</v>
      </c>
    </row>
    <row r="810" spans="14:87" x14ac:dyDescent="0.2">
      <c r="N810" s="56" t="s">
        <v>85</v>
      </c>
      <c r="O810">
        <v>1</v>
      </c>
      <c r="AX810" s="56">
        <v>754</v>
      </c>
      <c r="AY810">
        <v>1</v>
      </c>
      <c r="BD810" s="56">
        <v>745</v>
      </c>
      <c r="BE810">
        <v>1</v>
      </c>
      <c r="BJ810" s="56">
        <v>752</v>
      </c>
      <c r="BK810">
        <v>1</v>
      </c>
      <c r="BP810" s="56">
        <v>748</v>
      </c>
      <c r="BQ810">
        <v>1</v>
      </c>
      <c r="BV810" s="56">
        <v>748</v>
      </c>
      <c r="BW810">
        <v>1</v>
      </c>
      <c r="BY810" s="56">
        <v>96.1</v>
      </c>
      <c r="BZ810">
        <v>1</v>
      </c>
      <c r="CB810" s="56">
        <v>744</v>
      </c>
      <c r="CC810">
        <v>1</v>
      </c>
      <c r="CH810" s="56">
        <v>753</v>
      </c>
      <c r="CI810">
        <v>1</v>
      </c>
    </row>
    <row r="811" spans="14:87" x14ac:dyDescent="0.2">
      <c r="N811" s="56" t="s">
        <v>958</v>
      </c>
      <c r="O811">
        <v>1</v>
      </c>
      <c r="AX811" s="56">
        <v>755</v>
      </c>
      <c r="AY811">
        <v>1</v>
      </c>
      <c r="BD811" s="56">
        <v>746</v>
      </c>
      <c r="BE811">
        <v>1</v>
      </c>
      <c r="BJ811" s="56">
        <v>753</v>
      </c>
      <c r="BK811">
        <v>1</v>
      </c>
      <c r="BP811" s="56">
        <v>749</v>
      </c>
      <c r="BQ811">
        <v>1</v>
      </c>
      <c r="BV811" s="56">
        <v>749</v>
      </c>
      <c r="BW811">
        <v>1</v>
      </c>
      <c r="BY811" s="56">
        <v>96.2</v>
      </c>
      <c r="BZ811">
        <v>1</v>
      </c>
      <c r="CB811" s="56">
        <v>745</v>
      </c>
      <c r="CC811">
        <v>1</v>
      </c>
      <c r="CH811" s="56">
        <v>754</v>
      </c>
      <c r="CI811">
        <v>1</v>
      </c>
    </row>
    <row r="812" spans="14:87" x14ac:dyDescent="0.2">
      <c r="N812" s="56" t="s">
        <v>1929</v>
      </c>
      <c r="O812">
        <v>1</v>
      </c>
      <c r="AX812" s="56">
        <v>756</v>
      </c>
      <c r="AY812">
        <v>1</v>
      </c>
      <c r="BD812" s="56">
        <v>747</v>
      </c>
      <c r="BE812">
        <v>1</v>
      </c>
      <c r="BJ812" s="56">
        <v>755</v>
      </c>
      <c r="BK812">
        <v>1</v>
      </c>
      <c r="BP812" s="56">
        <v>750</v>
      </c>
      <c r="BQ812">
        <v>1</v>
      </c>
      <c r="BV812" s="56">
        <v>750</v>
      </c>
      <c r="BW812">
        <v>1</v>
      </c>
      <c r="BY812" s="56">
        <v>96.3</v>
      </c>
      <c r="BZ812">
        <v>4</v>
      </c>
      <c r="CB812" s="56">
        <v>746</v>
      </c>
      <c r="CC812">
        <v>1</v>
      </c>
      <c r="CH812" s="56">
        <v>755</v>
      </c>
      <c r="CI812">
        <v>1</v>
      </c>
    </row>
    <row r="813" spans="14:87" x14ac:dyDescent="0.2">
      <c r="N813" s="56" t="s">
        <v>732</v>
      </c>
      <c r="O813">
        <v>1</v>
      </c>
      <c r="AX813" s="56">
        <v>757</v>
      </c>
      <c r="AY813">
        <v>1</v>
      </c>
      <c r="BD813" s="56">
        <v>748</v>
      </c>
      <c r="BE813">
        <v>1</v>
      </c>
      <c r="BJ813" s="56">
        <v>756</v>
      </c>
      <c r="BK813">
        <v>1</v>
      </c>
      <c r="BP813" s="56">
        <v>751</v>
      </c>
      <c r="BQ813">
        <v>1</v>
      </c>
      <c r="BV813" s="56">
        <v>751</v>
      </c>
      <c r="BW813">
        <v>1</v>
      </c>
      <c r="BY813" s="56">
        <v>96.4</v>
      </c>
      <c r="BZ813">
        <v>2</v>
      </c>
      <c r="CB813" s="56">
        <v>747</v>
      </c>
      <c r="CC813">
        <v>1</v>
      </c>
      <c r="CH813" s="56">
        <v>756</v>
      </c>
      <c r="CI813">
        <v>1</v>
      </c>
    </row>
    <row r="814" spans="14:87" x14ac:dyDescent="0.2">
      <c r="N814" s="56" t="s">
        <v>222</v>
      </c>
      <c r="O814">
        <v>1</v>
      </c>
      <c r="AX814" s="56">
        <v>758</v>
      </c>
      <c r="AY814">
        <v>1</v>
      </c>
      <c r="BD814" s="56">
        <v>749</v>
      </c>
      <c r="BE814">
        <v>1</v>
      </c>
      <c r="BJ814" s="56">
        <v>757</v>
      </c>
      <c r="BK814">
        <v>1</v>
      </c>
      <c r="BP814" s="56">
        <v>752</v>
      </c>
      <c r="BQ814">
        <v>1</v>
      </c>
      <c r="BV814" s="56">
        <v>752</v>
      </c>
      <c r="BW814">
        <v>1</v>
      </c>
      <c r="BY814" s="56">
        <v>96.5</v>
      </c>
      <c r="BZ814">
        <v>1</v>
      </c>
      <c r="CB814" s="56">
        <v>748</v>
      </c>
      <c r="CC814">
        <v>1</v>
      </c>
      <c r="CH814" s="56">
        <v>757</v>
      </c>
      <c r="CI814">
        <v>1</v>
      </c>
    </row>
    <row r="815" spans="14:87" x14ac:dyDescent="0.2">
      <c r="N815" s="56" t="s">
        <v>1568</v>
      </c>
      <c r="O815">
        <v>1</v>
      </c>
      <c r="AX815" s="56">
        <v>759</v>
      </c>
      <c r="AY815">
        <v>1</v>
      </c>
      <c r="BD815" s="56">
        <v>750</v>
      </c>
      <c r="BE815">
        <v>1</v>
      </c>
      <c r="BJ815" s="56">
        <v>758</v>
      </c>
      <c r="BK815">
        <v>1</v>
      </c>
      <c r="BP815" s="56">
        <v>753</v>
      </c>
      <c r="BQ815">
        <v>1</v>
      </c>
      <c r="BV815" s="56">
        <v>753</v>
      </c>
      <c r="BW815">
        <v>1</v>
      </c>
      <c r="BY815" s="56">
        <v>96.6</v>
      </c>
      <c r="BZ815">
        <v>1</v>
      </c>
      <c r="CB815" s="56">
        <v>749</v>
      </c>
      <c r="CC815">
        <v>1</v>
      </c>
      <c r="CH815" s="56">
        <v>758</v>
      </c>
      <c r="CI815">
        <v>1</v>
      </c>
    </row>
    <row r="816" spans="14:87" x14ac:dyDescent="0.2">
      <c r="N816" s="56" t="s">
        <v>127</v>
      </c>
      <c r="O816">
        <v>1</v>
      </c>
      <c r="AX816" s="56">
        <v>760</v>
      </c>
      <c r="AY816">
        <v>1</v>
      </c>
      <c r="BD816" s="56">
        <v>751</v>
      </c>
      <c r="BE816">
        <v>1</v>
      </c>
      <c r="BJ816" s="56">
        <v>759</v>
      </c>
      <c r="BK816">
        <v>1</v>
      </c>
      <c r="BP816" s="56">
        <v>754</v>
      </c>
      <c r="BQ816">
        <v>1</v>
      </c>
      <c r="BV816" s="56">
        <v>754</v>
      </c>
      <c r="BW816">
        <v>1</v>
      </c>
      <c r="BY816" s="56">
        <v>96.7</v>
      </c>
      <c r="BZ816">
        <v>4</v>
      </c>
      <c r="CB816" s="56">
        <v>750</v>
      </c>
      <c r="CC816">
        <v>1</v>
      </c>
      <c r="CH816" s="56">
        <v>759</v>
      </c>
      <c r="CI816">
        <v>1</v>
      </c>
    </row>
    <row r="817" spans="14:87" x14ac:dyDescent="0.2">
      <c r="N817" s="56" t="s">
        <v>1773</v>
      </c>
      <c r="O817">
        <v>1</v>
      </c>
      <c r="AX817" s="56">
        <v>761</v>
      </c>
      <c r="AY817">
        <v>1</v>
      </c>
      <c r="BD817" s="56">
        <v>752</v>
      </c>
      <c r="BE817">
        <v>1</v>
      </c>
      <c r="BJ817" s="56">
        <v>760</v>
      </c>
      <c r="BK817">
        <v>1</v>
      </c>
      <c r="BP817" s="56">
        <v>755</v>
      </c>
      <c r="BQ817">
        <v>1</v>
      </c>
      <c r="BV817" s="56">
        <v>755</v>
      </c>
      <c r="BW817">
        <v>1</v>
      </c>
      <c r="BY817" s="56">
        <v>96.8</v>
      </c>
      <c r="BZ817">
        <v>3</v>
      </c>
      <c r="CB817" s="56">
        <v>751</v>
      </c>
      <c r="CC817">
        <v>1</v>
      </c>
      <c r="CH817" s="56">
        <v>760</v>
      </c>
      <c r="CI817">
        <v>1</v>
      </c>
    </row>
    <row r="818" spans="14:87" x14ac:dyDescent="0.2">
      <c r="N818" s="56" t="s">
        <v>1327</v>
      </c>
      <c r="O818">
        <v>1</v>
      </c>
      <c r="AX818" s="56">
        <v>762</v>
      </c>
      <c r="AY818">
        <v>1</v>
      </c>
      <c r="BD818" s="56">
        <v>753</v>
      </c>
      <c r="BE818">
        <v>1</v>
      </c>
      <c r="BJ818" s="56">
        <v>761</v>
      </c>
      <c r="BK818">
        <v>1</v>
      </c>
      <c r="BP818" s="56">
        <v>756</v>
      </c>
      <c r="BQ818">
        <v>1</v>
      </c>
      <c r="BV818" s="56">
        <v>756</v>
      </c>
      <c r="BW818">
        <v>1</v>
      </c>
      <c r="BY818" s="56">
        <v>96.9</v>
      </c>
      <c r="BZ818">
        <v>1</v>
      </c>
      <c r="CB818" s="56">
        <v>752</v>
      </c>
      <c r="CC818">
        <v>1</v>
      </c>
      <c r="CH818" s="56">
        <v>761</v>
      </c>
      <c r="CI818">
        <v>1</v>
      </c>
    </row>
    <row r="819" spans="14:87" x14ac:dyDescent="0.2">
      <c r="N819" s="56" t="s">
        <v>290</v>
      </c>
      <c r="O819">
        <v>1</v>
      </c>
      <c r="AX819" s="56">
        <v>763</v>
      </c>
      <c r="AY819">
        <v>1</v>
      </c>
      <c r="BD819" s="56">
        <v>754</v>
      </c>
      <c r="BE819">
        <v>1</v>
      </c>
      <c r="BJ819" s="56">
        <v>762</v>
      </c>
      <c r="BK819">
        <v>1</v>
      </c>
      <c r="BP819" s="56">
        <v>757</v>
      </c>
      <c r="BQ819">
        <v>1</v>
      </c>
      <c r="BV819" s="56">
        <v>757</v>
      </c>
      <c r="BW819">
        <v>1</v>
      </c>
      <c r="BY819" s="56">
        <v>97</v>
      </c>
      <c r="BZ819">
        <v>4</v>
      </c>
      <c r="CB819" s="56">
        <v>753</v>
      </c>
      <c r="CC819">
        <v>1</v>
      </c>
      <c r="CH819" s="56">
        <v>762</v>
      </c>
      <c r="CI819">
        <v>1</v>
      </c>
    </row>
    <row r="820" spans="14:87" x14ac:dyDescent="0.2">
      <c r="N820" s="56" t="s">
        <v>1449</v>
      </c>
      <c r="O820">
        <v>1</v>
      </c>
      <c r="AX820" s="56">
        <v>764</v>
      </c>
      <c r="AY820">
        <v>1</v>
      </c>
      <c r="BD820" s="56">
        <v>755</v>
      </c>
      <c r="BE820">
        <v>1</v>
      </c>
      <c r="BJ820" s="56">
        <v>763</v>
      </c>
      <c r="BK820">
        <v>1</v>
      </c>
      <c r="BP820" s="56">
        <v>758</v>
      </c>
      <c r="BQ820">
        <v>1</v>
      </c>
      <c r="BV820" s="56">
        <v>758</v>
      </c>
      <c r="BW820">
        <v>1</v>
      </c>
      <c r="BY820" s="56">
        <v>97.1</v>
      </c>
      <c r="BZ820">
        <v>1</v>
      </c>
      <c r="CB820" s="56">
        <v>754</v>
      </c>
      <c r="CC820">
        <v>1</v>
      </c>
      <c r="CH820" s="56">
        <v>763</v>
      </c>
      <c r="CI820">
        <v>1</v>
      </c>
    </row>
    <row r="821" spans="14:87" x14ac:dyDescent="0.2">
      <c r="N821" s="56" t="s">
        <v>959</v>
      </c>
      <c r="O821">
        <v>1</v>
      </c>
      <c r="AX821" s="56">
        <v>766</v>
      </c>
      <c r="AY821">
        <v>1</v>
      </c>
      <c r="BD821" s="56">
        <v>756</v>
      </c>
      <c r="BE821">
        <v>1</v>
      </c>
      <c r="BJ821" s="56">
        <v>764</v>
      </c>
      <c r="BK821">
        <v>1</v>
      </c>
      <c r="BP821" s="56">
        <v>759</v>
      </c>
      <c r="BQ821">
        <v>1</v>
      </c>
      <c r="BV821" s="56">
        <v>759</v>
      </c>
      <c r="BW821">
        <v>1</v>
      </c>
      <c r="BY821" s="56">
        <v>97.2</v>
      </c>
      <c r="BZ821">
        <v>2</v>
      </c>
      <c r="CB821" s="56">
        <v>755</v>
      </c>
      <c r="CC821">
        <v>1</v>
      </c>
      <c r="CH821" s="56">
        <v>764</v>
      </c>
      <c r="CI821">
        <v>1</v>
      </c>
    </row>
    <row r="822" spans="14:87" x14ac:dyDescent="0.2">
      <c r="N822" s="56" t="s">
        <v>303</v>
      </c>
      <c r="O822">
        <v>1</v>
      </c>
      <c r="AX822" s="56">
        <v>767</v>
      </c>
      <c r="AY822">
        <v>1</v>
      </c>
      <c r="BD822" s="56">
        <v>757</v>
      </c>
      <c r="BE822">
        <v>1</v>
      </c>
      <c r="BJ822" s="56">
        <v>765</v>
      </c>
      <c r="BK822">
        <v>1</v>
      </c>
      <c r="BP822" s="56">
        <v>760</v>
      </c>
      <c r="BQ822">
        <v>1</v>
      </c>
      <c r="BV822" s="56">
        <v>760</v>
      </c>
      <c r="BW822">
        <v>1</v>
      </c>
      <c r="BY822" s="56">
        <v>97.4</v>
      </c>
      <c r="BZ822">
        <v>4</v>
      </c>
      <c r="CB822" s="56">
        <v>756</v>
      </c>
      <c r="CC822">
        <v>1</v>
      </c>
      <c r="CH822" s="56">
        <v>765</v>
      </c>
      <c r="CI822">
        <v>1</v>
      </c>
    </row>
    <row r="823" spans="14:87" x14ac:dyDescent="0.2">
      <c r="N823" s="56" t="s">
        <v>1657</v>
      </c>
      <c r="O823">
        <v>1</v>
      </c>
      <c r="AX823" s="56">
        <v>768</v>
      </c>
      <c r="AY823">
        <v>1</v>
      </c>
      <c r="BD823" s="56">
        <v>758</v>
      </c>
      <c r="BE823">
        <v>1</v>
      </c>
      <c r="BJ823" s="56">
        <v>766</v>
      </c>
      <c r="BK823">
        <v>1</v>
      </c>
      <c r="BP823" s="56">
        <v>761</v>
      </c>
      <c r="BQ823">
        <v>1</v>
      </c>
      <c r="BV823" s="56">
        <v>761</v>
      </c>
      <c r="BW823">
        <v>1</v>
      </c>
      <c r="BY823" s="56">
        <v>97.5</v>
      </c>
      <c r="BZ823">
        <v>1</v>
      </c>
      <c r="CB823" s="56">
        <v>757</v>
      </c>
      <c r="CC823">
        <v>1</v>
      </c>
      <c r="CH823" s="56">
        <v>766</v>
      </c>
      <c r="CI823">
        <v>1</v>
      </c>
    </row>
    <row r="824" spans="14:87" x14ac:dyDescent="0.2">
      <c r="N824" s="56" t="s">
        <v>1790</v>
      </c>
      <c r="O824">
        <v>1</v>
      </c>
      <c r="AX824" s="56">
        <v>769</v>
      </c>
      <c r="AY824">
        <v>1</v>
      </c>
      <c r="BD824" s="56">
        <v>759</v>
      </c>
      <c r="BE824">
        <v>1</v>
      </c>
      <c r="BJ824" s="56">
        <v>767</v>
      </c>
      <c r="BK824">
        <v>1</v>
      </c>
      <c r="BP824" s="56">
        <v>762</v>
      </c>
      <c r="BQ824">
        <v>1</v>
      </c>
      <c r="BV824" s="56">
        <v>762</v>
      </c>
      <c r="BW824">
        <v>1</v>
      </c>
      <c r="BY824" s="56">
        <v>97.6</v>
      </c>
      <c r="BZ824">
        <v>3</v>
      </c>
      <c r="CB824" s="56">
        <v>758</v>
      </c>
      <c r="CC824">
        <v>1</v>
      </c>
      <c r="CH824" s="56">
        <v>767</v>
      </c>
      <c r="CI824">
        <v>1</v>
      </c>
    </row>
    <row r="825" spans="14:87" x14ac:dyDescent="0.2">
      <c r="N825" s="56" t="s">
        <v>617</v>
      </c>
      <c r="O825">
        <v>1</v>
      </c>
      <c r="AX825" s="56">
        <v>770</v>
      </c>
      <c r="AY825">
        <v>1</v>
      </c>
      <c r="BD825" s="56">
        <v>760</v>
      </c>
      <c r="BE825">
        <v>1</v>
      </c>
      <c r="BJ825" s="56">
        <v>768</v>
      </c>
      <c r="BK825">
        <v>1</v>
      </c>
      <c r="BP825" s="56">
        <v>763</v>
      </c>
      <c r="BQ825">
        <v>1</v>
      </c>
      <c r="BV825" s="56">
        <v>763</v>
      </c>
      <c r="BW825">
        <v>1</v>
      </c>
      <c r="BY825" s="56">
        <v>97.7</v>
      </c>
      <c r="BZ825">
        <v>1</v>
      </c>
      <c r="CB825" s="56">
        <v>759</v>
      </c>
      <c r="CC825">
        <v>1</v>
      </c>
      <c r="CH825" s="56">
        <v>768</v>
      </c>
      <c r="CI825">
        <v>1</v>
      </c>
    </row>
    <row r="826" spans="14:87" x14ac:dyDescent="0.2">
      <c r="N826" s="56" t="s">
        <v>1247</v>
      </c>
      <c r="O826">
        <v>1</v>
      </c>
      <c r="AX826" s="56">
        <v>771</v>
      </c>
      <c r="AY826">
        <v>1</v>
      </c>
      <c r="BD826" s="56">
        <v>761</v>
      </c>
      <c r="BE826">
        <v>1</v>
      </c>
      <c r="BJ826" s="56">
        <v>769</v>
      </c>
      <c r="BK826">
        <v>1</v>
      </c>
      <c r="BP826" s="56">
        <v>764</v>
      </c>
      <c r="BQ826">
        <v>1</v>
      </c>
      <c r="BV826" s="56">
        <v>764</v>
      </c>
      <c r="BW826">
        <v>1</v>
      </c>
      <c r="BY826" s="56">
        <v>97.8</v>
      </c>
      <c r="BZ826">
        <v>1</v>
      </c>
      <c r="CB826" s="56">
        <v>760</v>
      </c>
      <c r="CC826">
        <v>1</v>
      </c>
      <c r="CH826" s="56">
        <v>769</v>
      </c>
      <c r="CI826">
        <v>1</v>
      </c>
    </row>
    <row r="827" spans="14:87" x14ac:dyDescent="0.2">
      <c r="N827" s="56" t="s">
        <v>711</v>
      </c>
      <c r="O827">
        <v>1</v>
      </c>
      <c r="AX827" s="56">
        <v>772</v>
      </c>
      <c r="AY827">
        <v>1</v>
      </c>
      <c r="BD827" s="56">
        <v>762</v>
      </c>
      <c r="BE827">
        <v>1</v>
      </c>
      <c r="BJ827" s="56">
        <v>770</v>
      </c>
      <c r="BK827">
        <v>1</v>
      </c>
      <c r="BP827" s="56">
        <v>765</v>
      </c>
      <c r="BQ827">
        <v>1</v>
      </c>
      <c r="BV827" s="56">
        <v>765</v>
      </c>
      <c r="BW827">
        <v>1</v>
      </c>
      <c r="BY827" s="56">
        <v>98</v>
      </c>
      <c r="BZ827">
        <v>1</v>
      </c>
      <c r="CB827" s="56">
        <v>761</v>
      </c>
      <c r="CC827">
        <v>1</v>
      </c>
      <c r="CH827" s="56">
        <v>770</v>
      </c>
      <c r="CI827">
        <v>1</v>
      </c>
    </row>
    <row r="828" spans="14:87" x14ac:dyDescent="0.2">
      <c r="N828" s="56" t="s">
        <v>1546</v>
      </c>
      <c r="O828">
        <v>1</v>
      </c>
      <c r="AX828" s="56">
        <v>773</v>
      </c>
      <c r="AY828">
        <v>1</v>
      </c>
      <c r="BD828" s="56">
        <v>763</v>
      </c>
      <c r="BE828">
        <v>1</v>
      </c>
      <c r="BJ828" s="56">
        <v>771</v>
      </c>
      <c r="BK828">
        <v>1</v>
      </c>
      <c r="BP828" s="56">
        <v>766</v>
      </c>
      <c r="BQ828">
        <v>1</v>
      </c>
      <c r="BV828" s="56">
        <v>766</v>
      </c>
      <c r="BW828">
        <v>1</v>
      </c>
      <c r="BY828" s="56">
        <v>98.1</v>
      </c>
      <c r="BZ828">
        <v>1</v>
      </c>
      <c r="CB828" s="56">
        <v>762</v>
      </c>
      <c r="CC828">
        <v>1</v>
      </c>
      <c r="CH828" s="56">
        <v>771</v>
      </c>
      <c r="CI828">
        <v>1</v>
      </c>
    </row>
    <row r="829" spans="14:87" x14ac:dyDescent="0.2">
      <c r="N829" s="56" t="s">
        <v>1174</v>
      </c>
      <c r="O829">
        <v>1</v>
      </c>
      <c r="AX829" s="56">
        <v>774</v>
      </c>
      <c r="AY829">
        <v>1</v>
      </c>
      <c r="BD829" s="56">
        <v>764</v>
      </c>
      <c r="BE829">
        <v>1</v>
      </c>
      <c r="BJ829" s="56">
        <v>772</v>
      </c>
      <c r="BK829">
        <v>1</v>
      </c>
      <c r="BP829" s="56">
        <v>767</v>
      </c>
      <c r="BQ829">
        <v>1</v>
      </c>
      <c r="BV829" s="56">
        <v>767</v>
      </c>
      <c r="BW829">
        <v>1</v>
      </c>
      <c r="BY829" s="56">
        <v>98.2</v>
      </c>
      <c r="BZ829">
        <v>1</v>
      </c>
      <c r="CB829" s="56">
        <v>763</v>
      </c>
      <c r="CC829">
        <v>1</v>
      </c>
      <c r="CH829" s="56">
        <v>772</v>
      </c>
      <c r="CI829">
        <v>1</v>
      </c>
    </row>
    <row r="830" spans="14:87" x14ac:dyDescent="0.2">
      <c r="N830" s="56" t="s">
        <v>620</v>
      </c>
      <c r="O830">
        <v>1</v>
      </c>
      <c r="AX830" s="56">
        <v>775</v>
      </c>
      <c r="AY830">
        <v>1</v>
      </c>
      <c r="BD830" s="56">
        <v>765</v>
      </c>
      <c r="BE830">
        <v>1</v>
      </c>
      <c r="BJ830" s="56">
        <v>773</v>
      </c>
      <c r="BK830">
        <v>1</v>
      </c>
      <c r="BP830" s="56">
        <v>768</v>
      </c>
      <c r="BQ830">
        <v>1</v>
      </c>
      <c r="BV830" s="56">
        <v>768</v>
      </c>
      <c r="BW830">
        <v>1</v>
      </c>
      <c r="BY830" s="56">
        <v>98.4</v>
      </c>
      <c r="BZ830">
        <v>3</v>
      </c>
      <c r="CB830" s="56">
        <v>764</v>
      </c>
      <c r="CC830">
        <v>1</v>
      </c>
      <c r="CH830" s="56">
        <v>773</v>
      </c>
      <c r="CI830">
        <v>1</v>
      </c>
    </row>
    <row r="831" spans="14:87" x14ac:dyDescent="0.2">
      <c r="N831" s="56" t="s">
        <v>1098</v>
      </c>
      <c r="O831">
        <v>1</v>
      </c>
      <c r="AX831" s="56">
        <v>776</v>
      </c>
      <c r="AY831">
        <v>1</v>
      </c>
      <c r="BD831" s="56">
        <v>766</v>
      </c>
      <c r="BE831">
        <v>1</v>
      </c>
      <c r="BJ831" s="56">
        <v>774</v>
      </c>
      <c r="BK831">
        <v>1</v>
      </c>
      <c r="BP831" s="56">
        <v>769</v>
      </c>
      <c r="BQ831">
        <v>1</v>
      </c>
      <c r="BV831" s="56">
        <v>769</v>
      </c>
      <c r="BW831">
        <v>1</v>
      </c>
      <c r="BY831" s="56">
        <v>98.5</v>
      </c>
      <c r="BZ831">
        <v>1</v>
      </c>
      <c r="CB831" s="56">
        <v>765</v>
      </c>
      <c r="CC831">
        <v>1</v>
      </c>
      <c r="CH831" s="56">
        <v>774</v>
      </c>
      <c r="CI831">
        <v>1</v>
      </c>
    </row>
    <row r="832" spans="14:87" x14ac:dyDescent="0.2">
      <c r="N832" s="56" t="s">
        <v>843</v>
      </c>
      <c r="O832">
        <v>1</v>
      </c>
      <c r="AX832" s="56">
        <v>777</v>
      </c>
      <c r="AY832">
        <v>1</v>
      </c>
      <c r="BD832" s="56">
        <v>767</v>
      </c>
      <c r="BE832">
        <v>1</v>
      </c>
      <c r="BJ832" s="56">
        <v>775</v>
      </c>
      <c r="BK832">
        <v>1</v>
      </c>
      <c r="BP832" s="56">
        <v>770</v>
      </c>
      <c r="BQ832">
        <v>1</v>
      </c>
      <c r="BV832" s="56">
        <v>770</v>
      </c>
      <c r="BW832">
        <v>1</v>
      </c>
      <c r="BY832" s="56">
        <v>99</v>
      </c>
      <c r="BZ832">
        <v>1</v>
      </c>
      <c r="CB832" s="56">
        <v>766</v>
      </c>
      <c r="CC832">
        <v>1</v>
      </c>
      <c r="CH832" s="56">
        <v>775</v>
      </c>
      <c r="CI832">
        <v>1</v>
      </c>
    </row>
    <row r="833" spans="14:87" x14ac:dyDescent="0.2">
      <c r="N833" s="56" t="s">
        <v>625</v>
      </c>
      <c r="O833">
        <v>1</v>
      </c>
      <c r="AX833" s="56">
        <v>778</v>
      </c>
      <c r="AY833">
        <v>1</v>
      </c>
      <c r="BD833" s="56">
        <v>768</v>
      </c>
      <c r="BE833">
        <v>1</v>
      </c>
      <c r="BJ833" s="56">
        <v>776</v>
      </c>
      <c r="BK833">
        <v>1</v>
      </c>
      <c r="BP833" s="56">
        <v>771</v>
      </c>
      <c r="BQ833">
        <v>1</v>
      </c>
      <c r="BV833" s="56">
        <v>771</v>
      </c>
      <c r="BW833">
        <v>1</v>
      </c>
      <c r="BY833" s="56">
        <v>99.1</v>
      </c>
      <c r="BZ833">
        <v>1</v>
      </c>
      <c r="CB833" s="56">
        <v>767</v>
      </c>
      <c r="CC833">
        <v>1</v>
      </c>
      <c r="CH833" s="56">
        <v>776</v>
      </c>
      <c r="CI833">
        <v>1</v>
      </c>
    </row>
    <row r="834" spans="14:87" x14ac:dyDescent="0.2">
      <c r="N834" s="56" t="s">
        <v>387</v>
      </c>
      <c r="O834">
        <v>1</v>
      </c>
      <c r="AX834" s="56">
        <v>780</v>
      </c>
      <c r="AY834">
        <v>1</v>
      </c>
      <c r="BD834" s="56">
        <v>769</v>
      </c>
      <c r="BE834">
        <v>1</v>
      </c>
      <c r="BJ834" s="56">
        <v>777</v>
      </c>
      <c r="BK834">
        <v>1</v>
      </c>
      <c r="BP834" s="56">
        <v>772</v>
      </c>
      <c r="BQ834">
        <v>1</v>
      </c>
      <c r="BV834" s="56">
        <v>772</v>
      </c>
      <c r="BW834">
        <v>1</v>
      </c>
      <c r="BY834" s="56">
        <v>99.2</v>
      </c>
      <c r="BZ834">
        <v>3</v>
      </c>
      <c r="CB834" s="56">
        <v>768</v>
      </c>
      <c r="CC834">
        <v>1</v>
      </c>
      <c r="CH834" s="56">
        <v>777</v>
      </c>
      <c r="CI834">
        <v>1</v>
      </c>
    </row>
    <row r="835" spans="14:87" x14ac:dyDescent="0.2">
      <c r="N835" s="56" t="s">
        <v>1094</v>
      </c>
      <c r="O835">
        <v>1</v>
      </c>
      <c r="AX835" s="56">
        <v>782</v>
      </c>
      <c r="AY835">
        <v>1</v>
      </c>
      <c r="BD835" s="56">
        <v>770</v>
      </c>
      <c r="BE835">
        <v>1</v>
      </c>
      <c r="BJ835" s="56">
        <v>778</v>
      </c>
      <c r="BK835">
        <v>1</v>
      </c>
      <c r="BP835" s="56">
        <v>773</v>
      </c>
      <c r="BQ835">
        <v>1</v>
      </c>
      <c r="BV835" s="56">
        <v>773</v>
      </c>
      <c r="BW835">
        <v>1</v>
      </c>
      <c r="BY835" s="56">
        <v>99.4</v>
      </c>
      <c r="BZ835">
        <v>4</v>
      </c>
      <c r="CB835" s="56">
        <v>769</v>
      </c>
      <c r="CC835">
        <v>1</v>
      </c>
      <c r="CH835" s="56">
        <v>778</v>
      </c>
      <c r="CI835">
        <v>1</v>
      </c>
    </row>
    <row r="836" spans="14:87" x14ac:dyDescent="0.2">
      <c r="N836" s="56" t="s">
        <v>778</v>
      </c>
      <c r="O836">
        <v>1</v>
      </c>
      <c r="AX836" s="56">
        <v>783</v>
      </c>
      <c r="AY836">
        <v>1</v>
      </c>
      <c r="BD836" s="56">
        <v>771</v>
      </c>
      <c r="BE836">
        <v>1</v>
      </c>
      <c r="BJ836" s="56">
        <v>779</v>
      </c>
      <c r="BK836">
        <v>1</v>
      </c>
      <c r="BP836" s="56">
        <v>774</v>
      </c>
      <c r="BQ836">
        <v>1</v>
      </c>
      <c r="BV836" s="56">
        <v>774</v>
      </c>
      <c r="BW836">
        <v>1</v>
      </c>
      <c r="BY836" s="56">
        <v>99.5</v>
      </c>
      <c r="BZ836">
        <v>3</v>
      </c>
      <c r="CB836" s="56">
        <v>770</v>
      </c>
      <c r="CC836">
        <v>1</v>
      </c>
      <c r="CH836" s="56">
        <v>779</v>
      </c>
      <c r="CI836">
        <v>1</v>
      </c>
    </row>
    <row r="837" spans="14:87" x14ac:dyDescent="0.2">
      <c r="N837" s="56" t="s">
        <v>1063</v>
      </c>
      <c r="O837">
        <v>1</v>
      </c>
      <c r="AX837" s="56">
        <v>784</v>
      </c>
      <c r="AY837">
        <v>1</v>
      </c>
      <c r="BD837" s="56">
        <v>772</v>
      </c>
      <c r="BE837">
        <v>1</v>
      </c>
      <c r="BJ837" s="56">
        <v>780</v>
      </c>
      <c r="BK837">
        <v>1</v>
      </c>
      <c r="BP837" s="56">
        <v>775</v>
      </c>
      <c r="BQ837">
        <v>1</v>
      </c>
      <c r="BV837" s="56">
        <v>775</v>
      </c>
      <c r="BW837">
        <v>1</v>
      </c>
      <c r="BY837" s="56">
        <v>99.7</v>
      </c>
      <c r="BZ837">
        <v>1</v>
      </c>
      <c r="CB837" s="56">
        <v>771</v>
      </c>
      <c r="CC837">
        <v>1</v>
      </c>
      <c r="CH837" s="56">
        <v>780</v>
      </c>
      <c r="CI837">
        <v>1</v>
      </c>
    </row>
    <row r="838" spans="14:87" x14ac:dyDescent="0.2">
      <c r="N838" s="56" t="s">
        <v>493</v>
      </c>
      <c r="O838">
        <v>1</v>
      </c>
      <c r="AX838" s="56">
        <v>785</v>
      </c>
      <c r="AY838">
        <v>1</v>
      </c>
      <c r="BD838" s="56">
        <v>773</v>
      </c>
      <c r="BE838">
        <v>1</v>
      </c>
      <c r="BJ838" s="56">
        <v>781</v>
      </c>
      <c r="BK838">
        <v>1</v>
      </c>
      <c r="BP838" s="56">
        <v>776</v>
      </c>
      <c r="BQ838">
        <v>1</v>
      </c>
      <c r="BV838" s="56">
        <v>776</v>
      </c>
      <c r="BW838">
        <v>1</v>
      </c>
      <c r="BY838" s="56">
        <v>99.9</v>
      </c>
      <c r="BZ838">
        <v>1</v>
      </c>
      <c r="CB838" s="56">
        <v>772</v>
      </c>
      <c r="CC838">
        <v>1</v>
      </c>
      <c r="CH838" s="56">
        <v>782</v>
      </c>
      <c r="CI838">
        <v>1</v>
      </c>
    </row>
    <row r="839" spans="14:87" x14ac:dyDescent="0.2">
      <c r="N839" s="56" t="s">
        <v>1458</v>
      </c>
      <c r="O839">
        <v>1</v>
      </c>
      <c r="AX839" s="56">
        <v>786</v>
      </c>
      <c r="AY839">
        <v>1</v>
      </c>
      <c r="BD839" s="56">
        <v>774</v>
      </c>
      <c r="BE839">
        <v>1</v>
      </c>
      <c r="BJ839" s="56">
        <v>782</v>
      </c>
      <c r="BK839">
        <v>1</v>
      </c>
      <c r="BP839" s="56">
        <v>777</v>
      </c>
      <c r="BQ839">
        <v>1</v>
      </c>
      <c r="BV839" s="56">
        <v>777</v>
      </c>
      <c r="BW839">
        <v>1</v>
      </c>
      <c r="BY839" s="56">
        <v>100</v>
      </c>
      <c r="BZ839">
        <v>1</v>
      </c>
      <c r="CB839" s="56">
        <v>773</v>
      </c>
      <c r="CC839">
        <v>1</v>
      </c>
      <c r="CH839" s="56">
        <v>783</v>
      </c>
      <c r="CI839">
        <v>1</v>
      </c>
    </row>
    <row r="840" spans="14:87" x14ac:dyDescent="0.2">
      <c r="N840" s="56" t="s">
        <v>476</v>
      </c>
      <c r="O840">
        <v>1</v>
      </c>
      <c r="AX840" s="56">
        <v>787</v>
      </c>
      <c r="AY840">
        <v>1</v>
      </c>
      <c r="BD840" s="56">
        <v>775</v>
      </c>
      <c r="BE840">
        <v>1</v>
      </c>
      <c r="BJ840" s="56">
        <v>783</v>
      </c>
      <c r="BK840">
        <v>1</v>
      </c>
      <c r="BP840" s="56">
        <v>778</v>
      </c>
      <c r="BQ840">
        <v>1</v>
      </c>
      <c r="BV840" s="56">
        <v>778</v>
      </c>
      <c r="BW840">
        <v>1</v>
      </c>
      <c r="BY840" s="56" t="s">
        <v>1984</v>
      </c>
      <c r="CB840" s="56">
        <v>774</v>
      </c>
      <c r="CC840">
        <v>1</v>
      </c>
      <c r="CH840" s="56">
        <v>784</v>
      </c>
      <c r="CI840">
        <v>1</v>
      </c>
    </row>
    <row r="841" spans="14:87" x14ac:dyDescent="0.2">
      <c r="N841" s="56" t="s">
        <v>1280</v>
      </c>
      <c r="O841">
        <v>1</v>
      </c>
      <c r="AX841" s="56">
        <v>788</v>
      </c>
      <c r="AY841">
        <v>1</v>
      </c>
      <c r="BD841" s="56">
        <v>776</v>
      </c>
      <c r="BE841">
        <v>1</v>
      </c>
      <c r="BJ841" s="56">
        <v>784</v>
      </c>
      <c r="BK841">
        <v>1</v>
      </c>
      <c r="BP841" s="56">
        <v>779</v>
      </c>
      <c r="BQ841">
        <v>1</v>
      </c>
      <c r="BV841" s="56">
        <v>779</v>
      </c>
      <c r="BW841">
        <v>1</v>
      </c>
      <c r="BY841" s="56" t="s">
        <v>1982</v>
      </c>
      <c r="BZ841">
        <v>1501</v>
      </c>
      <c r="CB841" s="56">
        <v>775</v>
      </c>
      <c r="CC841">
        <v>1</v>
      </c>
      <c r="CH841" s="56">
        <v>786</v>
      </c>
      <c r="CI841">
        <v>1</v>
      </c>
    </row>
    <row r="842" spans="14:87" x14ac:dyDescent="0.2">
      <c r="N842" s="56" t="s">
        <v>1555</v>
      </c>
      <c r="O842">
        <v>1</v>
      </c>
      <c r="AX842" s="56">
        <v>789</v>
      </c>
      <c r="AY842">
        <v>1</v>
      </c>
      <c r="BD842" s="56">
        <v>777</v>
      </c>
      <c r="BE842">
        <v>1</v>
      </c>
      <c r="BJ842" s="56">
        <v>785</v>
      </c>
      <c r="BK842">
        <v>1</v>
      </c>
      <c r="BP842" s="56">
        <v>780</v>
      </c>
      <c r="BQ842">
        <v>1</v>
      </c>
      <c r="BV842" s="56">
        <v>780</v>
      </c>
      <c r="BW842">
        <v>1</v>
      </c>
      <c r="CB842" s="56">
        <v>776</v>
      </c>
      <c r="CC842">
        <v>1</v>
      </c>
      <c r="CH842" s="56">
        <v>787</v>
      </c>
      <c r="CI842">
        <v>1</v>
      </c>
    </row>
    <row r="843" spans="14:87" x14ac:dyDescent="0.2">
      <c r="N843" s="56" t="s">
        <v>1485</v>
      </c>
      <c r="O843">
        <v>1</v>
      </c>
      <c r="AX843" s="56">
        <v>790</v>
      </c>
      <c r="AY843">
        <v>1</v>
      </c>
      <c r="BD843" s="56">
        <v>778</v>
      </c>
      <c r="BE843">
        <v>1</v>
      </c>
      <c r="BJ843" s="56">
        <v>786</v>
      </c>
      <c r="BK843">
        <v>1</v>
      </c>
      <c r="BP843" s="56">
        <v>781</v>
      </c>
      <c r="BQ843">
        <v>1</v>
      </c>
      <c r="BV843" s="56">
        <v>781</v>
      </c>
      <c r="BW843">
        <v>1</v>
      </c>
      <c r="CB843" s="56">
        <v>777</v>
      </c>
      <c r="CC843">
        <v>1</v>
      </c>
      <c r="CH843" s="56">
        <v>788</v>
      </c>
      <c r="CI843">
        <v>1</v>
      </c>
    </row>
    <row r="844" spans="14:87" x14ac:dyDescent="0.2">
      <c r="N844" s="56" t="s">
        <v>1194</v>
      </c>
      <c r="O844">
        <v>1</v>
      </c>
      <c r="AX844" s="56">
        <v>791</v>
      </c>
      <c r="AY844">
        <v>1</v>
      </c>
      <c r="BD844" s="56">
        <v>779</v>
      </c>
      <c r="BE844">
        <v>1</v>
      </c>
      <c r="BJ844" s="56">
        <v>787</v>
      </c>
      <c r="BK844">
        <v>1</v>
      </c>
      <c r="BP844" s="56">
        <v>782</v>
      </c>
      <c r="BQ844">
        <v>1</v>
      </c>
      <c r="BV844" s="56">
        <v>782</v>
      </c>
      <c r="BW844">
        <v>1</v>
      </c>
      <c r="CB844" s="56">
        <v>778</v>
      </c>
      <c r="CC844">
        <v>1</v>
      </c>
      <c r="CH844" s="56">
        <v>789</v>
      </c>
      <c r="CI844">
        <v>1</v>
      </c>
    </row>
    <row r="845" spans="14:87" x14ac:dyDescent="0.2">
      <c r="N845" s="56" t="s">
        <v>1038</v>
      </c>
      <c r="O845">
        <v>1</v>
      </c>
      <c r="AX845" s="56">
        <v>792</v>
      </c>
      <c r="AY845">
        <v>1</v>
      </c>
      <c r="BD845" s="56">
        <v>780</v>
      </c>
      <c r="BE845">
        <v>1</v>
      </c>
      <c r="BJ845" s="56">
        <v>788</v>
      </c>
      <c r="BK845">
        <v>1</v>
      </c>
      <c r="BP845" s="56">
        <v>783</v>
      </c>
      <c r="BQ845">
        <v>1</v>
      </c>
      <c r="BV845" s="56">
        <v>783</v>
      </c>
      <c r="BW845">
        <v>1</v>
      </c>
      <c r="CB845" s="56">
        <v>779</v>
      </c>
      <c r="CC845">
        <v>1</v>
      </c>
      <c r="CH845" s="56">
        <v>790</v>
      </c>
      <c r="CI845">
        <v>1</v>
      </c>
    </row>
    <row r="846" spans="14:87" x14ac:dyDescent="0.2">
      <c r="N846" s="56" t="s">
        <v>746</v>
      </c>
      <c r="O846">
        <v>1</v>
      </c>
      <c r="AX846" s="56">
        <v>794</v>
      </c>
      <c r="AY846">
        <v>1</v>
      </c>
      <c r="BD846" s="56">
        <v>781</v>
      </c>
      <c r="BE846">
        <v>1</v>
      </c>
      <c r="BJ846" s="56">
        <v>789</v>
      </c>
      <c r="BK846">
        <v>1</v>
      </c>
      <c r="BP846" s="56">
        <v>784</v>
      </c>
      <c r="BQ846">
        <v>1</v>
      </c>
      <c r="BV846" s="56">
        <v>784</v>
      </c>
      <c r="BW846">
        <v>1</v>
      </c>
      <c r="CB846" s="56">
        <v>780</v>
      </c>
      <c r="CC846">
        <v>1</v>
      </c>
      <c r="CH846" s="56">
        <v>791</v>
      </c>
      <c r="CI846">
        <v>1</v>
      </c>
    </row>
    <row r="847" spans="14:87" x14ac:dyDescent="0.2">
      <c r="N847" s="56" t="s">
        <v>1608</v>
      </c>
      <c r="O847">
        <v>1</v>
      </c>
      <c r="AX847" s="56">
        <v>795</v>
      </c>
      <c r="AY847">
        <v>1</v>
      </c>
      <c r="BD847" s="56">
        <v>782</v>
      </c>
      <c r="BE847">
        <v>1</v>
      </c>
      <c r="BJ847" s="56">
        <v>790</v>
      </c>
      <c r="BK847">
        <v>1</v>
      </c>
      <c r="BP847" s="56">
        <v>785</v>
      </c>
      <c r="BQ847">
        <v>1</v>
      </c>
      <c r="BV847" s="56">
        <v>785</v>
      </c>
      <c r="BW847">
        <v>1</v>
      </c>
      <c r="CB847" s="56">
        <v>781</v>
      </c>
      <c r="CC847">
        <v>1</v>
      </c>
      <c r="CH847" s="56">
        <v>792</v>
      </c>
      <c r="CI847">
        <v>1</v>
      </c>
    </row>
    <row r="848" spans="14:87" x14ac:dyDescent="0.2">
      <c r="N848" s="56" t="s">
        <v>247</v>
      </c>
      <c r="O848">
        <v>1</v>
      </c>
      <c r="AX848" s="56">
        <v>797</v>
      </c>
      <c r="AY848">
        <v>1</v>
      </c>
      <c r="BD848" s="56">
        <v>783</v>
      </c>
      <c r="BE848">
        <v>1</v>
      </c>
      <c r="BJ848" s="56">
        <v>791</v>
      </c>
      <c r="BK848">
        <v>1</v>
      </c>
      <c r="BP848" s="56">
        <v>786</v>
      </c>
      <c r="BQ848">
        <v>1</v>
      </c>
      <c r="BV848" s="56">
        <v>786</v>
      </c>
      <c r="BW848">
        <v>1</v>
      </c>
      <c r="CB848" s="56">
        <v>782</v>
      </c>
      <c r="CC848">
        <v>1</v>
      </c>
      <c r="CH848" s="56">
        <v>793</v>
      </c>
      <c r="CI848">
        <v>1</v>
      </c>
    </row>
    <row r="849" spans="14:87" x14ac:dyDescent="0.2">
      <c r="N849" s="56" t="s">
        <v>1648</v>
      </c>
      <c r="O849">
        <v>1</v>
      </c>
      <c r="AX849" s="56">
        <v>798</v>
      </c>
      <c r="AY849">
        <v>1</v>
      </c>
      <c r="BD849" s="56">
        <v>784</v>
      </c>
      <c r="BE849">
        <v>1</v>
      </c>
      <c r="BJ849" s="56">
        <v>792</v>
      </c>
      <c r="BK849">
        <v>1</v>
      </c>
      <c r="BP849" s="56">
        <v>787</v>
      </c>
      <c r="BQ849">
        <v>1</v>
      </c>
      <c r="BV849" s="56">
        <v>787</v>
      </c>
      <c r="BW849">
        <v>1</v>
      </c>
      <c r="CB849" s="56">
        <v>783</v>
      </c>
      <c r="CC849">
        <v>1</v>
      </c>
      <c r="CH849" s="56">
        <v>794</v>
      </c>
      <c r="CI849">
        <v>1</v>
      </c>
    </row>
    <row r="850" spans="14:87" x14ac:dyDescent="0.2">
      <c r="N850" s="56" t="s">
        <v>538</v>
      </c>
      <c r="O850">
        <v>1</v>
      </c>
      <c r="AX850" s="56">
        <v>799</v>
      </c>
      <c r="AY850">
        <v>1</v>
      </c>
      <c r="BD850" s="56">
        <v>785</v>
      </c>
      <c r="BE850">
        <v>1</v>
      </c>
      <c r="BJ850" s="56">
        <v>794</v>
      </c>
      <c r="BK850">
        <v>1</v>
      </c>
      <c r="BP850" s="56">
        <v>788</v>
      </c>
      <c r="BQ850">
        <v>1</v>
      </c>
      <c r="BV850" s="56">
        <v>788</v>
      </c>
      <c r="BW850">
        <v>1</v>
      </c>
      <c r="CB850" s="56">
        <v>784</v>
      </c>
      <c r="CC850">
        <v>1</v>
      </c>
      <c r="CH850" s="56">
        <v>795</v>
      </c>
      <c r="CI850">
        <v>1</v>
      </c>
    </row>
    <row r="851" spans="14:87" x14ac:dyDescent="0.2">
      <c r="N851" s="56" t="s">
        <v>229</v>
      </c>
      <c r="O851">
        <v>1</v>
      </c>
      <c r="AX851" s="56">
        <v>800</v>
      </c>
      <c r="AY851">
        <v>1</v>
      </c>
      <c r="BD851" s="56">
        <v>786</v>
      </c>
      <c r="BE851">
        <v>1</v>
      </c>
      <c r="BJ851" s="56">
        <v>795</v>
      </c>
      <c r="BK851">
        <v>1</v>
      </c>
      <c r="BP851" s="56">
        <v>789</v>
      </c>
      <c r="BQ851">
        <v>1</v>
      </c>
      <c r="BV851" s="56">
        <v>789</v>
      </c>
      <c r="BW851">
        <v>1</v>
      </c>
      <c r="CB851" s="56">
        <v>785</v>
      </c>
      <c r="CC851">
        <v>1</v>
      </c>
      <c r="CH851" s="56">
        <v>796</v>
      </c>
      <c r="CI851">
        <v>1</v>
      </c>
    </row>
    <row r="852" spans="14:87" x14ac:dyDescent="0.2">
      <c r="N852" s="56" t="s">
        <v>1876</v>
      </c>
      <c r="O852">
        <v>1</v>
      </c>
      <c r="AX852" s="56" t="s">
        <v>53</v>
      </c>
      <c r="AY852">
        <v>716</v>
      </c>
      <c r="BD852" s="56">
        <v>787</v>
      </c>
      <c r="BE852">
        <v>1</v>
      </c>
      <c r="BJ852" s="56">
        <v>796</v>
      </c>
      <c r="BK852">
        <v>1</v>
      </c>
      <c r="BP852" s="56">
        <v>790</v>
      </c>
      <c r="BQ852">
        <v>1</v>
      </c>
      <c r="BV852" s="56">
        <v>790</v>
      </c>
      <c r="BW852">
        <v>1</v>
      </c>
      <c r="CB852" s="56">
        <v>786</v>
      </c>
      <c r="CC852">
        <v>1</v>
      </c>
      <c r="CH852" s="56">
        <v>797</v>
      </c>
      <c r="CI852">
        <v>1</v>
      </c>
    </row>
    <row r="853" spans="14:87" x14ac:dyDescent="0.2">
      <c r="N853" s="56" t="s">
        <v>471</v>
      </c>
      <c r="O853">
        <v>1</v>
      </c>
      <c r="AX853" s="56" t="s">
        <v>1982</v>
      </c>
      <c r="AY853">
        <v>1503</v>
      </c>
      <c r="BD853" s="56">
        <v>788</v>
      </c>
      <c r="BE853">
        <v>1</v>
      </c>
      <c r="BJ853" s="56">
        <v>797</v>
      </c>
      <c r="BK853">
        <v>1</v>
      </c>
      <c r="BP853" s="56">
        <v>791</v>
      </c>
      <c r="BQ853">
        <v>1</v>
      </c>
      <c r="BV853" s="56">
        <v>791</v>
      </c>
      <c r="BW853">
        <v>1</v>
      </c>
      <c r="CB853" s="56">
        <v>787</v>
      </c>
      <c r="CC853">
        <v>1</v>
      </c>
      <c r="CH853" s="56">
        <v>798</v>
      </c>
      <c r="CI853">
        <v>1</v>
      </c>
    </row>
    <row r="854" spans="14:87" x14ac:dyDescent="0.2">
      <c r="N854" s="56" t="s">
        <v>1502</v>
      </c>
      <c r="O854">
        <v>1</v>
      </c>
      <c r="BD854" s="56">
        <v>789</v>
      </c>
      <c r="BE854">
        <v>1</v>
      </c>
      <c r="BJ854" s="56">
        <v>798</v>
      </c>
      <c r="BK854">
        <v>1</v>
      </c>
      <c r="BP854" s="56">
        <v>792</v>
      </c>
      <c r="BQ854">
        <v>1</v>
      </c>
      <c r="BV854" s="56">
        <v>792</v>
      </c>
      <c r="BW854">
        <v>1</v>
      </c>
      <c r="CB854" s="56">
        <v>788</v>
      </c>
      <c r="CC854">
        <v>1</v>
      </c>
      <c r="CH854" s="56">
        <v>799</v>
      </c>
      <c r="CI854">
        <v>1</v>
      </c>
    </row>
    <row r="855" spans="14:87" x14ac:dyDescent="0.2">
      <c r="N855" s="56" t="s">
        <v>443</v>
      </c>
      <c r="O855">
        <v>1</v>
      </c>
      <c r="BD855" s="56">
        <v>790</v>
      </c>
      <c r="BE855">
        <v>1</v>
      </c>
      <c r="BJ855" s="56">
        <v>799</v>
      </c>
      <c r="BK855">
        <v>1</v>
      </c>
      <c r="BP855" s="56">
        <v>793</v>
      </c>
      <c r="BQ855">
        <v>1</v>
      </c>
      <c r="BV855" s="56">
        <v>793</v>
      </c>
      <c r="BW855">
        <v>1</v>
      </c>
      <c r="CB855" s="56">
        <v>789</v>
      </c>
      <c r="CC855">
        <v>1</v>
      </c>
      <c r="CH855" s="56">
        <v>800</v>
      </c>
      <c r="CI855">
        <v>1</v>
      </c>
    </row>
    <row r="856" spans="14:87" x14ac:dyDescent="0.2">
      <c r="N856" s="56" t="s">
        <v>1772</v>
      </c>
      <c r="O856">
        <v>1</v>
      </c>
      <c r="BD856" s="56">
        <v>791</v>
      </c>
      <c r="BE856">
        <v>1</v>
      </c>
      <c r="BJ856" s="56">
        <v>800</v>
      </c>
      <c r="BK856">
        <v>1</v>
      </c>
      <c r="BP856" s="56">
        <v>794</v>
      </c>
      <c r="BQ856">
        <v>1</v>
      </c>
      <c r="BV856" s="56">
        <v>794</v>
      </c>
      <c r="BW856">
        <v>1</v>
      </c>
      <c r="CB856" s="56">
        <v>790</v>
      </c>
      <c r="CC856">
        <v>1</v>
      </c>
      <c r="CH856" s="56" t="s">
        <v>53</v>
      </c>
      <c r="CI856">
        <v>715</v>
      </c>
    </row>
    <row r="857" spans="14:87" x14ac:dyDescent="0.2">
      <c r="N857" s="56" t="s">
        <v>977</v>
      </c>
      <c r="O857">
        <v>1</v>
      </c>
      <c r="BD857" s="56">
        <v>792</v>
      </c>
      <c r="BE857">
        <v>1</v>
      </c>
      <c r="BJ857" s="56" t="s">
        <v>882</v>
      </c>
      <c r="BK857">
        <v>2</v>
      </c>
      <c r="BP857" s="56">
        <v>795</v>
      </c>
      <c r="BQ857">
        <v>1</v>
      </c>
      <c r="BV857" s="56">
        <v>795</v>
      </c>
      <c r="BW857">
        <v>1</v>
      </c>
      <c r="CB857" s="56">
        <v>791</v>
      </c>
      <c r="CC857">
        <v>1</v>
      </c>
      <c r="CH857" s="56" t="s">
        <v>1982</v>
      </c>
      <c r="CI857">
        <v>1503</v>
      </c>
    </row>
    <row r="858" spans="14:87" x14ac:dyDescent="0.2">
      <c r="N858" s="56" t="s">
        <v>1429</v>
      </c>
      <c r="O858">
        <v>1</v>
      </c>
      <c r="BD858" s="56">
        <v>793</v>
      </c>
      <c r="BE858">
        <v>1</v>
      </c>
      <c r="BJ858" s="56" t="s">
        <v>53</v>
      </c>
      <c r="BK858">
        <v>622</v>
      </c>
      <c r="BP858" s="56">
        <v>796</v>
      </c>
      <c r="BQ858">
        <v>1</v>
      </c>
      <c r="BV858" s="56">
        <v>796</v>
      </c>
      <c r="BW858">
        <v>1</v>
      </c>
      <c r="CB858" s="56">
        <v>792</v>
      </c>
      <c r="CC858">
        <v>1</v>
      </c>
    </row>
    <row r="859" spans="14:87" x14ac:dyDescent="0.2">
      <c r="N859" s="56" t="s">
        <v>1168</v>
      </c>
      <c r="O859">
        <v>1</v>
      </c>
      <c r="BD859" s="56">
        <v>794</v>
      </c>
      <c r="BE859">
        <v>1</v>
      </c>
      <c r="BJ859" s="56" t="s">
        <v>1984</v>
      </c>
      <c r="BP859" s="56">
        <v>797</v>
      </c>
      <c r="BQ859">
        <v>1</v>
      </c>
      <c r="BV859" s="56">
        <v>797</v>
      </c>
      <c r="BW859">
        <v>1</v>
      </c>
      <c r="CB859" s="56">
        <v>793</v>
      </c>
      <c r="CC859">
        <v>1</v>
      </c>
    </row>
    <row r="860" spans="14:87" x14ac:dyDescent="0.2">
      <c r="N860" s="56" t="s">
        <v>1673</v>
      </c>
      <c r="O860">
        <v>1</v>
      </c>
      <c r="BD860" s="56">
        <v>795</v>
      </c>
      <c r="BE860">
        <v>1</v>
      </c>
      <c r="BJ860" s="56" t="s">
        <v>1982</v>
      </c>
      <c r="BK860">
        <v>1416</v>
      </c>
      <c r="BP860" s="56">
        <v>798</v>
      </c>
      <c r="BQ860">
        <v>1</v>
      </c>
      <c r="BV860" s="56">
        <v>798</v>
      </c>
      <c r="BW860">
        <v>1</v>
      </c>
      <c r="CB860" s="56">
        <v>794</v>
      </c>
      <c r="CC860">
        <v>1</v>
      </c>
    </row>
    <row r="861" spans="14:87" x14ac:dyDescent="0.2">
      <c r="N861" s="56" t="s">
        <v>569</v>
      </c>
      <c r="O861">
        <v>1</v>
      </c>
      <c r="BD861" s="56">
        <v>796</v>
      </c>
      <c r="BE861">
        <v>1</v>
      </c>
      <c r="BP861" s="56">
        <v>799</v>
      </c>
      <c r="BQ861">
        <v>1</v>
      </c>
      <c r="BV861" s="56">
        <v>799</v>
      </c>
      <c r="BW861">
        <v>1</v>
      </c>
      <c r="CB861" s="56">
        <v>795</v>
      </c>
      <c r="CC861">
        <v>1</v>
      </c>
    </row>
    <row r="862" spans="14:87" x14ac:dyDescent="0.2">
      <c r="N862" s="56" t="s">
        <v>1130</v>
      </c>
      <c r="O862">
        <v>1</v>
      </c>
      <c r="BD862" s="56">
        <v>797</v>
      </c>
      <c r="BE862">
        <v>1</v>
      </c>
      <c r="BP862" s="56">
        <v>800</v>
      </c>
      <c r="BQ862">
        <v>1</v>
      </c>
      <c r="BV862" s="56">
        <v>800</v>
      </c>
      <c r="BW862">
        <v>1</v>
      </c>
      <c r="CB862" s="56">
        <v>796</v>
      </c>
      <c r="CC862">
        <v>1</v>
      </c>
    </row>
    <row r="863" spans="14:87" x14ac:dyDescent="0.2">
      <c r="N863" s="56" t="s">
        <v>790</v>
      </c>
      <c r="O863">
        <v>1</v>
      </c>
      <c r="BD863" s="56">
        <v>798</v>
      </c>
      <c r="BE863">
        <v>1</v>
      </c>
      <c r="BP863" s="56" t="s">
        <v>53</v>
      </c>
      <c r="BQ863">
        <v>670</v>
      </c>
      <c r="BV863" s="56" t="s">
        <v>53</v>
      </c>
      <c r="BW863">
        <v>670</v>
      </c>
      <c r="CB863" s="56">
        <v>797</v>
      </c>
      <c r="CC863">
        <v>1</v>
      </c>
    </row>
    <row r="864" spans="14:87" x14ac:dyDescent="0.2">
      <c r="N864" s="56" t="s">
        <v>1793</v>
      </c>
      <c r="O864">
        <v>1</v>
      </c>
      <c r="BD864" s="56">
        <v>799</v>
      </c>
      <c r="BE864">
        <v>1</v>
      </c>
      <c r="BP864" s="56" t="s">
        <v>1984</v>
      </c>
      <c r="BV864" s="56" t="s">
        <v>1984</v>
      </c>
      <c r="CB864" s="56">
        <v>798</v>
      </c>
      <c r="CC864">
        <v>1</v>
      </c>
    </row>
    <row r="865" spans="14:81" x14ac:dyDescent="0.2">
      <c r="N865" s="56" t="s">
        <v>1644</v>
      </c>
      <c r="O865">
        <v>1</v>
      </c>
      <c r="BD865" s="56">
        <v>800</v>
      </c>
      <c r="BE865">
        <v>1</v>
      </c>
      <c r="BP865" s="56" t="s">
        <v>1982</v>
      </c>
      <c r="BQ865">
        <v>1466</v>
      </c>
      <c r="BV865" s="56" t="s">
        <v>1982</v>
      </c>
      <c r="BW865">
        <v>1466</v>
      </c>
      <c r="CB865" s="56">
        <v>799</v>
      </c>
      <c r="CC865">
        <v>1</v>
      </c>
    </row>
    <row r="866" spans="14:81" x14ac:dyDescent="0.2">
      <c r="N866" s="56" t="s">
        <v>932</v>
      </c>
      <c r="O866">
        <v>1</v>
      </c>
      <c r="BD866" s="56" t="s">
        <v>53</v>
      </c>
      <c r="BE866">
        <v>702</v>
      </c>
      <c r="CB866" s="56">
        <v>800</v>
      </c>
      <c r="CC866">
        <v>1</v>
      </c>
    </row>
    <row r="867" spans="14:81" x14ac:dyDescent="0.2">
      <c r="N867" s="56" t="s">
        <v>1087</v>
      </c>
      <c r="O867">
        <v>1</v>
      </c>
      <c r="BD867" s="56" t="s">
        <v>1982</v>
      </c>
      <c r="BE867">
        <v>1503</v>
      </c>
      <c r="CB867" s="56" t="s">
        <v>53</v>
      </c>
      <c r="CC867">
        <v>701</v>
      </c>
    </row>
    <row r="868" spans="14:81" x14ac:dyDescent="0.2">
      <c r="N868" s="56" t="s">
        <v>1806</v>
      </c>
      <c r="O868">
        <v>1</v>
      </c>
      <c r="CB868" s="56" t="s">
        <v>1984</v>
      </c>
    </row>
    <row r="869" spans="14:81" x14ac:dyDescent="0.2">
      <c r="N869" s="56" t="s">
        <v>984</v>
      </c>
      <c r="O869">
        <v>1</v>
      </c>
      <c r="CB869" s="56" t="s">
        <v>1982</v>
      </c>
      <c r="CC869">
        <v>1501</v>
      </c>
    </row>
    <row r="870" spans="14:81" x14ac:dyDescent="0.2">
      <c r="N870" s="56" t="s">
        <v>1570</v>
      </c>
      <c r="O870">
        <v>1</v>
      </c>
    </row>
    <row r="871" spans="14:81" x14ac:dyDescent="0.2">
      <c r="N871" s="56" t="s">
        <v>129</v>
      </c>
      <c r="O871">
        <v>1</v>
      </c>
    </row>
    <row r="872" spans="14:81" x14ac:dyDescent="0.2">
      <c r="N872" s="56" t="s">
        <v>341</v>
      </c>
      <c r="O872">
        <v>1</v>
      </c>
    </row>
    <row r="873" spans="14:81" x14ac:dyDescent="0.2">
      <c r="N873" s="56" t="s">
        <v>1617</v>
      </c>
      <c r="O873">
        <v>1</v>
      </c>
    </row>
    <row r="874" spans="14:81" x14ac:dyDescent="0.2">
      <c r="N874" s="56" t="s">
        <v>496</v>
      </c>
      <c r="O874">
        <v>1</v>
      </c>
    </row>
    <row r="875" spans="14:81" x14ac:dyDescent="0.2">
      <c r="N875" s="56" t="s">
        <v>1888</v>
      </c>
      <c r="O875">
        <v>1</v>
      </c>
    </row>
    <row r="876" spans="14:81" x14ac:dyDescent="0.2">
      <c r="N876" s="56" t="s">
        <v>824</v>
      </c>
      <c r="O876">
        <v>1</v>
      </c>
    </row>
    <row r="877" spans="14:81" x14ac:dyDescent="0.2">
      <c r="N877" s="56" t="s">
        <v>638</v>
      </c>
      <c r="O877">
        <v>1</v>
      </c>
    </row>
    <row r="878" spans="14:81" x14ac:dyDescent="0.2">
      <c r="N878" s="56" t="s">
        <v>1008</v>
      </c>
      <c r="O878">
        <v>1</v>
      </c>
    </row>
    <row r="879" spans="14:81" x14ac:dyDescent="0.2">
      <c r="N879" s="56" t="s">
        <v>1035</v>
      </c>
      <c r="O879">
        <v>1</v>
      </c>
    </row>
    <row r="880" spans="14:81" x14ac:dyDescent="0.2">
      <c r="N880" s="56" t="s">
        <v>1839</v>
      </c>
      <c r="O880">
        <v>1</v>
      </c>
    </row>
    <row r="881" spans="14:15" x14ac:dyDescent="0.2">
      <c r="N881" s="56" t="s">
        <v>1867</v>
      </c>
      <c r="O881">
        <v>1</v>
      </c>
    </row>
    <row r="882" spans="14:15" x14ac:dyDescent="0.2">
      <c r="N882" s="56" t="s">
        <v>299</v>
      </c>
      <c r="O882">
        <v>1</v>
      </c>
    </row>
    <row r="883" spans="14:15" x14ac:dyDescent="0.2">
      <c r="N883" s="56" t="s">
        <v>1235</v>
      </c>
      <c r="O883">
        <v>1</v>
      </c>
    </row>
    <row r="884" spans="14:15" x14ac:dyDescent="0.2">
      <c r="N884" s="56" t="s">
        <v>134</v>
      </c>
      <c r="O884">
        <v>1</v>
      </c>
    </row>
    <row r="885" spans="14:15" x14ac:dyDescent="0.2">
      <c r="N885" s="56" t="s">
        <v>230</v>
      </c>
      <c r="O885">
        <v>1</v>
      </c>
    </row>
    <row r="886" spans="14:15" x14ac:dyDescent="0.2">
      <c r="N886" s="56" t="s">
        <v>1879</v>
      </c>
      <c r="O886">
        <v>1</v>
      </c>
    </row>
    <row r="887" spans="14:15" x14ac:dyDescent="0.2">
      <c r="N887" s="56" t="s">
        <v>1873</v>
      </c>
      <c r="O887">
        <v>1</v>
      </c>
    </row>
    <row r="888" spans="14:15" x14ac:dyDescent="0.2">
      <c r="N888" s="56" t="s">
        <v>1424</v>
      </c>
      <c r="O888">
        <v>1</v>
      </c>
    </row>
    <row r="889" spans="14:15" x14ac:dyDescent="0.2">
      <c r="N889" s="56" t="s">
        <v>1910</v>
      </c>
      <c r="O889">
        <v>1</v>
      </c>
    </row>
    <row r="890" spans="14:15" x14ac:dyDescent="0.2">
      <c r="N890" s="56" t="s">
        <v>1904</v>
      </c>
      <c r="O890">
        <v>1</v>
      </c>
    </row>
    <row r="891" spans="14:15" x14ac:dyDescent="0.2">
      <c r="N891" s="56" t="s">
        <v>1919</v>
      </c>
      <c r="O891">
        <v>1</v>
      </c>
    </row>
    <row r="892" spans="14:15" x14ac:dyDescent="0.2">
      <c r="N892" s="56" t="s">
        <v>1893</v>
      </c>
      <c r="O892">
        <v>1</v>
      </c>
    </row>
    <row r="893" spans="14:15" x14ac:dyDescent="0.2">
      <c r="N893" s="56" t="s">
        <v>1558</v>
      </c>
      <c r="O893">
        <v>1</v>
      </c>
    </row>
    <row r="894" spans="14:15" x14ac:dyDescent="0.2">
      <c r="N894" s="56" t="s">
        <v>98</v>
      </c>
      <c r="O894">
        <v>1</v>
      </c>
    </row>
    <row r="895" spans="14:15" x14ac:dyDescent="0.2">
      <c r="N895" s="56" t="s">
        <v>99</v>
      </c>
      <c r="O895">
        <v>1</v>
      </c>
    </row>
    <row r="896" spans="14:15" x14ac:dyDescent="0.2">
      <c r="N896" s="56" t="s">
        <v>1821</v>
      </c>
      <c r="O896">
        <v>1</v>
      </c>
    </row>
    <row r="897" spans="14:15" x14ac:dyDescent="0.2">
      <c r="N897" s="56" t="s">
        <v>1869</v>
      </c>
      <c r="O897">
        <v>1</v>
      </c>
    </row>
    <row r="898" spans="14:15" x14ac:dyDescent="0.2">
      <c r="N898" s="56" t="s">
        <v>1889</v>
      </c>
      <c r="O898">
        <v>1</v>
      </c>
    </row>
    <row r="899" spans="14:15" x14ac:dyDescent="0.2">
      <c r="N899" s="56" t="s">
        <v>1807</v>
      </c>
      <c r="O899">
        <v>1</v>
      </c>
    </row>
    <row r="900" spans="14:15" x14ac:dyDescent="0.2">
      <c r="N900" s="56" t="s">
        <v>1908</v>
      </c>
      <c r="O900">
        <v>1</v>
      </c>
    </row>
    <row r="901" spans="14:15" x14ac:dyDescent="0.2">
      <c r="N901" s="56" t="s">
        <v>1937</v>
      </c>
      <c r="O901">
        <v>1</v>
      </c>
    </row>
    <row r="902" spans="14:15" x14ac:dyDescent="0.2">
      <c r="N902" s="56" t="s">
        <v>1847</v>
      </c>
      <c r="O902">
        <v>1</v>
      </c>
    </row>
    <row r="903" spans="14:15" x14ac:dyDescent="0.2">
      <c r="N903" s="56" t="s">
        <v>1792</v>
      </c>
      <c r="O903">
        <v>1</v>
      </c>
    </row>
    <row r="904" spans="14:15" x14ac:dyDescent="0.2">
      <c r="N904" s="56" t="s">
        <v>1384</v>
      </c>
      <c r="O904">
        <v>1</v>
      </c>
    </row>
    <row r="905" spans="14:15" x14ac:dyDescent="0.2">
      <c r="N905" s="56" t="s">
        <v>1236</v>
      </c>
      <c r="O905">
        <v>1</v>
      </c>
    </row>
    <row r="906" spans="14:15" x14ac:dyDescent="0.2">
      <c r="N906" s="56" t="s">
        <v>922</v>
      </c>
      <c r="O906">
        <v>1</v>
      </c>
    </row>
    <row r="907" spans="14:15" x14ac:dyDescent="0.2">
      <c r="N907" s="56" t="s">
        <v>1850</v>
      </c>
      <c r="O907">
        <v>1</v>
      </c>
    </row>
    <row r="908" spans="14:15" x14ac:dyDescent="0.2">
      <c r="N908" s="56" t="s">
        <v>887</v>
      </c>
      <c r="O908">
        <v>1</v>
      </c>
    </row>
    <row r="909" spans="14:15" x14ac:dyDescent="0.2">
      <c r="N909" s="56" t="s">
        <v>214</v>
      </c>
      <c r="O909">
        <v>1</v>
      </c>
    </row>
    <row r="910" spans="14:15" x14ac:dyDescent="0.2">
      <c r="N910" s="56" t="s">
        <v>1853</v>
      </c>
      <c r="O910">
        <v>1</v>
      </c>
    </row>
    <row r="911" spans="14:15" x14ac:dyDescent="0.2">
      <c r="N911" s="56" t="s">
        <v>1036</v>
      </c>
      <c r="O911">
        <v>1</v>
      </c>
    </row>
    <row r="912" spans="14:15" x14ac:dyDescent="0.2">
      <c r="N912" s="56" t="s">
        <v>1117</v>
      </c>
      <c r="O912">
        <v>1</v>
      </c>
    </row>
    <row r="913" spans="14:15" x14ac:dyDescent="0.2">
      <c r="N913" s="56" t="s">
        <v>1031</v>
      </c>
      <c r="O913">
        <v>1</v>
      </c>
    </row>
    <row r="914" spans="14:15" x14ac:dyDescent="0.2">
      <c r="N914" s="56" t="s">
        <v>802</v>
      </c>
      <c r="O914">
        <v>1</v>
      </c>
    </row>
    <row r="915" spans="14:15" x14ac:dyDescent="0.2">
      <c r="N915" s="56" t="s">
        <v>285</v>
      </c>
      <c r="O915">
        <v>1</v>
      </c>
    </row>
    <row r="916" spans="14:15" x14ac:dyDescent="0.2">
      <c r="N916" s="56" t="s">
        <v>640</v>
      </c>
      <c r="O916">
        <v>1</v>
      </c>
    </row>
    <row r="917" spans="14:15" x14ac:dyDescent="0.2">
      <c r="N917" s="56" t="s">
        <v>1353</v>
      </c>
      <c r="O917">
        <v>1</v>
      </c>
    </row>
    <row r="918" spans="14:15" x14ac:dyDescent="0.2">
      <c r="N918" s="56" t="s">
        <v>277</v>
      </c>
      <c r="O918">
        <v>1</v>
      </c>
    </row>
    <row r="919" spans="14:15" x14ac:dyDescent="0.2">
      <c r="N919" s="56" t="s">
        <v>1654</v>
      </c>
      <c r="O919">
        <v>1</v>
      </c>
    </row>
    <row r="920" spans="14:15" x14ac:dyDescent="0.2">
      <c r="N920" s="56" t="s">
        <v>314</v>
      </c>
      <c r="O920">
        <v>1</v>
      </c>
    </row>
    <row r="921" spans="14:15" x14ac:dyDescent="0.2">
      <c r="N921" s="56" t="s">
        <v>860</v>
      </c>
      <c r="O921">
        <v>1</v>
      </c>
    </row>
    <row r="922" spans="14:15" x14ac:dyDescent="0.2">
      <c r="N922" s="56" t="s">
        <v>606</v>
      </c>
      <c r="O922">
        <v>1</v>
      </c>
    </row>
    <row r="923" spans="14:15" x14ac:dyDescent="0.2">
      <c r="N923" s="56" t="s">
        <v>1845</v>
      </c>
      <c r="O923">
        <v>1</v>
      </c>
    </row>
    <row r="924" spans="14:15" x14ac:dyDescent="0.2">
      <c r="N924" s="56" t="s">
        <v>1926</v>
      </c>
      <c r="O924">
        <v>1</v>
      </c>
    </row>
    <row r="925" spans="14:15" x14ac:dyDescent="0.2">
      <c r="N925" s="56" t="s">
        <v>1322</v>
      </c>
      <c r="O925">
        <v>1</v>
      </c>
    </row>
    <row r="926" spans="14:15" x14ac:dyDescent="0.2">
      <c r="N926" s="56" t="s">
        <v>788</v>
      </c>
      <c r="O926">
        <v>1</v>
      </c>
    </row>
    <row r="927" spans="14:15" x14ac:dyDescent="0.2">
      <c r="N927" s="56" t="s">
        <v>982</v>
      </c>
      <c r="O927">
        <v>1</v>
      </c>
    </row>
    <row r="928" spans="14:15" x14ac:dyDescent="0.2">
      <c r="N928" s="56" t="s">
        <v>702</v>
      </c>
      <c r="O928">
        <v>1</v>
      </c>
    </row>
    <row r="929" spans="14:15" x14ac:dyDescent="0.2">
      <c r="N929" s="56" t="s">
        <v>675</v>
      </c>
      <c r="O929">
        <v>1</v>
      </c>
    </row>
    <row r="930" spans="14:15" x14ac:dyDescent="0.2">
      <c r="N930" s="56" t="s">
        <v>1924</v>
      </c>
      <c r="O930">
        <v>1</v>
      </c>
    </row>
    <row r="931" spans="14:15" x14ac:dyDescent="0.2">
      <c r="N931" s="56" t="s">
        <v>1614</v>
      </c>
      <c r="O931">
        <v>1</v>
      </c>
    </row>
    <row r="932" spans="14:15" x14ac:dyDescent="0.2">
      <c r="N932" s="56" t="s">
        <v>1277</v>
      </c>
      <c r="O932">
        <v>1</v>
      </c>
    </row>
    <row r="933" spans="14:15" x14ac:dyDescent="0.2">
      <c r="N933" s="56" t="s">
        <v>1413</v>
      </c>
      <c r="O933">
        <v>1</v>
      </c>
    </row>
    <row r="934" spans="14:15" x14ac:dyDescent="0.2">
      <c r="N934" s="56" t="s">
        <v>1316</v>
      </c>
      <c r="O934">
        <v>1</v>
      </c>
    </row>
    <row r="935" spans="14:15" x14ac:dyDescent="0.2">
      <c r="N935" s="56" t="s">
        <v>1641</v>
      </c>
      <c r="O935">
        <v>1</v>
      </c>
    </row>
    <row r="936" spans="14:15" x14ac:dyDescent="0.2">
      <c r="N936" s="56" t="s">
        <v>1447</v>
      </c>
      <c r="O936">
        <v>1</v>
      </c>
    </row>
    <row r="937" spans="14:15" x14ac:dyDescent="0.2">
      <c r="N937" s="56" t="s">
        <v>1148</v>
      </c>
      <c r="O937">
        <v>1</v>
      </c>
    </row>
    <row r="938" spans="14:15" x14ac:dyDescent="0.2">
      <c r="N938" s="56" t="s">
        <v>1201</v>
      </c>
      <c r="O938">
        <v>1</v>
      </c>
    </row>
    <row r="939" spans="14:15" x14ac:dyDescent="0.2">
      <c r="N939" s="56" t="s">
        <v>328</v>
      </c>
      <c r="O939">
        <v>1</v>
      </c>
    </row>
    <row r="940" spans="14:15" x14ac:dyDescent="0.2">
      <c r="N940" s="56" t="s">
        <v>1474</v>
      </c>
      <c r="O940">
        <v>1</v>
      </c>
    </row>
    <row r="941" spans="14:15" x14ac:dyDescent="0.2">
      <c r="N941" s="56" t="s">
        <v>1193</v>
      </c>
      <c r="O941">
        <v>1</v>
      </c>
    </row>
    <row r="942" spans="14:15" x14ac:dyDescent="0.2">
      <c r="N942" s="56" t="s">
        <v>141</v>
      </c>
      <c r="O942">
        <v>1</v>
      </c>
    </row>
    <row r="943" spans="14:15" x14ac:dyDescent="0.2">
      <c r="N943" s="56" t="s">
        <v>733</v>
      </c>
      <c r="O943">
        <v>1</v>
      </c>
    </row>
    <row r="944" spans="14:15" x14ac:dyDescent="0.2">
      <c r="N944" s="56" t="s">
        <v>502</v>
      </c>
      <c r="O944">
        <v>1</v>
      </c>
    </row>
    <row r="945" spans="14:15" x14ac:dyDescent="0.2">
      <c r="N945" s="56" t="s">
        <v>717</v>
      </c>
      <c r="O945">
        <v>1</v>
      </c>
    </row>
    <row r="946" spans="14:15" x14ac:dyDescent="0.2">
      <c r="N946" s="56" t="s">
        <v>1809</v>
      </c>
      <c r="O946">
        <v>1</v>
      </c>
    </row>
    <row r="947" spans="14:15" x14ac:dyDescent="0.2">
      <c r="N947" s="56" t="s">
        <v>1249</v>
      </c>
      <c r="O947">
        <v>1</v>
      </c>
    </row>
    <row r="948" spans="14:15" x14ac:dyDescent="0.2">
      <c r="N948" s="56" t="s">
        <v>108</v>
      </c>
      <c r="O948">
        <v>1</v>
      </c>
    </row>
    <row r="949" spans="14:15" x14ac:dyDescent="0.2">
      <c r="N949" s="56" t="s">
        <v>1306</v>
      </c>
      <c r="O949">
        <v>1</v>
      </c>
    </row>
    <row r="950" spans="14:15" x14ac:dyDescent="0.2">
      <c r="N950" s="56" t="s">
        <v>1511</v>
      </c>
      <c r="O950">
        <v>1</v>
      </c>
    </row>
    <row r="951" spans="14:15" x14ac:dyDescent="0.2">
      <c r="N951" s="56" t="s">
        <v>1655</v>
      </c>
      <c r="O951">
        <v>1</v>
      </c>
    </row>
    <row r="952" spans="14:15" x14ac:dyDescent="0.2">
      <c r="N952" s="56" t="s">
        <v>1529</v>
      </c>
      <c r="O952">
        <v>1</v>
      </c>
    </row>
    <row r="953" spans="14:15" x14ac:dyDescent="0.2">
      <c r="N953" s="56" t="s">
        <v>218</v>
      </c>
      <c r="O953">
        <v>1</v>
      </c>
    </row>
    <row r="954" spans="14:15" x14ac:dyDescent="0.2">
      <c r="N954" s="56" t="s">
        <v>237</v>
      </c>
      <c r="O954">
        <v>1</v>
      </c>
    </row>
    <row r="955" spans="14:15" x14ac:dyDescent="0.2">
      <c r="N955" s="56" t="s">
        <v>1158</v>
      </c>
      <c r="O955">
        <v>1</v>
      </c>
    </row>
    <row r="956" spans="14:15" x14ac:dyDescent="0.2">
      <c r="N956" s="56" t="s">
        <v>1451</v>
      </c>
      <c r="O956">
        <v>1</v>
      </c>
    </row>
    <row r="957" spans="14:15" x14ac:dyDescent="0.2">
      <c r="N957" s="56" t="s">
        <v>166</v>
      </c>
      <c r="O957">
        <v>1</v>
      </c>
    </row>
    <row r="958" spans="14:15" x14ac:dyDescent="0.2">
      <c r="N958" s="56" t="s">
        <v>286</v>
      </c>
      <c r="O958">
        <v>1</v>
      </c>
    </row>
    <row r="959" spans="14:15" x14ac:dyDescent="0.2">
      <c r="N959" s="56" t="s">
        <v>941</v>
      </c>
      <c r="O959">
        <v>1</v>
      </c>
    </row>
    <row r="960" spans="14:15" x14ac:dyDescent="0.2">
      <c r="N960" s="56" t="s">
        <v>1255</v>
      </c>
      <c r="O960">
        <v>1</v>
      </c>
    </row>
    <row r="961" spans="14:15" x14ac:dyDescent="0.2">
      <c r="N961" s="56" t="s">
        <v>1601</v>
      </c>
      <c r="O961">
        <v>1</v>
      </c>
    </row>
    <row r="962" spans="14:15" x14ac:dyDescent="0.2">
      <c r="N962" s="56" t="s">
        <v>789</v>
      </c>
      <c r="O962">
        <v>1</v>
      </c>
    </row>
    <row r="963" spans="14:15" x14ac:dyDescent="0.2">
      <c r="N963" s="56" t="s">
        <v>1902</v>
      </c>
      <c r="O963">
        <v>1</v>
      </c>
    </row>
    <row r="964" spans="14:15" x14ac:dyDescent="0.2">
      <c r="N964" s="56" t="s">
        <v>743</v>
      </c>
      <c r="O964">
        <v>1</v>
      </c>
    </row>
    <row r="965" spans="14:15" x14ac:dyDescent="0.2">
      <c r="N965" s="56" t="s">
        <v>1875</v>
      </c>
      <c r="O965">
        <v>1</v>
      </c>
    </row>
    <row r="966" spans="14:15" x14ac:dyDescent="0.2">
      <c r="N966" s="56" t="s">
        <v>1574</v>
      </c>
      <c r="O966">
        <v>1</v>
      </c>
    </row>
    <row r="967" spans="14:15" x14ac:dyDescent="0.2">
      <c r="N967" s="56" t="s">
        <v>1028</v>
      </c>
      <c r="O967">
        <v>1</v>
      </c>
    </row>
    <row r="968" spans="14:15" x14ac:dyDescent="0.2">
      <c r="N968" s="56" t="s">
        <v>1667</v>
      </c>
      <c r="O968">
        <v>1</v>
      </c>
    </row>
    <row r="969" spans="14:15" x14ac:dyDescent="0.2">
      <c r="N969" s="56" t="s">
        <v>786</v>
      </c>
      <c r="O969">
        <v>1</v>
      </c>
    </row>
    <row r="970" spans="14:15" x14ac:dyDescent="0.2">
      <c r="N970" s="56" t="s">
        <v>1393</v>
      </c>
      <c r="O970">
        <v>1</v>
      </c>
    </row>
    <row r="971" spans="14:15" x14ac:dyDescent="0.2">
      <c r="N971" s="56" t="s">
        <v>801</v>
      </c>
      <c r="O971">
        <v>1</v>
      </c>
    </row>
    <row r="972" spans="14:15" x14ac:dyDescent="0.2">
      <c r="N972" s="56" t="s">
        <v>980</v>
      </c>
      <c r="O972">
        <v>1</v>
      </c>
    </row>
    <row r="973" spans="14:15" x14ac:dyDescent="0.2">
      <c r="N973" s="56" t="s">
        <v>1218</v>
      </c>
      <c r="O973">
        <v>1</v>
      </c>
    </row>
    <row r="974" spans="14:15" x14ac:dyDescent="0.2">
      <c r="N974" s="56" t="s">
        <v>1603</v>
      </c>
      <c r="O974">
        <v>1</v>
      </c>
    </row>
    <row r="975" spans="14:15" x14ac:dyDescent="0.2">
      <c r="N975" s="56" t="s">
        <v>1481</v>
      </c>
      <c r="O975">
        <v>1</v>
      </c>
    </row>
    <row r="976" spans="14:15" x14ac:dyDescent="0.2">
      <c r="N976" s="56" t="s">
        <v>981</v>
      </c>
      <c r="O976">
        <v>1</v>
      </c>
    </row>
    <row r="977" spans="14:15" x14ac:dyDescent="0.2">
      <c r="N977" s="56" t="s">
        <v>818</v>
      </c>
      <c r="O977">
        <v>1</v>
      </c>
    </row>
    <row r="978" spans="14:15" x14ac:dyDescent="0.2">
      <c r="N978" s="56" t="s">
        <v>720</v>
      </c>
      <c r="O978">
        <v>1</v>
      </c>
    </row>
    <row r="979" spans="14:15" x14ac:dyDescent="0.2">
      <c r="N979" s="56" t="s">
        <v>960</v>
      </c>
      <c r="O979">
        <v>1</v>
      </c>
    </row>
    <row r="980" spans="14:15" x14ac:dyDescent="0.2">
      <c r="N980" s="56" t="s">
        <v>1357</v>
      </c>
      <c r="O980">
        <v>1</v>
      </c>
    </row>
    <row r="981" spans="14:15" x14ac:dyDescent="0.2">
      <c r="N981" s="56" t="s">
        <v>1840</v>
      </c>
      <c r="O981">
        <v>1</v>
      </c>
    </row>
    <row r="982" spans="14:15" x14ac:dyDescent="0.2">
      <c r="N982" s="56" t="s">
        <v>1231</v>
      </c>
      <c r="O982">
        <v>1</v>
      </c>
    </row>
    <row r="983" spans="14:15" x14ac:dyDescent="0.2">
      <c r="N983" s="56" t="s">
        <v>1213</v>
      </c>
      <c r="O983">
        <v>1</v>
      </c>
    </row>
    <row r="984" spans="14:15" x14ac:dyDescent="0.2">
      <c r="N984" s="56" t="s">
        <v>1347</v>
      </c>
      <c r="O984">
        <v>1</v>
      </c>
    </row>
    <row r="985" spans="14:15" x14ac:dyDescent="0.2">
      <c r="N985" s="56" t="s">
        <v>1159</v>
      </c>
      <c r="O985">
        <v>1</v>
      </c>
    </row>
    <row r="986" spans="14:15" x14ac:dyDescent="0.2">
      <c r="N986" s="56" t="s">
        <v>1041</v>
      </c>
      <c r="O986">
        <v>1</v>
      </c>
    </row>
    <row r="987" spans="14:15" x14ac:dyDescent="0.2">
      <c r="N987" s="56" t="s">
        <v>562</v>
      </c>
      <c r="O987">
        <v>1</v>
      </c>
    </row>
    <row r="988" spans="14:15" x14ac:dyDescent="0.2">
      <c r="N988" s="56" t="s">
        <v>826</v>
      </c>
      <c r="O988">
        <v>1</v>
      </c>
    </row>
    <row r="989" spans="14:15" x14ac:dyDescent="0.2">
      <c r="N989" s="56" t="s">
        <v>1000</v>
      </c>
      <c r="O989">
        <v>1</v>
      </c>
    </row>
    <row r="990" spans="14:15" x14ac:dyDescent="0.2">
      <c r="N990" s="56" t="s">
        <v>819</v>
      </c>
      <c r="O990">
        <v>1</v>
      </c>
    </row>
    <row r="991" spans="14:15" x14ac:dyDescent="0.2">
      <c r="N991" s="56" t="s">
        <v>1349</v>
      </c>
      <c r="O991">
        <v>1</v>
      </c>
    </row>
    <row r="992" spans="14:15" x14ac:dyDescent="0.2">
      <c r="N992" s="56" t="s">
        <v>1700</v>
      </c>
      <c r="O992">
        <v>1</v>
      </c>
    </row>
    <row r="993" spans="14:15" x14ac:dyDescent="0.2">
      <c r="N993" s="56" t="s">
        <v>1715</v>
      </c>
      <c r="O993">
        <v>1</v>
      </c>
    </row>
    <row r="994" spans="14:15" x14ac:dyDescent="0.2">
      <c r="N994" s="56" t="s">
        <v>978</v>
      </c>
      <c r="O994">
        <v>1</v>
      </c>
    </row>
    <row r="995" spans="14:15" x14ac:dyDescent="0.2">
      <c r="N995" s="56" t="s">
        <v>143</v>
      </c>
      <c r="O995">
        <v>1</v>
      </c>
    </row>
    <row r="996" spans="14:15" x14ac:dyDescent="0.2">
      <c r="N996" s="56" t="s">
        <v>1058</v>
      </c>
      <c r="O996">
        <v>1</v>
      </c>
    </row>
    <row r="997" spans="14:15" x14ac:dyDescent="0.2">
      <c r="N997" s="56" t="s">
        <v>1029</v>
      </c>
      <c r="O997">
        <v>1</v>
      </c>
    </row>
    <row r="998" spans="14:15" x14ac:dyDescent="0.2">
      <c r="N998" s="56" t="s">
        <v>1471</v>
      </c>
      <c r="O998">
        <v>1</v>
      </c>
    </row>
    <row r="999" spans="14:15" x14ac:dyDescent="0.2">
      <c r="N999" s="56" t="s">
        <v>814</v>
      </c>
      <c r="O999">
        <v>1</v>
      </c>
    </row>
    <row r="1000" spans="14:15" x14ac:dyDescent="0.2">
      <c r="N1000" s="56" t="s">
        <v>825</v>
      </c>
      <c r="O1000">
        <v>1</v>
      </c>
    </row>
    <row r="1001" spans="14:15" x14ac:dyDescent="0.2">
      <c r="N1001" s="56" t="s">
        <v>906</v>
      </c>
      <c r="O1001">
        <v>1</v>
      </c>
    </row>
    <row r="1002" spans="14:15" x14ac:dyDescent="0.2">
      <c r="N1002" s="56" t="s">
        <v>1443</v>
      </c>
      <c r="O1002">
        <v>1</v>
      </c>
    </row>
    <row r="1003" spans="14:15" x14ac:dyDescent="0.2">
      <c r="N1003" s="56" t="s">
        <v>1323</v>
      </c>
      <c r="O1003">
        <v>1</v>
      </c>
    </row>
    <row r="1004" spans="14:15" x14ac:dyDescent="0.2">
      <c r="N1004" s="56" t="s">
        <v>1326</v>
      </c>
      <c r="O1004">
        <v>1</v>
      </c>
    </row>
    <row r="1005" spans="14:15" x14ac:dyDescent="0.2">
      <c r="N1005" s="56" t="s">
        <v>342</v>
      </c>
      <c r="O1005">
        <v>1</v>
      </c>
    </row>
    <row r="1006" spans="14:15" x14ac:dyDescent="0.2">
      <c r="N1006" s="56" t="s">
        <v>997</v>
      </c>
      <c r="O1006">
        <v>1</v>
      </c>
    </row>
    <row r="1007" spans="14:15" x14ac:dyDescent="0.2">
      <c r="N1007" s="56" t="s">
        <v>1184</v>
      </c>
      <c r="O1007">
        <v>1</v>
      </c>
    </row>
    <row r="1008" spans="14:15" x14ac:dyDescent="0.2">
      <c r="N1008" s="56" t="s">
        <v>1197</v>
      </c>
      <c r="O1008">
        <v>1</v>
      </c>
    </row>
    <row r="1009" spans="14:15" x14ac:dyDescent="0.2">
      <c r="N1009" s="56" t="s">
        <v>281</v>
      </c>
      <c r="O1009">
        <v>1</v>
      </c>
    </row>
    <row r="1010" spans="14:15" x14ac:dyDescent="0.2">
      <c r="N1010" s="56" t="s">
        <v>467</v>
      </c>
      <c r="O1010">
        <v>1</v>
      </c>
    </row>
    <row r="1011" spans="14:15" x14ac:dyDescent="0.2">
      <c r="N1011" s="56" t="s">
        <v>1042</v>
      </c>
      <c r="O1011">
        <v>1</v>
      </c>
    </row>
    <row r="1012" spans="14:15" x14ac:dyDescent="0.2">
      <c r="N1012" s="56" t="s">
        <v>1329</v>
      </c>
      <c r="O1012">
        <v>1</v>
      </c>
    </row>
    <row r="1013" spans="14:15" x14ac:dyDescent="0.2">
      <c r="N1013" s="56" t="s">
        <v>489</v>
      </c>
      <c r="O1013">
        <v>1</v>
      </c>
    </row>
    <row r="1014" spans="14:15" x14ac:dyDescent="0.2">
      <c r="N1014" s="56" t="s">
        <v>876</v>
      </c>
      <c r="O1014">
        <v>1</v>
      </c>
    </row>
    <row r="1015" spans="14:15" x14ac:dyDescent="0.2">
      <c r="N1015" s="56" t="s">
        <v>635</v>
      </c>
      <c r="O1015">
        <v>1</v>
      </c>
    </row>
    <row r="1016" spans="14:15" x14ac:dyDescent="0.2">
      <c r="N1016" s="56" t="s">
        <v>300</v>
      </c>
      <c r="O1016">
        <v>1</v>
      </c>
    </row>
    <row r="1017" spans="14:15" x14ac:dyDescent="0.2">
      <c r="N1017" s="56" t="s">
        <v>494</v>
      </c>
      <c r="O1017">
        <v>1</v>
      </c>
    </row>
    <row r="1018" spans="14:15" x14ac:dyDescent="0.2">
      <c r="N1018" s="56" t="s">
        <v>682</v>
      </c>
      <c r="O1018">
        <v>1</v>
      </c>
    </row>
    <row r="1019" spans="14:15" x14ac:dyDescent="0.2">
      <c r="N1019" s="56" t="s">
        <v>636</v>
      </c>
      <c r="O1019">
        <v>1</v>
      </c>
    </row>
    <row r="1020" spans="14:15" x14ac:dyDescent="0.2">
      <c r="N1020" s="56" t="s">
        <v>1909</v>
      </c>
      <c r="O1020">
        <v>1</v>
      </c>
    </row>
    <row r="1021" spans="14:15" x14ac:dyDescent="0.2">
      <c r="N1021" s="56" t="s">
        <v>927</v>
      </c>
      <c r="O1021">
        <v>1</v>
      </c>
    </row>
    <row r="1022" spans="14:15" x14ac:dyDescent="0.2">
      <c r="N1022" s="56" t="s">
        <v>463</v>
      </c>
      <c r="O1022">
        <v>1</v>
      </c>
    </row>
    <row r="1023" spans="14:15" x14ac:dyDescent="0.2">
      <c r="N1023" s="56" t="s">
        <v>1838</v>
      </c>
      <c r="O1023">
        <v>1</v>
      </c>
    </row>
    <row r="1024" spans="14:15" x14ac:dyDescent="0.2">
      <c r="N1024" s="56" t="s">
        <v>1597</v>
      </c>
      <c r="O1024">
        <v>1</v>
      </c>
    </row>
    <row r="1025" spans="14:15" x14ac:dyDescent="0.2">
      <c r="N1025" s="56" t="s">
        <v>1136</v>
      </c>
      <c r="O1025">
        <v>1</v>
      </c>
    </row>
    <row r="1026" spans="14:15" x14ac:dyDescent="0.2">
      <c r="N1026" s="56" t="s">
        <v>791</v>
      </c>
      <c r="O1026">
        <v>1</v>
      </c>
    </row>
    <row r="1027" spans="14:15" x14ac:dyDescent="0.2">
      <c r="N1027" s="56" t="s">
        <v>1726</v>
      </c>
      <c r="O1027">
        <v>1</v>
      </c>
    </row>
    <row r="1028" spans="14:15" x14ac:dyDescent="0.2">
      <c r="N1028" s="56" t="s">
        <v>1418</v>
      </c>
      <c r="O1028">
        <v>1</v>
      </c>
    </row>
    <row r="1029" spans="14:15" x14ac:dyDescent="0.2">
      <c r="N1029" s="56" t="s">
        <v>124</v>
      </c>
      <c r="O1029">
        <v>1</v>
      </c>
    </row>
    <row r="1030" spans="14:15" x14ac:dyDescent="0.2">
      <c r="N1030" s="56" t="s">
        <v>1039</v>
      </c>
      <c r="O1030">
        <v>1</v>
      </c>
    </row>
    <row r="1031" spans="14:15" x14ac:dyDescent="0.2">
      <c r="N1031" s="56" t="s">
        <v>310</v>
      </c>
      <c r="O1031">
        <v>1</v>
      </c>
    </row>
    <row r="1032" spans="14:15" x14ac:dyDescent="0.2">
      <c r="N1032" s="56" t="s">
        <v>1154</v>
      </c>
      <c r="O1032">
        <v>1</v>
      </c>
    </row>
    <row r="1033" spans="14:15" x14ac:dyDescent="0.2">
      <c r="N1033" s="56" t="s">
        <v>529</v>
      </c>
      <c r="O1033">
        <v>1</v>
      </c>
    </row>
    <row r="1034" spans="14:15" x14ac:dyDescent="0.2">
      <c r="N1034" s="56" t="s">
        <v>1452</v>
      </c>
      <c r="O1034">
        <v>1</v>
      </c>
    </row>
    <row r="1035" spans="14:15" x14ac:dyDescent="0.2">
      <c r="N1035" s="56" t="s">
        <v>904</v>
      </c>
      <c r="O1035">
        <v>1</v>
      </c>
    </row>
    <row r="1036" spans="14:15" x14ac:dyDescent="0.2">
      <c r="N1036" s="56" t="s">
        <v>1043</v>
      </c>
      <c r="O1036">
        <v>1</v>
      </c>
    </row>
    <row r="1037" spans="14:15" x14ac:dyDescent="0.2">
      <c r="N1037" s="56" t="s">
        <v>1015</v>
      </c>
      <c r="O1037">
        <v>1</v>
      </c>
    </row>
    <row r="1038" spans="14:15" x14ac:dyDescent="0.2">
      <c r="N1038" s="56" t="s">
        <v>1137</v>
      </c>
      <c r="O1038">
        <v>1</v>
      </c>
    </row>
    <row r="1039" spans="14:15" x14ac:dyDescent="0.2">
      <c r="N1039" s="56" t="s">
        <v>1637</v>
      </c>
      <c r="O1039">
        <v>1</v>
      </c>
    </row>
    <row r="1040" spans="14:15" x14ac:dyDescent="0.2">
      <c r="N1040" s="56" t="s">
        <v>744</v>
      </c>
      <c r="O1040">
        <v>1</v>
      </c>
    </row>
    <row r="1041" spans="14:15" x14ac:dyDescent="0.2">
      <c r="N1041" s="56" t="s">
        <v>846</v>
      </c>
      <c r="O1041">
        <v>1</v>
      </c>
    </row>
    <row r="1042" spans="14:15" x14ac:dyDescent="0.2">
      <c r="N1042" s="56" t="s">
        <v>862</v>
      </c>
      <c r="O1042">
        <v>1</v>
      </c>
    </row>
    <row r="1043" spans="14:15" x14ac:dyDescent="0.2">
      <c r="N1043" s="56" t="s">
        <v>1202</v>
      </c>
      <c r="O1043">
        <v>1</v>
      </c>
    </row>
    <row r="1044" spans="14:15" x14ac:dyDescent="0.2">
      <c r="N1044" s="56" t="s">
        <v>914</v>
      </c>
      <c r="O1044">
        <v>1</v>
      </c>
    </row>
    <row r="1045" spans="14:15" x14ac:dyDescent="0.2">
      <c r="N1045" s="56" t="s">
        <v>503</v>
      </c>
      <c r="O1045">
        <v>1</v>
      </c>
    </row>
    <row r="1046" spans="14:15" x14ac:dyDescent="0.2">
      <c r="N1046" s="56" t="s">
        <v>664</v>
      </c>
      <c r="O1046">
        <v>1</v>
      </c>
    </row>
    <row r="1047" spans="14:15" x14ac:dyDescent="0.2">
      <c r="N1047" s="56" t="s">
        <v>207</v>
      </c>
      <c r="O1047">
        <v>1</v>
      </c>
    </row>
    <row r="1048" spans="14:15" x14ac:dyDescent="0.2">
      <c r="N1048" s="56" t="s">
        <v>1166</v>
      </c>
      <c r="O1048">
        <v>1</v>
      </c>
    </row>
    <row r="1049" spans="14:15" x14ac:dyDescent="0.2">
      <c r="N1049" s="56" t="s">
        <v>1073</v>
      </c>
      <c r="O1049">
        <v>1</v>
      </c>
    </row>
    <row r="1050" spans="14:15" x14ac:dyDescent="0.2">
      <c r="N1050" s="56" t="s">
        <v>557</v>
      </c>
      <c r="O1050">
        <v>1</v>
      </c>
    </row>
    <row r="1051" spans="14:15" x14ac:dyDescent="0.2">
      <c r="N1051" s="56" t="s">
        <v>1548</v>
      </c>
      <c r="O1051">
        <v>1</v>
      </c>
    </row>
    <row r="1052" spans="14:15" x14ac:dyDescent="0.2">
      <c r="N1052" s="56" t="s">
        <v>1533</v>
      </c>
      <c r="O1052">
        <v>1</v>
      </c>
    </row>
    <row r="1053" spans="14:15" x14ac:dyDescent="0.2">
      <c r="N1053" s="56" t="s">
        <v>1896</v>
      </c>
      <c r="O1053">
        <v>1</v>
      </c>
    </row>
    <row r="1054" spans="14:15" x14ac:dyDescent="0.2">
      <c r="N1054" s="56" t="s">
        <v>952</v>
      </c>
      <c r="O1054">
        <v>1</v>
      </c>
    </row>
    <row r="1055" spans="14:15" x14ac:dyDescent="0.2">
      <c r="N1055" s="56" t="s">
        <v>907</v>
      </c>
      <c r="O1055">
        <v>1</v>
      </c>
    </row>
    <row r="1056" spans="14:15" x14ac:dyDescent="0.2">
      <c r="N1056" s="56" t="s">
        <v>1841</v>
      </c>
      <c r="O1056">
        <v>1</v>
      </c>
    </row>
    <row r="1057" spans="14:15" x14ac:dyDescent="0.2">
      <c r="N1057" s="56" t="s">
        <v>1718</v>
      </c>
      <c r="O1057">
        <v>1</v>
      </c>
    </row>
    <row r="1058" spans="14:15" x14ac:dyDescent="0.2">
      <c r="N1058" s="56" t="s">
        <v>928</v>
      </c>
      <c r="O1058">
        <v>1</v>
      </c>
    </row>
    <row r="1059" spans="14:15" x14ac:dyDescent="0.2">
      <c r="N1059" s="56" t="s">
        <v>1659</v>
      </c>
      <c r="O1059">
        <v>1</v>
      </c>
    </row>
    <row r="1060" spans="14:15" x14ac:dyDescent="0.2">
      <c r="N1060" s="56" t="s">
        <v>1055</v>
      </c>
      <c r="O1060">
        <v>1</v>
      </c>
    </row>
    <row r="1061" spans="14:15" x14ac:dyDescent="0.2">
      <c r="N1061" s="56" t="s">
        <v>1381</v>
      </c>
      <c r="O1061">
        <v>1</v>
      </c>
    </row>
    <row r="1062" spans="14:15" x14ac:dyDescent="0.2">
      <c r="N1062" s="56" t="s">
        <v>392</v>
      </c>
      <c r="O1062">
        <v>1</v>
      </c>
    </row>
    <row r="1063" spans="14:15" x14ac:dyDescent="0.2">
      <c r="N1063" s="56" t="s">
        <v>956</v>
      </c>
      <c r="O1063">
        <v>1</v>
      </c>
    </row>
    <row r="1064" spans="14:15" x14ac:dyDescent="0.2">
      <c r="N1064" s="56" t="s">
        <v>219</v>
      </c>
      <c r="O1064">
        <v>1</v>
      </c>
    </row>
    <row r="1065" spans="14:15" x14ac:dyDescent="0.2">
      <c r="N1065" s="56" t="s">
        <v>369</v>
      </c>
      <c r="O1065">
        <v>1</v>
      </c>
    </row>
    <row r="1066" spans="14:15" x14ac:dyDescent="0.2">
      <c r="N1066" s="56" t="s">
        <v>795</v>
      </c>
      <c r="O1066">
        <v>1</v>
      </c>
    </row>
    <row r="1067" spans="14:15" x14ac:dyDescent="0.2">
      <c r="N1067" s="56" t="s">
        <v>1198</v>
      </c>
      <c r="O1067">
        <v>1</v>
      </c>
    </row>
    <row r="1068" spans="14:15" x14ac:dyDescent="0.2">
      <c r="N1068" s="56" t="s">
        <v>1808</v>
      </c>
      <c r="O1068">
        <v>1</v>
      </c>
    </row>
    <row r="1069" spans="14:15" x14ac:dyDescent="0.2">
      <c r="N1069" s="56" t="s">
        <v>364</v>
      </c>
      <c r="O1069">
        <v>1</v>
      </c>
    </row>
    <row r="1070" spans="14:15" x14ac:dyDescent="0.2">
      <c r="N1070" s="56" t="s">
        <v>1576</v>
      </c>
      <c r="O1070">
        <v>1</v>
      </c>
    </row>
    <row r="1071" spans="14:15" x14ac:dyDescent="0.2">
      <c r="N1071" s="56" t="s">
        <v>865</v>
      </c>
      <c r="O1071">
        <v>1</v>
      </c>
    </row>
    <row r="1072" spans="14:15" x14ac:dyDescent="0.2">
      <c r="N1072" s="56" t="s">
        <v>1607</v>
      </c>
      <c r="O1072">
        <v>1</v>
      </c>
    </row>
    <row r="1073" spans="14:15" x14ac:dyDescent="0.2">
      <c r="N1073" s="56" t="s">
        <v>248</v>
      </c>
      <c r="O1073">
        <v>1</v>
      </c>
    </row>
    <row r="1074" spans="14:15" x14ac:dyDescent="0.2">
      <c r="N1074" s="56" t="s">
        <v>1518</v>
      </c>
      <c r="O1074">
        <v>1</v>
      </c>
    </row>
    <row r="1075" spans="14:15" x14ac:dyDescent="0.2">
      <c r="N1075" s="56" t="s">
        <v>1133</v>
      </c>
      <c r="O1075">
        <v>1</v>
      </c>
    </row>
    <row r="1076" spans="14:15" x14ac:dyDescent="0.2">
      <c r="N1076" s="56" t="s">
        <v>1461</v>
      </c>
      <c r="O1076">
        <v>1</v>
      </c>
    </row>
    <row r="1077" spans="14:15" x14ac:dyDescent="0.2">
      <c r="N1077" s="56" t="s">
        <v>178</v>
      </c>
      <c r="O1077">
        <v>1</v>
      </c>
    </row>
    <row r="1078" spans="14:15" x14ac:dyDescent="0.2">
      <c r="N1078" s="56" t="s">
        <v>428</v>
      </c>
      <c r="O1078">
        <v>1</v>
      </c>
    </row>
    <row r="1079" spans="14:15" x14ac:dyDescent="0.2">
      <c r="N1079" s="56" t="s">
        <v>1615</v>
      </c>
      <c r="O1079">
        <v>1</v>
      </c>
    </row>
    <row r="1080" spans="14:15" x14ac:dyDescent="0.2">
      <c r="N1080" s="56" t="s">
        <v>660</v>
      </c>
      <c r="O1080">
        <v>1</v>
      </c>
    </row>
    <row r="1081" spans="14:15" x14ac:dyDescent="0.2">
      <c r="N1081" s="56" t="s">
        <v>1344</v>
      </c>
      <c r="O1081">
        <v>1</v>
      </c>
    </row>
    <row r="1082" spans="14:15" x14ac:dyDescent="0.2">
      <c r="N1082" s="56" t="s">
        <v>781</v>
      </c>
      <c r="O1082">
        <v>1</v>
      </c>
    </row>
    <row r="1083" spans="14:15" x14ac:dyDescent="0.2">
      <c r="N1083" s="56" t="s">
        <v>626</v>
      </c>
      <c r="O1083">
        <v>1</v>
      </c>
    </row>
    <row r="1084" spans="14:15" x14ac:dyDescent="0.2">
      <c r="N1084" s="56" t="s">
        <v>164</v>
      </c>
      <c r="O1084">
        <v>1</v>
      </c>
    </row>
    <row r="1085" spans="14:15" x14ac:dyDescent="0.2">
      <c r="N1085" s="56" t="s">
        <v>132</v>
      </c>
      <c r="O1085">
        <v>1</v>
      </c>
    </row>
    <row r="1086" spans="14:15" x14ac:dyDescent="0.2">
      <c r="N1086" s="56" t="s">
        <v>633</v>
      </c>
      <c r="O1086">
        <v>1</v>
      </c>
    </row>
    <row r="1087" spans="14:15" x14ac:dyDescent="0.2">
      <c r="N1087" s="56" t="s">
        <v>226</v>
      </c>
      <c r="O1087">
        <v>1</v>
      </c>
    </row>
    <row r="1088" spans="14:15" x14ac:dyDescent="0.2">
      <c r="N1088" s="56" t="s">
        <v>848</v>
      </c>
      <c r="O1088">
        <v>1</v>
      </c>
    </row>
    <row r="1089" spans="14:15" x14ac:dyDescent="0.2">
      <c r="N1089" s="56" t="s">
        <v>371</v>
      </c>
      <c r="O1089">
        <v>1</v>
      </c>
    </row>
    <row r="1090" spans="14:15" x14ac:dyDescent="0.2">
      <c r="N1090" s="56" t="s">
        <v>508</v>
      </c>
      <c r="O1090">
        <v>1</v>
      </c>
    </row>
    <row r="1091" spans="14:15" x14ac:dyDescent="0.2">
      <c r="N1091" s="56" t="s">
        <v>1712</v>
      </c>
      <c r="O1091">
        <v>1</v>
      </c>
    </row>
    <row r="1092" spans="14:15" x14ac:dyDescent="0.2">
      <c r="N1092" s="56" t="s">
        <v>923</v>
      </c>
      <c r="O1092">
        <v>1</v>
      </c>
    </row>
    <row r="1093" spans="14:15" x14ac:dyDescent="0.2">
      <c r="N1093" s="56" t="s">
        <v>1796</v>
      </c>
      <c r="O1093">
        <v>1</v>
      </c>
    </row>
    <row r="1094" spans="14:15" x14ac:dyDescent="0.2">
      <c r="N1094" s="56" t="s">
        <v>1795</v>
      </c>
      <c r="O1094">
        <v>1</v>
      </c>
    </row>
    <row r="1095" spans="14:15" x14ac:dyDescent="0.2">
      <c r="N1095" s="56" t="s">
        <v>759</v>
      </c>
      <c r="O1095">
        <v>1</v>
      </c>
    </row>
    <row r="1096" spans="14:15" x14ac:dyDescent="0.2">
      <c r="N1096" s="56" t="s">
        <v>734</v>
      </c>
      <c r="O1096">
        <v>1</v>
      </c>
    </row>
    <row r="1097" spans="14:15" x14ac:dyDescent="0.2">
      <c r="N1097" s="56" t="s">
        <v>1109</v>
      </c>
      <c r="O1097">
        <v>1</v>
      </c>
    </row>
    <row r="1098" spans="14:15" x14ac:dyDescent="0.2">
      <c r="N1098" s="56" t="s">
        <v>1476</v>
      </c>
      <c r="O1098">
        <v>1</v>
      </c>
    </row>
    <row r="1099" spans="14:15" x14ac:dyDescent="0.2">
      <c r="N1099" s="56" t="s">
        <v>1110</v>
      </c>
      <c r="O1099">
        <v>1</v>
      </c>
    </row>
    <row r="1100" spans="14:15" x14ac:dyDescent="0.2">
      <c r="N1100" s="56" t="s">
        <v>979</v>
      </c>
      <c r="O1100">
        <v>1</v>
      </c>
    </row>
    <row r="1101" spans="14:15" x14ac:dyDescent="0.2">
      <c r="N1101" s="56" t="s">
        <v>573</v>
      </c>
      <c r="O1101">
        <v>1</v>
      </c>
    </row>
    <row r="1102" spans="14:15" x14ac:dyDescent="0.2">
      <c r="N1102" s="56" t="s">
        <v>975</v>
      </c>
      <c r="O1102">
        <v>1</v>
      </c>
    </row>
    <row r="1103" spans="14:15" x14ac:dyDescent="0.2">
      <c r="N1103" s="56" t="s">
        <v>1826</v>
      </c>
      <c r="O1103">
        <v>1</v>
      </c>
    </row>
    <row r="1104" spans="14:15" x14ac:dyDescent="0.2">
      <c r="N1104" s="56" t="s">
        <v>954</v>
      </c>
      <c r="O1104">
        <v>1</v>
      </c>
    </row>
    <row r="1105" spans="14:15" x14ac:dyDescent="0.2">
      <c r="N1105" s="56" t="s">
        <v>1219</v>
      </c>
      <c r="O1105">
        <v>1</v>
      </c>
    </row>
    <row r="1106" spans="14:15" x14ac:dyDescent="0.2">
      <c r="N1106" s="56" t="s">
        <v>1374</v>
      </c>
      <c r="O1106">
        <v>1</v>
      </c>
    </row>
    <row r="1107" spans="14:15" x14ac:dyDescent="0.2">
      <c r="N1107" s="56" t="s">
        <v>449</v>
      </c>
      <c r="O1107">
        <v>1</v>
      </c>
    </row>
    <row r="1108" spans="14:15" x14ac:dyDescent="0.2">
      <c r="N1108" s="56" t="s">
        <v>1695</v>
      </c>
      <c r="O1108">
        <v>1</v>
      </c>
    </row>
    <row r="1109" spans="14:15" x14ac:dyDescent="0.2">
      <c r="N1109" s="56" t="s">
        <v>950</v>
      </c>
      <c r="O1109">
        <v>1</v>
      </c>
    </row>
    <row r="1110" spans="14:15" x14ac:dyDescent="0.2">
      <c r="N1110" s="56" t="s">
        <v>1057</v>
      </c>
      <c r="O1110">
        <v>1</v>
      </c>
    </row>
    <row r="1111" spans="14:15" x14ac:dyDescent="0.2">
      <c r="N1111" s="56" t="s">
        <v>1064</v>
      </c>
      <c r="O1111">
        <v>1</v>
      </c>
    </row>
    <row r="1112" spans="14:15" x14ac:dyDescent="0.2">
      <c r="N1112" s="56" t="s">
        <v>1588</v>
      </c>
      <c r="O1112">
        <v>1</v>
      </c>
    </row>
    <row r="1113" spans="14:15" x14ac:dyDescent="0.2">
      <c r="N1113" s="56" t="s">
        <v>1730</v>
      </c>
      <c r="O1113">
        <v>1</v>
      </c>
    </row>
    <row r="1114" spans="14:15" x14ac:dyDescent="0.2">
      <c r="N1114" s="56" t="s">
        <v>1771</v>
      </c>
      <c r="O1114">
        <v>1</v>
      </c>
    </row>
    <row r="1115" spans="14:15" x14ac:dyDescent="0.2">
      <c r="N1115" s="56" t="s">
        <v>612</v>
      </c>
      <c r="O1115">
        <v>1</v>
      </c>
    </row>
    <row r="1116" spans="14:15" x14ac:dyDescent="0.2">
      <c r="N1116" s="56" t="s">
        <v>1419</v>
      </c>
      <c r="O1116">
        <v>1</v>
      </c>
    </row>
    <row r="1117" spans="14:15" x14ac:dyDescent="0.2">
      <c r="N1117" s="56" t="s">
        <v>472</v>
      </c>
      <c r="O1117">
        <v>1</v>
      </c>
    </row>
    <row r="1118" spans="14:15" x14ac:dyDescent="0.2">
      <c r="N1118" s="56" t="s">
        <v>1312</v>
      </c>
      <c r="O1118">
        <v>1</v>
      </c>
    </row>
    <row r="1119" spans="14:15" x14ac:dyDescent="0.2">
      <c r="N1119" s="56" t="s">
        <v>1367</v>
      </c>
      <c r="O1119">
        <v>1</v>
      </c>
    </row>
    <row r="1120" spans="14:15" x14ac:dyDescent="0.2">
      <c r="N1120" s="56" t="s">
        <v>1494</v>
      </c>
      <c r="O1120">
        <v>1</v>
      </c>
    </row>
    <row r="1121" spans="14:15" x14ac:dyDescent="0.2">
      <c r="N1121" s="56" t="s">
        <v>1232</v>
      </c>
      <c r="O1121">
        <v>1</v>
      </c>
    </row>
    <row r="1122" spans="14:15" x14ac:dyDescent="0.2">
      <c r="N1122" s="56" t="s">
        <v>1618</v>
      </c>
      <c r="O1122">
        <v>1</v>
      </c>
    </row>
    <row r="1123" spans="14:15" x14ac:dyDescent="0.2">
      <c r="N1123" s="56" t="s">
        <v>1591</v>
      </c>
      <c r="O1123">
        <v>1</v>
      </c>
    </row>
    <row r="1124" spans="14:15" x14ac:dyDescent="0.2">
      <c r="N1124" s="56" t="s">
        <v>1645</v>
      </c>
      <c r="O1124">
        <v>1</v>
      </c>
    </row>
    <row r="1125" spans="14:15" x14ac:dyDescent="0.2">
      <c r="N1125" s="56" t="s">
        <v>1286</v>
      </c>
      <c r="O1125">
        <v>1</v>
      </c>
    </row>
    <row r="1126" spans="14:15" x14ac:dyDescent="0.2">
      <c r="N1126" s="56" t="s">
        <v>1111</v>
      </c>
      <c r="O1126">
        <v>1</v>
      </c>
    </row>
    <row r="1127" spans="14:15" x14ac:dyDescent="0.2">
      <c r="N1127" s="56" t="s">
        <v>1051</v>
      </c>
      <c r="O1127">
        <v>1</v>
      </c>
    </row>
    <row r="1128" spans="14:15" x14ac:dyDescent="0.2">
      <c r="N1128" s="56" t="s">
        <v>671</v>
      </c>
      <c r="O1128">
        <v>1</v>
      </c>
    </row>
    <row r="1129" spans="14:15" x14ac:dyDescent="0.2">
      <c r="N1129" s="56" t="s">
        <v>215</v>
      </c>
      <c r="O1129">
        <v>1</v>
      </c>
    </row>
    <row r="1130" spans="14:15" x14ac:dyDescent="0.2">
      <c r="N1130" s="56" t="s">
        <v>1524</v>
      </c>
      <c r="O1130">
        <v>1</v>
      </c>
    </row>
    <row r="1131" spans="14:15" x14ac:dyDescent="0.2">
      <c r="N1131" s="56" t="s">
        <v>753</v>
      </c>
      <c r="O1131">
        <v>1</v>
      </c>
    </row>
    <row r="1132" spans="14:15" x14ac:dyDescent="0.2">
      <c r="N1132" s="56" t="s">
        <v>1651</v>
      </c>
      <c r="O1132">
        <v>1</v>
      </c>
    </row>
    <row r="1133" spans="14:15" x14ac:dyDescent="0.2">
      <c r="N1133" s="56" t="s">
        <v>1763</v>
      </c>
      <c r="O1133">
        <v>1</v>
      </c>
    </row>
    <row r="1134" spans="14:15" x14ac:dyDescent="0.2">
      <c r="N1134" s="56" t="s">
        <v>1380</v>
      </c>
      <c r="O1134">
        <v>1</v>
      </c>
    </row>
    <row r="1135" spans="14:15" x14ac:dyDescent="0.2">
      <c r="N1135" s="56" t="s">
        <v>1274</v>
      </c>
      <c r="O1135">
        <v>1</v>
      </c>
    </row>
    <row r="1136" spans="14:15" x14ac:dyDescent="0.2">
      <c r="N1136" s="56" t="s">
        <v>1638</v>
      </c>
      <c r="O1136">
        <v>1</v>
      </c>
    </row>
    <row r="1137" spans="14:15" x14ac:dyDescent="0.2">
      <c r="N1137" s="56" t="s">
        <v>295</v>
      </c>
      <c r="O1137">
        <v>1</v>
      </c>
    </row>
    <row r="1138" spans="14:15" x14ac:dyDescent="0.2">
      <c r="N1138" s="56" t="s">
        <v>796</v>
      </c>
      <c r="O1138">
        <v>1</v>
      </c>
    </row>
    <row r="1139" spans="14:15" x14ac:dyDescent="0.2">
      <c r="N1139" s="56" t="s">
        <v>461</v>
      </c>
      <c r="O1139">
        <v>1</v>
      </c>
    </row>
    <row r="1140" spans="14:15" x14ac:dyDescent="0.2">
      <c r="N1140" s="56" t="s">
        <v>1535</v>
      </c>
      <c r="O1140">
        <v>1</v>
      </c>
    </row>
    <row r="1141" spans="14:15" x14ac:dyDescent="0.2">
      <c r="N1141" s="56" t="s">
        <v>597</v>
      </c>
      <c r="O1141">
        <v>1</v>
      </c>
    </row>
    <row r="1142" spans="14:15" x14ac:dyDescent="0.2">
      <c r="N1142" s="56" t="s">
        <v>1188</v>
      </c>
      <c r="O1142">
        <v>1</v>
      </c>
    </row>
    <row r="1143" spans="14:15" x14ac:dyDescent="0.2">
      <c r="N1143" s="56" t="s">
        <v>1397</v>
      </c>
      <c r="O1143">
        <v>1</v>
      </c>
    </row>
    <row r="1144" spans="14:15" x14ac:dyDescent="0.2">
      <c r="N1144" s="56" t="s">
        <v>784</v>
      </c>
      <c r="O1144">
        <v>1</v>
      </c>
    </row>
    <row r="1145" spans="14:15" x14ac:dyDescent="0.2">
      <c r="N1145" s="56" t="s">
        <v>1262</v>
      </c>
      <c r="O1145">
        <v>1</v>
      </c>
    </row>
    <row r="1146" spans="14:15" x14ac:dyDescent="0.2">
      <c r="N1146" s="56" t="s">
        <v>800</v>
      </c>
      <c r="O1146">
        <v>1</v>
      </c>
    </row>
    <row r="1147" spans="14:15" x14ac:dyDescent="0.2">
      <c r="N1147" s="56" t="s">
        <v>534</v>
      </c>
      <c r="O1147">
        <v>1</v>
      </c>
    </row>
    <row r="1148" spans="14:15" x14ac:dyDescent="0.2">
      <c r="N1148" s="56" t="s">
        <v>332</v>
      </c>
      <c r="O1148">
        <v>1</v>
      </c>
    </row>
    <row r="1149" spans="14:15" x14ac:dyDescent="0.2">
      <c r="N1149" s="56" t="s">
        <v>1698</v>
      </c>
      <c r="O1149">
        <v>1</v>
      </c>
    </row>
    <row r="1150" spans="14:15" x14ac:dyDescent="0.2">
      <c r="N1150" s="56" t="s">
        <v>797</v>
      </c>
      <c r="O1150">
        <v>1</v>
      </c>
    </row>
    <row r="1151" spans="14:15" x14ac:dyDescent="0.2">
      <c r="N1151" s="56" t="s">
        <v>1040</v>
      </c>
      <c r="O1151">
        <v>1</v>
      </c>
    </row>
    <row r="1152" spans="14:15" x14ac:dyDescent="0.2">
      <c r="N1152" s="56" t="s">
        <v>1240</v>
      </c>
      <c r="O1152">
        <v>1</v>
      </c>
    </row>
    <row r="1153" spans="14:15" x14ac:dyDescent="0.2">
      <c r="N1153" s="56" t="s">
        <v>1725</v>
      </c>
      <c r="O1153">
        <v>1</v>
      </c>
    </row>
    <row r="1154" spans="14:15" x14ac:dyDescent="0.2">
      <c r="N1154" s="56" t="s">
        <v>994</v>
      </c>
      <c r="O1154">
        <v>1</v>
      </c>
    </row>
    <row r="1155" spans="14:15" x14ac:dyDescent="0.2">
      <c r="N1155" s="56" t="s">
        <v>792</v>
      </c>
      <c r="O1155">
        <v>1</v>
      </c>
    </row>
    <row r="1156" spans="14:15" x14ac:dyDescent="0.2">
      <c r="N1156" s="56" t="s">
        <v>1640</v>
      </c>
      <c r="O1156">
        <v>1</v>
      </c>
    </row>
    <row r="1157" spans="14:15" x14ac:dyDescent="0.2">
      <c r="N1157" s="56" t="s">
        <v>973</v>
      </c>
      <c r="O1157">
        <v>1</v>
      </c>
    </row>
    <row r="1158" spans="14:15" x14ac:dyDescent="0.2">
      <c r="N1158" s="56" t="s">
        <v>168</v>
      </c>
      <c r="O1158">
        <v>1</v>
      </c>
    </row>
    <row r="1159" spans="14:15" x14ac:dyDescent="0.2">
      <c r="N1159" s="56" t="s">
        <v>1828</v>
      </c>
      <c r="O1159">
        <v>1</v>
      </c>
    </row>
    <row r="1160" spans="14:15" x14ac:dyDescent="0.2">
      <c r="N1160" s="56" t="s">
        <v>559</v>
      </c>
      <c r="O1160">
        <v>1</v>
      </c>
    </row>
    <row r="1161" spans="14:15" x14ac:dyDescent="0.2">
      <c r="N1161" s="56" t="s">
        <v>1587</v>
      </c>
      <c r="O1161">
        <v>1</v>
      </c>
    </row>
    <row r="1162" spans="14:15" x14ac:dyDescent="0.2">
      <c r="N1162" s="56" t="s">
        <v>995</v>
      </c>
      <c r="O1162">
        <v>1</v>
      </c>
    </row>
    <row r="1163" spans="14:15" x14ac:dyDescent="0.2">
      <c r="N1163" s="56" t="s">
        <v>1818</v>
      </c>
      <c r="O1163">
        <v>1</v>
      </c>
    </row>
    <row r="1164" spans="14:15" x14ac:dyDescent="0.2">
      <c r="N1164" s="56" t="s">
        <v>1339</v>
      </c>
      <c r="O1164">
        <v>1</v>
      </c>
    </row>
    <row r="1165" spans="14:15" x14ac:dyDescent="0.2">
      <c r="N1165" s="56" t="s">
        <v>1004</v>
      </c>
      <c r="O1165">
        <v>1</v>
      </c>
    </row>
    <row r="1166" spans="14:15" x14ac:dyDescent="0.2">
      <c r="N1166" s="56" t="s">
        <v>953</v>
      </c>
      <c r="O1166">
        <v>1</v>
      </c>
    </row>
    <row r="1167" spans="14:15" x14ac:dyDescent="0.2">
      <c r="N1167" s="56" t="s">
        <v>1164</v>
      </c>
      <c r="O1167">
        <v>1</v>
      </c>
    </row>
    <row r="1168" spans="14:15" x14ac:dyDescent="0.2">
      <c r="N1168" s="56" t="s">
        <v>1475</v>
      </c>
      <c r="O1168">
        <v>1</v>
      </c>
    </row>
    <row r="1169" spans="14:15" x14ac:dyDescent="0.2">
      <c r="N1169" s="56" t="s">
        <v>1825</v>
      </c>
      <c r="O1169">
        <v>1</v>
      </c>
    </row>
    <row r="1170" spans="14:15" x14ac:dyDescent="0.2">
      <c r="N1170" s="56" t="s">
        <v>685</v>
      </c>
      <c r="O1170">
        <v>1</v>
      </c>
    </row>
    <row r="1171" spans="14:15" x14ac:dyDescent="0.2">
      <c r="N1171" s="56" t="s">
        <v>1878</v>
      </c>
      <c r="O1171">
        <v>1</v>
      </c>
    </row>
    <row r="1172" spans="14:15" x14ac:dyDescent="0.2">
      <c r="N1172" s="56" t="s">
        <v>665</v>
      </c>
      <c r="O1172">
        <v>1</v>
      </c>
    </row>
    <row r="1173" spans="14:15" x14ac:dyDescent="0.2">
      <c r="N1173" s="56" t="s">
        <v>1102</v>
      </c>
      <c r="O1173">
        <v>1</v>
      </c>
    </row>
    <row r="1174" spans="14:15" x14ac:dyDescent="0.2">
      <c r="N1174" s="56" t="s">
        <v>745</v>
      </c>
      <c r="O1174">
        <v>1</v>
      </c>
    </row>
    <row r="1175" spans="14:15" x14ac:dyDescent="0.2">
      <c r="N1175" s="56" t="s">
        <v>1226</v>
      </c>
      <c r="O1175">
        <v>1</v>
      </c>
    </row>
    <row r="1176" spans="14:15" x14ac:dyDescent="0.2">
      <c r="N1176" s="56" t="s">
        <v>1080</v>
      </c>
      <c r="O1176">
        <v>1</v>
      </c>
    </row>
    <row r="1177" spans="14:15" x14ac:dyDescent="0.2">
      <c r="N1177" s="56" t="s">
        <v>1100</v>
      </c>
      <c r="O1177">
        <v>1</v>
      </c>
    </row>
    <row r="1178" spans="14:15" x14ac:dyDescent="0.2">
      <c r="N1178" s="56" t="s">
        <v>1823</v>
      </c>
      <c r="O1178">
        <v>1</v>
      </c>
    </row>
    <row r="1179" spans="14:15" x14ac:dyDescent="0.2">
      <c r="N1179" s="56" t="s">
        <v>1827</v>
      </c>
      <c r="O1179">
        <v>1</v>
      </c>
    </row>
    <row r="1180" spans="14:15" x14ac:dyDescent="0.2">
      <c r="N1180" s="56" t="s">
        <v>521</v>
      </c>
      <c r="O1180">
        <v>1</v>
      </c>
    </row>
    <row r="1181" spans="14:15" x14ac:dyDescent="0.2">
      <c r="N1181" s="56" t="s">
        <v>718</v>
      </c>
      <c r="O1181">
        <v>1</v>
      </c>
    </row>
    <row r="1182" spans="14:15" x14ac:dyDescent="0.2">
      <c r="N1182" s="56" t="s">
        <v>1229</v>
      </c>
      <c r="O1182">
        <v>1</v>
      </c>
    </row>
    <row r="1183" spans="14:15" x14ac:dyDescent="0.2">
      <c r="N1183" s="56" t="s">
        <v>1770</v>
      </c>
      <c r="O1183">
        <v>1</v>
      </c>
    </row>
    <row r="1184" spans="14:15" x14ac:dyDescent="0.2">
      <c r="N1184" s="56" t="s">
        <v>1646</v>
      </c>
      <c r="O1184">
        <v>1</v>
      </c>
    </row>
    <row r="1185" spans="14:15" x14ac:dyDescent="0.2">
      <c r="N1185" s="56" t="s">
        <v>1467</v>
      </c>
      <c r="O1185">
        <v>1</v>
      </c>
    </row>
    <row r="1186" spans="14:15" x14ac:dyDescent="0.2">
      <c r="N1186" s="56" t="s">
        <v>654</v>
      </c>
      <c r="O1186">
        <v>1</v>
      </c>
    </row>
    <row r="1187" spans="14:15" x14ac:dyDescent="0.2">
      <c r="N1187" s="56" t="s">
        <v>989</v>
      </c>
      <c r="O1187">
        <v>1</v>
      </c>
    </row>
    <row r="1188" spans="14:15" x14ac:dyDescent="0.2">
      <c r="N1188" s="56" t="s">
        <v>1196</v>
      </c>
      <c r="O1188">
        <v>1</v>
      </c>
    </row>
    <row r="1189" spans="14:15" x14ac:dyDescent="0.2">
      <c r="N1189" s="56" t="s">
        <v>1492</v>
      </c>
      <c r="O1189">
        <v>1</v>
      </c>
    </row>
    <row r="1190" spans="14:15" x14ac:dyDescent="0.2">
      <c r="N1190" s="56" t="s">
        <v>696</v>
      </c>
      <c r="O1190">
        <v>1</v>
      </c>
    </row>
    <row r="1191" spans="14:15" x14ac:dyDescent="0.2">
      <c r="N1191" s="56" t="s">
        <v>1386</v>
      </c>
      <c r="O1191">
        <v>1</v>
      </c>
    </row>
    <row r="1192" spans="14:15" x14ac:dyDescent="0.2">
      <c r="N1192" s="56" t="s">
        <v>1642</v>
      </c>
      <c r="O1192">
        <v>1</v>
      </c>
    </row>
    <row r="1193" spans="14:15" x14ac:dyDescent="0.2">
      <c r="N1193" s="56" t="s">
        <v>1780</v>
      </c>
      <c r="O1193">
        <v>1</v>
      </c>
    </row>
    <row r="1194" spans="14:15" x14ac:dyDescent="0.2">
      <c r="N1194" s="56" t="s">
        <v>1830</v>
      </c>
      <c r="O1194">
        <v>1</v>
      </c>
    </row>
    <row r="1195" spans="14:15" x14ac:dyDescent="0.2">
      <c r="N1195" s="56" t="s">
        <v>1604</v>
      </c>
      <c r="O1195">
        <v>1</v>
      </c>
    </row>
    <row r="1196" spans="14:15" x14ac:dyDescent="0.2">
      <c r="N1196" s="56" t="s">
        <v>432</v>
      </c>
      <c r="O1196">
        <v>1</v>
      </c>
    </row>
    <row r="1197" spans="14:15" x14ac:dyDescent="0.2">
      <c r="N1197" s="56" t="s">
        <v>838</v>
      </c>
      <c r="O1197">
        <v>1</v>
      </c>
    </row>
    <row r="1198" spans="14:15" x14ac:dyDescent="0.2">
      <c r="N1198" s="56" t="s">
        <v>436</v>
      </c>
      <c r="O1198">
        <v>1</v>
      </c>
    </row>
    <row r="1199" spans="14:15" x14ac:dyDescent="0.2">
      <c r="N1199" s="56" t="s">
        <v>94</v>
      </c>
      <c r="O1199">
        <v>1</v>
      </c>
    </row>
    <row r="1200" spans="14:15" x14ac:dyDescent="0.2">
      <c r="N1200" s="56" t="s">
        <v>1797</v>
      </c>
      <c r="O1200">
        <v>1</v>
      </c>
    </row>
    <row r="1201" spans="14:15" x14ac:dyDescent="0.2">
      <c r="N1201" s="56" t="s">
        <v>1358</v>
      </c>
      <c r="O1201">
        <v>1</v>
      </c>
    </row>
    <row r="1202" spans="14:15" x14ac:dyDescent="0.2">
      <c r="N1202" s="56" t="s">
        <v>1553</v>
      </c>
      <c r="O1202">
        <v>1</v>
      </c>
    </row>
    <row r="1203" spans="14:15" x14ac:dyDescent="0.2">
      <c r="N1203" s="56" t="s">
        <v>1691</v>
      </c>
      <c r="O1203">
        <v>1</v>
      </c>
    </row>
    <row r="1204" spans="14:15" x14ac:dyDescent="0.2">
      <c r="N1204" s="56" t="s">
        <v>550</v>
      </c>
      <c r="O1204">
        <v>1</v>
      </c>
    </row>
    <row r="1205" spans="14:15" x14ac:dyDescent="0.2">
      <c r="N1205" s="56" t="s">
        <v>1170</v>
      </c>
      <c r="O1205">
        <v>1</v>
      </c>
    </row>
    <row r="1206" spans="14:15" x14ac:dyDescent="0.2">
      <c r="N1206" s="56" t="s">
        <v>477</v>
      </c>
      <c r="O1206">
        <v>1</v>
      </c>
    </row>
    <row r="1207" spans="14:15" x14ac:dyDescent="0.2">
      <c r="N1207" s="56" t="s">
        <v>1151</v>
      </c>
      <c r="O1207">
        <v>1</v>
      </c>
    </row>
    <row r="1208" spans="14:15" x14ac:dyDescent="0.2">
      <c r="N1208" s="56" t="s">
        <v>971</v>
      </c>
      <c r="O1208">
        <v>1</v>
      </c>
    </row>
    <row r="1209" spans="14:15" x14ac:dyDescent="0.2">
      <c r="N1209" s="56" t="s">
        <v>515</v>
      </c>
      <c r="O1209">
        <v>1</v>
      </c>
    </row>
    <row r="1210" spans="14:15" x14ac:dyDescent="0.2">
      <c r="N1210" s="56" t="s">
        <v>1851</v>
      </c>
      <c r="O1210">
        <v>1</v>
      </c>
    </row>
    <row r="1211" spans="14:15" x14ac:dyDescent="0.2">
      <c r="N1211" s="56" t="s">
        <v>1089</v>
      </c>
      <c r="O1211">
        <v>1</v>
      </c>
    </row>
    <row r="1212" spans="14:15" x14ac:dyDescent="0.2">
      <c r="N1212" s="56" t="s">
        <v>1536</v>
      </c>
      <c r="O1212">
        <v>1</v>
      </c>
    </row>
    <row r="1213" spans="14:15" x14ac:dyDescent="0.2">
      <c r="N1213" s="56" t="s">
        <v>618</v>
      </c>
      <c r="O1213">
        <v>1</v>
      </c>
    </row>
    <row r="1214" spans="14:15" x14ac:dyDescent="0.2">
      <c r="N1214" s="56" t="s">
        <v>1688</v>
      </c>
      <c r="O1214">
        <v>1</v>
      </c>
    </row>
    <row r="1215" spans="14:15" x14ac:dyDescent="0.2">
      <c r="N1215" s="56" t="s">
        <v>1317</v>
      </c>
      <c r="O1215">
        <v>1</v>
      </c>
    </row>
    <row r="1216" spans="14:15" x14ac:dyDescent="0.2">
      <c r="N1216" s="56" t="s">
        <v>1612</v>
      </c>
      <c r="O1216">
        <v>1</v>
      </c>
    </row>
    <row r="1217" spans="14:15" x14ac:dyDescent="0.2">
      <c r="N1217" s="56" t="s">
        <v>1589</v>
      </c>
      <c r="O1217">
        <v>1</v>
      </c>
    </row>
    <row r="1218" spans="14:15" x14ac:dyDescent="0.2">
      <c r="N1218" s="56" t="s">
        <v>1837</v>
      </c>
      <c r="O1218">
        <v>1</v>
      </c>
    </row>
    <row r="1219" spans="14:15" x14ac:dyDescent="0.2">
      <c r="N1219" s="56" t="s">
        <v>948</v>
      </c>
      <c r="O1219">
        <v>1</v>
      </c>
    </row>
    <row r="1220" spans="14:15" x14ac:dyDescent="0.2">
      <c r="N1220" s="56" t="s">
        <v>1480</v>
      </c>
      <c r="O1220">
        <v>1</v>
      </c>
    </row>
    <row r="1221" spans="14:15" x14ac:dyDescent="0.2">
      <c r="N1221" s="56" t="s">
        <v>430</v>
      </c>
      <c r="O1221">
        <v>1</v>
      </c>
    </row>
    <row r="1222" spans="14:15" x14ac:dyDescent="0.2">
      <c r="N1222" s="56" t="s">
        <v>670</v>
      </c>
      <c r="O1222">
        <v>1</v>
      </c>
    </row>
    <row r="1223" spans="14:15" x14ac:dyDescent="0.2">
      <c r="N1223" s="56" t="s">
        <v>1862</v>
      </c>
      <c r="O1223">
        <v>1</v>
      </c>
    </row>
    <row r="1224" spans="14:15" x14ac:dyDescent="0.2">
      <c r="N1224" s="56" t="s">
        <v>1916</v>
      </c>
      <c r="O1224">
        <v>1</v>
      </c>
    </row>
    <row r="1225" spans="14:15" x14ac:dyDescent="0.2">
      <c r="N1225" s="56" t="s">
        <v>1253</v>
      </c>
      <c r="O1225">
        <v>1</v>
      </c>
    </row>
    <row r="1226" spans="14:15" x14ac:dyDescent="0.2">
      <c r="N1226" s="56" t="s">
        <v>1208</v>
      </c>
      <c r="O1226">
        <v>1</v>
      </c>
    </row>
    <row r="1227" spans="14:15" x14ac:dyDescent="0.2">
      <c r="N1227" s="56" t="s">
        <v>1675</v>
      </c>
      <c r="O1227">
        <v>1</v>
      </c>
    </row>
    <row r="1228" spans="14:15" x14ac:dyDescent="0.2">
      <c r="N1228" s="56" t="s">
        <v>1933</v>
      </c>
      <c r="O1228">
        <v>1</v>
      </c>
    </row>
    <row r="1229" spans="14:15" x14ac:dyDescent="0.2">
      <c r="N1229" s="56" t="s">
        <v>1805</v>
      </c>
      <c r="O1229">
        <v>1</v>
      </c>
    </row>
    <row r="1230" spans="14:15" x14ac:dyDescent="0.2">
      <c r="N1230" s="56" t="s">
        <v>1671</v>
      </c>
      <c r="O1230">
        <v>1</v>
      </c>
    </row>
    <row r="1231" spans="14:15" x14ac:dyDescent="0.2">
      <c r="N1231" s="56" t="s">
        <v>1938</v>
      </c>
      <c r="O1231">
        <v>1</v>
      </c>
    </row>
    <row r="1232" spans="14:15" x14ac:dyDescent="0.2">
      <c r="N1232" s="56" t="s">
        <v>1266</v>
      </c>
      <c r="O1232">
        <v>1</v>
      </c>
    </row>
    <row r="1233" spans="14:15" x14ac:dyDescent="0.2">
      <c r="N1233" s="56" t="s">
        <v>1887</v>
      </c>
      <c r="O1233">
        <v>1</v>
      </c>
    </row>
    <row r="1234" spans="14:15" x14ac:dyDescent="0.2">
      <c r="N1234" s="56" t="s">
        <v>1774</v>
      </c>
      <c r="O1234">
        <v>1</v>
      </c>
    </row>
    <row r="1235" spans="14:15" x14ac:dyDescent="0.2">
      <c r="N1235" s="56" t="s">
        <v>1342</v>
      </c>
      <c r="O1235">
        <v>1</v>
      </c>
    </row>
    <row r="1236" spans="14:15" x14ac:dyDescent="0.2">
      <c r="N1236" s="56" t="s">
        <v>1932</v>
      </c>
      <c r="O1236">
        <v>1</v>
      </c>
    </row>
    <row r="1237" spans="14:15" x14ac:dyDescent="0.2">
      <c r="N1237" s="56" t="s">
        <v>1156</v>
      </c>
      <c r="O1237">
        <v>1</v>
      </c>
    </row>
    <row r="1238" spans="14:15" x14ac:dyDescent="0.2">
      <c r="N1238" s="56" t="s">
        <v>1684</v>
      </c>
      <c r="O1238">
        <v>1</v>
      </c>
    </row>
    <row r="1239" spans="14:15" x14ac:dyDescent="0.2">
      <c r="N1239" s="56" t="s">
        <v>1742</v>
      </c>
      <c r="O1239">
        <v>1</v>
      </c>
    </row>
    <row r="1240" spans="14:15" x14ac:dyDescent="0.2">
      <c r="N1240" s="56" t="s">
        <v>1171</v>
      </c>
      <c r="O1240">
        <v>1</v>
      </c>
    </row>
    <row r="1241" spans="14:15" x14ac:dyDescent="0.2">
      <c r="N1241" s="56" t="s">
        <v>338</v>
      </c>
      <c r="O1241">
        <v>1</v>
      </c>
    </row>
    <row r="1242" spans="14:15" x14ac:dyDescent="0.2">
      <c r="N1242" s="56" t="s">
        <v>531</v>
      </c>
      <c r="O1242">
        <v>1</v>
      </c>
    </row>
    <row r="1243" spans="14:15" x14ac:dyDescent="0.2">
      <c r="N1243" s="56" t="s">
        <v>1922</v>
      </c>
      <c r="O1243">
        <v>1</v>
      </c>
    </row>
    <row r="1244" spans="14:15" x14ac:dyDescent="0.2">
      <c r="N1244" s="56" t="s">
        <v>1490</v>
      </c>
      <c r="O1244">
        <v>1</v>
      </c>
    </row>
    <row r="1245" spans="14:15" x14ac:dyDescent="0.2">
      <c r="N1245" s="56" t="s">
        <v>1009</v>
      </c>
      <c r="O1245">
        <v>1</v>
      </c>
    </row>
    <row r="1246" spans="14:15" x14ac:dyDescent="0.2">
      <c r="N1246" s="56" t="s">
        <v>1598</v>
      </c>
      <c r="O1246">
        <v>1</v>
      </c>
    </row>
    <row r="1247" spans="14:15" x14ac:dyDescent="0.2">
      <c r="N1247" s="56" t="s">
        <v>1014</v>
      </c>
      <c r="O1247">
        <v>1</v>
      </c>
    </row>
    <row r="1248" spans="14:15" x14ac:dyDescent="0.2">
      <c r="N1248" s="56" t="s">
        <v>1689</v>
      </c>
      <c r="O1248">
        <v>1</v>
      </c>
    </row>
    <row r="1249" spans="14:15" x14ac:dyDescent="0.2">
      <c r="N1249" s="56" t="s">
        <v>727</v>
      </c>
      <c r="O1249">
        <v>1</v>
      </c>
    </row>
    <row r="1250" spans="14:15" x14ac:dyDescent="0.2">
      <c r="N1250" s="56" t="s">
        <v>1243</v>
      </c>
      <c r="O1250">
        <v>1</v>
      </c>
    </row>
    <row r="1251" spans="14:15" x14ac:dyDescent="0.2">
      <c r="N1251" s="56" t="s">
        <v>1854</v>
      </c>
      <c r="O1251">
        <v>1</v>
      </c>
    </row>
    <row r="1252" spans="14:15" x14ac:dyDescent="0.2">
      <c r="N1252" s="56" t="s">
        <v>1192</v>
      </c>
      <c r="O1252">
        <v>1</v>
      </c>
    </row>
    <row r="1253" spans="14:15" x14ac:dyDescent="0.2">
      <c r="N1253" s="56" t="s">
        <v>1296</v>
      </c>
      <c r="O1253">
        <v>1</v>
      </c>
    </row>
    <row r="1254" spans="14:15" x14ac:dyDescent="0.2">
      <c r="N1254" s="56" t="s">
        <v>991</v>
      </c>
      <c r="O1254">
        <v>1</v>
      </c>
    </row>
    <row r="1255" spans="14:15" x14ac:dyDescent="0.2">
      <c r="N1255" s="56" t="s">
        <v>530</v>
      </c>
      <c r="O1255">
        <v>1</v>
      </c>
    </row>
    <row r="1256" spans="14:15" x14ac:dyDescent="0.2">
      <c r="N1256" s="56" t="s">
        <v>1416</v>
      </c>
      <c r="O1256">
        <v>1</v>
      </c>
    </row>
    <row r="1257" spans="14:15" x14ac:dyDescent="0.2">
      <c r="N1257" s="56" t="s">
        <v>858</v>
      </c>
      <c r="O1257">
        <v>1</v>
      </c>
    </row>
    <row r="1258" spans="14:15" x14ac:dyDescent="0.2">
      <c r="N1258" s="56" t="s">
        <v>1672</v>
      </c>
      <c r="O1258">
        <v>1</v>
      </c>
    </row>
    <row r="1259" spans="14:15" x14ac:dyDescent="0.2">
      <c r="N1259" s="56" t="s">
        <v>491</v>
      </c>
      <c r="O1259">
        <v>1</v>
      </c>
    </row>
    <row r="1260" spans="14:15" x14ac:dyDescent="0.2">
      <c r="N1260" s="56" t="s">
        <v>217</v>
      </c>
      <c r="O1260">
        <v>1</v>
      </c>
    </row>
    <row r="1261" spans="14:15" x14ac:dyDescent="0.2">
      <c r="N1261" s="56" t="s">
        <v>595</v>
      </c>
      <c r="O1261">
        <v>1</v>
      </c>
    </row>
    <row r="1262" spans="14:15" x14ac:dyDescent="0.2">
      <c r="N1262" s="56" t="s">
        <v>1483</v>
      </c>
      <c r="O1262">
        <v>1</v>
      </c>
    </row>
    <row r="1263" spans="14:15" x14ac:dyDescent="0.2">
      <c r="N1263" s="56" t="s">
        <v>263</v>
      </c>
      <c r="O1263">
        <v>1</v>
      </c>
    </row>
    <row r="1264" spans="14:15" x14ac:dyDescent="0.2">
      <c r="N1264" s="56" t="s">
        <v>1365</v>
      </c>
      <c r="O1264">
        <v>1</v>
      </c>
    </row>
    <row r="1265" spans="14:15" x14ac:dyDescent="0.2">
      <c r="N1265" s="56" t="s">
        <v>1340</v>
      </c>
      <c r="O1265">
        <v>1</v>
      </c>
    </row>
    <row r="1266" spans="14:15" x14ac:dyDescent="0.2">
      <c r="N1266" s="56" t="s">
        <v>121</v>
      </c>
      <c r="O1266">
        <v>1</v>
      </c>
    </row>
    <row r="1267" spans="14:15" x14ac:dyDescent="0.2">
      <c r="N1267" s="56" t="s">
        <v>1180</v>
      </c>
      <c r="O1267">
        <v>1</v>
      </c>
    </row>
    <row r="1268" spans="14:15" x14ac:dyDescent="0.2">
      <c r="N1268" s="56" t="s">
        <v>1915</v>
      </c>
      <c r="O1268">
        <v>1</v>
      </c>
    </row>
    <row r="1269" spans="14:15" x14ac:dyDescent="0.2">
      <c r="N1269" s="56" t="s">
        <v>240</v>
      </c>
      <c r="O1269">
        <v>1</v>
      </c>
    </row>
    <row r="1270" spans="14:15" x14ac:dyDescent="0.2">
      <c r="N1270" s="56" t="s">
        <v>777</v>
      </c>
      <c r="O1270">
        <v>1</v>
      </c>
    </row>
    <row r="1271" spans="14:15" x14ac:dyDescent="0.2">
      <c r="N1271" s="56" t="s">
        <v>1319</v>
      </c>
      <c r="O1271">
        <v>1</v>
      </c>
    </row>
    <row r="1272" spans="14:15" x14ac:dyDescent="0.2">
      <c r="N1272" s="56" t="s">
        <v>1739</v>
      </c>
      <c r="O1272">
        <v>1</v>
      </c>
    </row>
    <row r="1273" spans="14:15" x14ac:dyDescent="0.2">
      <c r="N1273" s="56" t="s">
        <v>1653</v>
      </c>
      <c r="O1273">
        <v>1</v>
      </c>
    </row>
    <row r="1274" spans="14:15" x14ac:dyDescent="0.2">
      <c r="N1274" s="56" t="s">
        <v>1748</v>
      </c>
      <c r="O1274">
        <v>1</v>
      </c>
    </row>
    <row r="1275" spans="14:15" x14ac:dyDescent="0.2">
      <c r="N1275" s="56" t="s">
        <v>930</v>
      </c>
      <c r="O1275">
        <v>1</v>
      </c>
    </row>
    <row r="1276" spans="14:15" x14ac:dyDescent="0.2">
      <c r="N1276" s="56" t="s">
        <v>1581</v>
      </c>
      <c r="O1276">
        <v>1</v>
      </c>
    </row>
    <row r="1277" spans="14:15" x14ac:dyDescent="0.2">
      <c r="N1277" s="56" t="s">
        <v>1108</v>
      </c>
      <c r="O1277">
        <v>1</v>
      </c>
    </row>
    <row r="1278" spans="14:15" x14ac:dyDescent="0.2">
      <c r="N1278" s="56" t="s">
        <v>1724</v>
      </c>
      <c r="O1278">
        <v>1</v>
      </c>
    </row>
    <row r="1279" spans="14:15" x14ac:dyDescent="0.2">
      <c r="N1279" s="56" t="s">
        <v>1427</v>
      </c>
      <c r="O1279">
        <v>1</v>
      </c>
    </row>
    <row r="1280" spans="14:15" x14ac:dyDescent="0.2">
      <c r="N1280" s="56" t="s">
        <v>1134</v>
      </c>
      <c r="O1280">
        <v>1</v>
      </c>
    </row>
    <row r="1281" spans="14:15" x14ac:dyDescent="0.2">
      <c r="N1281" s="56" t="s">
        <v>1864</v>
      </c>
      <c r="O1281">
        <v>1</v>
      </c>
    </row>
    <row r="1282" spans="14:15" x14ac:dyDescent="0.2">
      <c r="N1282" s="56" t="s">
        <v>1665</v>
      </c>
      <c r="O1282">
        <v>1</v>
      </c>
    </row>
    <row r="1283" spans="14:15" x14ac:dyDescent="0.2">
      <c r="N1283" s="56" t="s">
        <v>1749</v>
      </c>
      <c r="O1283">
        <v>1</v>
      </c>
    </row>
    <row r="1284" spans="14:15" x14ac:dyDescent="0.2">
      <c r="N1284" s="56" t="s">
        <v>293</v>
      </c>
      <c r="O1284">
        <v>1</v>
      </c>
    </row>
    <row r="1285" spans="14:15" x14ac:dyDescent="0.2">
      <c r="N1285" s="56" t="s">
        <v>1782</v>
      </c>
      <c r="O1285">
        <v>1</v>
      </c>
    </row>
    <row r="1286" spans="14:15" x14ac:dyDescent="0.2">
      <c r="N1286" s="56" t="s">
        <v>1215</v>
      </c>
      <c r="O1286">
        <v>1</v>
      </c>
    </row>
    <row r="1287" spans="14:15" x14ac:dyDescent="0.2">
      <c r="N1287" s="56" t="s">
        <v>578</v>
      </c>
      <c r="O1287">
        <v>1</v>
      </c>
    </row>
    <row r="1288" spans="14:15" x14ac:dyDescent="0.2">
      <c r="N1288" s="56" t="s">
        <v>1107</v>
      </c>
      <c r="O1288">
        <v>1</v>
      </c>
    </row>
    <row r="1289" spans="14:15" x14ac:dyDescent="0.2">
      <c r="N1289" s="56" t="s">
        <v>72</v>
      </c>
      <c r="O1289">
        <v>1</v>
      </c>
    </row>
    <row r="1290" spans="14:15" x14ac:dyDescent="0.2">
      <c r="N1290" s="56" t="s">
        <v>1261</v>
      </c>
      <c r="O1290">
        <v>1</v>
      </c>
    </row>
    <row r="1291" spans="14:15" x14ac:dyDescent="0.2">
      <c r="N1291" s="56" t="s">
        <v>1816</v>
      </c>
      <c r="O1291">
        <v>1</v>
      </c>
    </row>
    <row r="1292" spans="14:15" x14ac:dyDescent="0.2">
      <c r="N1292" s="56" t="s">
        <v>242</v>
      </c>
      <c r="O1292">
        <v>1</v>
      </c>
    </row>
    <row r="1293" spans="14:15" x14ac:dyDescent="0.2">
      <c r="N1293" s="56" t="s">
        <v>1172</v>
      </c>
      <c r="O1293">
        <v>1</v>
      </c>
    </row>
    <row r="1294" spans="14:15" x14ac:dyDescent="0.2">
      <c r="N1294" s="56" t="s">
        <v>245</v>
      </c>
      <c r="O1294">
        <v>1</v>
      </c>
    </row>
    <row r="1295" spans="14:15" x14ac:dyDescent="0.2">
      <c r="N1295" s="56" t="s">
        <v>1138</v>
      </c>
      <c r="O1295">
        <v>1</v>
      </c>
    </row>
    <row r="1296" spans="14:15" x14ac:dyDescent="0.2">
      <c r="N1296" s="56" t="s">
        <v>900</v>
      </c>
      <c r="O1296">
        <v>1</v>
      </c>
    </row>
    <row r="1297" spans="14:15" x14ac:dyDescent="0.2">
      <c r="N1297" s="56" t="s">
        <v>1131</v>
      </c>
      <c r="O1297">
        <v>1</v>
      </c>
    </row>
    <row r="1298" spans="14:15" x14ac:dyDescent="0.2">
      <c r="N1298" s="56" t="s">
        <v>811</v>
      </c>
      <c r="O1298">
        <v>1</v>
      </c>
    </row>
    <row r="1299" spans="14:15" x14ac:dyDescent="0.2">
      <c r="N1299" s="56" t="s">
        <v>667</v>
      </c>
      <c r="O1299">
        <v>1</v>
      </c>
    </row>
    <row r="1300" spans="14:15" x14ac:dyDescent="0.2">
      <c r="N1300" s="56" t="s">
        <v>104</v>
      </c>
      <c r="O1300">
        <v>1</v>
      </c>
    </row>
    <row r="1301" spans="14:15" x14ac:dyDescent="0.2">
      <c r="N1301" s="56" t="s">
        <v>1874</v>
      </c>
      <c r="O1301">
        <v>1</v>
      </c>
    </row>
    <row r="1302" spans="14:15" x14ac:dyDescent="0.2">
      <c r="N1302" s="56" t="s">
        <v>1686</v>
      </c>
      <c r="O1302">
        <v>1</v>
      </c>
    </row>
    <row r="1303" spans="14:15" x14ac:dyDescent="0.2">
      <c r="N1303" s="56" t="s">
        <v>92</v>
      </c>
      <c r="O1303">
        <v>1</v>
      </c>
    </row>
    <row r="1304" spans="14:15" x14ac:dyDescent="0.2">
      <c r="N1304" s="56" t="s">
        <v>645</v>
      </c>
      <c r="O1304">
        <v>1</v>
      </c>
    </row>
    <row r="1305" spans="14:15" x14ac:dyDescent="0.2">
      <c r="N1305" s="56" t="s">
        <v>1368</v>
      </c>
      <c r="O1305">
        <v>1</v>
      </c>
    </row>
    <row r="1306" spans="14:15" x14ac:dyDescent="0.2">
      <c r="N1306" s="56" t="s">
        <v>474</v>
      </c>
      <c r="O1306">
        <v>1</v>
      </c>
    </row>
    <row r="1307" spans="14:15" x14ac:dyDescent="0.2">
      <c r="N1307" s="56" t="s">
        <v>1363</v>
      </c>
      <c r="O1307">
        <v>1</v>
      </c>
    </row>
    <row r="1308" spans="14:15" x14ac:dyDescent="0.2">
      <c r="N1308" s="56" t="s">
        <v>1681</v>
      </c>
      <c r="O1308">
        <v>1</v>
      </c>
    </row>
    <row r="1309" spans="14:15" x14ac:dyDescent="0.2">
      <c r="N1309" s="56" t="s">
        <v>1310</v>
      </c>
      <c r="O1309">
        <v>1</v>
      </c>
    </row>
    <row r="1310" spans="14:15" x14ac:dyDescent="0.2">
      <c r="N1310" s="56" t="s">
        <v>1121</v>
      </c>
      <c r="O1310">
        <v>1</v>
      </c>
    </row>
    <row r="1311" spans="14:15" x14ac:dyDescent="0.2">
      <c r="N1311" s="56" t="s">
        <v>990</v>
      </c>
      <c r="O1311">
        <v>1</v>
      </c>
    </row>
    <row r="1312" spans="14:15" x14ac:dyDescent="0.2">
      <c r="N1312" s="56" t="s">
        <v>1227</v>
      </c>
      <c r="O1312">
        <v>1</v>
      </c>
    </row>
    <row r="1313" spans="14:15" x14ac:dyDescent="0.2">
      <c r="N1313" s="56" t="s">
        <v>1006</v>
      </c>
      <c r="O1313">
        <v>1</v>
      </c>
    </row>
    <row r="1314" spans="14:15" x14ac:dyDescent="0.2">
      <c r="N1314" s="56" t="s">
        <v>888</v>
      </c>
      <c r="O1314">
        <v>1</v>
      </c>
    </row>
    <row r="1315" spans="14:15" x14ac:dyDescent="0.2">
      <c r="N1315" s="56" t="s">
        <v>598</v>
      </c>
      <c r="O1315">
        <v>1</v>
      </c>
    </row>
    <row r="1316" spans="14:15" x14ac:dyDescent="0.2">
      <c r="N1316" s="56" t="s">
        <v>410</v>
      </c>
      <c r="O1316">
        <v>1</v>
      </c>
    </row>
    <row r="1317" spans="14:15" x14ac:dyDescent="0.2">
      <c r="N1317" s="56" t="s">
        <v>451</v>
      </c>
      <c r="O1317">
        <v>1</v>
      </c>
    </row>
    <row r="1318" spans="14:15" x14ac:dyDescent="0.2">
      <c r="N1318" s="56" t="s">
        <v>1140</v>
      </c>
      <c r="O1318">
        <v>1</v>
      </c>
    </row>
    <row r="1319" spans="14:15" x14ac:dyDescent="0.2">
      <c r="N1319" s="56" t="s">
        <v>647</v>
      </c>
      <c r="O1319">
        <v>1</v>
      </c>
    </row>
    <row r="1320" spans="14:15" x14ac:dyDescent="0.2">
      <c r="N1320" s="56" t="s">
        <v>1135</v>
      </c>
      <c r="O1320">
        <v>1</v>
      </c>
    </row>
    <row r="1321" spans="14:15" x14ac:dyDescent="0.2">
      <c r="N1321" s="56" t="s">
        <v>986</v>
      </c>
      <c r="O1321">
        <v>1</v>
      </c>
    </row>
    <row r="1322" spans="14:15" x14ac:dyDescent="0.2">
      <c r="N1322" s="56" t="s">
        <v>1580</v>
      </c>
      <c r="O1322">
        <v>1</v>
      </c>
    </row>
    <row r="1323" spans="14:15" x14ac:dyDescent="0.2">
      <c r="N1323" s="56" t="s">
        <v>1842</v>
      </c>
      <c r="O1323">
        <v>1</v>
      </c>
    </row>
    <row r="1324" spans="14:15" x14ac:dyDescent="0.2">
      <c r="N1324" s="56" t="s">
        <v>1463</v>
      </c>
      <c r="O1324">
        <v>1</v>
      </c>
    </row>
    <row r="1325" spans="14:15" x14ac:dyDescent="0.2">
      <c r="N1325" s="56" t="s">
        <v>1332</v>
      </c>
      <c r="O1325">
        <v>1</v>
      </c>
    </row>
    <row r="1326" spans="14:15" x14ac:dyDescent="0.2">
      <c r="N1326" s="56" t="s">
        <v>1422</v>
      </c>
      <c r="O1326">
        <v>1</v>
      </c>
    </row>
    <row r="1327" spans="14:15" x14ac:dyDescent="0.2">
      <c r="N1327" s="56" t="s">
        <v>510</v>
      </c>
      <c r="O1327">
        <v>1</v>
      </c>
    </row>
    <row r="1328" spans="14:15" x14ac:dyDescent="0.2">
      <c r="N1328" s="56" t="s">
        <v>1732</v>
      </c>
      <c r="O1328">
        <v>1</v>
      </c>
    </row>
    <row r="1329" spans="14:15" x14ac:dyDescent="0.2">
      <c r="N1329" s="56" t="s">
        <v>1755</v>
      </c>
      <c r="O1329">
        <v>1</v>
      </c>
    </row>
    <row r="1330" spans="14:15" x14ac:dyDescent="0.2">
      <c r="N1330" s="56" t="s">
        <v>1469</v>
      </c>
      <c r="O1330">
        <v>1</v>
      </c>
    </row>
    <row r="1331" spans="14:15" x14ac:dyDescent="0.2">
      <c r="N1331" s="56" t="s">
        <v>122</v>
      </c>
      <c r="O1331">
        <v>1</v>
      </c>
    </row>
    <row r="1332" spans="14:15" x14ac:dyDescent="0.2">
      <c r="N1332" s="56" t="s">
        <v>898</v>
      </c>
      <c r="O1332">
        <v>1</v>
      </c>
    </row>
    <row r="1333" spans="14:15" x14ac:dyDescent="0.2">
      <c r="N1333" s="56" t="s">
        <v>1167</v>
      </c>
      <c r="O1333">
        <v>1</v>
      </c>
    </row>
    <row r="1334" spans="14:15" x14ac:dyDescent="0.2">
      <c r="N1334" s="56" t="s">
        <v>1283</v>
      </c>
      <c r="O1334">
        <v>1</v>
      </c>
    </row>
    <row r="1335" spans="14:15" x14ac:dyDescent="0.2">
      <c r="N1335" s="56" t="s">
        <v>631</v>
      </c>
      <c r="O1335">
        <v>1</v>
      </c>
    </row>
    <row r="1336" spans="14:15" x14ac:dyDescent="0.2">
      <c r="N1336" s="56" t="s">
        <v>427</v>
      </c>
      <c r="O1336">
        <v>1</v>
      </c>
    </row>
    <row r="1337" spans="14:15" x14ac:dyDescent="0.2">
      <c r="N1337" s="56" t="s">
        <v>1187</v>
      </c>
      <c r="O1337">
        <v>1</v>
      </c>
    </row>
    <row r="1338" spans="14:15" x14ac:dyDescent="0.2">
      <c r="N1338" s="56" t="s">
        <v>748</v>
      </c>
      <c r="O1338">
        <v>1</v>
      </c>
    </row>
    <row r="1339" spans="14:15" x14ac:dyDescent="0.2">
      <c r="N1339" s="56" t="s">
        <v>460</v>
      </c>
      <c r="O1339">
        <v>1</v>
      </c>
    </row>
    <row r="1340" spans="14:15" x14ac:dyDescent="0.2">
      <c r="N1340" s="56" t="s">
        <v>931</v>
      </c>
      <c r="O1340">
        <v>1</v>
      </c>
    </row>
    <row r="1341" spans="14:15" x14ac:dyDescent="0.2">
      <c r="N1341" s="56" t="s">
        <v>1733</v>
      </c>
      <c r="O1341">
        <v>1</v>
      </c>
    </row>
    <row r="1342" spans="14:15" x14ac:dyDescent="0.2">
      <c r="N1342" s="56" t="s">
        <v>945</v>
      </c>
      <c r="O1342">
        <v>1</v>
      </c>
    </row>
    <row r="1343" spans="14:15" x14ac:dyDescent="0.2">
      <c r="N1343" s="56" t="s">
        <v>1682</v>
      </c>
      <c r="O1343">
        <v>1</v>
      </c>
    </row>
    <row r="1344" spans="14:15" x14ac:dyDescent="0.2">
      <c r="N1344" s="56" t="s">
        <v>1076</v>
      </c>
      <c r="O1344">
        <v>1</v>
      </c>
    </row>
    <row r="1345" spans="14:15" x14ac:dyDescent="0.2">
      <c r="N1345" s="56" t="s">
        <v>142</v>
      </c>
      <c r="O1345">
        <v>1</v>
      </c>
    </row>
    <row r="1346" spans="14:15" x14ac:dyDescent="0.2">
      <c r="N1346" s="56" t="s">
        <v>869</v>
      </c>
      <c r="O1346">
        <v>1</v>
      </c>
    </row>
    <row r="1347" spans="14:15" x14ac:dyDescent="0.2">
      <c r="N1347" s="56" t="s">
        <v>1336</v>
      </c>
      <c r="O1347">
        <v>1</v>
      </c>
    </row>
    <row r="1348" spans="14:15" x14ac:dyDescent="0.2">
      <c r="N1348" s="56" t="s">
        <v>1911</v>
      </c>
      <c r="O1348">
        <v>1</v>
      </c>
    </row>
    <row r="1349" spans="14:15" x14ac:dyDescent="0.2">
      <c r="N1349" s="56" t="s">
        <v>1776</v>
      </c>
      <c r="O1349">
        <v>1</v>
      </c>
    </row>
    <row r="1350" spans="14:15" x14ac:dyDescent="0.2">
      <c r="N1350" s="56" t="s">
        <v>1442</v>
      </c>
      <c r="O1350">
        <v>1</v>
      </c>
    </row>
    <row r="1351" spans="14:15" x14ac:dyDescent="0.2">
      <c r="N1351" s="56" t="s">
        <v>1284</v>
      </c>
      <c r="O1351">
        <v>1</v>
      </c>
    </row>
    <row r="1352" spans="14:15" x14ac:dyDescent="0.2">
      <c r="N1352" s="56" t="s">
        <v>1791</v>
      </c>
      <c r="O1352">
        <v>1</v>
      </c>
    </row>
    <row r="1353" spans="14:15" x14ac:dyDescent="0.2">
      <c r="N1353" s="56" t="s">
        <v>607</v>
      </c>
      <c r="O1353">
        <v>1</v>
      </c>
    </row>
    <row r="1354" spans="14:15" x14ac:dyDescent="0.2">
      <c r="N1354" s="56" t="s">
        <v>158</v>
      </c>
      <c r="O1354">
        <v>1</v>
      </c>
    </row>
    <row r="1355" spans="14:15" x14ac:dyDescent="0.2">
      <c r="N1355" s="56" t="s">
        <v>201</v>
      </c>
      <c r="O1355">
        <v>1</v>
      </c>
    </row>
    <row r="1356" spans="14:15" x14ac:dyDescent="0.2">
      <c r="N1356" s="56" t="s">
        <v>1103</v>
      </c>
      <c r="O1356">
        <v>1</v>
      </c>
    </row>
    <row r="1357" spans="14:15" x14ac:dyDescent="0.2">
      <c r="N1357" s="56" t="s">
        <v>196</v>
      </c>
      <c r="O1357">
        <v>1</v>
      </c>
    </row>
    <row r="1358" spans="14:15" x14ac:dyDescent="0.2">
      <c r="N1358" s="56" t="s">
        <v>850</v>
      </c>
      <c r="O1358">
        <v>1</v>
      </c>
    </row>
    <row r="1359" spans="14:15" x14ac:dyDescent="0.2">
      <c r="N1359" s="56" t="s">
        <v>384</v>
      </c>
      <c r="O1359">
        <v>1</v>
      </c>
    </row>
    <row r="1360" spans="14:15" x14ac:dyDescent="0.2">
      <c r="N1360" s="56" t="s">
        <v>1778</v>
      </c>
      <c r="O1360">
        <v>1</v>
      </c>
    </row>
    <row r="1361" spans="14:15" x14ac:dyDescent="0.2">
      <c r="N1361" s="56" t="s">
        <v>274</v>
      </c>
      <c r="O1361">
        <v>1</v>
      </c>
    </row>
    <row r="1362" spans="14:15" x14ac:dyDescent="0.2">
      <c r="N1362" s="56" t="s">
        <v>437</v>
      </c>
      <c r="O1362">
        <v>1</v>
      </c>
    </row>
    <row r="1363" spans="14:15" x14ac:dyDescent="0.2">
      <c r="N1363" s="56" t="s">
        <v>794</v>
      </c>
      <c r="O1363">
        <v>1</v>
      </c>
    </row>
    <row r="1364" spans="14:15" x14ac:dyDescent="0.2">
      <c r="N1364" s="56" t="s">
        <v>1631</v>
      </c>
      <c r="O1364">
        <v>1</v>
      </c>
    </row>
    <row r="1365" spans="14:15" x14ac:dyDescent="0.2">
      <c r="N1365" s="56" t="s">
        <v>1017</v>
      </c>
      <c r="O1365">
        <v>1</v>
      </c>
    </row>
    <row r="1366" spans="14:15" x14ac:dyDescent="0.2">
      <c r="N1366" s="56" t="s">
        <v>885</v>
      </c>
      <c r="O1366">
        <v>1</v>
      </c>
    </row>
    <row r="1367" spans="14:15" x14ac:dyDescent="0.2">
      <c r="N1367" s="56" t="s">
        <v>318</v>
      </c>
      <c r="O1367">
        <v>1</v>
      </c>
    </row>
    <row r="1368" spans="14:15" x14ac:dyDescent="0.2">
      <c r="N1368" s="56" t="s">
        <v>1679</v>
      </c>
      <c r="O1368">
        <v>1</v>
      </c>
    </row>
    <row r="1369" spans="14:15" x14ac:dyDescent="0.2">
      <c r="N1369" s="56" t="s">
        <v>1616</v>
      </c>
      <c r="O1369">
        <v>1</v>
      </c>
    </row>
    <row r="1370" spans="14:15" x14ac:dyDescent="0.2">
      <c r="N1370" s="56" t="s">
        <v>969</v>
      </c>
      <c r="O1370">
        <v>1</v>
      </c>
    </row>
    <row r="1371" spans="14:15" x14ac:dyDescent="0.2">
      <c r="N1371" s="56" t="s">
        <v>329</v>
      </c>
      <c r="O1371">
        <v>1</v>
      </c>
    </row>
    <row r="1372" spans="14:15" x14ac:dyDescent="0.2">
      <c r="N1372" s="56" t="s">
        <v>396</v>
      </c>
      <c r="O1372">
        <v>1</v>
      </c>
    </row>
    <row r="1373" spans="14:15" x14ac:dyDescent="0.2">
      <c r="N1373" s="56" t="s">
        <v>863</v>
      </c>
      <c r="O1373">
        <v>1</v>
      </c>
    </row>
    <row r="1374" spans="14:15" x14ac:dyDescent="0.2">
      <c r="N1374" s="56" t="s">
        <v>270</v>
      </c>
      <c r="O1374">
        <v>1</v>
      </c>
    </row>
    <row r="1375" spans="14:15" x14ac:dyDescent="0.2">
      <c r="N1375" s="56" t="s">
        <v>961</v>
      </c>
      <c r="O1375">
        <v>1</v>
      </c>
    </row>
    <row r="1376" spans="14:15" x14ac:dyDescent="0.2">
      <c r="N1376" s="56" t="s">
        <v>768</v>
      </c>
      <c r="O1376">
        <v>1</v>
      </c>
    </row>
    <row r="1377" spans="14:15" x14ac:dyDescent="0.2">
      <c r="N1377" s="56" t="s">
        <v>358</v>
      </c>
      <c r="O1377">
        <v>1</v>
      </c>
    </row>
    <row r="1378" spans="14:15" x14ac:dyDescent="0.2">
      <c r="N1378" s="56" t="s">
        <v>110</v>
      </c>
      <c r="O1378">
        <v>1</v>
      </c>
    </row>
    <row r="1379" spans="14:15" x14ac:dyDescent="0.2">
      <c r="N1379" s="56" t="s">
        <v>1803</v>
      </c>
      <c r="O1379">
        <v>1</v>
      </c>
    </row>
    <row r="1380" spans="14:15" x14ac:dyDescent="0.2">
      <c r="N1380" s="56" t="s">
        <v>697</v>
      </c>
      <c r="O1380">
        <v>1</v>
      </c>
    </row>
    <row r="1381" spans="14:15" x14ac:dyDescent="0.2">
      <c r="N1381" s="56" t="s">
        <v>1590</v>
      </c>
      <c r="O1381">
        <v>1</v>
      </c>
    </row>
    <row r="1382" spans="14:15" x14ac:dyDescent="0.2">
      <c r="N1382" s="56" t="s">
        <v>866</v>
      </c>
      <c r="O1382">
        <v>1</v>
      </c>
    </row>
    <row r="1383" spans="14:15" x14ac:dyDescent="0.2">
      <c r="N1383" s="56" t="s">
        <v>967</v>
      </c>
      <c r="O1383">
        <v>1</v>
      </c>
    </row>
    <row r="1384" spans="14:15" x14ac:dyDescent="0.2">
      <c r="N1384" s="56" t="s">
        <v>459</v>
      </c>
      <c r="O1384">
        <v>1</v>
      </c>
    </row>
    <row r="1385" spans="14:15" x14ac:dyDescent="0.2">
      <c r="N1385" s="56" t="s">
        <v>1309</v>
      </c>
      <c r="O1385">
        <v>1</v>
      </c>
    </row>
    <row r="1386" spans="14:15" x14ac:dyDescent="0.2">
      <c r="N1386" s="56" t="s">
        <v>1786</v>
      </c>
      <c r="O1386">
        <v>1</v>
      </c>
    </row>
    <row r="1387" spans="14:15" x14ac:dyDescent="0.2">
      <c r="N1387" s="56" t="s">
        <v>520</v>
      </c>
      <c r="O1387">
        <v>1</v>
      </c>
    </row>
    <row r="1388" spans="14:15" x14ac:dyDescent="0.2">
      <c r="N1388" s="56" t="s">
        <v>1751</v>
      </c>
      <c r="O1388">
        <v>1</v>
      </c>
    </row>
    <row r="1389" spans="14:15" x14ac:dyDescent="0.2">
      <c r="N1389" s="56" t="s">
        <v>1557</v>
      </c>
      <c r="O1389">
        <v>1</v>
      </c>
    </row>
    <row r="1390" spans="14:15" x14ac:dyDescent="0.2">
      <c r="N1390" s="56" t="s">
        <v>1304</v>
      </c>
      <c r="O1390">
        <v>1</v>
      </c>
    </row>
    <row r="1391" spans="14:15" x14ac:dyDescent="0.2">
      <c r="N1391" s="56" t="s">
        <v>1930</v>
      </c>
      <c r="O1391">
        <v>1</v>
      </c>
    </row>
    <row r="1392" spans="14:15" x14ac:dyDescent="0.2">
      <c r="N1392" s="56" t="s">
        <v>1811</v>
      </c>
      <c r="O1392">
        <v>1</v>
      </c>
    </row>
    <row r="1393" spans="14:15" x14ac:dyDescent="0.2">
      <c r="N1393" s="56" t="s">
        <v>288</v>
      </c>
      <c r="O1393">
        <v>1</v>
      </c>
    </row>
    <row r="1394" spans="14:15" x14ac:dyDescent="0.2">
      <c r="N1394" s="56" t="s">
        <v>208</v>
      </c>
      <c r="O1394">
        <v>1</v>
      </c>
    </row>
    <row r="1395" spans="14:15" x14ac:dyDescent="0.2">
      <c r="N1395" s="56" t="s">
        <v>933</v>
      </c>
      <c r="O1395">
        <v>1</v>
      </c>
    </row>
    <row r="1396" spans="14:15" x14ac:dyDescent="0.2">
      <c r="N1396" s="56" t="s">
        <v>1088</v>
      </c>
      <c r="O1396">
        <v>1</v>
      </c>
    </row>
    <row r="1397" spans="14:15" x14ac:dyDescent="0.2">
      <c r="N1397" s="56" t="s">
        <v>1223</v>
      </c>
      <c r="O1397">
        <v>1</v>
      </c>
    </row>
    <row r="1398" spans="14:15" x14ac:dyDescent="0.2">
      <c r="N1398" s="56" t="s">
        <v>1907</v>
      </c>
      <c r="O1398">
        <v>1</v>
      </c>
    </row>
    <row r="1399" spans="14:15" x14ac:dyDescent="0.2">
      <c r="N1399" s="56" t="s">
        <v>723</v>
      </c>
      <c r="O1399">
        <v>1</v>
      </c>
    </row>
    <row r="1400" spans="14:15" x14ac:dyDescent="0.2">
      <c r="N1400" s="56" t="s">
        <v>644</v>
      </c>
      <c r="O1400">
        <v>1</v>
      </c>
    </row>
    <row r="1401" spans="14:15" x14ac:dyDescent="0.2">
      <c r="N1401" s="56" t="s">
        <v>588</v>
      </c>
      <c r="O1401">
        <v>1</v>
      </c>
    </row>
    <row r="1402" spans="14:15" x14ac:dyDescent="0.2">
      <c r="N1402" s="56" t="s">
        <v>1314</v>
      </c>
      <c r="O1402">
        <v>1</v>
      </c>
    </row>
    <row r="1403" spans="14:15" x14ac:dyDescent="0.2">
      <c r="N1403" s="56" t="s">
        <v>1709</v>
      </c>
      <c r="O1403">
        <v>1</v>
      </c>
    </row>
    <row r="1404" spans="14:15" x14ac:dyDescent="0.2">
      <c r="N1404" s="56" t="s">
        <v>1658</v>
      </c>
      <c r="O1404">
        <v>1</v>
      </c>
    </row>
    <row r="1405" spans="14:15" x14ac:dyDescent="0.2">
      <c r="N1405" s="56" t="s">
        <v>940</v>
      </c>
      <c r="O1405">
        <v>1</v>
      </c>
    </row>
    <row r="1406" spans="14:15" x14ac:dyDescent="0.2">
      <c r="N1406" s="56" t="s">
        <v>1714</v>
      </c>
      <c r="O1406">
        <v>1</v>
      </c>
    </row>
    <row r="1407" spans="14:15" x14ac:dyDescent="0.2">
      <c r="N1407" s="56" t="s">
        <v>754</v>
      </c>
      <c r="O1407">
        <v>1</v>
      </c>
    </row>
    <row r="1408" spans="14:15" x14ac:dyDescent="0.2">
      <c r="N1408" s="56" t="s">
        <v>1505</v>
      </c>
      <c r="O1408">
        <v>1</v>
      </c>
    </row>
    <row r="1409" spans="14:15" x14ac:dyDescent="0.2">
      <c r="N1409" s="56" t="s">
        <v>111</v>
      </c>
      <c r="O1409">
        <v>1</v>
      </c>
    </row>
    <row r="1410" spans="14:15" x14ac:dyDescent="0.2">
      <c r="N1410" s="56" t="s">
        <v>908</v>
      </c>
      <c r="O1410">
        <v>1</v>
      </c>
    </row>
    <row r="1411" spans="14:15" x14ac:dyDescent="0.2">
      <c r="N1411" s="56" t="s">
        <v>1660</v>
      </c>
      <c r="O1411">
        <v>1</v>
      </c>
    </row>
    <row r="1412" spans="14:15" x14ac:dyDescent="0.2">
      <c r="N1412" s="56" t="s">
        <v>159</v>
      </c>
      <c r="O1412">
        <v>1</v>
      </c>
    </row>
    <row r="1413" spans="14:15" x14ac:dyDescent="0.2">
      <c r="N1413" s="56" t="s">
        <v>420</v>
      </c>
      <c r="O1413">
        <v>1</v>
      </c>
    </row>
    <row r="1414" spans="14:15" x14ac:dyDescent="0.2">
      <c r="N1414" s="56" t="s">
        <v>439</v>
      </c>
      <c r="O1414">
        <v>1</v>
      </c>
    </row>
    <row r="1415" spans="14:15" x14ac:dyDescent="0.2">
      <c r="N1415" s="56" t="s">
        <v>1406</v>
      </c>
      <c r="O1415">
        <v>1</v>
      </c>
    </row>
    <row r="1416" spans="14:15" x14ac:dyDescent="0.2">
      <c r="N1416" s="56" t="s">
        <v>1579</v>
      </c>
      <c r="O1416">
        <v>1</v>
      </c>
    </row>
    <row r="1417" spans="14:15" x14ac:dyDescent="0.2">
      <c r="N1417" s="56" t="s">
        <v>365</v>
      </c>
      <c r="O1417">
        <v>1</v>
      </c>
    </row>
    <row r="1418" spans="14:15" x14ac:dyDescent="0.2">
      <c r="N1418" s="56" t="s">
        <v>749</v>
      </c>
      <c r="O1418">
        <v>1</v>
      </c>
    </row>
    <row r="1419" spans="14:15" x14ac:dyDescent="0.2">
      <c r="N1419" s="56" t="s">
        <v>608</v>
      </c>
      <c r="O1419">
        <v>1</v>
      </c>
    </row>
    <row r="1420" spans="14:15" x14ac:dyDescent="0.2">
      <c r="N1420" s="56" t="s">
        <v>379</v>
      </c>
      <c r="O1420">
        <v>1</v>
      </c>
    </row>
    <row r="1421" spans="14:15" x14ac:dyDescent="0.2">
      <c r="N1421" s="56" t="s">
        <v>1234</v>
      </c>
      <c r="O1421">
        <v>1</v>
      </c>
    </row>
    <row r="1422" spans="14:15" x14ac:dyDescent="0.2">
      <c r="N1422" s="56" t="s">
        <v>186</v>
      </c>
      <c r="O1422">
        <v>1</v>
      </c>
    </row>
    <row r="1423" spans="14:15" x14ac:dyDescent="0.2">
      <c r="N1423" s="56" t="s">
        <v>1048</v>
      </c>
      <c r="O1423">
        <v>1</v>
      </c>
    </row>
    <row r="1424" spans="14:15" x14ac:dyDescent="0.2">
      <c r="N1424" s="56" t="s">
        <v>1069</v>
      </c>
      <c r="O1424">
        <v>1</v>
      </c>
    </row>
    <row r="1425" spans="14:15" x14ac:dyDescent="0.2">
      <c r="N1425" s="56" t="s">
        <v>1737</v>
      </c>
      <c r="O1425">
        <v>1</v>
      </c>
    </row>
    <row r="1426" spans="14:15" x14ac:dyDescent="0.2">
      <c r="N1426" s="56" t="s">
        <v>1125</v>
      </c>
      <c r="O1426">
        <v>1</v>
      </c>
    </row>
    <row r="1427" spans="14:15" x14ac:dyDescent="0.2">
      <c r="N1427" s="56" t="s">
        <v>1438</v>
      </c>
      <c r="O1427">
        <v>1</v>
      </c>
    </row>
    <row r="1428" spans="14:15" x14ac:dyDescent="0.2">
      <c r="N1428" s="56" t="s">
        <v>1269</v>
      </c>
      <c r="O1428">
        <v>1</v>
      </c>
    </row>
    <row r="1429" spans="14:15" x14ac:dyDescent="0.2">
      <c r="N1429" s="56" t="s">
        <v>570</v>
      </c>
      <c r="O1429">
        <v>1</v>
      </c>
    </row>
    <row r="1430" spans="14:15" x14ac:dyDescent="0.2">
      <c r="N1430" s="56" t="s">
        <v>944</v>
      </c>
      <c r="O1430">
        <v>1</v>
      </c>
    </row>
    <row r="1431" spans="14:15" x14ac:dyDescent="0.2">
      <c r="N1431" s="56" t="s">
        <v>231</v>
      </c>
      <c r="O1431">
        <v>1</v>
      </c>
    </row>
    <row r="1432" spans="14:15" x14ac:dyDescent="0.2">
      <c r="N1432" s="56" t="s">
        <v>403</v>
      </c>
      <c r="O1432">
        <v>1</v>
      </c>
    </row>
    <row r="1433" spans="14:15" x14ac:dyDescent="0.2">
      <c r="N1433" s="56" t="s">
        <v>1128</v>
      </c>
      <c r="O1433">
        <v>1</v>
      </c>
    </row>
    <row r="1434" spans="14:15" x14ac:dyDescent="0.2">
      <c r="N1434" s="56" t="s">
        <v>1105</v>
      </c>
      <c r="O1434">
        <v>1</v>
      </c>
    </row>
    <row r="1435" spans="14:15" x14ac:dyDescent="0.2">
      <c r="N1435" s="56" t="s">
        <v>1764</v>
      </c>
      <c r="O1435">
        <v>1</v>
      </c>
    </row>
    <row r="1436" spans="14:15" x14ac:dyDescent="0.2">
      <c r="N1436" s="56" t="s">
        <v>1760</v>
      </c>
      <c r="O1436">
        <v>1</v>
      </c>
    </row>
    <row r="1437" spans="14:15" x14ac:dyDescent="0.2">
      <c r="N1437" s="56" t="s">
        <v>1455</v>
      </c>
      <c r="O1437">
        <v>1</v>
      </c>
    </row>
    <row r="1438" spans="14:15" x14ac:dyDescent="0.2">
      <c r="N1438" s="56" t="s">
        <v>761</v>
      </c>
      <c r="O1438">
        <v>1</v>
      </c>
    </row>
    <row r="1439" spans="14:15" x14ac:dyDescent="0.2">
      <c r="N1439" s="56" t="s">
        <v>465</v>
      </c>
      <c r="O1439">
        <v>1</v>
      </c>
    </row>
    <row r="1440" spans="14:15" x14ac:dyDescent="0.2">
      <c r="N1440" s="56" t="s">
        <v>522</v>
      </c>
      <c r="O1440">
        <v>1</v>
      </c>
    </row>
    <row r="1441" spans="14:15" x14ac:dyDescent="0.2">
      <c r="N1441" s="56" t="s">
        <v>1762</v>
      </c>
      <c r="O1441">
        <v>1</v>
      </c>
    </row>
    <row r="1442" spans="14:15" x14ac:dyDescent="0.2">
      <c r="N1442" s="56" t="s">
        <v>719</v>
      </c>
      <c r="O1442">
        <v>1</v>
      </c>
    </row>
    <row r="1443" spans="14:15" x14ac:dyDescent="0.2">
      <c r="N1443" s="56" t="s">
        <v>1084</v>
      </c>
      <c r="O1443">
        <v>1</v>
      </c>
    </row>
    <row r="1444" spans="14:15" x14ac:dyDescent="0.2">
      <c r="N1444" s="56" t="s">
        <v>1583</v>
      </c>
      <c r="O1444">
        <v>1</v>
      </c>
    </row>
    <row r="1445" spans="14:15" x14ac:dyDescent="0.2">
      <c r="N1445" s="56" t="s">
        <v>1468</v>
      </c>
      <c r="O1445">
        <v>1</v>
      </c>
    </row>
    <row r="1446" spans="14:15" x14ac:dyDescent="0.2">
      <c r="N1446" s="56" t="s">
        <v>1530</v>
      </c>
      <c r="O1446">
        <v>1</v>
      </c>
    </row>
    <row r="1447" spans="14:15" x14ac:dyDescent="0.2">
      <c r="N1447" s="56" t="s">
        <v>1382</v>
      </c>
      <c r="O1447">
        <v>1</v>
      </c>
    </row>
    <row r="1448" spans="14:15" x14ac:dyDescent="0.2">
      <c r="N1448" s="56" t="s">
        <v>676</v>
      </c>
      <c r="O1448">
        <v>1</v>
      </c>
    </row>
    <row r="1449" spans="14:15" x14ac:dyDescent="0.2">
      <c r="N1449" s="56" t="s">
        <v>587</v>
      </c>
      <c r="O1449">
        <v>1</v>
      </c>
    </row>
    <row r="1450" spans="14:15" x14ac:dyDescent="0.2">
      <c r="N1450" s="56" t="s">
        <v>1439</v>
      </c>
      <c r="O1450">
        <v>1</v>
      </c>
    </row>
    <row r="1451" spans="14:15" x14ac:dyDescent="0.2">
      <c r="N1451" s="56" t="s">
        <v>1291</v>
      </c>
      <c r="O1451">
        <v>1</v>
      </c>
    </row>
    <row r="1452" spans="14:15" x14ac:dyDescent="0.2">
      <c r="N1452" s="56" t="s">
        <v>1747</v>
      </c>
      <c r="O1452">
        <v>1</v>
      </c>
    </row>
    <row r="1453" spans="14:15" x14ac:dyDescent="0.2">
      <c r="N1453" s="56" t="s">
        <v>1491</v>
      </c>
      <c r="O1453">
        <v>1</v>
      </c>
    </row>
    <row r="1454" spans="14:15" x14ac:dyDescent="0.2">
      <c r="N1454" s="56" t="s">
        <v>965</v>
      </c>
      <c r="O1454">
        <v>1</v>
      </c>
    </row>
    <row r="1455" spans="14:15" x14ac:dyDescent="0.2">
      <c r="N1455" s="56" t="s">
        <v>391</v>
      </c>
      <c r="O1455">
        <v>1</v>
      </c>
    </row>
    <row r="1456" spans="14:15" x14ac:dyDescent="0.2">
      <c r="N1456" s="56" t="s">
        <v>1897</v>
      </c>
      <c r="O1456">
        <v>1</v>
      </c>
    </row>
    <row r="1457" spans="14:15" x14ac:dyDescent="0.2">
      <c r="N1457" s="56" t="s">
        <v>1191</v>
      </c>
      <c r="O1457">
        <v>1</v>
      </c>
    </row>
    <row r="1458" spans="14:15" x14ac:dyDescent="0.2">
      <c r="N1458" s="56" t="s">
        <v>359</v>
      </c>
      <c r="O1458">
        <v>1</v>
      </c>
    </row>
    <row r="1459" spans="14:15" x14ac:dyDescent="0.2">
      <c r="N1459" s="56" t="s">
        <v>372</v>
      </c>
      <c r="O1459">
        <v>1</v>
      </c>
    </row>
    <row r="1460" spans="14:15" x14ac:dyDescent="0.2">
      <c r="N1460" s="56" t="s">
        <v>422</v>
      </c>
      <c r="O1460">
        <v>1</v>
      </c>
    </row>
    <row r="1461" spans="14:15" x14ac:dyDescent="0.2">
      <c r="N1461" s="56" t="s">
        <v>424</v>
      </c>
      <c r="O1461">
        <v>1</v>
      </c>
    </row>
    <row r="1462" spans="14:15" x14ac:dyDescent="0.2">
      <c r="N1462" s="56" t="s">
        <v>57</v>
      </c>
      <c r="O1462">
        <v>1</v>
      </c>
    </row>
    <row r="1463" spans="14:15" x14ac:dyDescent="0.2">
      <c r="N1463" s="56" t="s">
        <v>1702</v>
      </c>
      <c r="O1463">
        <v>1</v>
      </c>
    </row>
    <row r="1464" spans="14:15" x14ac:dyDescent="0.2">
      <c r="N1464" s="56" t="s">
        <v>1294</v>
      </c>
      <c r="O1464">
        <v>1</v>
      </c>
    </row>
    <row r="1465" spans="14:15" x14ac:dyDescent="0.2">
      <c r="N1465" s="56" t="s">
        <v>836</v>
      </c>
      <c r="O1465">
        <v>1</v>
      </c>
    </row>
    <row r="1466" spans="14:15" x14ac:dyDescent="0.2">
      <c r="N1466" s="56" t="s">
        <v>1571</v>
      </c>
      <c r="O1466">
        <v>1</v>
      </c>
    </row>
    <row r="1467" spans="14:15" x14ac:dyDescent="0.2">
      <c r="N1467" s="56" t="s">
        <v>148</v>
      </c>
      <c r="O1467">
        <v>1</v>
      </c>
    </row>
    <row r="1468" spans="14:15" x14ac:dyDescent="0.2">
      <c r="N1468" s="56" t="s">
        <v>1936</v>
      </c>
      <c r="O1468">
        <v>1</v>
      </c>
    </row>
    <row r="1469" spans="14:15" x14ac:dyDescent="0.2">
      <c r="N1469" s="56" t="s">
        <v>1547</v>
      </c>
      <c r="O1469">
        <v>1</v>
      </c>
    </row>
    <row r="1470" spans="14:15" x14ac:dyDescent="0.2">
      <c r="N1470" s="56" t="s">
        <v>1056</v>
      </c>
      <c r="O1470">
        <v>1</v>
      </c>
    </row>
    <row r="1471" spans="14:15" x14ac:dyDescent="0.2">
      <c r="N1471" s="56" t="s">
        <v>374</v>
      </c>
      <c r="O1471">
        <v>1</v>
      </c>
    </row>
    <row r="1472" spans="14:15" x14ac:dyDescent="0.2">
      <c r="N1472" s="56" t="s">
        <v>1023</v>
      </c>
      <c r="O1472">
        <v>1</v>
      </c>
    </row>
    <row r="1473" spans="14:15" x14ac:dyDescent="0.2">
      <c r="N1473" s="56" t="s">
        <v>1697</v>
      </c>
      <c r="O1473">
        <v>1</v>
      </c>
    </row>
    <row r="1474" spans="14:15" x14ac:dyDescent="0.2">
      <c r="N1474" s="56" t="s">
        <v>70</v>
      </c>
      <c r="O1474">
        <v>1</v>
      </c>
    </row>
    <row r="1475" spans="14:15" x14ac:dyDescent="0.2">
      <c r="N1475" s="56" t="s">
        <v>1683</v>
      </c>
      <c r="O1475">
        <v>1</v>
      </c>
    </row>
    <row r="1476" spans="14:15" x14ac:dyDescent="0.2">
      <c r="N1476" s="56" t="s">
        <v>1563</v>
      </c>
      <c r="O1476">
        <v>1</v>
      </c>
    </row>
    <row r="1477" spans="14:15" x14ac:dyDescent="0.2">
      <c r="N1477" s="56" t="s">
        <v>1459</v>
      </c>
      <c r="O1477">
        <v>1</v>
      </c>
    </row>
    <row r="1478" spans="14:15" x14ac:dyDescent="0.2">
      <c r="N1478" s="56" t="s">
        <v>67</v>
      </c>
      <c r="O1478">
        <v>1</v>
      </c>
    </row>
    <row r="1479" spans="14:15" x14ac:dyDescent="0.2">
      <c r="N1479" s="56" t="s">
        <v>262</v>
      </c>
      <c r="O1479">
        <v>1</v>
      </c>
    </row>
    <row r="1480" spans="14:15" x14ac:dyDescent="0.2">
      <c r="N1480" s="56" t="s">
        <v>868</v>
      </c>
      <c r="O1480">
        <v>1</v>
      </c>
    </row>
    <row r="1481" spans="14:15" x14ac:dyDescent="0.2">
      <c r="N1481" s="56" t="s">
        <v>1278</v>
      </c>
      <c r="O1481">
        <v>1</v>
      </c>
    </row>
    <row r="1482" spans="14:15" x14ac:dyDescent="0.2">
      <c r="N1482" s="56" t="s">
        <v>116</v>
      </c>
      <c r="O1482">
        <v>1</v>
      </c>
    </row>
    <row r="1483" spans="14:15" x14ac:dyDescent="0.2">
      <c r="N1483" s="56" t="s">
        <v>1369</v>
      </c>
      <c r="O1483">
        <v>1</v>
      </c>
    </row>
    <row r="1484" spans="14:15" x14ac:dyDescent="0.2">
      <c r="N1484" s="56" t="s">
        <v>1844</v>
      </c>
      <c r="O1484">
        <v>1</v>
      </c>
    </row>
    <row r="1485" spans="14:15" x14ac:dyDescent="0.2">
      <c r="N1485" s="56" t="s">
        <v>1670</v>
      </c>
      <c r="O1485">
        <v>1</v>
      </c>
    </row>
    <row r="1486" spans="14:15" x14ac:dyDescent="0.2">
      <c r="N1486" s="56" t="s">
        <v>1430</v>
      </c>
      <c r="O1486">
        <v>1</v>
      </c>
    </row>
    <row r="1487" spans="14:15" x14ac:dyDescent="0.2">
      <c r="N1487" s="56" t="s">
        <v>751</v>
      </c>
      <c r="O1487">
        <v>1</v>
      </c>
    </row>
    <row r="1488" spans="14:15" x14ac:dyDescent="0.2">
      <c r="N1488" s="56" t="s">
        <v>1759</v>
      </c>
      <c r="O1488">
        <v>1</v>
      </c>
    </row>
    <row r="1489" spans="14:15" x14ac:dyDescent="0.2">
      <c r="N1489" s="56" t="s">
        <v>1868</v>
      </c>
      <c r="O1489">
        <v>1</v>
      </c>
    </row>
    <row r="1490" spans="14:15" x14ac:dyDescent="0.2">
      <c r="N1490" s="56" t="s">
        <v>1716</v>
      </c>
      <c r="O1490">
        <v>1</v>
      </c>
    </row>
    <row r="1491" spans="14:15" x14ac:dyDescent="0.2">
      <c r="N1491" s="56" t="s">
        <v>429</v>
      </c>
      <c r="O1491">
        <v>1</v>
      </c>
    </row>
    <row r="1492" spans="14:15" x14ac:dyDescent="0.2">
      <c r="N1492" s="56" t="s">
        <v>851</v>
      </c>
      <c r="O1492">
        <v>1</v>
      </c>
    </row>
    <row r="1493" spans="14:15" x14ac:dyDescent="0.2">
      <c r="N1493" s="56" t="s">
        <v>191</v>
      </c>
      <c r="O1493">
        <v>1</v>
      </c>
    </row>
    <row r="1494" spans="14:15" x14ac:dyDescent="0.2">
      <c r="N1494" s="56" t="s">
        <v>609</v>
      </c>
      <c r="O1494">
        <v>1</v>
      </c>
    </row>
    <row r="1495" spans="14:15" x14ac:dyDescent="0.2">
      <c r="N1495" s="56" t="s">
        <v>1855</v>
      </c>
      <c r="O1495">
        <v>1</v>
      </c>
    </row>
    <row r="1496" spans="14:15" x14ac:dyDescent="0.2">
      <c r="N1496" s="56" t="s">
        <v>1621</v>
      </c>
      <c r="O1496">
        <v>1</v>
      </c>
    </row>
    <row r="1497" spans="14:15" x14ac:dyDescent="0.2">
      <c r="N1497" s="56" t="s">
        <v>79</v>
      </c>
      <c r="O1497">
        <v>1</v>
      </c>
    </row>
    <row r="1498" spans="14:15" x14ac:dyDescent="0.2">
      <c r="N1498" s="56" t="s">
        <v>1241</v>
      </c>
      <c r="O1498">
        <v>1</v>
      </c>
    </row>
    <row r="1499" spans="14:15" x14ac:dyDescent="0.2">
      <c r="N1499" s="56" t="s">
        <v>106</v>
      </c>
      <c r="O1499">
        <v>1</v>
      </c>
    </row>
    <row r="1500" spans="14:15" x14ac:dyDescent="0.2">
      <c r="N1500" s="56" t="s">
        <v>1728</v>
      </c>
      <c r="O1500">
        <v>1</v>
      </c>
    </row>
    <row r="1501" spans="14:15" x14ac:dyDescent="0.2">
      <c r="N1501" s="56" t="s">
        <v>1308</v>
      </c>
      <c r="O1501">
        <v>1</v>
      </c>
    </row>
    <row r="1502" spans="14:15" x14ac:dyDescent="0.2">
      <c r="N1502" s="56" t="s">
        <v>305</v>
      </c>
      <c r="O1502">
        <v>1</v>
      </c>
    </row>
    <row r="1503" spans="14:15" x14ac:dyDescent="0.2">
      <c r="N1503" s="56" t="s">
        <v>1798</v>
      </c>
      <c r="O1503">
        <v>1</v>
      </c>
    </row>
    <row r="1504" spans="14:15" x14ac:dyDescent="0.2">
      <c r="N1504" s="56" t="s">
        <v>311</v>
      </c>
      <c r="O1504">
        <v>1</v>
      </c>
    </row>
    <row r="1505" spans="14:15" x14ac:dyDescent="0.2">
      <c r="N1505" s="56" t="s">
        <v>897</v>
      </c>
      <c r="O1505">
        <v>1</v>
      </c>
    </row>
    <row r="1506" spans="14:15" x14ac:dyDescent="0.2">
      <c r="N1506" s="56" t="s">
        <v>1817</v>
      </c>
      <c r="O1506">
        <v>1</v>
      </c>
    </row>
    <row r="1507" spans="14:15" x14ac:dyDescent="0.2">
      <c r="N1507" s="56" t="s">
        <v>1377</v>
      </c>
      <c r="O1507">
        <v>1</v>
      </c>
    </row>
    <row r="1508" spans="14:15" x14ac:dyDescent="0.2">
      <c r="N1508" s="56" t="s">
        <v>450</v>
      </c>
      <c r="O1508">
        <v>1</v>
      </c>
    </row>
    <row r="1509" spans="14:15" x14ac:dyDescent="0.2">
      <c r="N1509" s="56" t="s">
        <v>1831</v>
      </c>
      <c r="O1509">
        <v>1</v>
      </c>
    </row>
    <row r="1510" spans="14:15" x14ac:dyDescent="0.2">
      <c r="N1510" s="56" t="s">
        <v>736</v>
      </c>
      <c r="O1510">
        <v>1</v>
      </c>
    </row>
    <row r="1511" spans="14:15" x14ac:dyDescent="0.2">
      <c r="N1511" s="56" t="s">
        <v>970</v>
      </c>
      <c r="O1511">
        <v>1</v>
      </c>
    </row>
    <row r="1512" spans="14:15" x14ac:dyDescent="0.2">
      <c r="N1512" s="56" t="s">
        <v>1493</v>
      </c>
      <c r="O1512">
        <v>1</v>
      </c>
    </row>
    <row r="1513" spans="14:15" x14ac:dyDescent="0.2">
      <c r="N1513" s="56" t="s">
        <v>1504</v>
      </c>
      <c r="O1513">
        <v>1</v>
      </c>
    </row>
    <row r="1514" spans="14:15" x14ac:dyDescent="0.2">
      <c r="N1514" s="56" t="s">
        <v>1238</v>
      </c>
      <c r="O1514">
        <v>1</v>
      </c>
    </row>
    <row r="1515" spans="14:15" x14ac:dyDescent="0.2">
      <c r="N1515" s="56" t="s">
        <v>895</v>
      </c>
      <c r="O1515">
        <v>1</v>
      </c>
    </row>
    <row r="1516" spans="14:15" x14ac:dyDescent="0.2">
      <c r="N1516" s="56" t="s">
        <v>621</v>
      </c>
      <c r="O1516">
        <v>1</v>
      </c>
    </row>
    <row r="1517" spans="14:15" x14ac:dyDescent="0.2">
      <c r="N1517" s="56" t="s">
        <v>1734</v>
      </c>
      <c r="O1517">
        <v>1</v>
      </c>
    </row>
    <row r="1518" spans="14:15" x14ac:dyDescent="0.2">
      <c r="N1518" s="56" t="s">
        <v>1674</v>
      </c>
      <c r="O1518">
        <v>1</v>
      </c>
    </row>
    <row r="1519" spans="14:15" x14ac:dyDescent="0.2">
      <c r="N1519" s="56" t="s">
        <v>1454</v>
      </c>
      <c r="O1519">
        <v>1</v>
      </c>
    </row>
    <row r="1520" spans="14:15" x14ac:dyDescent="0.2">
      <c r="N1520" s="56" t="s">
        <v>1330</v>
      </c>
      <c r="O1520">
        <v>1</v>
      </c>
    </row>
    <row r="1521" spans="14:15" x14ac:dyDescent="0.2">
      <c r="N1521" s="56" t="s">
        <v>943</v>
      </c>
      <c r="O1521">
        <v>1</v>
      </c>
    </row>
    <row r="1522" spans="14:15" x14ac:dyDescent="0.2">
      <c r="N1522" s="56" t="s">
        <v>1404</v>
      </c>
      <c r="O1522">
        <v>1</v>
      </c>
    </row>
    <row r="1523" spans="14:15" x14ac:dyDescent="0.2">
      <c r="N1523" s="56" t="s">
        <v>658</v>
      </c>
      <c r="O1523">
        <v>1</v>
      </c>
    </row>
    <row r="1524" spans="14:15" x14ac:dyDescent="0.2">
      <c r="N1524" s="56" t="s">
        <v>1542</v>
      </c>
      <c r="O1524">
        <v>1</v>
      </c>
    </row>
    <row r="1525" spans="14:15" x14ac:dyDescent="0.2">
      <c r="N1525" s="56" t="s">
        <v>239</v>
      </c>
      <c r="O1525">
        <v>1</v>
      </c>
    </row>
    <row r="1526" spans="14:15" x14ac:dyDescent="0.2">
      <c r="N1526" s="56" t="s">
        <v>1717</v>
      </c>
      <c r="O1526">
        <v>1</v>
      </c>
    </row>
    <row r="1527" spans="14:15" x14ac:dyDescent="0.2">
      <c r="N1527" s="56" t="s">
        <v>1520</v>
      </c>
      <c r="O1527">
        <v>1</v>
      </c>
    </row>
    <row r="1528" spans="14:15" x14ac:dyDescent="0.2">
      <c r="N1528" s="56" t="s">
        <v>951</v>
      </c>
      <c r="O1528">
        <v>1</v>
      </c>
    </row>
    <row r="1529" spans="14:15" x14ac:dyDescent="0.2">
      <c r="N1529" s="56" t="s">
        <v>1722</v>
      </c>
      <c r="O1529">
        <v>1</v>
      </c>
    </row>
    <row r="1530" spans="14:15" x14ac:dyDescent="0.2">
      <c r="N1530" s="56" t="s">
        <v>446</v>
      </c>
      <c r="O1530">
        <v>1</v>
      </c>
    </row>
    <row r="1531" spans="14:15" x14ac:dyDescent="0.2">
      <c r="N1531" s="56" t="s">
        <v>545</v>
      </c>
      <c r="O1531">
        <v>1</v>
      </c>
    </row>
    <row r="1532" spans="14:15" x14ac:dyDescent="0.2">
      <c r="N1532" s="56" t="s">
        <v>516</v>
      </c>
      <c r="O1532">
        <v>1</v>
      </c>
    </row>
    <row r="1533" spans="14:15" x14ac:dyDescent="0.2">
      <c r="N1533" s="56" t="s">
        <v>1436</v>
      </c>
      <c r="O1533">
        <v>1</v>
      </c>
    </row>
    <row r="1534" spans="14:15" x14ac:dyDescent="0.2">
      <c r="N1534" s="56" t="s">
        <v>1812</v>
      </c>
      <c r="O1534">
        <v>1</v>
      </c>
    </row>
    <row r="1535" spans="14:15" x14ac:dyDescent="0.2">
      <c r="N1535" s="56" t="s">
        <v>1445</v>
      </c>
      <c r="O1535">
        <v>1</v>
      </c>
    </row>
    <row r="1536" spans="14:15" x14ac:dyDescent="0.2">
      <c r="N1536" s="56" t="s">
        <v>1668</v>
      </c>
      <c r="O1536">
        <v>1</v>
      </c>
    </row>
    <row r="1537" spans="14:15" x14ac:dyDescent="0.2">
      <c r="N1537" s="56" t="s">
        <v>602</v>
      </c>
      <c r="O1537">
        <v>1</v>
      </c>
    </row>
    <row r="1538" spans="14:15" x14ac:dyDescent="0.2">
      <c r="N1538" s="56" t="s">
        <v>939</v>
      </c>
      <c r="O1538">
        <v>1</v>
      </c>
    </row>
    <row r="1539" spans="14:15" x14ac:dyDescent="0.2">
      <c r="N1539" s="56" t="s">
        <v>331</v>
      </c>
      <c r="O1539">
        <v>1</v>
      </c>
    </row>
    <row r="1540" spans="14:15" x14ac:dyDescent="0.2">
      <c r="N1540" s="56" t="s">
        <v>188</v>
      </c>
      <c r="O1540">
        <v>1</v>
      </c>
    </row>
    <row r="1541" spans="14:15" x14ac:dyDescent="0.2">
      <c r="N1541" s="56" t="s">
        <v>1385</v>
      </c>
      <c r="O1541">
        <v>1</v>
      </c>
    </row>
    <row r="1542" spans="14:15" x14ac:dyDescent="0.2">
      <c r="N1542" s="56" t="s">
        <v>1628</v>
      </c>
      <c r="O1542">
        <v>1</v>
      </c>
    </row>
    <row r="1543" spans="14:15" x14ac:dyDescent="0.2">
      <c r="N1543" s="56" t="s">
        <v>692</v>
      </c>
      <c r="O1543">
        <v>1</v>
      </c>
    </row>
    <row r="1544" spans="14:15" x14ac:dyDescent="0.2">
      <c r="N1544" s="56" t="s">
        <v>114</v>
      </c>
      <c r="O1544">
        <v>1</v>
      </c>
    </row>
    <row r="1545" spans="14:15" x14ac:dyDescent="0.2">
      <c r="N1545" s="56" t="s">
        <v>1007</v>
      </c>
      <c r="O1545">
        <v>1</v>
      </c>
    </row>
    <row r="1546" spans="14:15" x14ac:dyDescent="0.2">
      <c r="N1546" s="56" t="s">
        <v>1720</v>
      </c>
      <c r="O1546">
        <v>1</v>
      </c>
    </row>
    <row r="1547" spans="14:15" x14ac:dyDescent="0.2">
      <c r="N1547" s="56" t="s">
        <v>416</v>
      </c>
      <c r="O1547">
        <v>1</v>
      </c>
    </row>
    <row r="1548" spans="14:15" x14ac:dyDescent="0.2">
      <c r="N1548" s="56" t="s">
        <v>1437</v>
      </c>
      <c r="O1548">
        <v>1</v>
      </c>
    </row>
    <row r="1549" spans="14:15" x14ac:dyDescent="0.2">
      <c r="N1549" s="56" t="s">
        <v>253</v>
      </c>
      <c r="O1549">
        <v>1</v>
      </c>
    </row>
    <row r="1550" spans="14:15" x14ac:dyDescent="0.2">
      <c r="N1550" s="56" t="s">
        <v>1540</v>
      </c>
      <c r="O1550">
        <v>1</v>
      </c>
    </row>
    <row r="1551" spans="14:15" x14ac:dyDescent="0.2">
      <c r="N1551" s="56" t="s">
        <v>1934</v>
      </c>
      <c r="O1551">
        <v>1</v>
      </c>
    </row>
    <row r="1552" spans="14:15" x14ac:dyDescent="0.2">
      <c r="N1552" s="56" t="s">
        <v>155</v>
      </c>
      <c r="O1552">
        <v>1</v>
      </c>
    </row>
    <row r="1553" spans="14:15" x14ac:dyDescent="0.2">
      <c r="N1553" s="56" t="s">
        <v>1313</v>
      </c>
      <c r="O1553">
        <v>1</v>
      </c>
    </row>
    <row r="1554" spans="14:15" x14ac:dyDescent="0.2">
      <c r="N1554" s="56" t="s">
        <v>581</v>
      </c>
      <c r="O1554">
        <v>1</v>
      </c>
    </row>
    <row r="1555" spans="14:15" x14ac:dyDescent="0.2">
      <c r="N1555" s="56" t="s">
        <v>118</v>
      </c>
      <c r="O1555">
        <v>1</v>
      </c>
    </row>
    <row r="1556" spans="14:15" x14ac:dyDescent="0.2">
      <c r="N1556" s="56" t="s">
        <v>1083</v>
      </c>
      <c r="O1556">
        <v>1</v>
      </c>
    </row>
    <row r="1557" spans="14:15" x14ac:dyDescent="0.2">
      <c r="N1557" s="56" t="s">
        <v>193</v>
      </c>
      <c r="O1557">
        <v>1</v>
      </c>
    </row>
    <row r="1558" spans="14:15" x14ac:dyDescent="0.2">
      <c r="N1558" s="56" t="s">
        <v>916</v>
      </c>
      <c r="O1558">
        <v>1</v>
      </c>
    </row>
    <row r="1559" spans="14:15" x14ac:dyDescent="0.2">
      <c r="N1559" s="56" t="s">
        <v>90</v>
      </c>
      <c r="O1559">
        <v>1</v>
      </c>
    </row>
    <row r="1560" spans="14:15" x14ac:dyDescent="0.2">
      <c r="N1560" s="56" t="s">
        <v>812</v>
      </c>
      <c r="O1560">
        <v>1</v>
      </c>
    </row>
    <row r="1561" spans="14:15" x14ac:dyDescent="0.2">
      <c r="N1561" s="56" t="s">
        <v>1872</v>
      </c>
      <c r="O1561">
        <v>1</v>
      </c>
    </row>
    <row r="1562" spans="14:15" x14ac:dyDescent="0.2">
      <c r="N1562" s="56" t="s">
        <v>1526</v>
      </c>
      <c r="O1562">
        <v>1</v>
      </c>
    </row>
    <row r="1563" spans="14:15" x14ac:dyDescent="0.2">
      <c r="N1563" s="56" t="s">
        <v>344</v>
      </c>
      <c r="O1563">
        <v>1</v>
      </c>
    </row>
    <row r="1564" spans="14:15" x14ac:dyDescent="0.2">
      <c r="N1564" s="56" t="s">
        <v>567</v>
      </c>
      <c r="O1564">
        <v>1</v>
      </c>
    </row>
    <row r="1565" spans="14:15" x14ac:dyDescent="0.2">
      <c r="N1565" s="56" t="s">
        <v>798</v>
      </c>
      <c r="O1565">
        <v>1</v>
      </c>
    </row>
    <row r="1566" spans="14:15" x14ac:dyDescent="0.2">
      <c r="N1566" s="56" t="s">
        <v>501</v>
      </c>
      <c r="O1566">
        <v>1</v>
      </c>
    </row>
    <row r="1567" spans="14:15" x14ac:dyDescent="0.2">
      <c r="N1567" s="56" t="s">
        <v>1212</v>
      </c>
      <c r="O1567">
        <v>1</v>
      </c>
    </row>
    <row r="1568" spans="14:15" x14ac:dyDescent="0.2">
      <c r="N1568" s="56" t="s">
        <v>1860</v>
      </c>
      <c r="O1568">
        <v>1</v>
      </c>
    </row>
    <row r="1569" spans="14:15" x14ac:dyDescent="0.2">
      <c r="N1569" s="56" t="s">
        <v>395</v>
      </c>
      <c r="O1569">
        <v>1</v>
      </c>
    </row>
    <row r="1570" spans="14:15" x14ac:dyDescent="0.2">
      <c r="N1570" s="56" t="s">
        <v>413</v>
      </c>
      <c r="O1570">
        <v>1</v>
      </c>
    </row>
    <row r="1571" spans="14:15" x14ac:dyDescent="0.2">
      <c r="N1571" s="56" t="s">
        <v>1982</v>
      </c>
      <c r="O1571">
        <v>1503</v>
      </c>
    </row>
  </sheetData>
  <mergeCells count="9">
    <mergeCell ref="I41:J41"/>
    <mergeCell ref="I42:J42"/>
    <mergeCell ref="I43:J43"/>
    <mergeCell ref="J33:K33"/>
    <mergeCell ref="G31:K31"/>
    <mergeCell ref="I37:J37"/>
    <mergeCell ref="I38:J38"/>
    <mergeCell ref="I39:J39"/>
    <mergeCell ref="I40:J4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D0FB2-3DA4-D444-AAB6-87801BA49DFC}">
  <dimension ref="B1:V35"/>
  <sheetViews>
    <sheetView zoomScale="75" workbookViewId="0">
      <selection activeCell="C4" sqref="C4:P5"/>
    </sheetView>
  </sheetViews>
  <sheetFormatPr baseColWidth="10" defaultRowHeight="16" x14ac:dyDescent="0.2"/>
  <cols>
    <col min="1" max="1" width="6" customWidth="1"/>
    <col min="2" max="2" width="16.33203125" customWidth="1"/>
    <col min="3" max="3" width="24" customWidth="1"/>
    <col min="4" max="4" width="17" customWidth="1"/>
    <col min="5" max="5" width="11.6640625" bestFit="1" customWidth="1"/>
    <col min="6" max="6" width="19.6640625" customWidth="1"/>
    <col min="7" max="7" width="14.83203125" customWidth="1"/>
    <col min="8" max="8" width="14" customWidth="1"/>
    <col min="9" max="9" width="12.6640625" customWidth="1"/>
    <col min="10" max="10" width="14" customWidth="1"/>
    <col min="11" max="11" width="12.6640625" customWidth="1"/>
    <col min="12" max="12" width="14" customWidth="1"/>
    <col min="13" max="13" width="12.6640625" customWidth="1"/>
  </cols>
  <sheetData>
    <row r="1" spans="2:17" x14ac:dyDescent="0.2">
      <c r="B1" s="60"/>
      <c r="C1" s="60"/>
      <c r="D1" s="73"/>
      <c r="E1" s="73"/>
      <c r="F1" s="73"/>
      <c r="G1" s="73"/>
      <c r="H1" s="73"/>
      <c r="I1" s="73"/>
      <c r="J1" s="73"/>
      <c r="K1" s="73"/>
      <c r="L1" s="73"/>
      <c r="M1" s="73"/>
    </row>
    <row r="2" spans="2:17" ht="24" x14ac:dyDescent="0.3">
      <c r="B2" s="123" t="s">
        <v>2024</v>
      </c>
      <c r="C2" s="123"/>
      <c r="D2" s="73"/>
      <c r="E2" s="73"/>
      <c r="F2" s="73"/>
      <c r="G2" s="73"/>
      <c r="H2" s="73"/>
      <c r="I2" s="73"/>
      <c r="J2" s="73"/>
      <c r="K2" s="73"/>
      <c r="L2" s="73"/>
      <c r="M2" s="73"/>
    </row>
    <row r="3" spans="2:17" x14ac:dyDescent="0.2">
      <c r="B3" s="73"/>
      <c r="C3" s="74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7" ht="34" x14ac:dyDescent="0.2">
      <c r="B4" s="80" t="s">
        <v>2025</v>
      </c>
      <c r="C4" s="75" t="s">
        <v>14</v>
      </c>
      <c r="D4" s="75" t="s">
        <v>18</v>
      </c>
      <c r="E4" s="76" t="s">
        <v>20</v>
      </c>
      <c r="F4" s="76" t="s">
        <v>21</v>
      </c>
      <c r="G4" s="76" t="s">
        <v>30</v>
      </c>
      <c r="H4" s="76" t="s">
        <v>31</v>
      </c>
      <c r="I4" s="77" t="s">
        <v>32</v>
      </c>
      <c r="J4" s="77" t="s">
        <v>33</v>
      </c>
      <c r="K4" s="77" t="s">
        <v>34</v>
      </c>
      <c r="L4" s="77" t="s">
        <v>35</v>
      </c>
      <c r="M4" s="76" t="s">
        <v>36</v>
      </c>
      <c r="N4" s="76" t="s">
        <v>37</v>
      </c>
      <c r="O4" s="76" t="s">
        <v>40</v>
      </c>
      <c r="P4" s="76" t="s">
        <v>41</v>
      </c>
      <c r="Q4" s="104" t="s">
        <v>42</v>
      </c>
    </row>
    <row r="5" spans="2:17" ht="17" x14ac:dyDescent="0.2">
      <c r="B5" s="82" t="s">
        <v>2026</v>
      </c>
      <c r="C5" s="75">
        <v>114</v>
      </c>
      <c r="D5" s="75">
        <v>1</v>
      </c>
      <c r="E5" s="78">
        <v>1</v>
      </c>
      <c r="F5" s="78">
        <v>48</v>
      </c>
      <c r="G5" s="78">
        <v>87</v>
      </c>
      <c r="H5" s="78">
        <v>87</v>
      </c>
      <c r="I5" s="79">
        <v>37</v>
      </c>
      <c r="J5" s="79">
        <v>37</v>
      </c>
      <c r="K5" s="79">
        <v>37</v>
      </c>
      <c r="L5" s="79">
        <v>37</v>
      </c>
      <c r="M5" s="78">
        <v>2</v>
      </c>
      <c r="N5" s="78">
        <v>2</v>
      </c>
      <c r="O5" s="78">
        <v>24</v>
      </c>
      <c r="P5" s="78">
        <v>24</v>
      </c>
    </row>
    <row r="6" spans="2:17" ht="200" customHeight="1" x14ac:dyDescent="0.2">
      <c r="B6" s="80" t="s">
        <v>2028</v>
      </c>
      <c r="C6" s="75" t="s">
        <v>2083</v>
      </c>
      <c r="D6" s="75" t="s">
        <v>2085</v>
      </c>
      <c r="E6" s="75" t="s">
        <v>2084</v>
      </c>
      <c r="F6" s="75" t="s">
        <v>2082</v>
      </c>
      <c r="G6" s="75" t="s">
        <v>2096</v>
      </c>
      <c r="H6" s="75" t="s">
        <v>2086</v>
      </c>
      <c r="I6" s="75" t="s">
        <v>2096</v>
      </c>
      <c r="J6" s="75" t="s">
        <v>2087</v>
      </c>
      <c r="K6" s="75" t="s">
        <v>2096</v>
      </c>
      <c r="L6" s="75" t="s">
        <v>2087</v>
      </c>
      <c r="M6" s="75" t="s">
        <v>2096</v>
      </c>
      <c r="N6" s="75" t="s">
        <v>2088</v>
      </c>
      <c r="O6" s="75" t="s">
        <v>2096</v>
      </c>
      <c r="P6" s="75" t="s">
        <v>2089</v>
      </c>
    </row>
    <row r="7" spans="2:17" ht="121" customHeight="1" x14ac:dyDescent="0.2">
      <c r="B7" s="81" t="s">
        <v>2027</v>
      </c>
      <c r="C7" s="75" t="s">
        <v>2080</v>
      </c>
      <c r="D7" s="75" t="s">
        <v>2081</v>
      </c>
      <c r="E7" s="75" t="s">
        <v>2081</v>
      </c>
      <c r="F7" s="75" t="s">
        <v>2081</v>
      </c>
      <c r="G7" s="75" t="s">
        <v>2097</v>
      </c>
      <c r="H7" s="75" t="s">
        <v>2097</v>
      </c>
      <c r="I7" s="75" t="s">
        <v>2097</v>
      </c>
      <c r="J7" s="75" t="s">
        <v>2097</v>
      </c>
      <c r="K7" s="75" t="s">
        <v>2097</v>
      </c>
      <c r="L7" s="75" t="s">
        <v>2097</v>
      </c>
      <c r="M7" s="75" t="s">
        <v>2097</v>
      </c>
      <c r="N7" s="75" t="s">
        <v>2097</v>
      </c>
      <c r="O7" s="75" t="s">
        <v>2097</v>
      </c>
      <c r="P7" s="75" t="s">
        <v>2097</v>
      </c>
    </row>
    <row r="11" spans="2:17" x14ac:dyDescent="0.2">
      <c r="B11" s="37"/>
      <c r="C11" s="37"/>
      <c r="D11" s="37"/>
      <c r="E11" s="37"/>
      <c r="F11" s="37"/>
      <c r="G11" s="37"/>
      <c r="H11" s="37"/>
      <c r="I11" s="37"/>
    </row>
    <row r="12" spans="2:17" x14ac:dyDescent="0.2">
      <c r="B12" s="37"/>
      <c r="C12" s="37"/>
      <c r="D12" s="37"/>
      <c r="E12" s="37"/>
      <c r="F12" s="37"/>
      <c r="G12" s="37"/>
      <c r="H12" s="37"/>
      <c r="I12" s="37"/>
    </row>
    <row r="13" spans="2:17" ht="24" x14ac:dyDescent="0.3">
      <c r="B13" s="123" t="s">
        <v>2079</v>
      </c>
      <c r="C13" s="123"/>
      <c r="E13" s="37"/>
      <c r="F13" s="37"/>
      <c r="G13" s="37"/>
      <c r="H13" s="37"/>
      <c r="I13" s="37"/>
    </row>
    <row r="14" spans="2:17" x14ac:dyDescent="0.2">
      <c r="B14" s="37"/>
      <c r="C14" s="37"/>
      <c r="E14" s="37"/>
      <c r="F14" s="37"/>
      <c r="G14" s="37"/>
      <c r="H14" s="37"/>
      <c r="I14" s="37"/>
    </row>
    <row r="15" spans="2:17" x14ac:dyDescent="0.2">
      <c r="B15" s="37" t="s">
        <v>2090</v>
      </c>
      <c r="C15" s="37"/>
      <c r="E15" s="37"/>
      <c r="F15" s="37"/>
      <c r="G15" s="37"/>
      <c r="H15" s="37"/>
      <c r="I15" s="37"/>
    </row>
    <row r="16" spans="2:17" x14ac:dyDescent="0.2">
      <c r="B16" s="37"/>
      <c r="C16" s="37"/>
      <c r="E16" s="37"/>
      <c r="F16" s="37"/>
      <c r="G16" s="37"/>
      <c r="H16" s="37"/>
      <c r="I16" s="37"/>
    </row>
    <row r="17" spans="2:22" x14ac:dyDescent="0.2">
      <c r="B17" s="37"/>
      <c r="C17" s="37"/>
      <c r="E17" s="37"/>
      <c r="F17" s="37"/>
      <c r="G17" s="37"/>
      <c r="H17" s="37"/>
      <c r="I17" s="37"/>
    </row>
    <row r="18" spans="2:22" ht="19" x14ac:dyDescent="0.25">
      <c r="B18" s="85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7"/>
      <c r="O18" s="87"/>
      <c r="P18" s="87"/>
      <c r="Q18" s="87"/>
      <c r="R18" s="87"/>
      <c r="S18" s="87"/>
      <c r="T18" s="87"/>
      <c r="U18" s="87"/>
      <c r="V18" s="87"/>
    </row>
    <row r="19" spans="2:22" ht="19" x14ac:dyDescent="0.25">
      <c r="B19" s="86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7"/>
      <c r="O19" s="87"/>
      <c r="P19" s="87"/>
      <c r="Q19" s="87"/>
      <c r="R19" s="87"/>
      <c r="S19" s="87"/>
      <c r="T19" s="87"/>
      <c r="U19" s="87"/>
      <c r="V19" s="87"/>
    </row>
    <row r="20" spans="2:22" ht="19" x14ac:dyDescent="0.25">
      <c r="B20" s="86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7"/>
      <c r="O20" s="87"/>
      <c r="P20" s="87"/>
      <c r="Q20" s="87"/>
      <c r="R20" s="87"/>
      <c r="S20" s="87"/>
      <c r="T20" s="87"/>
      <c r="U20" s="87"/>
      <c r="V20" s="87"/>
    </row>
    <row r="21" spans="2:22" ht="19" x14ac:dyDescent="0.25">
      <c r="B21" s="86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7"/>
      <c r="O21" s="87"/>
      <c r="P21" s="87"/>
      <c r="Q21" s="87"/>
      <c r="R21" s="87"/>
      <c r="S21" s="87"/>
      <c r="T21" s="87"/>
      <c r="U21" s="87"/>
      <c r="V21" s="87"/>
    </row>
    <row r="22" spans="2:22" ht="19" x14ac:dyDescent="0.25">
      <c r="B22" s="86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7"/>
      <c r="O22" s="87"/>
      <c r="P22" s="87"/>
      <c r="Q22" s="87"/>
      <c r="R22" s="87"/>
      <c r="S22" s="87"/>
      <c r="T22" s="87"/>
      <c r="U22" s="87"/>
      <c r="V22" s="87"/>
    </row>
    <row r="23" spans="2:22" ht="19" x14ac:dyDescent="0.25">
      <c r="B23" s="88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7"/>
      <c r="O23" s="87"/>
      <c r="P23" s="87"/>
      <c r="Q23" s="87"/>
      <c r="R23" s="87"/>
      <c r="S23" s="87"/>
      <c r="T23" s="87"/>
      <c r="U23" s="87"/>
      <c r="V23" s="87"/>
    </row>
    <row r="24" spans="2:22" ht="19" x14ac:dyDescent="0.25">
      <c r="B24" s="88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7"/>
      <c r="O24" s="87"/>
      <c r="P24" s="87"/>
      <c r="Q24" s="87"/>
      <c r="R24" s="87"/>
      <c r="S24" s="87"/>
      <c r="T24" s="87"/>
      <c r="U24" s="87"/>
      <c r="V24" s="87"/>
    </row>
    <row r="25" spans="2:22" ht="19" x14ac:dyDescent="0.25">
      <c r="B25" s="88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7"/>
      <c r="O25" s="87"/>
      <c r="P25" s="87"/>
      <c r="Q25" s="87"/>
      <c r="R25" s="87"/>
      <c r="S25" s="87"/>
      <c r="T25" s="87"/>
      <c r="U25" s="87"/>
      <c r="V25" s="87"/>
    </row>
    <row r="26" spans="2:22" ht="19" x14ac:dyDescent="0.25">
      <c r="B26" s="86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7"/>
      <c r="O26" s="87"/>
      <c r="P26" s="87"/>
      <c r="Q26" s="87"/>
      <c r="R26" s="87"/>
      <c r="S26" s="87"/>
      <c r="T26" s="87"/>
      <c r="U26" s="87"/>
      <c r="V26" s="87"/>
    </row>
    <row r="27" spans="2:22" ht="19" x14ac:dyDescent="0.25">
      <c r="B27" s="89"/>
      <c r="C27" s="89"/>
      <c r="D27" s="90"/>
      <c r="E27" s="90"/>
      <c r="F27" s="90"/>
      <c r="G27" s="90"/>
      <c r="H27" s="90"/>
      <c r="I27" s="90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</row>
    <row r="28" spans="2:22" ht="19" x14ac:dyDescent="0.25">
      <c r="B28" s="89"/>
      <c r="C28" s="89"/>
      <c r="D28" s="90"/>
      <c r="E28" s="90"/>
      <c r="F28" s="90"/>
      <c r="G28" s="90"/>
      <c r="H28" s="90"/>
      <c r="I28" s="90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</row>
    <row r="29" spans="2:22" ht="19" x14ac:dyDescent="0.25"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</row>
    <row r="30" spans="2:22" ht="19" x14ac:dyDescent="0.25">
      <c r="B30" s="87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7"/>
    </row>
    <row r="31" spans="2:22" ht="19" x14ac:dyDescent="0.25">
      <c r="B31" s="86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7"/>
    </row>
    <row r="32" spans="2:22" ht="19" x14ac:dyDescent="0.25">
      <c r="B32" s="86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7"/>
    </row>
    <row r="33" spans="2:22" ht="19" x14ac:dyDescent="0.25">
      <c r="B33" s="86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7"/>
    </row>
    <row r="34" spans="2:22" ht="19" x14ac:dyDescent="0.25">
      <c r="B34" s="86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7"/>
    </row>
    <row r="35" spans="2:22" ht="19" x14ac:dyDescent="0.25"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</row>
  </sheetData>
  <mergeCells count="2">
    <mergeCell ref="B13:C13"/>
    <mergeCell ref="B2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C58A-A3A5-4B4E-9525-F4528178551D}">
  <dimension ref="A1:F12"/>
  <sheetViews>
    <sheetView workbookViewId="0">
      <selection activeCell="B5" sqref="B5:F5"/>
    </sheetView>
  </sheetViews>
  <sheetFormatPr baseColWidth="10" defaultRowHeight="16" x14ac:dyDescent="0.2"/>
  <sheetData>
    <row r="1" spans="1:6" ht="18" customHeight="1" x14ac:dyDescent="0.2">
      <c r="A1" s="70"/>
      <c r="B1" s="124" t="s">
        <v>2074</v>
      </c>
      <c r="C1" s="125"/>
      <c r="D1" s="125"/>
      <c r="E1" s="70"/>
      <c r="F1" s="70"/>
    </row>
    <row r="2" spans="1:6" x14ac:dyDescent="0.2">
      <c r="A2" s="70"/>
      <c r="B2" s="70"/>
      <c r="C2" s="70"/>
      <c r="D2" s="70"/>
      <c r="E2" s="70"/>
      <c r="F2" s="70"/>
    </row>
    <row r="3" spans="1:6" ht="18" customHeight="1" x14ac:dyDescent="0.2">
      <c r="A3" s="70"/>
      <c r="B3" s="126" t="s">
        <v>2075</v>
      </c>
      <c r="C3" s="125"/>
      <c r="D3" s="70"/>
      <c r="E3" s="70"/>
      <c r="F3" s="70"/>
    </row>
    <row r="4" spans="1:6" x14ac:dyDescent="0.2">
      <c r="A4" s="70"/>
      <c r="B4" s="70"/>
      <c r="C4" s="70"/>
      <c r="D4" s="70"/>
      <c r="E4" s="70"/>
      <c r="F4" s="70"/>
    </row>
    <row r="5" spans="1:6" ht="21" customHeight="1" x14ac:dyDescent="0.2">
      <c r="A5" s="70"/>
      <c r="B5" s="128" t="s">
        <v>2078</v>
      </c>
      <c r="C5" s="128"/>
      <c r="D5" s="128"/>
      <c r="E5" s="128"/>
      <c r="F5" s="128"/>
    </row>
    <row r="6" spans="1:6" x14ac:dyDescent="0.2">
      <c r="A6" s="71"/>
      <c r="B6" s="72"/>
      <c r="C6" s="72"/>
      <c r="D6" s="72"/>
      <c r="E6" s="72"/>
      <c r="F6" s="72"/>
    </row>
    <row r="7" spans="1:6" ht="21" x14ac:dyDescent="0.2">
      <c r="A7" s="71"/>
      <c r="B7" s="126" t="s">
        <v>2076</v>
      </c>
      <c r="C7" s="125"/>
      <c r="D7" s="72"/>
      <c r="E7" s="72"/>
      <c r="F7" s="72"/>
    </row>
    <row r="8" spans="1:6" x14ac:dyDescent="0.2">
      <c r="A8" s="71"/>
      <c r="B8" s="72"/>
      <c r="C8" s="72"/>
      <c r="D8" s="72"/>
      <c r="E8" s="72"/>
      <c r="F8" s="72"/>
    </row>
    <row r="9" spans="1:6" ht="40" customHeight="1" x14ac:dyDescent="0.2">
      <c r="A9" s="71"/>
      <c r="B9" s="127" t="s">
        <v>2077</v>
      </c>
      <c r="C9" s="127"/>
      <c r="D9" s="127"/>
      <c r="E9" s="127"/>
      <c r="F9" s="127"/>
    </row>
    <row r="10" spans="1:6" x14ac:dyDescent="0.2">
      <c r="A10" s="71"/>
      <c r="B10" s="71"/>
      <c r="C10" s="71"/>
      <c r="D10" s="71"/>
      <c r="E10" s="71"/>
      <c r="F10" s="71"/>
    </row>
    <row r="11" spans="1:6" x14ac:dyDescent="0.2">
      <c r="A11" s="37"/>
      <c r="B11" s="37"/>
      <c r="C11" s="37"/>
      <c r="D11" s="37"/>
      <c r="E11" s="37"/>
      <c r="F11" s="37"/>
    </row>
    <row r="12" spans="1:6" x14ac:dyDescent="0.2">
      <c r="A12" s="37"/>
      <c r="D12" s="37"/>
      <c r="E12" s="37"/>
      <c r="F12" s="37"/>
    </row>
  </sheetData>
  <mergeCells count="5">
    <mergeCell ref="B1:D1"/>
    <mergeCell ref="B3:C3"/>
    <mergeCell ref="B7:C7"/>
    <mergeCell ref="B9:F9"/>
    <mergeCell ref="B5:F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C1504"/>
  <sheetViews>
    <sheetView topLeftCell="AR1" workbookViewId="0">
      <selection activeCell="D14" sqref="D14"/>
    </sheetView>
  </sheetViews>
  <sheetFormatPr baseColWidth="10" defaultColWidth="8.83203125" defaultRowHeight="15" customHeight="1" x14ac:dyDescent="0.2"/>
  <cols>
    <col min="1" max="1" width="5.5" style="56" bestFit="1" customWidth="1"/>
    <col min="2" max="2" width="9.83203125" style="56" bestFit="1" customWidth="1"/>
    <col min="3" max="3" width="11.83203125" style="56" bestFit="1" customWidth="1"/>
    <col min="4" max="4" width="55.1640625" style="56" customWidth="1"/>
    <col min="5" max="5" width="29.83203125" style="56" bestFit="1" customWidth="1"/>
    <col min="6" max="6" width="8.83203125" style="56"/>
    <col min="7" max="7" width="4.1640625" style="56" bestFit="1" customWidth="1"/>
    <col min="8" max="8" width="5.5" style="56" bestFit="1" customWidth="1"/>
    <col min="9" max="9" width="8.1640625" style="56" bestFit="1" customWidth="1"/>
    <col min="10" max="10" width="18" style="56" bestFit="1" customWidth="1"/>
    <col min="11" max="11" width="8.5" style="56" bestFit="1" customWidth="1"/>
    <col min="12" max="12" width="8" style="56" bestFit="1" customWidth="1"/>
    <col min="13" max="13" width="8.1640625" style="56" bestFit="1" customWidth="1"/>
    <col min="14" max="14" width="7.6640625" style="56" bestFit="1" customWidth="1"/>
    <col min="15" max="15" width="9" style="56" bestFit="1" customWidth="1"/>
    <col min="16" max="16" width="8.5" style="56" bestFit="1" customWidth="1"/>
    <col min="17" max="17" width="9.1640625" style="56" bestFit="1" customWidth="1"/>
    <col min="18" max="19" width="8.6640625" style="56" bestFit="1" customWidth="1"/>
    <col min="20" max="20" width="8.1640625" style="56" bestFit="1" customWidth="1"/>
    <col min="21" max="21" width="8.6640625" style="56" bestFit="1" customWidth="1"/>
    <col min="22" max="22" width="8.1640625" style="56" bestFit="1" customWidth="1"/>
    <col min="23" max="23" width="8.83203125" style="56"/>
    <col min="24" max="24" width="8.33203125" style="56" bestFit="1" customWidth="1"/>
    <col min="25" max="25" width="9" style="56" bestFit="1" customWidth="1"/>
    <col min="26" max="26" width="8.5" style="56" bestFit="1" customWidth="1"/>
    <col min="27" max="27" width="8.33203125" style="56" bestFit="1" customWidth="1"/>
    <col min="28" max="28" width="7.83203125" style="56" bestFit="1" customWidth="1"/>
    <col min="29" max="29" width="9.1640625" style="56" bestFit="1" customWidth="1"/>
    <col min="30" max="30" width="8.6640625" style="56" bestFit="1" customWidth="1"/>
    <col min="31" max="31" width="11.83203125" style="56" bestFit="1" customWidth="1"/>
    <col min="32" max="32" width="12.33203125" style="56" bestFit="1" customWidth="1"/>
    <col min="33" max="33" width="11.83203125" style="56" bestFit="1" customWidth="1"/>
    <col min="34" max="34" width="12" style="56" bestFit="1" customWidth="1"/>
    <col min="35" max="35" width="11.5" style="56" bestFit="1" customWidth="1"/>
    <col min="36" max="36" width="12.83203125" style="56" bestFit="1" customWidth="1"/>
    <col min="37" max="37" width="12.33203125" style="56" bestFit="1" customWidth="1"/>
    <col min="38" max="38" width="13" style="56" bestFit="1" customWidth="1"/>
    <col min="39" max="40" width="12.5" style="56" bestFit="1" customWidth="1"/>
    <col min="41" max="41" width="12" style="56" bestFit="1" customWidth="1"/>
    <col min="42" max="42" width="12.5" style="56" bestFit="1" customWidth="1"/>
    <col min="43" max="43" width="12" style="56" bestFit="1" customWidth="1"/>
    <col min="44" max="44" width="12.6640625" style="56" bestFit="1" customWidth="1"/>
    <col min="45" max="45" width="12.1640625" style="56" bestFit="1" customWidth="1"/>
    <col min="46" max="46" width="12.83203125" style="56" bestFit="1" customWidth="1"/>
    <col min="47" max="47" width="12.33203125" style="56" bestFit="1" customWidth="1"/>
    <col min="48" max="48" width="12.1640625" style="56" bestFit="1" customWidth="1"/>
    <col min="49" max="49" width="11.6640625" style="56" bestFit="1" customWidth="1"/>
    <col min="50" max="50" width="13" style="56" bestFit="1" customWidth="1"/>
    <col min="51" max="51" width="12.5" style="56" bestFit="1" customWidth="1"/>
    <col min="52" max="52" width="9.1640625" style="56" bestFit="1" customWidth="1"/>
    <col min="53" max="53" width="8.6640625" style="56" bestFit="1" customWidth="1"/>
    <col min="54" max="54" width="16.33203125" style="56" bestFit="1" customWidth="1"/>
    <col min="55" max="55" width="15.6640625" style="56" bestFit="1" customWidth="1"/>
    <col min="56" max="16384" width="8.83203125" style="56"/>
  </cols>
  <sheetData>
    <row r="1" spans="1:55" ht="16" x14ac:dyDescent="0.2">
      <c r="A1" s="106" t="s">
        <v>12</v>
      </c>
      <c r="B1" s="106" t="s">
        <v>13</v>
      </c>
      <c r="C1" s="106" t="s">
        <v>14</v>
      </c>
      <c r="D1" s="106" t="s">
        <v>15</v>
      </c>
      <c r="E1" s="106" t="s">
        <v>16</v>
      </c>
      <c r="F1" s="106" t="s">
        <v>17</v>
      </c>
      <c r="G1" s="106" t="s">
        <v>18</v>
      </c>
      <c r="H1" s="106" t="s">
        <v>19</v>
      </c>
      <c r="I1" s="106" t="s">
        <v>20</v>
      </c>
      <c r="J1" s="106" t="s">
        <v>21</v>
      </c>
      <c r="K1" s="106" t="s">
        <v>22</v>
      </c>
      <c r="L1" s="106" t="s">
        <v>23</v>
      </c>
      <c r="M1" s="106" t="s">
        <v>24</v>
      </c>
      <c r="N1" s="106" t="s">
        <v>25</v>
      </c>
      <c r="O1" s="106" t="s">
        <v>26</v>
      </c>
      <c r="P1" s="106" t="s">
        <v>27</v>
      </c>
      <c r="Q1" s="106" t="s">
        <v>28</v>
      </c>
      <c r="R1" s="106" t="s">
        <v>29</v>
      </c>
      <c r="S1" s="106" t="s">
        <v>30</v>
      </c>
      <c r="T1" s="106" t="s">
        <v>31</v>
      </c>
      <c r="U1" s="106" t="s">
        <v>32</v>
      </c>
      <c r="V1" s="106" t="s">
        <v>33</v>
      </c>
      <c r="W1" s="106" t="s">
        <v>34</v>
      </c>
      <c r="X1" s="106" t="s">
        <v>35</v>
      </c>
      <c r="Y1" s="106" t="s">
        <v>36</v>
      </c>
      <c r="Z1" s="106" t="s">
        <v>37</v>
      </c>
      <c r="AA1" s="106" t="s">
        <v>38</v>
      </c>
      <c r="AB1" s="106" t="s">
        <v>39</v>
      </c>
      <c r="AC1" s="106" t="s">
        <v>40</v>
      </c>
      <c r="AD1" s="106" t="s">
        <v>41</v>
      </c>
      <c r="AE1" s="106" t="s">
        <v>42</v>
      </c>
      <c r="AF1" s="106" t="s">
        <v>2098</v>
      </c>
      <c r="AG1" s="106" t="s">
        <v>2099</v>
      </c>
      <c r="AH1" s="106" t="s">
        <v>2100</v>
      </c>
      <c r="AI1" s="106" t="s">
        <v>2101</v>
      </c>
      <c r="AJ1" s="106" t="s">
        <v>2102</v>
      </c>
      <c r="AK1" s="106" t="s">
        <v>2103</v>
      </c>
      <c r="AL1" s="106" t="s">
        <v>2104</v>
      </c>
      <c r="AM1" s="106" t="s">
        <v>2105</v>
      </c>
      <c r="AN1" s="106" t="s">
        <v>2106</v>
      </c>
      <c r="AO1" s="106" t="s">
        <v>2107</v>
      </c>
      <c r="AP1" s="106" t="s">
        <v>2108</v>
      </c>
      <c r="AQ1" s="106" t="s">
        <v>2109</v>
      </c>
      <c r="AR1" s="106" t="s">
        <v>2110</v>
      </c>
      <c r="AS1" s="106" t="s">
        <v>2111</v>
      </c>
      <c r="AT1" s="106" t="s">
        <v>2112</v>
      </c>
      <c r="AU1" s="106" t="s">
        <v>2113</v>
      </c>
      <c r="AV1" s="106" t="s">
        <v>2114</v>
      </c>
      <c r="AW1" s="106" t="s">
        <v>2115</v>
      </c>
      <c r="AX1" s="106" t="s">
        <v>2116</v>
      </c>
      <c r="AY1" s="106" t="s">
        <v>2117</v>
      </c>
      <c r="AZ1" s="106" t="s">
        <v>2145</v>
      </c>
      <c r="BA1" s="106" t="s">
        <v>2143</v>
      </c>
      <c r="BB1" s="106" t="s">
        <v>2146</v>
      </c>
      <c r="BC1" s="106" t="s">
        <v>2144</v>
      </c>
    </row>
    <row r="2" spans="1:55" ht="16" x14ac:dyDescent="0.2">
      <c r="A2" s="56">
        <v>1</v>
      </c>
      <c r="B2" s="56">
        <v>1</v>
      </c>
      <c r="C2" s="56">
        <v>1</v>
      </c>
      <c r="D2" s="56" t="s">
        <v>1928</v>
      </c>
      <c r="E2" s="56" t="s">
        <v>46</v>
      </c>
      <c r="F2" s="56" t="s">
        <v>47</v>
      </c>
      <c r="G2" s="56" t="s">
        <v>58</v>
      </c>
      <c r="H2" s="56" t="s">
        <v>49</v>
      </c>
      <c r="I2" s="56" t="s">
        <v>50</v>
      </c>
      <c r="J2" s="56" t="s">
        <v>51</v>
      </c>
      <c r="K2" s="56">
        <v>100</v>
      </c>
      <c r="L2" s="56">
        <v>4</v>
      </c>
      <c r="M2" s="56">
        <v>100</v>
      </c>
      <c r="N2" s="56">
        <v>2</v>
      </c>
      <c r="O2" s="56">
        <v>100</v>
      </c>
      <c r="P2" s="56">
        <v>16</v>
      </c>
      <c r="Q2" s="56">
        <v>100</v>
      </c>
      <c r="R2" s="56">
        <v>7</v>
      </c>
      <c r="S2" s="56">
        <v>100</v>
      </c>
      <c r="T2" s="56">
        <v>63</v>
      </c>
      <c r="U2" s="56">
        <v>91.6</v>
      </c>
      <c r="V2" s="56">
        <v>153</v>
      </c>
      <c r="W2" s="56">
        <v>92.3</v>
      </c>
      <c r="X2" s="56">
        <v>130</v>
      </c>
      <c r="Y2" s="56">
        <v>94.1</v>
      </c>
      <c r="Z2" s="56">
        <v>98</v>
      </c>
      <c r="AA2" s="56">
        <v>100</v>
      </c>
      <c r="AB2" s="56">
        <v>7</v>
      </c>
      <c r="AC2" s="56">
        <v>93.8</v>
      </c>
      <c r="AD2" s="56">
        <v>33</v>
      </c>
      <c r="AE2" s="56">
        <v>100</v>
      </c>
      <c r="AF2" s="56">
        <v>4</v>
      </c>
      <c r="AH2" s="56">
        <v>2</v>
      </c>
      <c r="AJ2" s="56">
        <v>16</v>
      </c>
      <c r="AL2" s="56">
        <v>7</v>
      </c>
      <c r="AN2" s="56">
        <v>63</v>
      </c>
      <c r="AP2" s="56">
        <v>153</v>
      </c>
      <c r="AR2" s="56">
        <v>130</v>
      </c>
      <c r="AT2" s="56">
        <v>98</v>
      </c>
      <c r="AV2" s="56">
        <v>7</v>
      </c>
      <c r="AX2" s="56">
        <v>33</v>
      </c>
      <c r="AZ2" s="56">
        <v>1</v>
      </c>
      <c r="BB2" s="56">
        <v>1</v>
      </c>
    </row>
    <row r="3" spans="1:55" ht="16" x14ac:dyDescent="0.2">
      <c r="A3" s="56">
        <v>2</v>
      </c>
      <c r="B3" s="56">
        <v>2</v>
      </c>
      <c r="C3" s="56">
        <v>2</v>
      </c>
      <c r="D3" s="56" t="s">
        <v>1913</v>
      </c>
      <c r="E3" s="56" t="s">
        <v>80</v>
      </c>
      <c r="F3" s="56" t="s">
        <v>69</v>
      </c>
      <c r="G3" s="56" t="s">
        <v>77</v>
      </c>
      <c r="H3" s="56" t="s">
        <v>62</v>
      </c>
      <c r="I3" s="56" t="s">
        <v>50</v>
      </c>
      <c r="J3" s="56" t="s">
        <v>64</v>
      </c>
      <c r="K3" s="56">
        <v>99.6</v>
      </c>
      <c r="L3" s="56">
        <v>22</v>
      </c>
      <c r="M3" s="56">
        <v>100</v>
      </c>
      <c r="N3" s="56">
        <v>9</v>
      </c>
      <c r="O3" s="56">
        <v>99.3</v>
      </c>
      <c r="P3" s="56">
        <v>42</v>
      </c>
      <c r="Q3" s="56">
        <v>95</v>
      </c>
      <c r="R3" s="56">
        <v>69</v>
      </c>
      <c r="S3" s="56">
        <v>100</v>
      </c>
      <c r="T3" s="56">
        <v>74</v>
      </c>
      <c r="U3" s="56">
        <v>100</v>
      </c>
      <c r="V3" s="56">
        <v>35</v>
      </c>
      <c r="W3" s="56">
        <v>100</v>
      </c>
      <c r="X3" s="56">
        <v>22</v>
      </c>
      <c r="Y3" s="56">
        <v>97.5</v>
      </c>
      <c r="Z3" s="56">
        <v>28</v>
      </c>
      <c r="AA3" s="56">
        <v>95.9</v>
      </c>
      <c r="AB3" s="56">
        <v>68</v>
      </c>
      <c r="AC3" s="56">
        <v>98.3</v>
      </c>
      <c r="AD3" s="56" t="s">
        <v>1914</v>
      </c>
      <c r="AE3" s="56">
        <v>99.4</v>
      </c>
      <c r="AF3" s="56">
        <v>22</v>
      </c>
      <c r="AH3" s="56">
        <v>9</v>
      </c>
      <c r="AJ3" s="56">
        <v>42</v>
      </c>
      <c r="AL3" s="56">
        <v>69</v>
      </c>
      <c r="AN3" s="56">
        <v>74</v>
      </c>
      <c r="AP3" s="56">
        <v>35</v>
      </c>
      <c r="AR3" s="56">
        <v>22</v>
      </c>
      <c r="AT3" s="56">
        <v>28</v>
      </c>
      <c r="AV3" s="56">
        <v>68</v>
      </c>
      <c r="AX3" s="56">
        <v>7</v>
      </c>
      <c r="AY3" s="56" t="s">
        <v>2147</v>
      </c>
      <c r="AZ3" s="56">
        <v>2</v>
      </c>
      <c r="BB3" s="56">
        <v>2</v>
      </c>
    </row>
    <row r="4" spans="1:55" ht="16" x14ac:dyDescent="0.2">
      <c r="A4" s="56">
        <v>3</v>
      </c>
      <c r="B4" s="56">
        <v>3</v>
      </c>
      <c r="C4" s="56">
        <v>6</v>
      </c>
      <c r="D4" s="56" t="s">
        <v>1929</v>
      </c>
      <c r="E4" s="56" t="s">
        <v>46</v>
      </c>
      <c r="F4" s="56" t="s">
        <v>47</v>
      </c>
      <c r="G4" s="56" t="s">
        <v>77</v>
      </c>
      <c r="H4" s="56" t="s">
        <v>82</v>
      </c>
      <c r="I4" s="56" t="s">
        <v>50</v>
      </c>
      <c r="J4" s="56" t="s">
        <v>51</v>
      </c>
      <c r="K4" s="56">
        <v>100</v>
      </c>
      <c r="L4" s="56">
        <v>5</v>
      </c>
      <c r="M4" s="56">
        <v>100</v>
      </c>
      <c r="N4" s="56">
        <v>3</v>
      </c>
      <c r="O4" s="56">
        <v>100</v>
      </c>
      <c r="P4" s="56">
        <v>17</v>
      </c>
      <c r="Q4" s="56">
        <v>99.7</v>
      </c>
      <c r="R4" s="56">
        <v>24</v>
      </c>
      <c r="S4" s="56">
        <v>94.2</v>
      </c>
      <c r="T4" s="56">
        <v>188</v>
      </c>
      <c r="U4" s="56">
        <v>73.5</v>
      </c>
      <c r="V4" s="56">
        <v>261</v>
      </c>
      <c r="W4" s="56">
        <v>76.099999999999994</v>
      </c>
      <c r="X4" s="56">
        <v>230</v>
      </c>
      <c r="Y4" s="56">
        <v>96.5</v>
      </c>
      <c r="Z4" s="56">
        <v>49</v>
      </c>
      <c r="AA4" s="56">
        <v>100</v>
      </c>
      <c r="AB4" s="56">
        <v>2</v>
      </c>
      <c r="AC4" s="56">
        <v>95.4</v>
      </c>
      <c r="AD4" s="56" t="s">
        <v>1857</v>
      </c>
      <c r="AE4" s="56">
        <v>98.9</v>
      </c>
      <c r="AF4" s="56">
        <v>5</v>
      </c>
      <c r="AH4" s="56">
        <v>3</v>
      </c>
      <c r="AJ4" s="56">
        <v>17</v>
      </c>
      <c r="AL4" s="56">
        <v>24</v>
      </c>
      <c r="AN4" s="56">
        <v>188</v>
      </c>
      <c r="AP4" s="56">
        <v>261</v>
      </c>
      <c r="AR4" s="56">
        <v>230</v>
      </c>
      <c r="AT4" s="56">
        <v>49</v>
      </c>
      <c r="AV4" s="56">
        <v>2</v>
      </c>
      <c r="AX4" s="56">
        <v>19</v>
      </c>
      <c r="AY4" s="56" t="s">
        <v>2147</v>
      </c>
      <c r="AZ4" s="56">
        <v>3</v>
      </c>
      <c r="BB4" s="56">
        <v>6</v>
      </c>
    </row>
    <row r="5" spans="1:55" ht="16" x14ac:dyDescent="0.2">
      <c r="A5" s="56">
        <v>4</v>
      </c>
      <c r="B5" s="56">
        <v>4</v>
      </c>
      <c r="C5" s="56">
        <v>3</v>
      </c>
      <c r="D5" s="56" t="s">
        <v>1930</v>
      </c>
      <c r="E5" s="56" t="s">
        <v>80</v>
      </c>
      <c r="F5" s="56" t="s">
        <v>69</v>
      </c>
      <c r="G5" s="56" t="s">
        <v>77</v>
      </c>
      <c r="H5" s="56" t="s">
        <v>82</v>
      </c>
      <c r="I5" s="56" t="s">
        <v>50</v>
      </c>
      <c r="J5" s="56" t="s">
        <v>64</v>
      </c>
      <c r="K5" s="56">
        <v>100</v>
      </c>
      <c r="L5" s="56">
        <v>2</v>
      </c>
      <c r="M5" s="56">
        <v>100</v>
      </c>
      <c r="N5" s="56">
        <v>4</v>
      </c>
      <c r="O5" s="56">
        <v>100</v>
      </c>
      <c r="P5" s="56">
        <v>9</v>
      </c>
      <c r="Q5" s="56">
        <v>91</v>
      </c>
      <c r="R5" s="56">
        <v>98</v>
      </c>
      <c r="S5" s="56">
        <v>98.8</v>
      </c>
      <c r="T5" s="56">
        <v>132</v>
      </c>
      <c r="U5" s="56">
        <v>98.6</v>
      </c>
      <c r="V5" s="56">
        <v>80</v>
      </c>
      <c r="W5" s="56">
        <v>98.7</v>
      </c>
      <c r="X5" s="56">
        <v>67</v>
      </c>
      <c r="Y5" s="56">
        <v>100</v>
      </c>
      <c r="Z5" s="56">
        <v>1</v>
      </c>
      <c r="AA5" s="56">
        <v>100</v>
      </c>
      <c r="AB5" s="56">
        <v>3</v>
      </c>
      <c r="AC5" s="56">
        <v>77.900000000000006</v>
      </c>
      <c r="AD5" s="56" t="s">
        <v>1741</v>
      </c>
      <c r="AE5" s="56">
        <v>97.9</v>
      </c>
      <c r="AF5" s="56">
        <v>2</v>
      </c>
      <c r="AH5" s="56">
        <v>4</v>
      </c>
      <c r="AJ5" s="56">
        <v>9</v>
      </c>
      <c r="AL5" s="56">
        <v>98</v>
      </c>
      <c r="AN5" s="56">
        <v>132</v>
      </c>
      <c r="AP5" s="56">
        <v>80</v>
      </c>
      <c r="AR5" s="56">
        <v>67</v>
      </c>
      <c r="AT5" s="56">
        <v>1</v>
      </c>
      <c r="AV5" s="56">
        <v>3</v>
      </c>
      <c r="AX5" s="56">
        <v>198</v>
      </c>
      <c r="AY5" s="56" t="s">
        <v>2147</v>
      </c>
      <c r="AZ5" s="56">
        <v>4</v>
      </c>
      <c r="BB5" s="56">
        <v>3</v>
      </c>
    </row>
    <row r="6" spans="1:55" ht="16" x14ac:dyDescent="0.2">
      <c r="A6" s="56">
        <v>5</v>
      </c>
      <c r="B6" s="56">
        <v>5</v>
      </c>
      <c r="C6" s="56">
        <v>4</v>
      </c>
      <c r="D6" s="56" t="s">
        <v>1931</v>
      </c>
      <c r="E6" s="56" t="s">
        <v>46</v>
      </c>
      <c r="F6" s="56" t="s">
        <v>47</v>
      </c>
      <c r="G6" s="56" t="s">
        <v>77</v>
      </c>
      <c r="H6" s="56" t="s">
        <v>82</v>
      </c>
      <c r="I6" s="56" t="s">
        <v>50</v>
      </c>
      <c r="J6" s="56" t="s">
        <v>51</v>
      </c>
      <c r="K6" s="56">
        <v>100</v>
      </c>
      <c r="L6" s="56">
        <v>1</v>
      </c>
      <c r="M6" s="56">
        <v>100</v>
      </c>
      <c r="N6" s="56">
        <v>1</v>
      </c>
      <c r="O6" s="56">
        <v>98.3</v>
      </c>
      <c r="P6" s="56">
        <v>50</v>
      </c>
      <c r="Q6" s="56">
        <v>100</v>
      </c>
      <c r="R6" s="56">
        <v>1</v>
      </c>
      <c r="S6" s="56">
        <v>79.099999999999994</v>
      </c>
      <c r="T6" s="56">
        <v>300</v>
      </c>
      <c r="U6" s="56">
        <v>81.400000000000006</v>
      </c>
      <c r="V6" s="56">
        <v>217</v>
      </c>
      <c r="W6" s="56">
        <v>60.6</v>
      </c>
      <c r="X6" s="56">
        <v>335</v>
      </c>
      <c r="Y6" s="56">
        <v>99.4</v>
      </c>
      <c r="Z6" s="56">
        <v>8</v>
      </c>
      <c r="AA6" s="56">
        <v>100</v>
      </c>
      <c r="AB6" s="56">
        <v>1</v>
      </c>
      <c r="AC6" s="56">
        <v>77.8</v>
      </c>
      <c r="AD6" s="56" t="s">
        <v>1075</v>
      </c>
      <c r="AE6" s="56">
        <v>97.7</v>
      </c>
      <c r="AF6" s="56">
        <v>1</v>
      </c>
      <c r="AH6" s="56">
        <v>1</v>
      </c>
      <c r="AJ6" s="56">
        <v>50</v>
      </c>
      <c r="AL6" s="56">
        <v>1</v>
      </c>
      <c r="AN6" s="56">
        <v>300</v>
      </c>
      <c r="AP6" s="56">
        <v>217</v>
      </c>
      <c r="AR6" s="56">
        <v>335</v>
      </c>
      <c r="AT6" s="56">
        <v>8</v>
      </c>
      <c r="AV6" s="56">
        <v>1</v>
      </c>
      <c r="AX6" s="56">
        <v>201</v>
      </c>
      <c r="AY6" s="56" t="s">
        <v>2147</v>
      </c>
      <c r="AZ6" s="56">
        <v>5</v>
      </c>
      <c r="BB6" s="56">
        <v>4</v>
      </c>
    </row>
    <row r="7" spans="1:55" ht="16" x14ac:dyDescent="0.2">
      <c r="A7" s="56">
        <v>6</v>
      </c>
      <c r="B7" s="56">
        <v>6</v>
      </c>
      <c r="C7" s="56">
        <v>5</v>
      </c>
      <c r="D7" s="56" t="s">
        <v>1932</v>
      </c>
      <c r="E7" s="56" t="s">
        <v>80</v>
      </c>
      <c r="F7" s="56" t="s">
        <v>69</v>
      </c>
      <c r="G7" s="56" t="s">
        <v>77</v>
      </c>
      <c r="H7" s="56" t="s">
        <v>82</v>
      </c>
      <c r="I7" s="56" t="s">
        <v>50</v>
      </c>
      <c r="J7" s="56" t="s">
        <v>64</v>
      </c>
      <c r="K7" s="56">
        <v>100</v>
      </c>
      <c r="L7" s="56">
        <v>3</v>
      </c>
      <c r="M7" s="56">
        <v>100</v>
      </c>
      <c r="N7" s="56">
        <v>5</v>
      </c>
      <c r="O7" s="56">
        <v>100</v>
      </c>
      <c r="P7" s="56">
        <v>23</v>
      </c>
      <c r="Q7" s="56">
        <v>88.6</v>
      </c>
      <c r="R7" s="56">
        <v>107</v>
      </c>
      <c r="S7" s="56">
        <v>100</v>
      </c>
      <c r="T7" s="56">
        <v>80</v>
      </c>
      <c r="U7" s="56">
        <v>93.1</v>
      </c>
      <c r="V7" s="56">
        <v>144</v>
      </c>
      <c r="W7" s="56">
        <v>93.6</v>
      </c>
      <c r="X7" s="56">
        <v>120</v>
      </c>
      <c r="Y7" s="56">
        <v>99.2</v>
      </c>
      <c r="Z7" s="56">
        <v>12</v>
      </c>
      <c r="AA7" s="56">
        <v>100</v>
      </c>
      <c r="AB7" s="56">
        <v>5</v>
      </c>
      <c r="AC7" s="56">
        <v>78.400000000000006</v>
      </c>
      <c r="AD7" s="56">
        <v>194</v>
      </c>
      <c r="AE7" s="56">
        <v>97.2</v>
      </c>
      <c r="AF7" s="56">
        <v>3</v>
      </c>
      <c r="AH7" s="56">
        <v>5</v>
      </c>
      <c r="AJ7" s="56">
        <v>23</v>
      </c>
      <c r="AL7" s="56">
        <v>107</v>
      </c>
      <c r="AN7" s="56">
        <v>80</v>
      </c>
      <c r="AP7" s="56">
        <v>144</v>
      </c>
      <c r="AR7" s="56">
        <v>120</v>
      </c>
      <c r="AT7" s="56">
        <v>12</v>
      </c>
      <c r="AV7" s="56">
        <v>5</v>
      </c>
      <c r="AX7" s="56">
        <v>194</v>
      </c>
      <c r="AZ7" s="56">
        <v>6</v>
      </c>
      <c r="BB7" s="56">
        <v>5</v>
      </c>
    </row>
    <row r="8" spans="1:55" ht="16" x14ac:dyDescent="0.2">
      <c r="A8" s="56">
        <v>7</v>
      </c>
      <c r="B8" s="56">
        <v>7</v>
      </c>
      <c r="C8" s="56">
        <v>7</v>
      </c>
      <c r="D8" s="56" t="s">
        <v>1918</v>
      </c>
      <c r="E8" s="56" t="s">
        <v>414</v>
      </c>
      <c r="F8" s="56" t="s">
        <v>69</v>
      </c>
      <c r="G8" s="56" t="s">
        <v>77</v>
      </c>
      <c r="H8" s="56" t="s">
        <v>62</v>
      </c>
      <c r="I8" s="56" t="s">
        <v>50</v>
      </c>
      <c r="J8" s="56" t="s">
        <v>64</v>
      </c>
      <c r="K8" s="56">
        <v>99.7</v>
      </c>
      <c r="L8" s="56">
        <v>18</v>
      </c>
      <c r="M8" s="56">
        <v>96.3</v>
      </c>
      <c r="N8" s="56">
        <v>42</v>
      </c>
      <c r="O8" s="56">
        <v>71.7</v>
      </c>
      <c r="P8" s="56">
        <v>214</v>
      </c>
      <c r="Q8" s="56">
        <v>98.8</v>
      </c>
      <c r="R8" s="56">
        <v>40</v>
      </c>
      <c r="S8" s="56">
        <v>100</v>
      </c>
      <c r="T8" s="56">
        <v>28</v>
      </c>
      <c r="U8" s="56">
        <v>99.3</v>
      </c>
      <c r="V8" s="56">
        <v>58</v>
      </c>
      <c r="W8" s="56">
        <v>73.900000000000006</v>
      </c>
      <c r="X8" s="56">
        <v>241</v>
      </c>
      <c r="Y8" s="56">
        <v>95.8</v>
      </c>
      <c r="Z8" s="56">
        <v>64</v>
      </c>
      <c r="AA8" s="56">
        <v>95</v>
      </c>
      <c r="AB8" s="56">
        <v>76</v>
      </c>
      <c r="AC8" s="56">
        <v>99.6</v>
      </c>
      <c r="AD8" s="56">
        <v>2</v>
      </c>
      <c r="AE8" s="56">
        <v>96.7</v>
      </c>
      <c r="AF8" s="56">
        <v>18</v>
      </c>
      <c r="AH8" s="56">
        <v>42</v>
      </c>
      <c r="AJ8" s="56">
        <v>214</v>
      </c>
      <c r="AL8" s="56">
        <v>40</v>
      </c>
      <c r="AN8" s="56">
        <v>28</v>
      </c>
      <c r="AP8" s="56">
        <v>58</v>
      </c>
      <c r="AR8" s="56">
        <v>241</v>
      </c>
      <c r="AT8" s="56">
        <v>64</v>
      </c>
      <c r="AV8" s="56">
        <v>76</v>
      </c>
      <c r="AX8" s="56">
        <v>2</v>
      </c>
      <c r="AZ8" s="56">
        <v>7</v>
      </c>
      <c r="BB8" s="56">
        <v>7</v>
      </c>
    </row>
    <row r="9" spans="1:55" ht="16" x14ac:dyDescent="0.2">
      <c r="A9" s="56">
        <v>8</v>
      </c>
      <c r="B9" s="56">
        <v>8</v>
      </c>
      <c r="C9" s="56">
        <v>8</v>
      </c>
      <c r="D9" s="56" t="s">
        <v>1923</v>
      </c>
      <c r="E9" s="56" t="s">
        <v>764</v>
      </c>
      <c r="F9" s="56" t="s">
        <v>76</v>
      </c>
      <c r="G9" s="56" t="s">
        <v>84</v>
      </c>
      <c r="H9" s="56" t="s">
        <v>82</v>
      </c>
      <c r="I9" s="56" t="s">
        <v>50</v>
      </c>
      <c r="J9" s="56" t="s">
        <v>64</v>
      </c>
      <c r="K9" s="56">
        <v>99.9</v>
      </c>
      <c r="L9" s="56">
        <v>14</v>
      </c>
      <c r="M9" s="56">
        <v>98.2</v>
      </c>
      <c r="N9" s="56">
        <v>32</v>
      </c>
      <c r="O9" s="56">
        <v>71.5</v>
      </c>
      <c r="P9" s="56">
        <v>216</v>
      </c>
      <c r="Q9" s="56">
        <v>95.9</v>
      </c>
      <c r="R9" s="56">
        <v>64</v>
      </c>
      <c r="S9" s="56">
        <v>100</v>
      </c>
      <c r="T9" s="56">
        <v>37</v>
      </c>
      <c r="U9" s="56">
        <v>96.9</v>
      </c>
      <c r="V9" s="56">
        <v>101</v>
      </c>
      <c r="W9" s="56">
        <v>72.099999999999994</v>
      </c>
      <c r="X9" s="56">
        <v>253</v>
      </c>
      <c r="Y9" s="56">
        <v>92.4</v>
      </c>
      <c r="Z9" s="56">
        <v>140</v>
      </c>
      <c r="AA9" s="56">
        <v>100</v>
      </c>
      <c r="AB9" s="56">
        <v>9</v>
      </c>
      <c r="AC9" s="56">
        <v>90</v>
      </c>
      <c r="AD9" s="56" t="s">
        <v>1531</v>
      </c>
      <c r="AE9" s="56">
        <v>95.9</v>
      </c>
      <c r="AF9" s="56">
        <v>14</v>
      </c>
      <c r="AH9" s="56">
        <v>32</v>
      </c>
      <c r="AJ9" s="56">
        <v>216</v>
      </c>
      <c r="AL9" s="56">
        <v>64</v>
      </c>
      <c r="AN9" s="56">
        <v>37</v>
      </c>
      <c r="AP9" s="56">
        <v>101</v>
      </c>
      <c r="AR9" s="56">
        <v>253</v>
      </c>
      <c r="AT9" s="56">
        <v>140</v>
      </c>
      <c r="AV9" s="56">
        <v>9</v>
      </c>
      <c r="AX9" s="56">
        <v>63</v>
      </c>
      <c r="AY9" s="56" t="s">
        <v>2147</v>
      </c>
      <c r="AZ9" s="56">
        <v>8</v>
      </c>
      <c r="BB9" s="56">
        <v>8</v>
      </c>
    </row>
    <row r="10" spans="1:55" ht="16" x14ac:dyDescent="0.2">
      <c r="A10" s="56">
        <v>9</v>
      </c>
      <c r="B10" s="56">
        <v>9</v>
      </c>
      <c r="C10" s="56">
        <v>9</v>
      </c>
      <c r="D10" s="56" t="s">
        <v>1924</v>
      </c>
      <c r="E10" s="56" t="s">
        <v>80</v>
      </c>
      <c r="F10" s="56" t="s">
        <v>69</v>
      </c>
      <c r="G10" s="56" t="s">
        <v>84</v>
      </c>
      <c r="H10" s="56" t="s">
        <v>82</v>
      </c>
      <c r="I10" s="56" t="s">
        <v>50</v>
      </c>
      <c r="J10" s="56" t="s">
        <v>64</v>
      </c>
      <c r="K10" s="56">
        <v>99.9</v>
      </c>
      <c r="L10" s="56">
        <v>15</v>
      </c>
      <c r="M10" s="56">
        <v>99.4</v>
      </c>
      <c r="N10" s="56">
        <v>18</v>
      </c>
      <c r="O10" s="56">
        <v>94.8</v>
      </c>
      <c r="P10" s="56">
        <v>77</v>
      </c>
      <c r="Q10" s="56">
        <v>80.900000000000006</v>
      </c>
      <c r="R10" s="56">
        <v>151</v>
      </c>
      <c r="S10" s="56">
        <v>99.6</v>
      </c>
      <c r="T10" s="56">
        <v>108</v>
      </c>
      <c r="U10" s="56">
        <v>100</v>
      </c>
      <c r="V10" s="56">
        <v>27</v>
      </c>
      <c r="W10" s="56">
        <v>100</v>
      </c>
      <c r="X10" s="56">
        <v>17</v>
      </c>
      <c r="Y10" s="56">
        <v>99.9</v>
      </c>
      <c r="Z10" s="56">
        <v>2</v>
      </c>
      <c r="AA10" s="56">
        <v>89.3</v>
      </c>
      <c r="AB10" s="56">
        <v>111</v>
      </c>
      <c r="AC10" s="56">
        <v>98.5</v>
      </c>
      <c r="AD10" s="56" t="s">
        <v>1917</v>
      </c>
      <c r="AE10" s="56">
        <v>95.8</v>
      </c>
      <c r="AF10" s="56">
        <v>15</v>
      </c>
      <c r="AH10" s="56">
        <v>18</v>
      </c>
      <c r="AJ10" s="56">
        <v>77</v>
      </c>
      <c r="AL10" s="56">
        <v>151</v>
      </c>
      <c r="AN10" s="56">
        <v>108</v>
      </c>
      <c r="AP10" s="56">
        <v>27</v>
      </c>
      <c r="AR10" s="56">
        <v>17</v>
      </c>
      <c r="AT10" s="56">
        <v>2</v>
      </c>
      <c r="AV10" s="56">
        <v>111</v>
      </c>
      <c r="AX10" s="56">
        <v>5</v>
      </c>
      <c r="AY10" s="56" t="s">
        <v>2147</v>
      </c>
      <c r="AZ10" s="56">
        <v>9</v>
      </c>
      <c r="BB10" s="56">
        <v>9</v>
      </c>
    </row>
    <row r="11" spans="1:55" ht="16" x14ac:dyDescent="0.2">
      <c r="A11" s="56">
        <v>10</v>
      </c>
      <c r="B11" s="56">
        <v>10</v>
      </c>
      <c r="C11" s="56">
        <v>10</v>
      </c>
      <c r="D11" s="56" t="s">
        <v>1903</v>
      </c>
      <c r="E11" s="56" t="s">
        <v>46</v>
      </c>
      <c r="F11" s="56" t="s">
        <v>47</v>
      </c>
      <c r="G11" s="56" t="s">
        <v>48</v>
      </c>
      <c r="H11" s="56" t="s">
        <v>62</v>
      </c>
      <c r="I11" s="56" t="s">
        <v>50</v>
      </c>
      <c r="J11" s="56" t="s">
        <v>51</v>
      </c>
      <c r="K11" s="56">
        <v>98.3</v>
      </c>
      <c r="L11" s="56">
        <v>33</v>
      </c>
      <c r="M11" s="56">
        <v>99.2</v>
      </c>
      <c r="N11" s="56">
        <v>23</v>
      </c>
      <c r="O11" s="56">
        <v>100</v>
      </c>
      <c r="P11" s="56">
        <v>5</v>
      </c>
      <c r="Q11" s="56">
        <v>100</v>
      </c>
      <c r="R11" s="56">
        <v>3</v>
      </c>
      <c r="S11" s="56">
        <v>100</v>
      </c>
      <c r="T11" s="56">
        <v>65</v>
      </c>
      <c r="U11" s="56">
        <v>90.7</v>
      </c>
      <c r="V11" s="56">
        <v>161</v>
      </c>
      <c r="W11" s="56">
        <v>91.4</v>
      </c>
      <c r="X11" s="56">
        <v>136</v>
      </c>
      <c r="Y11" s="56">
        <v>61.8</v>
      </c>
      <c r="Z11" s="56">
        <v>665</v>
      </c>
      <c r="AA11" s="56">
        <v>49.1</v>
      </c>
      <c r="AB11" s="56">
        <v>352</v>
      </c>
      <c r="AC11" s="56">
        <v>79.2</v>
      </c>
      <c r="AD11" s="56">
        <v>185</v>
      </c>
      <c r="AE11" s="56">
        <v>94.3</v>
      </c>
      <c r="AF11" s="56">
        <v>33</v>
      </c>
      <c r="AH11" s="56">
        <v>23</v>
      </c>
      <c r="AJ11" s="56">
        <v>5</v>
      </c>
      <c r="AL11" s="56">
        <v>3</v>
      </c>
      <c r="AN11" s="56">
        <v>65</v>
      </c>
      <c r="AP11" s="56">
        <v>161</v>
      </c>
      <c r="AR11" s="56">
        <v>136</v>
      </c>
      <c r="AT11" s="56">
        <v>665</v>
      </c>
      <c r="AV11" s="56">
        <v>352</v>
      </c>
      <c r="AX11" s="56">
        <v>185</v>
      </c>
      <c r="AZ11" s="56">
        <v>10</v>
      </c>
      <c r="BB11" s="56">
        <v>10</v>
      </c>
    </row>
    <row r="12" spans="1:55" ht="16" x14ac:dyDescent="0.2">
      <c r="A12" s="56">
        <v>11</v>
      </c>
      <c r="B12" s="56">
        <v>11</v>
      </c>
      <c r="C12" s="56">
        <v>17</v>
      </c>
      <c r="D12" s="56" t="s">
        <v>1910</v>
      </c>
      <c r="E12" s="56" t="s">
        <v>639</v>
      </c>
      <c r="F12" s="56" t="s">
        <v>76</v>
      </c>
      <c r="G12" s="56" t="s">
        <v>77</v>
      </c>
      <c r="H12" s="56" t="s">
        <v>82</v>
      </c>
      <c r="I12" s="56" t="s">
        <v>50</v>
      </c>
      <c r="J12" s="56" t="s">
        <v>64</v>
      </c>
      <c r="K12" s="56">
        <v>99.3</v>
      </c>
      <c r="L12" s="56">
        <v>27</v>
      </c>
      <c r="M12" s="56">
        <v>82.5</v>
      </c>
      <c r="N12" s="56">
        <v>97</v>
      </c>
      <c r="O12" s="56">
        <v>85.3</v>
      </c>
      <c r="P12" s="56">
        <v>131</v>
      </c>
      <c r="Q12" s="56">
        <v>96.6</v>
      </c>
      <c r="R12" s="56">
        <v>60</v>
      </c>
      <c r="S12" s="56">
        <v>100</v>
      </c>
      <c r="T12" s="56">
        <v>31</v>
      </c>
      <c r="U12" s="56">
        <v>100</v>
      </c>
      <c r="V12" s="56">
        <v>38</v>
      </c>
      <c r="W12" s="56">
        <v>100</v>
      </c>
      <c r="X12" s="56">
        <v>24</v>
      </c>
      <c r="Y12" s="56">
        <v>82.3</v>
      </c>
      <c r="Z12" s="56">
        <v>305</v>
      </c>
      <c r="AA12" s="56">
        <v>99.8</v>
      </c>
      <c r="AB12" s="56">
        <v>15</v>
      </c>
      <c r="AC12" s="56">
        <v>84.8</v>
      </c>
      <c r="AD12" s="56" t="s">
        <v>1431</v>
      </c>
      <c r="AE12" s="56">
        <v>94.2</v>
      </c>
      <c r="AF12" s="56">
        <v>27</v>
      </c>
      <c r="AH12" s="56">
        <v>97</v>
      </c>
      <c r="AJ12" s="56">
        <v>131</v>
      </c>
      <c r="AL12" s="56">
        <v>60</v>
      </c>
      <c r="AN12" s="56">
        <v>31</v>
      </c>
      <c r="AP12" s="56">
        <v>38</v>
      </c>
      <c r="AR12" s="56">
        <v>24</v>
      </c>
      <c r="AT12" s="56">
        <v>305</v>
      </c>
      <c r="AV12" s="56">
        <v>15</v>
      </c>
      <c r="AX12" s="56">
        <v>112</v>
      </c>
      <c r="AY12" s="56" t="s">
        <v>2147</v>
      </c>
      <c r="AZ12" s="56">
        <v>11</v>
      </c>
      <c r="BB12" s="56">
        <v>17</v>
      </c>
    </row>
    <row r="13" spans="1:55" ht="16" x14ac:dyDescent="0.2">
      <c r="A13" s="56">
        <v>12</v>
      </c>
      <c r="B13" s="56">
        <v>12</v>
      </c>
      <c r="C13" s="56">
        <v>15</v>
      </c>
      <c r="D13" s="56" t="s">
        <v>1894</v>
      </c>
      <c r="E13" s="56" t="s">
        <v>764</v>
      </c>
      <c r="F13" s="56" t="s">
        <v>76</v>
      </c>
      <c r="G13" s="56" t="s">
        <v>77</v>
      </c>
      <c r="H13" s="56" t="s">
        <v>82</v>
      </c>
      <c r="I13" s="56" t="s">
        <v>50</v>
      </c>
      <c r="J13" s="56" t="s">
        <v>64</v>
      </c>
      <c r="K13" s="56">
        <v>97.1</v>
      </c>
      <c r="L13" s="56">
        <v>42</v>
      </c>
      <c r="M13" s="56">
        <v>91.4</v>
      </c>
      <c r="N13" s="56">
        <v>67</v>
      </c>
      <c r="O13" s="56">
        <v>83.9</v>
      </c>
      <c r="P13" s="56">
        <v>148</v>
      </c>
      <c r="Q13" s="56">
        <v>94.6</v>
      </c>
      <c r="R13" s="56">
        <v>76</v>
      </c>
      <c r="S13" s="56">
        <v>100</v>
      </c>
      <c r="T13" s="56">
        <v>43</v>
      </c>
      <c r="U13" s="56">
        <v>93.1</v>
      </c>
      <c r="V13" s="56">
        <v>145</v>
      </c>
      <c r="W13" s="56">
        <v>93.6</v>
      </c>
      <c r="X13" s="56">
        <v>121</v>
      </c>
      <c r="Y13" s="56">
        <v>86.9</v>
      </c>
      <c r="Z13" s="56">
        <v>217</v>
      </c>
      <c r="AA13" s="56">
        <v>87.7</v>
      </c>
      <c r="AB13" s="56">
        <v>121</v>
      </c>
      <c r="AC13" s="56">
        <v>87.2</v>
      </c>
      <c r="AD13" s="56">
        <v>88</v>
      </c>
      <c r="AE13" s="56">
        <v>93.7</v>
      </c>
      <c r="AF13" s="56">
        <v>42</v>
      </c>
      <c r="AH13" s="56">
        <v>67</v>
      </c>
      <c r="AJ13" s="56">
        <v>148</v>
      </c>
      <c r="AL13" s="56">
        <v>76</v>
      </c>
      <c r="AN13" s="56">
        <v>43</v>
      </c>
      <c r="AP13" s="56">
        <v>145</v>
      </c>
      <c r="AR13" s="56">
        <v>121</v>
      </c>
      <c r="AT13" s="56">
        <v>217</v>
      </c>
      <c r="AV13" s="56">
        <v>121</v>
      </c>
      <c r="AX13" s="56">
        <v>88</v>
      </c>
      <c r="AZ13" s="56">
        <v>12</v>
      </c>
      <c r="BB13" s="56">
        <v>15</v>
      </c>
    </row>
    <row r="14" spans="1:55" ht="16" x14ac:dyDescent="0.2">
      <c r="A14" s="56">
        <v>13</v>
      </c>
      <c r="B14" s="56">
        <v>13</v>
      </c>
      <c r="C14" s="56">
        <v>21</v>
      </c>
      <c r="D14" s="56" t="s">
        <v>1922</v>
      </c>
      <c r="E14" s="56" t="s">
        <v>46</v>
      </c>
      <c r="F14" s="56" t="s">
        <v>47</v>
      </c>
      <c r="G14" s="56" t="s">
        <v>77</v>
      </c>
      <c r="H14" s="56" t="s">
        <v>82</v>
      </c>
      <c r="I14" s="56" t="s">
        <v>50</v>
      </c>
      <c r="J14" s="56" t="s">
        <v>51</v>
      </c>
      <c r="K14" s="56">
        <v>99.8</v>
      </c>
      <c r="L14" s="56">
        <v>17</v>
      </c>
      <c r="M14" s="56">
        <v>99.3</v>
      </c>
      <c r="N14" s="56">
        <v>21</v>
      </c>
      <c r="O14" s="56">
        <v>97.3</v>
      </c>
      <c r="P14" s="56">
        <v>62</v>
      </c>
      <c r="Q14" s="56">
        <v>78.099999999999994</v>
      </c>
      <c r="R14" s="56">
        <v>164</v>
      </c>
      <c r="S14" s="56">
        <v>86.1</v>
      </c>
      <c r="T14" s="56">
        <v>254</v>
      </c>
      <c r="U14" s="56">
        <v>92.8</v>
      </c>
      <c r="V14" s="56">
        <v>148</v>
      </c>
      <c r="W14" s="56">
        <v>69.099999999999994</v>
      </c>
      <c r="X14" s="56">
        <v>275</v>
      </c>
      <c r="Y14" s="56">
        <v>87.7</v>
      </c>
      <c r="Z14" s="56">
        <v>207</v>
      </c>
      <c r="AA14" s="56">
        <v>99.8</v>
      </c>
      <c r="AB14" s="56">
        <v>16</v>
      </c>
      <c r="AC14" s="56">
        <v>73.3</v>
      </c>
      <c r="AD14" s="56" t="s">
        <v>1578</v>
      </c>
      <c r="AE14" s="56">
        <v>93</v>
      </c>
      <c r="AF14" s="56">
        <v>17</v>
      </c>
      <c r="AH14" s="56">
        <v>21</v>
      </c>
      <c r="AJ14" s="56">
        <v>62</v>
      </c>
      <c r="AL14" s="56">
        <v>164</v>
      </c>
      <c r="AN14" s="56">
        <v>254</v>
      </c>
      <c r="AP14" s="56">
        <v>148</v>
      </c>
      <c r="AR14" s="56">
        <v>275</v>
      </c>
      <c r="AT14" s="56">
        <v>207</v>
      </c>
      <c r="AV14" s="56">
        <v>16</v>
      </c>
      <c r="AX14" s="56">
        <v>269</v>
      </c>
      <c r="AY14" s="56" t="s">
        <v>2147</v>
      </c>
      <c r="AZ14" s="56">
        <v>13</v>
      </c>
      <c r="BB14" s="56">
        <v>21</v>
      </c>
    </row>
    <row r="15" spans="1:55" ht="16" x14ac:dyDescent="0.2">
      <c r="A15" s="56">
        <v>14</v>
      </c>
      <c r="B15" s="56">
        <v>14</v>
      </c>
      <c r="C15" s="56">
        <v>14</v>
      </c>
      <c r="D15" s="56" t="s">
        <v>1925</v>
      </c>
      <c r="E15" s="56" t="s">
        <v>75</v>
      </c>
      <c r="F15" s="56" t="s">
        <v>76</v>
      </c>
      <c r="G15" s="56" t="s">
        <v>84</v>
      </c>
      <c r="H15" s="56" t="s">
        <v>82</v>
      </c>
      <c r="I15" s="56" t="s">
        <v>50</v>
      </c>
      <c r="J15" s="56" t="s">
        <v>64</v>
      </c>
      <c r="K15" s="56">
        <v>99.9</v>
      </c>
      <c r="L15" s="56">
        <v>12</v>
      </c>
      <c r="M15" s="56">
        <v>99.6</v>
      </c>
      <c r="N15" s="56">
        <v>17</v>
      </c>
      <c r="O15" s="56">
        <v>96.2</v>
      </c>
      <c r="P15" s="56">
        <v>66</v>
      </c>
      <c r="Q15" s="56">
        <v>99.2</v>
      </c>
      <c r="R15" s="56">
        <v>35</v>
      </c>
      <c r="S15" s="56">
        <v>59.9</v>
      </c>
      <c r="T15" s="56">
        <v>391</v>
      </c>
      <c r="U15" s="56">
        <v>37.299999999999997</v>
      </c>
      <c r="V15" s="56">
        <v>523</v>
      </c>
      <c r="W15" s="56">
        <v>27.9</v>
      </c>
      <c r="X15" s="56">
        <v>640</v>
      </c>
      <c r="Y15" s="56">
        <v>83.2</v>
      </c>
      <c r="Z15" s="56">
        <v>290</v>
      </c>
      <c r="AA15" s="56">
        <v>97</v>
      </c>
      <c r="AB15" s="56">
        <v>58</v>
      </c>
      <c r="AC15" s="56">
        <v>70.599999999999994</v>
      </c>
      <c r="AD15" s="56" t="s">
        <v>1311</v>
      </c>
      <c r="AE15" s="56">
        <v>92.6</v>
      </c>
      <c r="AF15" s="56">
        <v>12</v>
      </c>
      <c r="AH15" s="56">
        <v>17</v>
      </c>
      <c r="AJ15" s="56">
        <v>66</v>
      </c>
      <c r="AL15" s="56">
        <v>35</v>
      </c>
      <c r="AN15" s="56">
        <v>391</v>
      </c>
      <c r="AP15" s="56">
        <v>523</v>
      </c>
      <c r="AR15" s="56">
        <v>640</v>
      </c>
      <c r="AT15" s="56">
        <v>290</v>
      </c>
      <c r="AV15" s="56">
        <v>58</v>
      </c>
      <c r="AX15" s="56">
        <v>308</v>
      </c>
      <c r="AY15" s="56" t="s">
        <v>2147</v>
      </c>
      <c r="AZ15" s="56">
        <v>14</v>
      </c>
      <c r="BB15" s="56">
        <v>14</v>
      </c>
    </row>
    <row r="16" spans="1:55" ht="16" x14ac:dyDescent="0.2">
      <c r="A16" s="56">
        <v>15</v>
      </c>
      <c r="B16" s="56">
        <v>15</v>
      </c>
      <c r="C16" s="56">
        <v>11</v>
      </c>
      <c r="D16" s="56" t="s">
        <v>1907</v>
      </c>
      <c r="E16" s="56" t="s">
        <v>46</v>
      </c>
      <c r="F16" s="56" t="s">
        <v>47</v>
      </c>
      <c r="G16" s="56" t="s">
        <v>77</v>
      </c>
      <c r="H16" s="56" t="s">
        <v>82</v>
      </c>
      <c r="I16" s="56" t="s">
        <v>50</v>
      </c>
      <c r="J16" s="56" t="s">
        <v>51</v>
      </c>
      <c r="K16" s="56">
        <v>98.9</v>
      </c>
      <c r="L16" s="56">
        <v>30</v>
      </c>
      <c r="M16" s="56">
        <v>98.7</v>
      </c>
      <c r="N16" s="56">
        <v>28</v>
      </c>
      <c r="O16" s="56">
        <v>99.9</v>
      </c>
      <c r="P16" s="56">
        <v>29</v>
      </c>
      <c r="Q16" s="56">
        <v>72</v>
      </c>
      <c r="R16" s="56">
        <v>199</v>
      </c>
      <c r="S16" s="56">
        <v>96.9</v>
      </c>
      <c r="T16" s="56">
        <v>151</v>
      </c>
      <c r="U16" s="56">
        <v>76.3</v>
      </c>
      <c r="V16" s="56">
        <v>249</v>
      </c>
      <c r="W16" s="56">
        <v>78.599999999999994</v>
      </c>
      <c r="X16" s="56">
        <v>221</v>
      </c>
      <c r="Y16" s="56">
        <v>89.4</v>
      </c>
      <c r="Z16" s="56">
        <v>182</v>
      </c>
      <c r="AA16" s="56">
        <v>100</v>
      </c>
      <c r="AB16" s="56">
        <v>4</v>
      </c>
      <c r="AC16" s="56">
        <v>95</v>
      </c>
      <c r="AD16" s="56">
        <v>24</v>
      </c>
      <c r="AE16" s="56">
        <v>92.5</v>
      </c>
      <c r="AF16" s="56">
        <v>30</v>
      </c>
      <c r="AH16" s="56">
        <v>28</v>
      </c>
      <c r="AJ16" s="56">
        <v>29</v>
      </c>
      <c r="AL16" s="56">
        <v>199</v>
      </c>
      <c r="AN16" s="56">
        <v>151</v>
      </c>
      <c r="AP16" s="56">
        <v>249</v>
      </c>
      <c r="AR16" s="56">
        <v>221</v>
      </c>
      <c r="AT16" s="56">
        <v>182</v>
      </c>
      <c r="AV16" s="56">
        <v>4</v>
      </c>
      <c r="AX16" s="56">
        <v>24</v>
      </c>
      <c r="AZ16" s="56">
        <v>15</v>
      </c>
      <c r="BB16" s="56">
        <v>11</v>
      </c>
    </row>
    <row r="17" spans="1:54" ht="16" x14ac:dyDescent="0.2">
      <c r="A17" s="56">
        <v>16</v>
      </c>
      <c r="B17" s="56">
        <v>16</v>
      </c>
      <c r="C17" s="56">
        <v>16</v>
      </c>
      <c r="D17" s="56" t="s">
        <v>1912</v>
      </c>
      <c r="E17" s="56" t="s">
        <v>46</v>
      </c>
      <c r="F17" s="56" t="s">
        <v>47</v>
      </c>
      <c r="G17" s="56" t="s">
        <v>77</v>
      </c>
      <c r="H17" s="56" t="s">
        <v>82</v>
      </c>
      <c r="I17" s="56" t="s">
        <v>50</v>
      </c>
      <c r="J17" s="56" t="s">
        <v>51</v>
      </c>
      <c r="K17" s="56">
        <v>99.5</v>
      </c>
      <c r="L17" s="56">
        <v>25</v>
      </c>
      <c r="M17" s="56">
        <v>98.8</v>
      </c>
      <c r="N17" s="56">
        <v>27</v>
      </c>
      <c r="O17" s="56">
        <v>64.3</v>
      </c>
      <c r="P17" s="56">
        <v>276</v>
      </c>
      <c r="Q17" s="56">
        <v>98</v>
      </c>
      <c r="R17" s="56">
        <v>48</v>
      </c>
      <c r="S17" s="56">
        <v>57.6</v>
      </c>
      <c r="T17" s="56">
        <v>401</v>
      </c>
      <c r="U17" s="56">
        <v>75.7</v>
      </c>
      <c r="V17" s="56">
        <v>251</v>
      </c>
      <c r="W17" s="56">
        <v>56.4</v>
      </c>
      <c r="X17" s="56">
        <v>363</v>
      </c>
      <c r="Y17" s="56">
        <v>93</v>
      </c>
      <c r="Z17" s="56">
        <v>126</v>
      </c>
      <c r="AA17" s="56">
        <v>99.3</v>
      </c>
      <c r="AB17" s="56">
        <v>24</v>
      </c>
      <c r="AC17" s="56">
        <v>76.8</v>
      </c>
      <c r="AD17" s="56">
        <v>218</v>
      </c>
      <c r="AE17" s="56">
        <v>91.6</v>
      </c>
      <c r="AF17" s="56">
        <v>25</v>
      </c>
      <c r="AH17" s="56">
        <v>27</v>
      </c>
      <c r="AJ17" s="56">
        <v>276</v>
      </c>
      <c r="AL17" s="56">
        <v>48</v>
      </c>
      <c r="AN17" s="56">
        <v>401</v>
      </c>
      <c r="AP17" s="56">
        <v>251</v>
      </c>
      <c r="AR17" s="56">
        <v>363</v>
      </c>
      <c r="AT17" s="56">
        <v>126</v>
      </c>
      <c r="AV17" s="56">
        <v>24</v>
      </c>
      <c r="AX17" s="56">
        <v>218</v>
      </c>
      <c r="AZ17" s="56">
        <v>16</v>
      </c>
      <c r="BB17" s="56">
        <v>16</v>
      </c>
    </row>
    <row r="18" spans="1:54" ht="16" x14ac:dyDescent="0.2">
      <c r="A18" s="56">
        <v>17</v>
      </c>
      <c r="B18" s="56">
        <v>17</v>
      </c>
      <c r="C18" s="56">
        <v>20</v>
      </c>
      <c r="D18" s="56" t="s">
        <v>1926</v>
      </c>
      <c r="E18" s="56" t="s">
        <v>75</v>
      </c>
      <c r="F18" s="56" t="s">
        <v>76</v>
      </c>
      <c r="G18" s="56" t="s">
        <v>84</v>
      </c>
      <c r="H18" s="56" t="s">
        <v>82</v>
      </c>
      <c r="I18" s="56" t="s">
        <v>50</v>
      </c>
      <c r="J18" s="56" t="s">
        <v>64</v>
      </c>
      <c r="K18" s="56">
        <v>99.9</v>
      </c>
      <c r="L18" s="56">
        <v>16</v>
      </c>
      <c r="M18" s="56">
        <v>99.7</v>
      </c>
      <c r="N18" s="56">
        <v>15</v>
      </c>
      <c r="O18" s="56">
        <v>97.1</v>
      </c>
      <c r="P18" s="56">
        <v>63</v>
      </c>
      <c r="Q18" s="56">
        <v>99.6</v>
      </c>
      <c r="R18" s="56">
        <v>26</v>
      </c>
      <c r="S18" s="56">
        <v>39.5</v>
      </c>
      <c r="T18" s="56">
        <v>502</v>
      </c>
      <c r="U18" s="56">
        <v>31.9</v>
      </c>
      <c r="V18" s="56">
        <v>570</v>
      </c>
      <c r="W18" s="56">
        <v>23.9</v>
      </c>
      <c r="X18" s="56">
        <v>707</v>
      </c>
      <c r="Y18" s="56">
        <v>80.400000000000006</v>
      </c>
      <c r="Z18" s="56">
        <v>347</v>
      </c>
      <c r="AA18" s="56">
        <v>97</v>
      </c>
      <c r="AB18" s="56">
        <v>60</v>
      </c>
      <c r="AC18" s="56">
        <v>68.7</v>
      </c>
      <c r="AD18" s="56" t="s">
        <v>192</v>
      </c>
      <c r="AE18" s="56">
        <v>91.2</v>
      </c>
      <c r="AF18" s="56">
        <v>16</v>
      </c>
      <c r="AH18" s="56">
        <v>15</v>
      </c>
      <c r="AJ18" s="56">
        <v>63</v>
      </c>
      <c r="AL18" s="56">
        <v>26</v>
      </c>
      <c r="AN18" s="56">
        <v>502</v>
      </c>
      <c r="AP18" s="56">
        <v>570</v>
      </c>
      <c r="AR18" s="56">
        <v>707</v>
      </c>
      <c r="AT18" s="56">
        <v>347</v>
      </c>
      <c r="AV18" s="56">
        <v>60</v>
      </c>
      <c r="AX18" s="56">
        <v>339</v>
      </c>
      <c r="AY18" s="56" t="s">
        <v>2147</v>
      </c>
      <c r="AZ18" s="56">
        <v>17</v>
      </c>
      <c r="BB18" s="56">
        <v>20</v>
      </c>
    </row>
    <row r="19" spans="1:54" ht="16" x14ac:dyDescent="0.2">
      <c r="A19" s="56">
        <v>18</v>
      </c>
      <c r="B19" s="56">
        <v>17</v>
      </c>
      <c r="C19" s="56">
        <v>12</v>
      </c>
      <c r="D19" s="56" t="s">
        <v>1933</v>
      </c>
      <c r="E19" s="56" t="s">
        <v>46</v>
      </c>
      <c r="F19" s="56" t="s">
        <v>47</v>
      </c>
      <c r="G19" s="56" t="s">
        <v>84</v>
      </c>
      <c r="H19" s="56" t="s">
        <v>82</v>
      </c>
      <c r="I19" s="56" t="s">
        <v>50</v>
      </c>
      <c r="J19" s="56" t="s">
        <v>64</v>
      </c>
      <c r="K19" s="56">
        <v>100</v>
      </c>
      <c r="L19" s="56">
        <v>6</v>
      </c>
      <c r="M19" s="56">
        <v>100</v>
      </c>
      <c r="N19" s="56">
        <v>6</v>
      </c>
      <c r="O19" s="56">
        <v>29.4</v>
      </c>
      <c r="P19" s="56">
        <v>643</v>
      </c>
      <c r="Q19" s="56">
        <v>97.2</v>
      </c>
      <c r="R19" s="56">
        <v>53</v>
      </c>
      <c r="S19" s="56">
        <v>95.6</v>
      </c>
      <c r="T19" s="56">
        <v>172</v>
      </c>
      <c r="U19" s="56">
        <v>70.599999999999994</v>
      </c>
      <c r="V19" s="56">
        <v>273</v>
      </c>
      <c r="W19" s="56">
        <v>52.6</v>
      </c>
      <c r="X19" s="56">
        <v>392</v>
      </c>
      <c r="Y19" s="56">
        <v>96.7</v>
      </c>
      <c r="Z19" s="56">
        <v>47</v>
      </c>
      <c r="AA19" s="56">
        <v>99.8</v>
      </c>
      <c r="AB19" s="56">
        <v>17</v>
      </c>
      <c r="AC19" s="56">
        <v>98.8</v>
      </c>
      <c r="AD19" s="56" t="s">
        <v>1834</v>
      </c>
      <c r="AE19" s="56">
        <v>91.2</v>
      </c>
      <c r="AF19" s="56">
        <v>6</v>
      </c>
      <c r="AH19" s="56">
        <v>6</v>
      </c>
      <c r="AJ19" s="56">
        <v>643</v>
      </c>
      <c r="AL19" s="56">
        <v>53</v>
      </c>
      <c r="AN19" s="56">
        <v>172</v>
      </c>
      <c r="AP19" s="56">
        <v>273</v>
      </c>
      <c r="AR19" s="56">
        <v>392</v>
      </c>
      <c r="AT19" s="56">
        <v>47</v>
      </c>
      <c r="AV19" s="56">
        <v>17</v>
      </c>
      <c r="AX19" s="56">
        <v>3</v>
      </c>
      <c r="AY19" s="56" t="s">
        <v>2147</v>
      </c>
      <c r="AZ19" s="56">
        <v>17</v>
      </c>
      <c r="BB19" s="56">
        <v>12</v>
      </c>
    </row>
    <row r="20" spans="1:54" ht="16" x14ac:dyDescent="0.2">
      <c r="A20" s="56">
        <v>19</v>
      </c>
      <c r="B20" s="56">
        <v>19</v>
      </c>
      <c r="C20" s="56">
        <v>13</v>
      </c>
      <c r="D20" s="56" t="s">
        <v>1919</v>
      </c>
      <c r="E20" s="56" t="s">
        <v>100</v>
      </c>
      <c r="F20" s="56" t="s">
        <v>101</v>
      </c>
      <c r="G20" s="56" t="s">
        <v>84</v>
      </c>
      <c r="H20" s="56" t="s">
        <v>82</v>
      </c>
      <c r="I20" s="56" t="s">
        <v>50</v>
      </c>
      <c r="J20" s="56" t="s">
        <v>64</v>
      </c>
      <c r="K20" s="56">
        <v>99.7</v>
      </c>
      <c r="L20" s="56">
        <v>21</v>
      </c>
      <c r="M20" s="56">
        <v>97.4</v>
      </c>
      <c r="N20" s="56">
        <v>35</v>
      </c>
      <c r="O20" s="56">
        <v>20.5</v>
      </c>
      <c r="P20" s="56" t="s">
        <v>53</v>
      </c>
      <c r="Q20" s="56">
        <v>94.8</v>
      </c>
      <c r="R20" s="56">
        <v>72</v>
      </c>
      <c r="S20" s="56">
        <v>96.7</v>
      </c>
      <c r="T20" s="56">
        <v>156</v>
      </c>
      <c r="U20" s="56">
        <v>100</v>
      </c>
      <c r="V20" s="56">
        <v>37</v>
      </c>
      <c r="W20" s="56">
        <v>74.400000000000006</v>
      </c>
      <c r="X20" s="56">
        <v>239</v>
      </c>
      <c r="Y20" s="56">
        <v>96.9</v>
      </c>
      <c r="Z20" s="56">
        <v>40</v>
      </c>
      <c r="AA20" s="56">
        <v>98.3</v>
      </c>
      <c r="AB20" s="56">
        <v>39</v>
      </c>
      <c r="AC20" s="56">
        <v>98.2</v>
      </c>
      <c r="AD20" s="56" t="s">
        <v>1905</v>
      </c>
      <c r="AE20" s="56">
        <v>90.8</v>
      </c>
      <c r="AF20" s="56">
        <v>21</v>
      </c>
      <c r="AH20" s="56">
        <v>35</v>
      </c>
      <c r="AJ20" s="56">
        <v>801</v>
      </c>
      <c r="AK20" s="56" t="s">
        <v>2148</v>
      </c>
      <c r="AL20" s="56">
        <v>72</v>
      </c>
      <c r="AN20" s="56">
        <v>156</v>
      </c>
      <c r="AP20" s="56">
        <v>37</v>
      </c>
      <c r="AR20" s="56">
        <v>239</v>
      </c>
      <c r="AT20" s="56">
        <v>40</v>
      </c>
      <c r="AV20" s="56">
        <v>39</v>
      </c>
      <c r="AX20" s="56">
        <v>9</v>
      </c>
      <c r="AY20" s="56" t="s">
        <v>2147</v>
      </c>
      <c r="AZ20" s="56">
        <v>19</v>
      </c>
      <c r="BB20" s="56">
        <v>13</v>
      </c>
    </row>
    <row r="21" spans="1:54" ht="16" x14ac:dyDescent="0.2">
      <c r="A21" s="56">
        <v>20</v>
      </c>
      <c r="B21" s="56">
        <v>20</v>
      </c>
      <c r="C21" s="56">
        <v>19</v>
      </c>
      <c r="D21" s="56" t="s">
        <v>1893</v>
      </c>
      <c r="E21" s="56" t="s">
        <v>100</v>
      </c>
      <c r="F21" s="56" t="s">
        <v>101</v>
      </c>
      <c r="G21" s="56" t="s">
        <v>84</v>
      </c>
      <c r="H21" s="56" t="s">
        <v>82</v>
      </c>
      <c r="I21" s="56" t="s">
        <v>50</v>
      </c>
      <c r="J21" s="56" t="s">
        <v>64</v>
      </c>
      <c r="K21" s="56">
        <v>96.3</v>
      </c>
      <c r="L21" s="56">
        <v>43</v>
      </c>
      <c r="M21" s="56">
        <v>93.5</v>
      </c>
      <c r="N21" s="56">
        <v>59</v>
      </c>
      <c r="O21" s="56">
        <v>29.9</v>
      </c>
      <c r="P21" s="56">
        <v>632</v>
      </c>
      <c r="Q21" s="56">
        <v>96.9</v>
      </c>
      <c r="R21" s="56">
        <v>58</v>
      </c>
      <c r="S21" s="56">
        <v>100</v>
      </c>
      <c r="T21" s="56">
        <v>69</v>
      </c>
      <c r="U21" s="56">
        <v>99.9</v>
      </c>
      <c r="V21" s="56">
        <v>41</v>
      </c>
      <c r="W21" s="56">
        <v>99.9</v>
      </c>
      <c r="X21" s="56">
        <v>30</v>
      </c>
      <c r="Y21" s="56">
        <v>97.6</v>
      </c>
      <c r="Z21" s="56">
        <v>25</v>
      </c>
      <c r="AA21" s="56">
        <v>98.7</v>
      </c>
      <c r="AB21" s="56">
        <v>32</v>
      </c>
      <c r="AC21" s="56">
        <v>97</v>
      </c>
      <c r="AD21" s="56" t="s">
        <v>1863</v>
      </c>
      <c r="AE21" s="56">
        <v>90.7</v>
      </c>
      <c r="AF21" s="56">
        <v>43</v>
      </c>
      <c r="AH21" s="56">
        <v>59</v>
      </c>
      <c r="AJ21" s="56">
        <v>632</v>
      </c>
      <c r="AL21" s="56">
        <v>58</v>
      </c>
      <c r="AN21" s="56">
        <v>69</v>
      </c>
      <c r="AP21" s="56">
        <v>41</v>
      </c>
      <c r="AR21" s="56">
        <v>30</v>
      </c>
      <c r="AT21" s="56">
        <v>25</v>
      </c>
      <c r="AV21" s="56">
        <v>32</v>
      </c>
      <c r="AX21" s="56">
        <v>12</v>
      </c>
      <c r="AY21" s="56" t="s">
        <v>2147</v>
      </c>
      <c r="AZ21" s="56">
        <v>20</v>
      </c>
      <c r="BB21" s="56">
        <v>19</v>
      </c>
    </row>
    <row r="22" spans="1:54" ht="16" x14ac:dyDescent="0.2">
      <c r="A22" s="56">
        <v>21</v>
      </c>
      <c r="B22" s="56">
        <v>21</v>
      </c>
      <c r="C22" s="56">
        <v>23</v>
      </c>
      <c r="D22" s="56" t="s">
        <v>1934</v>
      </c>
      <c r="E22" s="56" t="s">
        <v>46</v>
      </c>
      <c r="F22" s="56" t="s">
        <v>47</v>
      </c>
      <c r="G22" s="56" t="s">
        <v>77</v>
      </c>
      <c r="H22" s="56" t="s">
        <v>82</v>
      </c>
      <c r="I22" s="56" t="s">
        <v>50</v>
      </c>
      <c r="J22" s="56" t="s">
        <v>51</v>
      </c>
      <c r="K22" s="56">
        <v>100</v>
      </c>
      <c r="L22" s="56">
        <v>9</v>
      </c>
      <c r="M22" s="56">
        <v>100</v>
      </c>
      <c r="N22" s="56">
        <v>7</v>
      </c>
      <c r="O22" s="56">
        <v>100</v>
      </c>
      <c r="P22" s="56">
        <v>12</v>
      </c>
      <c r="Q22" s="56">
        <v>64.8</v>
      </c>
      <c r="R22" s="56">
        <v>250</v>
      </c>
      <c r="S22" s="56">
        <v>86.7</v>
      </c>
      <c r="T22" s="56">
        <v>247</v>
      </c>
      <c r="U22" s="56">
        <v>72.7</v>
      </c>
      <c r="V22" s="56">
        <v>262</v>
      </c>
      <c r="W22" s="56">
        <v>75.400000000000006</v>
      </c>
      <c r="X22" s="56">
        <v>232</v>
      </c>
      <c r="Y22" s="56">
        <v>92.9</v>
      </c>
      <c r="Z22" s="56">
        <v>131</v>
      </c>
      <c r="AA22" s="56">
        <v>99.8</v>
      </c>
      <c r="AB22" s="56">
        <v>18</v>
      </c>
      <c r="AC22" s="56">
        <v>82.4</v>
      </c>
      <c r="AD22" s="56" t="s">
        <v>1768</v>
      </c>
      <c r="AE22" s="56">
        <v>90.4</v>
      </c>
      <c r="AF22" s="56">
        <v>9</v>
      </c>
      <c r="AH22" s="56">
        <v>7</v>
      </c>
      <c r="AJ22" s="56">
        <v>12</v>
      </c>
      <c r="AL22" s="56">
        <v>250</v>
      </c>
      <c r="AN22" s="56">
        <v>247</v>
      </c>
      <c r="AP22" s="56">
        <v>262</v>
      </c>
      <c r="AR22" s="56">
        <v>232</v>
      </c>
      <c r="AT22" s="56">
        <v>131</v>
      </c>
      <c r="AV22" s="56">
        <v>18</v>
      </c>
      <c r="AX22" s="56">
        <v>144</v>
      </c>
      <c r="AY22" s="56" t="s">
        <v>2147</v>
      </c>
      <c r="AZ22" s="56">
        <v>21</v>
      </c>
      <c r="BB22" s="56">
        <v>23</v>
      </c>
    </row>
    <row r="23" spans="1:54" ht="16" x14ac:dyDescent="0.2">
      <c r="A23" s="56">
        <v>22</v>
      </c>
      <c r="B23" s="56">
        <v>22</v>
      </c>
      <c r="C23" s="56">
        <v>26</v>
      </c>
      <c r="D23" s="56" t="s">
        <v>1880</v>
      </c>
      <c r="E23" s="56" t="s">
        <v>414</v>
      </c>
      <c r="F23" s="56" t="s">
        <v>69</v>
      </c>
      <c r="G23" s="56" t="s">
        <v>58</v>
      </c>
      <c r="H23" s="56" t="s">
        <v>62</v>
      </c>
      <c r="I23" s="56" t="s">
        <v>50</v>
      </c>
      <c r="J23" s="56" t="s">
        <v>64</v>
      </c>
      <c r="K23" s="56">
        <v>92.7</v>
      </c>
      <c r="L23" s="56">
        <v>55</v>
      </c>
      <c r="M23" s="56">
        <v>88</v>
      </c>
      <c r="N23" s="56">
        <v>79</v>
      </c>
      <c r="O23" s="56">
        <v>90</v>
      </c>
      <c r="P23" s="56">
        <v>103</v>
      </c>
      <c r="Q23" s="56">
        <v>93.1</v>
      </c>
      <c r="R23" s="56">
        <v>87</v>
      </c>
      <c r="S23" s="56">
        <v>100</v>
      </c>
      <c r="T23" s="56">
        <v>12</v>
      </c>
      <c r="U23" s="56">
        <v>100</v>
      </c>
      <c r="V23" s="56">
        <v>17</v>
      </c>
      <c r="W23" s="56">
        <v>100</v>
      </c>
      <c r="X23" s="56">
        <v>11</v>
      </c>
      <c r="Y23" s="56">
        <v>83.6</v>
      </c>
      <c r="Z23" s="56">
        <v>281</v>
      </c>
      <c r="AA23" s="56">
        <v>47.3</v>
      </c>
      <c r="AB23" s="56">
        <v>371</v>
      </c>
      <c r="AC23" s="56">
        <v>85.3</v>
      </c>
      <c r="AD23" s="56" t="s">
        <v>1409</v>
      </c>
      <c r="AE23" s="56">
        <v>90.2</v>
      </c>
      <c r="AF23" s="56">
        <v>55</v>
      </c>
      <c r="AH23" s="56">
        <v>79</v>
      </c>
      <c r="AJ23" s="56">
        <v>103</v>
      </c>
      <c r="AL23" s="56">
        <v>87</v>
      </c>
      <c r="AN23" s="56">
        <v>12</v>
      </c>
      <c r="AP23" s="56">
        <v>17</v>
      </c>
      <c r="AR23" s="56">
        <v>11</v>
      </c>
      <c r="AT23" s="56">
        <v>281</v>
      </c>
      <c r="AV23" s="56">
        <v>371</v>
      </c>
      <c r="AX23" s="56">
        <v>107</v>
      </c>
      <c r="AY23" s="56" t="s">
        <v>2147</v>
      </c>
      <c r="AZ23" s="56">
        <v>22</v>
      </c>
      <c r="BB23" s="56">
        <v>26</v>
      </c>
    </row>
    <row r="24" spans="1:54" ht="16" x14ac:dyDescent="0.2">
      <c r="A24" s="56">
        <v>23</v>
      </c>
      <c r="B24" s="56">
        <v>22</v>
      </c>
      <c r="C24" s="56">
        <v>28</v>
      </c>
      <c r="D24" s="56" t="s">
        <v>1876</v>
      </c>
      <c r="E24" s="56" t="s">
        <v>216</v>
      </c>
      <c r="F24" s="56" t="s">
        <v>69</v>
      </c>
      <c r="G24" s="56" t="s">
        <v>84</v>
      </c>
      <c r="H24" s="56" t="s">
        <v>62</v>
      </c>
      <c r="I24" s="56" t="s">
        <v>50</v>
      </c>
      <c r="J24" s="56" t="s">
        <v>64</v>
      </c>
      <c r="K24" s="56">
        <v>92</v>
      </c>
      <c r="L24" s="56">
        <v>60</v>
      </c>
      <c r="M24" s="56">
        <v>99.7</v>
      </c>
      <c r="N24" s="56">
        <v>16</v>
      </c>
      <c r="O24" s="56">
        <v>70.5</v>
      </c>
      <c r="P24" s="56">
        <v>223</v>
      </c>
      <c r="Q24" s="56">
        <v>92.6</v>
      </c>
      <c r="R24" s="56">
        <v>90</v>
      </c>
      <c r="S24" s="56">
        <v>86.3</v>
      </c>
      <c r="T24" s="56">
        <v>252</v>
      </c>
      <c r="U24" s="56">
        <v>98.9</v>
      </c>
      <c r="V24" s="56">
        <v>72</v>
      </c>
      <c r="W24" s="56">
        <v>98.9</v>
      </c>
      <c r="X24" s="56">
        <v>63</v>
      </c>
      <c r="Y24" s="56">
        <v>95.9</v>
      </c>
      <c r="Z24" s="56">
        <v>63</v>
      </c>
      <c r="AA24" s="56">
        <v>57.3</v>
      </c>
      <c r="AB24" s="56">
        <v>293</v>
      </c>
      <c r="AC24" s="56">
        <v>87.8</v>
      </c>
      <c r="AD24" s="56" t="s">
        <v>1605</v>
      </c>
      <c r="AE24" s="56">
        <v>90.2</v>
      </c>
      <c r="AF24" s="56">
        <v>60</v>
      </c>
      <c r="AH24" s="56">
        <v>16</v>
      </c>
      <c r="AJ24" s="56">
        <v>223</v>
      </c>
      <c r="AL24" s="56">
        <v>90</v>
      </c>
      <c r="AN24" s="56">
        <v>252</v>
      </c>
      <c r="AP24" s="56">
        <v>72</v>
      </c>
      <c r="AR24" s="56">
        <v>63</v>
      </c>
      <c r="AT24" s="56">
        <v>63</v>
      </c>
      <c r="AV24" s="56">
        <v>293</v>
      </c>
      <c r="AX24" s="56">
        <v>83</v>
      </c>
      <c r="AY24" s="56" t="s">
        <v>2147</v>
      </c>
      <c r="AZ24" s="56">
        <v>22</v>
      </c>
      <c r="BB24" s="56">
        <v>28</v>
      </c>
    </row>
    <row r="25" spans="1:54" ht="16" x14ac:dyDescent="0.2">
      <c r="A25" s="56">
        <v>24</v>
      </c>
      <c r="B25" s="56">
        <v>24</v>
      </c>
      <c r="C25" s="56">
        <v>32</v>
      </c>
      <c r="D25" s="56" t="s">
        <v>1884</v>
      </c>
      <c r="E25" s="56" t="s">
        <v>46</v>
      </c>
      <c r="F25" s="56" t="s">
        <v>47</v>
      </c>
      <c r="G25" s="56" t="s">
        <v>77</v>
      </c>
      <c r="H25" s="56" t="s">
        <v>82</v>
      </c>
      <c r="I25" s="56" t="s">
        <v>50</v>
      </c>
      <c r="J25" s="56" t="s">
        <v>51</v>
      </c>
      <c r="K25" s="56">
        <v>93.2</v>
      </c>
      <c r="L25" s="56">
        <v>51</v>
      </c>
      <c r="M25" s="56">
        <v>79.2</v>
      </c>
      <c r="N25" s="56">
        <v>108</v>
      </c>
      <c r="O25" s="56">
        <v>100</v>
      </c>
      <c r="P25" s="56">
        <v>14</v>
      </c>
      <c r="Q25" s="56">
        <v>85.8</v>
      </c>
      <c r="R25" s="56">
        <v>118</v>
      </c>
      <c r="S25" s="56">
        <v>70.8</v>
      </c>
      <c r="T25" s="56">
        <v>333</v>
      </c>
      <c r="U25" s="56">
        <v>94.2</v>
      </c>
      <c r="V25" s="56">
        <v>137</v>
      </c>
      <c r="W25" s="56">
        <v>94.6</v>
      </c>
      <c r="X25" s="56">
        <v>113</v>
      </c>
      <c r="Y25" s="56">
        <v>97.4</v>
      </c>
      <c r="Z25" s="56">
        <v>29</v>
      </c>
      <c r="AA25" s="56">
        <v>84.1</v>
      </c>
      <c r="AB25" s="56">
        <v>141</v>
      </c>
      <c r="AC25" s="56">
        <v>93</v>
      </c>
      <c r="AD25" s="56">
        <v>35</v>
      </c>
      <c r="AE25" s="56">
        <v>89.7</v>
      </c>
      <c r="AF25" s="56">
        <v>51</v>
      </c>
      <c r="AH25" s="56">
        <v>108</v>
      </c>
      <c r="AJ25" s="56">
        <v>14</v>
      </c>
      <c r="AL25" s="56">
        <v>118</v>
      </c>
      <c r="AN25" s="56">
        <v>333</v>
      </c>
      <c r="AP25" s="56">
        <v>137</v>
      </c>
      <c r="AR25" s="56">
        <v>113</v>
      </c>
      <c r="AT25" s="56">
        <v>29</v>
      </c>
      <c r="AV25" s="56">
        <v>141</v>
      </c>
      <c r="AX25" s="56">
        <v>35</v>
      </c>
      <c r="AZ25" s="56">
        <v>24</v>
      </c>
      <c r="BB25" s="56">
        <v>32</v>
      </c>
    </row>
    <row r="26" spans="1:54" ht="16" x14ac:dyDescent="0.2">
      <c r="A26" s="56">
        <v>25</v>
      </c>
      <c r="B26" s="56">
        <v>25</v>
      </c>
      <c r="C26" s="56">
        <v>22</v>
      </c>
      <c r="D26" s="56" t="s">
        <v>1935</v>
      </c>
      <c r="E26" s="56" t="s">
        <v>46</v>
      </c>
      <c r="F26" s="56" t="s">
        <v>47</v>
      </c>
      <c r="G26" s="56" t="s">
        <v>58</v>
      </c>
      <c r="H26" s="56" t="s">
        <v>49</v>
      </c>
      <c r="I26" s="56" t="s">
        <v>50</v>
      </c>
      <c r="J26" s="56" t="s">
        <v>51</v>
      </c>
      <c r="K26" s="56">
        <v>100</v>
      </c>
      <c r="L26" s="56">
        <v>10</v>
      </c>
      <c r="M26" s="56">
        <v>99.8</v>
      </c>
      <c r="N26" s="56">
        <v>13</v>
      </c>
      <c r="O26" s="56">
        <v>67.3</v>
      </c>
      <c r="P26" s="56">
        <v>253</v>
      </c>
      <c r="Q26" s="56">
        <v>100</v>
      </c>
      <c r="R26" s="56">
        <v>5</v>
      </c>
      <c r="S26" s="56">
        <v>12.7</v>
      </c>
      <c r="T26" s="56" t="s">
        <v>53</v>
      </c>
      <c r="U26" s="56">
        <v>70</v>
      </c>
      <c r="V26" s="56">
        <v>280</v>
      </c>
      <c r="W26" s="56">
        <v>52.2</v>
      </c>
      <c r="X26" s="56">
        <v>397</v>
      </c>
      <c r="Y26" s="56">
        <v>82.6</v>
      </c>
      <c r="Z26" s="56">
        <v>300</v>
      </c>
      <c r="AA26" s="56">
        <v>98.9</v>
      </c>
      <c r="AB26" s="56">
        <v>28</v>
      </c>
      <c r="AC26" s="56">
        <v>76</v>
      </c>
      <c r="AD26" s="56">
        <v>222</v>
      </c>
      <c r="AE26" s="56">
        <v>89.4</v>
      </c>
      <c r="AF26" s="56">
        <v>10</v>
      </c>
      <c r="AH26" s="56">
        <v>13</v>
      </c>
      <c r="AJ26" s="56">
        <v>253</v>
      </c>
      <c r="AL26" s="56">
        <v>5</v>
      </c>
      <c r="AN26" s="56">
        <v>801</v>
      </c>
      <c r="AO26" s="56" t="s">
        <v>2148</v>
      </c>
      <c r="AP26" s="56">
        <v>280</v>
      </c>
      <c r="AR26" s="56">
        <v>397</v>
      </c>
      <c r="AT26" s="56">
        <v>300</v>
      </c>
      <c r="AV26" s="56">
        <v>28</v>
      </c>
      <c r="AX26" s="56">
        <v>222</v>
      </c>
      <c r="AZ26" s="56">
        <v>25</v>
      </c>
      <c r="BB26" s="56">
        <v>22</v>
      </c>
    </row>
    <row r="27" spans="1:54" ht="16" x14ac:dyDescent="0.2">
      <c r="A27" s="56">
        <v>26</v>
      </c>
      <c r="B27" s="56">
        <v>25</v>
      </c>
      <c r="C27" s="56">
        <v>18</v>
      </c>
      <c r="D27" s="56" t="s">
        <v>1908</v>
      </c>
      <c r="E27" s="56" t="s">
        <v>100</v>
      </c>
      <c r="F27" s="56" t="s">
        <v>101</v>
      </c>
      <c r="G27" s="56" t="s">
        <v>84</v>
      </c>
      <c r="H27" s="56" t="s">
        <v>82</v>
      </c>
      <c r="I27" s="56" t="s">
        <v>50</v>
      </c>
      <c r="J27" s="56" t="s">
        <v>64</v>
      </c>
      <c r="K27" s="56">
        <v>98.9</v>
      </c>
      <c r="L27" s="56">
        <v>29</v>
      </c>
      <c r="M27" s="56">
        <v>94.2</v>
      </c>
      <c r="N27" s="56">
        <v>53</v>
      </c>
      <c r="O27" s="56">
        <v>15.7</v>
      </c>
      <c r="P27" s="56" t="s">
        <v>53</v>
      </c>
      <c r="Q27" s="56">
        <v>94.3</v>
      </c>
      <c r="R27" s="56">
        <v>78</v>
      </c>
      <c r="S27" s="56">
        <v>99.9</v>
      </c>
      <c r="T27" s="56">
        <v>101</v>
      </c>
      <c r="U27" s="56">
        <v>100</v>
      </c>
      <c r="V27" s="56">
        <v>18</v>
      </c>
      <c r="W27" s="56">
        <v>100</v>
      </c>
      <c r="X27" s="56">
        <v>12</v>
      </c>
      <c r="Y27" s="56">
        <v>95.5</v>
      </c>
      <c r="Z27" s="56">
        <v>71</v>
      </c>
      <c r="AA27" s="56">
        <v>95.8</v>
      </c>
      <c r="AB27" s="56">
        <v>70</v>
      </c>
      <c r="AC27" s="56">
        <v>97.6</v>
      </c>
      <c r="AD27" s="56">
        <v>11</v>
      </c>
      <c r="AE27" s="56">
        <v>89.4</v>
      </c>
      <c r="AF27" s="56">
        <v>29</v>
      </c>
      <c r="AH27" s="56">
        <v>53</v>
      </c>
      <c r="AJ27" s="56">
        <v>801</v>
      </c>
      <c r="AK27" s="56" t="s">
        <v>2148</v>
      </c>
      <c r="AL27" s="56">
        <v>78</v>
      </c>
      <c r="AN27" s="56">
        <v>101</v>
      </c>
      <c r="AP27" s="56">
        <v>18</v>
      </c>
      <c r="AR27" s="56">
        <v>12</v>
      </c>
      <c r="AT27" s="56">
        <v>71</v>
      </c>
      <c r="AV27" s="56">
        <v>70</v>
      </c>
      <c r="AX27" s="56">
        <v>11</v>
      </c>
      <c r="AZ27" s="56">
        <v>25</v>
      </c>
      <c r="BB27" s="56">
        <v>18</v>
      </c>
    </row>
    <row r="28" spans="1:54" ht="16" x14ac:dyDescent="0.2">
      <c r="A28" s="56">
        <v>27</v>
      </c>
      <c r="B28" s="56">
        <v>27</v>
      </c>
      <c r="C28" s="56">
        <v>29</v>
      </c>
      <c r="D28" s="56" t="s">
        <v>1901</v>
      </c>
      <c r="E28" s="56" t="s">
        <v>160</v>
      </c>
      <c r="F28" s="56" t="s">
        <v>47</v>
      </c>
      <c r="G28" s="56" t="s">
        <v>77</v>
      </c>
      <c r="H28" s="56" t="s">
        <v>82</v>
      </c>
      <c r="I28" s="56" t="s">
        <v>50</v>
      </c>
      <c r="J28" s="56" t="s">
        <v>64</v>
      </c>
      <c r="K28" s="56">
        <v>98.1</v>
      </c>
      <c r="L28" s="56">
        <v>35</v>
      </c>
      <c r="M28" s="56">
        <v>93.5</v>
      </c>
      <c r="N28" s="56">
        <v>58</v>
      </c>
      <c r="O28" s="56">
        <v>67.3</v>
      </c>
      <c r="P28" s="56">
        <v>250</v>
      </c>
      <c r="Q28" s="56">
        <v>72.400000000000006</v>
      </c>
      <c r="R28" s="56">
        <v>194</v>
      </c>
      <c r="S28" s="56">
        <v>88.6</v>
      </c>
      <c r="T28" s="56">
        <v>232</v>
      </c>
      <c r="U28" s="56">
        <v>93.5</v>
      </c>
      <c r="V28" s="56">
        <v>138</v>
      </c>
      <c r="W28" s="56">
        <v>69.599999999999994</v>
      </c>
      <c r="X28" s="56">
        <v>272</v>
      </c>
      <c r="Y28" s="56">
        <v>92.9</v>
      </c>
      <c r="Z28" s="56">
        <v>130</v>
      </c>
      <c r="AA28" s="56">
        <v>98.9</v>
      </c>
      <c r="AB28" s="56">
        <v>27</v>
      </c>
      <c r="AC28" s="56">
        <v>96.3</v>
      </c>
      <c r="AD28" s="56" t="s">
        <v>1859</v>
      </c>
      <c r="AE28" s="56">
        <v>88.9</v>
      </c>
      <c r="AF28" s="56">
        <v>35</v>
      </c>
      <c r="AH28" s="56">
        <v>58</v>
      </c>
      <c r="AJ28" s="56">
        <v>250</v>
      </c>
      <c r="AL28" s="56">
        <v>194</v>
      </c>
      <c r="AN28" s="56">
        <v>232</v>
      </c>
      <c r="AP28" s="56">
        <v>138</v>
      </c>
      <c r="AR28" s="56">
        <v>272</v>
      </c>
      <c r="AT28" s="56">
        <v>130</v>
      </c>
      <c r="AV28" s="56">
        <v>27</v>
      </c>
      <c r="AX28" s="56">
        <v>15</v>
      </c>
      <c r="AY28" s="56" t="s">
        <v>2147</v>
      </c>
      <c r="AZ28" s="56">
        <v>27</v>
      </c>
      <c r="BB28" s="56">
        <v>29</v>
      </c>
    </row>
    <row r="29" spans="1:54" ht="16" x14ac:dyDescent="0.2">
      <c r="A29" s="56">
        <v>28</v>
      </c>
      <c r="B29" s="56">
        <v>28</v>
      </c>
      <c r="C29" s="56">
        <v>24</v>
      </c>
      <c r="D29" s="56" t="s">
        <v>1846</v>
      </c>
      <c r="E29" s="56" t="s">
        <v>205</v>
      </c>
      <c r="F29" s="56" t="s">
        <v>69</v>
      </c>
      <c r="G29" s="56" t="s">
        <v>77</v>
      </c>
      <c r="H29" s="56" t="s">
        <v>49</v>
      </c>
      <c r="I29" s="56" t="s">
        <v>50</v>
      </c>
      <c r="J29" s="56" t="s">
        <v>64</v>
      </c>
      <c r="K29" s="56">
        <v>82.6</v>
      </c>
      <c r="L29" s="56">
        <v>86</v>
      </c>
      <c r="M29" s="56">
        <v>98.5</v>
      </c>
      <c r="N29" s="56">
        <v>31</v>
      </c>
      <c r="O29" s="56">
        <v>98.6</v>
      </c>
      <c r="P29" s="56">
        <v>48</v>
      </c>
      <c r="Q29" s="56">
        <v>85.1</v>
      </c>
      <c r="R29" s="56">
        <v>123</v>
      </c>
      <c r="S29" s="56">
        <v>69.599999999999994</v>
      </c>
      <c r="T29" s="56">
        <v>336</v>
      </c>
      <c r="U29" s="56">
        <v>75.5</v>
      </c>
      <c r="V29" s="56">
        <v>252</v>
      </c>
      <c r="W29" s="56">
        <v>77.900000000000006</v>
      </c>
      <c r="X29" s="56">
        <v>222</v>
      </c>
      <c r="Y29" s="56">
        <v>99.7</v>
      </c>
      <c r="Z29" s="56">
        <v>3</v>
      </c>
      <c r="AA29" s="56">
        <v>97.5</v>
      </c>
      <c r="AB29" s="56">
        <v>51</v>
      </c>
      <c r="AC29" s="56">
        <v>87.8</v>
      </c>
      <c r="AD29" s="56" t="s">
        <v>1605</v>
      </c>
      <c r="AE29" s="56">
        <v>88.6</v>
      </c>
      <c r="AF29" s="56">
        <v>86</v>
      </c>
      <c r="AH29" s="56">
        <v>31</v>
      </c>
      <c r="AJ29" s="56">
        <v>48</v>
      </c>
      <c r="AL29" s="56">
        <v>123</v>
      </c>
      <c r="AN29" s="56">
        <v>336</v>
      </c>
      <c r="AP29" s="56">
        <v>252</v>
      </c>
      <c r="AR29" s="56">
        <v>222</v>
      </c>
      <c r="AT29" s="56">
        <v>3</v>
      </c>
      <c r="AV29" s="56">
        <v>51</v>
      </c>
      <c r="AX29" s="56">
        <v>83</v>
      </c>
      <c r="AY29" s="56" t="s">
        <v>2147</v>
      </c>
      <c r="AZ29" s="56">
        <v>28</v>
      </c>
      <c r="BB29" s="56">
        <v>24</v>
      </c>
    </row>
    <row r="30" spans="1:54" ht="16" x14ac:dyDescent="0.2">
      <c r="A30" s="56">
        <v>29</v>
      </c>
      <c r="B30" s="56">
        <v>29</v>
      </c>
      <c r="C30" s="56">
        <v>25</v>
      </c>
      <c r="D30" s="56" t="s">
        <v>1936</v>
      </c>
      <c r="E30" s="56" t="s">
        <v>160</v>
      </c>
      <c r="F30" s="56" t="s">
        <v>47</v>
      </c>
      <c r="G30" s="56" t="s">
        <v>84</v>
      </c>
      <c r="H30" s="56" t="s">
        <v>82</v>
      </c>
      <c r="I30" s="56" t="s">
        <v>50</v>
      </c>
      <c r="J30" s="56" t="s">
        <v>64</v>
      </c>
      <c r="K30" s="56">
        <v>100</v>
      </c>
      <c r="L30" s="56">
        <v>11</v>
      </c>
      <c r="M30" s="56">
        <v>99.1</v>
      </c>
      <c r="N30" s="56">
        <v>25</v>
      </c>
      <c r="O30" s="56">
        <v>45.7</v>
      </c>
      <c r="P30" s="56">
        <v>428</v>
      </c>
      <c r="Q30" s="56">
        <v>68.8</v>
      </c>
      <c r="R30" s="56">
        <v>224</v>
      </c>
      <c r="S30" s="56">
        <v>97.9</v>
      </c>
      <c r="T30" s="56">
        <v>143</v>
      </c>
      <c r="U30" s="56">
        <v>97.9</v>
      </c>
      <c r="V30" s="56">
        <v>91</v>
      </c>
      <c r="W30" s="56">
        <v>98</v>
      </c>
      <c r="X30" s="56">
        <v>78</v>
      </c>
      <c r="Y30" s="56">
        <v>97</v>
      </c>
      <c r="Z30" s="56">
        <v>37</v>
      </c>
      <c r="AA30" s="56">
        <v>99.4</v>
      </c>
      <c r="AB30" s="56">
        <v>22</v>
      </c>
      <c r="AC30" s="56">
        <v>100</v>
      </c>
      <c r="AD30" s="56">
        <v>1</v>
      </c>
      <c r="AE30" s="56">
        <v>88.5</v>
      </c>
      <c r="AF30" s="56">
        <v>11</v>
      </c>
      <c r="AH30" s="56">
        <v>25</v>
      </c>
      <c r="AJ30" s="56">
        <v>428</v>
      </c>
      <c r="AL30" s="56">
        <v>224</v>
      </c>
      <c r="AN30" s="56">
        <v>143</v>
      </c>
      <c r="AP30" s="56">
        <v>91</v>
      </c>
      <c r="AR30" s="56">
        <v>78</v>
      </c>
      <c r="AT30" s="56">
        <v>37</v>
      </c>
      <c r="AV30" s="56">
        <v>22</v>
      </c>
      <c r="AX30" s="56">
        <v>1</v>
      </c>
      <c r="AZ30" s="56">
        <v>29</v>
      </c>
      <c r="BB30" s="56">
        <v>25</v>
      </c>
    </row>
    <row r="31" spans="1:54" ht="16" x14ac:dyDescent="0.2">
      <c r="A31" s="56">
        <v>30</v>
      </c>
      <c r="B31" s="56">
        <v>30</v>
      </c>
      <c r="C31" s="56">
        <v>39</v>
      </c>
      <c r="D31" s="56" t="s">
        <v>1886</v>
      </c>
      <c r="E31" s="56" t="s">
        <v>75</v>
      </c>
      <c r="F31" s="56" t="s">
        <v>76</v>
      </c>
      <c r="G31" s="56" t="s">
        <v>84</v>
      </c>
      <c r="H31" s="56" t="s">
        <v>82</v>
      </c>
      <c r="I31" s="56" t="s">
        <v>50</v>
      </c>
      <c r="J31" s="56" t="s">
        <v>64</v>
      </c>
      <c r="K31" s="56">
        <v>93.7</v>
      </c>
      <c r="L31" s="56">
        <v>50</v>
      </c>
      <c r="M31" s="56">
        <v>95.1</v>
      </c>
      <c r="N31" s="56">
        <v>49</v>
      </c>
      <c r="O31" s="56">
        <v>84.8</v>
      </c>
      <c r="P31" s="56">
        <v>137</v>
      </c>
      <c r="Q31" s="56">
        <v>92.8</v>
      </c>
      <c r="R31" s="56">
        <v>89</v>
      </c>
      <c r="S31" s="56">
        <v>88.5</v>
      </c>
      <c r="T31" s="56">
        <v>234</v>
      </c>
      <c r="U31" s="56">
        <v>46.4</v>
      </c>
      <c r="V31" s="56">
        <v>433</v>
      </c>
      <c r="W31" s="56">
        <v>51.4</v>
      </c>
      <c r="X31" s="56">
        <v>402</v>
      </c>
      <c r="Y31" s="56">
        <v>75.5</v>
      </c>
      <c r="Z31" s="56">
        <v>431</v>
      </c>
      <c r="AA31" s="56">
        <v>73.3</v>
      </c>
      <c r="AB31" s="56">
        <v>193</v>
      </c>
      <c r="AC31" s="56">
        <v>83.1</v>
      </c>
      <c r="AD31" s="56">
        <v>134</v>
      </c>
      <c r="AE31" s="56">
        <v>88.4</v>
      </c>
      <c r="AF31" s="56">
        <v>50</v>
      </c>
      <c r="AH31" s="56">
        <v>49</v>
      </c>
      <c r="AJ31" s="56">
        <v>137</v>
      </c>
      <c r="AL31" s="56">
        <v>89</v>
      </c>
      <c r="AN31" s="56">
        <v>234</v>
      </c>
      <c r="AP31" s="56">
        <v>433</v>
      </c>
      <c r="AR31" s="56">
        <v>402</v>
      </c>
      <c r="AT31" s="56">
        <v>431</v>
      </c>
      <c r="AV31" s="56">
        <v>193</v>
      </c>
      <c r="AX31" s="56">
        <v>134</v>
      </c>
      <c r="AZ31" s="56">
        <v>30</v>
      </c>
      <c r="BB31" s="56">
        <v>39</v>
      </c>
    </row>
    <row r="32" spans="1:54" ht="16" x14ac:dyDescent="0.2">
      <c r="A32" s="56">
        <v>31</v>
      </c>
      <c r="B32" s="56">
        <v>31</v>
      </c>
      <c r="C32" s="56">
        <v>40</v>
      </c>
      <c r="D32" s="56" t="s">
        <v>1892</v>
      </c>
      <c r="E32" s="56" t="s">
        <v>80</v>
      </c>
      <c r="F32" s="56" t="s">
        <v>69</v>
      </c>
      <c r="G32" s="56" t="s">
        <v>84</v>
      </c>
      <c r="H32" s="56" t="s">
        <v>82</v>
      </c>
      <c r="I32" s="56" t="s">
        <v>50</v>
      </c>
      <c r="J32" s="56" t="s">
        <v>64</v>
      </c>
      <c r="K32" s="56">
        <v>96.2</v>
      </c>
      <c r="L32" s="56">
        <v>44</v>
      </c>
      <c r="M32" s="56">
        <v>91.8</v>
      </c>
      <c r="N32" s="56">
        <v>65</v>
      </c>
      <c r="O32" s="56">
        <v>74.400000000000006</v>
      </c>
      <c r="P32" s="56">
        <v>202</v>
      </c>
      <c r="Q32" s="56">
        <v>70.2</v>
      </c>
      <c r="R32" s="56">
        <v>215</v>
      </c>
      <c r="S32" s="56">
        <v>99.5</v>
      </c>
      <c r="T32" s="56">
        <v>115</v>
      </c>
      <c r="U32" s="56">
        <v>99</v>
      </c>
      <c r="V32" s="56">
        <v>70</v>
      </c>
      <c r="W32" s="56">
        <v>99</v>
      </c>
      <c r="X32" s="56">
        <v>61</v>
      </c>
      <c r="Y32" s="56">
        <v>98.4</v>
      </c>
      <c r="Z32" s="56">
        <v>19</v>
      </c>
      <c r="AA32" s="56">
        <v>76.400000000000006</v>
      </c>
      <c r="AB32" s="56">
        <v>174</v>
      </c>
      <c r="AC32" s="56">
        <v>96.5</v>
      </c>
      <c r="AD32" s="56">
        <v>14</v>
      </c>
      <c r="AE32" s="56">
        <v>88.3</v>
      </c>
      <c r="AF32" s="56">
        <v>44</v>
      </c>
      <c r="AH32" s="56">
        <v>65</v>
      </c>
      <c r="AJ32" s="56">
        <v>202</v>
      </c>
      <c r="AL32" s="56">
        <v>215</v>
      </c>
      <c r="AN32" s="56">
        <v>115</v>
      </c>
      <c r="AP32" s="56">
        <v>70</v>
      </c>
      <c r="AR32" s="56">
        <v>61</v>
      </c>
      <c r="AT32" s="56">
        <v>19</v>
      </c>
      <c r="AV32" s="56">
        <v>174</v>
      </c>
      <c r="AX32" s="56">
        <v>14</v>
      </c>
      <c r="AZ32" s="56">
        <v>31</v>
      </c>
      <c r="BB32" s="56">
        <v>40</v>
      </c>
    </row>
    <row r="33" spans="1:54" ht="16" x14ac:dyDescent="0.2">
      <c r="A33" s="56">
        <v>32</v>
      </c>
      <c r="B33" s="56">
        <v>32</v>
      </c>
      <c r="C33" s="56">
        <v>30</v>
      </c>
      <c r="D33" s="56" t="s">
        <v>1899</v>
      </c>
      <c r="E33" s="56" t="s">
        <v>100</v>
      </c>
      <c r="F33" s="56" t="s">
        <v>101</v>
      </c>
      <c r="G33" s="56" t="s">
        <v>77</v>
      </c>
      <c r="H33" s="56" t="s">
        <v>82</v>
      </c>
      <c r="I33" s="56" t="s">
        <v>50</v>
      </c>
      <c r="J33" s="56" t="s">
        <v>64</v>
      </c>
      <c r="K33" s="56">
        <v>97.9</v>
      </c>
      <c r="L33" s="56">
        <v>37</v>
      </c>
      <c r="M33" s="56">
        <v>82.6</v>
      </c>
      <c r="N33" s="56">
        <v>96</v>
      </c>
      <c r="O33" s="56">
        <v>40.9</v>
      </c>
      <c r="P33" s="56">
        <v>495</v>
      </c>
      <c r="Q33" s="56">
        <v>91.7</v>
      </c>
      <c r="R33" s="56">
        <v>93</v>
      </c>
      <c r="S33" s="56">
        <v>100</v>
      </c>
      <c r="T33" s="56">
        <v>49</v>
      </c>
      <c r="U33" s="56">
        <v>99</v>
      </c>
      <c r="V33" s="56">
        <v>68</v>
      </c>
      <c r="W33" s="56">
        <v>99.1</v>
      </c>
      <c r="X33" s="56">
        <v>59</v>
      </c>
      <c r="Y33" s="56">
        <v>93.1</v>
      </c>
      <c r="Z33" s="56">
        <v>123</v>
      </c>
      <c r="AA33" s="56">
        <v>67.099999999999994</v>
      </c>
      <c r="AB33" s="56">
        <v>232</v>
      </c>
      <c r="AC33" s="56">
        <v>91.8</v>
      </c>
      <c r="AD33" s="56">
        <v>48</v>
      </c>
      <c r="AE33" s="56">
        <v>87.4</v>
      </c>
      <c r="AF33" s="56">
        <v>37</v>
      </c>
      <c r="AH33" s="56">
        <v>96</v>
      </c>
      <c r="AJ33" s="56">
        <v>495</v>
      </c>
      <c r="AL33" s="56">
        <v>93</v>
      </c>
      <c r="AN33" s="56">
        <v>49</v>
      </c>
      <c r="AP33" s="56">
        <v>68</v>
      </c>
      <c r="AR33" s="56">
        <v>59</v>
      </c>
      <c r="AT33" s="56">
        <v>123</v>
      </c>
      <c r="AV33" s="56">
        <v>232</v>
      </c>
      <c r="AX33" s="56">
        <v>48</v>
      </c>
      <c r="AZ33" s="56">
        <v>32</v>
      </c>
      <c r="BB33" s="56">
        <v>30</v>
      </c>
    </row>
    <row r="34" spans="1:54" ht="16" x14ac:dyDescent="0.2">
      <c r="A34" s="56">
        <v>33</v>
      </c>
      <c r="B34" s="56">
        <v>32</v>
      </c>
      <c r="C34" s="56">
        <v>36</v>
      </c>
      <c r="D34" s="56" t="s">
        <v>1888</v>
      </c>
      <c r="E34" s="56" t="s">
        <v>639</v>
      </c>
      <c r="F34" s="56" t="s">
        <v>76</v>
      </c>
      <c r="G34" s="56" t="s">
        <v>77</v>
      </c>
      <c r="H34" s="56" t="s">
        <v>82</v>
      </c>
      <c r="I34" s="56" t="s">
        <v>50</v>
      </c>
      <c r="J34" s="56" t="s">
        <v>64</v>
      </c>
      <c r="K34" s="56">
        <v>94.2</v>
      </c>
      <c r="L34" s="56">
        <v>48</v>
      </c>
      <c r="M34" s="56">
        <v>67.3</v>
      </c>
      <c r="N34" s="56">
        <v>157</v>
      </c>
      <c r="O34" s="56">
        <v>75.900000000000006</v>
      </c>
      <c r="P34" s="56">
        <v>191</v>
      </c>
      <c r="Q34" s="56">
        <v>95</v>
      </c>
      <c r="R34" s="56">
        <v>71</v>
      </c>
      <c r="S34" s="56">
        <v>100</v>
      </c>
      <c r="T34" s="56">
        <v>50</v>
      </c>
      <c r="U34" s="56">
        <v>93.3</v>
      </c>
      <c r="V34" s="56">
        <v>143</v>
      </c>
      <c r="W34" s="56">
        <v>90.3</v>
      </c>
      <c r="X34" s="56">
        <v>147</v>
      </c>
      <c r="Y34" s="56">
        <v>68.2</v>
      </c>
      <c r="Z34" s="56">
        <v>563</v>
      </c>
      <c r="AA34" s="56">
        <v>91.2</v>
      </c>
      <c r="AB34" s="56">
        <v>94</v>
      </c>
      <c r="AC34" s="56">
        <v>84.1</v>
      </c>
      <c r="AD34" s="56">
        <v>123</v>
      </c>
      <c r="AE34" s="56">
        <v>87.4</v>
      </c>
      <c r="AF34" s="56">
        <v>48</v>
      </c>
      <c r="AH34" s="56">
        <v>157</v>
      </c>
      <c r="AJ34" s="56">
        <v>191</v>
      </c>
      <c r="AL34" s="56">
        <v>71</v>
      </c>
      <c r="AN34" s="56">
        <v>50</v>
      </c>
      <c r="AP34" s="56">
        <v>143</v>
      </c>
      <c r="AR34" s="56">
        <v>147</v>
      </c>
      <c r="AT34" s="56">
        <v>563</v>
      </c>
      <c r="AV34" s="56">
        <v>94</v>
      </c>
      <c r="AX34" s="56">
        <v>123</v>
      </c>
      <c r="AZ34" s="56">
        <v>32</v>
      </c>
      <c r="BB34" s="56">
        <v>36</v>
      </c>
    </row>
    <row r="35" spans="1:54" ht="16" x14ac:dyDescent="0.2">
      <c r="A35" s="56">
        <v>34</v>
      </c>
      <c r="B35" s="56">
        <v>34</v>
      </c>
      <c r="C35" s="56">
        <v>27</v>
      </c>
      <c r="D35" s="56" t="s">
        <v>1915</v>
      </c>
      <c r="E35" s="56" t="s">
        <v>80</v>
      </c>
      <c r="F35" s="56" t="s">
        <v>69</v>
      </c>
      <c r="G35" s="56" t="s">
        <v>84</v>
      </c>
      <c r="H35" s="56" t="s">
        <v>82</v>
      </c>
      <c r="I35" s="56" t="s">
        <v>50</v>
      </c>
      <c r="J35" s="56" t="s">
        <v>64</v>
      </c>
      <c r="K35" s="56">
        <v>99.6</v>
      </c>
      <c r="L35" s="56">
        <v>24</v>
      </c>
      <c r="M35" s="56">
        <v>98.2</v>
      </c>
      <c r="N35" s="56">
        <v>33</v>
      </c>
      <c r="O35" s="56">
        <v>77.3</v>
      </c>
      <c r="P35" s="56">
        <v>179</v>
      </c>
      <c r="Q35" s="56">
        <v>54.3</v>
      </c>
      <c r="R35" s="56">
        <v>338</v>
      </c>
      <c r="S35" s="56">
        <v>99.7</v>
      </c>
      <c r="T35" s="56">
        <v>105</v>
      </c>
      <c r="U35" s="56">
        <v>99.9</v>
      </c>
      <c r="V35" s="56">
        <v>42</v>
      </c>
      <c r="W35" s="56">
        <v>99.9</v>
      </c>
      <c r="X35" s="56">
        <v>31</v>
      </c>
      <c r="Y35" s="56">
        <v>99.5</v>
      </c>
      <c r="Z35" s="56">
        <v>5</v>
      </c>
      <c r="AA35" s="56">
        <v>69.7</v>
      </c>
      <c r="AB35" s="56">
        <v>213</v>
      </c>
      <c r="AC35" s="56">
        <v>98.3</v>
      </c>
      <c r="AD35" s="56" t="s">
        <v>1914</v>
      </c>
      <c r="AE35" s="56">
        <v>87.2</v>
      </c>
      <c r="AF35" s="56">
        <v>24</v>
      </c>
      <c r="AH35" s="56">
        <v>33</v>
      </c>
      <c r="AJ35" s="56">
        <v>179</v>
      </c>
      <c r="AL35" s="56">
        <v>338</v>
      </c>
      <c r="AN35" s="56">
        <v>105</v>
      </c>
      <c r="AP35" s="56">
        <v>42</v>
      </c>
      <c r="AR35" s="56">
        <v>31</v>
      </c>
      <c r="AT35" s="56">
        <v>5</v>
      </c>
      <c r="AV35" s="56">
        <v>213</v>
      </c>
      <c r="AX35" s="56">
        <v>7</v>
      </c>
      <c r="AY35" s="56" t="s">
        <v>2147</v>
      </c>
      <c r="AZ35" s="56">
        <v>34</v>
      </c>
      <c r="BB35" s="56">
        <v>27</v>
      </c>
    </row>
    <row r="36" spans="1:54" ht="16" x14ac:dyDescent="0.2">
      <c r="A36" s="56">
        <v>35</v>
      </c>
      <c r="B36" s="56">
        <v>35</v>
      </c>
      <c r="C36" s="56">
        <v>34</v>
      </c>
      <c r="D36" s="56" t="s">
        <v>1904</v>
      </c>
      <c r="E36" s="56" t="s">
        <v>80</v>
      </c>
      <c r="F36" s="56" t="s">
        <v>69</v>
      </c>
      <c r="G36" s="56" t="s">
        <v>84</v>
      </c>
      <c r="H36" s="56" t="s">
        <v>82</v>
      </c>
      <c r="I36" s="56" t="s">
        <v>50</v>
      </c>
      <c r="J36" s="56" t="s">
        <v>64</v>
      </c>
      <c r="K36" s="56">
        <v>98.6</v>
      </c>
      <c r="L36" s="56">
        <v>31</v>
      </c>
      <c r="M36" s="56">
        <v>98.8</v>
      </c>
      <c r="N36" s="56">
        <v>26</v>
      </c>
      <c r="O36" s="56">
        <v>58.2</v>
      </c>
      <c r="P36" s="56">
        <v>310</v>
      </c>
      <c r="Q36" s="56">
        <v>56.8</v>
      </c>
      <c r="R36" s="56">
        <v>308</v>
      </c>
      <c r="S36" s="56">
        <v>95.3</v>
      </c>
      <c r="T36" s="56">
        <v>176</v>
      </c>
      <c r="U36" s="56">
        <v>99.5</v>
      </c>
      <c r="V36" s="56">
        <v>56</v>
      </c>
      <c r="W36" s="56">
        <v>99.5</v>
      </c>
      <c r="X36" s="56">
        <v>45</v>
      </c>
      <c r="Y36" s="56">
        <v>99.4</v>
      </c>
      <c r="Z36" s="56">
        <v>7</v>
      </c>
      <c r="AA36" s="56">
        <v>91.9</v>
      </c>
      <c r="AB36" s="56">
        <v>90</v>
      </c>
      <c r="AC36" s="56">
        <v>98.2</v>
      </c>
      <c r="AD36" s="56" t="s">
        <v>1905</v>
      </c>
      <c r="AE36" s="56">
        <v>86.4</v>
      </c>
      <c r="AF36" s="56">
        <v>31</v>
      </c>
      <c r="AH36" s="56">
        <v>26</v>
      </c>
      <c r="AJ36" s="56">
        <v>310</v>
      </c>
      <c r="AL36" s="56">
        <v>308</v>
      </c>
      <c r="AN36" s="56">
        <v>176</v>
      </c>
      <c r="AP36" s="56">
        <v>56</v>
      </c>
      <c r="AR36" s="56">
        <v>45</v>
      </c>
      <c r="AT36" s="56">
        <v>7</v>
      </c>
      <c r="AV36" s="56">
        <v>90</v>
      </c>
      <c r="AX36" s="56">
        <v>9</v>
      </c>
      <c r="AY36" s="56" t="s">
        <v>2147</v>
      </c>
      <c r="AZ36" s="56">
        <v>35</v>
      </c>
      <c r="BB36" s="56">
        <v>34</v>
      </c>
    </row>
    <row r="37" spans="1:54" ht="16" x14ac:dyDescent="0.2">
      <c r="A37" s="56">
        <v>36</v>
      </c>
      <c r="B37" s="56">
        <v>36</v>
      </c>
      <c r="C37" s="56">
        <v>37</v>
      </c>
      <c r="D37" s="56" t="s">
        <v>1891</v>
      </c>
      <c r="E37" s="56" t="s">
        <v>100</v>
      </c>
      <c r="F37" s="56" t="s">
        <v>101</v>
      </c>
      <c r="G37" s="56" t="s">
        <v>84</v>
      </c>
      <c r="H37" s="56" t="s">
        <v>82</v>
      </c>
      <c r="I37" s="56" t="s">
        <v>50</v>
      </c>
      <c r="J37" s="56" t="s">
        <v>64</v>
      </c>
      <c r="K37" s="56">
        <v>95.7</v>
      </c>
      <c r="L37" s="56">
        <v>45</v>
      </c>
      <c r="M37" s="56">
        <v>87.5</v>
      </c>
      <c r="N37" s="56">
        <v>81</v>
      </c>
      <c r="O37" s="56">
        <v>11.3</v>
      </c>
      <c r="P37" s="56" t="s">
        <v>53</v>
      </c>
      <c r="Q37" s="56">
        <v>93</v>
      </c>
      <c r="R37" s="56">
        <v>88</v>
      </c>
      <c r="S37" s="56">
        <v>100</v>
      </c>
      <c r="T37" s="56">
        <v>61</v>
      </c>
      <c r="U37" s="56">
        <v>100</v>
      </c>
      <c r="V37" s="56">
        <v>24</v>
      </c>
      <c r="W37" s="56">
        <v>100</v>
      </c>
      <c r="X37" s="56">
        <v>15</v>
      </c>
      <c r="Y37" s="56">
        <v>94.7</v>
      </c>
      <c r="Z37" s="56">
        <v>87</v>
      </c>
      <c r="AA37" s="56">
        <v>86.7</v>
      </c>
      <c r="AB37" s="56">
        <v>128</v>
      </c>
      <c r="AC37" s="56">
        <v>91.7</v>
      </c>
      <c r="AD37" s="56" t="s">
        <v>1586</v>
      </c>
      <c r="AE37" s="56">
        <v>85.8</v>
      </c>
      <c r="AF37" s="56">
        <v>45</v>
      </c>
      <c r="AH37" s="56">
        <v>81</v>
      </c>
      <c r="AJ37" s="56">
        <v>801</v>
      </c>
      <c r="AK37" s="56" t="s">
        <v>2148</v>
      </c>
      <c r="AL37" s="56">
        <v>88</v>
      </c>
      <c r="AN37" s="56">
        <v>61</v>
      </c>
      <c r="AP37" s="56">
        <v>24</v>
      </c>
      <c r="AR37" s="56">
        <v>15</v>
      </c>
      <c r="AT37" s="56">
        <v>87</v>
      </c>
      <c r="AV37" s="56">
        <v>128</v>
      </c>
      <c r="AX37" s="56">
        <v>49</v>
      </c>
      <c r="AY37" s="56" t="s">
        <v>2147</v>
      </c>
      <c r="AZ37" s="56">
        <v>36</v>
      </c>
      <c r="BB37" s="56">
        <v>37</v>
      </c>
    </row>
    <row r="38" spans="1:54" ht="16" x14ac:dyDescent="0.2">
      <c r="A38" s="56">
        <v>37</v>
      </c>
      <c r="B38" s="56">
        <v>36</v>
      </c>
      <c r="C38" s="56">
        <v>32</v>
      </c>
      <c r="D38" s="56" t="s">
        <v>1937</v>
      </c>
      <c r="E38" s="56" t="s">
        <v>91</v>
      </c>
      <c r="F38" s="56" t="s">
        <v>76</v>
      </c>
      <c r="G38" s="56" t="s">
        <v>77</v>
      </c>
      <c r="H38" s="56" t="s">
        <v>82</v>
      </c>
      <c r="I38" s="56" t="s">
        <v>50</v>
      </c>
      <c r="J38" s="56" t="s">
        <v>64</v>
      </c>
      <c r="K38" s="56">
        <v>100</v>
      </c>
      <c r="L38" s="56">
        <v>7</v>
      </c>
      <c r="M38" s="56">
        <v>99.9</v>
      </c>
      <c r="N38" s="56">
        <v>10</v>
      </c>
      <c r="O38" s="56">
        <v>92.4</v>
      </c>
      <c r="P38" s="56">
        <v>94</v>
      </c>
      <c r="Q38" s="56">
        <v>69.900000000000006</v>
      </c>
      <c r="R38" s="56">
        <v>217</v>
      </c>
      <c r="S38" s="56">
        <v>15.9</v>
      </c>
      <c r="T38" s="56">
        <v>777</v>
      </c>
      <c r="U38" s="56">
        <v>44</v>
      </c>
      <c r="V38" s="56">
        <v>457</v>
      </c>
      <c r="W38" s="56">
        <v>49.2</v>
      </c>
      <c r="X38" s="56">
        <v>422</v>
      </c>
      <c r="Y38" s="56">
        <v>88.8</v>
      </c>
      <c r="Z38" s="56">
        <v>193</v>
      </c>
      <c r="AA38" s="56">
        <v>100</v>
      </c>
      <c r="AB38" s="56">
        <v>10</v>
      </c>
      <c r="AC38" s="56">
        <v>92.3</v>
      </c>
      <c r="AD38" s="56">
        <v>44</v>
      </c>
      <c r="AE38" s="56">
        <v>85.8</v>
      </c>
      <c r="AF38" s="56">
        <v>7</v>
      </c>
      <c r="AH38" s="56">
        <v>10</v>
      </c>
      <c r="AJ38" s="56">
        <v>94</v>
      </c>
      <c r="AL38" s="56">
        <v>217</v>
      </c>
      <c r="AN38" s="56">
        <v>777</v>
      </c>
      <c r="AP38" s="56">
        <v>457</v>
      </c>
      <c r="AR38" s="56">
        <v>422</v>
      </c>
      <c r="AT38" s="56">
        <v>193</v>
      </c>
      <c r="AV38" s="56">
        <v>10</v>
      </c>
      <c r="AX38" s="56">
        <v>44</v>
      </c>
      <c r="AZ38" s="56">
        <v>36</v>
      </c>
      <c r="BB38" s="56">
        <v>32</v>
      </c>
    </row>
    <row r="39" spans="1:54" ht="16" x14ac:dyDescent="0.2">
      <c r="A39" s="56">
        <v>38</v>
      </c>
      <c r="B39" s="56">
        <v>38</v>
      </c>
      <c r="C39" s="56">
        <v>34</v>
      </c>
      <c r="D39" s="56" t="s">
        <v>1927</v>
      </c>
      <c r="E39" s="56" t="s">
        <v>46</v>
      </c>
      <c r="F39" s="56" t="s">
        <v>47</v>
      </c>
      <c r="G39" s="56" t="s">
        <v>84</v>
      </c>
      <c r="H39" s="56" t="s">
        <v>82</v>
      </c>
      <c r="I39" s="56" t="s">
        <v>50</v>
      </c>
      <c r="J39" s="56" t="s">
        <v>51</v>
      </c>
      <c r="K39" s="56">
        <v>99.9</v>
      </c>
      <c r="L39" s="56">
        <v>13</v>
      </c>
      <c r="M39" s="56">
        <v>99.9</v>
      </c>
      <c r="N39" s="56">
        <v>11</v>
      </c>
      <c r="O39" s="56">
        <v>100</v>
      </c>
      <c r="P39" s="56">
        <v>19</v>
      </c>
      <c r="Q39" s="56">
        <v>44.5</v>
      </c>
      <c r="R39" s="56">
        <v>418</v>
      </c>
      <c r="S39" s="56">
        <v>48.5</v>
      </c>
      <c r="T39" s="56">
        <v>445</v>
      </c>
      <c r="U39" s="56">
        <v>98.1</v>
      </c>
      <c r="V39" s="56">
        <v>88</v>
      </c>
      <c r="W39" s="56">
        <v>72.900000000000006</v>
      </c>
      <c r="X39" s="56">
        <v>250</v>
      </c>
      <c r="Y39" s="56">
        <v>98.4</v>
      </c>
      <c r="Z39" s="56">
        <v>18</v>
      </c>
      <c r="AA39" s="56">
        <v>100</v>
      </c>
      <c r="AB39" s="56">
        <v>8</v>
      </c>
      <c r="AC39" s="56">
        <v>77.900000000000006</v>
      </c>
      <c r="AD39" s="56" t="s">
        <v>1741</v>
      </c>
      <c r="AE39" s="56">
        <v>85.6</v>
      </c>
      <c r="AF39" s="56">
        <v>13</v>
      </c>
      <c r="AH39" s="56">
        <v>11</v>
      </c>
      <c r="AJ39" s="56">
        <v>19</v>
      </c>
      <c r="AL39" s="56">
        <v>418</v>
      </c>
      <c r="AN39" s="56">
        <v>445</v>
      </c>
      <c r="AP39" s="56">
        <v>88</v>
      </c>
      <c r="AR39" s="56">
        <v>250</v>
      </c>
      <c r="AT39" s="56">
        <v>18</v>
      </c>
      <c r="AV39" s="56">
        <v>8</v>
      </c>
      <c r="AX39" s="56">
        <v>198</v>
      </c>
      <c r="AY39" s="56" t="s">
        <v>2147</v>
      </c>
      <c r="AZ39" s="56">
        <v>38</v>
      </c>
      <c r="BB39" s="56">
        <v>34</v>
      </c>
    </row>
    <row r="40" spans="1:54" ht="16" x14ac:dyDescent="0.2">
      <c r="A40" s="56">
        <v>39</v>
      </c>
      <c r="B40" s="56">
        <v>38</v>
      </c>
      <c r="C40" s="56">
        <v>31</v>
      </c>
      <c r="D40" s="56" t="s">
        <v>1920</v>
      </c>
      <c r="E40" s="56" t="s">
        <v>96</v>
      </c>
      <c r="F40" s="56" t="s">
        <v>76</v>
      </c>
      <c r="G40" s="56" t="s">
        <v>77</v>
      </c>
      <c r="H40" s="56" t="s">
        <v>82</v>
      </c>
      <c r="I40" s="56" t="s">
        <v>50</v>
      </c>
      <c r="J40" s="56" t="s">
        <v>64</v>
      </c>
      <c r="K40" s="56">
        <v>99.7</v>
      </c>
      <c r="L40" s="56">
        <v>20</v>
      </c>
      <c r="M40" s="56">
        <v>99.1</v>
      </c>
      <c r="N40" s="56">
        <v>24</v>
      </c>
      <c r="O40" s="56">
        <v>85.6</v>
      </c>
      <c r="P40" s="56">
        <v>130</v>
      </c>
      <c r="Q40" s="56">
        <v>81.2</v>
      </c>
      <c r="R40" s="56">
        <v>150</v>
      </c>
      <c r="S40" s="56">
        <v>13.2</v>
      </c>
      <c r="T40" s="56" t="s">
        <v>53</v>
      </c>
      <c r="U40" s="56">
        <v>27.5</v>
      </c>
      <c r="V40" s="56">
        <v>622</v>
      </c>
      <c r="W40" s="56">
        <v>33.5</v>
      </c>
      <c r="X40" s="56">
        <v>571</v>
      </c>
      <c r="Y40" s="56">
        <v>77.599999999999994</v>
      </c>
      <c r="Z40" s="56">
        <v>391</v>
      </c>
      <c r="AA40" s="56">
        <v>100</v>
      </c>
      <c r="AB40" s="56">
        <v>6</v>
      </c>
      <c r="AC40" s="56">
        <v>90.8</v>
      </c>
      <c r="AD40" s="56">
        <v>57</v>
      </c>
      <c r="AE40" s="56">
        <v>85.6</v>
      </c>
      <c r="AF40" s="56">
        <v>20</v>
      </c>
      <c r="AH40" s="56">
        <v>24</v>
      </c>
      <c r="AJ40" s="56">
        <v>130</v>
      </c>
      <c r="AL40" s="56">
        <v>150</v>
      </c>
      <c r="AN40" s="56">
        <v>801</v>
      </c>
      <c r="AO40" s="56" t="s">
        <v>2148</v>
      </c>
      <c r="AP40" s="56">
        <v>622</v>
      </c>
      <c r="AR40" s="56">
        <v>571</v>
      </c>
      <c r="AT40" s="56">
        <v>391</v>
      </c>
      <c r="AV40" s="56">
        <v>6</v>
      </c>
      <c r="AX40" s="56">
        <v>57</v>
      </c>
      <c r="AZ40" s="56">
        <v>38</v>
      </c>
      <c r="BB40" s="56">
        <v>31</v>
      </c>
    </row>
    <row r="41" spans="1:54" ht="16" x14ac:dyDescent="0.2">
      <c r="A41" s="56">
        <v>40</v>
      </c>
      <c r="B41" s="56">
        <v>40</v>
      </c>
      <c r="C41" s="56">
        <v>38</v>
      </c>
      <c r="D41" s="56" t="s">
        <v>1916</v>
      </c>
      <c r="E41" s="56" t="s">
        <v>160</v>
      </c>
      <c r="F41" s="56" t="s">
        <v>47</v>
      </c>
      <c r="G41" s="56" t="s">
        <v>84</v>
      </c>
      <c r="H41" s="56" t="s">
        <v>82</v>
      </c>
      <c r="I41" s="56" t="s">
        <v>50</v>
      </c>
      <c r="J41" s="56" t="s">
        <v>64</v>
      </c>
      <c r="K41" s="56">
        <v>99.6</v>
      </c>
      <c r="L41" s="56">
        <v>23</v>
      </c>
      <c r="M41" s="56">
        <v>96.5</v>
      </c>
      <c r="N41" s="56">
        <v>41</v>
      </c>
      <c r="O41" s="56">
        <v>34.700000000000003</v>
      </c>
      <c r="P41" s="56">
        <v>568</v>
      </c>
      <c r="Q41" s="56">
        <v>70.900000000000006</v>
      </c>
      <c r="R41" s="56">
        <v>210</v>
      </c>
      <c r="S41" s="56">
        <v>98.5</v>
      </c>
      <c r="T41" s="56">
        <v>135</v>
      </c>
      <c r="U41" s="56">
        <v>79.8</v>
      </c>
      <c r="V41" s="56">
        <v>222</v>
      </c>
      <c r="W41" s="56">
        <v>81.7</v>
      </c>
      <c r="X41" s="56">
        <v>191</v>
      </c>
      <c r="Y41" s="56">
        <v>96.6</v>
      </c>
      <c r="Z41" s="56">
        <v>48</v>
      </c>
      <c r="AA41" s="56">
        <v>84.9</v>
      </c>
      <c r="AB41" s="56">
        <v>135</v>
      </c>
      <c r="AC41" s="56">
        <v>98.5</v>
      </c>
      <c r="AD41" s="56" t="s">
        <v>1917</v>
      </c>
      <c r="AE41" s="56">
        <v>85.5</v>
      </c>
      <c r="AF41" s="56">
        <v>23</v>
      </c>
      <c r="AH41" s="56">
        <v>41</v>
      </c>
      <c r="AJ41" s="56">
        <v>568</v>
      </c>
      <c r="AL41" s="56">
        <v>210</v>
      </c>
      <c r="AN41" s="56">
        <v>135</v>
      </c>
      <c r="AP41" s="56">
        <v>222</v>
      </c>
      <c r="AR41" s="56">
        <v>191</v>
      </c>
      <c r="AT41" s="56">
        <v>48</v>
      </c>
      <c r="AV41" s="56">
        <v>135</v>
      </c>
      <c r="AX41" s="56">
        <v>5</v>
      </c>
      <c r="AY41" s="56" t="s">
        <v>2147</v>
      </c>
      <c r="AZ41" s="56">
        <v>40</v>
      </c>
      <c r="BB41" s="56">
        <v>38</v>
      </c>
    </row>
    <row r="42" spans="1:54" ht="16" x14ac:dyDescent="0.2">
      <c r="A42" s="56">
        <v>41</v>
      </c>
      <c r="B42" s="56">
        <v>41</v>
      </c>
      <c r="C42" s="56">
        <v>46</v>
      </c>
      <c r="D42" s="56" t="s">
        <v>1740</v>
      </c>
      <c r="E42" s="56" t="s">
        <v>205</v>
      </c>
      <c r="F42" s="56" t="s">
        <v>69</v>
      </c>
      <c r="G42" s="56" t="s">
        <v>58</v>
      </c>
      <c r="H42" s="56" t="s">
        <v>49</v>
      </c>
      <c r="I42" s="56" t="s">
        <v>50</v>
      </c>
      <c r="J42" s="56" t="s">
        <v>64</v>
      </c>
      <c r="K42" s="56">
        <v>58.1</v>
      </c>
      <c r="L42" s="56">
        <v>185</v>
      </c>
      <c r="M42" s="56">
        <v>99.8</v>
      </c>
      <c r="N42" s="56">
        <v>14</v>
      </c>
      <c r="O42" s="56">
        <v>94.8</v>
      </c>
      <c r="P42" s="56">
        <v>76</v>
      </c>
      <c r="Q42" s="56">
        <v>97.3</v>
      </c>
      <c r="R42" s="56">
        <v>52</v>
      </c>
      <c r="S42" s="56">
        <v>99.9</v>
      </c>
      <c r="T42" s="56">
        <v>99</v>
      </c>
      <c r="U42" s="56">
        <v>99.2</v>
      </c>
      <c r="V42" s="56">
        <v>61</v>
      </c>
      <c r="W42" s="56">
        <v>99.2</v>
      </c>
      <c r="X42" s="56">
        <v>50</v>
      </c>
      <c r="Y42" s="56">
        <v>93</v>
      </c>
      <c r="Z42" s="56">
        <v>125</v>
      </c>
      <c r="AA42" s="56">
        <v>99.1</v>
      </c>
      <c r="AB42" s="56">
        <v>25</v>
      </c>
      <c r="AC42" s="56">
        <v>77.900000000000006</v>
      </c>
      <c r="AD42" s="56" t="s">
        <v>1741</v>
      </c>
      <c r="AE42" s="56">
        <v>85.4</v>
      </c>
      <c r="AF42" s="56">
        <v>185</v>
      </c>
      <c r="AH42" s="56">
        <v>14</v>
      </c>
      <c r="AJ42" s="56">
        <v>76</v>
      </c>
      <c r="AL42" s="56">
        <v>52</v>
      </c>
      <c r="AN42" s="56">
        <v>99</v>
      </c>
      <c r="AP42" s="56">
        <v>61</v>
      </c>
      <c r="AR42" s="56">
        <v>50</v>
      </c>
      <c r="AT42" s="56">
        <v>125</v>
      </c>
      <c r="AV42" s="56">
        <v>25</v>
      </c>
      <c r="AX42" s="56">
        <v>198</v>
      </c>
      <c r="AY42" s="56" t="s">
        <v>2147</v>
      </c>
      <c r="AZ42" s="56">
        <v>41</v>
      </c>
      <c r="BB42" s="56">
        <v>46</v>
      </c>
    </row>
    <row r="43" spans="1:54" ht="16" x14ac:dyDescent="0.2">
      <c r="A43" s="56">
        <v>42</v>
      </c>
      <c r="B43" s="56">
        <v>42</v>
      </c>
      <c r="C43" s="56">
        <v>50</v>
      </c>
      <c r="D43" s="56" t="s">
        <v>1877</v>
      </c>
      <c r="E43" s="56" t="s">
        <v>46</v>
      </c>
      <c r="F43" s="56" t="s">
        <v>47</v>
      </c>
      <c r="G43" s="56" t="s">
        <v>77</v>
      </c>
      <c r="H43" s="56" t="s">
        <v>82</v>
      </c>
      <c r="I43" s="56" t="s">
        <v>50</v>
      </c>
      <c r="J43" s="56" t="s">
        <v>51</v>
      </c>
      <c r="K43" s="56">
        <v>92.2</v>
      </c>
      <c r="L43" s="56">
        <v>59</v>
      </c>
      <c r="M43" s="56">
        <v>89.4</v>
      </c>
      <c r="N43" s="56">
        <v>74</v>
      </c>
      <c r="O43" s="56">
        <v>99.1</v>
      </c>
      <c r="P43" s="56">
        <v>44</v>
      </c>
      <c r="Q43" s="56">
        <v>71.2</v>
      </c>
      <c r="R43" s="56">
        <v>205</v>
      </c>
      <c r="S43" s="56">
        <v>57.7</v>
      </c>
      <c r="T43" s="56">
        <v>399</v>
      </c>
      <c r="U43" s="56">
        <v>67.2</v>
      </c>
      <c r="V43" s="56">
        <v>295</v>
      </c>
      <c r="W43" s="56">
        <v>50</v>
      </c>
      <c r="X43" s="56">
        <v>414</v>
      </c>
      <c r="Y43" s="56">
        <v>86.5</v>
      </c>
      <c r="Z43" s="56">
        <v>229</v>
      </c>
      <c r="AA43" s="56">
        <v>99.5</v>
      </c>
      <c r="AB43" s="56">
        <v>20</v>
      </c>
      <c r="AC43" s="56">
        <v>74.400000000000006</v>
      </c>
      <c r="AD43" s="56" t="s">
        <v>1564</v>
      </c>
      <c r="AE43" s="56">
        <v>85.1</v>
      </c>
      <c r="AF43" s="56">
        <v>59</v>
      </c>
      <c r="AH43" s="56">
        <v>74</v>
      </c>
      <c r="AJ43" s="56">
        <v>44</v>
      </c>
      <c r="AL43" s="56">
        <v>205</v>
      </c>
      <c r="AN43" s="56">
        <v>399</v>
      </c>
      <c r="AP43" s="56">
        <v>295</v>
      </c>
      <c r="AR43" s="56">
        <v>414</v>
      </c>
      <c r="AT43" s="56">
        <v>229</v>
      </c>
      <c r="AV43" s="56">
        <v>20</v>
      </c>
      <c r="AX43" s="56">
        <v>250</v>
      </c>
      <c r="AY43" s="56" t="s">
        <v>2147</v>
      </c>
      <c r="AZ43" s="56">
        <v>42</v>
      </c>
      <c r="BB43" s="56">
        <v>50</v>
      </c>
    </row>
    <row r="44" spans="1:54" ht="16" x14ac:dyDescent="0.2">
      <c r="A44" s="56">
        <v>43</v>
      </c>
      <c r="B44" s="56">
        <v>42</v>
      </c>
      <c r="C44" s="56">
        <v>40</v>
      </c>
      <c r="D44" s="56" t="s">
        <v>1889</v>
      </c>
      <c r="E44" s="56" t="s">
        <v>100</v>
      </c>
      <c r="F44" s="56" t="s">
        <v>101</v>
      </c>
      <c r="G44" s="56" t="s">
        <v>84</v>
      </c>
      <c r="H44" s="56" t="s">
        <v>82</v>
      </c>
      <c r="I44" s="56" t="s">
        <v>50</v>
      </c>
      <c r="J44" s="56" t="s">
        <v>64</v>
      </c>
      <c r="K44" s="56">
        <v>94.3</v>
      </c>
      <c r="L44" s="56">
        <v>46</v>
      </c>
      <c r="M44" s="56">
        <v>79.5</v>
      </c>
      <c r="N44" s="56">
        <v>105</v>
      </c>
      <c r="O44" s="56">
        <v>26.5</v>
      </c>
      <c r="P44" s="56">
        <v>705</v>
      </c>
      <c r="Q44" s="56">
        <v>94.2</v>
      </c>
      <c r="R44" s="56">
        <v>79</v>
      </c>
      <c r="S44" s="56">
        <v>100</v>
      </c>
      <c r="T44" s="56">
        <v>60</v>
      </c>
      <c r="U44" s="56">
        <v>100</v>
      </c>
      <c r="V44" s="56">
        <v>28</v>
      </c>
      <c r="W44" s="56">
        <v>100</v>
      </c>
      <c r="X44" s="56">
        <v>18</v>
      </c>
      <c r="Y44" s="56">
        <v>97</v>
      </c>
      <c r="Z44" s="56">
        <v>36</v>
      </c>
      <c r="AA44" s="56">
        <v>66.599999999999994</v>
      </c>
      <c r="AB44" s="56">
        <v>233</v>
      </c>
      <c r="AC44" s="56">
        <v>92.5</v>
      </c>
      <c r="AD44" s="56">
        <v>41</v>
      </c>
      <c r="AE44" s="56">
        <v>85.1</v>
      </c>
      <c r="AF44" s="56">
        <v>46</v>
      </c>
      <c r="AH44" s="56">
        <v>105</v>
      </c>
      <c r="AJ44" s="56">
        <v>705</v>
      </c>
      <c r="AL44" s="56">
        <v>79</v>
      </c>
      <c r="AN44" s="56">
        <v>60</v>
      </c>
      <c r="AP44" s="56">
        <v>28</v>
      </c>
      <c r="AR44" s="56">
        <v>18</v>
      </c>
      <c r="AT44" s="56">
        <v>36</v>
      </c>
      <c r="AV44" s="56">
        <v>233</v>
      </c>
      <c r="AX44" s="56">
        <v>41</v>
      </c>
      <c r="AZ44" s="56">
        <v>42</v>
      </c>
      <c r="BB44" s="56">
        <v>40</v>
      </c>
    </row>
    <row r="45" spans="1:54" ht="16" x14ac:dyDescent="0.2">
      <c r="A45" s="56">
        <v>44</v>
      </c>
      <c r="B45" s="56">
        <v>44</v>
      </c>
      <c r="C45" s="56">
        <v>47</v>
      </c>
      <c r="D45" s="56" t="s">
        <v>1867</v>
      </c>
      <c r="E45" s="56" t="s">
        <v>639</v>
      </c>
      <c r="F45" s="56" t="s">
        <v>76</v>
      </c>
      <c r="G45" s="56" t="s">
        <v>58</v>
      </c>
      <c r="H45" s="56" t="s">
        <v>62</v>
      </c>
      <c r="I45" s="56" t="s">
        <v>50</v>
      </c>
      <c r="J45" s="56" t="s">
        <v>64</v>
      </c>
      <c r="K45" s="56">
        <v>89.4</v>
      </c>
      <c r="L45" s="56">
        <v>69</v>
      </c>
      <c r="M45" s="56">
        <v>69.7</v>
      </c>
      <c r="N45" s="56">
        <v>149</v>
      </c>
      <c r="O45" s="56">
        <v>67.5</v>
      </c>
      <c r="P45" s="56">
        <v>247</v>
      </c>
      <c r="Q45" s="56">
        <v>100</v>
      </c>
      <c r="R45" s="56">
        <v>12</v>
      </c>
      <c r="S45" s="56">
        <v>100</v>
      </c>
      <c r="T45" s="56">
        <v>23</v>
      </c>
      <c r="U45" s="56">
        <v>99.3</v>
      </c>
      <c r="V45" s="56">
        <v>59</v>
      </c>
      <c r="W45" s="56">
        <v>99</v>
      </c>
      <c r="X45" s="56">
        <v>60</v>
      </c>
      <c r="Y45" s="56">
        <v>49.5</v>
      </c>
      <c r="Z45" s="56" t="s">
        <v>53</v>
      </c>
      <c r="AA45" s="56">
        <v>76.599999999999994</v>
      </c>
      <c r="AB45" s="56">
        <v>173</v>
      </c>
      <c r="AC45" s="56">
        <v>79.7</v>
      </c>
      <c r="AD45" s="56" t="s">
        <v>1333</v>
      </c>
      <c r="AE45" s="56">
        <v>84.8</v>
      </c>
      <c r="AF45" s="56">
        <v>69</v>
      </c>
      <c r="AH45" s="56">
        <v>149</v>
      </c>
      <c r="AJ45" s="56">
        <v>247</v>
      </c>
      <c r="AL45" s="56">
        <v>12</v>
      </c>
      <c r="AN45" s="56">
        <v>23</v>
      </c>
      <c r="AP45" s="56">
        <v>59</v>
      </c>
      <c r="AR45" s="56">
        <v>60</v>
      </c>
      <c r="AT45" s="56">
        <v>801</v>
      </c>
      <c r="AU45" s="56" t="s">
        <v>2148</v>
      </c>
      <c r="AV45" s="56">
        <v>173</v>
      </c>
      <c r="AX45" s="56">
        <v>175</v>
      </c>
      <c r="AY45" s="56" t="s">
        <v>2147</v>
      </c>
      <c r="AZ45" s="56">
        <v>44</v>
      </c>
      <c r="BB45" s="56">
        <v>47</v>
      </c>
    </row>
    <row r="46" spans="1:54" ht="16" x14ac:dyDescent="0.2">
      <c r="A46" s="56">
        <v>45</v>
      </c>
      <c r="B46" s="56">
        <v>45</v>
      </c>
      <c r="C46" s="56">
        <v>44</v>
      </c>
      <c r="D46" s="56" t="s">
        <v>1911</v>
      </c>
      <c r="E46" s="56" t="s">
        <v>46</v>
      </c>
      <c r="F46" s="56" t="s">
        <v>47</v>
      </c>
      <c r="G46" s="56" t="s">
        <v>84</v>
      </c>
      <c r="H46" s="56" t="s">
        <v>82</v>
      </c>
      <c r="I46" s="56" t="s">
        <v>50</v>
      </c>
      <c r="J46" s="56" t="s">
        <v>64</v>
      </c>
      <c r="K46" s="56">
        <v>99.3</v>
      </c>
      <c r="L46" s="56">
        <v>26</v>
      </c>
      <c r="M46" s="56">
        <v>98.5</v>
      </c>
      <c r="N46" s="56">
        <v>30</v>
      </c>
      <c r="O46" s="56">
        <v>85.7</v>
      </c>
      <c r="P46" s="56">
        <v>127</v>
      </c>
      <c r="Q46" s="56">
        <v>54.5</v>
      </c>
      <c r="R46" s="56">
        <v>334</v>
      </c>
      <c r="S46" s="56">
        <v>73.900000000000006</v>
      </c>
      <c r="T46" s="56">
        <v>320</v>
      </c>
      <c r="U46" s="56">
        <v>56.1</v>
      </c>
      <c r="V46" s="56">
        <v>372</v>
      </c>
      <c r="W46" s="56">
        <v>60.3</v>
      </c>
      <c r="X46" s="56">
        <v>339</v>
      </c>
      <c r="Y46" s="56">
        <v>96</v>
      </c>
      <c r="Z46" s="56">
        <v>59</v>
      </c>
      <c r="AA46" s="56">
        <v>99.1</v>
      </c>
      <c r="AB46" s="56">
        <v>26</v>
      </c>
      <c r="AC46" s="56">
        <v>77.2</v>
      </c>
      <c r="AD46" s="56" t="s">
        <v>1373</v>
      </c>
      <c r="AE46" s="56">
        <v>84.7</v>
      </c>
      <c r="AF46" s="56">
        <v>26</v>
      </c>
      <c r="AH46" s="56">
        <v>30</v>
      </c>
      <c r="AJ46" s="56">
        <v>127</v>
      </c>
      <c r="AL46" s="56">
        <v>334</v>
      </c>
      <c r="AN46" s="56">
        <v>320</v>
      </c>
      <c r="AP46" s="56">
        <v>372</v>
      </c>
      <c r="AR46" s="56">
        <v>339</v>
      </c>
      <c r="AT46" s="56">
        <v>59</v>
      </c>
      <c r="AV46" s="56">
        <v>26</v>
      </c>
      <c r="AX46" s="56">
        <v>210</v>
      </c>
      <c r="AY46" s="56" t="s">
        <v>2147</v>
      </c>
      <c r="AZ46" s="56">
        <v>45</v>
      </c>
      <c r="BB46" s="56">
        <v>44</v>
      </c>
    </row>
    <row r="47" spans="1:54" ht="16" x14ac:dyDescent="0.2">
      <c r="A47" s="56">
        <v>46</v>
      </c>
      <c r="B47" s="56">
        <v>46</v>
      </c>
      <c r="C47" s="56">
        <v>42</v>
      </c>
      <c r="D47" s="56" t="s">
        <v>1938</v>
      </c>
      <c r="E47" s="56" t="s">
        <v>46</v>
      </c>
      <c r="F47" s="56" t="s">
        <v>47</v>
      </c>
      <c r="G47" s="56" t="s">
        <v>84</v>
      </c>
      <c r="H47" s="56" t="s">
        <v>82</v>
      </c>
      <c r="I47" s="56" t="s">
        <v>50</v>
      </c>
      <c r="J47" s="56" t="s">
        <v>64</v>
      </c>
      <c r="K47" s="56">
        <v>100</v>
      </c>
      <c r="L47" s="56">
        <v>8</v>
      </c>
      <c r="M47" s="56">
        <v>100</v>
      </c>
      <c r="N47" s="56">
        <v>8</v>
      </c>
      <c r="O47" s="56">
        <v>43.6</v>
      </c>
      <c r="P47" s="56">
        <v>456</v>
      </c>
      <c r="Q47" s="56">
        <v>84.3</v>
      </c>
      <c r="R47" s="56">
        <v>127</v>
      </c>
      <c r="S47" s="56">
        <v>50.8</v>
      </c>
      <c r="T47" s="56">
        <v>437</v>
      </c>
      <c r="U47" s="56">
        <v>31.8</v>
      </c>
      <c r="V47" s="56">
        <v>571</v>
      </c>
      <c r="W47" s="56">
        <v>37.700000000000003</v>
      </c>
      <c r="X47" s="56">
        <v>521</v>
      </c>
      <c r="Y47" s="56">
        <v>93.5</v>
      </c>
      <c r="Z47" s="56">
        <v>117</v>
      </c>
      <c r="AA47" s="56">
        <v>98</v>
      </c>
      <c r="AB47" s="56">
        <v>46</v>
      </c>
      <c r="AC47" s="56">
        <v>78</v>
      </c>
      <c r="AD47" s="56" t="s">
        <v>878</v>
      </c>
      <c r="AE47" s="56">
        <v>84.4</v>
      </c>
      <c r="AF47" s="56">
        <v>8</v>
      </c>
      <c r="AH47" s="56">
        <v>8</v>
      </c>
      <c r="AJ47" s="56">
        <v>456</v>
      </c>
      <c r="AL47" s="56">
        <v>127</v>
      </c>
      <c r="AN47" s="56">
        <v>437</v>
      </c>
      <c r="AP47" s="56">
        <v>571</v>
      </c>
      <c r="AR47" s="56">
        <v>521</v>
      </c>
      <c r="AT47" s="56">
        <v>117</v>
      </c>
      <c r="AV47" s="56">
        <v>46</v>
      </c>
      <c r="AX47" s="56">
        <v>195</v>
      </c>
      <c r="AY47" s="56" t="s">
        <v>2147</v>
      </c>
      <c r="AZ47" s="56">
        <v>46</v>
      </c>
      <c r="BB47" s="56">
        <v>42</v>
      </c>
    </row>
    <row r="48" spans="1:54" ht="16" x14ac:dyDescent="0.2">
      <c r="A48" s="56">
        <v>47</v>
      </c>
      <c r="B48" s="56">
        <v>47</v>
      </c>
      <c r="C48" s="56">
        <v>49</v>
      </c>
      <c r="D48" s="56" t="s">
        <v>1858</v>
      </c>
      <c r="E48" s="56" t="s">
        <v>1237</v>
      </c>
      <c r="F48" s="56" t="s">
        <v>69</v>
      </c>
      <c r="G48" s="56" t="s">
        <v>77</v>
      </c>
      <c r="H48" s="56" t="s">
        <v>49</v>
      </c>
      <c r="I48" s="56" t="s">
        <v>50</v>
      </c>
      <c r="J48" s="56" t="s">
        <v>64</v>
      </c>
      <c r="K48" s="56">
        <v>86.2</v>
      </c>
      <c r="L48" s="56">
        <v>76</v>
      </c>
      <c r="M48" s="56">
        <v>90.4</v>
      </c>
      <c r="N48" s="56">
        <v>71</v>
      </c>
      <c r="O48" s="56">
        <v>49.1</v>
      </c>
      <c r="P48" s="56">
        <v>392</v>
      </c>
      <c r="Q48" s="56">
        <v>84.6</v>
      </c>
      <c r="R48" s="56">
        <v>126</v>
      </c>
      <c r="S48" s="56">
        <v>100</v>
      </c>
      <c r="T48" s="56">
        <v>68</v>
      </c>
      <c r="U48" s="56">
        <v>94.8</v>
      </c>
      <c r="V48" s="56">
        <v>128</v>
      </c>
      <c r="W48" s="56">
        <v>95.1</v>
      </c>
      <c r="X48" s="56">
        <v>109</v>
      </c>
      <c r="Y48" s="56">
        <v>93.8</v>
      </c>
      <c r="Z48" s="56">
        <v>102</v>
      </c>
      <c r="AA48" s="56">
        <v>66</v>
      </c>
      <c r="AB48" s="56">
        <v>235</v>
      </c>
      <c r="AC48" s="56">
        <v>96.3</v>
      </c>
      <c r="AD48" s="56" t="s">
        <v>1859</v>
      </c>
      <c r="AE48" s="56">
        <v>84.3</v>
      </c>
      <c r="AF48" s="56">
        <v>76</v>
      </c>
      <c r="AH48" s="56">
        <v>71</v>
      </c>
      <c r="AJ48" s="56">
        <v>392</v>
      </c>
      <c r="AL48" s="56">
        <v>126</v>
      </c>
      <c r="AN48" s="56">
        <v>68</v>
      </c>
      <c r="AP48" s="56">
        <v>128</v>
      </c>
      <c r="AR48" s="56">
        <v>109</v>
      </c>
      <c r="AT48" s="56">
        <v>102</v>
      </c>
      <c r="AV48" s="56">
        <v>235</v>
      </c>
      <c r="AX48" s="56">
        <v>15</v>
      </c>
      <c r="AY48" s="56" t="s">
        <v>2147</v>
      </c>
      <c r="AZ48" s="56">
        <v>47</v>
      </c>
      <c r="BB48" s="56">
        <v>49</v>
      </c>
    </row>
    <row r="49" spans="1:54" ht="16" x14ac:dyDescent="0.2">
      <c r="A49" s="56">
        <v>48</v>
      </c>
      <c r="B49" s="56">
        <v>47</v>
      </c>
      <c r="C49" s="56">
        <v>45</v>
      </c>
      <c r="D49" s="56" t="s">
        <v>1881</v>
      </c>
      <c r="E49" s="56" t="s">
        <v>75</v>
      </c>
      <c r="F49" s="56" t="s">
        <v>76</v>
      </c>
      <c r="G49" s="56" t="s">
        <v>84</v>
      </c>
      <c r="H49" s="56" t="s">
        <v>82</v>
      </c>
      <c r="I49" s="56" t="s">
        <v>50</v>
      </c>
      <c r="J49" s="56" t="s">
        <v>64</v>
      </c>
      <c r="K49" s="56">
        <v>92.7</v>
      </c>
      <c r="L49" s="56">
        <v>56</v>
      </c>
      <c r="M49" s="56">
        <v>93.8</v>
      </c>
      <c r="N49" s="56">
        <v>56</v>
      </c>
      <c r="O49" s="56">
        <v>64.5</v>
      </c>
      <c r="P49" s="56">
        <v>275</v>
      </c>
      <c r="Q49" s="56">
        <v>100</v>
      </c>
      <c r="R49" s="56">
        <v>13</v>
      </c>
      <c r="S49" s="56">
        <v>40.9</v>
      </c>
      <c r="T49" s="56">
        <v>490</v>
      </c>
      <c r="U49" s="56">
        <v>19.100000000000001</v>
      </c>
      <c r="V49" s="56">
        <v>741</v>
      </c>
      <c r="W49" s="56">
        <v>14.4</v>
      </c>
      <c r="X49" s="56" t="s">
        <v>53</v>
      </c>
      <c r="Y49" s="56">
        <v>77.7</v>
      </c>
      <c r="Z49" s="56">
        <v>389</v>
      </c>
      <c r="AA49" s="56">
        <v>88.2</v>
      </c>
      <c r="AB49" s="56">
        <v>119</v>
      </c>
      <c r="AC49" s="56">
        <v>82.5</v>
      </c>
      <c r="AD49" s="56" t="s">
        <v>1328</v>
      </c>
      <c r="AE49" s="56">
        <v>84.3</v>
      </c>
      <c r="AF49" s="56">
        <v>56</v>
      </c>
      <c r="AH49" s="56">
        <v>56</v>
      </c>
      <c r="AJ49" s="56">
        <v>275</v>
      </c>
      <c r="AL49" s="56">
        <v>13</v>
      </c>
      <c r="AN49" s="56">
        <v>490</v>
      </c>
      <c r="AP49" s="56">
        <v>741</v>
      </c>
      <c r="AR49" s="56">
        <v>801</v>
      </c>
      <c r="AS49" s="56" t="s">
        <v>2148</v>
      </c>
      <c r="AT49" s="56">
        <v>389</v>
      </c>
      <c r="AV49" s="56">
        <v>119</v>
      </c>
      <c r="AX49" s="56">
        <v>141</v>
      </c>
      <c r="AY49" s="56" t="s">
        <v>2147</v>
      </c>
      <c r="AZ49" s="56">
        <v>47</v>
      </c>
      <c r="BB49" s="56">
        <v>45</v>
      </c>
    </row>
    <row r="50" spans="1:54" ht="16" x14ac:dyDescent="0.2">
      <c r="A50" s="56">
        <v>49</v>
      </c>
      <c r="B50" s="56">
        <v>49</v>
      </c>
      <c r="C50" s="56">
        <v>47</v>
      </c>
      <c r="D50" s="56" t="s">
        <v>1860</v>
      </c>
      <c r="E50" s="56" t="s">
        <v>75</v>
      </c>
      <c r="F50" s="56" t="s">
        <v>76</v>
      </c>
      <c r="G50" s="56" t="s">
        <v>84</v>
      </c>
      <c r="H50" s="56" t="s">
        <v>82</v>
      </c>
      <c r="I50" s="56" t="s">
        <v>50</v>
      </c>
      <c r="J50" s="56" t="s">
        <v>64</v>
      </c>
      <c r="K50" s="56">
        <v>87</v>
      </c>
      <c r="L50" s="56">
        <v>75</v>
      </c>
      <c r="M50" s="56">
        <v>97.2</v>
      </c>
      <c r="N50" s="56">
        <v>36</v>
      </c>
      <c r="O50" s="56">
        <v>53</v>
      </c>
      <c r="P50" s="56">
        <v>355</v>
      </c>
      <c r="Q50" s="56">
        <v>100</v>
      </c>
      <c r="R50" s="56">
        <v>11</v>
      </c>
      <c r="S50" s="56">
        <v>94.1</v>
      </c>
      <c r="T50" s="56">
        <v>189</v>
      </c>
      <c r="U50" s="56">
        <v>23.5</v>
      </c>
      <c r="V50" s="56">
        <v>683</v>
      </c>
      <c r="W50" s="56">
        <v>17.7</v>
      </c>
      <c r="X50" s="56" t="s">
        <v>53</v>
      </c>
      <c r="Y50" s="56">
        <v>94</v>
      </c>
      <c r="Z50" s="56">
        <v>100</v>
      </c>
      <c r="AA50" s="56">
        <v>74.400000000000006</v>
      </c>
      <c r="AB50" s="56">
        <v>185</v>
      </c>
      <c r="AC50" s="56">
        <v>63</v>
      </c>
      <c r="AD50" s="56" t="s">
        <v>1141</v>
      </c>
      <c r="AE50" s="56">
        <v>84</v>
      </c>
      <c r="AF50" s="56">
        <v>75</v>
      </c>
      <c r="AH50" s="56">
        <v>36</v>
      </c>
      <c r="AJ50" s="56">
        <v>355</v>
      </c>
      <c r="AL50" s="56">
        <v>11</v>
      </c>
      <c r="AN50" s="56">
        <v>189</v>
      </c>
      <c r="AP50" s="56">
        <v>683</v>
      </c>
      <c r="AR50" s="56">
        <v>801</v>
      </c>
      <c r="AS50" s="56" t="s">
        <v>2148</v>
      </c>
      <c r="AT50" s="56">
        <v>100</v>
      </c>
      <c r="AV50" s="56">
        <v>185</v>
      </c>
      <c r="AX50" s="56">
        <v>441</v>
      </c>
      <c r="AY50" s="56" t="s">
        <v>2147</v>
      </c>
      <c r="AZ50" s="56">
        <v>49</v>
      </c>
      <c r="BB50" s="56">
        <v>47</v>
      </c>
    </row>
    <row r="51" spans="1:54" ht="16" x14ac:dyDescent="0.2">
      <c r="A51" s="56">
        <v>50</v>
      </c>
      <c r="B51" s="56">
        <v>50</v>
      </c>
      <c r="C51" s="56">
        <v>56</v>
      </c>
      <c r="D51" s="56" t="s">
        <v>1872</v>
      </c>
      <c r="E51" s="56" t="s">
        <v>96</v>
      </c>
      <c r="F51" s="56" t="s">
        <v>76</v>
      </c>
      <c r="G51" s="56" t="s">
        <v>77</v>
      </c>
      <c r="H51" s="56" t="s">
        <v>82</v>
      </c>
      <c r="I51" s="56" t="s">
        <v>50</v>
      </c>
      <c r="J51" s="56" t="s">
        <v>51</v>
      </c>
      <c r="K51" s="56">
        <v>91.6</v>
      </c>
      <c r="L51" s="56">
        <v>64</v>
      </c>
      <c r="M51" s="56">
        <v>97.8</v>
      </c>
      <c r="N51" s="56">
        <v>34</v>
      </c>
      <c r="O51" s="56">
        <v>84.3</v>
      </c>
      <c r="P51" s="56">
        <v>142</v>
      </c>
      <c r="Q51" s="56">
        <v>67.900000000000006</v>
      </c>
      <c r="R51" s="56">
        <v>231</v>
      </c>
      <c r="S51" s="56">
        <v>30.5</v>
      </c>
      <c r="T51" s="56">
        <v>582</v>
      </c>
      <c r="U51" s="56">
        <v>74.3</v>
      </c>
      <c r="V51" s="56">
        <v>258</v>
      </c>
      <c r="W51" s="56">
        <v>76.7</v>
      </c>
      <c r="X51" s="56">
        <v>227</v>
      </c>
      <c r="Y51" s="56">
        <v>78</v>
      </c>
      <c r="Z51" s="56">
        <v>382</v>
      </c>
      <c r="AA51" s="56">
        <v>94.4</v>
      </c>
      <c r="AB51" s="56">
        <v>78</v>
      </c>
      <c r="AC51" s="56">
        <v>87.7</v>
      </c>
      <c r="AD51" s="56">
        <v>86</v>
      </c>
      <c r="AE51" s="56">
        <v>82.9</v>
      </c>
      <c r="AF51" s="56">
        <v>64</v>
      </c>
      <c r="AH51" s="56">
        <v>34</v>
      </c>
      <c r="AJ51" s="56">
        <v>142</v>
      </c>
      <c r="AL51" s="56">
        <v>231</v>
      </c>
      <c r="AN51" s="56">
        <v>582</v>
      </c>
      <c r="AP51" s="56">
        <v>258</v>
      </c>
      <c r="AR51" s="56">
        <v>227</v>
      </c>
      <c r="AT51" s="56">
        <v>382</v>
      </c>
      <c r="AV51" s="56">
        <v>78</v>
      </c>
      <c r="AX51" s="56">
        <v>86</v>
      </c>
      <c r="AZ51" s="56">
        <v>50</v>
      </c>
      <c r="BB51" s="56">
        <v>56</v>
      </c>
    </row>
    <row r="52" spans="1:54" ht="16" x14ac:dyDescent="0.2">
      <c r="A52" s="56">
        <v>51</v>
      </c>
      <c r="B52" s="56">
        <v>51</v>
      </c>
      <c r="C52" s="56">
        <v>54</v>
      </c>
      <c r="D52" s="56" t="s">
        <v>1862</v>
      </c>
      <c r="E52" s="56" t="s">
        <v>80</v>
      </c>
      <c r="F52" s="56" t="s">
        <v>69</v>
      </c>
      <c r="G52" s="56" t="s">
        <v>84</v>
      </c>
      <c r="H52" s="56" t="s">
        <v>82</v>
      </c>
      <c r="I52" s="56" t="s">
        <v>50</v>
      </c>
      <c r="J52" s="56" t="s">
        <v>64</v>
      </c>
      <c r="K52" s="56">
        <v>87.3</v>
      </c>
      <c r="L52" s="56">
        <v>73</v>
      </c>
      <c r="M52" s="56">
        <v>89.4</v>
      </c>
      <c r="N52" s="56">
        <v>75</v>
      </c>
      <c r="O52" s="56">
        <v>36.700000000000003</v>
      </c>
      <c r="P52" s="56">
        <v>546</v>
      </c>
      <c r="Q52" s="56">
        <v>83.2</v>
      </c>
      <c r="R52" s="56">
        <v>135</v>
      </c>
      <c r="S52" s="56">
        <v>90.7</v>
      </c>
      <c r="T52" s="56">
        <v>219</v>
      </c>
      <c r="U52" s="56">
        <v>95.7</v>
      </c>
      <c r="V52" s="56">
        <v>118</v>
      </c>
      <c r="W52" s="56">
        <v>96</v>
      </c>
      <c r="X52" s="56">
        <v>100</v>
      </c>
      <c r="Y52" s="56">
        <v>95.3</v>
      </c>
      <c r="Z52" s="56">
        <v>74</v>
      </c>
      <c r="AA52" s="56">
        <v>63.1</v>
      </c>
      <c r="AB52" s="56">
        <v>248</v>
      </c>
      <c r="AC52" s="56">
        <v>97</v>
      </c>
      <c r="AD52" s="56" t="s">
        <v>1863</v>
      </c>
      <c r="AE52" s="56">
        <v>82.5</v>
      </c>
      <c r="AF52" s="56">
        <v>73</v>
      </c>
      <c r="AH52" s="56">
        <v>75</v>
      </c>
      <c r="AJ52" s="56">
        <v>546</v>
      </c>
      <c r="AL52" s="56">
        <v>135</v>
      </c>
      <c r="AN52" s="56">
        <v>219</v>
      </c>
      <c r="AP52" s="56">
        <v>118</v>
      </c>
      <c r="AR52" s="56">
        <v>100</v>
      </c>
      <c r="AT52" s="56">
        <v>74</v>
      </c>
      <c r="AV52" s="56">
        <v>248</v>
      </c>
      <c r="AX52" s="56">
        <v>12</v>
      </c>
      <c r="AY52" s="56" t="s">
        <v>2147</v>
      </c>
      <c r="AZ52" s="56">
        <v>51</v>
      </c>
      <c r="BB52" s="56">
        <v>54</v>
      </c>
    </row>
    <row r="53" spans="1:54" ht="16" x14ac:dyDescent="0.2">
      <c r="A53" s="56">
        <v>52</v>
      </c>
      <c r="B53" s="56">
        <v>52</v>
      </c>
      <c r="C53" s="56">
        <v>58</v>
      </c>
      <c r="D53" s="56" t="s">
        <v>1832</v>
      </c>
      <c r="E53" s="56" t="s">
        <v>46</v>
      </c>
      <c r="F53" s="56" t="s">
        <v>47</v>
      </c>
      <c r="G53" s="56" t="s">
        <v>77</v>
      </c>
      <c r="H53" s="56" t="s">
        <v>82</v>
      </c>
      <c r="I53" s="56" t="s">
        <v>50</v>
      </c>
      <c r="J53" s="56" t="s">
        <v>51</v>
      </c>
      <c r="K53" s="56">
        <v>80.099999999999994</v>
      </c>
      <c r="L53" s="56">
        <v>98</v>
      </c>
      <c r="M53" s="56">
        <v>94.4</v>
      </c>
      <c r="N53" s="56">
        <v>52</v>
      </c>
      <c r="O53" s="56">
        <v>51.1</v>
      </c>
      <c r="P53" s="56">
        <v>370</v>
      </c>
      <c r="Q53" s="56">
        <v>98.6</v>
      </c>
      <c r="R53" s="56">
        <v>43</v>
      </c>
      <c r="S53" s="56">
        <v>52.4</v>
      </c>
      <c r="T53" s="56">
        <v>426</v>
      </c>
      <c r="U53" s="56">
        <v>98.7</v>
      </c>
      <c r="V53" s="56">
        <v>77</v>
      </c>
      <c r="W53" s="56">
        <v>73.400000000000006</v>
      </c>
      <c r="X53" s="56">
        <v>245</v>
      </c>
      <c r="Y53" s="56">
        <v>79.2</v>
      </c>
      <c r="Z53" s="56">
        <v>364</v>
      </c>
      <c r="AA53" s="56">
        <v>79.900000000000006</v>
      </c>
      <c r="AB53" s="56">
        <v>161</v>
      </c>
      <c r="AC53" s="56">
        <v>66.2</v>
      </c>
      <c r="AD53" s="56">
        <v>375</v>
      </c>
      <c r="AE53" s="56">
        <v>82.3</v>
      </c>
      <c r="AF53" s="56">
        <v>98</v>
      </c>
      <c r="AH53" s="56">
        <v>52</v>
      </c>
      <c r="AJ53" s="56">
        <v>370</v>
      </c>
      <c r="AL53" s="56">
        <v>43</v>
      </c>
      <c r="AN53" s="56">
        <v>426</v>
      </c>
      <c r="AP53" s="56">
        <v>77</v>
      </c>
      <c r="AR53" s="56">
        <v>245</v>
      </c>
      <c r="AT53" s="56">
        <v>364</v>
      </c>
      <c r="AV53" s="56">
        <v>161</v>
      </c>
      <c r="AX53" s="56">
        <v>375</v>
      </c>
      <c r="AZ53" s="56">
        <v>52</v>
      </c>
      <c r="BB53" s="56">
        <v>58</v>
      </c>
    </row>
    <row r="54" spans="1:54" ht="16" x14ac:dyDescent="0.2">
      <c r="A54" s="56">
        <v>53</v>
      </c>
      <c r="B54" s="56">
        <v>53</v>
      </c>
      <c r="C54" s="56">
        <v>55</v>
      </c>
      <c r="D54" s="56" t="s">
        <v>1879</v>
      </c>
      <c r="E54" s="56" t="s">
        <v>1237</v>
      </c>
      <c r="F54" s="56" t="s">
        <v>69</v>
      </c>
      <c r="G54" s="56" t="s">
        <v>84</v>
      </c>
      <c r="H54" s="56" t="s">
        <v>82</v>
      </c>
      <c r="I54" s="56" t="s">
        <v>50</v>
      </c>
      <c r="J54" s="56" t="s">
        <v>64</v>
      </c>
      <c r="K54" s="56">
        <v>92.5</v>
      </c>
      <c r="L54" s="56">
        <v>57</v>
      </c>
      <c r="M54" s="56">
        <v>72.599999999999994</v>
      </c>
      <c r="N54" s="56">
        <v>135</v>
      </c>
      <c r="O54" s="56">
        <v>27.5</v>
      </c>
      <c r="P54" s="56">
        <v>688</v>
      </c>
      <c r="Q54" s="56">
        <v>87.2</v>
      </c>
      <c r="R54" s="56">
        <v>113</v>
      </c>
      <c r="S54" s="56">
        <v>98.8</v>
      </c>
      <c r="T54" s="56">
        <v>133</v>
      </c>
      <c r="U54" s="56">
        <v>95.8</v>
      </c>
      <c r="V54" s="56">
        <v>117</v>
      </c>
      <c r="W54" s="56">
        <v>71.3</v>
      </c>
      <c r="X54" s="56">
        <v>259</v>
      </c>
      <c r="Y54" s="56">
        <v>95.1</v>
      </c>
      <c r="Z54" s="56">
        <v>82</v>
      </c>
      <c r="AA54" s="56">
        <v>90.3</v>
      </c>
      <c r="AB54" s="56">
        <v>104</v>
      </c>
      <c r="AC54" s="56">
        <v>64</v>
      </c>
      <c r="AD54" s="56" t="s">
        <v>831</v>
      </c>
      <c r="AE54" s="56">
        <v>81.5</v>
      </c>
      <c r="AF54" s="56">
        <v>57</v>
      </c>
      <c r="AH54" s="56">
        <v>135</v>
      </c>
      <c r="AJ54" s="56">
        <v>688</v>
      </c>
      <c r="AL54" s="56">
        <v>113</v>
      </c>
      <c r="AN54" s="56">
        <v>133</v>
      </c>
      <c r="AP54" s="56">
        <v>117</v>
      </c>
      <c r="AR54" s="56">
        <v>259</v>
      </c>
      <c r="AT54" s="56">
        <v>82</v>
      </c>
      <c r="AV54" s="56">
        <v>104</v>
      </c>
      <c r="AX54" s="56">
        <v>422</v>
      </c>
      <c r="AY54" s="56" t="s">
        <v>2147</v>
      </c>
      <c r="AZ54" s="56">
        <v>53</v>
      </c>
      <c r="BB54" s="56">
        <v>55</v>
      </c>
    </row>
    <row r="55" spans="1:54" ht="16" x14ac:dyDescent="0.2">
      <c r="A55" s="56">
        <v>54</v>
      </c>
      <c r="B55" s="56">
        <v>54</v>
      </c>
      <c r="C55" s="56">
        <v>57</v>
      </c>
      <c r="D55" s="56" t="s">
        <v>1839</v>
      </c>
      <c r="E55" s="56" t="s">
        <v>639</v>
      </c>
      <c r="F55" s="56" t="s">
        <v>76</v>
      </c>
      <c r="G55" s="56" t="s">
        <v>77</v>
      </c>
      <c r="H55" s="56" t="s">
        <v>49</v>
      </c>
      <c r="I55" s="56" t="s">
        <v>50</v>
      </c>
      <c r="J55" s="56" t="s">
        <v>64</v>
      </c>
      <c r="K55" s="56">
        <v>81.2</v>
      </c>
      <c r="L55" s="56">
        <v>93</v>
      </c>
      <c r="M55" s="56">
        <v>47.5</v>
      </c>
      <c r="N55" s="56">
        <v>275</v>
      </c>
      <c r="O55" s="56">
        <v>77.099999999999994</v>
      </c>
      <c r="P55" s="56">
        <v>182</v>
      </c>
      <c r="Q55" s="56">
        <v>98.7</v>
      </c>
      <c r="R55" s="56">
        <v>41</v>
      </c>
      <c r="S55" s="56">
        <v>100</v>
      </c>
      <c r="T55" s="56">
        <v>34</v>
      </c>
      <c r="U55" s="56">
        <v>98.8</v>
      </c>
      <c r="V55" s="56">
        <v>76</v>
      </c>
      <c r="W55" s="56">
        <v>97.9</v>
      </c>
      <c r="X55" s="56">
        <v>81</v>
      </c>
      <c r="Y55" s="56">
        <v>82.8</v>
      </c>
      <c r="Z55" s="56">
        <v>296</v>
      </c>
      <c r="AA55" s="56">
        <v>74.099999999999994</v>
      </c>
      <c r="AB55" s="56">
        <v>187</v>
      </c>
      <c r="AC55" s="56">
        <v>80.8</v>
      </c>
      <c r="AD55" s="56">
        <v>160</v>
      </c>
      <c r="AE55" s="56">
        <v>81.2</v>
      </c>
      <c r="AF55" s="56">
        <v>93</v>
      </c>
      <c r="AH55" s="56">
        <v>275</v>
      </c>
      <c r="AJ55" s="56">
        <v>182</v>
      </c>
      <c r="AL55" s="56">
        <v>41</v>
      </c>
      <c r="AN55" s="56">
        <v>34</v>
      </c>
      <c r="AP55" s="56">
        <v>76</v>
      </c>
      <c r="AR55" s="56">
        <v>81</v>
      </c>
      <c r="AT55" s="56">
        <v>296</v>
      </c>
      <c r="AV55" s="56">
        <v>187</v>
      </c>
      <c r="AX55" s="56">
        <v>160</v>
      </c>
      <c r="AZ55" s="56">
        <v>54</v>
      </c>
      <c r="BB55" s="56">
        <v>57</v>
      </c>
    </row>
    <row r="56" spans="1:54" ht="16" x14ac:dyDescent="0.2">
      <c r="A56" s="56">
        <v>55</v>
      </c>
      <c r="B56" s="56">
        <v>55</v>
      </c>
      <c r="C56" s="56">
        <v>43</v>
      </c>
      <c r="D56" s="56" t="s">
        <v>1906</v>
      </c>
      <c r="E56" s="56" t="s">
        <v>46</v>
      </c>
      <c r="F56" s="56" t="s">
        <v>47</v>
      </c>
      <c r="G56" s="56" t="s">
        <v>84</v>
      </c>
      <c r="H56" s="56" t="s">
        <v>82</v>
      </c>
      <c r="I56" s="56" t="s">
        <v>50</v>
      </c>
      <c r="J56" s="56" t="s">
        <v>51</v>
      </c>
      <c r="K56" s="56">
        <v>98.6</v>
      </c>
      <c r="L56" s="56">
        <v>32</v>
      </c>
      <c r="M56" s="56">
        <v>99.9</v>
      </c>
      <c r="N56" s="56">
        <v>12</v>
      </c>
      <c r="O56" s="56">
        <v>89</v>
      </c>
      <c r="P56" s="56">
        <v>109</v>
      </c>
      <c r="Q56" s="56">
        <v>31.7</v>
      </c>
      <c r="R56" s="56">
        <v>568</v>
      </c>
      <c r="S56" s="56">
        <v>33.1</v>
      </c>
      <c r="T56" s="56">
        <v>553</v>
      </c>
      <c r="U56" s="56">
        <v>99.7</v>
      </c>
      <c r="V56" s="56">
        <v>52</v>
      </c>
      <c r="W56" s="56">
        <v>99.7</v>
      </c>
      <c r="X56" s="56">
        <v>42</v>
      </c>
      <c r="Y56" s="56">
        <v>93.5</v>
      </c>
      <c r="Z56" s="56">
        <v>115</v>
      </c>
      <c r="AA56" s="56">
        <v>99.5</v>
      </c>
      <c r="AB56" s="56">
        <v>19</v>
      </c>
      <c r="AC56" s="56">
        <v>91.3</v>
      </c>
      <c r="AD56" s="56">
        <v>52</v>
      </c>
      <c r="AE56" s="56">
        <v>81.099999999999994</v>
      </c>
      <c r="AF56" s="56">
        <v>32</v>
      </c>
      <c r="AH56" s="56">
        <v>12</v>
      </c>
      <c r="AJ56" s="56">
        <v>109</v>
      </c>
      <c r="AL56" s="56">
        <v>568</v>
      </c>
      <c r="AN56" s="56">
        <v>553</v>
      </c>
      <c r="AP56" s="56">
        <v>52</v>
      </c>
      <c r="AR56" s="56">
        <v>42</v>
      </c>
      <c r="AT56" s="56">
        <v>115</v>
      </c>
      <c r="AV56" s="56">
        <v>19</v>
      </c>
      <c r="AX56" s="56">
        <v>52</v>
      </c>
      <c r="AZ56" s="56">
        <v>55</v>
      </c>
      <c r="BB56" s="56">
        <v>43</v>
      </c>
    </row>
    <row r="57" spans="1:54" ht="16" x14ac:dyDescent="0.2">
      <c r="A57" s="56">
        <v>56</v>
      </c>
      <c r="B57" s="56">
        <v>56</v>
      </c>
      <c r="C57" s="56">
        <v>50</v>
      </c>
      <c r="D57" s="56" t="s">
        <v>1836</v>
      </c>
      <c r="E57" s="56" t="s">
        <v>80</v>
      </c>
      <c r="F57" s="56" t="s">
        <v>69</v>
      </c>
      <c r="G57" s="56" t="s">
        <v>77</v>
      </c>
      <c r="H57" s="56" t="s">
        <v>62</v>
      </c>
      <c r="I57" s="56" t="s">
        <v>50</v>
      </c>
      <c r="J57" s="56" t="s">
        <v>64</v>
      </c>
      <c r="K57" s="56">
        <v>80.599999999999994</v>
      </c>
      <c r="L57" s="56">
        <v>96</v>
      </c>
      <c r="M57" s="56">
        <v>99.4</v>
      </c>
      <c r="N57" s="56">
        <v>20</v>
      </c>
      <c r="O57" s="56">
        <v>47.2</v>
      </c>
      <c r="P57" s="56">
        <v>417</v>
      </c>
      <c r="Q57" s="56">
        <v>64</v>
      </c>
      <c r="R57" s="56">
        <v>256</v>
      </c>
      <c r="S57" s="56">
        <v>100</v>
      </c>
      <c r="T57" s="56">
        <v>41</v>
      </c>
      <c r="U57" s="56">
        <v>100</v>
      </c>
      <c r="V57" s="56">
        <v>14</v>
      </c>
      <c r="W57" s="56">
        <v>100</v>
      </c>
      <c r="X57" s="56">
        <v>9</v>
      </c>
      <c r="Y57" s="56">
        <v>76.400000000000006</v>
      </c>
      <c r="Z57" s="56">
        <v>417</v>
      </c>
      <c r="AA57" s="56">
        <v>99.9</v>
      </c>
      <c r="AB57" s="56">
        <v>14</v>
      </c>
      <c r="AC57" s="56">
        <v>92.7</v>
      </c>
      <c r="AD57" s="56" t="s">
        <v>1819</v>
      </c>
      <c r="AE57" s="56">
        <v>80.5</v>
      </c>
      <c r="AF57" s="56">
        <v>96</v>
      </c>
      <c r="AH57" s="56">
        <v>20</v>
      </c>
      <c r="AJ57" s="56">
        <v>417</v>
      </c>
      <c r="AL57" s="56">
        <v>256</v>
      </c>
      <c r="AN57" s="56">
        <v>41</v>
      </c>
      <c r="AP57" s="56">
        <v>14</v>
      </c>
      <c r="AR57" s="56">
        <v>9</v>
      </c>
      <c r="AT57" s="56">
        <v>417</v>
      </c>
      <c r="AV57" s="56">
        <v>14</v>
      </c>
      <c r="AX57" s="56">
        <v>39</v>
      </c>
      <c r="AY57" s="56" t="s">
        <v>2147</v>
      </c>
      <c r="AZ57" s="56">
        <v>56</v>
      </c>
      <c r="BB57" s="56">
        <v>50</v>
      </c>
    </row>
    <row r="58" spans="1:54" ht="16" x14ac:dyDescent="0.2">
      <c r="A58" s="56">
        <v>57</v>
      </c>
      <c r="B58" s="56">
        <v>57</v>
      </c>
      <c r="C58" s="56">
        <v>50</v>
      </c>
      <c r="D58" s="56" t="s">
        <v>1921</v>
      </c>
      <c r="E58" s="56" t="s">
        <v>91</v>
      </c>
      <c r="F58" s="56" t="s">
        <v>76</v>
      </c>
      <c r="G58" s="56" t="s">
        <v>77</v>
      </c>
      <c r="H58" s="56" t="s">
        <v>82</v>
      </c>
      <c r="I58" s="56" t="s">
        <v>50</v>
      </c>
      <c r="J58" s="56" t="s">
        <v>64</v>
      </c>
      <c r="K58" s="56">
        <v>99.7</v>
      </c>
      <c r="L58" s="56">
        <v>19</v>
      </c>
      <c r="M58" s="56">
        <v>99.3</v>
      </c>
      <c r="N58" s="56">
        <v>22</v>
      </c>
      <c r="O58" s="56">
        <v>94.3</v>
      </c>
      <c r="P58" s="56">
        <v>80</v>
      </c>
      <c r="Q58" s="56">
        <v>50.9</v>
      </c>
      <c r="R58" s="56">
        <v>369</v>
      </c>
      <c r="S58" s="56">
        <v>22.9</v>
      </c>
      <c r="T58" s="56">
        <v>675</v>
      </c>
      <c r="U58" s="56">
        <v>29.2</v>
      </c>
      <c r="V58" s="56">
        <v>601</v>
      </c>
      <c r="W58" s="56">
        <v>35.1</v>
      </c>
      <c r="X58" s="56">
        <v>551</v>
      </c>
      <c r="Y58" s="56">
        <v>85.5</v>
      </c>
      <c r="Z58" s="56">
        <v>247</v>
      </c>
      <c r="AA58" s="56">
        <v>85.9</v>
      </c>
      <c r="AB58" s="56">
        <v>132</v>
      </c>
      <c r="AC58" s="56">
        <v>84</v>
      </c>
      <c r="AD58" s="56" t="s">
        <v>1292</v>
      </c>
      <c r="AE58" s="56">
        <v>80.2</v>
      </c>
      <c r="AF58" s="56">
        <v>19</v>
      </c>
      <c r="AH58" s="56">
        <v>22</v>
      </c>
      <c r="AJ58" s="56">
        <v>80</v>
      </c>
      <c r="AL58" s="56">
        <v>369</v>
      </c>
      <c r="AN58" s="56">
        <v>675</v>
      </c>
      <c r="AP58" s="56">
        <v>601</v>
      </c>
      <c r="AR58" s="56">
        <v>551</v>
      </c>
      <c r="AT58" s="56">
        <v>247</v>
      </c>
      <c r="AV58" s="56">
        <v>132</v>
      </c>
      <c r="AX58" s="56">
        <v>124</v>
      </c>
      <c r="AY58" s="56" t="s">
        <v>2147</v>
      </c>
      <c r="AZ58" s="56">
        <v>57</v>
      </c>
      <c r="BB58" s="56">
        <v>50</v>
      </c>
    </row>
    <row r="59" spans="1:54" ht="16" x14ac:dyDescent="0.2">
      <c r="A59" s="56">
        <v>58</v>
      </c>
      <c r="B59" s="56">
        <v>58</v>
      </c>
      <c r="C59" s="56">
        <v>59</v>
      </c>
      <c r="D59" s="56" t="s">
        <v>1895</v>
      </c>
      <c r="E59" s="56" t="s">
        <v>216</v>
      </c>
      <c r="F59" s="56" t="s">
        <v>69</v>
      </c>
      <c r="G59" s="56" t="s">
        <v>84</v>
      </c>
      <c r="H59" s="56" t="s">
        <v>82</v>
      </c>
      <c r="I59" s="56" t="s">
        <v>50</v>
      </c>
      <c r="J59" s="56" t="s">
        <v>64</v>
      </c>
      <c r="K59" s="56">
        <v>97.1</v>
      </c>
      <c r="L59" s="56">
        <v>41</v>
      </c>
      <c r="M59" s="56">
        <v>95.5</v>
      </c>
      <c r="N59" s="56">
        <v>47</v>
      </c>
      <c r="O59" s="56">
        <v>41</v>
      </c>
      <c r="P59" s="56">
        <v>493</v>
      </c>
      <c r="Q59" s="56">
        <v>62.3</v>
      </c>
      <c r="R59" s="56">
        <v>271</v>
      </c>
      <c r="S59" s="56">
        <v>80.3</v>
      </c>
      <c r="T59" s="56">
        <v>296</v>
      </c>
      <c r="U59" s="56">
        <v>53.2</v>
      </c>
      <c r="V59" s="56">
        <v>387</v>
      </c>
      <c r="W59" s="56">
        <v>57.6</v>
      </c>
      <c r="X59" s="56">
        <v>354</v>
      </c>
      <c r="Y59" s="56">
        <v>95.5</v>
      </c>
      <c r="Z59" s="56">
        <v>72</v>
      </c>
      <c r="AA59" s="56">
        <v>76.8</v>
      </c>
      <c r="AB59" s="56">
        <v>172</v>
      </c>
      <c r="AC59" s="56">
        <v>87</v>
      </c>
      <c r="AD59" s="56">
        <v>89</v>
      </c>
      <c r="AE59" s="56">
        <v>80.099999999999994</v>
      </c>
      <c r="AF59" s="56">
        <v>41</v>
      </c>
      <c r="AH59" s="56">
        <v>47</v>
      </c>
      <c r="AJ59" s="56">
        <v>493</v>
      </c>
      <c r="AL59" s="56">
        <v>271</v>
      </c>
      <c r="AN59" s="56">
        <v>296</v>
      </c>
      <c r="AP59" s="56">
        <v>387</v>
      </c>
      <c r="AR59" s="56">
        <v>354</v>
      </c>
      <c r="AT59" s="56">
        <v>72</v>
      </c>
      <c r="AV59" s="56">
        <v>172</v>
      </c>
      <c r="AX59" s="56">
        <v>89</v>
      </c>
      <c r="AZ59" s="56">
        <v>58</v>
      </c>
      <c r="BB59" s="56">
        <v>59</v>
      </c>
    </row>
    <row r="60" spans="1:54" ht="16" x14ac:dyDescent="0.2">
      <c r="A60" s="56">
        <v>59</v>
      </c>
      <c r="B60" s="56">
        <v>58</v>
      </c>
      <c r="C60" s="56">
        <v>60</v>
      </c>
      <c r="D60" s="56" t="s">
        <v>1878</v>
      </c>
      <c r="E60" s="56" t="s">
        <v>355</v>
      </c>
      <c r="F60" s="56" t="s">
        <v>76</v>
      </c>
      <c r="G60" s="56" t="s">
        <v>77</v>
      </c>
      <c r="H60" s="56" t="s">
        <v>82</v>
      </c>
      <c r="I60" s="56" t="s">
        <v>50</v>
      </c>
      <c r="J60" s="56" t="s">
        <v>64</v>
      </c>
      <c r="K60" s="56">
        <v>92.3</v>
      </c>
      <c r="L60" s="56">
        <v>58</v>
      </c>
      <c r="M60" s="56">
        <v>96.7</v>
      </c>
      <c r="N60" s="56">
        <v>40</v>
      </c>
      <c r="O60" s="56">
        <v>74.2</v>
      </c>
      <c r="P60" s="56">
        <v>205</v>
      </c>
      <c r="Q60" s="56">
        <v>47.4</v>
      </c>
      <c r="R60" s="56">
        <v>398</v>
      </c>
      <c r="S60" s="56">
        <v>69.2</v>
      </c>
      <c r="T60" s="56">
        <v>338</v>
      </c>
      <c r="U60" s="56">
        <v>86.8</v>
      </c>
      <c r="V60" s="56">
        <v>188</v>
      </c>
      <c r="W60" s="56">
        <v>87.3</v>
      </c>
      <c r="X60" s="56">
        <v>159</v>
      </c>
      <c r="Y60" s="56">
        <v>92.9</v>
      </c>
      <c r="Z60" s="56">
        <v>127</v>
      </c>
      <c r="AA60" s="56">
        <v>77.7</v>
      </c>
      <c r="AB60" s="56">
        <v>167</v>
      </c>
      <c r="AC60" s="56">
        <v>84.7</v>
      </c>
      <c r="AD60" s="56" t="s">
        <v>1852</v>
      </c>
      <c r="AE60" s="56">
        <v>80.099999999999994</v>
      </c>
      <c r="AF60" s="56">
        <v>58</v>
      </c>
      <c r="AH60" s="56">
        <v>40</v>
      </c>
      <c r="AJ60" s="56">
        <v>205</v>
      </c>
      <c r="AL60" s="56">
        <v>398</v>
      </c>
      <c r="AN60" s="56">
        <v>338</v>
      </c>
      <c r="AP60" s="56">
        <v>188</v>
      </c>
      <c r="AR60" s="56">
        <v>159</v>
      </c>
      <c r="AT60" s="56">
        <v>127</v>
      </c>
      <c r="AV60" s="56">
        <v>167</v>
      </c>
      <c r="AX60" s="56">
        <v>115</v>
      </c>
      <c r="AY60" s="56" t="s">
        <v>2147</v>
      </c>
      <c r="AZ60" s="56">
        <v>58</v>
      </c>
      <c r="BB60" s="56">
        <v>60</v>
      </c>
    </row>
    <row r="61" spans="1:54" ht="16" x14ac:dyDescent="0.2">
      <c r="A61" s="56">
        <v>60</v>
      </c>
      <c r="B61" s="56">
        <v>60</v>
      </c>
      <c r="C61" s="56">
        <v>63</v>
      </c>
      <c r="D61" s="56" t="s">
        <v>1883</v>
      </c>
      <c r="E61" s="56" t="s">
        <v>319</v>
      </c>
      <c r="F61" s="56" t="s">
        <v>69</v>
      </c>
      <c r="G61" s="56" t="s">
        <v>84</v>
      </c>
      <c r="H61" s="56" t="s">
        <v>82</v>
      </c>
      <c r="I61" s="56" t="s">
        <v>50</v>
      </c>
      <c r="J61" s="56" t="s">
        <v>64</v>
      </c>
      <c r="K61" s="56">
        <v>93</v>
      </c>
      <c r="L61" s="56">
        <v>53</v>
      </c>
      <c r="M61" s="56">
        <v>63.5</v>
      </c>
      <c r="N61" s="56">
        <v>169</v>
      </c>
      <c r="O61" s="56">
        <v>9.6</v>
      </c>
      <c r="P61" s="56" t="s">
        <v>53</v>
      </c>
      <c r="Q61" s="56">
        <v>94.7</v>
      </c>
      <c r="R61" s="56">
        <v>75</v>
      </c>
      <c r="S61" s="56">
        <v>95.8</v>
      </c>
      <c r="T61" s="56">
        <v>166</v>
      </c>
      <c r="U61" s="56">
        <v>65.099999999999994</v>
      </c>
      <c r="V61" s="56">
        <v>307</v>
      </c>
      <c r="W61" s="56">
        <v>48.5</v>
      </c>
      <c r="X61" s="56">
        <v>428</v>
      </c>
      <c r="Y61" s="56">
        <v>99.5</v>
      </c>
      <c r="Z61" s="56">
        <v>4</v>
      </c>
      <c r="AA61" s="56">
        <v>83.5</v>
      </c>
      <c r="AB61" s="56">
        <v>143</v>
      </c>
      <c r="AC61" s="56">
        <v>94.7</v>
      </c>
      <c r="AD61" s="56">
        <v>25</v>
      </c>
      <c r="AE61" s="56">
        <v>79.7</v>
      </c>
      <c r="AF61" s="56">
        <v>53</v>
      </c>
      <c r="AH61" s="56">
        <v>169</v>
      </c>
      <c r="AJ61" s="56">
        <v>801</v>
      </c>
      <c r="AK61" s="56" t="s">
        <v>2148</v>
      </c>
      <c r="AL61" s="56">
        <v>75</v>
      </c>
      <c r="AN61" s="56">
        <v>166</v>
      </c>
      <c r="AP61" s="56">
        <v>307</v>
      </c>
      <c r="AR61" s="56">
        <v>428</v>
      </c>
      <c r="AT61" s="56">
        <v>4</v>
      </c>
      <c r="AV61" s="56">
        <v>143</v>
      </c>
      <c r="AX61" s="56">
        <v>25</v>
      </c>
      <c r="AZ61" s="56">
        <v>60</v>
      </c>
      <c r="BB61" s="56">
        <v>63</v>
      </c>
    </row>
    <row r="62" spans="1:54" ht="16" x14ac:dyDescent="0.2">
      <c r="A62" s="56">
        <v>61</v>
      </c>
      <c r="B62" s="56">
        <v>61</v>
      </c>
      <c r="C62" s="56">
        <v>67</v>
      </c>
      <c r="D62" s="56" t="s">
        <v>1866</v>
      </c>
      <c r="E62" s="56" t="s">
        <v>96</v>
      </c>
      <c r="F62" s="56" t="s">
        <v>76</v>
      </c>
      <c r="G62" s="56" t="s">
        <v>77</v>
      </c>
      <c r="H62" s="56" t="s">
        <v>82</v>
      </c>
      <c r="I62" s="56" t="s">
        <v>50</v>
      </c>
      <c r="J62" s="56" t="s">
        <v>51</v>
      </c>
      <c r="K62" s="56">
        <v>89.2</v>
      </c>
      <c r="L62" s="56">
        <v>70</v>
      </c>
      <c r="M62" s="56">
        <v>95.4</v>
      </c>
      <c r="N62" s="56">
        <v>48</v>
      </c>
      <c r="O62" s="56">
        <v>77</v>
      </c>
      <c r="P62" s="56">
        <v>183</v>
      </c>
      <c r="Q62" s="56">
        <v>68.2</v>
      </c>
      <c r="R62" s="56">
        <v>229</v>
      </c>
      <c r="S62" s="56">
        <v>24.5</v>
      </c>
      <c r="T62" s="56">
        <v>656</v>
      </c>
      <c r="U62" s="56">
        <v>64</v>
      </c>
      <c r="V62" s="56">
        <v>311</v>
      </c>
      <c r="W62" s="56">
        <v>67.5</v>
      </c>
      <c r="X62" s="56">
        <v>287</v>
      </c>
      <c r="Y62" s="56">
        <v>67.7</v>
      </c>
      <c r="Z62" s="56">
        <v>573</v>
      </c>
      <c r="AA62" s="56">
        <v>93.6</v>
      </c>
      <c r="AB62" s="56">
        <v>83</v>
      </c>
      <c r="AC62" s="56">
        <v>85.9</v>
      </c>
      <c r="AD62" s="56">
        <v>101</v>
      </c>
      <c r="AE62" s="56">
        <v>79.599999999999994</v>
      </c>
      <c r="AF62" s="56">
        <v>70</v>
      </c>
      <c r="AH62" s="56">
        <v>48</v>
      </c>
      <c r="AJ62" s="56">
        <v>183</v>
      </c>
      <c r="AL62" s="56">
        <v>229</v>
      </c>
      <c r="AN62" s="56">
        <v>656</v>
      </c>
      <c r="AP62" s="56">
        <v>311</v>
      </c>
      <c r="AR62" s="56">
        <v>287</v>
      </c>
      <c r="AT62" s="56">
        <v>573</v>
      </c>
      <c r="AV62" s="56">
        <v>83</v>
      </c>
      <c r="AX62" s="56">
        <v>101</v>
      </c>
      <c r="AZ62" s="56">
        <v>61</v>
      </c>
      <c r="BB62" s="56">
        <v>67</v>
      </c>
    </row>
    <row r="63" spans="1:54" ht="16" x14ac:dyDescent="0.2">
      <c r="A63" s="56">
        <v>62</v>
      </c>
      <c r="B63" s="56">
        <v>62</v>
      </c>
      <c r="C63" s="56">
        <v>61</v>
      </c>
      <c r="D63" s="56" t="s">
        <v>1882</v>
      </c>
      <c r="E63" s="56" t="s">
        <v>46</v>
      </c>
      <c r="F63" s="56" t="s">
        <v>47</v>
      </c>
      <c r="G63" s="56" t="s">
        <v>77</v>
      </c>
      <c r="H63" s="56" t="s">
        <v>82</v>
      </c>
      <c r="I63" s="56" t="s">
        <v>50</v>
      </c>
      <c r="J63" s="56" t="s">
        <v>51</v>
      </c>
      <c r="K63" s="56">
        <v>92.9</v>
      </c>
      <c r="L63" s="56">
        <v>54</v>
      </c>
      <c r="M63" s="56">
        <v>91</v>
      </c>
      <c r="N63" s="56">
        <v>68</v>
      </c>
      <c r="O63" s="56">
        <v>100</v>
      </c>
      <c r="P63" s="56">
        <v>7</v>
      </c>
      <c r="Q63" s="56">
        <v>47.1</v>
      </c>
      <c r="R63" s="56">
        <v>402</v>
      </c>
      <c r="S63" s="56">
        <v>28.3</v>
      </c>
      <c r="T63" s="56">
        <v>602</v>
      </c>
      <c r="U63" s="56">
        <v>62</v>
      </c>
      <c r="V63" s="56">
        <v>326</v>
      </c>
      <c r="W63" s="56">
        <v>46.2</v>
      </c>
      <c r="X63" s="56">
        <v>450</v>
      </c>
      <c r="Y63" s="56">
        <v>90.8</v>
      </c>
      <c r="Z63" s="56">
        <v>163</v>
      </c>
      <c r="AA63" s="56">
        <v>95.6</v>
      </c>
      <c r="AB63" s="56">
        <v>73</v>
      </c>
      <c r="AC63" s="56">
        <v>77.599999999999994</v>
      </c>
      <c r="AD63" s="56">
        <v>205</v>
      </c>
      <c r="AE63" s="56">
        <v>79</v>
      </c>
      <c r="AF63" s="56">
        <v>54</v>
      </c>
      <c r="AH63" s="56">
        <v>68</v>
      </c>
      <c r="AJ63" s="56">
        <v>7</v>
      </c>
      <c r="AL63" s="56">
        <v>402</v>
      </c>
      <c r="AN63" s="56">
        <v>602</v>
      </c>
      <c r="AP63" s="56">
        <v>326</v>
      </c>
      <c r="AR63" s="56">
        <v>450</v>
      </c>
      <c r="AT63" s="56">
        <v>163</v>
      </c>
      <c r="AV63" s="56">
        <v>73</v>
      </c>
      <c r="AX63" s="56">
        <v>205</v>
      </c>
      <c r="AZ63" s="56">
        <v>62</v>
      </c>
      <c r="BB63" s="56">
        <v>61</v>
      </c>
    </row>
    <row r="64" spans="1:54" ht="16" x14ac:dyDescent="0.2">
      <c r="A64" s="56">
        <v>63</v>
      </c>
      <c r="B64" s="56">
        <v>63</v>
      </c>
      <c r="C64" s="56">
        <v>62</v>
      </c>
      <c r="D64" s="56" t="s">
        <v>1822</v>
      </c>
      <c r="E64" s="56" t="s">
        <v>639</v>
      </c>
      <c r="F64" s="56" t="s">
        <v>76</v>
      </c>
      <c r="G64" s="56" t="s">
        <v>58</v>
      </c>
      <c r="H64" s="56" t="s">
        <v>49</v>
      </c>
      <c r="I64" s="56" t="s">
        <v>50</v>
      </c>
      <c r="J64" s="56" t="s">
        <v>64</v>
      </c>
      <c r="K64" s="56">
        <v>75.5</v>
      </c>
      <c r="L64" s="56">
        <v>109</v>
      </c>
      <c r="M64" s="56">
        <v>46.7</v>
      </c>
      <c r="N64" s="56">
        <v>284</v>
      </c>
      <c r="O64" s="56">
        <v>94.8</v>
      </c>
      <c r="P64" s="56">
        <v>75</v>
      </c>
      <c r="Q64" s="56">
        <v>100</v>
      </c>
      <c r="R64" s="56">
        <v>2</v>
      </c>
      <c r="S64" s="56">
        <v>100</v>
      </c>
      <c r="T64" s="56">
        <v>16</v>
      </c>
      <c r="U64" s="56">
        <v>100</v>
      </c>
      <c r="V64" s="56">
        <v>5</v>
      </c>
      <c r="W64" s="56">
        <v>100</v>
      </c>
      <c r="X64" s="56">
        <v>2</v>
      </c>
      <c r="Y64" s="56">
        <v>64.5</v>
      </c>
      <c r="Z64" s="56">
        <v>628</v>
      </c>
      <c r="AA64" s="56">
        <v>48.5</v>
      </c>
      <c r="AB64" s="56">
        <v>356</v>
      </c>
      <c r="AC64" s="56">
        <v>75.2</v>
      </c>
      <c r="AD64" s="56" t="s">
        <v>1305</v>
      </c>
      <c r="AE64" s="56">
        <v>78.900000000000006</v>
      </c>
      <c r="AF64" s="56">
        <v>109</v>
      </c>
      <c r="AH64" s="56">
        <v>284</v>
      </c>
      <c r="AJ64" s="56">
        <v>75</v>
      </c>
      <c r="AL64" s="56">
        <v>2</v>
      </c>
      <c r="AN64" s="56">
        <v>16</v>
      </c>
      <c r="AP64" s="56">
        <v>5</v>
      </c>
      <c r="AR64" s="56">
        <v>2</v>
      </c>
      <c r="AT64" s="56">
        <v>628</v>
      </c>
      <c r="AV64" s="56">
        <v>356</v>
      </c>
      <c r="AX64" s="56">
        <v>232</v>
      </c>
      <c r="AY64" s="56" t="s">
        <v>2147</v>
      </c>
      <c r="AZ64" s="56">
        <v>63</v>
      </c>
      <c r="BB64" s="56">
        <v>62</v>
      </c>
    </row>
    <row r="65" spans="1:54" ht="16" x14ac:dyDescent="0.2">
      <c r="A65" s="56">
        <v>64</v>
      </c>
      <c r="B65" s="56">
        <v>63</v>
      </c>
      <c r="C65" s="56">
        <v>68</v>
      </c>
      <c r="D65" s="56" t="s">
        <v>1898</v>
      </c>
      <c r="E65" s="56" t="s">
        <v>190</v>
      </c>
      <c r="F65" s="56" t="s">
        <v>76</v>
      </c>
      <c r="G65" s="56" t="s">
        <v>77</v>
      </c>
      <c r="H65" s="56" t="s">
        <v>82</v>
      </c>
      <c r="I65" s="56" t="s">
        <v>50</v>
      </c>
      <c r="J65" s="56" t="s">
        <v>64</v>
      </c>
      <c r="K65" s="56">
        <v>97.7</v>
      </c>
      <c r="L65" s="56">
        <v>38</v>
      </c>
      <c r="M65" s="56">
        <v>94.2</v>
      </c>
      <c r="N65" s="56">
        <v>54</v>
      </c>
      <c r="O65" s="56">
        <v>38.799999999999997</v>
      </c>
      <c r="P65" s="56">
        <v>522</v>
      </c>
      <c r="Q65" s="56">
        <v>70.900000000000006</v>
      </c>
      <c r="R65" s="56">
        <v>209</v>
      </c>
      <c r="S65" s="56">
        <v>25.3</v>
      </c>
      <c r="T65" s="56">
        <v>647</v>
      </c>
      <c r="U65" s="56">
        <v>59.2</v>
      </c>
      <c r="V65" s="56">
        <v>346</v>
      </c>
      <c r="W65" s="56">
        <v>63.1</v>
      </c>
      <c r="X65" s="56">
        <v>313</v>
      </c>
      <c r="Y65" s="56">
        <v>67.099999999999994</v>
      </c>
      <c r="Z65" s="56">
        <v>587</v>
      </c>
      <c r="AA65" s="56">
        <v>100</v>
      </c>
      <c r="AB65" s="56">
        <v>11</v>
      </c>
      <c r="AC65" s="56">
        <v>88.4</v>
      </c>
      <c r="AD65" s="56" t="s">
        <v>1537</v>
      </c>
      <c r="AE65" s="56">
        <v>78.900000000000006</v>
      </c>
      <c r="AF65" s="56">
        <v>38</v>
      </c>
      <c r="AH65" s="56">
        <v>54</v>
      </c>
      <c r="AJ65" s="56">
        <v>522</v>
      </c>
      <c r="AL65" s="56">
        <v>209</v>
      </c>
      <c r="AN65" s="56">
        <v>647</v>
      </c>
      <c r="AP65" s="56">
        <v>346</v>
      </c>
      <c r="AR65" s="56">
        <v>313</v>
      </c>
      <c r="AT65" s="56">
        <v>587</v>
      </c>
      <c r="AV65" s="56">
        <v>11</v>
      </c>
      <c r="AX65" s="56">
        <v>74</v>
      </c>
      <c r="AY65" s="56" t="s">
        <v>2147</v>
      </c>
      <c r="AZ65" s="56">
        <v>63</v>
      </c>
      <c r="BB65" s="56">
        <v>68</v>
      </c>
    </row>
    <row r="66" spans="1:54" ht="16" x14ac:dyDescent="0.2">
      <c r="A66" s="56">
        <v>65</v>
      </c>
      <c r="B66" s="56">
        <v>65</v>
      </c>
      <c r="C66" s="56">
        <v>65</v>
      </c>
      <c r="D66" s="56" t="s">
        <v>1873</v>
      </c>
      <c r="E66" s="56" t="s">
        <v>910</v>
      </c>
      <c r="F66" s="56" t="s">
        <v>101</v>
      </c>
      <c r="G66" s="56" t="s">
        <v>84</v>
      </c>
      <c r="H66" s="56" t="s">
        <v>82</v>
      </c>
      <c r="I66" s="56" t="s">
        <v>50</v>
      </c>
      <c r="J66" s="56" t="s">
        <v>64</v>
      </c>
      <c r="K66" s="56">
        <v>91.7</v>
      </c>
      <c r="L66" s="56">
        <v>63</v>
      </c>
      <c r="M66" s="56">
        <v>55.2</v>
      </c>
      <c r="N66" s="56">
        <v>220</v>
      </c>
      <c r="O66" s="56">
        <v>17.600000000000001</v>
      </c>
      <c r="P66" s="56" t="s">
        <v>53</v>
      </c>
      <c r="Q66" s="56">
        <v>79.099999999999994</v>
      </c>
      <c r="R66" s="56">
        <v>162</v>
      </c>
      <c r="S66" s="56">
        <v>100</v>
      </c>
      <c r="T66" s="56">
        <v>83</v>
      </c>
      <c r="U66" s="56">
        <v>95.5</v>
      </c>
      <c r="V66" s="56">
        <v>122</v>
      </c>
      <c r="W66" s="56">
        <v>95.8</v>
      </c>
      <c r="X66" s="56">
        <v>104</v>
      </c>
      <c r="Y66" s="56">
        <v>88.8</v>
      </c>
      <c r="Z66" s="56">
        <v>194</v>
      </c>
      <c r="AA66" s="56">
        <v>96.9</v>
      </c>
      <c r="AB66" s="56">
        <v>61</v>
      </c>
      <c r="AC66" s="56">
        <v>95.7</v>
      </c>
      <c r="AD66" s="56">
        <v>17</v>
      </c>
      <c r="AE66" s="56">
        <v>77.5</v>
      </c>
      <c r="AF66" s="56">
        <v>63</v>
      </c>
      <c r="AH66" s="56">
        <v>220</v>
      </c>
      <c r="AJ66" s="56">
        <v>801</v>
      </c>
      <c r="AK66" s="56" t="s">
        <v>2148</v>
      </c>
      <c r="AL66" s="56">
        <v>162</v>
      </c>
      <c r="AN66" s="56">
        <v>83</v>
      </c>
      <c r="AP66" s="56">
        <v>122</v>
      </c>
      <c r="AR66" s="56">
        <v>104</v>
      </c>
      <c r="AT66" s="56">
        <v>194</v>
      </c>
      <c r="AV66" s="56">
        <v>61</v>
      </c>
      <c r="AX66" s="56">
        <v>17</v>
      </c>
      <c r="AZ66" s="56">
        <v>65</v>
      </c>
      <c r="BB66" s="56">
        <v>65</v>
      </c>
    </row>
    <row r="67" spans="1:54" ht="16" x14ac:dyDescent="0.2">
      <c r="A67" s="56">
        <v>66</v>
      </c>
      <c r="B67" s="56">
        <v>66</v>
      </c>
      <c r="C67" s="56">
        <v>72</v>
      </c>
      <c r="D67" s="56" t="s">
        <v>1887</v>
      </c>
      <c r="E67" s="56" t="s">
        <v>46</v>
      </c>
      <c r="F67" s="56" t="s">
        <v>47</v>
      </c>
      <c r="G67" s="56" t="s">
        <v>84</v>
      </c>
      <c r="H67" s="56" t="s">
        <v>82</v>
      </c>
      <c r="I67" s="56" t="s">
        <v>50</v>
      </c>
      <c r="J67" s="56" t="s">
        <v>64</v>
      </c>
      <c r="K67" s="56">
        <v>94</v>
      </c>
      <c r="L67" s="56">
        <v>49</v>
      </c>
      <c r="M67" s="56">
        <v>80.2</v>
      </c>
      <c r="N67" s="56">
        <v>103</v>
      </c>
      <c r="O67" s="56">
        <v>54.4</v>
      </c>
      <c r="P67" s="56">
        <v>347</v>
      </c>
      <c r="Q67" s="56">
        <v>80.3</v>
      </c>
      <c r="R67" s="56">
        <v>155</v>
      </c>
      <c r="S67" s="56">
        <v>43.8</v>
      </c>
      <c r="T67" s="56">
        <v>473</v>
      </c>
      <c r="U67" s="56">
        <v>47</v>
      </c>
      <c r="V67" s="56">
        <v>431</v>
      </c>
      <c r="W67" s="56">
        <v>52</v>
      </c>
      <c r="X67" s="56">
        <v>400</v>
      </c>
      <c r="Y67" s="56">
        <v>94</v>
      </c>
      <c r="Z67" s="56">
        <v>99</v>
      </c>
      <c r="AA67" s="56">
        <v>40.799999999999997</v>
      </c>
      <c r="AB67" s="56">
        <v>430</v>
      </c>
      <c r="AC67" s="56">
        <v>72.3</v>
      </c>
      <c r="AD67" s="56" t="s">
        <v>1407</v>
      </c>
      <c r="AE67" s="56">
        <v>76.900000000000006</v>
      </c>
      <c r="AF67" s="56">
        <v>49</v>
      </c>
      <c r="AH67" s="56">
        <v>103</v>
      </c>
      <c r="AJ67" s="56">
        <v>347</v>
      </c>
      <c r="AL67" s="56">
        <v>155</v>
      </c>
      <c r="AN67" s="56">
        <v>473</v>
      </c>
      <c r="AP67" s="56">
        <v>431</v>
      </c>
      <c r="AR67" s="56">
        <v>400</v>
      </c>
      <c r="AT67" s="56">
        <v>99</v>
      </c>
      <c r="AV67" s="56">
        <v>430</v>
      </c>
      <c r="AX67" s="56">
        <v>286</v>
      </c>
      <c r="AY67" s="56" t="s">
        <v>2147</v>
      </c>
      <c r="AZ67" s="56">
        <v>66</v>
      </c>
      <c r="BB67" s="56">
        <v>72</v>
      </c>
    </row>
    <row r="68" spans="1:54" ht="16" x14ac:dyDescent="0.2">
      <c r="A68" s="56">
        <v>67</v>
      </c>
      <c r="B68" s="56">
        <v>67</v>
      </c>
      <c r="C68" s="56">
        <v>101</v>
      </c>
      <c r="D68" s="56" t="s">
        <v>1719</v>
      </c>
      <c r="E68" s="56" t="s">
        <v>174</v>
      </c>
      <c r="F68" s="56" t="s">
        <v>76</v>
      </c>
      <c r="G68" s="56" t="s">
        <v>58</v>
      </c>
      <c r="H68" s="56" t="s">
        <v>62</v>
      </c>
      <c r="I68" s="56" t="s">
        <v>50</v>
      </c>
      <c r="J68" s="56" t="s">
        <v>64</v>
      </c>
      <c r="K68" s="56">
        <v>53.5</v>
      </c>
      <c r="L68" s="56">
        <v>206</v>
      </c>
      <c r="M68" s="56">
        <v>75.599999999999994</v>
      </c>
      <c r="N68" s="56">
        <v>124</v>
      </c>
      <c r="O68" s="56">
        <v>92.4</v>
      </c>
      <c r="P68" s="56">
        <v>93</v>
      </c>
      <c r="Q68" s="56">
        <v>93.2</v>
      </c>
      <c r="R68" s="56">
        <v>85</v>
      </c>
      <c r="S68" s="56">
        <v>100</v>
      </c>
      <c r="T68" s="56">
        <v>27</v>
      </c>
      <c r="U68" s="56">
        <v>76.2</v>
      </c>
      <c r="V68" s="56">
        <v>250</v>
      </c>
      <c r="W68" s="56">
        <v>76.599999999999994</v>
      </c>
      <c r="X68" s="56">
        <v>228</v>
      </c>
      <c r="Y68" s="56">
        <v>81</v>
      </c>
      <c r="Z68" s="56">
        <v>330</v>
      </c>
      <c r="AA68" s="56">
        <v>97.8</v>
      </c>
      <c r="AB68" s="56">
        <v>48</v>
      </c>
      <c r="AC68" s="56">
        <v>62.7</v>
      </c>
      <c r="AD68" s="56" t="s">
        <v>397</v>
      </c>
      <c r="AE68" s="56">
        <v>76.5</v>
      </c>
      <c r="AF68" s="56">
        <v>206</v>
      </c>
      <c r="AH68" s="56">
        <v>124</v>
      </c>
      <c r="AJ68" s="56">
        <v>93</v>
      </c>
      <c r="AL68" s="56">
        <v>85</v>
      </c>
      <c r="AN68" s="56">
        <v>27</v>
      </c>
      <c r="AP68" s="56">
        <v>250</v>
      </c>
      <c r="AR68" s="56">
        <v>228</v>
      </c>
      <c r="AT68" s="56">
        <v>330</v>
      </c>
      <c r="AV68" s="56">
        <v>48</v>
      </c>
      <c r="AX68" s="56">
        <v>444</v>
      </c>
      <c r="AY68" s="56" t="s">
        <v>2147</v>
      </c>
      <c r="AZ68" s="56">
        <v>67</v>
      </c>
      <c r="BB68" s="56">
        <v>101</v>
      </c>
    </row>
    <row r="69" spans="1:54" ht="16" x14ac:dyDescent="0.2">
      <c r="A69" s="56">
        <v>68</v>
      </c>
      <c r="B69" s="56">
        <v>68</v>
      </c>
      <c r="C69" s="56">
        <v>66</v>
      </c>
      <c r="D69" s="56" t="s">
        <v>1897</v>
      </c>
      <c r="E69" s="56" t="s">
        <v>46</v>
      </c>
      <c r="F69" s="56" t="s">
        <v>47</v>
      </c>
      <c r="G69" s="56" t="s">
        <v>84</v>
      </c>
      <c r="H69" s="56" t="s">
        <v>82</v>
      </c>
      <c r="I69" s="56" t="s">
        <v>50</v>
      </c>
      <c r="J69" s="56" t="s">
        <v>64</v>
      </c>
      <c r="K69" s="56">
        <v>97.6</v>
      </c>
      <c r="L69" s="56">
        <v>39</v>
      </c>
      <c r="M69" s="56">
        <v>96.8</v>
      </c>
      <c r="N69" s="56">
        <v>38</v>
      </c>
      <c r="O69" s="56">
        <v>10.7</v>
      </c>
      <c r="P69" s="56" t="s">
        <v>53</v>
      </c>
      <c r="Q69" s="56">
        <v>85.4</v>
      </c>
      <c r="R69" s="56">
        <v>122</v>
      </c>
      <c r="S69" s="56">
        <v>9.1</v>
      </c>
      <c r="T69" s="56" t="s">
        <v>53</v>
      </c>
      <c r="U69" s="56">
        <v>19.100000000000001</v>
      </c>
      <c r="V69" s="56">
        <v>742</v>
      </c>
      <c r="W69" s="56">
        <v>14.4</v>
      </c>
      <c r="X69" s="56" t="s">
        <v>53</v>
      </c>
      <c r="Y69" s="56">
        <v>90.5</v>
      </c>
      <c r="Z69" s="56">
        <v>169</v>
      </c>
      <c r="AA69" s="56">
        <v>93.9</v>
      </c>
      <c r="AB69" s="56">
        <v>82</v>
      </c>
      <c r="AC69" s="56">
        <v>70.599999999999994</v>
      </c>
      <c r="AD69" s="56" t="s">
        <v>1311</v>
      </c>
      <c r="AE69" s="56">
        <v>76.400000000000006</v>
      </c>
      <c r="AF69" s="56">
        <v>39</v>
      </c>
      <c r="AH69" s="56">
        <v>38</v>
      </c>
      <c r="AJ69" s="56">
        <v>801</v>
      </c>
      <c r="AK69" s="56" t="s">
        <v>2148</v>
      </c>
      <c r="AL69" s="56">
        <v>122</v>
      </c>
      <c r="AN69" s="56">
        <v>801</v>
      </c>
      <c r="AO69" s="56" t="s">
        <v>2148</v>
      </c>
      <c r="AP69" s="56">
        <v>742</v>
      </c>
      <c r="AR69" s="56">
        <v>801</v>
      </c>
      <c r="AS69" s="56" t="s">
        <v>2148</v>
      </c>
      <c r="AT69" s="56">
        <v>169</v>
      </c>
      <c r="AV69" s="56">
        <v>82</v>
      </c>
      <c r="AX69" s="56">
        <v>308</v>
      </c>
      <c r="AY69" s="56" t="s">
        <v>2147</v>
      </c>
      <c r="AZ69" s="56">
        <v>68</v>
      </c>
      <c r="BB69" s="56">
        <v>66</v>
      </c>
    </row>
    <row r="70" spans="1:54" ht="16" x14ac:dyDescent="0.2">
      <c r="A70" s="56">
        <v>69</v>
      </c>
      <c r="B70" s="56">
        <v>69</v>
      </c>
      <c r="C70" s="56">
        <v>79</v>
      </c>
      <c r="D70" s="56" t="s">
        <v>1804</v>
      </c>
      <c r="E70" s="56" t="s">
        <v>46</v>
      </c>
      <c r="F70" s="56" t="s">
        <v>47</v>
      </c>
      <c r="G70" s="56" t="s">
        <v>58</v>
      </c>
      <c r="H70" s="56" t="s">
        <v>82</v>
      </c>
      <c r="I70" s="56" t="s">
        <v>50</v>
      </c>
      <c r="J70" s="56" t="s">
        <v>51</v>
      </c>
      <c r="K70" s="56">
        <v>72.400000000000006</v>
      </c>
      <c r="L70" s="56">
        <v>126</v>
      </c>
      <c r="M70" s="56">
        <v>64.3</v>
      </c>
      <c r="N70" s="56">
        <v>166</v>
      </c>
      <c r="O70" s="56">
        <v>84.5</v>
      </c>
      <c r="P70" s="56">
        <v>139</v>
      </c>
      <c r="Q70" s="56">
        <v>82.2</v>
      </c>
      <c r="R70" s="56">
        <v>143</v>
      </c>
      <c r="S70" s="56">
        <v>91</v>
      </c>
      <c r="T70" s="56">
        <v>218</v>
      </c>
      <c r="U70" s="56">
        <v>67</v>
      </c>
      <c r="V70" s="56">
        <v>297</v>
      </c>
      <c r="W70" s="56">
        <v>70.2</v>
      </c>
      <c r="X70" s="56">
        <v>269</v>
      </c>
      <c r="Y70" s="56">
        <v>80.099999999999994</v>
      </c>
      <c r="Z70" s="56">
        <v>352</v>
      </c>
      <c r="AA70" s="56">
        <v>81.900000000000006</v>
      </c>
      <c r="AB70" s="56">
        <v>151</v>
      </c>
      <c r="AC70" s="56">
        <v>72.599999999999994</v>
      </c>
      <c r="AD70" s="56">
        <v>280</v>
      </c>
      <c r="AE70" s="56">
        <v>76.2</v>
      </c>
      <c r="AF70" s="56">
        <v>126</v>
      </c>
      <c r="AH70" s="56">
        <v>166</v>
      </c>
      <c r="AJ70" s="56">
        <v>139</v>
      </c>
      <c r="AL70" s="56">
        <v>143</v>
      </c>
      <c r="AN70" s="56">
        <v>218</v>
      </c>
      <c r="AP70" s="56">
        <v>297</v>
      </c>
      <c r="AR70" s="56">
        <v>269</v>
      </c>
      <c r="AT70" s="56">
        <v>352</v>
      </c>
      <c r="AV70" s="56">
        <v>151</v>
      </c>
      <c r="AX70" s="56">
        <v>280</v>
      </c>
      <c r="AZ70" s="56">
        <v>69</v>
      </c>
      <c r="BB70" s="56">
        <v>79</v>
      </c>
    </row>
    <row r="71" spans="1:54" ht="16" x14ac:dyDescent="0.2">
      <c r="A71" s="56">
        <v>70</v>
      </c>
      <c r="B71" s="56">
        <v>70</v>
      </c>
      <c r="C71" s="56">
        <v>73</v>
      </c>
      <c r="D71" s="56" t="s">
        <v>1818</v>
      </c>
      <c r="E71" s="56" t="s">
        <v>205</v>
      </c>
      <c r="F71" s="56" t="s">
        <v>69</v>
      </c>
      <c r="G71" s="56" t="s">
        <v>84</v>
      </c>
      <c r="H71" s="56" t="s">
        <v>49</v>
      </c>
      <c r="I71" s="56" t="s">
        <v>50</v>
      </c>
      <c r="J71" s="56" t="s">
        <v>64</v>
      </c>
      <c r="K71" s="56">
        <v>75.3</v>
      </c>
      <c r="L71" s="56">
        <v>112</v>
      </c>
      <c r="M71" s="56">
        <v>99.4</v>
      </c>
      <c r="N71" s="56">
        <v>19</v>
      </c>
      <c r="O71" s="56">
        <v>99.9</v>
      </c>
      <c r="P71" s="56">
        <v>24</v>
      </c>
      <c r="Q71" s="56">
        <v>42.4</v>
      </c>
      <c r="R71" s="56">
        <v>450</v>
      </c>
      <c r="S71" s="56">
        <v>45.9</v>
      </c>
      <c r="T71" s="56">
        <v>463</v>
      </c>
      <c r="U71" s="56">
        <v>72.7</v>
      </c>
      <c r="V71" s="56">
        <v>263</v>
      </c>
      <c r="W71" s="56">
        <v>75.400000000000006</v>
      </c>
      <c r="X71" s="56">
        <v>233</v>
      </c>
      <c r="Y71" s="56">
        <v>98.5</v>
      </c>
      <c r="Z71" s="56">
        <v>16</v>
      </c>
      <c r="AA71" s="56">
        <v>82.9</v>
      </c>
      <c r="AB71" s="56">
        <v>146</v>
      </c>
      <c r="AC71" s="56">
        <v>92.7</v>
      </c>
      <c r="AD71" s="56" t="s">
        <v>1819</v>
      </c>
      <c r="AE71" s="56">
        <v>75.900000000000006</v>
      </c>
      <c r="AF71" s="56">
        <v>112</v>
      </c>
      <c r="AH71" s="56">
        <v>19</v>
      </c>
      <c r="AJ71" s="56">
        <v>24</v>
      </c>
      <c r="AL71" s="56">
        <v>450</v>
      </c>
      <c r="AN71" s="56">
        <v>463</v>
      </c>
      <c r="AP71" s="56">
        <v>263</v>
      </c>
      <c r="AR71" s="56">
        <v>233</v>
      </c>
      <c r="AT71" s="56">
        <v>16</v>
      </c>
      <c r="AV71" s="56">
        <v>146</v>
      </c>
      <c r="AX71" s="56">
        <v>39</v>
      </c>
      <c r="AY71" s="56" t="s">
        <v>2147</v>
      </c>
      <c r="AZ71" s="56">
        <v>70</v>
      </c>
      <c r="BB71" s="56">
        <v>73</v>
      </c>
    </row>
    <row r="72" spans="1:54" ht="16" x14ac:dyDescent="0.2">
      <c r="A72" s="56">
        <v>71</v>
      </c>
      <c r="B72" s="56">
        <v>70</v>
      </c>
      <c r="C72" s="56">
        <v>69</v>
      </c>
      <c r="D72" s="56" t="s">
        <v>1874</v>
      </c>
      <c r="E72" s="56" t="s">
        <v>46</v>
      </c>
      <c r="F72" s="56" t="s">
        <v>47</v>
      </c>
      <c r="G72" s="56" t="s">
        <v>84</v>
      </c>
      <c r="H72" s="56" t="s">
        <v>82</v>
      </c>
      <c r="I72" s="56" t="s">
        <v>50</v>
      </c>
      <c r="J72" s="56" t="s">
        <v>64</v>
      </c>
      <c r="K72" s="56">
        <v>91.7</v>
      </c>
      <c r="L72" s="56">
        <v>62</v>
      </c>
      <c r="M72" s="56">
        <v>91.5</v>
      </c>
      <c r="N72" s="56">
        <v>66</v>
      </c>
      <c r="O72" s="56">
        <v>8.6</v>
      </c>
      <c r="P72" s="56" t="s">
        <v>53</v>
      </c>
      <c r="Q72" s="56">
        <v>81.599999999999994</v>
      </c>
      <c r="R72" s="56">
        <v>147</v>
      </c>
      <c r="S72" s="56">
        <v>14.2</v>
      </c>
      <c r="T72" s="56" t="s">
        <v>53</v>
      </c>
      <c r="U72" s="56">
        <v>70.099999999999994</v>
      </c>
      <c r="V72" s="56">
        <v>277</v>
      </c>
      <c r="W72" s="56">
        <v>52.2</v>
      </c>
      <c r="X72" s="56">
        <v>395</v>
      </c>
      <c r="Y72" s="56">
        <v>91.3</v>
      </c>
      <c r="Z72" s="56">
        <v>152</v>
      </c>
      <c r="AA72" s="56">
        <v>92.5</v>
      </c>
      <c r="AB72" s="56">
        <v>86</v>
      </c>
      <c r="AC72" s="56">
        <v>75.900000000000006</v>
      </c>
      <c r="AD72" s="56" t="s">
        <v>1423</v>
      </c>
      <c r="AE72" s="56">
        <v>75.900000000000006</v>
      </c>
      <c r="AF72" s="56">
        <v>62</v>
      </c>
      <c r="AH72" s="56">
        <v>66</v>
      </c>
      <c r="AJ72" s="56">
        <v>801</v>
      </c>
      <c r="AK72" s="56" t="s">
        <v>2148</v>
      </c>
      <c r="AL72" s="56">
        <v>147</v>
      </c>
      <c r="AN72" s="56">
        <v>801</v>
      </c>
      <c r="AO72" s="56" t="s">
        <v>2148</v>
      </c>
      <c r="AP72" s="56">
        <v>277</v>
      </c>
      <c r="AR72" s="56">
        <v>395</v>
      </c>
      <c r="AT72" s="56">
        <v>152</v>
      </c>
      <c r="AV72" s="56">
        <v>86</v>
      </c>
      <c r="AX72" s="56">
        <v>223</v>
      </c>
      <c r="AY72" s="56" t="s">
        <v>2147</v>
      </c>
      <c r="AZ72" s="56">
        <v>70</v>
      </c>
      <c r="BB72" s="56">
        <v>69</v>
      </c>
    </row>
    <row r="73" spans="1:54" ht="16" x14ac:dyDescent="0.2">
      <c r="A73" s="56">
        <v>72</v>
      </c>
      <c r="B73" s="56">
        <v>72</v>
      </c>
      <c r="C73" s="56">
        <v>75</v>
      </c>
      <c r="D73" s="56" t="s">
        <v>1833</v>
      </c>
      <c r="E73" s="56" t="s">
        <v>1360</v>
      </c>
      <c r="F73" s="56" t="s">
        <v>69</v>
      </c>
      <c r="G73" s="56" t="s">
        <v>77</v>
      </c>
      <c r="H73" s="56" t="s">
        <v>82</v>
      </c>
      <c r="I73" s="56" t="s">
        <v>50</v>
      </c>
      <c r="J73" s="56" t="s">
        <v>64</v>
      </c>
      <c r="K73" s="56">
        <v>80.099999999999994</v>
      </c>
      <c r="L73" s="56">
        <v>99</v>
      </c>
      <c r="M73" s="56">
        <v>64.099999999999994</v>
      </c>
      <c r="N73" s="56">
        <v>167</v>
      </c>
      <c r="O73" s="56">
        <v>68.099999999999994</v>
      </c>
      <c r="P73" s="56">
        <v>246</v>
      </c>
      <c r="Q73" s="56">
        <v>56.6</v>
      </c>
      <c r="R73" s="56">
        <v>312</v>
      </c>
      <c r="S73" s="56">
        <v>98.8</v>
      </c>
      <c r="T73" s="56">
        <v>134</v>
      </c>
      <c r="U73" s="56">
        <v>82</v>
      </c>
      <c r="V73" s="56">
        <v>213</v>
      </c>
      <c r="W73" s="56">
        <v>83.7</v>
      </c>
      <c r="X73" s="56">
        <v>181</v>
      </c>
      <c r="Y73" s="56">
        <v>97.1</v>
      </c>
      <c r="Z73" s="56">
        <v>35</v>
      </c>
      <c r="AA73" s="56">
        <v>96.1</v>
      </c>
      <c r="AB73" s="56">
        <v>65</v>
      </c>
      <c r="AC73" s="56">
        <v>98.8</v>
      </c>
      <c r="AD73" s="56" t="s">
        <v>1834</v>
      </c>
      <c r="AE73" s="56">
        <v>75.7</v>
      </c>
      <c r="AF73" s="56">
        <v>99</v>
      </c>
      <c r="AH73" s="56">
        <v>167</v>
      </c>
      <c r="AJ73" s="56">
        <v>246</v>
      </c>
      <c r="AL73" s="56">
        <v>312</v>
      </c>
      <c r="AN73" s="56">
        <v>134</v>
      </c>
      <c r="AP73" s="56">
        <v>213</v>
      </c>
      <c r="AR73" s="56">
        <v>181</v>
      </c>
      <c r="AT73" s="56">
        <v>35</v>
      </c>
      <c r="AV73" s="56">
        <v>65</v>
      </c>
      <c r="AX73" s="56">
        <v>3</v>
      </c>
      <c r="AY73" s="56" t="s">
        <v>2147</v>
      </c>
      <c r="AZ73" s="56">
        <v>72</v>
      </c>
      <c r="BB73" s="56">
        <v>75</v>
      </c>
    </row>
    <row r="74" spans="1:54" ht="16" x14ac:dyDescent="0.2">
      <c r="A74" s="56">
        <v>73</v>
      </c>
      <c r="B74" s="56">
        <v>72</v>
      </c>
      <c r="C74" s="56">
        <v>63</v>
      </c>
      <c r="D74" s="56" t="s">
        <v>1885</v>
      </c>
      <c r="E74" s="56" t="s">
        <v>205</v>
      </c>
      <c r="F74" s="56" t="s">
        <v>69</v>
      </c>
      <c r="G74" s="56" t="s">
        <v>84</v>
      </c>
      <c r="H74" s="56" t="s">
        <v>82</v>
      </c>
      <c r="I74" s="56" t="s">
        <v>50</v>
      </c>
      <c r="J74" s="56" t="s">
        <v>64</v>
      </c>
      <c r="K74" s="56">
        <v>93.2</v>
      </c>
      <c r="L74" s="56">
        <v>52</v>
      </c>
      <c r="M74" s="56">
        <v>62.1</v>
      </c>
      <c r="N74" s="56">
        <v>182</v>
      </c>
      <c r="O74" s="56">
        <v>56.4</v>
      </c>
      <c r="P74" s="56">
        <v>329</v>
      </c>
      <c r="Q74" s="56">
        <v>68.8</v>
      </c>
      <c r="R74" s="56">
        <v>225</v>
      </c>
      <c r="S74" s="56">
        <v>35.5</v>
      </c>
      <c r="T74" s="56">
        <v>533</v>
      </c>
      <c r="U74" s="56">
        <v>66.8</v>
      </c>
      <c r="V74" s="56">
        <v>300</v>
      </c>
      <c r="W74" s="56">
        <v>70</v>
      </c>
      <c r="X74" s="56">
        <v>270</v>
      </c>
      <c r="Y74" s="56">
        <v>99.4</v>
      </c>
      <c r="Z74" s="56">
        <v>9</v>
      </c>
      <c r="AA74" s="56">
        <v>84.2</v>
      </c>
      <c r="AB74" s="56">
        <v>140</v>
      </c>
      <c r="AC74" s="56">
        <v>89.2</v>
      </c>
      <c r="AD74" s="56" t="s">
        <v>1707</v>
      </c>
      <c r="AE74" s="56">
        <v>75.7</v>
      </c>
      <c r="AF74" s="56">
        <v>52</v>
      </c>
      <c r="AH74" s="56">
        <v>182</v>
      </c>
      <c r="AJ74" s="56">
        <v>329</v>
      </c>
      <c r="AL74" s="56">
        <v>225</v>
      </c>
      <c r="AN74" s="56">
        <v>533</v>
      </c>
      <c r="AP74" s="56">
        <v>300</v>
      </c>
      <c r="AR74" s="56">
        <v>270</v>
      </c>
      <c r="AT74" s="56">
        <v>9</v>
      </c>
      <c r="AV74" s="56">
        <v>140</v>
      </c>
      <c r="AX74" s="56">
        <v>68</v>
      </c>
      <c r="AY74" s="56" t="s">
        <v>2147</v>
      </c>
      <c r="AZ74" s="56">
        <v>72</v>
      </c>
      <c r="BB74" s="56">
        <v>63</v>
      </c>
    </row>
    <row r="75" spans="1:54" ht="16" x14ac:dyDescent="0.2">
      <c r="A75" s="56">
        <v>74</v>
      </c>
      <c r="B75" s="56">
        <v>74</v>
      </c>
      <c r="C75" s="56">
        <v>69</v>
      </c>
      <c r="D75" s="56" t="s">
        <v>1847</v>
      </c>
      <c r="E75" s="56" t="s">
        <v>80</v>
      </c>
      <c r="F75" s="56" t="s">
        <v>69</v>
      </c>
      <c r="G75" s="56" t="s">
        <v>77</v>
      </c>
      <c r="H75" s="56" t="s">
        <v>82</v>
      </c>
      <c r="I75" s="56" t="s">
        <v>50</v>
      </c>
      <c r="J75" s="56" t="s">
        <v>64</v>
      </c>
      <c r="K75" s="56">
        <v>82.7</v>
      </c>
      <c r="L75" s="56">
        <v>85</v>
      </c>
      <c r="M75" s="56">
        <v>93</v>
      </c>
      <c r="N75" s="56">
        <v>60</v>
      </c>
      <c r="O75" s="56">
        <v>48.3</v>
      </c>
      <c r="P75" s="56">
        <v>402</v>
      </c>
      <c r="Q75" s="56">
        <v>43.6</v>
      </c>
      <c r="R75" s="56">
        <v>432</v>
      </c>
      <c r="S75" s="56">
        <v>99.5</v>
      </c>
      <c r="T75" s="56">
        <v>111</v>
      </c>
      <c r="U75" s="56">
        <v>99.2</v>
      </c>
      <c r="V75" s="56">
        <v>60</v>
      </c>
      <c r="W75" s="56">
        <v>99.3</v>
      </c>
      <c r="X75" s="56">
        <v>49</v>
      </c>
      <c r="Y75" s="56">
        <v>93.8</v>
      </c>
      <c r="Z75" s="56">
        <v>101</v>
      </c>
      <c r="AA75" s="56">
        <v>75.3</v>
      </c>
      <c r="AB75" s="56">
        <v>182</v>
      </c>
      <c r="AC75" s="56">
        <v>84.6</v>
      </c>
      <c r="AD75" s="56" t="s">
        <v>1584</v>
      </c>
      <c r="AE75" s="56">
        <v>75.2</v>
      </c>
      <c r="AF75" s="56">
        <v>85</v>
      </c>
      <c r="AH75" s="56">
        <v>60</v>
      </c>
      <c r="AJ75" s="56">
        <v>402</v>
      </c>
      <c r="AL75" s="56">
        <v>432</v>
      </c>
      <c r="AN75" s="56">
        <v>111</v>
      </c>
      <c r="AP75" s="56">
        <v>60</v>
      </c>
      <c r="AR75" s="56">
        <v>49</v>
      </c>
      <c r="AT75" s="56">
        <v>101</v>
      </c>
      <c r="AV75" s="56">
        <v>182</v>
      </c>
      <c r="AX75" s="56">
        <v>117</v>
      </c>
      <c r="AY75" s="56" t="s">
        <v>2147</v>
      </c>
      <c r="AZ75" s="56">
        <v>74</v>
      </c>
      <c r="BB75" s="56">
        <v>69</v>
      </c>
    </row>
    <row r="76" spans="1:54" ht="16" x14ac:dyDescent="0.2">
      <c r="A76" s="56">
        <v>75</v>
      </c>
      <c r="B76" s="56">
        <v>75</v>
      </c>
      <c r="C76" s="56">
        <v>87</v>
      </c>
      <c r="D76" s="56" t="s">
        <v>1845</v>
      </c>
      <c r="E76" s="56" t="s">
        <v>1077</v>
      </c>
      <c r="F76" s="56" t="s">
        <v>69</v>
      </c>
      <c r="G76" s="56" t="s">
        <v>77</v>
      </c>
      <c r="H76" s="56" t="s">
        <v>82</v>
      </c>
      <c r="I76" s="56" t="s">
        <v>50</v>
      </c>
      <c r="J76" s="56" t="s">
        <v>64</v>
      </c>
      <c r="K76" s="56">
        <v>82.5</v>
      </c>
      <c r="L76" s="56">
        <v>87</v>
      </c>
      <c r="M76" s="56">
        <v>68.099999999999994</v>
      </c>
      <c r="N76" s="56">
        <v>154</v>
      </c>
      <c r="O76" s="56">
        <v>28.7</v>
      </c>
      <c r="P76" s="56">
        <v>662</v>
      </c>
      <c r="Q76" s="56">
        <v>66</v>
      </c>
      <c r="R76" s="56">
        <v>240</v>
      </c>
      <c r="S76" s="56">
        <v>100</v>
      </c>
      <c r="T76" s="56">
        <v>88</v>
      </c>
      <c r="U76" s="56">
        <v>94.9</v>
      </c>
      <c r="V76" s="56">
        <v>126</v>
      </c>
      <c r="W76" s="56">
        <v>95.2</v>
      </c>
      <c r="X76" s="56">
        <v>107</v>
      </c>
      <c r="Y76" s="56">
        <v>89.4</v>
      </c>
      <c r="Z76" s="56">
        <v>183</v>
      </c>
      <c r="AA76" s="56">
        <v>95.3</v>
      </c>
      <c r="AB76" s="56">
        <v>74</v>
      </c>
      <c r="AC76" s="56">
        <v>73.8</v>
      </c>
      <c r="AD76" s="56" t="s">
        <v>1794</v>
      </c>
      <c r="AE76" s="56">
        <v>73.900000000000006</v>
      </c>
      <c r="AF76" s="56">
        <v>87</v>
      </c>
      <c r="AH76" s="56">
        <v>154</v>
      </c>
      <c r="AJ76" s="56">
        <v>662</v>
      </c>
      <c r="AL76" s="56">
        <v>240</v>
      </c>
      <c r="AN76" s="56">
        <v>88</v>
      </c>
      <c r="AP76" s="56">
        <v>126</v>
      </c>
      <c r="AR76" s="56">
        <v>107</v>
      </c>
      <c r="AT76" s="56">
        <v>183</v>
      </c>
      <c r="AV76" s="56">
        <v>74</v>
      </c>
      <c r="AX76" s="56">
        <v>262</v>
      </c>
      <c r="AY76" s="56" t="s">
        <v>2147</v>
      </c>
      <c r="AZ76" s="56">
        <v>75</v>
      </c>
      <c r="BB76" s="56">
        <v>87</v>
      </c>
    </row>
    <row r="77" spans="1:54" ht="16" x14ac:dyDescent="0.2">
      <c r="A77" s="56">
        <v>76</v>
      </c>
      <c r="B77" s="56">
        <v>76</v>
      </c>
      <c r="C77" s="56">
        <v>80</v>
      </c>
      <c r="D77" s="56" t="s">
        <v>1837</v>
      </c>
      <c r="E77" s="56" t="s">
        <v>80</v>
      </c>
      <c r="F77" s="56" t="s">
        <v>69</v>
      </c>
      <c r="G77" s="56" t="s">
        <v>84</v>
      </c>
      <c r="H77" s="56" t="s">
        <v>82</v>
      </c>
      <c r="I77" s="56" t="s">
        <v>50</v>
      </c>
      <c r="J77" s="56" t="s">
        <v>64</v>
      </c>
      <c r="K77" s="56">
        <v>81.099999999999994</v>
      </c>
      <c r="L77" s="56">
        <v>95</v>
      </c>
      <c r="M77" s="56">
        <v>75.7</v>
      </c>
      <c r="N77" s="56">
        <v>122</v>
      </c>
      <c r="O77" s="56">
        <v>49.9</v>
      </c>
      <c r="P77" s="56">
        <v>385</v>
      </c>
      <c r="Q77" s="56">
        <v>56.1</v>
      </c>
      <c r="R77" s="56">
        <v>316</v>
      </c>
      <c r="S77" s="56">
        <v>96.7</v>
      </c>
      <c r="T77" s="56">
        <v>154</v>
      </c>
      <c r="U77" s="56">
        <v>93.4</v>
      </c>
      <c r="V77" s="56">
        <v>139</v>
      </c>
      <c r="W77" s="56">
        <v>93.9</v>
      </c>
      <c r="X77" s="56">
        <v>115</v>
      </c>
      <c r="Y77" s="56">
        <v>96.3</v>
      </c>
      <c r="Z77" s="56">
        <v>54</v>
      </c>
      <c r="AA77" s="56">
        <v>54.7</v>
      </c>
      <c r="AB77" s="56">
        <v>305</v>
      </c>
      <c r="AC77" s="56">
        <v>92.8</v>
      </c>
      <c r="AD77" s="56">
        <v>38</v>
      </c>
      <c r="AE77" s="56">
        <v>73.8</v>
      </c>
      <c r="AF77" s="56">
        <v>95</v>
      </c>
      <c r="AH77" s="56">
        <v>122</v>
      </c>
      <c r="AJ77" s="56">
        <v>385</v>
      </c>
      <c r="AL77" s="56">
        <v>316</v>
      </c>
      <c r="AN77" s="56">
        <v>154</v>
      </c>
      <c r="AP77" s="56">
        <v>139</v>
      </c>
      <c r="AR77" s="56">
        <v>115</v>
      </c>
      <c r="AT77" s="56">
        <v>54</v>
      </c>
      <c r="AV77" s="56">
        <v>305</v>
      </c>
      <c r="AX77" s="56">
        <v>38</v>
      </c>
      <c r="AZ77" s="56">
        <v>76</v>
      </c>
      <c r="BB77" s="56">
        <v>80</v>
      </c>
    </row>
    <row r="78" spans="1:54" ht="16" x14ac:dyDescent="0.2">
      <c r="A78" s="56">
        <v>77</v>
      </c>
      <c r="B78" s="56">
        <v>77</v>
      </c>
      <c r="C78" s="56">
        <v>77</v>
      </c>
      <c r="D78" s="56" t="s">
        <v>1792</v>
      </c>
      <c r="E78" s="56" t="s">
        <v>100</v>
      </c>
      <c r="F78" s="56" t="s">
        <v>101</v>
      </c>
      <c r="G78" s="56" t="s">
        <v>77</v>
      </c>
      <c r="H78" s="56" t="s">
        <v>82</v>
      </c>
      <c r="I78" s="56" t="s">
        <v>50</v>
      </c>
      <c r="J78" s="56" t="s">
        <v>64</v>
      </c>
      <c r="K78" s="56">
        <v>69</v>
      </c>
      <c r="L78" s="56">
        <v>137</v>
      </c>
      <c r="M78" s="56">
        <v>56.5</v>
      </c>
      <c r="N78" s="56">
        <v>209</v>
      </c>
      <c r="O78" s="56">
        <v>15.1</v>
      </c>
      <c r="P78" s="56" t="s">
        <v>53</v>
      </c>
      <c r="Q78" s="56">
        <v>99.2</v>
      </c>
      <c r="R78" s="56">
        <v>34</v>
      </c>
      <c r="S78" s="56">
        <v>100</v>
      </c>
      <c r="T78" s="56">
        <v>77</v>
      </c>
      <c r="U78" s="56">
        <v>100</v>
      </c>
      <c r="V78" s="56">
        <v>36</v>
      </c>
      <c r="W78" s="56">
        <v>100</v>
      </c>
      <c r="X78" s="56">
        <v>23</v>
      </c>
      <c r="Y78" s="56">
        <v>93.2</v>
      </c>
      <c r="Z78" s="56">
        <v>122</v>
      </c>
      <c r="AA78" s="56">
        <v>82.6</v>
      </c>
      <c r="AB78" s="56">
        <v>147</v>
      </c>
      <c r="AC78" s="56">
        <v>83.7</v>
      </c>
      <c r="AD78" s="56" t="s">
        <v>1626</v>
      </c>
      <c r="AE78" s="56">
        <v>73.7</v>
      </c>
      <c r="AF78" s="56">
        <v>137</v>
      </c>
      <c r="AH78" s="56">
        <v>209</v>
      </c>
      <c r="AJ78" s="56">
        <v>801</v>
      </c>
      <c r="AK78" s="56" t="s">
        <v>2148</v>
      </c>
      <c r="AL78" s="56">
        <v>34</v>
      </c>
      <c r="AN78" s="56">
        <v>77</v>
      </c>
      <c r="AP78" s="56">
        <v>36</v>
      </c>
      <c r="AR78" s="56">
        <v>23</v>
      </c>
      <c r="AT78" s="56">
        <v>122</v>
      </c>
      <c r="AV78" s="56">
        <v>147</v>
      </c>
      <c r="AX78" s="56">
        <v>129</v>
      </c>
      <c r="AY78" s="56" t="s">
        <v>2147</v>
      </c>
      <c r="AZ78" s="56">
        <v>77</v>
      </c>
      <c r="BB78" s="56">
        <v>77</v>
      </c>
    </row>
    <row r="79" spans="1:54" ht="16" x14ac:dyDescent="0.2">
      <c r="A79" s="56">
        <v>78</v>
      </c>
      <c r="B79" s="56">
        <v>78</v>
      </c>
      <c r="C79" s="56">
        <v>74</v>
      </c>
      <c r="D79" s="56" t="s">
        <v>1753</v>
      </c>
      <c r="E79" s="56" t="s">
        <v>1360</v>
      </c>
      <c r="F79" s="56" t="s">
        <v>69</v>
      </c>
      <c r="G79" s="56" t="s">
        <v>77</v>
      </c>
      <c r="H79" s="56" t="s">
        <v>62</v>
      </c>
      <c r="I79" s="56" t="s">
        <v>50</v>
      </c>
      <c r="J79" s="56" t="s">
        <v>64</v>
      </c>
      <c r="K79" s="56">
        <v>60.2</v>
      </c>
      <c r="L79" s="56">
        <v>174</v>
      </c>
      <c r="M79" s="56">
        <v>62.1</v>
      </c>
      <c r="N79" s="56">
        <v>183</v>
      </c>
      <c r="O79" s="56">
        <v>68.3</v>
      </c>
      <c r="P79" s="56">
        <v>242</v>
      </c>
      <c r="Q79" s="56">
        <v>88.2</v>
      </c>
      <c r="R79" s="56">
        <v>109</v>
      </c>
      <c r="S79" s="56">
        <v>95.6</v>
      </c>
      <c r="T79" s="56">
        <v>171</v>
      </c>
      <c r="U79" s="56">
        <v>81.8</v>
      </c>
      <c r="V79" s="56">
        <v>215</v>
      </c>
      <c r="W79" s="56">
        <v>60.9</v>
      </c>
      <c r="X79" s="56">
        <v>331</v>
      </c>
      <c r="Y79" s="56">
        <v>91.7</v>
      </c>
      <c r="Z79" s="56">
        <v>147</v>
      </c>
      <c r="AA79" s="56">
        <v>72.7</v>
      </c>
      <c r="AB79" s="56">
        <v>197</v>
      </c>
      <c r="AC79" s="56">
        <v>89.8</v>
      </c>
      <c r="AD79" s="56">
        <v>66</v>
      </c>
      <c r="AE79" s="56">
        <v>73.599999999999994</v>
      </c>
      <c r="AF79" s="56">
        <v>174</v>
      </c>
      <c r="AH79" s="56">
        <v>183</v>
      </c>
      <c r="AJ79" s="56">
        <v>242</v>
      </c>
      <c r="AL79" s="56">
        <v>109</v>
      </c>
      <c r="AN79" s="56">
        <v>171</v>
      </c>
      <c r="AP79" s="56">
        <v>215</v>
      </c>
      <c r="AR79" s="56">
        <v>331</v>
      </c>
      <c r="AT79" s="56">
        <v>147</v>
      </c>
      <c r="AV79" s="56">
        <v>197</v>
      </c>
      <c r="AX79" s="56">
        <v>66</v>
      </c>
      <c r="AZ79" s="56">
        <v>78</v>
      </c>
      <c r="BB79" s="56">
        <v>74</v>
      </c>
    </row>
    <row r="80" spans="1:54" ht="16" x14ac:dyDescent="0.2">
      <c r="A80" s="56">
        <v>79</v>
      </c>
      <c r="B80" s="56">
        <v>79</v>
      </c>
      <c r="C80" s="56">
        <v>78</v>
      </c>
      <c r="D80" s="56" t="s">
        <v>1864</v>
      </c>
      <c r="E80" s="56" t="s">
        <v>80</v>
      </c>
      <c r="F80" s="56" t="s">
        <v>69</v>
      </c>
      <c r="G80" s="56" t="s">
        <v>84</v>
      </c>
      <c r="H80" s="56" t="s">
        <v>82</v>
      </c>
      <c r="I80" s="56" t="s">
        <v>50</v>
      </c>
      <c r="J80" s="56" t="s">
        <v>64</v>
      </c>
      <c r="K80" s="56">
        <v>88.3</v>
      </c>
      <c r="L80" s="56">
        <v>72</v>
      </c>
      <c r="M80" s="56">
        <v>73.5</v>
      </c>
      <c r="N80" s="56">
        <v>132</v>
      </c>
      <c r="O80" s="56">
        <v>50.3</v>
      </c>
      <c r="P80" s="56">
        <v>377</v>
      </c>
      <c r="Q80" s="56">
        <v>44.8</v>
      </c>
      <c r="R80" s="56">
        <v>416</v>
      </c>
      <c r="S80" s="56">
        <v>98</v>
      </c>
      <c r="T80" s="56">
        <v>140</v>
      </c>
      <c r="U80" s="56">
        <v>99.1</v>
      </c>
      <c r="V80" s="56">
        <v>67</v>
      </c>
      <c r="W80" s="56">
        <v>99.1</v>
      </c>
      <c r="X80" s="56">
        <v>57</v>
      </c>
      <c r="Y80" s="56">
        <v>97</v>
      </c>
      <c r="Z80" s="56">
        <v>38</v>
      </c>
      <c r="AA80" s="56">
        <v>44.5</v>
      </c>
      <c r="AB80" s="56">
        <v>395</v>
      </c>
      <c r="AC80" s="56">
        <v>95.4</v>
      </c>
      <c r="AD80" s="56" t="s">
        <v>1857</v>
      </c>
      <c r="AE80" s="56">
        <v>73.400000000000006</v>
      </c>
      <c r="AF80" s="56">
        <v>72</v>
      </c>
      <c r="AH80" s="56">
        <v>132</v>
      </c>
      <c r="AJ80" s="56">
        <v>377</v>
      </c>
      <c r="AL80" s="56">
        <v>416</v>
      </c>
      <c r="AN80" s="56">
        <v>140</v>
      </c>
      <c r="AP80" s="56">
        <v>67</v>
      </c>
      <c r="AR80" s="56">
        <v>57</v>
      </c>
      <c r="AT80" s="56">
        <v>38</v>
      </c>
      <c r="AV80" s="56">
        <v>395</v>
      </c>
      <c r="AX80" s="56">
        <v>19</v>
      </c>
      <c r="AY80" s="56" t="s">
        <v>2147</v>
      </c>
      <c r="AZ80" s="56">
        <v>79</v>
      </c>
      <c r="BB80" s="56">
        <v>78</v>
      </c>
    </row>
    <row r="81" spans="1:54" ht="16" x14ac:dyDescent="0.2">
      <c r="A81" s="56">
        <v>80</v>
      </c>
      <c r="B81" s="56">
        <v>80</v>
      </c>
      <c r="C81" s="56">
        <v>84</v>
      </c>
      <c r="D81" s="56" t="s">
        <v>1861</v>
      </c>
      <c r="E81" s="56" t="s">
        <v>216</v>
      </c>
      <c r="F81" s="56" t="s">
        <v>69</v>
      </c>
      <c r="G81" s="56" t="s">
        <v>77</v>
      </c>
      <c r="H81" s="56" t="s">
        <v>62</v>
      </c>
      <c r="I81" s="56" t="s">
        <v>50</v>
      </c>
      <c r="J81" s="56" t="s">
        <v>64</v>
      </c>
      <c r="K81" s="56">
        <v>87.1</v>
      </c>
      <c r="L81" s="56">
        <v>74</v>
      </c>
      <c r="M81" s="56">
        <v>72.2</v>
      </c>
      <c r="N81" s="56">
        <v>138</v>
      </c>
      <c r="O81" s="56">
        <v>99.8</v>
      </c>
      <c r="P81" s="56">
        <v>32</v>
      </c>
      <c r="Q81" s="56">
        <v>41.4</v>
      </c>
      <c r="R81" s="56">
        <v>456</v>
      </c>
      <c r="S81" s="56">
        <v>66.2</v>
      </c>
      <c r="T81" s="56">
        <v>352</v>
      </c>
      <c r="U81" s="56">
        <v>71.400000000000006</v>
      </c>
      <c r="V81" s="56">
        <v>265</v>
      </c>
      <c r="W81" s="56">
        <v>74.099999999999994</v>
      </c>
      <c r="X81" s="56">
        <v>240</v>
      </c>
      <c r="Y81" s="56">
        <v>94.7</v>
      </c>
      <c r="Z81" s="56">
        <v>88</v>
      </c>
      <c r="AA81" s="56">
        <v>34.6</v>
      </c>
      <c r="AB81" s="56">
        <v>494</v>
      </c>
      <c r="AC81" s="56">
        <v>85.5</v>
      </c>
      <c r="AD81" s="56">
        <v>106</v>
      </c>
      <c r="AE81" s="56">
        <v>73</v>
      </c>
      <c r="AF81" s="56">
        <v>74</v>
      </c>
      <c r="AH81" s="56">
        <v>138</v>
      </c>
      <c r="AJ81" s="56">
        <v>32</v>
      </c>
      <c r="AL81" s="56">
        <v>456</v>
      </c>
      <c r="AN81" s="56">
        <v>352</v>
      </c>
      <c r="AP81" s="56">
        <v>265</v>
      </c>
      <c r="AR81" s="56">
        <v>240</v>
      </c>
      <c r="AT81" s="56">
        <v>88</v>
      </c>
      <c r="AV81" s="56">
        <v>494</v>
      </c>
      <c r="AX81" s="56">
        <v>106</v>
      </c>
      <c r="AZ81" s="56">
        <v>80</v>
      </c>
      <c r="BB81" s="56">
        <v>84</v>
      </c>
    </row>
    <row r="82" spans="1:54" ht="16" x14ac:dyDescent="0.2">
      <c r="A82" s="56">
        <v>81</v>
      </c>
      <c r="B82" s="56">
        <v>81</v>
      </c>
      <c r="C82" s="56">
        <v>76</v>
      </c>
      <c r="D82" s="56" t="s">
        <v>1868</v>
      </c>
      <c r="E82" s="56" t="s">
        <v>46</v>
      </c>
      <c r="F82" s="56" t="s">
        <v>47</v>
      </c>
      <c r="G82" s="56" t="s">
        <v>84</v>
      </c>
      <c r="H82" s="56" t="s">
        <v>82</v>
      </c>
      <c r="I82" s="56" t="s">
        <v>50</v>
      </c>
      <c r="J82" s="56" t="s">
        <v>64</v>
      </c>
      <c r="K82" s="56">
        <v>90.1</v>
      </c>
      <c r="L82" s="56">
        <v>68</v>
      </c>
      <c r="M82" s="56">
        <v>74.8</v>
      </c>
      <c r="N82" s="56">
        <v>128</v>
      </c>
      <c r="O82" s="56">
        <v>49.2</v>
      </c>
      <c r="P82" s="56">
        <v>391</v>
      </c>
      <c r="Q82" s="56">
        <v>69.2</v>
      </c>
      <c r="R82" s="56">
        <v>221</v>
      </c>
      <c r="S82" s="56">
        <v>14.7</v>
      </c>
      <c r="T82" s="56" t="s">
        <v>53</v>
      </c>
      <c r="U82" s="56">
        <v>45.8</v>
      </c>
      <c r="V82" s="56">
        <v>441</v>
      </c>
      <c r="W82" s="56">
        <v>34.200000000000003</v>
      </c>
      <c r="X82" s="56">
        <v>561</v>
      </c>
      <c r="Y82" s="56">
        <v>95</v>
      </c>
      <c r="Z82" s="56">
        <v>83</v>
      </c>
      <c r="AA82" s="56">
        <v>79.900000000000006</v>
      </c>
      <c r="AB82" s="56">
        <v>160</v>
      </c>
      <c r="AC82" s="56">
        <v>74.900000000000006</v>
      </c>
      <c r="AD82" s="56" t="s">
        <v>1462</v>
      </c>
      <c r="AE82" s="56">
        <v>72.7</v>
      </c>
      <c r="AF82" s="56">
        <v>68</v>
      </c>
      <c r="AH82" s="56">
        <v>128</v>
      </c>
      <c r="AJ82" s="56">
        <v>391</v>
      </c>
      <c r="AL82" s="56">
        <v>221</v>
      </c>
      <c r="AN82" s="56">
        <v>801</v>
      </c>
      <c r="AO82" s="56" t="s">
        <v>2148</v>
      </c>
      <c r="AP82" s="56">
        <v>441</v>
      </c>
      <c r="AR82" s="56">
        <v>561</v>
      </c>
      <c r="AT82" s="56">
        <v>83</v>
      </c>
      <c r="AV82" s="56">
        <v>160</v>
      </c>
      <c r="AX82" s="56">
        <v>237</v>
      </c>
      <c r="AY82" s="56" t="s">
        <v>2147</v>
      </c>
      <c r="AZ82" s="56">
        <v>81</v>
      </c>
      <c r="BB82" s="56">
        <v>76</v>
      </c>
    </row>
    <row r="83" spans="1:54" ht="16" x14ac:dyDescent="0.2">
      <c r="A83" s="56">
        <v>82</v>
      </c>
      <c r="B83" s="56">
        <v>82</v>
      </c>
      <c r="C83" s="56">
        <v>82</v>
      </c>
      <c r="D83" s="56" t="s">
        <v>1829</v>
      </c>
      <c r="E83" s="56" t="s">
        <v>100</v>
      </c>
      <c r="F83" s="56" t="s">
        <v>101</v>
      </c>
      <c r="G83" s="56" t="s">
        <v>84</v>
      </c>
      <c r="H83" s="56" t="s">
        <v>49</v>
      </c>
      <c r="I83" s="56" t="s">
        <v>50</v>
      </c>
      <c r="J83" s="56" t="s">
        <v>64</v>
      </c>
      <c r="K83" s="56">
        <v>78.3</v>
      </c>
      <c r="L83" s="56">
        <v>102</v>
      </c>
      <c r="M83" s="56">
        <v>62.7</v>
      </c>
      <c r="N83" s="56">
        <v>176</v>
      </c>
      <c r="O83" s="56">
        <v>30.5</v>
      </c>
      <c r="P83" s="56">
        <v>621</v>
      </c>
      <c r="Q83" s="56">
        <v>69.8</v>
      </c>
      <c r="R83" s="56">
        <v>218</v>
      </c>
      <c r="S83" s="56">
        <v>100</v>
      </c>
      <c r="T83" s="56">
        <v>90</v>
      </c>
      <c r="U83" s="56">
        <v>97.5</v>
      </c>
      <c r="V83" s="56">
        <v>96</v>
      </c>
      <c r="W83" s="56">
        <v>72.5</v>
      </c>
      <c r="X83" s="56">
        <v>251</v>
      </c>
      <c r="Y83" s="56">
        <v>96.7</v>
      </c>
      <c r="Z83" s="56">
        <v>46</v>
      </c>
      <c r="AA83" s="56">
        <v>70.400000000000006</v>
      </c>
      <c r="AB83" s="56">
        <v>207</v>
      </c>
      <c r="AC83" s="56">
        <v>86.1</v>
      </c>
      <c r="AD83" s="56" t="s">
        <v>1622</v>
      </c>
      <c r="AE83" s="56">
        <v>72.599999999999994</v>
      </c>
      <c r="AF83" s="56">
        <v>102</v>
      </c>
      <c r="AH83" s="56">
        <v>176</v>
      </c>
      <c r="AJ83" s="56">
        <v>621</v>
      </c>
      <c r="AL83" s="56">
        <v>218</v>
      </c>
      <c r="AN83" s="56">
        <v>90</v>
      </c>
      <c r="AP83" s="56">
        <v>96</v>
      </c>
      <c r="AR83" s="56">
        <v>251</v>
      </c>
      <c r="AT83" s="56">
        <v>46</v>
      </c>
      <c r="AV83" s="56">
        <v>207</v>
      </c>
      <c r="AX83" s="56">
        <v>98</v>
      </c>
      <c r="AY83" s="56" t="s">
        <v>2147</v>
      </c>
      <c r="AZ83" s="56">
        <v>82</v>
      </c>
      <c r="BB83" s="56">
        <v>82</v>
      </c>
    </row>
    <row r="84" spans="1:54" ht="16" x14ac:dyDescent="0.2">
      <c r="A84" s="56">
        <v>83</v>
      </c>
      <c r="B84" s="56">
        <v>82</v>
      </c>
      <c r="C84" s="56">
        <v>89</v>
      </c>
      <c r="D84" s="56" t="s">
        <v>1856</v>
      </c>
      <c r="E84" s="56" t="s">
        <v>46</v>
      </c>
      <c r="F84" s="56" t="s">
        <v>47</v>
      </c>
      <c r="G84" s="56" t="s">
        <v>84</v>
      </c>
      <c r="H84" s="56" t="s">
        <v>82</v>
      </c>
      <c r="I84" s="56" t="s">
        <v>50</v>
      </c>
      <c r="J84" s="56" t="s">
        <v>64</v>
      </c>
      <c r="K84" s="56">
        <v>86.1</v>
      </c>
      <c r="L84" s="56">
        <v>77</v>
      </c>
      <c r="M84" s="56">
        <v>85.8</v>
      </c>
      <c r="N84" s="56">
        <v>89</v>
      </c>
      <c r="O84" s="56">
        <v>29.1</v>
      </c>
      <c r="P84" s="56">
        <v>647</v>
      </c>
      <c r="Q84" s="56">
        <v>67.2</v>
      </c>
      <c r="R84" s="56">
        <v>235</v>
      </c>
      <c r="S84" s="56">
        <v>37.4</v>
      </c>
      <c r="T84" s="56">
        <v>518</v>
      </c>
      <c r="U84" s="56">
        <v>38.200000000000003</v>
      </c>
      <c r="V84" s="56">
        <v>514</v>
      </c>
      <c r="W84" s="56">
        <v>43.8</v>
      </c>
      <c r="X84" s="56">
        <v>476</v>
      </c>
      <c r="Y84" s="56">
        <v>97.4</v>
      </c>
      <c r="Z84" s="56">
        <v>31</v>
      </c>
      <c r="AA84" s="56">
        <v>79.2</v>
      </c>
      <c r="AB84" s="56">
        <v>165</v>
      </c>
      <c r="AC84" s="56">
        <v>95.4</v>
      </c>
      <c r="AD84" s="56" t="s">
        <v>1857</v>
      </c>
      <c r="AE84" s="56">
        <v>72.599999999999994</v>
      </c>
      <c r="AF84" s="56">
        <v>77</v>
      </c>
      <c r="AH84" s="56">
        <v>89</v>
      </c>
      <c r="AJ84" s="56">
        <v>647</v>
      </c>
      <c r="AL84" s="56">
        <v>235</v>
      </c>
      <c r="AN84" s="56">
        <v>518</v>
      </c>
      <c r="AP84" s="56">
        <v>514</v>
      </c>
      <c r="AR84" s="56">
        <v>476</v>
      </c>
      <c r="AT84" s="56">
        <v>31</v>
      </c>
      <c r="AV84" s="56">
        <v>165</v>
      </c>
      <c r="AX84" s="56">
        <v>19</v>
      </c>
      <c r="AY84" s="56" t="s">
        <v>2147</v>
      </c>
      <c r="AZ84" s="56">
        <v>82</v>
      </c>
      <c r="BB84" s="56">
        <v>89</v>
      </c>
    </row>
    <row r="85" spans="1:54" ht="16" x14ac:dyDescent="0.2">
      <c r="A85" s="56">
        <v>84</v>
      </c>
      <c r="B85" s="56">
        <v>84</v>
      </c>
      <c r="C85" s="56">
        <v>71</v>
      </c>
      <c r="D85" s="56" t="s">
        <v>1902</v>
      </c>
      <c r="E85" s="56" t="s">
        <v>125</v>
      </c>
      <c r="F85" s="56" t="s">
        <v>47</v>
      </c>
      <c r="G85" s="56" t="s">
        <v>84</v>
      </c>
      <c r="H85" s="56" t="s">
        <v>82</v>
      </c>
      <c r="I85" s="56" t="s">
        <v>50</v>
      </c>
      <c r="J85" s="56" t="s">
        <v>64</v>
      </c>
      <c r="K85" s="56">
        <v>98.1</v>
      </c>
      <c r="L85" s="56">
        <v>34</v>
      </c>
      <c r="M85" s="56">
        <v>95.8</v>
      </c>
      <c r="N85" s="56">
        <v>44</v>
      </c>
      <c r="O85" s="56">
        <v>82</v>
      </c>
      <c r="P85" s="56">
        <v>158</v>
      </c>
      <c r="Q85" s="56">
        <v>2.2999999999999998</v>
      </c>
      <c r="R85" s="56" t="s">
        <v>53</v>
      </c>
      <c r="S85" s="56">
        <v>72.3</v>
      </c>
      <c r="T85" s="56">
        <v>328</v>
      </c>
      <c r="U85" s="56">
        <v>78.5</v>
      </c>
      <c r="V85" s="56">
        <v>233</v>
      </c>
      <c r="W85" s="56">
        <v>80.5</v>
      </c>
      <c r="X85" s="56">
        <v>202</v>
      </c>
      <c r="Y85" s="56">
        <v>75.8</v>
      </c>
      <c r="Z85" s="56">
        <v>423</v>
      </c>
      <c r="AA85" s="56">
        <v>99.9</v>
      </c>
      <c r="AB85" s="56">
        <v>12</v>
      </c>
      <c r="AC85" s="56">
        <v>66.099999999999994</v>
      </c>
      <c r="AD85" s="56" t="s">
        <v>985</v>
      </c>
      <c r="AE85" s="56">
        <v>72.3</v>
      </c>
      <c r="AF85" s="56">
        <v>34</v>
      </c>
      <c r="AH85" s="56">
        <v>44</v>
      </c>
      <c r="AJ85" s="56">
        <v>158</v>
      </c>
      <c r="AL85" s="56">
        <v>801</v>
      </c>
      <c r="AM85" s="56" t="s">
        <v>2148</v>
      </c>
      <c r="AN85" s="56">
        <v>328</v>
      </c>
      <c r="AP85" s="56">
        <v>233</v>
      </c>
      <c r="AR85" s="56">
        <v>202</v>
      </c>
      <c r="AT85" s="56">
        <v>423</v>
      </c>
      <c r="AV85" s="56">
        <v>12</v>
      </c>
      <c r="AX85" s="56">
        <v>376</v>
      </c>
      <c r="AY85" s="56" t="s">
        <v>2147</v>
      </c>
      <c r="AZ85" s="56">
        <v>84</v>
      </c>
      <c r="BB85" s="56">
        <v>71</v>
      </c>
    </row>
    <row r="86" spans="1:54" ht="16" x14ac:dyDescent="0.2">
      <c r="A86" s="56">
        <v>85</v>
      </c>
      <c r="B86" s="56">
        <v>85</v>
      </c>
      <c r="C86" s="56">
        <v>84</v>
      </c>
      <c r="D86" s="56" t="s">
        <v>1853</v>
      </c>
      <c r="E86" s="56" t="s">
        <v>91</v>
      </c>
      <c r="F86" s="56" t="s">
        <v>76</v>
      </c>
      <c r="G86" s="56" t="s">
        <v>58</v>
      </c>
      <c r="H86" s="56" t="s">
        <v>62</v>
      </c>
      <c r="I86" s="56" t="s">
        <v>50</v>
      </c>
      <c r="J86" s="56" t="s">
        <v>64</v>
      </c>
      <c r="K86" s="56">
        <v>85</v>
      </c>
      <c r="L86" s="56">
        <v>80</v>
      </c>
      <c r="M86" s="56">
        <v>95.7</v>
      </c>
      <c r="N86" s="56">
        <v>45</v>
      </c>
      <c r="O86" s="56">
        <v>87.6</v>
      </c>
      <c r="P86" s="56">
        <v>115</v>
      </c>
      <c r="Q86" s="56">
        <v>54.2</v>
      </c>
      <c r="R86" s="56">
        <v>339</v>
      </c>
      <c r="S86" s="56">
        <v>29.8</v>
      </c>
      <c r="T86" s="56">
        <v>587</v>
      </c>
      <c r="U86" s="56">
        <v>43.4</v>
      </c>
      <c r="V86" s="56">
        <v>464</v>
      </c>
      <c r="W86" s="56">
        <v>46.6</v>
      </c>
      <c r="X86" s="56">
        <v>446</v>
      </c>
      <c r="Y86" s="56">
        <v>67.8</v>
      </c>
      <c r="Z86" s="56">
        <v>571</v>
      </c>
      <c r="AA86" s="56">
        <v>33.5</v>
      </c>
      <c r="AB86" s="56">
        <v>504</v>
      </c>
      <c r="AC86" s="56">
        <v>74.2</v>
      </c>
      <c r="AD86" s="56" t="s">
        <v>1525</v>
      </c>
      <c r="AE86" s="56">
        <v>72.099999999999994</v>
      </c>
      <c r="AF86" s="56">
        <v>80</v>
      </c>
      <c r="AH86" s="56">
        <v>45</v>
      </c>
      <c r="AJ86" s="56">
        <v>115</v>
      </c>
      <c r="AL86" s="56">
        <v>339</v>
      </c>
      <c r="AN86" s="56">
        <v>587</v>
      </c>
      <c r="AP86" s="56">
        <v>464</v>
      </c>
      <c r="AR86" s="56">
        <v>446</v>
      </c>
      <c r="AT86" s="56">
        <v>571</v>
      </c>
      <c r="AV86" s="56">
        <v>504</v>
      </c>
      <c r="AX86" s="56">
        <v>253</v>
      </c>
      <c r="AY86" s="56" t="s">
        <v>2147</v>
      </c>
      <c r="AZ86" s="56">
        <v>85</v>
      </c>
      <c r="BB86" s="56">
        <v>84</v>
      </c>
    </row>
    <row r="87" spans="1:54" ht="16" x14ac:dyDescent="0.2">
      <c r="A87" s="56">
        <v>86</v>
      </c>
      <c r="B87" s="56">
        <v>86</v>
      </c>
      <c r="C87" s="56">
        <v>82</v>
      </c>
      <c r="D87" s="56" t="s">
        <v>1842</v>
      </c>
      <c r="E87" s="56" t="s">
        <v>80</v>
      </c>
      <c r="F87" s="56" t="s">
        <v>69</v>
      </c>
      <c r="G87" s="56" t="s">
        <v>84</v>
      </c>
      <c r="H87" s="56" t="s">
        <v>82</v>
      </c>
      <c r="I87" s="56" t="s">
        <v>50</v>
      </c>
      <c r="J87" s="56" t="s">
        <v>64</v>
      </c>
      <c r="K87" s="56">
        <v>81.8</v>
      </c>
      <c r="L87" s="56">
        <v>90</v>
      </c>
      <c r="M87" s="56">
        <v>82.1</v>
      </c>
      <c r="N87" s="56">
        <v>98</v>
      </c>
      <c r="O87" s="56">
        <v>39.700000000000003</v>
      </c>
      <c r="P87" s="56">
        <v>512</v>
      </c>
      <c r="Q87" s="56">
        <v>48.8</v>
      </c>
      <c r="R87" s="56">
        <v>380</v>
      </c>
      <c r="S87" s="56">
        <v>89.7</v>
      </c>
      <c r="T87" s="56">
        <v>224</v>
      </c>
      <c r="U87" s="56">
        <v>96.3</v>
      </c>
      <c r="V87" s="56">
        <v>108</v>
      </c>
      <c r="W87" s="56">
        <v>96.5</v>
      </c>
      <c r="X87" s="56">
        <v>93</v>
      </c>
      <c r="Y87" s="56">
        <v>99.2</v>
      </c>
      <c r="Z87" s="56">
        <v>13</v>
      </c>
      <c r="AA87" s="56">
        <v>62.9</v>
      </c>
      <c r="AB87" s="56">
        <v>250</v>
      </c>
      <c r="AC87" s="56">
        <v>76.400000000000006</v>
      </c>
      <c r="AD87" s="56" t="s">
        <v>1777</v>
      </c>
      <c r="AE87" s="56">
        <v>72</v>
      </c>
      <c r="AF87" s="56">
        <v>90</v>
      </c>
      <c r="AH87" s="56">
        <v>98</v>
      </c>
      <c r="AJ87" s="56">
        <v>512</v>
      </c>
      <c r="AL87" s="56">
        <v>380</v>
      </c>
      <c r="AN87" s="56">
        <v>224</v>
      </c>
      <c r="AP87" s="56">
        <v>108</v>
      </c>
      <c r="AR87" s="56">
        <v>93</v>
      </c>
      <c r="AT87" s="56">
        <v>13</v>
      </c>
      <c r="AV87" s="56">
        <v>250</v>
      </c>
      <c r="AX87" s="56">
        <v>219</v>
      </c>
      <c r="AY87" s="56" t="s">
        <v>2147</v>
      </c>
      <c r="AZ87" s="56">
        <v>86</v>
      </c>
      <c r="BB87" s="56">
        <v>82</v>
      </c>
    </row>
    <row r="88" spans="1:54" ht="16" x14ac:dyDescent="0.2">
      <c r="A88" s="56">
        <v>87</v>
      </c>
      <c r="B88" s="56">
        <v>87</v>
      </c>
      <c r="C88" s="56">
        <v>80</v>
      </c>
      <c r="D88" s="56" t="s">
        <v>1764</v>
      </c>
      <c r="E88" s="56" t="s">
        <v>80</v>
      </c>
      <c r="F88" s="56" t="s">
        <v>69</v>
      </c>
      <c r="G88" s="56" t="s">
        <v>77</v>
      </c>
      <c r="H88" s="56" t="s">
        <v>82</v>
      </c>
      <c r="I88" s="56" t="s">
        <v>50</v>
      </c>
      <c r="J88" s="56" t="s">
        <v>64</v>
      </c>
      <c r="K88" s="56">
        <v>62.6</v>
      </c>
      <c r="L88" s="56">
        <v>163</v>
      </c>
      <c r="M88" s="56">
        <v>55.9</v>
      </c>
      <c r="N88" s="56">
        <v>214</v>
      </c>
      <c r="O88" s="56">
        <v>40.1</v>
      </c>
      <c r="P88" s="56">
        <v>504</v>
      </c>
      <c r="Q88" s="56">
        <v>87.8</v>
      </c>
      <c r="R88" s="56">
        <v>111</v>
      </c>
      <c r="S88" s="56">
        <v>96.8</v>
      </c>
      <c r="T88" s="56">
        <v>153</v>
      </c>
      <c r="U88" s="56">
        <v>98.6</v>
      </c>
      <c r="V88" s="56">
        <v>82</v>
      </c>
      <c r="W88" s="56">
        <v>98.6</v>
      </c>
      <c r="X88" s="56">
        <v>69</v>
      </c>
      <c r="Y88" s="56">
        <v>97.4</v>
      </c>
      <c r="Z88" s="56">
        <v>32</v>
      </c>
      <c r="AA88" s="56">
        <v>58.6</v>
      </c>
      <c r="AB88" s="56">
        <v>279</v>
      </c>
      <c r="AC88" s="56">
        <v>95.1</v>
      </c>
      <c r="AD88" s="56">
        <v>23</v>
      </c>
      <c r="AE88" s="56">
        <v>71.2</v>
      </c>
      <c r="AF88" s="56">
        <v>163</v>
      </c>
      <c r="AH88" s="56">
        <v>214</v>
      </c>
      <c r="AJ88" s="56">
        <v>504</v>
      </c>
      <c r="AL88" s="56">
        <v>111</v>
      </c>
      <c r="AN88" s="56">
        <v>153</v>
      </c>
      <c r="AP88" s="56">
        <v>82</v>
      </c>
      <c r="AR88" s="56">
        <v>69</v>
      </c>
      <c r="AT88" s="56">
        <v>32</v>
      </c>
      <c r="AV88" s="56">
        <v>279</v>
      </c>
      <c r="AX88" s="56">
        <v>23</v>
      </c>
      <c r="AZ88" s="56">
        <v>87</v>
      </c>
      <c r="BB88" s="56">
        <v>80</v>
      </c>
    </row>
    <row r="89" spans="1:54" ht="16" x14ac:dyDescent="0.2">
      <c r="A89" s="56">
        <v>88</v>
      </c>
      <c r="B89" s="56">
        <v>88</v>
      </c>
      <c r="C89" s="56">
        <v>108</v>
      </c>
      <c r="D89" s="56" t="s">
        <v>1820</v>
      </c>
      <c r="E89" s="56" t="s">
        <v>46</v>
      </c>
      <c r="F89" s="56" t="s">
        <v>47</v>
      </c>
      <c r="G89" s="56" t="s">
        <v>77</v>
      </c>
      <c r="H89" s="56" t="s">
        <v>82</v>
      </c>
      <c r="I89" s="56" t="s">
        <v>50</v>
      </c>
      <c r="J89" s="56" t="s">
        <v>51</v>
      </c>
      <c r="K89" s="56">
        <v>75.3</v>
      </c>
      <c r="L89" s="56">
        <v>111</v>
      </c>
      <c r="M89" s="56">
        <v>86.7</v>
      </c>
      <c r="N89" s="56">
        <v>83</v>
      </c>
      <c r="O89" s="56">
        <v>40.6</v>
      </c>
      <c r="P89" s="56">
        <v>497</v>
      </c>
      <c r="Q89" s="56">
        <v>61.9</v>
      </c>
      <c r="R89" s="56">
        <v>273</v>
      </c>
      <c r="S89" s="56">
        <v>40</v>
      </c>
      <c r="T89" s="56">
        <v>500</v>
      </c>
      <c r="U89" s="56">
        <v>92.8</v>
      </c>
      <c r="V89" s="56">
        <v>150</v>
      </c>
      <c r="W89" s="56">
        <v>93.3</v>
      </c>
      <c r="X89" s="56">
        <v>124</v>
      </c>
      <c r="Y89" s="56">
        <v>84.9</v>
      </c>
      <c r="Z89" s="56">
        <v>256</v>
      </c>
      <c r="AA89" s="56">
        <v>86.9</v>
      </c>
      <c r="AB89" s="56">
        <v>127</v>
      </c>
      <c r="AC89" s="56">
        <v>73.7</v>
      </c>
      <c r="AD89" s="56">
        <v>264</v>
      </c>
      <c r="AE89" s="56">
        <v>71.099999999999994</v>
      </c>
      <c r="AF89" s="56">
        <v>111</v>
      </c>
      <c r="AH89" s="56">
        <v>83</v>
      </c>
      <c r="AJ89" s="56">
        <v>497</v>
      </c>
      <c r="AL89" s="56">
        <v>273</v>
      </c>
      <c r="AN89" s="56">
        <v>500</v>
      </c>
      <c r="AP89" s="56">
        <v>150</v>
      </c>
      <c r="AR89" s="56">
        <v>124</v>
      </c>
      <c r="AT89" s="56">
        <v>256</v>
      </c>
      <c r="AV89" s="56">
        <v>127</v>
      </c>
      <c r="AX89" s="56">
        <v>264</v>
      </c>
      <c r="AZ89" s="56">
        <v>88</v>
      </c>
      <c r="BB89" s="56">
        <v>108</v>
      </c>
    </row>
    <row r="90" spans="1:54" ht="16" x14ac:dyDescent="0.2">
      <c r="A90" s="56">
        <v>89</v>
      </c>
      <c r="B90" s="56">
        <v>88</v>
      </c>
      <c r="C90" s="56">
        <v>97</v>
      </c>
      <c r="D90" s="56" t="s">
        <v>1865</v>
      </c>
      <c r="E90" s="56" t="s">
        <v>216</v>
      </c>
      <c r="F90" s="56" t="s">
        <v>69</v>
      </c>
      <c r="G90" s="56" t="s">
        <v>77</v>
      </c>
      <c r="H90" s="56" t="s">
        <v>82</v>
      </c>
      <c r="I90" s="56" t="s">
        <v>50</v>
      </c>
      <c r="J90" s="56" t="s">
        <v>64</v>
      </c>
      <c r="K90" s="56">
        <v>88.3</v>
      </c>
      <c r="L90" s="56">
        <v>71</v>
      </c>
      <c r="M90" s="56">
        <v>66.400000000000006</v>
      </c>
      <c r="N90" s="56">
        <v>160</v>
      </c>
      <c r="O90" s="56">
        <v>8.3000000000000007</v>
      </c>
      <c r="P90" s="56" t="s">
        <v>53</v>
      </c>
      <c r="Q90" s="56">
        <v>84.3</v>
      </c>
      <c r="R90" s="56">
        <v>128</v>
      </c>
      <c r="S90" s="56">
        <v>73.8</v>
      </c>
      <c r="T90" s="56">
        <v>322</v>
      </c>
      <c r="U90" s="56">
        <v>56</v>
      </c>
      <c r="V90" s="56">
        <v>373</v>
      </c>
      <c r="W90" s="56">
        <v>60.2</v>
      </c>
      <c r="X90" s="56">
        <v>340</v>
      </c>
      <c r="Y90" s="56">
        <v>94.4</v>
      </c>
      <c r="Z90" s="56">
        <v>92</v>
      </c>
      <c r="AA90" s="56">
        <v>46.9</v>
      </c>
      <c r="AB90" s="56">
        <v>374</v>
      </c>
      <c r="AC90" s="56">
        <v>65.400000000000006</v>
      </c>
      <c r="AD90" s="56">
        <v>391</v>
      </c>
      <c r="AE90" s="56">
        <v>71.099999999999994</v>
      </c>
      <c r="AF90" s="56">
        <v>71</v>
      </c>
      <c r="AH90" s="56">
        <v>160</v>
      </c>
      <c r="AJ90" s="56">
        <v>801</v>
      </c>
      <c r="AK90" s="56" t="s">
        <v>2148</v>
      </c>
      <c r="AL90" s="56">
        <v>128</v>
      </c>
      <c r="AN90" s="56">
        <v>322</v>
      </c>
      <c r="AP90" s="56">
        <v>373</v>
      </c>
      <c r="AR90" s="56">
        <v>340</v>
      </c>
      <c r="AT90" s="56">
        <v>92</v>
      </c>
      <c r="AV90" s="56">
        <v>374</v>
      </c>
      <c r="AX90" s="56">
        <v>391</v>
      </c>
      <c r="AZ90" s="56">
        <v>88</v>
      </c>
      <c r="BB90" s="56">
        <v>97</v>
      </c>
    </row>
    <row r="91" spans="1:54" ht="16" x14ac:dyDescent="0.2">
      <c r="A91" s="56">
        <v>90</v>
      </c>
      <c r="B91" s="56">
        <v>88</v>
      </c>
      <c r="C91" s="56">
        <v>89</v>
      </c>
      <c r="D91" s="56" t="s">
        <v>1815</v>
      </c>
      <c r="E91" s="56" t="s">
        <v>46</v>
      </c>
      <c r="F91" s="56" t="s">
        <v>47</v>
      </c>
      <c r="G91" s="56" t="s">
        <v>84</v>
      </c>
      <c r="H91" s="56" t="s">
        <v>82</v>
      </c>
      <c r="I91" s="56" t="s">
        <v>50</v>
      </c>
      <c r="J91" s="56" t="s">
        <v>64</v>
      </c>
      <c r="K91" s="56">
        <v>74.3</v>
      </c>
      <c r="L91" s="56">
        <v>115</v>
      </c>
      <c r="M91" s="56">
        <v>92.7</v>
      </c>
      <c r="N91" s="56">
        <v>62</v>
      </c>
      <c r="O91" s="56">
        <v>16.399999999999999</v>
      </c>
      <c r="P91" s="56" t="s">
        <v>53</v>
      </c>
      <c r="Q91" s="56">
        <v>62.4</v>
      </c>
      <c r="R91" s="56">
        <v>265</v>
      </c>
      <c r="S91" s="56">
        <v>96.4</v>
      </c>
      <c r="T91" s="56">
        <v>159</v>
      </c>
      <c r="U91" s="56">
        <v>55.3</v>
      </c>
      <c r="V91" s="56">
        <v>377</v>
      </c>
      <c r="W91" s="56">
        <v>59.6</v>
      </c>
      <c r="X91" s="56">
        <v>344</v>
      </c>
      <c r="Y91" s="56">
        <v>91</v>
      </c>
      <c r="Z91" s="56">
        <v>157</v>
      </c>
      <c r="AA91" s="56">
        <v>81</v>
      </c>
      <c r="AB91" s="56">
        <v>153</v>
      </c>
      <c r="AC91" s="56">
        <v>88.4</v>
      </c>
      <c r="AD91" s="56" t="s">
        <v>1537</v>
      </c>
      <c r="AE91" s="56">
        <v>71.099999999999994</v>
      </c>
      <c r="AF91" s="56">
        <v>115</v>
      </c>
      <c r="AH91" s="56">
        <v>62</v>
      </c>
      <c r="AJ91" s="56">
        <v>801</v>
      </c>
      <c r="AK91" s="56" t="s">
        <v>2148</v>
      </c>
      <c r="AL91" s="56">
        <v>265</v>
      </c>
      <c r="AN91" s="56">
        <v>159</v>
      </c>
      <c r="AP91" s="56">
        <v>377</v>
      </c>
      <c r="AR91" s="56">
        <v>344</v>
      </c>
      <c r="AT91" s="56">
        <v>157</v>
      </c>
      <c r="AV91" s="56">
        <v>153</v>
      </c>
      <c r="AX91" s="56">
        <v>74</v>
      </c>
      <c r="AY91" s="56" t="s">
        <v>2147</v>
      </c>
      <c r="AZ91" s="56">
        <v>88</v>
      </c>
      <c r="BB91" s="56">
        <v>89</v>
      </c>
    </row>
    <row r="92" spans="1:54" ht="16" x14ac:dyDescent="0.2">
      <c r="A92" s="56">
        <v>91</v>
      </c>
      <c r="B92" s="56">
        <v>91</v>
      </c>
      <c r="C92" s="56">
        <v>86</v>
      </c>
      <c r="D92" s="56" t="s">
        <v>1869</v>
      </c>
      <c r="E92" s="56" t="s">
        <v>91</v>
      </c>
      <c r="F92" s="56" t="s">
        <v>76</v>
      </c>
      <c r="G92" s="56" t="s">
        <v>77</v>
      </c>
      <c r="H92" s="56" t="s">
        <v>82</v>
      </c>
      <c r="I92" s="56" t="s">
        <v>50</v>
      </c>
      <c r="J92" s="56" t="s">
        <v>64</v>
      </c>
      <c r="K92" s="56">
        <v>90.5</v>
      </c>
      <c r="L92" s="56">
        <v>67</v>
      </c>
      <c r="M92" s="56">
        <v>90</v>
      </c>
      <c r="N92" s="56">
        <v>73</v>
      </c>
      <c r="O92" s="56">
        <v>45.6</v>
      </c>
      <c r="P92" s="56">
        <v>430</v>
      </c>
      <c r="Q92" s="56">
        <v>65.8</v>
      </c>
      <c r="R92" s="56">
        <v>242</v>
      </c>
      <c r="S92" s="56">
        <v>25.2</v>
      </c>
      <c r="T92" s="56">
        <v>649</v>
      </c>
      <c r="U92" s="56">
        <v>21.1</v>
      </c>
      <c r="V92" s="56">
        <v>709</v>
      </c>
      <c r="W92" s="56">
        <v>27.2</v>
      </c>
      <c r="X92" s="56">
        <v>651</v>
      </c>
      <c r="Y92" s="56">
        <v>72</v>
      </c>
      <c r="Z92" s="56">
        <v>500</v>
      </c>
      <c r="AA92" s="56">
        <v>51.4</v>
      </c>
      <c r="AB92" s="56">
        <v>330</v>
      </c>
      <c r="AC92" s="56">
        <v>79.5</v>
      </c>
      <c r="AD92" s="56" t="s">
        <v>1592</v>
      </c>
      <c r="AE92" s="56">
        <v>71</v>
      </c>
      <c r="AF92" s="56">
        <v>67</v>
      </c>
      <c r="AH92" s="56">
        <v>73</v>
      </c>
      <c r="AJ92" s="56">
        <v>430</v>
      </c>
      <c r="AL92" s="56">
        <v>242</v>
      </c>
      <c r="AN92" s="56">
        <v>649</v>
      </c>
      <c r="AP92" s="56">
        <v>709</v>
      </c>
      <c r="AR92" s="56">
        <v>651</v>
      </c>
      <c r="AT92" s="56">
        <v>500</v>
      </c>
      <c r="AV92" s="56">
        <v>330</v>
      </c>
      <c r="AX92" s="56">
        <v>180</v>
      </c>
      <c r="AY92" s="56" t="s">
        <v>2147</v>
      </c>
      <c r="AZ92" s="56">
        <v>91</v>
      </c>
      <c r="BB92" s="56">
        <v>86</v>
      </c>
    </row>
    <row r="93" spans="1:54" ht="16" x14ac:dyDescent="0.2">
      <c r="A93" s="56">
        <v>92</v>
      </c>
      <c r="B93" s="56">
        <v>92</v>
      </c>
      <c r="C93" s="56">
        <v>105</v>
      </c>
      <c r="D93" s="56" t="s">
        <v>1807</v>
      </c>
      <c r="E93" s="56" t="s">
        <v>80</v>
      </c>
      <c r="F93" s="56" t="s">
        <v>69</v>
      </c>
      <c r="G93" s="56" t="s">
        <v>77</v>
      </c>
      <c r="H93" s="56" t="s">
        <v>82</v>
      </c>
      <c r="I93" s="56" t="s">
        <v>50</v>
      </c>
      <c r="J93" s="56" t="s">
        <v>64</v>
      </c>
      <c r="K93" s="56">
        <v>73</v>
      </c>
      <c r="L93" s="56">
        <v>122</v>
      </c>
      <c r="M93" s="56">
        <v>61.7</v>
      </c>
      <c r="N93" s="56">
        <v>186</v>
      </c>
      <c r="O93" s="56">
        <v>50.3</v>
      </c>
      <c r="P93" s="56">
        <v>378</v>
      </c>
      <c r="Q93" s="56">
        <v>68.400000000000006</v>
      </c>
      <c r="R93" s="56">
        <v>226</v>
      </c>
      <c r="S93" s="56">
        <v>81.599999999999994</v>
      </c>
      <c r="T93" s="56">
        <v>281</v>
      </c>
      <c r="U93" s="56">
        <v>98</v>
      </c>
      <c r="V93" s="56">
        <v>89</v>
      </c>
      <c r="W93" s="56">
        <v>98.1</v>
      </c>
      <c r="X93" s="56">
        <v>76</v>
      </c>
      <c r="Y93" s="56">
        <v>96.8</v>
      </c>
      <c r="Z93" s="56">
        <v>42</v>
      </c>
      <c r="AA93" s="56">
        <v>47.9</v>
      </c>
      <c r="AB93" s="56">
        <v>363</v>
      </c>
      <c r="AC93" s="56">
        <v>94.3</v>
      </c>
      <c r="AD93" s="56">
        <v>27</v>
      </c>
      <c r="AE93" s="56">
        <v>70.900000000000006</v>
      </c>
      <c r="AF93" s="56">
        <v>122</v>
      </c>
      <c r="AH93" s="56">
        <v>186</v>
      </c>
      <c r="AJ93" s="56">
        <v>378</v>
      </c>
      <c r="AL93" s="56">
        <v>226</v>
      </c>
      <c r="AN93" s="56">
        <v>281</v>
      </c>
      <c r="AP93" s="56">
        <v>89</v>
      </c>
      <c r="AR93" s="56">
        <v>76</v>
      </c>
      <c r="AT93" s="56">
        <v>42</v>
      </c>
      <c r="AV93" s="56">
        <v>363</v>
      </c>
      <c r="AX93" s="56">
        <v>27</v>
      </c>
      <c r="AZ93" s="56">
        <v>92</v>
      </c>
      <c r="BB93" s="56">
        <v>105</v>
      </c>
    </row>
    <row r="94" spans="1:54" ht="16" x14ac:dyDescent="0.2">
      <c r="A94" s="56">
        <v>93</v>
      </c>
      <c r="B94" s="56">
        <v>93</v>
      </c>
      <c r="C94" s="56">
        <v>103</v>
      </c>
      <c r="D94" s="56" t="s">
        <v>1817</v>
      </c>
      <c r="E94" s="56" t="s">
        <v>1360</v>
      </c>
      <c r="F94" s="56" t="s">
        <v>69</v>
      </c>
      <c r="G94" s="56" t="s">
        <v>77</v>
      </c>
      <c r="H94" s="56" t="s">
        <v>82</v>
      </c>
      <c r="I94" s="56" t="s">
        <v>50</v>
      </c>
      <c r="J94" s="56" t="s">
        <v>64</v>
      </c>
      <c r="K94" s="56">
        <v>74.7</v>
      </c>
      <c r="L94" s="56">
        <v>113</v>
      </c>
      <c r="M94" s="56">
        <v>48.1</v>
      </c>
      <c r="N94" s="56">
        <v>268</v>
      </c>
      <c r="O94" s="56">
        <v>66.3</v>
      </c>
      <c r="P94" s="56">
        <v>260</v>
      </c>
      <c r="Q94" s="56">
        <v>55.9</v>
      </c>
      <c r="R94" s="56">
        <v>318</v>
      </c>
      <c r="S94" s="56">
        <v>99.7</v>
      </c>
      <c r="T94" s="56">
        <v>106</v>
      </c>
      <c r="U94" s="56">
        <v>82.9</v>
      </c>
      <c r="V94" s="56">
        <v>207</v>
      </c>
      <c r="W94" s="56">
        <v>84.5</v>
      </c>
      <c r="X94" s="56">
        <v>174</v>
      </c>
      <c r="Y94" s="56">
        <v>95.9</v>
      </c>
      <c r="Z94" s="56">
        <v>60</v>
      </c>
      <c r="AA94" s="56">
        <v>82.9</v>
      </c>
      <c r="AB94" s="56">
        <v>145</v>
      </c>
      <c r="AC94" s="56">
        <v>94.4</v>
      </c>
      <c r="AD94" s="56">
        <v>26</v>
      </c>
      <c r="AE94" s="56">
        <v>70.3</v>
      </c>
      <c r="AF94" s="56">
        <v>113</v>
      </c>
      <c r="AH94" s="56">
        <v>268</v>
      </c>
      <c r="AJ94" s="56">
        <v>260</v>
      </c>
      <c r="AL94" s="56">
        <v>318</v>
      </c>
      <c r="AN94" s="56">
        <v>106</v>
      </c>
      <c r="AP94" s="56">
        <v>207</v>
      </c>
      <c r="AR94" s="56">
        <v>174</v>
      </c>
      <c r="AT94" s="56">
        <v>60</v>
      </c>
      <c r="AV94" s="56">
        <v>145</v>
      </c>
      <c r="AX94" s="56">
        <v>26</v>
      </c>
      <c r="AZ94" s="56">
        <v>93</v>
      </c>
      <c r="BB94" s="56">
        <v>103</v>
      </c>
    </row>
    <row r="95" spans="1:54" ht="16" x14ac:dyDescent="0.2">
      <c r="A95" s="56">
        <v>94</v>
      </c>
      <c r="B95" s="56">
        <v>94</v>
      </c>
      <c r="C95" s="56">
        <v>89</v>
      </c>
      <c r="D95" s="56" t="s">
        <v>1813</v>
      </c>
      <c r="E95" s="56" t="s">
        <v>80</v>
      </c>
      <c r="F95" s="56" t="s">
        <v>69</v>
      </c>
      <c r="G95" s="56" t="s">
        <v>77</v>
      </c>
      <c r="H95" s="56" t="s">
        <v>82</v>
      </c>
      <c r="I95" s="56" t="s">
        <v>50</v>
      </c>
      <c r="J95" s="56" t="s">
        <v>64</v>
      </c>
      <c r="K95" s="56">
        <v>74.099999999999994</v>
      </c>
      <c r="L95" s="56">
        <v>117</v>
      </c>
      <c r="M95" s="56">
        <v>91.9</v>
      </c>
      <c r="N95" s="56">
        <v>64</v>
      </c>
      <c r="O95" s="56">
        <v>37.299999999999997</v>
      </c>
      <c r="P95" s="56">
        <v>539</v>
      </c>
      <c r="Q95" s="56">
        <v>42.9</v>
      </c>
      <c r="R95" s="56">
        <v>441</v>
      </c>
      <c r="S95" s="56">
        <v>99.2</v>
      </c>
      <c r="T95" s="56">
        <v>123</v>
      </c>
      <c r="U95" s="56">
        <v>94.5</v>
      </c>
      <c r="V95" s="56">
        <v>134</v>
      </c>
      <c r="W95" s="56">
        <v>94.9</v>
      </c>
      <c r="X95" s="56">
        <v>111</v>
      </c>
      <c r="Y95" s="56">
        <v>90.9</v>
      </c>
      <c r="Z95" s="56">
        <v>161</v>
      </c>
      <c r="AA95" s="56">
        <v>53.6</v>
      </c>
      <c r="AB95" s="56">
        <v>316</v>
      </c>
      <c r="AC95" s="56">
        <v>95.2</v>
      </c>
      <c r="AD95" s="56">
        <v>22</v>
      </c>
      <c r="AE95" s="56">
        <v>70.099999999999994</v>
      </c>
      <c r="AF95" s="56">
        <v>117</v>
      </c>
      <c r="AH95" s="56">
        <v>64</v>
      </c>
      <c r="AJ95" s="56">
        <v>539</v>
      </c>
      <c r="AL95" s="56">
        <v>441</v>
      </c>
      <c r="AN95" s="56">
        <v>123</v>
      </c>
      <c r="AP95" s="56">
        <v>134</v>
      </c>
      <c r="AR95" s="56">
        <v>111</v>
      </c>
      <c r="AT95" s="56">
        <v>161</v>
      </c>
      <c r="AV95" s="56">
        <v>316</v>
      </c>
      <c r="AX95" s="56">
        <v>22</v>
      </c>
      <c r="AZ95" s="56">
        <v>94</v>
      </c>
      <c r="BB95" s="56">
        <v>89</v>
      </c>
    </row>
    <row r="96" spans="1:54" ht="16" x14ac:dyDescent="0.2">
      <c r="A96" s="56">
        <v>95</v>
      </c>
      <c r="B96" s="56">
        <v>94</v>
      </c>
      <c r="C96" s="56">
        <v>96</v>
      </c>
      <c r="D96" s="56" t="s">
        <v>1797</v>
      </c>
      <c r="E96" s="56" t="s">
        <v>160</v>
      </c>
      <c r="F96" s="56" t="s">
        <v>47</v>
      </c>
      <c r="G96" s="56" t="s">
        <v>84</v>
      </c>
      <c r="H96" s="56" t="s">
        <v>82</v>
      </c>
      <c r="I96" s="56" t="s">
        <v>50</v>
      </c>
      <c r="J96" s="56" t="s">
        <v>64</v>
      </c>
      <c r="K96" s="56">
        <v>70.900000000000006</v>
      </c>
      <c r="L96" s="56">
        <v>133</v>
      </c>
      <c r="M96" s="56">
        <v>53</v>
      </c>
      <c r="N96" s="56">
        <v>230</v>
      </c>
      <c r="O96" s="56">
        <v>44.6</v>
      </c>
      <c r="P96" s="56">
        <v>443</v>
      </c>
      <c r="Q96" s="56">
        <v>71.5</v>
      </c>
      <c r="R96" s="56">
        <v>204</v>
      </c>
      <c r="S96" s="56">
        <v>99.4</v>
      </c>
      <c r="T96" s="56">
        <v>119</v>
      </c>
      <c r="U96" s="56">
        <v>78.599999999999994</v>
      </c>
      <c r="V96" s="56">
        <v>229</v>
      </c>
      <c r="W96" s="56">
        <v>80.599999999999994</v>
      </c>
      <c r="X96" s="56">
        <v>199</v>
      </c>
      <c r="Y96" s="56">
        <v>94.5</v>
      </c>
      <c r="Z96" s="56">
        <v>90</v>
      </c>
      <c r="AA96" s="56">
        <v>77.099999999999994</v>
      </c>
      <c r="AB96" s="56">
        <v>169</v>
      </c>
      <c r="AC96" s="56">
        <v>90.7</v>
      </c>
      <c r="AD96" s="56">
        <v>58</v>
      </c>
      <c r="AE96" s="56">
        <v>70.099999999999994</v>
      </c>
      <c r="AF96" s="56">
        <v>133</v>
      </c>
      <c r="AH96" s="56">
        <v>230</v>
      </c>
      <c r="AJ96" s="56">
        <v>443</v>
      </c>
      <c r="AL96" s="56">
        <v>204</v>
      </c>
      <c r="AN96" s="56">
        <v>119</v>
      </c>
      <c r="AP96" s="56">
        <v>229</v>
      </c>
      <c r="AR96" s="56">
        <v>199</v>
      </c>
      <c r="AT96" s="56">
        <v>90</v>
      </c>
      <c r="AV96" s="56">
        <v>169</v>
      </c>
      <c r="AX96" s="56">
        <v>58</v>
      </c>
      <c r="AZ96" s="56">
        <v>94</v>
      </c>
      <c r="BB96" s="56">
        <v>96</v>
      </c>
    </row>
    <row r="97" spans="1:54" ht="16" x14ac:dyDescent="0.2">
      <c r="A97" s="56">
        <v>96</v>
      </c>
      <c r="B97" s="56">
        <v>96</v>
      </c>
      <c r="C97" s="56">
        <v>88</v>
      </c>
      <c r="D97" s="56" t="s">
        <v>1747</v>
      </c>
      <c r="E97" s="56" t="s">
        <v>100</v>
      </c>
      <c r="F97" s="56" t="s">
        <v>101</v>
      </c>
      <c r="G97" s="56" t="s">
        <v>77</v>
      </c>
      <c r="H97" s="56" t="s">
        <v>49</v>
      </c>
      <c r="I97" s="56" t="s">
        <v>50</v>
      </c>
      <c r="J97" s="56" t="s">
        <v>64</v>
      </c>
      <c r="K97" s="56">
        <v>58.7</v>
      </c>
      <c r="L97" s="56">
        <v>180</v>
      </c>
      <c r="M97" s="56">
        <v>66.7</v>
      </c>
      <c r="N97" s="56">
        <v>159</v>
      </c>
      <c r="O97" s="56">
        <v>11.8</v>
      </c>
      <c r="P97" s="56" t="s">
        <v>53</v>
      </c>
      <c r="Q97" s="56">
        <v>99.3</v>
      </c>
      <c r="R97" s="56">
        <v>33</v>
      </c>
      <c r="S97" s="56">
        <v>97.6</v>
      </c>
      <c r="T97" s="56">
        <v>146</v>
      </c>
      <c r="U97" s="56">
        <v>91.7</v>
      </c>
      <c r="V97" s="56">
        <v>151</v>
      </c>
      <c r="W97" s="56">
        <v>92.3</v>
      </c>
      <c r="X97" s="56">
        <v>128</v>
      </c>
      <c r="Y97" s="56">
        <v>89.7</v>
      </c>
      <c r="Z97" s="56">
        <v>177</v>
      </c>
      <c r="AA97" s="56">
        <v>52.3</v>
      </c>
      <c r="AB97" s="56">
        <v>323</v>
      </c>
      <c r="AC97" s="56">
        <v>92</v>
      </c>
      <c r="AD97" s="56">
        <v>47</v>
      </c>
      <c r="AE97" s="56">
        <v>69.900000000000006</v>
      </c>
      <c r="AF97" s="56">
        <v>180</v>
      </c>
      <c r="AH97" s="56">
        <v>159</v>
      </c>
      <c r="AJ97" s="56">
        <v>801</v>
      </c>
      <c r="AK97" s="56" t="s">
        <v>2148</v>
      </c>
      <c r="AL97" s="56">
        <v>33</v>
      </c>
      <c r="AN97" s="56">
        <v>146</v>
      </c>
      <c r="AP97" s="56">
        <v>151</v>
      </c>
      <c r="AR97" s="56">
        <v>128</v>
      </c>
      <c r="AT97" s="56">
        <v>177</v>
      </c>
      <c r="AV97" s="56">
        <v>323</v>
      </c>
      <c r="AX97" s="56">
        <v>47</v>
      </c>
      <c r="AZ97" s="56">
        <v>96</v>
      </c>
      <c r="BB97" s="56">
        <v>88</v>
      </c>
    </row>
    <row r="98" spans="1:54" ht="16" x14ac:dyDescent="0.2">
      <c r="A98" s="56">
        <v>97</v>
      </c>
      <c r="B98" s="56">
        <v>97</v>
      </c>
      <c r="C98" s="56">
        <v>108</v>
      </c>
      <c r="D98" s="56" t="s">
        <v>1821</v>
      </c>
      <c r="E98" s="56" t="s">
        <v>80</v>
      </c>
      <c r="F98" s="56" t="s">
        <v>69</v>
      </c>
      <c r="G98" s="56" t="s">
        <v>84</v>
      </c>
      <c r="H98" s="56" t="s">
        <v>82</v>
      </c>
      <c r="I98" s="56" t="s">
        <v>50</v>
      </c>
      <c r="J98" s="56" t="s">
        <v>64</v>
      </c>
      <c r="K98" s="56">
        <v>75.400000000000006</v>
      </c>
      <c r="L98" s="56">
        <v>110</v>
      </c>
      <c r="M98" s="56">
        <v>78.400000000000006</v>
      </c>
      <c r="N98" s="56">
        <v>110</v>
      </c>
      <c r="O98" s="56">
        <v>44.5</v>
      </c>
      <c r="P98" s="56">
        <v>444</v>
      </c>
      <c r="Q98" s="56">
        <v>48.6</v>
      </c>
      <c r="R98" s="56">
        <v>382</v>
      </c>
      <c r="S98" s="56">
        <v>92.7</v>
      </c>
      <c r="T98" s="56">
        <v>202</v>
      </c>
      <c r="U98" s="56">
        <v>78.5</v>
      </c>
      <c r="V98" s="56">
        <v>231</v>
      </c>
      <c r="W98" s="56">
        <v>80.599999999999994</v>
      </c>
      <c r="X98" s="56">
        <v>201</v>
      </c>
      <c r="Y98" s="56">
        <v>97.4</v>
      </c>
      <c r="Z98" s="56">
        <v>30</v>
      </c>
      <c r="AA98" s="56">
        <v>53.7</v>
      </c>
      <c r="AB98" s="56">
        <v>313</v>
      </c>
      <c r="AC98" s="56">
        <v>92.9</v>
      </c>
      <c r="AD98" s="56" t="s">
        <v>1666</v>
      </c>
      <c r="AE98" s="56">
        <v>69.400000000000006</v>
      </c>
      <c r="AF98" s="56">
        <v>110</v>
      </c>
      <c r="AH98" s="56">
        <v>110</v>
      </c>
      <c r="AJ98" s="56">
        <v>444</v>
      </c>
      <c r="AL98" s="56">
        <v>382</v>
      </c>
      <c r="AN98" s="56">
        <v>202</v>
      </c>
      <c r="AP98" s="56">
        <v>231</v>
      </c>
      <c r="AR98" s="56">
        <v>201</v>
      </c>
      <c r="AT98" s="56">
        <v>30</v>
      </c>
      <c r="AV98" s="56">
        <v>313</v>
      </c>
      <c r="AX98" s="56">
        <v>36</v>
      </c>
      <c r="AY98" s="56" t="s">
        <v>2147</v>
      </c>
      <c r="AZ98" s="56">
        <v>97</v>
      </c>
      <c r="BB98" s="56">
        <v>108</v>
      </c>
    </row>
    <row r="99" spans="1:54" ht="16" x14ac:dyDescent="0.2">
      <c r="A99" s="56">
        <v>98</v>
      </c>
      <c r="B99" s="56">
        <v>98</v>
      </c>
      <c r="C99" s="56">
        <v>102</v>
      </c>
      <c r="D99" s="56" t="s">
        <v>1731</v>
      </c>
      <c r="E99" s="56" t="s">
        <v>216</v>
      </c>
      <c r="F99" s="56" t="s">
        <v>69</v>
      </c>
      <c r="G99" s="56" t="s">
        <v>77</v>
      </c>
      <c r="H99" s="56" t="s">
        <v>62</v>
      </c>
      <c r="I99" s="56" t="s">
        <v>50</v>
      </c>
      <c r="J99" s="56" t="s">
        <v>64</v>
      </c>
      <c r="K99" s="56">
        <v>57.1</v>
      </c>
      <c r="L99" s="56">
        <v>194</v>
      </c>
      <c r="M99" s="56">
        <v>87.4</v>
      </c>
      <c r="N99" s="56">
        <v>82</v>
      </c>
      <c r="O99" s="56">
        <v>48.9</v>
      </c>
      <c r="P99" s="56">
        <v>397</v>
      </c>
      <c r="Q99" s="56">
        <v>77.099999999999994</v>
      </c>
      <c r="R99" s="56">
        <v>168</v>
      </c>
      <c r="S99" s="56">
        <v>83.8</v>
      </c>
      <c r="T99" s="56">
        <v>265</v>
      </c>
      <c r="U99" s="56">
        <v>56.9</v>
      </c>
      <c r="V99" s="56">
        <v>363</v>
      </c>
      <c r="W99" s="56">
        <v>61.1</v>
      </c>
      <c r="X99" s="56">
        <v>330</v>
      </c>
      <c r="Y99" s="56">
        <v>86.9</v>
      </c>
      <c r="Z99" s="56">
        <v>219</v>
      </c>
      <c r="AA99" s="56">
        <v>61.5</v>
      </c>
      <c r="AB99" s="56">
        <v>254</v>
      </c>
      <c r="AC99" s="56">
        <v>79.5</v>
      </c>
      <c r="AD99" s="56" t="s">
        <v>1592</v>
      </c>
      <c r="AE99" s="56">
        <v>69.099999999999994</v>
      </c>
      <c r="AF99" s="56">
        <v>194</v>
      </c>
      <c r="AH99" s="56">
        <v>82</v>
      </c>
      <c r="AJ99" s="56">
        <v>397</v>
      </c>
      <c r="AL99" s="56">
        <v>168</v>
      </c>
      <c r="AN99" s="56">
        <v>265</v>
      </c>
      <c r="AP99" s="56">
        <v>363</v>
      </c>
      <c r="AR99" s="56">
        <v>330</v>
      </c>
      <c r="AT99" s="56">
        <v>219</v>
      </c>
      <c r="AV99" s="56">
        <v>254</v>
      </c>
      <c r="AX99" s="56">
        <v>180</v>
      </c>
      <c r="AY99" s="56" t="s">
        <v>2147</v>
      </c>
      <c r="AZ99" s="56">
        <v>98</v>
      </c>
      <c r="BB99" s="56">
        <v>102</v>
      </c>
    </row>
    <row r="100" spans="1:54" ht="16" x14ac:dyDescent="0.2">
      <c r="A100" s="56">
        <v>99</v>
      </c>
      <c r="B100" s="56">
        <v>98</v>
      </c>
      <c r="C100" s="56">
        <v>111</v>
      </c>
      <c r="D100" s="56" t="s">
        <v>1848</v>
      </c>
      <c r="E100" s="56" t="s">
        <v>133</v>
      </c>
      <c r="F100" s="56" t="s">
        <v>69</v>
      </c>
      <c r="G100" s="56" t="s">
        <v>84</v>
      </c>
      <c r="H100" s="56" t="s">
        <v>49</v>
      </c>
      <c r="I100" s="56" t="s">
        <v>50</v>
      </c>
      <c r="J100" s="56" t="s">
        <v>64</v>
      </c>
      <c r="K100" s="56">
        <v>83.4</v>
      </c>
      <c r="L100" s="56">
        <v>84</v>
      </c>
      <c r="M100" s="56">
        <v>90.1</v>
      </c>
      <c r="N100" s="56">
        <v>72</v>
      </c>
      <c r="O100" s="56">
        <v>9.3000000000000007</v>
      </c>
      <c r="P100" s="56" t="s">
        <v>53</v>
      </c>
      <c r="Q100" s="56">
        <v>53.9</v>
      </c>
      <c r="R100" s="56">
        <v>343</v>
      </c>
      <c r="S100" s="56">
        <v>74.400000000000006</v>
      </c>
      <c r="T100" s="56">
        <v>317</v>
      </c>
      <c r="U100" s="56">
        <v>69.3</v>
      </c>
      <c r="V100" s="56">
        <v>281</v>
      </c>
      <c r="W100" s="56">
        <v>72.3</v>
      </c>
      <c r="X100" s="56">
        <v>252</v>
      </c>
      <c r="Y100" s="56">
        <v>87</v>
      </c>
      <c r="Z100" s="56">
        <v>215</v>
      </c>
      <c r="AA100" s="56">
        <v>72</v>
      </c>
      <c r="AB100" s="56">
        <v>199</v>
      </c>
      <c r="AC100" s="56">
        <v>72.900000000000006</v>
      </c>
      <c r="AD100" s="56" t="s">
        <v>859</v>
      </c>
      <c r="AE100" s="56">
        <v>69.099999999999994</v>
      </c>
      <c r="AF100" s="56">
        <v>84</v>
      </c>
      <c r="AH100" s="56">
        <v>72</v>
      </c>
      <c r="AJ100" s="56">
        <v>801</v>
      </c>
      <c r="AK100" s="56" t="s">
        <v>2148</v>
      </c>
      <c r="AL100" s="56">
        <v>343</v>
      </c>
      <c r="AN100" s="56">
        <v>317</v>
      </c>
      <c r="AP100" s="56">
        <v>281</v>
      </c>
      <c r="AR100" s="56">
        <v>252</v>
      </c>
      <c r="AT100" s="56">
        <v>215</v>
      </c>
      <c r="AV100" s="56">
        <v>199</v>
      </c>
      <c r="AX100" s="56">
        <v>275</v>
      </c>
      <c r="AY100" s="56" t="s">
        <v>2147</v>
      </c>
      <c r="AZ100" s="56">
        <v>98</v>
      </c>
      <c r="BB100" s="56">
        <v>111</v>
      </c>
    </row>
    <row r="101" spans="1:54" ht="16" x14ac:dyDescent="0.2">
      <c r="A101" s="56">
        <v>100</v>
      </c>
      <c r="B101" s="56">
        <v>100</v>
      </c>
      <c r="C101" s="56">
        <v>109</v>
      </c>
      <c r="D101" s="56" t="s">
        <v>1798</v>
      </c>
      <c r="E101" s="56" t="s">
        <v>414</v>
      </c>
      <c r="F101" s="56" t="s">
        <v>69</v>
      </c>
      <c r="G101" s="56" t="s">
        <v>77</v>
      </c>
      <c r="H101" s="56" t="s">
        <v>62</v>
      </c>
      <c r="I101" s="56" t="s">
        <v>50</v>
      </c>
      <c r="J101" s="56" t="s">
        <v>64</v>
      </c>
      <c r="K101" s="56">
        <v>71</v>
      </c>
      <c r="L101" s="56">
        <v>132</v>
      </c>
      <c r="M101" s="56">
        <v>43.5</v>
      </c>
      <c r="N101" s="56">
        <v>308</v>
      </c>
      <c r="O101" s="56">
        <v>95.2</v>
      </c>
      <c r="P101" s="56">
        <v>72</v>
      </c>
      <c r="Q101" s="56">
        <v>52.3</v>
      </c>
      <c r="R101" s="56">
        <v>361</v>
      </c>
      <c r="S101" s="56">
        <v>100</v>
      </c>
      <c r="T101" s="56">
        <v>82</v>
      </c>
      <c r="U101" s="56">
        <v>57.8</v>
      </c>
      <c r="V101" s="56">
        <v>357</v>
      </c>
      <c r="W101" s="56">
        <v>43.1</v>
      </c>
      <c r="X101" s="56">
        <v>482</v>
      </c>
      <c r="Y101" s="56">
        <v>93.5</v>
      </c>
      <c r="Z101" s="56">
        <v>114</v>
      </c>
      <c r="AA101" s="56">
        <v>90.8</v>
      </c>
      <c r="AB101" s="56">
        <v>97</v>
      </c>
      <c r="AC101" s="56">
        <v>69.8</v>
      </c>
      <c r="AD101" s="56">
        <v>318</v>
      </c>
      <c r="AE101" s="56">
        <v>68.5</v>
      </c>
      <c r="AF101" s="56">
        <v>132</v>
      </c>
      <c r="AH101" s="56">
        <v>308</v>
      </c>
      <c r="AJ101" s="56">
        <v>72</v>
      </c>
      <c r="AL101" s="56">
        <v>361</v>
      </c>
      <c r="AN101" s="56">
        <v>82</v>
      </c>
      <c r="AP101" s="56">
        <v>357</v>
      </c>
      <c r="AR101" s="56">
        <v>482</v>
      </c>
      <c r="AT101" s="56">
        <v>114</v>
      </c>
      <c r="AV101" s="56">
        <v>97</v>
      </c>
      <c r="AX101" s="56">
        <v>318</v>
      </c>
      <c r="AZ101" s="56">
        <v>100</v>
      </c>
      <c r="BB101" s="56">
        <v>109</v>
      </c>
    </row>
    <row r="102" spans="1:54" ht="16" x14ac:dyDescent="0.2">
      <c r="A102" s="56">
        <v>101</v>
      </c>
      <c r="B102" s="56">
        <v>101</v>
      </c>
      <c r="C102" s="56">
        <v>100</v>
      </c>
      <c r="D102" s="56" t="s">
        <v>1854</v>
      </c>
      <c r="E102" s="56" t="s">
        <v>1389</v>
      </c>
      <c r="F102" s="56" t="s">
        <v>69</v>
      </c>
      <c r="G102" s="56" t="s">
        <v>84</v>
      </c>
      <c r="H102" s="56" t="s">
        <v>82</v>
      </c>
      <c r="I102" s="56" t="s">
        <v>50</v>
      </c>
      <c r="J102" s="56" t="s">
        <v>64</v>
      </c>
      <c r="K102" s="56">
        <v>85.5</v>
      </c>
      <c r="L102" s="56">
        <v>79</v>
      </c>
      <c r="M102" s="56">
        <v>41.7</v>
      </c>
      <c r="N102" s="56">
        <v>324</v>
      </c>
      <c r="O102" s="56">
        <v>99.6</v>
      </c>
      <c r="P102" s="56">
        <v>34</v>
      </c>
      <c r="Q102" s="56">
        <v>36.6</v>
      </c>
      <c r="R102" s="56">
        <v>512</v>
      </c>
      <c r="S102" s="56">
        <v>87.3</v>
      </c>
      <c r="T102" s="56">
        <v>241</v>
      </c>
      <c r="U102" s="56">
        <v>26.5</v>
      </c>
      <c r="V102" s="56">
        <v>640</v>
      </c>
      <c r="W102" s="56">
        <v>19.899999999999999</v>
      </c>
      <c r="X102" s="56">
        <v>765</v>
      </c>
      <c r="Y102" s="56">
        <v>98</v>
      </c>
      <c r="Z102" s="56">
        <v>22</v>
      </c>
      <c r="AA102" s="56">
        <v>94.4</v>
      </c>
      <c r="AB102" s="56">
        <v>77</v>
      </c>
      <c r="AC102" s="56">
        <v>76.3</v>
      </c>
      <c r="AD102" s="56">
        <v>221</v>
      </c>
      <c r="AE102" s="56">
        <v>68.400000000000006</v>
      </c>
      <c r="AF102" s="56">
        <v>79</v>
      </c>
      <c r="AH102" s="56">
        <v>324</v>
      </c>
      <c r="AJ102" s="56">
        <v>34</v>
      </c>
      <c r="AL102" s="56">
        <v>512</v>
      </c>
      <c r="AN102" s="56">
        <v>241</v>
      </c>
      <c r="AP102" s="56">
        <v>640</v>
      </c>
      <c r="AR102" s="56">
        <v>765</v>
      </c>
      <c r="AT102" s="56">
        <v>22</v>
      </c>
      <c r="AV102" s="56">
        <v>77</v>
      </c>
      <c r="AX102" s="56">
        <v>221</v>
      </c>
      <c r="AZ102" s="56">
        <v>101</v>
      </c>
      <c r="BB102" s="56">
        <v>100</v>
      </c>
    </row>
    <row r="103" spans="1:54" ht="16" x14ac:dyDescent="0.2">
      <c r="A103" s="56">
        <v>102</v>
      </c>
      <c r="B103" s="56">
        <v>102</v>
      </c>
      <c r="C103" s="56">
        <v>98</v>
      </c>
      <c r="D103" s="56" t="s">
        <v>1761</v>
      </c>
      <c r="E103" s="56" t="s">
        <v>96</v>
      </c>
      <c r="F103" s="56" t="s">
        <v>76</v>
      </c>
      <c r="G103" s="56" t="s">
        <v>48</v>
      </c>
      <c r="H103" s="56" t="s">
        <v>62</v>
      </c>
      <c r="I103" s="56" t="s">
        <v>50</v>
      </c>
      <c r="J103" s="56" t="s">
        <v>51</v>
      </c>
      <c r="K103" s="56">
        <v>61.3</v>
      </c>
      <c r="L103" s="56">
        <v>166</v>
      </c>
      <c r="M103" s="56">
        <v>83.3</v>
      </c>
      <c r="N103" s="56">
        <v>94</v>
      </c>
      <c r="O103" s="56">
        <v>99.9</v>
      </c>
      <c r="P103" s="56">
        <v>27</v>
      </c>
      <c r="Q103" s="56">
        <v>98.3</v>
      </c>
      <c r="R103" s="56">
        <v>45</v>
      </c>
      <c r="S103" s="56">
        <v>31.6</v>
      </c>
      <c r="T103" s="56">
        <v>568</v>
      </c>
      <c r="U103" s="56">
        <v>4.2</v>
      </c>
      <c r="V103" s="56" t="s">
        <v>53</v>
      </c>
      <c r="W103" s="56">
        <v>8.3000000000000007</v>
      </c>
      <c r="X103" s="56" t="s">
        <v>53</v>
      </c>
      <c r="Y103" s="56">
        <v>29.6</v>
      </c>
      <c r="Z103" s="56" t="s">
        <v>53</v>
      </c>
      <c r="AA103" s="56">
        <v>16</v>
      </c>
      <c r="AB103" s="56" t="s">
        <v>53</v>
      </c>
      <c r="AC103" s="56">
        <v>64.3</v>
      </c>
      <c r="AD103" s="56" t="s">
        <v>1552</v>
      </c>
      <c r="AE103" s="56">
        <v>67.900000000000006</v>
      </c>
      <c r="AF103" s="56">
        <v>166</v>
      </c>
      <c r="AH103" s="56">
        <v>94</v>
      </c>
      <c r="AJ103" s="56">
        <v>27</v>
      </c>
      <c r="AL103" s="56">
        <v>45</v>
      </c>
      <c r="AN103" s="56">
        <v>568</v>
      </c>
      <c r="AP103" s="56">
        <v>801</v>
      </c>
      <c r="AQ103" s="56" t="s">
        <v>2148</v>
      </c>
      <c r="AR103" s="56">
        <v>801</v>
      </c>
      <c r="AS103" s="56" t="s">
        <v>2148</v>
      </c>
      <c r="AT103" s="56">
        <v>801</v>
      </c>
      <c r="AU103" s="56" t="s">
        <v>2148</v>
      </c>
      <c r="AV103" s="56">
        <v>801</v>
      </c>
      <c r="AW103" s="56" t="s">
        <v>2148</v>
      </c>
      <c r="AX103" s="56">
        <v>415</v>
      </c>
      <c r="AY103" s="56" t="s">
        <v>2147</v>
      </c>
      <c r="AZ103" s="56">
        <v>102</v>
      </c>
      <c r="BB103" s="56">
        <v>98</v>
      </c>
    </row>
    <row r="104" spans="1:54" ht="16" x14ac:dyDescent="0.2">
      <c r="A104" s="56">
        <v>103</v>
      </c>
      <c r="B104" s="56">
        <v>103</v>
      </c>
      <c r="C104" s="56">
        <v>145</v>
      </c>
      <c r="D104" s="56" t="s">
        <v>1802</v>
      </c>
      <c r="E104" s="56" t="s">
        <v>75</v>
      </c>
      <c r="F104" s="56" t="s">
        <v>76</v>
      </c>
      <c r="G104" s="56" t="s">
        <v>84</v>
      </c>
      <c r="H104" s="56" t="s">
        <v>82</v>
      </c>
      <c r="I104" s="56" t="s">
        <v>50</v>
      </c>
      <c r="J104" s="56" t="s">
        <v>64</v>
      </c>
      <c r="K104" s="56">
        <v>72.099999999999994</v>
      </c>
      <c r="L104" s="56">
        <v>128</v>
      </c>
      <c r="M104" s="56">
        <v>61.2</v>
      </c>
      <c r="N104" s="56">
        <v>188</v>
      </c>
      <c r="O104" s="56">
        <v>37.200000000000003</v>
      </c>
      <c r="P104" s="56">
        <v>541</v>
      </c>
      <c r="Q104" s="56">
        <v>99</v>
      </c>
      <c r="R104" s="56">
        <v>39</v>
      </c>
      <c r="S104" s="56">
        <v>82.9</v>
      </c>
      <c r="T104" s="56">
        <v>273</v>
      </c>
      <c r="U104" s="56">
        <v>15.9</v>
      </c>
      <c r="V104" s="56">
        <v>799</v>
      </c>
      <c r="W104" s="56">
        <v>12</v>
      </c>
      <c r="X104" s="56" t="s">
        <v>53</v>
      </c>
      <c r="Y104" s="56">
        <v>69.5</v>
      </c>
      <c r="Z104" s="56">
        <v>541</v>
      </c>
      <c r="AA104" s="56">
        <v>39.700000000000003</v>
      </c>
      <c r="AB104" s="56">
        <v>440</v>
      </c>
      <c r="AC104" s="56">
        <v>59.5</v>
      </c>
      <c r="AD104" s="56">
        <v>513</v>
      </c>
      <c r="AE104" s="56">
        <v>67.7</v>
      </c>
      <c r="AF104" s="56">
        <v>128</v>
      </c>
      <c r="AH104" s="56">
        <v>188</v>
      </c>
      <c r="AJ104" s="56">
        <v>541</v>
      </c>
      <c r="AL104" s="56">
        <v>39</v>
      </c>
      <c r="AN104" s="56">
        <v>273</v>
      </c>
      <c r="AP104" s="56">
        <v>799</v>
      </c>
      <c r="AR104" s="56">
        <v>801</v>
      </c>
      <c r="AS104" s="56" t="s">
        <v>2148</v>
      </c>
      <c r="AT104" s="56">
        <v>541</v>
      </c>
      <c r="AV104" s="56">
        <v>440</v>
      </c>
      <c r="AX104" s="56">
        <v>513</v>
      </c>
      <c r="AZ104" s="56">
        <v>103</v>
      </c>
      <c r="BB104" s="56">
        <v>145</v>
      </c>
    </row>
    <row r="105" spans="1:54" ht="16" x14ac:dyDescent="0.2">
      <c r="A105" s="56">
        <v>104</v>
      </c>
      <c r="B105" s="56">
        <v>103</v>
      </c>
      <c r="C105" s="56">
        <v>105</v>
      </c>
      <c r="D105" s="56" t="s">
        <v>1831</v>
      </c>
      <c r="E105" s="56" t="s">
        <v>1237</v>
      </c>
      <c r="F105" s="56" t="s">
        <v>69</v>
      </c>
      <c r="G105" s="56" t="s">
        <v>84</v>
      </c>
      <c r="H105" s="56" t="s">
        <v>82</v>
      </c>
      <c r="I105" s="56" t="s">
        <v>50</v>
      </c>
      <c r="J105" s="56" t="s">
        <v>64</v>
      </c>
      <c r="K105" s="56">
        <v>79.3</v>
      </c>
      <c r="L105" s="56">
        <v>100</v>
      </c>
      <c r="M105" s="56">
        <v>49.2</v>
      </c>
      <c r="N105" s="56">
        <v>258</v>
      </c>
      <c r="O105" s="56">
        <v>39.5</v>
      </c>
      <c r="P105" s="56">
        <v>514</v>
      </c>
      <c r="Q105" s="56">
        <v>77.900000000000006</v>
      </c>
      <c r="R105" s="56">
        <v>165</v>
      </c>
      <c r="S105" s="56">
        <v>63.4</v>
      </c>
      <c r="T105" s="56">
        <v>367</v>
      </c>
      <c r="U105" s="56">
        <v>30.5</v>
      </c>
      <c r="V105" s="56">
        <v>586</v>
      </c>
      <c r="W105" s="56">
        <v>22.8</v>
      </c>
      <c r="X105" s="56">
        <v>723</v>
      </c>
      <c r="Y105" s="56">
        <v>97.8</v>
      </c>
      <c r="Z105" s="56">
        <v>23</v>
      </c>
      <c r="AA105" s="56">
        <v>73.2</v>
      </c>
      <c r="AB105" s="56">
        <v>194</v>
      </c>
      <c r="AC105" s="56">
        <v>75.099999999999994</v>
      </c>
      <c r="AD105" s="56">
        <v>235</v>
      </c>
      <c r="AE105" s="56">
        <v>67.7</v>
      </c>
      <c r="AF105" s="56">
        <v>100</v>
      </c>
      <c r="AH105" s="56">
        <v>258</v>
      </c>
      <c r="AJ105" s="56">
        <v>514</v>
      </c>
      <c r="AL105" s="56">
        <v>165</v>
      </c>
      <c r="AN105" s="56">
        <v>367</v>
      </c>
      <c r="AP105" s="56">
        <v>586</v>
      </c>
      <c r="AR105" s="56">
        <v>723</v>
      </c>
      <c r="AT105" s="56">
        <v>23</v>
      </c>
      <c r="AV105" s="56">
        <v>194</v>
      </c>
      <c r="AX105" s="56">
        <v>235</v>
      </c>
      <c r="AZ105" s="56">
        <v>103</v>
      </c>
      <c r="BB105" s="56">
        <v>105</v>
      </c>
    </row>
    <row r="106" spans="1:54" ht="16" x14ac:dyDescent="0.2">
      <c r="A106" s="56">
        <v>105</v>
      </c>
      <c r="B106" s="56">
        <v>105</v>
      </c>
      <c r="C106" s="56">
        <v>94</v>
      </c>
      <c r="D106" s="56" t="s">
        <v>1849</v>
      </c>
      <c r="E106" s="56" t="s">
        <v>68</v>
      </c>
      <c r="F106" s="56" t="s">
        <v>69</v>
      </c>
      <c r="G106" s="56" t="s">
        <v>77</v>
      </c>
      <c r="H106" s="56" t="s">
        <v>82</v>
      </c>
      <c r="I106" s="56" t="s">
        <v>50</v>
      </c>
      <c r="J106" s="56" t="s">
        <v>64</v>
      </c>
      <c r="K106" s="56">
        <v>83.7</v>
      </c>
      <c r="L106" s="56">
        <v>83</v>
      </c>
      <c r="M106" s="56">
        <v>87.9</v>
      </c>
      <c r="N106" s="56">
        <v>80</v>
      </c>
      <c r="O106" s="56">
        <v>99.9</v>
      </c>
      <c r="P106" s="56">
        <v>26</v>
      </c>
      <c r="Q106" s="56">
        <v>7.3</v>
      </c>
      <c r="R106" s="56" t="s">
        <v>53</v>
      </c>
      <c r="S106" s="56">
        <v>25.5</v>
      </c>
      <c r="T106" s="56">
        <v>641</v>
      </c>
      <c r="U106" s="56">
        <v>96</v>
      </c>
      <c r="V106" s="56">
        <v>112</v>
      </c>
      <c r="W106" s="56">
        <v>96.1</v>
      </c>
      <c r="X106" s="56">
        <v>97</v>
      </c>
      <c r="Y106" s="56">
        <v>87</v>
      </c>
      <c r="Z106" s="56">
        <v>214</v>
      </c>
      <c r="AA106" s="56">
        <v>98.3</v>
      </c>
      <c r="AB106" s="56">
        <v>37</v>
      </c>
      <c r="AC106" s="56">
        <v>48.8</v>
      </c>
      <c r="AD106" s="56" t="s">
        <v>630</v>
      </c>
      <c r="AE106" s="56">
        <v>67.599999999999994</v>
      </c>
      <c r="AF106" s="56">
        <v>83</v>
      </c>
      <c r="AH106" s="56">
        <v>80</v>
      </c>
      <c r="AJ106" s="56">
        <v>26</v>
      </c>
      <c r="AL106" s="56">
        <v>801</v>
      </c>
      <c r="AM106" s="56" t="s">
        <v>2148</v>
      </c>
      <c r="AN106" s="56">
        <v>641</v>
      </c>
      <c r="AP106" s="56">
        <v>112</v>
      </c>
      <c r="AR106" s="56">
        <v>97</v>
      </c>
      <c r="AT106" s="56">
        <v>214</v>
      </c>
      <c r="AV106" s="56">
        <v>37</v>
      </c>
      <c r="AX106" s="56">
        <v>734</v>
      </c>
      <c r="AY106" s="56" t="s">
        <v>2147</v>
      </c>
      <c r="AZ106" s="56">
        <v>105</v>
      </c>
      <c r="BB106" s="56">
        <v>94</v>
      </c>
    </row>
    <row r="107" spans="1:54" ht="16" x14ac:dyDescent="0.2">
      <c r="A107" s="56">
        <v>106</v>
      </c>
      <c r="B107" s="56">
        <v>105</v>
      </c>
      <c r="C107" s="56">
        <v>99</v>
      </c>
      <c r="D107" s="56" t="s">
        <v>1738</v>
      </c>
      <c r="E107" s="56" t="s">
        <v>216</v>
      </c>
      <c r="F107" s="56" t="s">
        <v>69</v>
      </c>
      <c r="G107" s="56" t="s">
        <v>77</v>
      </c>
      <c r="H107" s="56" t="s">
        <v>82</v>
      </c>
      <c r="I107" s="56" t="s">
        <v>50</v>
      </c>
      <c r="J107" s="56" t="s">
        <v>64</v>
      </c>
      <c r="K107" s="56">
        <v>57.7</v>
      </c>
      <c r="L107" s="56">
        <v>187</v>
      </c>
      <c r="M107" s="56">
        <v>95.7</v>
      </c>
      <c r="N107" s="56">
        <v>46</v>
      </c>
      <c r="O107" s="56">
        <v>10.7</v>
      </c>
      <c r="P107" s="56" t="s">
        <v>53</v>
      </c>
      <c r="Q107" s="56">
        <v>79.7</v>
      </c>
      <c r="R107" s="56">
        <v>157</v>
      </c>
      <c r="S107" s="56">
        <v>59.6</v>
      </c>
      <c r="T107" s="56">
        <v>393</v>
      </c>
      <c r="U107" s="56">
        <v>93</v>
      </c>
      <c r="V107" s="56">
        <v>146</v>
      </c>
      <c r="W107" s="56">
        <v>93.5</v>
      </c>
      <c r="X107" s="56">
        <v>122</v>
      </c>
      <c r="Y107" s="56">
        <v>86</v>
      </c>
      <c r="Z107" s="56">
        <v>237</v>
      </c>
      <c r="AA107" s="56">
        <v>55.9</v>
      </c>
      <c r="AB107" s="56">
        <v>298</v>
      </c>
      <c r="AC107" s="56">
        <v>82.9</v>
      </c>
      <c r="AD107" s="56" t="s">
        <v>1711</v>
      </c>
      <c r="AE107" s="56">
        <v>67.599999999999994</v>
      </c>
      <c r="AF107" s="56">
        <v>187</v>
      </c>
      <c r="AH107" s="56">
        <v>46</v>
      </c>
      <c r="AJ107" s="56">
        <v>801</v>
      </c>
      <c r="AK107" s="56" t="s">
        <v>2148</v>
      </c>
      <c r="AL107" s="56">
        <v>157</v>
      </c>
      <c r="AN107" s="56">
        <v>393</v>
      </c>
      <c r="AP107" s="56">
        <v>146</v>
      </c>
      <c r="AR107" s="56">
        <v>122</v>
      </c>
      <c r="AT107" s="56">
        <v>237</v>
      </c>
      <c r="AV107" s="56">
        <v>298</v>
      </c>
      <c r="AX107" s="56">
        <v>135</v>
      </c>
      <c r="AY107" s="56" t="s">
        <v>2147</v>
      </c>
      <c r="AZ107" s="56">
        <v>105</v>
      </c>
      <c r="BB107" s="56">
        <v>99</v>
      </c>
    </row>
    <row r="108" spans="1:54" ht="16" x14ac:dyDescent="0.2">
      <c r="A108" s="56">
        <v>107</v>
      </c>
      <c r="B108" s="56">
        <v>107</v>
      </c>
      <c r="C108" s="56">
        <v>109</v>
      </c>
      <c r="D108" s="56" t="s">
        <v>1648</v>
      </c>
      <c r="E108" s="56" t="s">
        <v>1389</v>
      </c>
      <c r="F108" s="56" t="s">
        <v>69</v>
      </c>
      <c r="G108" s="56" t="s">
        <v>58</v>
      </c>
      <c r="H108" s="56" t="s">
        <v>62</v>
      </c>
      <c r="I108" s="56" t="s">
        <v>50</v>
      </c>
      <c r="J108" s="56" t="s">
        <v>64</v>
      </c>
      <c r="K108" s="56">
        <v>44.8</v>
      </c>
      <c r="L108" s="56">
        <v>264</v>
      </c>
      <c r="M108" s="56">
        <v>36.200000000000003</v>
      </c>
      <c r="N108" s="56">
        <v>396</v>
      </c>
      <c r="O108" s="56">
        <v>98.4</v>
      </c>
      <c r="P108" s="56">
        <v>49</v>
      </c>
      <c r="Q108" s="56">
        <v>90.9</v>
      </c>
      <c r="R108" s="56">
        <v>99</v>
      </c>
      <c r="S108" s="56">
        <v>100</v>
      </c>
      <c r="T108" s="56">
        <v>52</v>
      </c>
      <c r="U108" s="56">
        <v>95.9</v>
      </c>
      <c r="V108" s="56">
        <v>113</v>
      </c>
      <c r="W108" s="56">
        <v>96.1</v>
      </c>
      <c r="X108" s="56">
        <v>96</v>
      </c>
      <c r="Y108" s="56">
        <v>87.1</v>
      </c>
      <c r="Z108" s="56">
        <v>213</v>
      </c>
      <c r="AA108" s="56">
        <v>60.5</v>
      </c>
      <c r="AB108" s="56">
        <v>269</v>
      </c>
      <c r="AC108" s="56">
        <v>68</v>
      </c>
      <c r="AD108" s="56" t="s">
        <v>421</v>
      </c>
      <c r="AE108" s="56">
        <v>67.5</v>
      </c>
      <c r="AF108" s="56">
        <v>264</v>
      </c>
      <c r="AH108" s="56">
        <v>396</v>
      </c>
      <c r="AJ108" s="56">
        <v>49</v>
      </c>
      <c r="AL108" s="56">
        <v>99</v>
      </c>
      <c r="AN108" s="56">
        <v>52</v>
      </c>
      <c r="AP108" s="56">
        <v>113</v>
      </c>
      <c r="AR108" s="56">
        <v>96</v>
      </c>
      <c r="AT108" s="56">
        <v>213</v>
      </c>
      <c r="AV108" s="56">
        <v>269</v>
      </c>
      <c r="AX108" s="56">
        <v>351</v>
      </c>
      <c r="AY108" s="56" t="s">
        <v>2147</v>
      </c>
      <c r="AZ108" s="56">
        <v>107</v>
      </c>
      <c r="BB108" s="56">
        <v>109</v>
      </c>
    </row>
    <row r="109" spans="1:54" ht="16" x14ac:dyDescent="0.2">
      <c r="A109" s="56">
        <v>108</v>
      </c>
      <c r="B109" s="56">
        <v>108</v>
      </c>
      <c r="C109" s="56">
        <v>92</v>
      </c>
      <c r="D109" s="56" t="s">
        <v>1896</v>
      </c>
      <c r="E109" s="56" t="s">
        <v>220</v>
      </c>
      <c r="F109" s="56" t="s">
        <v>47</v>
      </c>
      <c r="G109" s="56" t="s">
        <v>84</v>
      </c>
      <c r="H109" s="56" t="s">
        <v>82</v>
      </c>
      <c r="I109" s="56" t="s">
        <v>50</v>
      </c>
      <c r="J109" s="56" t="s">
        <v>64</v>
      </c>
      <c r="K109" s="56">
        <v>97.3</v>
      </c>
      <c r="L109" s="56">
        <v>40</v>
      </c>
      <c r="M109" s="56">
        <v>81</v>
      </c>
      <c r="N109" s="56">
        <v>102</v>
      </c>
      <c r="O109" s="56">
        <v>30.5</v>
      </c>
      <c r="P109" s="56">
        <v>623</v>
      </c>
      <c r="Q109" s="56">
        <v>40.299999999999997</v>
      </c>
      <c r="R109" s="56">
        <v>467</v>
      </c>
      <c r="S109" s="56">
        <v>9.1999999999999993</v>
      </c>
      <c r="T109" s="56" t="s">
        <v>53</v>
      </c>
      <c r="U109" s="56">
        <v>3.5</v>
      </c>
      <c r="V109" s="56" t="s">
        <v>53</v>
      </c>
      <c r="W109" s="56">
        <v>8.5</v>
      </c>
      <c r="X109" s="56" t="s">
        <v>53</v>
      </c>
      <c r="Y109" s="56">
        <v>95.3</v>
      </c>
      <c r="Z109" s="56">
        <v>76</v>
      </c>
      <c r="AA109" s="56">
        <v>98.8</v>
      </c>
      <c r="AB109" s="56">
        <v>31</v>
      </c>
      <c r="AC109" s="56">
        <v>89</v>
      </c>
      <c r="AD109" s="56">
        <v>70</v>
      </c>
      <c r="AE109" s="56">
        <v>67.3</v>
      </c>
      <c r="AF109" s="56">
        <v>40</v>
      </c>
      <c r="AH109" s="56">
        <v>102</v>
      </c>
      <c r="AJ109" s="56">
        <v>623</v>
      </c>
      <c r="AL109" s="56">
        <v>467</v>
      </c>
      <c r="AN109" s="56">
        <v>801</v>
      </c>
      <c r="AO109" s="56" t="s">
        <v>2148</v>
      </c>
      <c r="AP109" s="56">
        <v>801</v>
      </c>
      <c r="AQ109" s="56" t="s">
        <v>2148</v>
      </c>
      <c r="AR109" s="56">
        <v>801</v>
      </c>
      <c r="AS109" s="56" t="s">
        <v>2148</v>
      </c>
      <c r="AT109" s="56">
        <v>76</v>
      </c>
      <c r="AV109" s="56">
        <v>31</v>
      </c>
      <c r="AX109" s="56">
        <v>70</v>
      </c>
      <c r="AZ109" s="56">
        <v>108</v>
      </c>
      <c r="BB109" s="56">
        <v>92</v>
      </c>
    </row>
    <row r="110" spans="1:54" ht="16" x14ac:dyDescent="0.2">
      <c r="A110" s="56">
        <v>109</v>
      </c>
      <c r="B110" s="56">
        <v>109</v>
      </c>
      <c r="C110" s="56">
        <v>107</v>
      </c>
      <c r="D110" s="56" t="s">
        <v>1850</v>
      </c>
      <c r="E110" s="56" t="s">
        <v>91</v>
      </c>
      <c r="F110" s="56" t="s">
        <v>76</v>
      </c>
      <c r="G110" s="56" t="s">
        <v>77</v>
      </c>
      <c r="H110" s="56" t="s">
        <v>82</v>
      </c>
      <c r="I110" s="56" t="s">
        <v>50</v>
      </c>
      <c r="J110" s="56" t="s">
        <v>64</v>
      </c>
      <c r="K110" s="56">
        <v>84.5</v>
      </c>
      <c r="L110" s="56">
        <v>82</v>
      </c>
      <c r="M110" s="56">
        <v>86.5</v>
      </c>
      <c r="N110" s="56">
        <v>84</v>
      </c>
      <c r="O110" s="56">
        <v>98.2</v>
      </c>
      <c r="P110" s="56">
        <v>52</v>
      </c>
      <c r="Q110" s="56">
        <v>35.5</v>
      </c>
      <c r="R110" s="56">
        <v>519</v>
      </c>
      <c r="S110" s="56">
        <v>20.5</v>
      </c>
      <c r="T110" s="56">
        <v>705</v>
      </c>
      <c r="U110" s="56">
        <v>19.399999999999999</v>
      </c>
      <c r="V110" s="56">
        <v>739</v>
      </c>
      <c r="W110" s="56">
        <v>25.5</v>
      </c>
      <c r="X110" s="56">
        <v>678</v>
      </c>
      <c r="Y110" s="56">
        <v>70.099999999999994</v>
      </c>
      <c r="Z110" s="56">
        <v>529</v>
      </c>
      <c r="AA110" s="56">
        <v>36.5</v>
      </c>
      <c r="AB110" s="56">
        <v>474</v>
      </c>
      <c r="AC110" s="56">
        <v>82</v>
      </c>
      <c r="AD110" s="56" t="s">
        <v>1664</v>
      </c>
      <c r="AE110" s="56">
        <v>66.7</v>
      </c>
      <c r="AF110" s="56">
        <v>82</v>
      </c>
      <c r="AH110" s="56">
        <v>84</v>
      </c>
      <c r="AJ110" s="56">
        <v>52</v>
      </c>
      <c r="AL110" s="56">
        <v>519</v>
      </c>
      <c r="AN110" s="56">
        <v>705</v>
      </c>
      <c r="AP110" s="56">
        <v>739</v>
      </c>
      <c r="AR110" s="56">
        <v>678</v>
      </c>
      <c r="AT110" s="56">
        <v>529</v>
      </c>
      <c r="AV110" s="56">
        <v>474</v>
      </c>
      <c r="AX110" s="56">
        <v>149</v>
      </c>
      <c r="AY110" s="56" t="s">
        <v>2147</v>
      </c>
      <c r="AZ110" s="56">
        <v>109</v>
      </c>
      <c r="BB110" s="56">
        <v>107</v>
      </c>
    </row>
    <row r="111" spans="1:54" ht="16" x14ac:dyDescent="0.2">
      <c r="A111" s="56">
        <v>110</v>
      </c>
      <c r="B111" s="56">
        <v>110</v>
      </c>
      <c r="C111" s="56">
        <v>120</v>
      </c>
      <c r="D111" s="56" t="s">
        <v>1767</v>
      </c>
      <c r="E111" s="56" t="s">
        <v>80</v>
      </c>
      <c r="F111" s="56" t="s">
        <v>69</v>
      </c>
      <c r="G111" s="56" t="s">
        <v>77</v>
      </c>
      <c r="H111" s="56" t="s">
        <v>82</v>
      </c>
      <c r="I111" s="56" t="s">
        <v>50</v>
      </c>
      <c r="J111" s="56" t="s">
        <v>64</v>
      </c>
      <c r="K111" s="56">
        <v>63.6</v>
      </c>
      <c r="L111" s="56">
        <v>160</v>
      </c>
      <c r="M111" s="56">
        <v>47.1</v>
      </c>
      <c r="N111" s="56">
        <v>277</v>
      </c>
      <c r="O111" s="56">
        <v>31</v>
      </c>
      <c r="P111" s="56">
        <v>618</v>
      </c>
      <c r="Q111" s="56">
        <v>83.4</v>
      </c>
      <c r="R111" s="56">
        <v>134</v>
      </c>
      <c r="S111" s="56">
        <v>99.9</v>
      </c>
      <c r="T111" s="56">
        <v>100</v>
      </c>
      <c r="U111" s="56">
        <v>99.9</v>
      </c>
      <c r="V111" s="56">
        <v>45</v>
      </c>
      <c r="W111" s="56">
        <v>99.9</v>
      </c>
      <c r="X111" s="56">
        <v>34</v>
      </c>
      <c r="Y111" s="56">
        <v>91.9</v>
      </c>
      <c r="Z111" s="56">
        <v>146</v>
      </c>
      <c r="AA111" s="56">
        <v>40.1</v>
      </c>
      <c r="AB111" s="56">
        <v>438</v>
      </c>
      <c r="AC111" s="56">
        <v>82.4</v>
      </c>
      <c r="AD111" s="56" t="s">
        <v>1768</v>
      </c>
      <c r="AE111" s="56">
        <v>66.599999999999994</v>
      </c>
      <c r="AF111" s="56">
        <v>160</v>
      </c>
      <c r="AH111" s="56">
        <v>277</v>
      </c>
      <c r="AJ111" s="56">
        <v>618</v>
      </c>
      <c r="AL111" s="56">
        <v>134</v>
      </c>
      <c r="AN111" s="56">
        <v>100</v>
      </c>
      <c r="AP111" s="56">
        <v>45</v>
      </c>
      <c r="AR111" s="56">
        <v>34</v>
      </c>
      <c r="AT111" s="56">
        <v>146</v>
      </c>
      <c r="AV111" s="56">
        <v>438</v>
      </c>
      <c r="AX111" s="56">
        <v>144</v>
      </c>
      <c r="AY111" s="56" t="s">
        <v>2147</v>
      </c>
      <c r="AZ111" s="56">
        <v>110</v>
      </c>
      <c r="BB111" s="56">
        <v>120</v>
      </c>
    </row>
    <row r="112" spans="1:54" ht="16" x14ac:dyDescent="0.2">
      <c r="A112" s="56">
        <v>111</v>
      </c>
      <c r="B112" s="56">
        <v>110</v>
      </c>
      <c r="C112" s="56">
        <v>116</v>
      </c>
      <c r="D112" s="56" t="s">
        <v>1855</v>
      </c>
      <c r="E112" s="56" t="s">
        <v>46</v>
      </c>
      <c r="F112" s="56" t="s">
        <v>47</v>
      </c>
      <c r="G112" s="56" t="s">
        <v>84</v>
      </c>
      <c r="H112" s="56" t="s">
        <v>82</v>
      </c>
      <c r="I112" s="56" t="s">
        <v>50</v>
      </c>
      <c r="J112" s="56" t="s">
        <v>64</v>
      </c>
      <c r="K112" s="56">
        <v>85.7</v>
      </c>
      <c r="L112" s="56">
        <v>78</v>
      </c>
      <c r="M112" s="56">
        <v>63.1</v>
      </c>
      <c r="N112" s="56">
        <v>172</v>
      </c>
      <c r="O112" s="56">
        <v>84.3</v>
      </c>
      <c r="P112" s="56">
        <v>141</v>
      </c>
      <c r="Q112" s="56">
        <v>28.1</v>
      </c>
      <c r="R112" s="56">
        <v>606</v>
      </c>
      <c r="S112" s="56">
        <v>57.7</v>
      </c>
      <c r="T112" s="56">
        <v>400</v>
      </c>
      <c r="U112" s="56">
        <v>37</v>
      </c>
      <c r="V112" s="56">
        <v>527</v>
      </c>
      <c r="W112" s="56">
        <v>42.6</v>
      </c>
      <c r="X112" s="56">
        <v>488</v>
      </c>
      <c r="Y112" s="56">
        <v>88.9</v>
      </c>
      <c r="Z112" s="56">
        <v>192</v>
      </c>
      <c r="AA112" s="56">
        <v>91</v>
      </c>
      <c r="AB112" s="56">
        <v>96</v>
      </c>
      <c r="AC112" s="56">
        <v>72.5</v>
      </c>
      <c r="AD112" s="56" t="s">
        <v>808</v>
      </c>
      <c r="AE112" s="56">
        <v>66.599999999999994</v>
      </c>
      <c r="AF112" s="56">
        <v>78</v>
      </c>
      <c r="AH112" s="56">
        <v>172</v>
      </c>
      <c r="AJ112" s="56">
        <v>141</v>
      </c>
      <c r="AL112" s="56">
        <v>606</v>
      </c>
      <c r="AN112" s="56">
        <v>400</v>
      </c>
      <c r="AP112" s="56">
        <v>527</v>
      </c>
      <c r="AR112" s="56">
        <v>488</v>
      </c>
      <c r="AT112" s="56">
        <v>192</v>
      </c>
      <c r="AV112" s="56">
        <v>96</v>
      </c>
      <c r="AX112" s="56">
        <v>281</v>
      </c>
      <c r="AY112" s="56" t="s">
        <v>2147</v>
      </c>
      <c r="AZ112" s="56">
        <v>110</v>
      </c>
      <c r="BB112" s="56">
        <v>116</v>
      </c>
    </row>
    <row r="113" spans="1:54" ht="16" x14ac:dyDescent="0.2">
      <c r="A113" s="56">
        <v>112</v>
      </c>
      <c r="B113" s="56">
        <v>112</v>
      </c>
      <c r="C113" s="56">
        <v>122</v>
      </c>
      <c r="D113" s="56" t="s">
        <v>1639</v>
      </c>
      <c r="E113" s="56" t="s">
        <v>963</v>
      </c>
      <c r="F113" s="56" t="s">
        <v>76</v>
      </c>
      <c r="G113" s="56" t="s">
        <v>58</v>
      </c>
      <c r="H113" s="56" t="s">
        <v>82</v>
      </c>
      <c r="I113" s="56" t="s">
        <v>50</v>
      </c>
      <c r="J113" s="56" t="s">
        <v>64</v>
      </c>
      <c r="K113" s="56">
        <v>43.3</v>
      </c>
      <c r="L113" s="56">
        <v>273</v>
      </c>
      <c r="M113" s="56">
        <v>56.5</v>
      </c>
      <c r="N113" s="56">
        <v>208</v>
      </c>
      <c r="O113" s="56">
        <v>73.8</v>
      </c>
      <c r="P113" s="56">
        <v>206</v>
      </c>
      <c r="Q113" s="56">
        <v>73.3</v>
      </c>
      <c r="R113" s="56">
        <v>188</v>
      </c>
      <c r="S113" s="56">
        <v>100</v>
      </c>
      <c r="T113" s="56">
        <v>26</v>
      </c>
      <c r="U113" s="56">
        <v>98.6</v>
      </c>
      <c r="V113" s="56">
        <v>83</v>
      </c>
      <c r="W113" s="56">
        <v>98.6</v>
      </c>
      <c r="X113" s="56">
        <v>70</v>
      </c>
      <c r="Y113" s="56">
        <v>89.6</v>
      </c>
      <c r="Z113" s="56">
        <v>179</v>
      </c>
      <c r="AA113" s="56">
        <v>98.9</v>
      </c>
      <c r="AB113" s="56">
        <v>29</v>
      </c>
      <c r="AC113" s="56">
        <v>72.2</v>
      </c>
      <c r="AD113" s="56" t="s">
        <v>577</v>
      </c>
      <c r="AE113" s="56">
        <v>66.5</v>
      </c>
      <c r="AF113" s="56">
        <v>273</v>
      </c>
      <c r="AH113" s="56">
        <v>208</v>
      </c>
      <c r="AJ113" s="56">
        <v>206</v>
      </c>
      <c r="AL113" s="56">
        <v>188</v>
      </c>
      <c r="AN113" s="56">
        <v>26</v>
      </c>
      <c r="AP113" s="56">
        <v>83</v>
      </c>
      <c r="AR113" s="56">
        <v>70</v>
      </c>
      <c r="AT113" s="56">
        <v>179</v>
      </c>
      <c r="AV113" s="56">
        <v>29</v>
      </c>
      <c r="AX113" s="56">
        <v>289</v>
      </c>
      <c r="AY113" s="56" t="s">
        <v>2147</v>
      </c>
      <c r="AZ113" s="56">
        <v>112</v>
      </c>
      <c r="BB113" s="56">
        <v>122</v>
      </c>
    </row>
    <row r="114" spans="1:54" ht="16" x14ac:dyDescent="0.2">
      <c r="A114" s="56">
        <v>113</v>
      </c>
      <c r="B114" s="56">
        <v>113</v>
      </c>
      <c r="C114" s="56">
        <v>104</v>
      </c>
      <c r="D114" s="56" t="s">
        <v>1762</v>
      </c>
      <c r="E114" s="56" t="s">
        <v>80</v>
      </c>
      <c r="F114" s="56" t="s">
        <v>69</v>
      </c>
      <c r="G114" s="56" t="s">
        <v>58</v>
      </c>
      <c r="H114" s="56" t="s">
        <v>62</v>
      </c>
      <c r="I114" s="56" t="s">
        <v>50</v>
      </c>
      <c r="J114" s="56" t="s">
        <v>64</v>
      </c>
      <c r="K114" s="56">
        <v>61.5</v>
      </c>
      <c r="L114" s="56">
        <v>165</v>
      </c>
      <c r="M114" s="56">
        <v>74.900000000000006</v>
      </c>
      <c r="N114" s="56">
        <v>127</v>
      </c>
      <c r="O114" s="56">
        <v>63.8</v>
      </c>
      <c r="P114" s="56">
        <v>278</v>
      </c>
      <c r="Q114" s="56">
        <v>51.3</v>
      </c>
      <c r="R114" s="56">
        <v>368</v>
      </c>
      <c r="S114" s="56">
        <v>98.8</v>
      </c>
      <c r="T114" s="56">
        <v>131</v>
      </c>
      <c r="U114" s="56">
        <v>99.7</v>
      </c>
      <c r="V114" s="56">
        <v>47</v>
      </c>
      <c r="W114" s="56">
        <v>99.7</v>
      </c>
      <c r="X114" s="56">
        <v>36</v>
      </c>
      <c r="Y114" s="56">
        <v>87.7</v>
      </c>
      <c r="Z114" s="56">
        <v>208</v>
      </c>
      <c r="AA114" s="56">
        <v>28.9</v>
      </c>
      <c r="AB114" s="56">
        <v>575</v>
      </c>
      <c r="AC114" s="56">
        <v>86.2</v>
      </c>
      <c r="AD114" s="56">
        <v>97</v>
      </c>
      <c r="AE114" s="56">
        <v>66.400000000000006</v>
      </c>
      <c r="AF114" s="56">
        <v>165</v>
      </c>
      <c r="AH114" s="56">
        <v>127</v>
      </c>
      <c r="AJ114" s="56">
        <v>278</v>
      </c>
      <c r="AL114" s="56">
        <v>368</v>
      </c>
      <c r="AN114" s="56">
        <v>131</v>
      </c>
      <c r="AP114" s="56">
        <v>47</v>
      </c>
      <c r="AR114" s="56">
        <v>36</v>
      </c>
      <c r="AT114" s="56">
        <v>208</v>
      </c>
      <c r="AV114" s="56">
        <v>575</v>
      </c>
      <c r="AX114" s="56">
        <v>97</v>
      </c>
      <c r="AZ114" s="56">
        <v>113</v>
      </c>
      <c r="BB114" s="56">
        <v>104</v>
      </c>
    </row>
    <row r="115" spans="1:54" ht="16" x14ac:dyDescent="0.2">
      <c r="A115" s="56">
        <v>114</v>
      </c>
      <c r="B115" s="56">
        <v>114</v>
      </c>
      <c r="C115" s="56">
        <v>113</v>
      </c>
      <c r="D115" s="56" t="s">
        <v>1736</v>
      </c>
      <c r="E115" s="56" t="s">
        <v>576</v>
      </c>
      <c r="F115" s="56" t="s">
        <v>69</v>
      </c>
      <c r="G115" s="56" t="s">
        <v>77</v>
      </c>
      <c r="H115" s="56" t="s">
        <v>62</v>
      </c>
      <c r="I115" s="56" t="s">
        <v>50</v>
      </c>
      <c r="J115" s="56" t="s">
        <v>64</v>
      </c>
      <c r="K115" s="56">
        <v>57.5</v>
      </c>
      <c r="L115" s="56">
        <v>189</v>
      </c>
      <c r="M115" s="56">
        <v>56.1</v>
      </c>
      <c r="N115" s="56">
        <v>212</v>
      </c>
      <c r="O115" s="56">
        <v>35.1</v>
      </c>
      <c r="P115" s="56">
        <v>564</v>
      </c>
      <c r="Q115" s="56">
        <v>79.599999999999994</v>
      </c>
      <c r="R115" s="56">
        <v>160</v>
      </c>
      <c r="S115" s="56">
        <v>97.2</v>
      </c>
      <c r="T115" s="56">
        <v>147</v>
      </c>
      <c r="U115" s="56">
        <v>60</v>
      </c>
      <c r="V115" s="56">
        <v>343</v>
      </c>
      <c r="W115" s="56">
        <v>63.9</v>
      </c>
      <c r="X115" s="56">
        <v>312</v>
      </c>
      <c r="Y115" s="56">
        <v>80.900000000000006</v>
      </c>
      <c r="Z115" s="56">
        <v>332</v>
      </c>
      <c r="AA115" s="56">
        <v>97.1</v>
      </c>
      <c r="AB115" s="56">
        <v>55</v>
      </c>
      <c r="AC115" s="56">
        <v>88.3</v>
      </c>
      <c r="AD115" s="56">
        <v>77</v>
      </c>
      <c r="AE115" s="56">
        <v>66.3</v>
      </c>
      <c r="AF115" s="56">
        <v>189</v>
      </c>
      <c r="AH115" s="56">
        <v>212</v>
      </c>
      <c r="AJ115" s="56">
        <v>564</v>
      </c>
      <c r="AL115" s="56">
        <v>160</v>
      </c>
      <c r="AN115" s="56">
        <v>147</v>
      </c>
      <c r="AP115" s="56">
        <v>343</v>
      </c>
      <c r="AR115" s="56">
        <v>312</v>
      </c>
      <c r="AT115" s="56">
        <v>332</v>
      </c>
      <c r="AV115" s="56">
        <v>55</v>
      </c>
      <c r="AX115" s="56">
        <v>77</v>
      </c>
      <c r="AZ115" s="56">
        <v>114</v>
      </c>
      <c r="BB115" s="56">
        <v>113</v>
      </c>
    </row>
    <row r="116" spans="1:54" ht="16" x14ac:dyDescent="0.2">
      <c r="A116" s="56">
        <v>115</v>
      </c>
      <c r="B116" s="56">
        <v>114</v>
      </c>
      <c r="C116" s="56">
        <v>130</v>
      </c>
      <c r="D116" s="56" t="s">
        <v>1805</v>
      </c>
      <c r="E116" s="56" t="s">
        <v>46</v>
      </c>
      <c r="F116" s="56" t="s">
        <v>47</v>
      </c>
      <c r="G116" s="56" t="s">
        <v>84</v>
      </c>
      <c r="H116" s="56" t="s">
        <v>82</v>
      </c>
      <c r="I116" s="56" t="s">
        <v>50</v>
      </c>
      <c r="J116" s="56" t="s">
        <v>64</v>
      </c>
      <c r="K116" s="56">
        <v>72.7</v>
      </c>
      <c r="L116" s="56">
        <v>125</v>
      </c>
      <c r="M116" s="56">
        <v>70.099999999999994</v>
      </c>
      <c r="N116" s="56">
        <v>146</v>
      </c>
      <c r="O116" s="56">
        <v>28.3</v>
      </c>
      <c r="P116" s="56">
        <v>675</v>
      </c>
      <c r="Q116" s="56">
        <v>66.5</v>
      </c>
      <c r="R116" s="56">
        <v>237</v>
      </c>
      <c r="S116" s="56">
        <v>86.5</v>
      </c>
      <c r="T116" s="56">
        <v>250</v>
      </c>
      <c r="U116" s="56">
        <v>61.9</v>
      </c>
      <c r="V116" s="56">
        <v>327</v>
      </c>
      <c r="W116" s="56">
        <v>65.599999999999994</v>
      </c>
      <c r="X116" s="56">
        <v>298</v>
      </c>
      <c r="Y116" s="56">
        <v>90.8</v>
      </c>
      <c r="Z116" s="56">
        <v>165</v>
      </c>
      <c r="AA116" s="56">
        <v>38</v>
      </c>
      <c r="AB116" s="56">
        <v>457</v>
      </c>
      <c r="AC116" s="56">
        <v>79.8</v>
      </c>
      <c r="AD116" s="56">
        <v>174</v>
      </c>
      <c r="AE116" s="56">
        <v>66.3</v>
      </c>
      <c r="AF116" s="56">
        <v>125</v>
      </c>
      <c r="AH116" s="56">
        <v>146</v>
      </c>
      <c r="AJ116" s="56">
        <v>675</v>
      </c>
      <c r="AL116" s="56">
        <v>237</v>
      </c>
      <c r="AN116" s="56">
        <v>250</v>
      </c>
      <c r="AP116" s="56">
        <v>327</v>
      </c>
      <c r="AR116" s="56">
        <v>298</v>
      </c>
      <c r="AT116" s="56">
        <v>165</v>
      </c>
      <c r="AV116" s="56">
        <v>457</v>
      </c>
      <c r="AX116" s="56">
        <v>174</v>
      </c>
      <c r="AZ116" s="56">
        <v>114</v>
      </c>
      <c r="BB116" s="56">
        <v>130</v>
      </c>
    </row>
    <row r="117" spans="1:54" ht="16" x14ac:dyDescent="0.2">
      <c r="A117" s="56">
        <v>116</v>
      </c>
      <c r="B117" s="56">
        <v>116</v>
      </c>
      <c r="C117" s="56">
        <v>93</v>
      </c>
      <c r="D117" s="56" t="s">
        <v>1900</v>
      </c>
      <c r="E117" s="56" t="s">
        <v>144</v>
      </c>
      <c r="F117" s="56" t="s">
        <v>47</v>
      </c>
      <c r="G117" s="56" t="s">
        <v>77</v>
      </c>
      <c r="H117" s="56" t="s">
        <v>82</v>
      </c>
      <c r="I117" s="56" t="s">
        <v>50</v>
      </c>
      <c r="J117" s="56" t="s">
        <v>51</v>
      </c>
      <c r="K117" s="56">
        <v>98</v>
      </c>
      <c r="L117" s="56">
        <v>36</v>
      </c>
      <c r="M117" s="56">
        <v>98.6</v>
      </c>
      <c r="N117" s="56">
        <v>29</v>
      </c>
      <c r="O117" s="56">
        <v>35.1</v>
      </c>
      <c r="P117" s="56">
        <v>562</v>
      </c>
      <c r="Q117" s="56">
        <v>14.2</v>
      </c>
      <c r="R117" s="56" t="s">
        <v>53</v>
      </c>
      <c r="S117" s="56">
        <v>42</v>
      </c>
      <c r="T117" s="56">
        <v>482</v>
      </c>
      <c r="U117" s="56">
        <v>7.8</v>
      </c>
      <c r="V117" s="56" t="s">
        <v>53</v>
      </c>
      <c r="W117" s="56">
        <v>11.9</v>
      </c>
      <c r="X117" s="56" t="s">
        <v>53</v>
      </c>
      <c r="Y117" s="56">
        <v>81.2</v>
      </c>
      <c r="Z117" s="56">
        <v>328</v>
      </c>
      <c r="AA117" s="56">
        <v>99.9</v>
      </c>
      <c r="AB117" s="56">
        <v>13</v>
      </c>
      <c r="AC117" s="56">
        <v>80</v>
      </c>
      <c r="AD117" s="56" t="s">
        <v>1521</v>
      </c>
      <c r="AE117" s="56">
        <v>66.099999999999994</v>
      </c>
      <c r="AF117" s="56">
        <v>36</v>
      </c>
      <c r="AH117" s="56">
        <v>29</v>
      </c>
      <c r="AJ117" s="56">
        <v>562</v>
      </c>
      <c r="AL117" s="56">
        <v>801</v>
      </c>
      <c r="AM117" s="56" t="s">
        <v>2148</v>
      </c>
      <c r="AN117" s="56">
        <v>482</v>
      </c>
      <c r="AP117" s="56">
        <v>801</v>
      </c>
      <c r="AQ117" s="56" t="s">
        <v>2148</v>
      </c>
      <c r="AR117" s="56">
        <v>801</v>
      </c>
      <c r="AS117" s="56" t="s">
        <v>2148</v>
      </c>
      <c r="AT117" s="56">
        <v>328</v>
      </c>
      <c r="AV117" s="56">
        <v>13</v>
      </c>
      <c r="AX117" s="56">
        <v>169</v>
      </c>
      <c r="AY117" s="56" t="s">
        <v>2147</v>
      </c>
      <c r="AZ117" s="56">
        <v>116</v>
      </c>
      <c r="BB117" s="56">
        <v>93</v>
      </c>
    </row>
    <row r="118" spans="1:54" ht="16" x14ac:dyDescent="0.2">
      <c r="A118" s="56">
        <v>117</v>
      </c>
      <c r="B118" s="56">
        <v>116</v>
      </c>
      <c r="C118" s="56">
        <v>117</v>
      </c>
      <c r="D118" s="56" t="s">
        <v>1816</v>
      </c>
      <c r="E118" s="56" t="s">
        <v>576</v>
      </c>
      <c r="F118" s="56" t="s">
        <v>69</v>
      </c>
      <c r="G118" s="56" t="s">
        <v>77</v>
      </c>
      <c r="H118" s="56" t="s">
        <v>49</v>
      </c>
      <c r="I118" s="56" t="s">
        <v>50</v>
      </c>
      <c r="J118" s="56" t="s">
        <v>64</v>
      </c>
      <c r="K118" s="56">
        <v>74.5</v>
      </c>
      <c r="L118" s="56">
        <v>114</v>
      </c>
      <c r="M118" s="56">
        <v>37.700000000000003</v>
      </c>
      <c r="N118" s="56">
        <v>370</v>
      </c>
      <c r="O118" s="56">
        <v>66.900000000000006</v>
      </c>
      <c r="P118" s="56">
        <v>256</v>
      </c>
      <c r="Q118" s="56">
        <v>62.7</v>
      </c>
      <c r="R118" s="56">
        <v>262</v>
      </c>
      <c r="S118" s="56">
        <v>78.5</v>
      </c>
      <c r="T118" s="56">
        <v>305</v>
      </c>
      <c r="U118" s="56">
        <v>13.1</v>
      </c>
      <c r="V118" s="56" t="s">
        <v>53</v>
      </c>
      <c r="W118" s="56">
        <v>19.100000000000001</v>
      </c>
      <c r="X118" s="56">
        <v>779</v>
      </c>
      <c r="Y118" s="56">
        <v>96.1</v>
      </c>
      <c r="Z118" s="56">
        <v>57</v>
      </c>
      <c r="AA118" s="56">
        <v>94.2</v>
      </c>
      <c r="AB118" s="56">
        <v>80</v>
      </c>
      <c r="AC118" s="56">
        <v>95.6</v>
      </c>
      <c r="AD118" s="56">
        <v>18</v>
      </c>
      <c r="AE118" s="56">
        <v>66.099999999999994</v>
      </c>
      <c r="AF118" s="56">
        <v>114</v>
      </c>
      <c r="AH118" s="56">
        <v>370</v>
      </c>
      <c r="AJ118" s="56">
        <v>256</v>
      </c>
      <c r="AL118" s="56">
        <v>262</v>
      </c>
      <c r="AN118" s="56">
        <v>305</v>
      </c>
      <c r="AP118" s="56">
        <v>801</v>
      </c>
      <c r="AQ118" s="56" t="s">
        <v>2148</v>
      </c>
      <c r="AR118" s="56">
        <v>779</v>
      </c>
      <c r="AT118" s="56">
        <v>57</v>
      </c>
      <c r="AV118" s="56">
        <v>80</v>
      </c>
      <c r="AX118" s="56">
        <v>18</v>
      </c>
      <c r="AZ118" s="56">
        <v>116</v>
      </c>
      <c r="BB118" s="56">
        <v>117</v>
      </c>
    </row>
    <row r="119" spans="1:54" ht="16" x14ac:dyDescent="0.2">
      <c r="A119" s="56">
        <v>118</v>
      </c>
      <c r="B119" s="56">
        <v>118</v>
      </c>
      <c r="C119" s="56">
        <v>126</v>
      </c>
      <c r="D119" s="56" t="s">
        <v>1780</v>
      </c>
      <c r="E119" s="56" t="s">
        <v>1077</v>
      </c>
      <c r="F119" s="56" t="s">
        <v>69</v>
      </c>
      <c r="G119" s="56" t="s">
        <v>77</v>
      </c>
      <c r="H119" s="56" t="s">
        <v>82</v>
      </c>
      <c r="I119" s="56" t="s">
        <v>50</v>
      </c>
      <c r="J119" s="56" t="s">
        <v>64</v>
      </c>
      <c r="K119" s="56">
        <v>66.5</v>
      </c>
      <c r="L119" s="56">
        <v>149</v>
      </c>
      <c r="M119" s="56">
        <v>57.6</v>
      </c>
      <c r="N119" s="56">
        <v>204</v>
      </c>
      <c r="O119" s="56">
        <v>19.7</v>
      </c>
      <c r="P119" s="56" t="s">
        <v>53</v>
      </c>
      <c r="Q119" s="56">
        <v>62</v>
      </c>
      <c r="R119" s="56">
        <v>272</v>
      </c>
      <c r="S119" s="56">
        <v>99.5</v>
      </c>
      <c r="T119" s="56">
        <v>112</v>
      </c>
      <c r="U119" s="56">
        <v>89.6</v>
      </c>
      <c r="V119" s="56">
        <v>170</v>
      </c>
      <c r="W119" s="56">
        <v>90.5</v>
      </c>
      <c r="X119" s="56">
        <v>144</v>
      </c>
      <c r="Y119" s="56">
        <v>89</v>
      </c>
      <c r="Z119" s="56">
        <v>188</v>
      </c>
      <c r="AA119" s="56">
        <v>92.2</v>
      </c>
      <c r="AB119" s="56">
        <v>88</v>
      </c>
      <c r="AC119" s="56">
        <v>91.7</v>
      </c>
      <c r="AD119" s="56" t="s">
        <v>1586</v>
      </c>
      <c r="AE119" s="56">
        <v>66</v>
      </c>
      <c r="AF119" s="56">
        <v>149</v>
      </c>
      <c r="AH119" s="56">
        <v>204</v>
      </c>
      <c r="AJ119" s="56">
        <v>801</v>
      </c>
      <c r="AK119" s="56" t="s">
        <v>2148</v>
      </c>
      <c r="AL119" s="56">
        <v>272</v>
      </c>
      <c r="AN119" s="56">
        <v>112</v>
      </c>
      <c r="AP119" s="56">
        <v>170</v>
      </c>
      <c r="AR119" s="56">
        <v>144</v>
      </c>
      <c r="AT119" s="56">
        <v>188</v>
      </c>
      <c r="AV119" s="56">
        <v>88</v>
      </c>
      <c r="AX119" s="56">
        <v>49</v>
      </c>
      <c r="AY119" s="56" t="s">
        <v>2147</v>
      </c>
      <c r="AZ119" s="56">
        <v>118</v>
      </c>
      <c r="BB119" s="56">
        <v>126</v>
      </c>
    </row>
    <row r="120" spans="1:54" ht="16" x14ac:dyDescent="0.2">
      <c r="A120" s="56">
        <v>119</v>
      </c>
      <c r="B120" s="56">
        <v>119</v>
      </c>
      <c r="C120" s="56">
        <v>141</v>
      </c>
      <c r="D120" s="56" t="s">
        <v>1835</v>
      </c>
      <c r="E120" s="56" t="s">
        <v>1237</v>
      </c>
      <c r="F120" s="56" t="s">
        <v>69</v>
      </c>
      <c r="G120" s="56" t="s">
        <v>84</v>
      </c>
      <c r="H120" s="56" t="s">
        <v>82</v>
      </c>
      <c r="I120" s="56" t="s">
        <v>50</v>
      </c>
      <c r="J120" s="56" t="s">
        <v>64</v>
      </c>
      <c r="K120" s="56">
        <v>80.400000000000006</v>
      </c>
      <c r="L120" s="56">
        <v>97</v>
      </c>
      <c r="M120" s="56">
        <v>46.3</v>
      </c>
      <c r="N120" s="56">
        <v>288</v>
      </c>
      <c r="O120" s="56">
        <v>30.3</v>
      </c>
      <c r="P120" s="56">
        <v>629</v>
      </c>
      <c r="Q120" s="56">
        <v>64.900000000000006</v>
      </c>
      <c r="R120" s="56">
        <v>249</v>
      </c>
      <c r="S120" s="56">
        <v>89.7</v>
      </c>
      <c r="T120" s="56">
        <v>225</v>
      </c>
      <c r="U120" s="56">
        <v>68.400000000000006</v>
      </c>
      <c r="V120" s="56">
        <v>288</v>
      </c>
      <c r="W120" s="56">
        <v>50.9</v>
      </c>
      <c r="X120" s="56">
        <v>408</v>
      </c>
      <c r="Y120" s="56">
        <v>94.3</v>
      </c>
      <c r="Z120" s="56">
        <v>93</v>
      </c>
      <c r="AA120" s="56">
        <v>61.2</v>
      </c>
      <c r="AB120" s="56">
        <v>263</v>
      </c>
      <c r="AC120" s="56">
        <v>58.6</v>
      </c>
      <c r="AD120" s="56" t="s">
        <v>652</v>
      </c>
      <c r="AE120" s="56">
        <v>65.7</v>
      </c>
      <c r="AF120" s="56">
        <v>97</v>
      </c>
      <c r="AH120" s="56">
        <v>288</v>
      </c>
      <c r="AJ120" s="56">
        <v>629</v>
      </c>
      <c r="AL120" s="56">
        <v>249</v>
      </c>
      <c r="AN120" s="56">
        <v>225</v>
      </c>
      <c r="AP120" s="56">
        <v>288</v>
      </c>
      <c r="AR120" s="56">
        <v>408</v>
      </c>
      <c r="AT120" s="56">
        <v>93</v>
      </c>
      <c r="AV120" s="56">
        <v>263</v>
      </c>
      <c r="AX120" s="56">
        <v>530</v>
      </c>
      <c r="AY120" s="56" t="s">
        <v>2147</v>
      </c>
      <c r="AZ120" s="56">
        <v>119</v>
      </c>
      <c r="BB120" s="56">
        <v>141</v>
      </c>
    </row>
    <row r="121" spans="1:54" ht="16" x14ac:dyDescent="0.2">
      <c r="A121" s="56">
        <v>120</v>
      </c>
      <c r="B121" s="56">
        <v>119</v>
      </c>
      <c r="C121" s="56">
        <v>141</v>
      </c>
      <c r="D121" s="56" t="s">
        <v>1701</v>
      </c>
      <c r="E121" s="56" t="s">
        <v>46</v>
      </c>
      <c r="F121" s="56" t="s">
        <v>47</v>
      </c>
      <c r="G121" s="56" t="s">
        <v>58</v>
      </c>
      <c r="H121" s="56" t="s">
        <v>49</v>
      </c>
      <c r="I121" s="56" t="s">
        <v>50</v>
      </c>
      <c r="J121" s="56" t="s">
        <v>51</v>
      </c>
      <c r="K121" s="56">
        <v>50.6</v>
      </c>
      <c r="L121" s="56">
        <v>221</v>
      </c>
      <c r="M121" s="56">
        <v>51</v>
      </c>
      <c r="N121" s="56">
        <v>245</v>
      </c>
      <c r="O121" s="56">
        <v>74.900000000000006</v>
      </c>
      <c r="P121" s="56">
        <v>196</v>
      </c>
      <c r="Q121" s="56">
        <v>81.599999999999994</v>
      </c>
      <c r="R121" s="56">
        <v>148</v>
      </c>
      <c r="S121" s="56">
        <v>91.3</v>
      </c>
      <c r="T121" s="56">
        <v>215</v>
      </c>
      <c r="U121" s="56">
        <v>96.6</v>
      </c>
      <c r="V121" s="56">
        <v>104</v>
      </c>
      <c r="W121" s="56">
        <v>96.8</v>
      </c>
      <c r="X121" s="56">
        <v>91</v>
      </c>
      <c r="Y121" s="56">
        <v>66.3</v>
      </c>
      <c r="Z121" s="56">
        <v>605</v>
      </c>
      <c r="AA121" s="56">
        <v>45.7</v>
      </c>
      <c r="AB121" s="56">
        <v>381</v>
      </c>
      <c r="AC121" s="56">
        <v>81.5</v>
      </c>
      <c r="AD121" s="56">
        <v>156</v>
      </c>
      <c r="AE121" s="56">
        <v>65.7</v>
      </c>
      <c r="AF121" s="56">
        <v>221</v>
      </c>
      <c r="AH121" s="56">
        <v>245</v>
      </c>
      <c r="AJ121" s="56">
        <v>196</v>
      </c>
      <c r="AL121" s="56">
        <v>148</v>
      </c>
      <c r="AN121" s="56">
        <v>215</v>
      </c>
      <c r="AP121" s="56">
        <v>104</v>
      </c>
      <c r="AR121" s="56">
        <v>91</v>
      </c>
      <c r="AT121" s="56">
        <v>605</v>
      </c>
      <c r="AV121" s="56">
        <v>381</v>
      </c>
      <c r="AX121" s="56">
        <v>156</v>
      </c>
      <c r="AZ121" s="56">
        <v>119</v>
      </c>
      <c r="BB121" s="56">
        <v>141</v>
      </c>
    </row>
    <row r="122" spans="1:54" ht="16" x14ac:dyDescent="0.2">
      <c r="A122" s="56">
        <v>121</v>
      </c>
      <c r="B122" s="56">
        <v>119</v>
      </c>
      <c r="C122" s="56">
        <v>119</v>
      </c>
      <c r="D122" s="56" t="s">
        <v>1786</v>
      </c>
      <c r="E122" s="56" t="s">
        <v>533</v>
      </c>
      <c r="F122" s="56" t="s">
        <v>69</v>
      </c>
      <c r="G122" s="56" t="s">
        <v>77</v>
      </c>
      <c r="H122" s="56" t="s">
        <v>82</v>
      </c>
      <c r="I122" s="56" t="s">
        <v>50</v>
      </c>
      <c r="J122" s="56" t="s">
        <v>64</v>
      </c>
      <c r="K122" s="56">
        <v>67.8</v>
      </c>
      <c r="L122" s="56">
        <v>143</v>
      </c>
      <c r="M122" s="56">
        <v>27.7</v>
      </c>
      <c r="N122" s="56">
        <v>498</v>
      </c>
      <c r="O122" s="56">
        <v>78.400000000000006</v>
      </c>
      <c r="P122" s="56">
        <v>176</v>
      </c>
      <c r="Q122" s="56">
        <v>67.7</v>
      </c>
      <c r="R122" s="56">
        <v>232</v>
      </c>
      <c r="S122" s="56">
        <v>95.8</v>
      </c>
      <c r="T122" s="56">
        <v>167</v>
      </c>
      <c r="U122" s="56">
        <v>46</v>
      </c>
      <c r="V122" s="56">
        <v>439</v>
      </c>
      <c r="W122" s="56">
        <v>34.299999999999997</v>
      </c>
      <c r="X122" s="56">
        <v>560</v>
      </c>
      <c r="Y122" s="56">
        <v>96.8</v>
      </c>
      <c r="Z122" s="56">
        <v>43</v>
      </c>
      <c r="AA122" s="56">
        <v>86.6</v>
      </c>
      <c r="AB122" s="56">
        <v>129</v>
      </c>
      <c r="AC122" s="56">
        <v>72.3</v>
      </c>
      <c r="AD122" s="56" t="s">
        <v>1407</v>
      </c>
      <c r="AE122" s="56">
        <v>65.7</v>
      </c>
      <c r="AF122" s="56">
        <v>143</v>
      </c>
      <c r="AH122" s="56">
        <v>498</v>
      </c>
      <c r="AJ122" s="56">
        <v>176</v>
      </c>
      <c r="AL122" s="56">
        <v>232</v>
      </c>
      <c r="AN122" s="56">
        <v>167</v>
      </c>
      <c r="AP122" s="56">
        <v>439</v>
      </c>
      <c r="AR122" s="56">
        <v>560</v>
      </c>
      <c r="AT122" s="56">
        <v>43</v>
      </c>
      <c r="AV122" s="56">
        <v>129</v>
      </c>
      <c r="AX122" s="56">
        <v>286</v>
      </c>
      <c r="AY122" s="56" t="s">
        <v>2147</v>
      </c>
      <c r="AZ122" s="56">
        <v>119</v>
      </c>
      <c r="BB122" s="56">
        <v>119</v>
      </c>
    </row>
    <row r="123" spans="1:54" ht="16" x14ac:dyDescent="0.2">
      <c r="A123" s="56">
        <v>122</v>
      </c>
      <c r="B123" s="56">
        <v>119</v>
      </c>
      <c r="C123" s="56">
        <v>115</v>
      </c>
      <c r="D123" s="56" t="s">
        <v>1716</v>
      </c>
      <c r="E123" s="56" t="s">
        <v>160</v>
      </c>
      <c r="F123" s="56" t="s">
        <v>47</v>
      </c>
      <c r="G123" s="56" t="s">
        <v>84</v>
      </c>
      <c r="H123" s="56" t="s">
        <v>49</v>
      </c>
      <c r="I123" s="56" t="s">
        <v>50</v>
      </c>
      <c r="J123" s="56" t="s">
        <v>64</v>
      </c>
      <c r="K123" s="56">
        <v>53</v>
      </c>
      <c r="L123" s="56">
        <v>209</v>
      </c>
      <c r="M123" s="56">
        <v>74.2</v>
      </c>
      <c r="N123" s="56">
        <v>130</v>
      </c>
      <c r="O123" s="56">
        <v>8.8000000000000007</v>
      </c>
      <c r="P123" s="56" t="s">
        <v>53</v>
      </c>
      <c r="Q123" s="56">
        <v>88.3</v>
      </c>
      <c r="R123" s="56">
        <v>108</v>
      </c>
      <c r="S123" s="56">
        <v>81.5</v>
      </c>
      <c r="T123" s="56">
        <v>283</v>
      </c>
      <c r="U123" s="56">
        <v>76.599999999999994</v>
      </c>
      <c r="V123" s="56">
        <v>247</v>
      </c>
      <c r="W123" s="56">
        <v>78.900000000000006</v>
      </c>
      <c r="X123" s="56">
        <v>219</v>
      </c>
      <c r="Y123" s="56">
        <v>83.5</v>
      </c>
      <c r="Z123" s="56">
        <v>285</v>
      </c>
      <c r="AA123" s="56">
        <v>72</v>
      </c>
      <c r="AB123" s="56">
        <v>201</v>
      </c>
      <c r="AC123" s="56">
        <v>90.5</v>
      </c>
      <c r="AD123" s="56">
        <v>60</v>
      </c>
      <c r="AE123" s="56">
        <v>65.7</v>
      </c>
      <c r="AF123" s="56">
        <v>209</v>
      </c>
      <c r="AH123" s="56">
        <v>130</v>
      </c>
      <c r="AJ123" s="56">
        <v>801</v>
      </c>
      <c r="AK123" s="56" t="s">
        <v>2148</v>
      </c>
      <c r="AL123" s="56">
        <v>108</v>
      </c>
      <c r="AN123" s="56">
        <v>283</v>
      </c>
      <c r="AP123" s="56">
        <v>247</v>
      </c>
      <c r="AR123" s="56">
        <v>219</v>
      </c>
      <c r="AT123" s="56">
        <v>285</v>
      </c>
      <c r="AV123" s="56">
        <v>201</v>
      </c>
      <c r="AX123" s="56">
        <v>60</v>
      </c>
      <c r="AZ123" s="56">
        <v>119</v>
      </c>
      <c r="BB123" s="56">
        <v>115</v>
      </c>
    </row>
    <row r="124" spans="1:54" ht="16" x14ac:dyDescent="0.2">
      <c r="A124" s="56">
        <v>123</v>
      </c>
      <c r="B124" s="56">
        <v>123</v>
      </c>
      <c r="C124" s="56">
        <v>114</v>
      </c>
      <c r="D124" s="56" t="s">
        <v>1824</v>
      </c>
      <c r="E124" s="56" t="s">
        <v>46</v>
      </c>
      <c r="F124" s="56" t="s">
        <v>47</v>
      </c>
      <c r="G124" s="56" t="s">
        <v>84</v>
      </c>
      <c r="H124" s="56" t="s">
        <v>49</v>
      </c>
      <c r="I124" s="56" t="s">
        <v>50</v>
      </c>
      <c r="J124" s="56" t="s">
        <v>64</v>
      </c>
      <c r="K124" s="56">
        <v>76</v>
      </c>
      <c r="L124" s="56">
        <v>107</v>
      </c>
      <c r="M124" s="56">
        <v>92.8</v>
      </c>
      <c r="N124" s="56">
        <v>61</v>
      </c>
      <c r="O124" s="56">
        <v>32.4</v>
      </c>
      <c r="P124" s="56">
        <v>595</v>
      </c>
      <c r="Q124" s="56">
        <v>54.2</v>
      </c>
      <c r="R124" s="56">
        <v>340</v>
      </c>
      <c r="S124" s="56">
        <v>21.5</v>
      </c>
      <c r="T124" s="56">
        <v>692</v>
      </c>
      <c r="U124" s="56">
        <v>60.4</v>
      </c>
      <c r="V124" s="56">
        <v>339</v>
      </c>
      <c r="W124" s="56">
        <v>64.2</v>
      </c>
      <c r="X124" s="56">
        <v>308</v>
      </c>
      <c r="Y124" s="56">
        <v>79</v>
      </c>
      <c r="Z124" s="56">
        <v>368</v>
      </c>
      <c r="AA124" s="56">
        <v>67.5</v>
      </c>
      <c r="AB124" s="56">
        <v>228</v>
      </c>
      <c r="AC124" s="56">
        <v>66.099999999999994</v>
      </c>
      <c r="AD124" s="56" t="s">
        <v>985</v>
      </c>
      <c r="AE124" s="56">
        <v>65.5</v>
      </c>
      <c r="AF124" s="56">
        <v>107</v>
      </c>
      <c r="AH124" s="56">
        <v>61</v>
      </c>
      <c r="AJ124" s="56">
        <v>595</v>
      </c>
      <c r="AL124" s="56">
        <v>340</v>
      </c>
      <c r="AN124" s="56">
        <v>692</v>
      </c>
      <c r="AP124" s="56">
        <v>339</v>
      </c>
      <c r="AR124" s="56">
        <v>308</v>
      </c>
      <c r="AT124" s="56">
        <v>368</v>
      </c>
      <c r="AV124" s="56">
        <v>228</v>
      </c>
      <c r="AX124" s="56">
        <v>376</v>
      </c>
      <c r="AY124" s="56" t="s">
        <v>2147</v>
      </c>
      <c r="AZ124" s="56">
        <v>123</v>
      </c>
      <c r="BB124" s="56">
        <v>114</v>
      </c>
    </row>
    <row r="125" spans="1:54" ht="16" x14ac:dyDescent="0.2">
      <c r="A125" s="56">
        <v>124</v>
      </c>
      <c r="B125" s="56">
        <v>123</v>
      </c>
      <c r="C125" s="56">
        <v>150</v>
      </c>
      <c r="D125" s="56" t="s">
        <v>1787</v>
      </c>
      <c r="E125" s="56" t="s">
        <v>130</v>
      </c>
      <c r="F125" s="56" t="s">
        <v>76</v>
      </c>
      <c r="G125" s="56" t="s">
        <v>58</v>
      </c>
      <c r="H125" s="56" t="s">
        <v>62</v>
      </c>
      <c r="I125" s="56" t="s">
        <v>50</v>
      </c>
      <c r="J125" s="56" t="s">
        <v>64</v>
      </c>
      <c r="K125" s="56">
        <v>67.900000000000006</v>
      </c>
      <c r="L125" s="56">
        <v>142</v>
      </c>
      <c r="M125" s="56">
        <v>95</v>
      </c>
      <c r="N125" s="56">
        <v>50</v>
      </c>
      <c r="O125" s="56">
        <v>21.9</v>
      </c>
      <c r="P125" s="56">
        <v>792</v>
      </c>
      <c r="Q125" s="56">
        <v>93.1</v>
      </c>
      <c r="R125" s="56">
        <v>86</v>
      </c>
      <c r="S125" s="56">
        <v>3.2</v>
      </c>
      <c r="T125" s="56" t="s">
        <v>53</v>
      </c>
      <c r="U125" s="56">
        <v>1.9</v>
      </c>
      <c r="V125" s="56" t="s">
        <v>53</v>
      </c>
      <c r="W125" s="56">
        <v>6.3</v>
      </c>
      <c r="X125" s="56" t="s">
        <v>53</v>
      </c>
      <c r="Y125" s="56">
        <v>66.900000000000006</v>
      </c>
      <c r="Z125" s="56">
        <v>590</v>
      </c>
      <c r="AA125" s="56">
        <v>50.5</v>
      </c>
      <c r="AB125" s="56">
        <v>340</v>
      </c>
      <c r="AC125" s="56">
        <v>79.900000000000006</v>
      </c>
      <c r="AD125" s="56" t="s">
        <v>1370</v>
      </c>
      <c r="AE125" s="56">
        <v>65.5</v>
      </c>
      <c r="AF125" s="56">
        <v>142</v>
      </c>
      <c r="AH125" s="56">
        <v>50</v>
      </c>
      <c r="AJ125" s="56">
        <v>792</v>
      </c>
      <c r="AL125" s="56">
        <v>86</v>
      </c>
      <c r="AN125" s="56">
        <v>801</v>
      </c>
      <c r="AO125" s="56" t="s">
        <v>2148</v>
      </c>
      <c r="AP125" s="56">
        <v>801</v>
      </c>
      <c r="AQ125" s="56" t="s">
        <v>2148</v>
      </c>
      <c r="AR125" s="56">
        <v>801</v>
      </c>
      <c r="AS125" s="56" t="s">
        <v>2148</v>
      </c>
      <c r="AT125" s="56">
        <v>590</v>
      </c>
      <c r="AV125" s="56">
        <v>340</v>
      </c>
      <c r="AX125" s="56">
        <v>172</v>
      </c>
      <c r="AY125" s="56" t="s">
        <v>2147</v>
      </c>
      <c r="AZ125" s="56">
        <v>123</v>
      </c>
      <c r="BB125" s="56">
        <v>150</v>
      </c>
    </row>
    <row r="126" spans="1:54" ht="16" x14ac:dyDescent="0.2">
      <c r="A126" s="56">
        <v>125</v>
      </c>
      <c r="B126" s="56">
        <v>125</v>
      </c>
      <c r="C126" s="56">
        <v>123</v>
      </c>
      <c r="D126" s="56" t="s">
        <v>1723</v>
      </c>
      <c r="E126" s="56" t="s">
        <v>100</v>
      </c>
      <c r="F126" s="56" t="s">
        <v>101</v>
      </c>
      <c r="G126" s="56" t="s">
        <v>84</v>
      </c>
      <c r="H126" s="56" t="s">
        <v>49</v>
      </c>
      <c r="I126" s="56" t="s">
        <v>50</v>
      </c>
      <c r="J126" s="56" t="s">
        <v>64</v>
      </c>
      <c r="K126" s="56">
        <v>55.1</v>
      </c>
      <c r="L126" s="56">
        <v>202</v>
      </c>
      <c r="M126" s="56">
        <v>60.3</v>
      </c>
      <c r="N126" s="56">
        <v>191</v>
      </c>
      <c r="O126" s="56">
        <v>7.2</v>
      </c>
      <c r="P126" s="56" t="s">
        <v>53</v>
      </c>
      <c r="Q126" s="56">
        <v>91.3</v>
      </c>
      <c r="R126" s="56">
        <v>96</v>
      </c>
      <c r="S126" s="56">
        <v>100</v>
      </c>
      <c r="T126" s="56">
        <v>45</v>
      </c>
      <c r="U126" s="56">
        <v>95.2</v>
      </c>
      <c r="V126" s="56">
        <v>125</v>
      </c>
      <c r="W126" s="56">
        <v>95.5</v>
      </c>
      <c r="X126" s="56">
        <v>106</v>
      </c>
      <c r="Y126" s="56">
        <v>83.1</v>
      </c>
      <c r="Z126" s="56">
        <v>292</v>
      </c>
      <c r="AA126" s="56">
        <v>49.9</v>
      </c>
      <c r="AB126" s="56">
        <v>345</v>
      </c>
      <c r="AC126" s="56">
        <v>87.9</v>
      </c>
      <c r="AD126" s="56" t="s">
        <v>1635</v>
      </c>
      <c r="AE126" s="56">
        <v>65.3</v>
      </c>
      <c r="AF126" s="56">
        <v>202</v>
      </c>
      <c r="AH126" s="56">
        <v>191</v>
      </c>
      <c r="AJ126" s="56">
        <v>801</v>
      </c>
      <c r="AK126" s="56" t="s">
        <v>2148</v>
      </c>
      <c r="AL126" s="56">
        <v>96</v>
      </c>
      <c r="AN126" s="56">
        <v>45</v>
      </c>
      <c r="AP126" s="56">
        <v>125</v>
      </c>
      <c r="AR126" s="56">
        <v>106</v>
      </c>
      <c r="AT126" s="56">
        <v>292</v>
      </c>
      <c r="AV126" s="56">
        <v>345</v>
      </c>
      <c r="AX126" s="56">
        <v>80</v>
      </c>
      <c r="AY126" s="56" t="s">
        <v>2147</v>
      </c>
      <c r="AZ126" s="56">
        <v>125</v>
      </c>
      <c r="BB126" s="56">
        <v>123</v>
      </c>
    </row>
    <row r="127" spans="1:54" ht="16" x14ac:dyDescent="0.2">
      <c r="A127" s="56">
        <v>126</v>
      </c>
      <c r="B127" s="56">
        <v>126</v>
      </c>
      <c r="C127" s="56">
        <v>123</v>
      </c>
      <c r="D127" s="56" t="s">
        <v>1790</v>
      </c>
      <c r="E127" s="56" t="s">
        <v>96</v>
      </c>
      <c r="F127" s="56" t="s">
        <v>76</v>
      </c>
      <c r="G127" s="56" t="s">
        <v>77</v>
      </c>
      <c r="H127" s="56" t="s">
        <v>82</v>
      </c>
      <c r="I127" s="56" t="s">
        <v>50</v>
      </c>
      <c r="J127" s="56" t="s">
        <v>51</v>
      </c>
      <c r="K127" s="56">
        <v>68.400000000000006</v>
      </c>
      <c r="L127" s="56">
        <v>139</v>
      </c>
      <c r="M127" s="56">
        <v>75.599999999999994</v>
      </c>
      <c r="N127" s="56">
        <v>125</v>
      </c>
      <c r="O127" s="56">
        <v>83.8</v>
      </c>
      <c r="P127" s="56">
        <v>149</v>
      </c>
      <c r="Q127" s="56">
        <v>62.3</v>
      </c>
      <c r="R127" s="56">
        <v>269</v>
      </c>
      <c r="S127" s="56">
        <v>24.2</v>
      </c>
      <c r="T127" s="56">
        <v>659</v>
      </c>
      <c r="U127" s="56">
        <v>57.6</v>
      </c>
      <c r="V127" s="56">
        <v>359</v>
      </c>
      <c r="W127" s="56">
        <v>61.6</v>
      </c>
      <c r="X127" s="56">
        <v>326</v>
      </c>
      <c r="Y127" s="56">
        <v>49.5</v>
      </c>
      <c r="Z127" s="56" t="s">
        <v>53</v>
      </c>
      <c r="AA127" s="56">
        <v>44.2</v>
      </c>
      <c r="AB127" s="56">
        <v>400</v>
      </c>
      <c r="AC127" s="56">
        <v>74.7</v>
      </c>
      <c r="AD127" s="56" t="s">
        <v>1420</v>
      </c>
      <c r="AE127" s="56">
        <v>65.2</v>
      </c>
      <c r="AF127" s="56">
        <v>139</v>
      </c>
      <c r="AH127" s="56">
        <v>125</v>
      </c>
      <c r="AJ127" s="56">
        <v>149</v>
      </c>
      <c r="AL127" s="56">
        <v>269</v>
      </c>
      <c r="AN127" s="56">
        <v>659</v>
      </c>
      <c r="AP127" s="56">
        <v>359</v>
      </c>
      <c r="AR127" s="56">
        <v>326</v>
      </c>
      <c r="AT127" s="56">
        <v>801</v>
      </c>
      <c r="AU127" s="56" t="s">
        <v>2148</v>
      </c>
      <c r="AV127" s="56">
        <v>400</v>
      </c>
      <c r="AX127" s="56">
        <v>243</v>
      </c>
      <c r="AY127" s="56" t="s">
        <v>2147</v>
      </c>
      <c r="AZ127" s="56">
        <v>126</v>
      </c>
      <c r="BB127" s="56">
        <v>123</v>
      </c>
    </row>
    <row r="128" spans="1:54" ht="16" x14ac:dyDescent="0.2">
      <c r="A128" s="56">
        <v>127</v>
      </c>
      <c r="B128" s="56">
        <v>126</v>
      </c>
      <c r="C128" s="56">
        <v>138</v>
      </c>
      <c r="D128" s="56" t="s">
        <v>1825</v>
      </c>
      <c r="E128" s="56" t="s">
        <v>355</v>
      </c>
      <c r="F128" s="56" t="s">
        <v>76</v>
      </c>
      <c r="G128" s="56" t="s">
        <v>77</v>
      </c>
      <c r="H128" s="56" t="s">
        <v>82</v>
      </c>
      <c r="I128" s="56" t="s">
        <v>50</v>
      </c>
      <c r="J128" s="56" t="s">
        <v>64</v>
      </c>
      <c r="K128" s="56">
        <v>76.2</v>
      </c>
      <c r="L128" s="56">
        <v>106</v>
      </c>
      <c r="M128" s="56">
        <v>76.400000000000006</v>
      </c>
      <c r="N128" s="56">
        <v>119</v>
      </c>
      <c r="O128" s="56">
        <v>78.7</v>
      </c>
      <c r="P128" s="56">
        <v>174</v>
      </c>
      <c r="Q128" s="56">
        <v>30.1</v>
      </c>
      <c r="R128" s="56">
        <v>587</v>
      </c>
      <c r="S128" s="56">
        <v>50.1</v>
      </c>
      <c r="T128" s="56">
        <v>439</v>
      </c>
      <c r="U128" s="56">
        <v>94.7</v>
      </c>
      <c r="V128" s="56">
        <v>129</v>
      </c>
      <c r="W128" s="56">
        <v>94</v>
      </c>
      <c r="X128" s="56">
        <v>114</v>
      </c>
      <c r="Y128" s="56">
        <v>86.1</v>
      </c>
      <c r="Z128" s="56">
        <v>235</v>
      </c>
      <c r="AA128" s="56">
        <v>35.5</v>
      </c>
      <c r="AB128" s="56">
        <v>485</v>
      </c>
      <c r="AC128" s="56">
        <v>74.7</v>
      </c>
      <c r="AD128" s="56" t="s">
        <v>1420</v>
      </c>
      <c r="AE128" s="56">
        <v>65.2</v>
      </c>
      <c r="AF128" s="56">
        <v>106</v>
      </c>
      <c r="AH128" s="56">
        <v>119</v>
      </c>
      <c r="AJ128" s="56">
        <v>174</v>
      </c>
      <c r="AL128" s="56">
        <v>587</v>
      </c>
      <c r="AN128" s="56">
        <v>439</v>
      </c>
      <c r="AP128" s="56">
        <v>129</v>
      </c>
      <c r="AR128" s="56">
        <v>114</v>
      </c>
      <c r="AT128" s="56">
        <v>235</v>
      </c>
      <c r="AV128" s="56">
        <v>485</v>
      </c>
      <c r="AX128" s="56">
        <v>243</v>
      </c>
      <c r="AY128" s="56" t="s">
        <v>2147</v>
      </c>
      <c r="AZ128" s="56">
        <v>126</v>
      </c>
      <c r="BB128" s="56">
        <v>138</v>
      </c>
    </row>
    <row r="129" spans="1:54" ht="16" x14ac:dyDescent="0.2">
      <c r="A129" s="56">
        <v>128</v>
      </c>
      <c r="B129" s="56">
        <v>128</v>
      </c>
      <c r="C129" s="56">
        <v>132</v>
      </c>
      <c r="D129" s="56" t="s">
        <v>1871</v>
      </c>
      <c r="E129" s="56" t="s">
        <v>133</v>
      </c>
      <c r="F129" s="56" t="s">
        <v>69</v>
      </c>
      <c r="G129" s="56" t="s">
        <v>84</v>
      </c>
      <c r="H129" s="56" t="s">
        <v>82</v>
      </c>
      <c r="I129" s="56" t="s">
        <v>50</v>
      </c>
      <c r="J129" s="56" t="s">
        <v>64</v>
      </c>
      <c r="K129" s="56">
        <v>90.7</v>
      </c>
      <c r="L129" s="56">
        <v>65</v>
      </c>
      <c r="M129" s="56">
        <v>66.400000000000006</v>
      </c>
      <c r="N129" s="56">
        <v>161</v>
      </c>
      <c r="O129" s="56">
        <v>7.8</v>
      </c>
      <c r="P129" s="56" t="s">
        <v>53</v>
      </c>
      <c r="Q129" s="56">
        <v>62.9</v>
      </c>
      <c r="R129" s="56">
        <v>261</v>
      </c>
      <c r="S129" s="56">
        <v>4</v>
      </c>
      <c r="T129" s="56" t="s">
        <v>53</v>
      </c>
      <c r="U129" s="56">
        <v>14.8</v>
      </c>
      <c r="V129" s="56" t="s">
        <v>53</v>
      </c>
      <c r="W129" s="56">
        <v>20.9</v>
      </c>
      <c r="X129" s="56">
        <v>749</v>
      </c>
      <c r="Y129" s="56">
        <v>95.9</v>
      </c>
      <c r="Z129" s="56">
        <v>61</v>
      </c>
      <c r="AA129" s="56">
        <v>91.5</v>
      </c>
      <c r="AB129" s="56">
        <v>92</v>
      </c>
      <c r="AC129" s="56">
        <v>81.900000000000006</v>
      </c>
      <c r="AD129" s="56" t="s">
        <v>1251</v>
      </c>
      <c r="AE129" s="56">
        <v>64.900000000000006</v>
      </c>
      <c r="AF129" s="56">
        <v>65</v>
      </c>
      <c r="AH129" s="56">
        <v>161</v>
      </c>
      <c r="AJ129" s="56">
        <v>801</v>
      </c>
      <c r="AK129" s="56" t="s">
        <v>2148</v>
      </c>
      <c r="AL129" s="56">
        <v>261</v>
      </c>
      <c r="AN129" s="56">
        <v>801</v>
      </c>
      <c r="AO129" s="56" t="s">
        <v>2148</v>
      </c>
      <c r="AP129" s="56">
        <v>801</v>
      </c>
      <c r="AQ129" s="56" t="s">
        <v>2148</v>
      </c>
      <c r="AR129" s="56">
        <v>749</v>
      </c>
      <c r="AT129" s="56">
        <v>61</v>
      </c>
      <c r="AV129" s="56">
        <v>92</v>
      </c>
      <c r="AX129" s="56">
        <v>151</v>
      </c>
      <c r="AY129" s="56" t="s">
        <v>2147</v>
      </c>
      <c r="AZ129" s="56">
        <v>128</v>
      </c>
      <c r="BB129" s="56">
        <v>132</v>
      </c>
    </row>
    <row r="130" spans="1:54" ht="16" x14ac:dyDescent="0.2">
      <c r="A130" s="56">
        <v>129</v>
      </c>
      <c r="B130" s="56">
        <v>129</v>
      </c>
      <c r="C130" s="56">
        <v>118</v>
      </c>
      <c r="D130" s="56" t="s">
        <v>1810</v>
      </c>
      <c r="E130" s="56" t="s">
        <v>130</v>
      </c>
      <c r="F130" s="56" t="s">
        <v>76</v>
      </c>
      <c r="G130" s="56" t="s">
        <v>77</v>
      </c>
      <c r="H130" s="56" t="s">
        <v>62</v>
      </c>
      <c r="I130" s="56" t="s">
        <v>50</v>
      </c>
      <c r="J130" s="56" t="s">
        <v>64</v>
      </c>
      <c r="K130" s="56">
        <v>73.3</v>
      </c>
      <c r="L130" s="56">
        <v>120</v>
      </c>
      <c r="M130" s="56">
        <v>96.7</v>
      </c>
      <c r="N130" s="56">
        <v>39</v>
      </c>
      <c r="O130" s="56">
        <v>16.100000000000001</v>
      </c>
      <c r="P130" s="56" t="s">
        <v>53</v>
      </c>
      <c r="Q130" s="56">
        <v>82.9</v>
      </c>
      <c r="R130" s="56">
        <v>136</v>
      </c>
      <c r="S130" s="56">
        <v>6.5</v>
      </c>
      <c r="T130" s="56" t="s">
        <v>53</v>
      </c>
      <c r="U130" s="56">
        <v>1.6</v>
      </c>
      <c r="V130" s="56" t="s">
        <v>53</v>
      </c>
      <c r="W130" s="56">
        <v>1.5</v>
      </c>
      <c r="X130" s="56" t="s">
        <v>53</v>
      </c>
      <c r="Y130" s="56">
        <v>46.6</v>
      </c>
      <c r="Z130" s="56" t="s">
        <v>53</v>
      </c>
      <c r="AA130" s="56">
        <v>72.599999999999994</v>
      </c>
      <c r="AB130" s="56">
        <v>198</v>
      </c>
      <c r="AC130" s="56">
        <v>75.2</v>
      </c>
      <c r="AD130" s="56" t="s">
        <v>1305</v>
      </c>
      <c r="AE130" s="56">
        <v>64.8</v>
      </c>
      <c r="AF130" s="56">
        <v>120</v>
      </c>
      <c r="AH130" s="56">
        <v>39</v>
      </c>
      <c r="AJ130" s="56">
        <v>801</v>
      </c>
      <c r="AK130" s="56" t="s">
        <v>2148</v>
      </c>
      <c r="AL130" s="56">
        <v>136</v>
      </c>
      <c r="AN130" s="56">
        <v>801</v>
      </c>
      <c r="AO130" s="56" t="s">
        <v>2148</v>
      </c>
      <c r="AP130" s="56">
        <v>801</v>
      </c>
      <c r="AQ130" s="56" t="s">
        <v>2148</v>
      </c>
      <c r="AR130" s="56">
        <v>801</v>
      </c>
      <c r="AS130" s="56" t="s">
        <v>2148</v>
      </c>
      <c r="AT130" s="56">
        <v>801</v>
      </c>
      <c r="AU130" s="56" t="s">
        <v>2148</v>
      </c>
      <c r="AV130" s="56">
        <v>198</v>
      </c>
      <c r="AX130" s="56">
        <v>232</v>
      </c>
      <c r="AY130" s="56" t="s">
        <v>2147</v>
      </c>
      <c r="AZ130" s="56">
        <v>129</v>
      </c>
      <c r="BB130" s="56">
        <v>118</v>
      </c>
    </row>
    <row r="131" spans="1:54" ht="16" x14ac:dyDescent="0.2">
      <c r="A131" s="56">
        <v>130</v>
      </c>
      <c r="B131" s="56">
        <v>130</v>
      </c>
      <c r="C131" s="56">
        <v>126</v>
      </c>
      <c r="D131" s="56" t="s">
        <v>1890</v>
      </c>
      <c r="E131" s="56" t="s">
        <v>216</v>
      </c>
      <c r="F131" s="56" t="s">
        <v>69</v>
      </c>
      <c r="G131" s="56" t="s">
        <v>84</v>
      </c>
      <c r="H131" s="56" t="s">
        <v>82</v>
      </c>
      <c r="I131" s="56" t="s">
        <v>50</v>
      </c>
      <c r="J131" s="56" t="s">
        <v>64</v>
      </c>
      <c r="K131" s="56">
        <v>94.3</v>
      </c>
      <c r="L131" s="56">
        <v>47</v>
      </c>
      <c r="M131" s="56">
        <v>75.3</v>
      </c>
      <c r="N131" s="56">
        <v>126</v>
      </c>
      <c r="O131" s="56">
        <v>10.5</v>
      </c>
      <c r="P131" s="56" t="s">
        <v>53</v>
      </c>
      <c r="Q131" s="56">
        <v>43.4</v>
      </c>
      <c r="R131" s="56">
        <v>435</v>
      </c>
      <c r="S131" s="56">
        <v>75.7</v>
      </c>
      <c r="T131" s="56">
        <v>314</v>
      </c>
      <c r="U131" s="56">
        <v>47.6</v>
      </c>
      <c r="V131" s="56">
        <v>424</v>
      </c>
      <c r="W131" s="56">
        <v>35.5</v>
      </c>
      <c r="X131" s="56">
        <v>541</v>
      </c>
      <c r="Y131" s="56">
        <v>95</v>
      </c>
      <c r="Z131" s="56">
        <v>85</v>
      </c>
      <c r="AA131" s="56">
        <v>27.5</v>
      </c>
      <c r="AB131" s="56">
        <v>603</v>
      </c>
      <c r="AC131" s="56">
        <v>58.4</v>
      </c>
      <c r="AD131" s="56" t="s">
        <v>849</v>
      </c>
      <c r="AE131" s="56">
        <v>64.5</v>
      </c>
      <c r="AF131" s="56">
        <v>47</v>
      </c>
      <c r="AH131" s="56">
        <v>126</v>
      </c>
      <c r="AJ131" s="56">
        <v>801</v>
      </c>
      <c r="AK131" s="56" t="s">
        <v>2148</v>
      </c>
      <c r="AL131" s="56">
        <v>435</v>
      </c>
      <c r="AN131" s="56">
        <v>314</v>
      </c>
      <c r="AP131" s="56">
        <v>424</v>
      </c>
      <c r="AR131" s="56">
        <v>541</v>
      </c>
      <c r="AT131" s="56">
        <v>85</v>
      </c>
      <c r="AV131" s="56">
        <v>603</v>
      </c>
      <c r="AX131" s="56">
        <v>536</v>
      </c>
      <c r="AY131" s="56" t="s">
        <v>2147</v>
      </c>
      <c r="AZ131" s="56">
        <v>130</v>
      </c>
      <c r="BB131" s="56">
        <v>126</v>
      </c>
    </row>
    <row r="132" spans="1:54" ht="16" x14ac:dyDescent="0.2">
      <c r="A132" s="56">
        <v>131</v>
      </c>
      <c r="B132" s="56">
        <v>131</v>
      </c>
      <c r="C132" s="56">
        <v>144</v>
      </c>
      <c r="D132" s="56" t="s">
        <v>1789</v>
      </c>
      <c r="E132" s="56" t="s">
        <v>1389</v>
      </c>
      <c r="F132" s="56" t="s">
        <v>69</v>
      </c>
      <c r="G132" s="56" t="s">
        <v>77</v>
      </c>
      <c r="H132" s="56" t="s">
        <v>82</v>
      </c>
      <c r="I132" s="56" t="s">
        <v>50</v>
      </c>
      <c r="J132" s="56" t="s">
        <v>64</v>
      </c>
      <c r="K132" s="56">
        <v>68.3</v>
      </c>
      <c r="L132" s="56">
        <v>140</v>
      </c>
      <c r="M132" s="56">
        <v>41.7</v>
      </c>
      <c r="N132" s="56">
        <v>325</v>
      </c>
      <c r="O132" s="56">
        <v>42.4</v>
      </c>
      <c r="P132" s="56">
        <v>472</v>
      </c>
      <c r="Q132" s="56">
        <v>74.099999999999994</v>
      </c>
      <c r="R132" s="56">
        <v>183</v>
      </c>
      <c r="S132" s="56">
        <v>96.7</v>
      </c>
      <c r="T132" s="56">
        <v>157</v>
      </c>
      <c r="U132" s="56">
        <v>25.5</v>
      </c>
      <c r="V132" s="56">
        <v>654</v>
      </c>
      <c r="W132" s="56">
        <v>19.100000000000001</v>
      </c>
      <c r="X132" s="56">
        <v>777</v>
      </c>
      <c r="Y132" s="56">
        <v>96.3</v>
      </c>
      <c r="Z132" s="56">
        <v>52</v>
      </c>
      <c r="AA132" s="56">
        <v>79.400000000000006</v>
      </c>
      <c r="AB132" s="56">
        <v>164</v>
      </c>
      <c r="AC132" s="56">
        <v>73.2</v>
      </c>
      <c r="AD132" s="56" t="s">
        <v>1157</v>
      </c>
      <c r="AE132" s="56">
        <v>64.3</v>
      </c>
      <c r="AF132" s="56">
        <v>140</v>
      </c>
      <c r="AH132" s="56">
        <v>325</v>
      </c>
      <c r="AJ132" s="56">
        <v>472</v>
      </c>
      <c r="AL132" s="56">
        <v>183</v>
      </c>
      <c r="AN132" s="56">
        <v>157</v>
      </c>
      <c r="AP132" s="56">
        <v>654</v>
      </c>
      <c r="AR132" s="56">
        <v>777</v>
      </c>
      <c r="AT132" s="56">
        <v>52</v>
      </c>
      <c r="AV132" s="56">
        <v>164</v>
      </c>
      <c r="AX132" s="56">
        <v>271</v>
      </c>
      <c r="AY132" s="56" t="s">
        <v>2147</v>
      </c>
      <c r="AZ132" s="56">
        <v>131</v>
      </c>
      <c r="BB132" s="56">
        <v>144</v>
      </c>
    </row>
    <row r="133" spans="1:54" ht="16" x14ac:dyDescent="0.2">
      <c r="A133" s="56">
        <v>132</v>
      </c>
      <c r="B133" s="56">
        <v>132</v>
      </c>
      <c r="C133" s="56">
        <v>150</v>
      </c>
      <c r="D133" s="56" t="s">
        <v>1688</v>
      </c>
      <c r="E133" s="56" t="s">
        <v>80</v>
      </c>
      <c r="F133" s="56" t="s">
        <v>69</v>
      </c>
      <c r="G133" s="56" t="s">
        <v>77</v>
      </c>
      <c r="H133" s="56" t="s">
        <v>49</v>
      </c>
      <c r="I133" s="56" t="s">
        <v>50</v>
      </c>
      <c r="J133" s="56" t="s">
        <v>64</v>
      </c>
      <c r="K133" s="56">
        <v>48.9</v>
      </c>
      <c r="L133" s="56">
        <v>233</v>
      </c>
      <c r="M133" s="56">
        <v>81.599999999999994</v>
      </c>
      <c r="N133" s="56">
        <v>100</v>
      </c>
      <c r="O133" s="56">
        <v>20.5</v>
      </c>
      <c r="P133" s="56" t="s">
        <v>53</v>
      </c>
      <c r="Q133" s="56">
        <v>75.900000000000006</v>
      </c>
      <c r="R133" s="56">
        <v>173</v>
      </c>
      <c r="S133" s="56">
        <v>95.6</v>
      </c>
      <c r="T133" s="56">
        <v>170</v>
      </c>
      <c r="U133" s="56">
        <v>86.8</v>
      </c>
      <c r="V133" s="56">
        <v>187</v>
      </c>
      <c r="W133" s="56">
        <v>88</v>
      </c>
      <c r="X133" s="56">
        <v>156</v>
      </c>
      <c r="Y133" s="56">
        <v>85.3</v>
      </c>
      <c r="Z133" s="56">
        <v>250</v>
      </c>
      <c r="AA133" s="56">
        <v>50.7</v>
      </c>
      <c r="AB133" s="56">
        <v>337</v>
      </c>
      <c r="AC133" s="56">
        <v>83.8</v>
      </c>
      <c r="AD133" s="56" t="s">
        <v>1643</v>
      </c>
      <c r="AE133" s="56">
        <v>64.2</v>
      </c>
      <c r="AF133" s="56">
        <v>233</v>
      </c>
      <c r="AH133" s="56">
        <v>100</v>
      </c>
      <c r="AJ133" s="56">
        <v>801</v>
      </c>
      <c r="AK133" s="56" t="s">
        <v>2148</v>
      </c>
      <c r="AL133" s="56">
        <v>173</v>
      </c>
      <c r="AN133" s="56">
        <v>170</v>
      </c>
      <c r="AP133" s="56">
        <v>187</v>
      </c>
      <c r="AR133" s="56">
        <v>156</v>
      </c>
      <c r="AT133" s="56">
        <v>250</v>
      </c>
      <c r="AV133" s="56">
        <v>337</v>
      </c>
      <c r="AX133" s="56">
        <v>127</v>
      </c>
      <c r="AY133" s="56" t="s">
        <v>2147</v>
      </c>
      <c r="AZ133" s="56">
        <v>132</v>
      </c>
      <c r="BB133" s="56">
        <v>150</v>
      </c>
    </row>
    <row r="134" spans="1:54" ht="16" x14ac:dyDescent="0.2">
      <c r="A134" s="56">
        <v>133</v>
      </c>
      <c r="B134" s="56">
        <v>132</v>
      </c>
      <c r="C134" s="56">
        <v>133</v>
      </c>
      <c r="D134" s="56" t="s">
        <v>1737</v>
      </c>
      <c r="E134" s="56" t="s">
        <v>75</v>
      </c>
      <c r="F134" s="56" t="s">
        <v>76</v>
      </c>
      <c r="G134" s="56" t="s">
        <v>77</v>
      </c>
      <c r="H134" s="56" t="s">
        <v>49</v>
      </c>
      <c r="I134" s="56" t="s">
        <v>50</v>
      </c>
      <c r="J134" s="56" t="s">
        <v>64</v>
      </c>
      <c r="K134" s="56">
        <v>57.6</v>
      </c>
      <c r="L134" s="56">
        <v>188</v>
      </c>
      <c r="M134" s="56">
        <v>50.6</v>
      </c>
      <c r="N134" s="56">
        <v>248</v>
      </c>
      <c r="O134" s="56">
        <v>98.1</v>
      </c>
      <c r="P134" s="56">
        <v>56</v>
      </c>
      <c r="Q134" s="56">
        <v>99.4</v>
      </c>
      <c r="R134" s="56">
        <v>30</v>
      </c>
      <c r="S134" s="56">
        <v>14.9</v>
      </c>
      <c r="T134" s="56" t="s">
        <v>53</v>
      </c>
      <c r="U134" s="56">
        <v>7.8</v>
      </c>
      <c r="V134" s="56" t="s">
        <v>53</v>
      </c>
      <c r="W134" s="56">
        <v>13.5</v>
      </c>
      <c r="X134" s="56" t="s">
        <v>53</v>
      </c>
      <c r="Y134" s="56">
        <v>74.400000000000006</v>
      </c>
      <c r="Z134" s="56">
        <v>457</v>
      </c>
      <c r="AA134" s="56">
        <v>42.8</v>
      </c>
      <c r="AB134" s="56">
        <v>410</v>
      </c>
      <c r="AC134" s="56">
        <v>55.3</v>
      </c>
      <c r="AD134" s="56" t="s">
        <v>1092</v>
      </c>
      <c r="AE134" s="56">
        <v>64.2</v>
      </c>
      <c r="AF134" s="56">
        <v>188</v>
      </c>
      <c r="AH134" s="56">
        <v>248</v>
      </c>
      <c r="AJ134" s="56">
        <v>56</v>
      </c>
      <c r="AL134" s="56">
        <v>30</v>
      </c>
      <c r="AN134" s="56">
        <v>801</v>
      </c>
      <c r="AO134" s="56" t="s">
        <v>2148</v>
      </c>
      <c r="AP134" s="56">
        <v>801</v>
      </c>
      <c r="AQ134" s="56" t="s">
        <v>2148</v>
      </c>
      <c r="AR134" s="56">
        <v>801</v>
      </c>
      <c r="AS134" s="56" t="s">
        <v>2148</v>
      </c>
      <c r="AT134" s="56">
        <v>457</v>
      </c>
      <c r="AV134" s="56">
        <v>410</v>
      </c>
      <c r="AX134" s="56">
        <v>596</v>
      </c>
      <c r="AY134" s="56" t="s">
        <v>2147</v>
      </c>
      <c r="AZ134" s="56">
        <v>132</v>
      </c>
      <c r="BB134" s="56">
        <v>133</v>
      </c>
    </row>
    <row r="135" spans="1:54" ht="16" x14ac:dyDescent="0.2">
      <c r="A135" s="56">
        <v>134</v>
      </c>
      <c r="B135" s="56">
        <v>134</v>
      </c>
      <c r="C135" s="56">
        <v>148</v>
      </c>
      <c r="D135" s="56" t="s">
        <v>1823</v>
      </c>
      <c r="E135" s="56" t="s">
        <v>355</v>
      </c>
      <c r="F135" s="56" t="s">
        <v>76</v>
      </c>
      <c r="G135" s="56" t="s">
        <v>77</v>
      </c>
      <c r="H135" s="56" t="s">
        <v>82</v>
      </c>
      <c r="I135" s="56" t="s">
        <v>50</v>
      </c>
      <c r="J135" s="56" t="s">
        <v>64</v>
      </c>
      <c r="K135" s="56">
        <v>75.7</v>
      </c>
      <c r="L135" s="56">
        <v>108</v>
      </c>
      <c r="M135" s="56">
        <v>73.400000000000006</v>
      </c>
      <c r="N135" s="56">
        <v>133</v>
      </c>
      <c r="O135" s="56">
        <v>66.8</v>
      </c>
      <c r="P135" s="56">
        <v>258</v>
      </c>
      <c r="Q135" s="56">
        <v>38.299999999999997</v>
      </c>
      <c r="R135" s="56">
        <v>487</v>
      </c>
      <c r="S135" s="56">
        <v>45.2</v>
      </c>
      <c r="T135" s="56">
        <v>467</v>
      </c>
      <c r="U135" s="56">
        <v>98.4</v>
      </c>
      <c r="V135" s="56">
        <v>84</v>
      </c>
      <c r="W135" s="56">
        <v>98.5</v>
      </c>
      <c r="X135" s="56">
        <v>71</v>
      </c>
      <c r="Y135" s="56">
        <v>86.8</v>
      </c>
      <c r="Z135" s="56">
        <v>221</v>
      </c>
      <c r="AA135" s="56">
        <v>23.2</v>
      </c>
      <c r="AB135" s="56">
        <v>666</v>
      </c>
      <c r="AC135" s="56">
        <v>68.900000000000006</v>
      </c>
      <c r="AD135" s="56" t="s">
        <v>1129</v>
      </c>
      <c r="AE135" s="56">
        <v>64.099999999999994</v>
      </c>
      <c r="AF135" s="56">
        <v>108</v>
      </c>
      <c r="AH135" s="56">
        <v>133</v>
      </c>
      <c r="AJ135" s="56">
        <v>258</v>
      </c>
      <c r="AL135" s="56">
        <v>487</v>
      </c>
      <c r="AN135" s="56">
        <v>467</v>
      </c>
      <c r="AP135" s="56">
        <v>84</v>
      </c>
      <c r="AR135" s="56">
        <v>71</v>
      </c>
      <c r="AT135" s="56">
        <v>221</v>
      </c>
      <c r="AV135" s="56">
        <v>666</v>
      </c>
      <c r="AX135" s="56">
        <v>331</v>
      </c>
      <c r="AY135" s="56" t="s">
        <v>2147</v>
      </c>
      <c r="AZ135" s="56">
        <v>134</v>
      </c>
      <c r="BB135" s="56">
        <v>148</v>
      </c>
    </row>
    <row r="136" spans="1:54" ht="16" x14ac:dyDescent="0.2">
      <c r="A136" s="56">
        <v>135</v>
      </c>
      <c r="B136" s="56">
        <v>134</v>
      </c>
      <c r="C136" s="56">
        <v>146</v>
      </c>
      <c r="D136" s="56" t="s">
        <v>1827</v>
      </c>
      <c r="E136" s="56" t="s">
        <v>355</v>
      </c>
      <c r="F136" s="56" t="s">
        <v>76</v>
      </c>
      <c r="G136" s="56" t="s">
        <v>77</v>
      </c>
      <c r="H136" s="56" t="s">
        <v>82</v>
      </c>
      <c r="I136" s="56" t="s">
        <v>50</v>
      </c>
      <c r="J136" s="56" t="s">
        <v>64</v>
      </c>
      <c r="K136" s="56">
        <v>77.599999999999994</v>
      </c>
      <c r="L136" s="56">
        <v>104</v>
      </c>
      <c r="M136" s="56">
        <v>79.8</v>
      </c>
      <c r="N136" s="56">
        <v>104</v>
      </c>
      <c r="O136" s="56">
        <v>47.6</v>
      </c>
      <c r="P136" s="56">
        <v>410</v>
      </c>
      <c r="Q136" s="56">
        <v>38.4</v>
      </c>
      <c r="R136" s="56">
        <v>486</v>
      </c>
      <c r="S136" s="56">
        <v>34.700000000000003</v>
      </c>
      <c r="T136" s="56">
        <v>539</v>
      </c>
      <c r="U136" s="56">
        <v>99.3</v>
      </c>
      <c r="V136" s="56">
        <v>57</v>
      </c>
      <c r="W136" s="56">
        <v>99.3</v>
      </c>
      <c r="X136" s="56">
        <v>48</v>
      </c>
      <c r="Y136" s="56">
        <v>92.5</v>
      </c>
      <c r="Z136" s="56">
        <v>137</v>
      </c>
      <c r="AA136" s="56">
        <v>29.1</v>
      </c>
      <c r="AB136" s="56">
        <v>568</v>
      </c>
      <c r="AC136" s="56">
        <v>74.5</v>
      </c>
      <c r="AD136" s="56">
        <v>249</v>
      </c>
      <c r="AE136" s="56">
        <v>64.099999999999994</v>
      </c>
      <c r="AF136" s="56">
        <v>104</v>
      </c>
      <c r="AH136" s="56">
        <v>104</v>
      </c>
      <c r="AJ136" s="56">
        <v>410</v>
      </c>
      <c r="AL136" s="56">
        <v>486</v>
      </c>
      <c r="AN136" s="56">
        <v>539</v>
      </c>
      <c r="AP136" s="56">
        <v>57</v>
      </c>
      <c r="AR136" s="56">
        <v>48</v>
      </c>
      <c r="AT136" s="56">
        <v>137</v>
      </c>
      <c r="AV136" s="56">
        <v>568</v>
      </c>
      <c r="AX136" s="56">
        <v>249</v>
      </c>
      <c r="AZ136" s="56">
        <v>134</v>
      </c>
      <c r="BB136" s="56">
        <v>146</v>
      </c>
    </row>
    <row r="137" spans="1:54" ht="16" x14ac:dyDescent="0.2">
      <c r="A137" s="56">
        <v>136</v>
      </c>
      <c r="B137" s="56">
        <v>136</v>
      </c>
      <c r="C137" s="56">
        <v>94</v>
      </c>
      <c r="D137" s="56" t="s">
        <v>1909</v>
      </c>
      <c r="E137" s="56" t="s">
        <v>109</v>
      </c>
      <c r="F137" s="56" t="s">
        <v>47</v>
      </c>
      <c r="G137" s="56" t="s">
        <v>84</v>
      </c>
      <c r="H137" s="56" t="s">
        <v>82</v>
      </c>
      <c r="I137" s="56" t="s">
        <v>50</v>
      </c>
      <c r="J137" s="56" t="s">
        <v>64</v>
      </c>
      <c r="K137" s="56">
        <v>99.2</v>
      </c>
      <c r="L137" s="56">
        <v>28</v>
      </c>
      <c r="M137" s="56">
        <v>95.9</v>
      </c>
      <c r="N137" s="56">
        <v>43</v>
      </c>
      <c r="O137" s="56">
        <v>47.1</v>
      </c>
      <c r="P137" s="56">
        <v>419</v>
      </c>
      <c r="Q137" s="56">
        <v>4.0999999999999996</v>
      </c>
      <c r="R137" s="56" t="s">
        <v>53</v>
      </c>
      <c r="S137" s="56">
        <v>10</v>
      </c>
      <c r="T137" s="56" t="s">
        <v>53</v>
      </c>
      <c r="U137" s="56">
        <v>5.4</v>
      </c>
      <c r="V137" s="56" t="s">
        <v>53</v>
      </c>
      <c r="W137" s="56">
        <v>10.7</v>
      </c>
      <c r="X137" s="56" t="s">
        <v>53</v>
      </c>
      <c r="Y137" s="56">
        <v>93.6</v>
      </c>
      <c r="Z137" s="56">
        <v>110</v>
      </c>
      <c r="AA137" s="56">
        <v>97.9</v>
      </c>
      <c r="AB137" s="56">
        <v>47</v>
      </c>
      <c r="AC137" s="56">
        <v>82.2</v>
      </c>
      <c r="AD137" s="56" t="s">
        <v>1487</v>
      </c>
      <c r="AE137" s="56">
        <v>64</v>
      </c>
      <c r="AF137" s="56">
        <v>28</v>
      </c>
      <c r="AH137" s="56">
        <v>43</v>
      </c>
      <c r="AJ137" s="56">
        <v>419</v>
      </c>
      <c r="AL137" s="56">
        <v>801</v>
      </c>
      <c r="AM137" s="56" t="s">
        <v>2148</v>
      </c>
      <c r="AN137" s="56">
        <v>801</v>
      </c>
      <c r="AO137" s="56" t="s">
        <v>2148</v>
      </c>
      <c r="AP137" s="56">
        <v>801</v>
      </c>
      <c r="AQ137" s="56" t="s">
        <v>2148</v>
      </c>
      <c r="AR137" s="56">
        <v>801</v>
      </c>
      <c r="AS137" s="56" t="s">
        <v>2148</v>
      </c>
      <c r="AT137" s="56">
        <v>110</v>
      </c>
      <c r="AV137" s="56">
        <v>47</v>
      </c>
      <c r="AX137" s="56">
        <v>146</v>
      </c>
      <c r="AY137" s="56" t="s">
        <v>2147</v>
      </c>
      <c r="AZ137" s="56">
        <v>136</v>
      </c>
      <c r="BB137" s="56">
        <v>94</v>
      </c>
    </row>
    <row r="138" spans="1:54" ht="16" x14ac:dyDescent="0.2">
      <c r="A138" s="56">
        <v>137</v>
      </c>
      <c r="B138" s="56">
        <v>137</v>
      </c>
      <c r="C138" s="56">
        <v>129</v>
      </c>
      <c r="D138" s="56" t="s">
        <v>1765</v>
      </c>
      <c r="E138" s="56" t="s">
        <v>80</v>
      </c>
      <c r="F138" s="56" t="s">
        <v>69</v>
      </c>
      <c r="G138" s="56" t="s">
        <v>77</v>
      </c>
      <c r="H138" s="56" t="s">
        <v>82</v>
      </c>
      <c r="I138" s="56" t="s">
        <v>50</v>
      </c>
      <c r="J138" s="56" t="s">
        <v>64</v>
      </c>
      <c r="K138" s="56">
        <v>62.9</v>
      </c>
      <c r="L138" s="56">
        <v>162</v>
      </c>
      <c r="M138" s="56">
        <v>68.7</v>
      </c>
      <c r="N138" s="56">
        <v>152</v>
      </c>
      <c r="O138" s="56">
        <v>49.5</v>
      </c>
      <c r="P138" s="56">
        <v>388</v>
      </c>
      <c r="Q138" s="56">
        <v>49.1</v>
      </c>
      <c r="R138" s="56">
        <v>379</v>
      </c>
      <c r="S138" s="56">
        <v>92.5</v>
      </c>
      <c r="T138" s="56">
        <v>205</v>
      </c>
      <c r="U138" s="56">
        <v>81</v>
      </c>
      <c r="V138" s="56">
        <v>220</v>
      </c>
      <c r="W138" s="56">
        <v>82.8</v>
      </c>
      <c r="X138" s="56">
        <v>185</v>
      </c>
      <c r="Y138" s="56">
        <v>95.8</v>
      </c>
      <c r="Z138" s="56">
        <v>65</v>
      </c>
      <c r="AA138" s="56">
        <v>40.5</v>
      </c>
      <c r="AB138" s="56">
        <v>433</v>
      </c>
      <c r="AC138" s="56">
        <v>90.9</v>
      </c>
      <c r="AD138" s="56">
        <v>56</v>
      </c>
      <c r="AE138" s="56">
        <v>63.9</v>
      </c>
      <c r="AF138" s="56">
        <v>162</v>
      </c>
      <c r="AH138" s="56">
        <v>152</v>
      </c>
      <c r="AJ138" s="56">
        <v>388</v>
      </c>
      <c r="AL138" s="56">
        <v>379</v>
      </c>
      <c r="AN138" s="56">
        <v>205</v>
      </c>
      <c r="AP138" s="56">
        <v>220</v>
      </c>
      <c r="AR138" s="56">
        <v>185</v>
      </c>
      <c r="AT138" s="56">
        <v>65</v>
      </c>
      <c r="AV138" s="56">
        <v>433</v>
      </c>
      <c r="AX138" s="56">
        <v>56</v>
      </c>
      <c r="AZ138" s="56">
        <v>137</v>
      </c>
      <c r="BB138" s="56">
        <v>129</v>
      </c>
    </row>
    <row r="139" spans="1:54" ht="16" x14ac:dyDescent="0.2">
      <c r="A139" s="56">
        <v>138</v>
      </c>
      <c r="B139" s="56">
        <v>138</v>
      </c>
      <c r="C139" s="56">
        <v>133</v>
      </c>
      <c r="D139" s="56" t="s">
        <v>1870</v>
      </c>
      <c r="E139" s="56" t="s">
        <v>133</v>
      </c>
      <c r="F139" s="56" t="s">
        <v>69</v>
      </c>
      <c r="G139" s="56" t="s">
        <v>84</v>
      </c>
      <c r="H139" s="56" t="s">
        <v>82</v>
      </c>
      <c r="I139" s="56" t="s">
        <v>50</v>
      </c>
      <c r="J139" s="56" t="s">
        <v>64</v>
      </c>
      <c r="K139" s="56">
        <v>90.6</v>
      </c>
      <c r="L139" s="56">
        <v>66</v>
      </c>
      <c r="M139" s="56">
        <v>67.5</v>
      </c>
      <c r="N139" s="56">
        <v>156</v>
      </c>
      <c r="O139" s="56">
        <v>6</v>
      </c>
      <c r="P139" s="56" t="s">
        <v>53</v>
      </c>
      <c r="Q139" s="56">
        <v>51.9</v>
      </c>
      <c r="R139" s="56">
        <v>363</v>
      </c>
      <c r="S139" s="56">
        <v>29.9</v>
      </c>
      <c r="T139" s="56">
        <v>585</v>
      </c>
      <c r="U139" s="56">
        <v>26.5</v>
      </c>
      <c r="V139" s="56">
        <v>639</v>
      </c>
      <c r="W139" s="56">
        <v>32.5</v>
      </c>
      <c r="X139" s="56">
        <v>583</v>
      </c>
      <c r="Y139" s="56">
        <v>95.6</v>
      </c>
      <c r="Z139" s="56">
        <v>67</v>
      </c>
      <c r="AA139" s="56">
        <v>67.400000000000006</v>
      </c>
      <c r="AB139" s="56">
        <v>229</v>
      </c>
      <c r="AC139" s="56">
        <v>83.2</v>
      </c>
      <c r="AD139" s="56">
        <v>133</v>
      </c>
      <c r="AE139" s="56">
        <v>63.3</v>
      </c>
      <c r="AF139" s="56">
        <v>66</v>
      </c>
      <c r="AH139" s="56">
        <v>156</v>
      </c>
      <c r="AJ139" s="56">
        <v>801</v>
      </c>
      <c r="AK139" s="56" t="s">
        <v>2148</v>
      </c>
      <c r="AL139" s="56">
        <v>363</v>
      </c>
      <c r="AN139" s="56">
        <v>585</v>
      </c>
      <c r="AP139" s="56">
        <v>639</v>
      </c>
      <c r="AR139" s="56">
        <v>583</v>
      </c>
      <c r="AT139" s="56">
        <v>67</v>
      </c>
      <c r="AV139" s="56">
        <v>229</v>
      </c>
      <c r="AX139" s="56">
        <v>133</v>
      </c>
      <c r="AZ139" s="56">
        <v>138</v>
      </c>
      <c r="BB139" s="56">
        <v>133</v>
      </c>
    </row>
    <row r="140" spans="1:54" ht="16" x14ac:dyDescent="0.2">
      <c r="A140" s="56">
        <v>139</v>
      </c>
      <c r="B140" s="56">
        <v>138</v>
      </c>
      <c r="C140" s="56">
        <v>133</v>
      </c>
      <c r="D140" s="56" t="s">
        <v>1677</v>
      </c>
      <c r="E140" s="56" t="s">
        <v>100</v>
      </c>
      <c r="F140" s="56" t="s">
        <v>101</v>
      </c>
      <c r="G140" s="56" t="s">
        <v>77</v>
      </c>
      <c r="H140" s="56" t="s">
        <v>82</v>
      </c>
      <c r="I140" s="56" t="s">
        <v>50</v>
      </c>
      <c r="J140" s="56" t="s">
        <v>64</v>
      </c>
      <c r="K140" s="56">
        <v>47.7</v>
      </c>
      <c r="L140" s="56">
        <v>242</v>
      </c>
      <c r="M140" s="56">
        <v>56.7</v>
      </c>
      <c r="N140" s="56">
        <v>206</v>
      </c>
      <c r="O140" s="56">
        <v>13.6</v>
      </c>
      <c r="P140" s="56" t="s">
        <v>53</v>
      </c>
      <c r="Q140" s="56">
        <v>85.8</v>
      </c>
      <c r="R140" s="56">
        <v>119</v>
      </c>
      <c r="S140" s="56">
        <v>100</v>
      </c>
      <c r="T140" s="56">
        <v>86</v>
      </c>
      <c r="U140" s="56">
        <v>97.3</v>
      </c>
      <c r="V140" s="56">
        <v>98</v>
      </c>
      <c r="W140" s="56">
        <v>97.5</v>
      </c>
      <c r="X140" s="56">
        <v>86</v>
      </c>
      <c r="Y140" s="56">
        <v>91</v>
      </c>
      <c r="Z140" s="56">
        <v>156</v>
      </c>
      <c r="AA140" s="56">
        <v>62.2</v>
      </c>
      <c r="AB140" s="56">
        <v>252</v>
      </c>
      <c r="AC140" s="56">
        <v>90.6</v>
      </c>
      <c r="AD140" s="56">
        <v>59</v>
      </c>
      <c r="AE140" s="56">
        <v>63.3</v>
      </c>
      <c r="AF140" s="56">
        <v>242</v>
      </c>
      <c r="AH140" s="56">
        <v>206</v>
      </c>
      <c r="AJ140" s="56">
        <v>801</v>
      </c>
      <c r="AK140" s="56" t="s">
        <v>2148</v>
      </c>
      <c r="AL140" s="56">
        <v>119</v>
      </c>
      <c r="AN140" s="56">
        <v>86</v>
      </c>
      <c r="AP140" s="56">
        <v>98</v>
      </c>
      <c r="AR140" s="56">
        <v>86</v>
      </c>
      <c r="AT140" s="56">
        <v>156</v>
      </c>
      <c r="AV140" s="56">
        <v>252</v>
      </c>
      <c r="AX140" s="56">
        <v>59</v>
      </c>
      <c r="AZ140" s="56">
        <v>138</v>
      </c>
      <c r="BB140" s="56">
        <v>133</v>
      </c>
    </row>
    <row r="141" spans="1:54" ht="16" x14ac:dyDescent="0.2">
      <c r="A141" s="56">
        <v>140</v>
      </c>
      <c r="B141" s="56">
        <v>140</v>
      </c>
      <c r="C141" s="56">
        <v>136</v>
      </c>
      <c r="D141" s="56" t="s">
        <v>1610</v>
      </c>
      <c r="E141" s="56" t="s">
        <v>1237</v>
      </c>
      <c r="F141" s="56" t="s">
        <v>69</v>
      </c>
      <c r="G141" s="56" t="s">
        <v>58</v>
      </c>
      <c r="H141" s="56" t="s">
        <v>62</v>
      </c>
      <c r="I141" s="56" t="s">
        <v>50</v>
      </c>
      <c r="J141" s="56" t="s">
        <v>64</v>
      </c>
      <c r="K141" s="56">
        <v>40.5</v>
      </c>
      <c r="L141" s="56">
        <v>296</v>
      </c>
      <c r="M141" s="56">
        <v>77.3</v>
      </c>
      <c r="N141" s="56">
        <v>115</v>
      </c>
      <c r="O141" s="56">
        <v>43.6</v>
      </c>
      <c r="P141" s="56">
        <v>455</v>
      </c>
      <c r="Q141" s="56">
        <v>81.900000000000006</v>
      </c>
      <c r="R141" s="56">
        <v>146</v>
      </c>
      <c r="S141" s="56">
        <v>100</v>
      </c>
      <c r="T141" s="56">
        <v>87</v>
      </c>
      <c r="U141" s="56">
        <v>95.7</v>
      </c>
      <c r="V141" s="56">
        <v>119</v>
      </c>
      <c r="W141" s="56">
        <v>95.9</v>
      </c>
      <c r="X141" s="56">
        <v>101</v>
      </c>
      <c r="Y141" s="56">
        <v>74.3</v>
      </c>
      <c r="Z141" s="56">
        <v>459</v>
      </c>
      <c r="AA141" s="56">
        <v>33.1</v>
      </c>
      <c r="AB141" s="56">
        <v>512</v>
      </c>
      <c r="AC141" s="56">
        <v>74.099999999999994</v>
      </c>
      <c r="AD141" s="56" t="s">
        <v>1611</v>
      </c>
      <c r="AE141" s="56">
        <v>63.2</v>
      </c>
      <c r="AF141" s="56">
        <v>296</v>
      </c>
      <c r="AH141" s="56">
        <v>115</v>
      </c>
      <c r="AJ141" s="56">
        <v>455</v>
      </c>
      <c r="AL141" s="56">
        <v>146</v>
      </c>
      <c r="AN141" s="56">
        <v>87</v>
      </c>
      <c r="AP141" s="56">
        <v>119</v>
      </c>
      <c r="AR141" s="56">
        <v>101</v>
      </c>
      <c r="AT141" s="56">
        <v>459</v>
      </c>
      <c r="AV141" s="56">
        <v>512</v>
      </c>
      <c r="AX141" s="56">
        <v>255</v>
      </c>
      <c r="AY141" s="56" t="s">
        <v>2147</v>
      </c>
      <c r="AZ141" s="56">
        <v>140</v>
      </c>
      <c r="BB141" s="56">
        <v>136</v>
      </c>
    </row>
    <row r="142" spans="1:54" ht="16" x14ac:dyDescent="0.2">
      <c r="A142" s="56">
        <v>141</v>
      </c>
      <c r="B142" s="56">
        <v>140</v>
      </c>
      <c r="C142" s="56">
        <v>158</v>
      </c>
      <c r="D142" s="56" t="s">
        <v>1692</v>
      </c>
      <c r="E142" s="56" t="s">
        <v>1237</v>
      </c>
      <c r="F142" s="56" t="s">
        <v>69</v>
      </c>
      <c r="G142" s="56" t="s">
        <v>77</v>
      </c>
      <c r="H142" s="56" t="s">
        <v>62</v>
      </c>
      <c r="I142" s="56" t="s">
        <v>50</v>
      </c>
      <c r="J142" s="56" t="s">
        <v>64</v>
      </c>
      <c r="K142" s="56">
        <v>49.4</v>
      </c>
      <c r="L142" s="56">
        <v>230</v>
      </c>
      <c r="M142" s="56">
        <v>74.8</v>
      </c>
      <c r="N142" s="56">
        <v>129</v>
      </c>
      <c r="O142" s="56">
        <v>20.7</v>
      </c>
      <c r="P142" s="56" t="s">
        <v>53</v>
      </c>
      <c r="Q142" s="56">
        <v>75.7</v>
      </c>
      <c r="R142" s="56">
        <v>174</v>
      </c>
      <c r="S142" s="56">
        <v>81.8</v>
      </c>
      <c r="T142" s="56">
        <v>280</v>
      </c>
      <c r="U142" s="56">
        <v>81.599999999999994</v>
      </c>
      <c r="V142" s="56">
        <v>216</v>
      </c>
      <c r="W142" s="56">
        <v>60.8</v>
      </c>
      <c r="X142" s="56">
        <v>333</v>
      </c>
      <c r="Y142" s="56">
        <v>81.8</v>
      </c>
      <c r="Z142" s="56">
        <v>318</v>
      </c>
      <c r="AA142" s="56">
        <v>94</v>
      </c>
      <c r="AB142" s="56">
        <v>81</v>
      </c>
      <c r="AC142" s="56">
        <v>62.2</v>
      </c>
      <c r="AD142" s="56" t="s">
        <v>913</v>
      </c>
      <c r="AE142" s="56">
        <v>63.2</v>
      </c>
      <c r="AF142" s="56">
        <v>230</v>
      </c>
      <c r="AH142" s="56">
        <v>129</v>
      </c>
      <c r="AJ142" s="56">
        <v>801</v>
      </c>
      <c r="AK142" s="56" t="s">
        <v>2148</v>
      </c>
      <c r="AL142" s="56">
        <v>174</v>
      </c>
      <c r="AN142" s="56">
        <v>280</v>
      </c>
      <c r="AP142" s="56">
        <v>216</v>
      </c>
      <c r="AR142" s="56">
        <v>333</v>
      </c>
      <c r="AT142" s="56">
        <v>318</v>
      </c>
      <c r="AV142" s="56">
        <v>81</v>
      </c>
      <c r="AX142" s="56">
        <v>454</v>
      </c>
      <c r="AY142" s="56" t="s">
        <v>2147</v>
      </c>
      <c r="AZ142" s="56">
        <v>140</v>
      </c>
      <c r="BB142" s="56">
        <v>158</v>
      </c>
    </row>
    <row r="143" spans="1:54" ht="16" x14ac:dyDescent="0.2">
      <c r="A143" s="56">
        <v>142</v>
      </c>
      <c r="B143" s="56">
        <v>140</v>
      </c>
      <c r="C143" s="56">
        <v>155</v>
      </c>
      <c r="D143" s="56" t="s">
        <v>1803</v>
      </c>
      <c r="E143" s="56" t="s">
        <v>46</v>
      </c>
      <c r="F143" s="56" t="s">
        <v>47</v>
      </c>
      <c r="G143" s="56" t="s">
        <v>77</v>
      </c>
      <c r="H143" s="56" t="s">
        <v>82</v>
      </c>
      <c r="I143" s="56" t="s">
        <v>50</v>
      </c>
      <c r="J143" s="56" t="s">
        <v>64</v>
      </c>
      <c r="K143" s="56">
        <v>72.2</v>
      </c>
      <c r="L143" s="56">
        <v>127</v>
      </c>
      <c r="M143" s="56">
        <v>55.5</v>
      </c>
      <c r="N143" s="56">
        <v>216</v>
      </c>
      <c r="O143" s="56">
        <v>85.6</v>
      </c>
      <c r="P143" s="56">
        <v>129</v>
      </c>
      <c r="Q143" s="56">
        <v>47.9</v>
      </c>
      <c r="R143" s="56">
        <v>389</v>
      </c>
      <c r="S143" s="56">
        <v>31.1</v>
      </c>
      <c r="T143" s="56">
        <v>577</v>
      </c>
      <c r="U143" s="56">
        <v>25</v>
      </c>
      <c r="V143" s="56">
        <v>663</v>
      </c>
      <c r="W143" s="56">
        <v>31.1</v>
      </c>
      <c r="X143" s="56">
        <v>602</v>
      </c>
      <c r="Y143" s="56">
        <v>89.5</v>
      </c>
      <c r="Z143" s="56">
        <v>181</v>
      </c>
      <c r="AA143" s="56">
        <v>74</v>
      </c>
      <c r="AB143" s="56">
        <v>188</v>
      </c>
      <c r="AC143" s="56">
        <v>83.9</v>
      </c>
      <c r="AD143" s="56">
        <v>126</v>
      </c>
      <c r="AE143" s="56">
        <v>63.2</v>
      </c>
      <c r="AF143" s="56">
        <v>127</v>
      </c>
      <c r="AH143" s="56">
        <v>216</v>
      </c>
      <c r="AJ143" s="56">
        <v>129</v>
      </c>
      <c r="AL143" s="56">
        <v>389</v>
      </c>
      <c r="AN143" s="56">
        <v>577</v>
      </c>
      <c r="AP143" s="56">
        <v>663</v>
      </c>
      <c r="AR143" s="56">
        <v>602</v>
      </c>
      <c r="AT143" s="56">
        <v>181</v>
      </c>
      <c r="AV143" s="56">
        <v>188</v>
      </c>
      <c r="AX143" s="56">
        <v>126</v>
      </c>
      <c r="AZ143" s="56">
        <v>140</v>
      </c>
      <c r="BB143" s="56">
        <v>155</v>
      </c>
    </row>
    <row r="144" spans="1:54" ht="16" x14ac:dyDescent="0.2">
      <c r="A144" s="56">
        <v>143</v>
      </c>
      <c r="B144" s="56">
        <v>143</v>
      </c>
      <c r="C144" s="56">
        <v>200</v>
      </c>
      <c r="D144" s="56" t="s">
        <v>1721</v>
      </c>
      <c r="E144" s="56" t="s">
        <v>174</v>
      </c>
      <c r="F144" s="56" t="s">
        <v>76</v>
      </c>
      <c r="G144" s="56" t="s">
        <v>84</v>
      </c>
      <c r="H144" s="56" t="s">
        <v>82</v>
      </c>
      <c r="I144" s="56" t="s">
        <v>50</v>
      </c>
      <c r="J144" s="56" t="s">
        <v>64</v>
      </c>
      <c r="K144" s="56">
        <v>54.8</v>
      </c>
      <c r="L144" s="56">
        <v>204</v>
      </c>
      <c r="M144" s="56">
        <v>57.7</v>
      </c>
      <c r="N144" s="56">
        <v>201</v>
      </c>
      <c r="O144" s="56">
        <v>55.7</v>
      </c>
      <c r="P144" s="56">
        <v>336</v>
      </c>
      <c r="Q144" s="56">
        <v>65.599999999999994</v>
      </c>
      <c r="R144" s="56">
        <v>244</v>
      </c>
      <c r="S144" s="56">
        <v>100</v>
      </c>
      <c r="T144" s="56">
        <v>89</v>
      </c>
      <c r="U144" s="56">
        <v>29.2</v>
      </c>
      <c r="V144" s="56">
        <v>600</v>
      </c>
      <c r="W144" s="56">
        <v>35.200000000000003</v>
      </c>
      <c r="X144" s="56">
        <v>549</v>
      </c>
      <c r="Y144" s="56">
        <v>96.8</v>
      </c>
      <c r="Z144" s="56">
        <v>41</v>
      </c>
      <c r="AA144" s="56">
        <v>99.4</v>
      </c>
      <c r="AB144" s="56">
        <v>23</v>
      </c>
      <c r="AC144" s="56">
        <v>63.1</v>
      </c>
      <c r="AD144" s="56" t="s">
        <v>883</v>
      </c>
      <c r="AE144" s="56">
        <v>63.1</v>
      </c>
      <c r="AF144" s="56">
        <v>204</v>
      </c>
      <c r="AH144" s="56">
        <v>201</v>
      </c>
      <c r="AJ144" s="56">
        <v>336</v>
      </c>
      <c r="AL144" s="56">
        <v>244</v>
      </c>
      <c r="AN144" s="56">
        <v>89</v>
      </c>
      <c r="AP144" s="56">
        <v>600</v>
      </c>
      <c r="AR144" s="56">
        <v>549</v>
      </c>
      <c r="AT144" s="56">
        <v>41</v>
      </c>
      <c r="AV144" s="56">
        <v>23</v>
      </c>
      <c r="AX144" s="56">
        <v>439</v>
      </c>
      <c r="AY144" s="56" t="s">
        <v>2147</v>
      </c>
      <c r="AZ144" s="56">
        <v>143</v>
      </c>
      <c r="BB144" s="56">
        <v>200</v>
      </c>
    </row>
    <row r="145" spans="1:54" ht="16" x14ac:dyDescent="0.2">
      <c r="A145" s="56">
        <v>144</v>
      </c>
      <c r="B145" s="56">
        <v>144</v>
      </c>
      <c r="C145" s="56">
        <v>154</v>
      </c>
      <c r="D145" s="56" t="s">
        <v>1806</v>
      </c>
      <c r="E145" s="56" t="s">
        <v>46</v>
      </c>
      <c r="F145" s="56" t="s">
        <v>47</v>
      </c>
      <c r="G145" s="56" t="s">
        <v>84</v>
      </c>
      <c r="H145" s="56" t="s">
        <v>82</v>
      </c>
      <c r="I145" s="56" t="s">
        <v>50</v>
      </c>
      <c r="J145" s="56" t="s">
        <v>64</v>
      </c>
      <c r="K145" s="56">
        <v>72.900000000000006</v>
      </c>
      <c r="L145" s="56">
        <v>124</v>
      </c>
      <c r="M145" s="56">
        <v>81.5</v>
      </c>
      <c r="N145" s="56">
        <v>101</v>
      </c>
      <c r="O145" s="56">
        <v>6.2</v>
      </c>
      <c r="P145" s="56" t="s">
        <v>53</v>
      </c>
      <c r="Q145" s="56">
        <v>75.5</v>
      </c>
      <c r="R145" s="56">
        <v>175</v>
      </c>
      <c r="S145" s="56">
        <v>28</v>
      </c>
      <c r="T145" s="56">
        <v>608</v>
      </c>
      <c r="U145" s="56">
        <v>20.7</v>
      </c>
      <c r="V145" s="56">
        <v>717</v>
      </c>
      <c r="W145" s="56">
        <v>15.6</v>
      </c>
      <c r="X145" s="56" t="s">
        <v>53</v>
      </c>
      <c r="Y145" s="56">
        <v>93</v>
      </c>
      <c r="Z145" s="56">
        <v>124</v>
      </c>
      <c r="AA145" s="56">
        <v>63.8</v>
      </c>
      <c r="AB145" s="56">
        <v>244</v>
      </c>
      <c r="AC145" s="56">
        <v>61</v>
      </c>
      <c r="AD145" s="56" t="s">
        <v>1113</v>
      </c>
      <c r="AE145" s="56">
        <v>63</v>
      </c>
      <c r="AF145" s="56">
        <v>124</v>
      </c>
      <c r="AH145" s="56">
        <v>101</v>
      </c>
      <c r="AJ145" s="56">
        <v>801</v>
      </c>
      <c r="AK145" s="56" t="s">
        <v>2148</v>
      </c>
      <c r="AL145" s="56">
        <v>175</v>
      </c>
      <c r="AN145" s="56">
        <v>608</v>
      </c>
      <c r="AP145" s="56">
        <v>717</v>
      </c>
      <c r="AR145" s="56">
        <v>801</v>
      </c>
      <c r="AS145" s="56" t="s">
        <v>2148</v>
      </c>
      <c r="AT145" s="56">
        <v>124</v>
      </c>
      <c r="AV145" s="56">
        <v>244</v>
      </c>
      <c r="AX145" s="56">
        <v>480</v>
      </c>
      <c r="AY145" s="56" t="s">
        <v>2147</v>
      </c>
      <c r="AZ145" s="56">
        <v>144</v>
      </c>
      <c r="BB145" s="56">
        <v>154</v>
      </c>
    </row>
    <row r="146" spans="1:54" ht="16" x14ac:dyDescent="0.2">
      <c r="A146" s="56">
        <v>145</v>
      </c>
      <c r="B146" s="56">
        <v>145</v>
      </c>
      <c r="C146" s="56">
        <v>147</v>
      </c>
      <c r="D146" s="56" t="s">
        <v>1772</v>
      </c>
      <c r="E146" s="56" t="s">
        <v>216</v>
      </c>
      <c r="F146" s="56" t="s">
        <v>69</v>
      </c>
      <c r="G146" s="56" t="s">
        <v>77</v>
      </c>
      <c r="H146" s="56" t="s">
        <v>49</v>
      </c>
      <c r="I146" s="56" t="s">
        <v>50</v>
      </c>
      <c r="J146" s="56" t="s">
        <v>64</v>
      </c>
      <c r="K146" s="56">
        <v>64.599999999999994</v>
      </c>
      <c r="L146" s="56">
        <v>156</v>
      </c>
      <c r="M146" s="56">
        <v>79.400000000000006</v>
      </c>
      <c r="N146" s="56">
        <v>107</v>
      </c>
      <c r="O146" s="56">
        <v>70.599999999999994</v>
      </c>
      <c r="P146" s="56">
        <v>221</v>
      </c>
      <c r="Q146" s="56">
        <v>34.299999999999997</v>
      </c>
      <c r="R146" s="56">
        <v>533</v>
      </c>
      <c r="S146" s="56">
        <v>64.2</v>
      </c>
      <c r="T146" s="56">
        <v>361</v>
      </c>
      <c r="U146" s="56">
        <v>84.5</v>
      </c>
      <c r="V146" s="56">
        <v>197</v>
      </c>
      <c r="W146" s="56">
        <v>85.9</v>
      </c>
      <c r="X146" s="56">
        <v>168</v>
      </c>
      <c r="Y146" s="56">
        <v>89</v>
      </c>
      <c r="Z146" s="56">
        <v>187</v>
      </c>
      <c r="AA146" s="56">
        <v>47.6</v>
      </c>
      <c r="AB146" s="56">
        <v>367</v>
      </c>
      <c r="AC146" s="56">
        <v>68.3</v>
      </c>
      <c r="AD146" s="56" t="s">
        <v>1143</v>
      </c>
      <c r="AE146" s="56">
        <v>62.8</v>
      </c>
      <c r="AF146" s="56">
        <v>156</v>
      </c>
      <c r="AH146" s="56">
        <v>107</v>
      </c>
      <c r="AJ146" s="56">
        <v>221</v>
      </c>
      <c r="AL146" s="56">
        <v>533</v>
      </c>
      <c r="AN146" s="56">
        <v>361</v>
      </c>
      <c r="AP146" s="56">
        <v>197</v>
      </c>
      <c r="AR146" s="56">
        <v>168</v>
      </c>
      <c r="AT146" s="56">
        <v>187</v>
      </c>
      <c r="AV146" s="56">
        <v>367</v>
      </c>
      <c r="AX146" s="56">
        <v>344</v>
      </c>
      <c r="AY146" s="56" t="s">
        <v>2147</v>
      </c>
      <c r="AZ146" s="56">
        <v>145</v>
      </c>
      <c r="BB146" s="56">
        <v>147</v>
      </c>
    </row>
    <row r="147" spans="1:54" ht="16" x14ac:dyDescent="0.2">
      <c r="A147" s="56">
        <v>146</v>
      </c>
      <c r="B147" s="56">
        <v>146</v>
      </c>
      <c r="C147" s="56">
        <v>125</v>
      </c>
      <c r="D147" s="56" t="s">
        <v>1760</v>
      </c>
      <c r="E147" s="56" t="s">
        <v>46</v>
      </c>
      <c r="F147" s="56" t="s">
        <v>47</v>
      </c>
      <c r="G147" s="56" t="s">
        <v>84</v>
      </c>
      <c r="H147" s="56" t="s">
        <v>82</v>
      </c>
      <c r="I147" s="56" t="s">
        <v>50</v>
      </c>
      <c r="J147" s="56" t="s">
        <v>51</v>
      </c>
      <c r="K147" s="56">
        <v>61.2</v>
      </c>
      <c r="L147" s="56">
        <v>167</v>
      </c>
      <c r="M147" s="56">
        <v>69.599999999999994</v>
      </c>
      <c r="N147" s="56">
        <v>150</v>
      </c>
      <c r="O147" s="56">
        <v>19.600000000000001</v>
      </c>
      <c r="P147" s="56" t="s">
        <v>53</v>
      </c>
      <c r="Q147" s="56">
        <v>66.2</v>
      </c>
      <c r="R147" s="56">
        <v>240</v>
      </c>
      <c r="S147" s="56">
        <v>15.8</v>
      </c>
      <c r="T147" s="56">
        <v>786</v>
      </c>
      <c r="U147" s="56">
        <v>81.2</v>
      </c>
      <c r="V147" s="56">
        <v>219</v>
      </c>
      <c r="W147" s="56">
        <v>82.9</v>
      </c>
      <c r="X147" s="56">
        <v>184</v>
      </c>
      <c r="Y147" s="56">
        <v>87.8</v>
      </c>
      <c r="Z147" s="56">
        <v>204</v>
      </c>
      <c r="AA147" s="56">
        <v>98</v>
      </c>
      <c r="AB147" s="56">
        <v>45</v>
      </c>
      <c r="AC147" s="56">
        <v>92.1</v>
      </c>
      <c r="AD147" s="56" t="s">
        <v>1743</v>
      </c>
      <c r="AE147" s="56">
        <v>62.6</v>
      </c>
      <c r="AF147" s="56">
        <v>167</v>
      </c>
      <c r="AH147" s="56">
        <v>150</v>
      </c>
      <c r="AJ147" s="56">
        <v>801</v>
      </c>
      <c r="AK147" s="56" t="s">
        <v>2148</v>
      </c>
      <c r="AL147" s="56">
        <v>240</v>
      </c>
      <c r="AN147" s="56">
        <v>786</v>
      </c>
      <c r="AP147" s="56">
        <v>219</v>
      </c>
      <c r="AR147" s="56">
        <v>184</v>
      </c>
      <c r="AT147" s="56">
        <v>204</v>
      </c>
      <c r="AV147" s="56">
        <v>45</v>
      </c>
      <c r="AX147" s="56">
        <v>45</v>
      </c>
      <c r="AY147" s="56" t="s">
        <v>2147</v>
      </c>
      <c r="AZ147" s="56">
        <v>146</v>
      </c>
      <c r="BB147" s="56">
        <v>125</v>
      </c>
    </row>
    <row r="148" spans="1:54" ht="16" x14ac:dyDescent="0.2">
      <c r="A148" s="56">
        <v>147</v>
      </c>
      <c r="B148" s="56">
        <v>147</v>
      </c>
      <c r="C148" s="56">
        <v>128</v>
      </c>
      <c r="D148" s="56" t="s">
        <v>1773</v>
      </c>
      <c r="E148" s="56" t="s">
        <v>1360</v>
      </c>
      <c r="F148" s="56" t="s">
        <v>69</v>
      </c>
      <c r="G148" s="56" t="s">
        <v>77</v>
      </c>
      <c r="H148" s="56" t="s">
        <v>49</v>
      </c>
      <c r="I148" s="56" t="s">
        <v>50</v>
      </c>
      <c r="J148" s="56" t="s">
        <v>64</v>
      </c>
      <c r="K148" s="56">
        <v>65.099999999999994</v>
      </c>
      <c r="L148" s="56">
        <v>155</v>
      </c>
      <c r="M148" s="56">
        <v>29.5</v>
      </c>
      <c r="N148" s="56">
        <v>484</v>
      </c>
      <c r="O148" s="56">
        <v>28.3</v>
      </c>
      <c r="P148" s="56">
        <v>678</v>
      </c>
      <c r="Q148" s="56">
        <v>73.599999999999994</v>
      </c>
      <c r="R148" s="56">
        <v>186</v>
      </c>
      <c r="S148" s="56">
        <v>83</v>
      </c>
      <c r="T148" s="56">
        <v>271</v>
      </c>
      <c r="U148" s="56">
        <v>79.400000000000006</v>
      </c>
      <c r="V148" s="56">
        <v>224</v>
      </c>
      <c r="W148" s="56">
        <v>59.1</v>
      </c>
      <c r="X148" s="56">
        <v>346</v>
      </c>
      <c r="Y148" s="56">
        <v>96.7</v>
      </c>
      <c r="Z148" s="56">
        <v>45</v>
      </c>
      <c r="AA148" s="56">
        <v>90.5</v>
      </c>
      <c r="AB148" s="56">
        <v>102</v>
      </c>
      <c r="AC148" s="56">
        <v>72.099999999999994</v>
      </c>
      <c r="AD148" s="56" t="s">
        <v>942</v>
      </c>
      <c r="AE148" s="56">
        <v>62.5</v>
      </c>
      <c r="AF148" s="56">
        <v>155</v>
      </c>
      <c r="AH148" s="56">
        <v>484</v>
      </c>
      <c r="AJ148" s="56">
        <v>678</v>
      </c>
      <c r="AL148" s="56">
        <v>186</v>
      </c>
      <c r="AN148" s="56">
        <v>271</v>
      </c>
      <c r="AP148" s="56">
        <v>224</v>
      </c>
      <c r="AR148" s="56">
        <v>346</v>
      </c>
      <c r="AT148" s="56">
        <v>45</v>
      </c>
      <c r="AV148" s="56">
        <v>102</v>
      </c>
      <c r="AX148" s="56">
        <v>291</v>
      </c>
      <c r="AY148" s="56" t="s">
        <v>2147</v>
      </c>
      <c r="AZ148" s="56">
        <v>147</v>
      </c>
      <c r="BB148" s="56">
        <v>128</v>
      </c>
    </row>
    <row r="149" spans="1:54" ht="16" x14ac:dyDescent="0.2">
      <c r="A149" s="56">
        <v>148</v>
      </c>
      <c r="B149" s="56">
        <v>147</v>
      </c>
      <c r="C149" s="56">
        <v>159</v>
      </c>
      <c r="D149" s="56" t="s">
        <v>1782</v>
      </c>
      <c r="E149" s="56" t="s">
        <v>1237</v>
      </c>
      <c r="F149" s="56" t="s">
        <v>69</v>
      </c>
      <c r="G149" s="56" t="s">
        <v>84</v>
      </c>
      <c r="H149" s="56" t="s">
        <v>82</v>
      </c>
      <c r="I149" s="56" t="s">
        <v>50</v>
      </c>
      <c r="J149" s="56" t="s">
        <v>64</v>
      </c>
      <c r="K149" s="56">
        <v>67.2</v>
      </c>
      <c r="L149" s="56">
        <v>147</v>
      </c>
      <c r="M149" s="56">
        <v>41.6</v>
      </c>
      <c r="N149" s="56">
        <v>326</v>
      </c>
      <c r="O149" s="56">
        <v>56.2</v>
      </c>
      <c r="P149" s="56">
        <v>331</v>
      </c>
      <c r="Q149" s="56">
        <v>53</v>
      </c>
      <c r="R149" s="56">
        <v>353</v>
      </c>
      <c r="S149" s="56">
        <v>95.4</v>
      </c>
      <c r="T149" s="56">
        <v>174</v>
      </c>
      <c r="U149" s="56">
        <v>89.4</v>
      </c>
      <c r="V149" s="56">
        <v>173</v>
      </c>
      <c r="W149" s="56">
        <v>66.599999999999994</v>
      </c>
      <c r="X149" s="56">
        <v>293</v>
      </c>
      <c r="Y149" s="56">
        <v>93.4</v>
      </c>
      <c r="Z149" s="56">
        <v>118</v>
      </c>
      <c r="AA149" s="56">
        <v>53.5</v>
      </c>
      <c r="AB149" s="56">
        <v>317</v>
      </c>
      <c r="AC149" s="56">
        <v>67.599999999999994</v>
      </c>
      <c r="AD149" s="56" t="s">
        <v>1150</v>
      </c>
      <c r="AE149" s="56">
        <v>62.5</v>
      </c>
      <c r="AF149" s="56">
        <v>147</v>
      </c>
      <c r="AH149" s="56">
        <v>326</v>
      </c>
      <c r="AJ149" s="56">
        <v>331</v>
      </c>
      <c r="AL149" s="56">
        <v>353</v>
      </c>
      <c r="AN149" s="56">
        <v>174</v>
      </c>
      <c r="AP149" s="56">
        <v>173</v>
      </c>
      <c r="AR149" s="56">
        <v>293</v>
      </c>
      <c r="AT149" s="56">
        <v>118</v>
      </c>
      <c r="AV149" s="56">
        <v>317</v>
      </c>
      <c r="AX149" s="56">
        <v>355</v>
      </c>
      <c r="AY149" s="56" t="s">
        <v>2147</v>
      </c>
      <c r="AZ149" s="56">
        <v>147</v>
      </c>
      <c r="BB149" s="56">
        <v>159</v>
      </c>
    </row>
    <row r="150" spans="1:54" ht="16" x14ac:dyDescent="0.2">
      <c r="A150" s="56">
        <v>149</v>
      </c>
      <c r="B150" s="56">
        <v>147</v>
      </c>
      <c r="C150" s="56">
        <v>165</v>
      </c>
      <c r="D150" s="56" t="s">
        <v>1755</v>
      </c>
      <c r="E150" s="56" t="s">
        <v>80</v>
      </c>
      <c r="F150" s="56" t="s">
        <v>69</v>
      </c>
      <c r="G150" s="56" t="s">
        <v>77</v>
      </c>
      <c r="H150" s="56" t="s">
        <v>82</v>
      </c>
      <c r="I150" s="56" t="s">
        <v>50</v>
      </c>
      <c r="J150" s="56" t="s">
        <v>64</v>
      </c>
      <c r="K150" s="56">
        <v>60.7</v>
      </c>
      <c r="L150" s="56">
        <v>171</v>
      </c>
      <c r="M150" s="56">
        <v>48.8</v>
      </c>
      <c r="N150" s="56">
        <v>264</v>
      </c>
      <c r="O150" s="56">
        <v>37.299999999999997</v>
      </c>
      <c r="P150" s="56">
        <v>538</v>
      </c>
      <c r="Q150" s="56">
        <v>61.7</v>
      </c>
      <c r="R150" s="56">
        <v>276</v>
      </c>
      <c r="S150" s="56">
        <v>92.4</v>
      </c>
      <c r="T150" s="56">
        <v>206</v>
      </c>
      <c r="U150" s="56">
        <v>91.1</v>
      </c>
      <c r="V150" s="56">
        <v>157</v>
      </c>
      <c r="W150" s="56">
        <v>91.8</v>
      </c>
      <c r="X150" s="56">
        <v>133</v>
      </c>
      <c r="Y150" s="56">
        <v>97</v>
      </c>
      <c r="Z150" s="56">
        <v>39</v>
      </c>
      <c r="AA150" s="56">
        <v>47.8</v>
      </c>
      <c r="AB150" s="56">
        <v>364</v>
      </c>
      <c r="AC150" s="56">
        <v>92.4</v>
      </c>
      <c r="AD150" s="56" t="s">
        <v>1661</v>
      </c>
      <c r="AE150" s="56">
        <v>62.5</v>
      </c>
      <c r="AF150" s="56">
        <v>171</v>
      </c>
      <c r="AH150" s="56">
        <v>264</v>
      </c>
      <c r="AJ150" s="56">
        <v>538</v>
      </c>
      <c r="AL150" s="56">
        <v>276</v>
      </c>
      <c r="AN150" s="56">
        <v>206</v>
      </c>
      <c r="AP150" s="56">
        <v>157</v>
      </c>
      <c r="AR150" s="56">
        <v>133</v>
      </c>
      <c r="AT150" s="56">
        <v>39</v>
      </c>
      <c r="AV150" s="56">
        <v>364</v>
      </c>
      <c r="AX150" s="56">
        <v>42</v>
      </c>
      <c r="AY150" s="56" t="s">
        <v>2147</v>
      </c>
      <c r="AZ150" s="56">
        <v>147</v>
      </c>
      <c r="BB150" s="56">
        <v>165</v>
      </c>
    </row>
    <row r="151" spans="1:54" ht="16" x14ac:dyDescent="0.2">
      <c r="A151" s="56">
        <v>150</v>
      </c>
      <c r="B151" s="56">
        <v>150</v>
      </c>
      <c r="C151" s="56">
        <v>171</v>
      </c>
      <c r="D151" s="56" t="s">
        <v>1742</v>
      </c>
      <c r="E151" s="56" t="s">
        <v>425</v>
      </c>
      <c r="F151" s="56" t="s">
        <v>170</v>
      </c>
      <c r="G151" s="56" t="s">
        <v>77</v>
      </c>
      <c r="H151" s="56" t="s">
        <v>82</v>
      </c>
      <c r="I151" s="56" t="s">
        <v>50</v>
      </c>
      <c r="J151" s="56" t="s">
        <v>64</v>
      </c>
      <c r="K151" s="56">
        <v>58.2</v>
      </c>
      <c r="L151" s="56">
        <v>183</v>
      </c>
      <c r="M151" s="56">
        <v>62.3</v>
      </c>
      <c r="N151" s="56">
        <v>179</v>
      </c>
      <c r="O151" s="56">
        <v>14.6</v>
      </c>
      <c r="P151" s="56" t="s">
        <v>53</v>
      </c>
      <c r="Q151" s="56">
        <v>75.400000000000006</v>
      </c>
      <c r="R151" s="56">
        <v>176</v>
      </c>
      <c r="S151" s="56">
        <v>66.099999999999994</v>
      </c>
      <c r="T151" s="56">
        <v>353</v>
      </c>
      <c r="U151" s="56">
        <v>27.9</v>
      </c>
      <c r="V151" s="56">
        <v>615</v>
      </c>
      <c r="W151" s="56">
        <v>33.9</v>
      </c>
      <c r="X151" s="56">
        <v>562</v>
      </c>
      <c r="Y151" s="56">
        <v>97.7</v>
      </c>
      <c r="Z151" s="56">
        <v>24</v>
      </c>
      <c r="AA151" s="56">
        <v>97.7</v>
      </c>
      <c r="AB151" s="56">
        <v>49</v>
      </c>
      <c r="AC151" s="56">
        <v>92.1</v>
      </c>
      <c r="AD151" s="56" t="s">
        <v>1743</v>
      </c>
      <c r="AE151" s="56">
        <v>62.3</v>
      </c>
      <c r="AF151" s="56">
        <v>183</v>
      </c>
      <c r="AH151" s="56">
        <v>179</v>
      </c>
      <c r="AJ151" s="56">
        <v>801</v>
      </c>
      <c r="AK151" s="56" t="s">
        <v>2148</v>
      </c>
      <c r="AL151" s="56">
        <v>176</v>
      </c>
      <c r="AN151" s="56">
        <v>353</v>
      </c>
      <c r="AP151" s="56">
        <v>615</v>
      </c>
      <c r="AR151" s="56">
        <v>562</v>
      </c>
      <c r="AT151" s="56">
        <v>24</v>
      </c>
      <c r="AV151" s="56">
        <v>49</v>
      </c>
      <c r="AX151" s="56">
        <v>45</v>
      </c>
      <c r="AY151" s="56" t="s">
        <v>2147</v>
      </c>
      <c r="AZ151" s="56">
        <v>150</v>
      </c>
      <c r="BB151" s="56">
        <v>171</v>
      </c>
    </row>
    <row r="152" spans="1:54" ht="16" x14ac:dyDescent="0.2">
      <c r="A152" s="56">
        <v>151</v>
      </c>
      <c r="B152" s="56">
        <v>151</v>
      </c>
      <c r="C152" s="56">
        <v>120</v>
      </c>
      <c r="D152" s="56" t="s">
        <v>1628</v>
      </c>
      <c r="E152" s="56" t="s">
        <v>160</v>
      </c>
      <c r="F152" s="56" t="s">
        <v>47</v>
      </c>
      <c r="G152" s="56" t="s">
        <v>77</v>
      </c>
      <c r="H152" s="56" t="s">
        <v>82</v>
      </c>
      <c r="I152" s="56" t="s">
        <v>50</v>
      </c>
      <c r="J152" s="56" t="s">
        <v>64</v>
      </c>
      <c r="K152" s="56">
        <v>42.3</v>
      </c>
      <c r="L152" s="56">
        <v>282</v>
      </c>
      <c r="M152" s="56">
        <v>53.5</v>
      </c>
      <c r="N152" s="56">
        <v>227</v>
      </c>
      <c r="O152" s="56">
        <v>5.2</v>
      </c>
      <c r="P152" s="56" t="s">
        <v>53</v>
      </c>
      <c r="Q152" s="56">
        <v>93.5</v>
      </c>
      <c r="R152" s="56">
        <v>84</v>
      </c>
      <c r="S152" s="56">
        <v>100</v>
      </c>
      <c r="T152" s="56">
        <v>85</v>
      </c>
      <c r="U152" s="56">
        <v>68.7</v>
      </c>
      <c r="V152" s="56">
        <v>283</v>
      </c>
      <c r="W152" s="56">
        <v>71.7</v>
      </c>
      <c r="X152" s="56">
        <v>254</v>
      </c>
      <c r="Y152" s="56">
        <v>83.6</v>
      </c>
      <c r="Z152" s="56">
        <v>282</v>
      </c>
      <c r="AA152" s="56">
        <v>98</v>
      </c>
      <c r="AB152" s="56">
        <v>42</v>
      </c>
      <c r="AC152" s="56">
        <v>94</v>
      </c>
      <c r="AD152" s="56" t="s">
        <v>1629</v>
      </c>
      <c r="AE152" s="56">
        <v>62</v>
      </c>
      <c r="AF152" s="56">
        <v>282</v>
      </c>
      <c r="AH152" s="56">
        <v>227</v>
      </c>
      <c r="AJ152" s="56">
        <v>801</v>
      </c>
      <c r="AK152" s="56" t="s">
        <v>2148</v>
      </c>
      <c r="AL152" s="56">
        <v>84</v>
      </c>
      <c r="AN152" s="56">
        <v>85</v>
      </c>
      <c r="AP152" s="56">
        <v>283</v>
      </c>
      <c r="AR152" s="56">
        <v>254</v>
      </c>
      <c r="AT152" s="56">
        <v>282</v>
      </c>
      <c r="AV152" s="56">
        <v>42</v>
      </c>
      <c r="AX152" s="56">
        <v>30</v>
      </c>
      <c r="AY152" s="56" t="s">
        <v>2147</v>
      </c>
      <c r="AZ152" s="56">
        <v>151</v>
      </c>
      <c r="BB152" s="56">
        <v>120</v>
      </c>
    </row>
    <row r="153" spans="1:54" ht="16" x14ac:dyDescent="0.2">
      <c r="A153" s="56">
        <v>152</v>
      </c>
      <c r="B153" s="56">
        <v>152</v>
      </c>
      <c r="C153" s="56">
        <v>137</v>
      </c>
      <c r="D153" s="56" t="s">
        <v>1844</v>
      </c>
      <c r="E153" s="56" t="s">
        <v>411</v>
      </c>
      <c r="F153" s="56" t="s">
        <v>69</v>
      </c>
      <c r="G153" s="56" t="s">
        <v>84</v>
      </c>
      <c r="H153" s="56" t="s">
        <v>82</v>
      </c>
      <c r="I153" s="56" t="s">
        <v>50</v>
      </c>
      <c r="J153" s="56" t="s">
        <v>64</v>
      </c>
      <c r="K153" s="56">
        <v>82.3</v>
      </c>
      <c r="L153" s="56">
        <v>88</v>
      </c>
      <c r="M153" s="56">
        <v>46.4</v>
      </c>
      <c r="N153" s="56">
        <v>285</v>
      </c>
      <c r="O153" s="56">
        <v>31</v>
      </c>
      <c r="P153" s="56">
        <v>617</v>
      </c>
      <c r="Q153" s="56">
        <v>22.2</v>
      </c>
      <c r="R153" s="56">
        <v>682</v>
      </c>
      <c r="S153" s="56">
        <v>100</v>
      </c>
      <c r="T153" s="56">
        <v>71</v>
      </c>
      <c r="U153" s="56">
        <v>96.6</v>
      </c>
      <c r="V153" s="56">
        <v>103</v>
      </c>
      <c r="W153" s="56">
        <v>96.8</v>
      </c>
      <c r="X153" s="56">
        <v>90</v>
      </c>
      <c r="Y153" s="56">
        <v>96.3</v>
      </c>
      <c r="Z153" s="56">
        <v>53</v>
      </c>
      <c r="AA153" s="56">
        <v>92.8</v>
      </c>
      <c r="AB153" s="56">
        <v>85</v>
      </c>
      <c r="AC153" s="56">
        <v>71.8</v>
      </c>
      <c r="AD153" s="56" t="s">
        <v>1650</v>
      </c>
      <c r="AE153" s="56">
        <v>61.9</v>
      </c>
      <c r="AF153" s="56">
        <v>88</v>
      </c>
      <c r="AH153" s="56">
        <v>285</v>
      </c>
      <c r="AJ153" s="56">
        <v>617</v>
      </c>
      <c r="AL153" s="56">
        <v>682</v>
      </c>
      <c r="AN153" s="56">
        <v>71</v>
      </c>
      <c r="AP153" s="56">
        <v>103</v>
      </c>
      <c r="AR153" s="56">
        <v>90</v>
      </c>
      <c r="AT153" s="56">
        <v>53</v>
      </c>
      <c r="AV153" s="56">
        <v>85</v>
      </c>
      <c r="AX153" s="56">
        <v>294</v>
      </c>
      <c r="AY153" s="56" t="s">
        <v>2147</v>
      </c>
      <c r="AZ153" s="56">
        <v>152</v>
      </c>
      <c r="BB153" s="56">
        <v>137</v>
      </c>
    </row>
    <row r="154" spans="1:54" ht="16" x14ac:dyDescent="0.2">
      <c r="A154" s="56">
        <v>153</v>
      </c>
      <c r="B154" s="56">
        <v>153</v>
      </c>
      <c r="C154" s="56">
        <v>181</v>
      </c>
      <c r="D154" s="56" t="s">
        <v>1770</v>
      </c>
      <c r="E154" s="56" t="s">
        <v>355</v>
      </c>
      <c r="F154" s="56" t="s">
        <v>76</v>
      </c>
      <c r="G154" s="56" t="s">
        <v>77</v>
      </c>
      <c r="H154" s="56" t="s">
        <v>49</v>
      </c>
      <c r="I154" s="56" t="s">
        <v>50</v>
      </c>
      <c r="J154" s="56" t="s">
        <v>64</v>
      </c>
      <c r="K154" s="56">
        <v>64</v>
      </c>
      <c r="L154" s="56">
        <v>158</v>
      </c>
      <c r="M154" s="56">
        <v>72.099999999999994</v>
      </c>
      <c r="N154" s="56">
        <v>139</v>
      </c>
      <c r="O154" s="56">
        <v>58.8</v>
      </c>
      <c r="P154" s="56">
        <v>309</v>
      </c>
      <c r="Q154" s="56">
        <v>57.8</v>
      </c>
      <c r="R154" s="56">
        <v>302</v>
      </c>
      <c r="S154" s="56">
        <v>15.5</v>
      </c>
      <c r="T154" s="56">
        <v>797</v>
      </c>
      <c r="U154" s="56">
        <v>91.4</v>
      </c>
      <c r="V154" s="56">
        <v>155</v>
      </c>
      <c r="W154" s="56">
        <v>92.1</v>
      </c>
      <c r="X154" s="56">
        <v>132</v>
      </c>
      <c r="Y154" s="56">
        <v>90.6</v>
      </c>
      <c r="Z154" s="56">
        <v>167</v>
      </c>
      <c r="AA154" s="56">
        <v>19.899999999999999</v>
      </c>
      <c r="AB154" s="56">
        <v>730</v>
      </c>
      <c r="AC154" s="56">
        <v>69.2</v>
      </c>
      <c r="AD154" s="56" t="s">
        <v>1275</v>
      </c>
      <c r="AE154" s="56">
        <v>61.6</v>
      </c>
      <c r="AF154" s="56">
        <v>158</v>
      </c>
      <c r="AH154" s="56">
        <v>139</v>
      </c>
      <c r="AJ154" s="56">
        <v>309</v>
      </c>
      <c r="AL154" s="56">
        <v>302</v>
      </c>
      <c r="AN154" s="56">
        <v>797</v>
      </c>
      <c r="AP154" s="56">
        <v>155</v>
      </c>
      <c r="AR154" s="56">
        <v>132</v>
      </c>
      <c r="AT154" s="56">
        <v>167</v>
      </c>
      <c r="AV154" s="56">
        <v>730</v>
      </c>
      <c r="AX154" s="56">
        <v>326</v>
      </c>
      <c r="AY154" s="56" t="s">
        <v>2147</v>
      </c>
      <c r="AZ154" s="56">
        <v>153</v>
      </c>
      <c r="BB154" s="56">
        <v>181</v>
      </c>
    </row>
    <row r="155" spans="1:54" ht="16" x14ac:dyDescent="0.2">
      <c r="A155" s="56">
        <v>154</v>
      </c>
      <c r="B155" s="56">
        <v>153</v>
      </c>
      <c r="C155" s="56">
        <v>155</v>
      </c>
      <c r="D155" s="56" t="s">
        <v>1722</v>
      </c>
      <c r="E155" s="56" t="s">
        <v>1237</v>
      </c>
      <c r="F155" s="56" t="s">
        <v>69</v>
      </c>
      <c r="G155" s="56" t="s">
        <v>77</v>
      </c>
      <c r="H155" s="56" t="s">
        <v>49</v>
      </c>
      <c r="I155" s="56" t="s">
        <v>50</v>
      </c>
      <c r="J155" s="56" t="s">
        <v>64</v>
      </c>
      <c r="K155" s="56">
        <v>55</v>
      </c>
      <c r="L155" s="56">
        <v>203</v>
      </c>
      <c r="M155" s="56">
        <v>34.4</v>
      </c>
      <c r="N155" s="56">
        <v>420</v>
      </c>
      <c r="O155" s="56">
        <v>99.5</v>
      </c>
      <c r="P155" s="56">
        <v>37</v>
      </c>
      <c r="Q155" s="56">
        <v>54.8</v>
      </c>
      <c r="R155" s="56">
        <v>329</v>
      </c>
      <c r="S155" s="56">
        <v>72</v>
      </c>
      <c r="T155" s="56">
        <v>329</v>
      </c>
      <c r="U155" s="56">
        <v>90.7</v>
      </c>
      <c r="V155" s="56">
        <v>159</v>
      </c>
      <c r="W155" s="56">
        <v>91.5</v>
      </c>
      <c r="X155" s="56">
        <v>134</v>
      </c>
      <c r="Y155" s="56">
        <v>97.2</v>
      </c>
      <c r="Z155" s="56">
        <v>34</v>
      </c>
      <c r="AA155" s="56">
        <v>32.9</v>
      </c>
      <c r="AB155" s="56">
        <v>516</v>
      </c>
      <c r="AC155" s="56">
        <v>91.2</v>
      </c>
      <c r="AD155" s="56">
        <v>53</v>
      </c>
      <c r="AE155" s="56">
        <v>61.6</v>
      </c>
      <c r="AF155" s="56">
        <v>203</v>
      </c>
      <c r="AH155" s="56">
        <v>420</v>
      </c>
      <c r="AJ155" s="56">
        <v>37</v>
      </c>
      <c r="AL155" s="56">
        <v>329</v>
      </c>
      <c r="AN155" s="56">
        <v>329</v>
      </c>
      <c r="AP155" s="56">
        <v>159</v>
      </c>
      <c r="AR155" s="56">
        <v>134</v>
      </c>
      <c r="AT155" s="56">
        <v>34</v>
      </c>
      <c r="AV155" s="56">
        <v>516</v>
      </c>
      <c r="AX155" s="56">
        <v>53</v>
      </c>
      <c r="AZ155" s="56">
        <v>153</v>
      </c>
      <c r="BB155" s="56">
        <v>155</v>
      </c>
    </row>
    <row r="156" spans="1:54" ht="16" x14ac:dyDescent="0.2">
      <c r="A156" s="56">
        <v>155</v>
      </c>
      <c r="B156" s="56">
        <v>155</v>
      </c>
      <c r="C156" s="56">
        <v>169</v>
      </c>
      <c r="D156" s="56" t="s">
        <v>1739</v>
      </c>
      <c r="E156" s="56" t="s">
        <v>80</v>
      </c>
      <c r="F156" s="56" t="s">
        <v>69</v>
      </c>
      <c r="G156" s="56" t="s">
        <v>77</v>
      </c>
      <c r="H156" s="56" t="s">
        <v>82</v>
      </c>
      <c r="I156" s="56" t="s">
        <v>50</v>
      </c>
      <c r="J156" s="56" t="s">
        <v>64</v>
      </c>
      <c r="K156" s="56">
        <v>57.9</v>
      </c>
      <c r="L156" s="56">
        <v>186</v>
      </c>
      <c r="M156" s="56">
        <v>58.5</v>
      </c>
      <c r="N156" s="56">
        <v>198</v>
      </c>
      <c r="O156" s="56">
        <v>42</v>
      </c>
      <c r="P156" s="56">
        <v>480</v>
      </c>
      <c r="Q156" s="56">
        <v>55.8</v>
      </c>
      <c r="R156" s="56">
        <v>320</v>
      </c>
      <c r="S156" s="56">
        <v>94.8</v>
      </c>
      <c r="T156" s="56">
        <v>181</v>
      </c>
      <c r="U156" s="56">
        <v>77.8</v>
      </c>
      <c r="V156" s="56">
        <v>235</v>
      </c>
      <c r="W156" s="56">
        <v>79.900000000000006</v>
      </c>
      <c r="X156" s="56">
        <v>206</v>
      </c>
      <c r="Y156" s="56">
        <v>95.8</v>
      </c>
      <c r="Z156" s="56">
        <v>66</v>
      </c>
      <c r="AA156" s="56">
        <v>40.9</v>
      </c>
      <c r="AB156" s="56">
        <v>428</v>
      </c>
      <c r="AC156" s="56">
        <v>93.9</v>
      </c>
      <c r="AD156" s="56">
        <v>32</v>
      </c>
      <c r="AE156" s="56">
        <v>61.5</v>
      </c>
      <c r="AF156" s="56">
        <v>186</v>
      </c>
      <c r="AH156" s="56">
        <v>198</v>
      </c>
      <c r="AJ156" s="56">
        <v>480</v>
      </c>
      <c r="AL156" s="56">
        <v>320</v>
      </c>
      <c r="AN156" s="56">
        <v>181</v>
      </c>
      <c r="AP156" s="56">
        <v>235</v>
      </c>
      <c r="AR156" s="56">
        <v>206</v>
      </c>
      <c r="AT156" s="56">
        <v>66</v>
      </c>
      <c r="AV156" s="56">
        <v>428</v>
      </c>
      <c r="AX156" s="56">
        <v>32</v>
      </c>
      <c r="AZ156" s="56">
        <v>155</v>
      </c>
      <c r="BB156" s="56">
        <v>169</v>
      </c>
    </row>
    <row r="157" spans="1:54" ht="16" x14ac:dyDescent="0.2">
      <c r="A157" s="56">
        <v>156</v>
      </c>
      <c r="B157" s="56">
        <v>155</v>
      </c>
      <c r="C157" s="56">
        <v>155</v>
      </c>
      <c r="D157" s="56" t="s">
        <v>1724</v>
      </c>
      <c r="E157" s="56" t="s">
        <v>414</v>
      </c>
      <c r="F157" s="56" t="s">
        <v>69</v>
      </c>
      <c r="G157" s="56" t="s">
        <v>77</v>
      </c>
      <c r="H157" s="56" t="s">
        <v>82</v>
      </c>
      <c r="I157" s="56" t="s">
        <v>50</v>
      </c>
      <c r="J157" s="56" t="s">
        <v>64</v>
      </c>
      <c r="K157" s="56">
        <v>55.3</v>
      </c>
      <c r="L157" s="56">
        <v>201</v>
      </c>
      <c r="M157" s="56">
        <v>34.799999999999997</v>
      </c>
      <c r="N157" s="56">
        <v>414</v>
      </c>
      <c r="O157" s="56">
        <v>47.4</v>
      </c>
      <c r="P157" s="56">
        <v>414</v>
      </c>
      <c r="Q157" s="56">
        <v>70.3</v>
      </c>
      <c r="R157" s="56">
        <v>214</v>
      </c>
      <c r="S157" s="56">
        <v>100</v>
      </c>
      <c r="T157" s="56">
        <v>54</v>
      </c>
      <c r="U157" s="56">
        <v>98.6</v>
      </c>
      <c r="V157" s="56">
        <v>81</v>
      </c>
      <c r="W157" s="56">
        <v>98.6</v>
      </c>
      <c r="X157" s="56">
        <v>68</v>
      </c>
      <c r="Y157" s="56">
        <v>92.1</v>
      </c>
      <c r="Z157" s="56">
        <v>144</v>
      </c>
      <c r="AA157" s="56">
        <v>63.1</v>
      </c>
      <c r="AB157" s="56">
        <v>249</v>
      </c>
      <c r="AC157" s="56">
        <v>66.5</v>
      </c>
      <c r="AD157" s="56">
        <v>370</v>
      </c>
      <c r="AE157" s="56">
        <v>61.5</v>
      </c>
      <c r="AF157" s="56">
        <v>201</v>
      </c>
      <c r="AH157" s="56">
        <v>414</v>
      </c>
      <c r="AJ157" s="56">
        <v>414</v>
      </c>
      <c r="AL157" s="56">
        <v>214</v>
      </c>
      <c r="AN157" s="56">
        <v>54</v>
      </c>
      <c r="AP157" s="56">
        <v>81</v>
      </c>
      <c r="AR157" s="56">
        <v>68</v>
      </c>
      <c r="AT157" s="56">
        <v>144</v>
      </c>
      <c r="AV157" s="56">
        <v>249</v>
      </c>
      <c r="AX157" s="56">
        <v>370</v>
      </c>
      <c r="AZ157" s="56">
        <v>155</v>
      </c>
      <c r="BB157" s="56">
        <v>155</v>
      </c>
    </row>
    <row r="158" spans="1:54" ht="16" x14ac:dyDescent="0.2">
      <c r="A158" s="56">
        <v>157</v>
      </c>
      <c r="B158" s="56">
        <v>157</v>
      </c>
      <c r="C158" s="56">
        <v>141</v>
      </c>
      <c r="D158" s="56" t="s">
        <v>1706</v>
      </c>
      <c r="E158" s="56" t="s">
        <v>80</v>
      </c>
      <c r="F158" s="56" t="s">
        <v>69</v>
      </c>
      <c r="G158" s="56" t="s">
        <v>77</v>
      </c>
      <c r="H158" s="56" t="s">
        <v>82</v>
      </c>
      <c r="I158" s="56" t="s">
        <v>50</v>
      </c>
      <c r="J158" s="56" t="s">
        <v>64</v>
      </c>
      <c r="K158" s="56">
        <v>51.2</v>
      </c>
      <c r="L158" s="56">
        <v>217</v>
      </c>
      <c r="M158" s="56">
        <v>45.8</v>
      </c>
      <c r="N158" s="56">
        <v>296</v>
      </c>
      <c r="O158" s="56">
        <v>36.1</v>
      </c>
      <c r="P158" s="56">
        <v>555</v>
      </c>
      <c r="Q158" s="56">
        <v>77.5</v>
      </c>
      <c r="R158" s="56">
        <v>166</v>
      </c>
      <c r="S158" s="56">
        <v>96.4</v>
      </c>
      <c r="T158" s="56">
        <v>161</v>
      </c>
      <c r="U158" s="56">
        <v>93.3</v>
      </c>
      <c r="V158" s="56">
        <v>141</v>
      </c>
      <c r="W158" s="56">
        <v>93.8</v>
      </c>
      <c r="X158" s="56">
        <v>117</v>
      </c>
      <c r="Y158" s="56">
        <v>87</v>
      </c>
      <c r="Z158" s="56">
        <v>216</v>
      </c>
      <c r="AA158" s="56">
        <v>38.200000000000003</v>
      </c>
      <c r="AB158" s="56">
        <v>452</v>
      </c>
      <c r="AC158" s="56">
        <v>89.2</v>
      </c>
      <c r="AD158" s="56" t="s">
        <v>1707</v>
      </c>
      <c r="AE158" s="56">
        <v>61.4</v>
      </c>
      <c r="AF158" s="56">
        <v>217</v>
      </c>
      <c r="AH158" s="56">
        <v>296</v>
      </c>
      <c r="AJ158" s="56">
        <v>555</v>
      </c>
      <c r="AL158" s="56">
        <v>166</v>
      </c>
      <c r="AN158" s="56">
        <v>161</v>
      </c>
      <c r="AP158" s="56">
        <v>141</v>
      </c>
      <c r="AR158" s="56">
        <v>117</v>
      </c>
      <c r="AT158" s="56">
        <v>216</v>
      </c>
      <c r="AV158" s="56">
        <v>452</v>
      </c>
      <c r="AX158" s="56">
        <v>68</v>
      </c>
      <c r="AY158" s="56" t="s">
        <v>2147</v>
      </c>
      <c r="AZ158" s="56">
        <v>157</v>
      </c>
      <c r="BB158" s="56">
        <v>141</v>
      </c>
    </row>
    <row r="159" spans="1:54" ht="16" x14ac:dyDescent="0.2">
      <c r="A159" s="56">
        <v>158</v>
      </c>
      <c r="B159" s="56">
        <v>158</v>
      </c>
      <c r="C159" s="56">
        <v>131</v>
      </c>
      <c r="D159" s="56" t="s">
        <v>1536</v>
      </c>
      <c r="E159" s="56" t="s">
        <v>414</v>
      </c>
      <c r="F159" s="56" t="s">
        <v>69</v>
      </c>
      <c r="G159" s="56" t="s">
        <v>58</v>
      </c>
      <c r="H159" s="56" t="s">
        <v>82</v>
      </c>
      <c r="I159" s="56" t="s">
        <v>50</v>
      </c>
      <c r="J159" s="56" t="s">
        <v>64</v>
      </c>
      <c r="K159" s="56">
        <v>34</v>
      </c>
      <c r="L159" s="56">
        <v>357</v>
      </c>
      <c r="M159" s="56">
        <v>20.7</v>
      </c>
      <c r="N159" s="56">
        <v>639</v>
      </c>
      <c r="O159" s="56">
        <v>70.2</v>
      </c>
      <c r="P159" s="56">
        <v>229</v>
      </c>
      <c r="Q159" s="56">
        <v>94.2</v>
      </c>
      <c r="R159" s="56">
        <v>80</v>
      </c>
      <c r="S159" s="56">
        <v>100</v>
      </c>
      <c r="T159" s="56">
        <v>47</v>
      </c>
      <c r="U159" s="56">
        <v>91.4</v>
      </c>
      <c r="V159" s="56">
        <v>156</v>
      </c>
      <c r="W159" s="56">
        <v>68</v>
      </c>
      <c r="X159" s="56">
        <v>284</v>
      </c>
      <c r="Y159" s="56">
        <v>90.4</v>
      </c>
      <c r="Z159" s="56">
        <v>170</v>
      </c>
      <c r="AA159" s="56">
        <v>74.900000000000006</v>
      </c>
      <c r="AB159" s="56">
        <v>183</v>
      </c>
      <c r="AC159" s="56">
        <v>88.4</v>
      </c>
      <c r="AD159" s="56" t="s">
        <v>1537</v>
      </c>
      <c r="AE159" s="56">
        <v>61.3</v>
      </c>
      <c r="AF159" s="56">
        <v>357</v>
      </c>
      <c r="AH159" s="56">
        <v>639</v>
      </c>
      <c r="AJ159" s="56">
        <v>229</v>
      </c>
      <c r="AL159" s="56">
        <v>80</v>
      </c>
      <c r="AN159" s="56">
        <v>47</v>
      </c>
      <c r="AP159" s="56">
        <v>156</v>
      </c>
      <c r="AR159" s="56">
        <v>284</v>
      </c>
      <c r="AT159" s="56">
        <v>170</v>
      </c>
      <c r="AV159" s="56">
        <v>183</v>
      </c>
      <c r="AX159" s="56">
        <v>74</v>
      </c>
      <c r="AY159" s="56" t="s">
        <v>2147</v>
      </c>
      <c r="AZ159" s="56">
        <v>158</v>
      </c>
      <c r="BB159" s="56">
        <v>131</v>
      </c>
    </row>
    <row r="160" spans="1:54" ht="16" x14ac:dyDescent="0.2">
      <c r="A160" s="56">
        <v>159</v>
      </c>
      <c r="B160" s="56">
        <v>159</v>
      </c>
      <c r="C160" s="56">
        <v>162</v>
      </c>
      <c r="D160" s="56" t="s">
        <v>1744</v>
      </c>
      <c r="E160" s="56" t="s">
        <v>96</v>
      </c>
      <c r="F160" s="56" t="s">
        <v>76</v>
      </c>
      <c r="G160" s="56" t="s">
        <v>77</v>
      </c>
      <c r="H160" s="56" t="s">
        <v>82</v>
      </c>
      <c r="I160" s="56" t="s">
        <v>50</v>
      </c>
      <c r="J160" s="56" t="s">
        <v>51</v>
      </c>
      <c r="K160" s="56">
        <v>58.2</v>
      </c>
      <c r="L160" s="56">
        <v>184</v>
      </c>
      <c r="M160" s="56">
        <v>81.900000000000006</v>
      </c>
      <c r="N160" s="56">
        <v>99</v>
      </c>
      <c r="O160" s="56">
        <v>81.7</v>
      </c>
      <c r="P160" s="56">
        <v>159</v>
      </c>
      <c r="Q160" s="56">
        <v>42.9</v>
      </c>
      <c r="R160" s="56">
        <v>440</v>
      </c>
      <c r="S160" s="56">
        <v>23.7</v>
      </c>
      <c r="T160" s="56">
        <v>664</v>
      </c>
      <c r="U160" s="56">
        <v>70.099999999999994</v>
      </c>
      <c r="V160" s="56">
        <v>279</v>
      </c>
      <c r="W160" s="56">
        <v>73</v>
      </c>
      <c r="X160" s="56">
        <v>249</v>
      </c>
      <c r="Y160" s="56">
        <v>65.5</v>
      </c>
      <c r="Z160" s="56">
        <v>615</v>
      </c>
      <c r="AA160" s="56">
        <v>54.5</v>
      </c>
      <c r="AB160" s="56">
        <v>307</v>
      </c>
      <c r="AC160" s="56">
        <v>82.8</v>
      </c>
      <c r="AD160" s="56">
        <v>137</v>
      </c>
      <c r="AE160" s="56">
        <v>61.2</v>
      </c>
      <c r="AF160" s="56">
        <v>184</v>
      </c>
      <c r="AH160" s="56">
        <v>99</v>
      </c>
      <c r="AJ160" s="56">
        <v>159</v>
      </c>
      <c r="AL160" s="56">
        <v>440</v>
      </c>
      <c r="AN160" s="56">
        <v>664</v>
      </c>
      <c r="AP160" s="56">
        <v>279</v>
      </c>
      <c r="AR160" s="56">
        <v>249</v>
      </c>
      <c r="AT160" s="56">
        <v>615</v>
      </c>
      <c r="AV160" s="56">
        <v>307</v>
      </c>
      <c r="AX160" s="56">
        <v>137</v>
      </c>
      <c r="AZ160" s="56">
        <v>159</v>
      </c>
      <c r="BB160" s="56">
        <v>162</v>
      </c>
    </row>
    <row r="161" spans="1:54" ht="16" x14ac:dyDescent="0.2">
      <c r="A161" s="56">
        <v>160</v>
      </c>
      <c r="B161" s="56">
        <v>160</v>
      </c>
      <c r="C161" s="56">
        <v>165</v>
      </c>
      <c r="D161" s="56" t="s">
        <v>1851</v>
      </c>
      <c r="E161" s="56" t="s">
        <v>435</v>
      </c>
      <c r="F161" s="56" t="s">
        <v>69</v>
      </c>
      <c r="G161" s="56" t="s">
        <v>84</v>
      </c>
      <c r="H161" s="56" t="s">
        <v>82</v>
      </c>
      <c r="I161" s="56" t="s">
        <v>50</v>
      </c>
      <c r="J161" s="56" t="s">
        <v>64</v>
      </c>
      <c r="K161" s="56">
        <v>84.9</v>
      </c>
      <c r="L161" s="56">
        <v>81</v>
      </c>
      <c r="M161" s="56">
        <v>48.9</v>
      </c>
      <c r="N161" s="56">
        <v>262</v>
      </c>
      <c r="O161" s="56">
        <v>19</v>
      </c>
      <c r="P161" s="56" t="s">
        <v>53</v>
      </c>
      <c r="Q161" s="56">
        <v>47.8</v>
      </c>
      <c r="R161" s="56">
        <v>391</v>
      </c>
      <c r="S161" s="56">
        <v>39.9</v>
      </c>
      <c r="T161" s="56">
        <v>501</v>
      </c>
      <c r="U161" s="56">
        <v>40.799999999999997</v>
      </c>
      <c r="V161" s="56">
        <v>484</v>
      </c>
      <c r="W161" s="56">
        <v>46.2</v>
      </c>
      <c r="X161" s="56">
        <v>451</v>
      </c>
      <c r="Y161" s="56">
        <v>96.4</v>
      </c>
      <c r="Z161" s="56">
        <v>50</v>
      </c>
      <c r="AA161" s="56">
        <v>77</v>
      </c>
      <c r="AB161" s="56">
        <v>170</v>
      </c>
      <c r="AC161" s="56">
        <v>84.7</v>
      </c>
      <c r="AD161" s="56" t="s">
        <v>1852</v>
      </c>
      <c r="AE161" s="56">
        <v>61</v>
      </c>
      <c r="AF161" s="56">
        <v>81</v>
      </c>
      <c r="AH161" s="56">
        <v>262</v>
      </c>
      <c r="AJ161" s="56">
        <v>801</v>
      </c>
      <c r="AK161" s="56" t="s">
        <v>2148</v>
      </c>
      <c r="AL161" s="56">
        <v>391</v>
      </c>
      <c r="AN161" s="56">
        <v>501</v>
      </c>
      <c r="AP161" s="56">
        <v>484</v>
      </c>
      <c r="AR161" s="56">
        <v>451</v>
      </c>
      <c r="AT161" s="56">
        <v>50</v>
      </c>
      <c r="AV161" s="56">
        <v>170</v>
      </c>
      <c r="AX161" s="56">
        <v>115</v>
      </c>
      <c r="AY161" s="56" t="s">
        <v>2147</v>
      </c>
      <c r="AZ161" s="56">
        <v>160</v>
      </c>
      <c r="BB161" s="56">
        <v>165</v>
      </c>
    </row>
    <row r="162" spans="1:54" ht="16" x14ac:dyDescent="0.2">
      <c r="A162" s="56">
        <v>161</v>
      </c>
      <c r="B162" s="56">
        <v>161</v>
      </c>
      <c r="C162" s="56">
        <v>152</v>
      </c>
      <c r="D162" s="56" t="s">
        <v>1783</v>
      </c>
      <c r="E162" s="56" t="s">
        <v>46</v>
      </c>
      <c r="F162" s="56" t="s">
        <v>47</v>
      </c>
      <c r="G162" s="56" t="s">
        <v>84</v>
      </c>
      <c r="H162" s="56" t="s">
        <v>82</v>
      </c>
      <c r="I162" s="56" t="s">
        <v>50</v>
      </c>
      <c r="J162" s="56" t="s">
        <v>64</v>
      </c>
      <c r="K162" s="56">
        <v>67.3</v>
      </c>
      <c r="L162" s="56">
        <v>146</v>
      </c>
      <c r="M162" s="56">
        <v>62.9</v>
      </c>
      <c r="N162" s="56">
        <v>174</v>
      </c>
      <c r="O162" s="56">
        <v>13.9</v>
      </c>
      <c r="P162" s="56" t="s">
        <v>53</v>
      </c>
      <c r="Q162" s="56">
        <v>61.2</v>
      </c>
      <c r="R162" s="56">
        <v>280</v>
      </c>
      <c r="S162" s="56">
        <v>67.2</v>
      </c>
      <c r="T162" s="56">
        <v>348</v>
      </c>
      <c r="U162" s="56">
        <v>21.1</v>
      </c>
      <c r="V162" s="56">
        <v>708</v>
      </c>
      <c r="W162" s="56">
        <v>27.3</v>
      </c>
      <c r="X162" s="56">
        <v>649</v>
      </c>
      <c r="Y162" s="56">
        <v>97.6</v>
      </c>
      <c r="Z162" s="56">
        <v>27</v>
      </c>
      <c r="AA162" s="56">
        <v>75.599999999999994</v>
      </c>
      <c r="AB162" s="56">
        <v>180</v>
      </c>
      <c r="AC162" s="56">
        <v>94.2</v>
      </c>
      <c r="AD162" s="56">
        <v>28</v>
      </c>
      <c r="AE162" s="56">
        <v>60.9</v>
      </c>
      <c r="AF162" s="56">
        <v>146</v>
      </c>
      <c r="AH162" s="56">
        <v>174</v>
      </c>
      <c r="AJ162" s="56">
        <v>801</v>
      </c>
      <c r="AK162" s="56" t="s">
        <v>2148</v>
      </c>
      <c r="AL162" s="56">
        <v>280</v>
      </c>
      <c r="AN162" s="56">
        <v>348</v>
      </c>
      <c r="AP162" s="56">
        <v>708</v>
      </c>
      <c r="AR162" s="56">
        <v>649</v>
      </c>
      <c r="AT162" s="56">
        <v>27</v>
      </c>
      <c r="AV162" s="56">
        <v>180</v>
      </c>
      <c r="AX162" s="56">
        <v>28</v>
      </c>
      <c r="AZ162" s="56">
        <v>161</v>
      </c>
      <c r="BB162" s="56">
        <v>152</v>
      </c>
    </row>
    <row r="163" spans="1:54" ht="16" x14ac:dyDescent="0.2">
      <c r="A163" s="56">
        <v>162</v>
      </c>
      <c r="B163" s="56">
        <v>162</v>
      </c>
      <c r="C163" s="56">
        <v>169</v>
      </c>
      <c r="D163" s="56" t="s">
        <v>1788</v>
      </c>
      <c r="E163" s="56" t="s">
        <v>319</v>
      </c>
      <c r="F163" s="56" t="s">
        <v>69</v>
      </c>
      <c r="G163" s="56" t="s">
        <v>84</v>
      </c>
      <c r="H163" s="56" t="s">
        <v>82</v>
      </c>
      <c r="I163" s="56" t="s">
        <v>50</v>
      </c>
      <c r="J163" s="56" t="s">
        <v>64</v>
      </c>
      <c r="K163" s="56">
        <v>68.2</v>
      </c>
      <c r="L163" s="56">
        <v>141</v>
      </c>
      <c r="M163" s="56">
        <v>39.1</v>
      </c>
      <c r="N163" s="56">
        <v>350</v>
      </c>
      <c r="O163" s="56">
        <v>84.5</v>
      </c>
      <c r="P163" s="56">
        <v>140</v>
      </c>
      <c r="Q163" s="56">
        <v>32.4</v>
      </c>
      <c r="R163" s="56">
        <v>557</v>
      </c>
      <c r="S163" s="56">
        <v>83.4</v>
      </c>
      <c r="T163" s="56">
        <v>267</v>
      </c>
      <c r="U163" s="56">
        <v>33.799999999999997</v>
      </c>
      <c r="V163" s="56">
        <v>549</v>
      </c>
      <c r="W163" s="56">
        <v>39.5</v>
      </c>
      <c r="X163" s="56">
        <v>504</v>
      </c>
      <c r="Y163" s="56">
        <v>99.2</v>
      </c>
      <c r="Z163" s="56">
        <v>11</v>
      </c>
      <c r="AA163" s="56">
        <v>84.9</v>
      </c>
      <c r="AB163" s="56">
        <v>136</v>
      </c>
      <c r="AC163" s="56">
        <v>94</v>
      </c>
      <c r="AD163" s="56" t="s">
        <v>1629</v>
      </c>
      <c r="AE163" s="56">
        <v>60.8</v>
      </c>
      <c r="AF163" s="56">
        <v>141</v>
      </c>
      <c r="AH163" s="56">
        <v>350</v>
      </c>
      <c r="AJ163" s="56">
        <v>140</v>
      </c>
      <c r="AL163" s="56">
        <v>557</v>
      </c>
      <c r="AN163" s="56">
        <v>267</v>
      </c>
      <c r="AP163" s="56">
        <v>549</v>
      </c>
      <c r="AR163" s="56">
        <v>504</v>
      </c>
      <c r="AT163" s="56">
        <v>11</v>
      </c>
      <c r="AV163" s="56">
        <v>136</v>
      </c>
      <c r="AX163" s="56">
        <v>30</v>
      </c>
      <c r="AY163" s="56" t="s">
        <v>2147</v>
      </c>
      <c r="AZ163" s="56">
        <v>162</v>
      </c>
      <c r="BB163" s="56">
        <v>169</v>
      </c>
    </row>
    <row r="164" spans="1:54" ht="16" x14ac:dyDescent="0.2">
      <c r="A164" s="56">
        <v>163</v>
      </c>
      <c r="B164" s="56">
        <v>163</v>
      </c>
      <c r="C164" s="56">
        <v>149</v>
      </c>
      <c r="D164" s="56" t="s">
        <v>1784</v>
      </c>
      <c r="E164" s="56" t="s">
        <v>174</v>
      </c>
      <c r="F164" s="56" t="s">
        <v>76</v>
      </c>
      <c r="G164" s="56" t="s">
        <v>84</v>
      </c>
      <c r="H164" s="56" t="s">
        <v>82</v>
      </c>
      <c r="I164" s="56" t="s">
        <v>50</v>
      </c>
      <c r="J164" s="56" t="s">
        <v>64</v>
      </c>
      <c r="K164" s="56">
        <v>67.5</v>
      </c>
      <c r="L164" s="56">
        <v>145</v>
      </c>
      <c r="M164" s="56">
        <v>76.599999999999994</v>
      </c>
      <c r="N164" s="56">
        <v>118</v>
      </c>
      <c r="O164" s="56">
        <v>41.4</v>
      </c>
      <c r="P164" s="56">
        <v>490</v>
      </c>
      <c r="Q164" s="56">
        <v>47.8</v>
      </c>
      <c r="R164" s="56">
        <v>390</v>
      </c>
      <c r="S164" s="56">
        <v>83.1</v>
      </c>
      <c r="T164" s="56">
        <v>270</v>
      </c>
      <c r="U164" s="56">
        <v>9.1999999999999993</v>
      </c>
      <c r="V164" s="56" t="s">
        <v>53</v>
      </c>
      <c r="W164" s="56">
        <v>14.9</v>
      </c>
      <c r="X164" s="56" t="s">
        <v>53</v>
      </c>
      <c r="Y164" s="56">
        <v>95</v>
      </c>
      <c r="Z164" s="56">
        <v>84</v>
      </c>
      <c r="AA164" s="56">
        <v>44.9</v>
      </c>
      <c r="AB164" s="56">
        <v>392</v>
      </c>
      <c r="AC164" s="56">
        <v>77.5</v>
      </c>
      <c r="AD164" s="56" t="s">
        <v>1071</v>
      </c>
      <c r="AE164" s="56">
        <v>60.7</v>
      </c>
      <c r="AF164" s="56">
        <v>145</v>
      </c>
      <c r="AH164" s="56">
        <v>118</v>
      </c>
      <c r="AJ164" s="56">
        <v>490</v>
      </c>
      <c r="AL164" s="56">
        <v>390</v>
      </c>
      <c r="AN164" s="56">
        <v>270</v>
      </c>
      <c r="AP164" s="56">
        <v>801</v>
      </c>
      <c r="AQ164" s="56" t="s">
        <v>2148</v>
      </c>
      <c r="AR164" s="56">
        <v>801</v>
      </c>
      <c r="AS164" s="56" t="s">
        <v>2148</v>
      </c>
      <c r="AT164" s="56">
        <v>84</v>
      </c>
      <c r="AV164" s="56">
        <v>392</v>
      </c>
      <c r="AX164" s="56">
        <v>206</v>
      </c>
      <c r="AY164" s="56" t="s">
        <v>2147</v>
      </c>
      <c r="AZ164" s="56">
        <v>163</v>
      </c>
      <c r="BB164" s="56">
        <v>149</v>
      </c>
    </row>
    <row r="165" spans="1:54" ht="16" x14ac:dyDescent="0.2">
      <c r="A165" s="56">
        <v>164</v>
      </c>
      <c r="B165" s="56">
        <v>164</v>
      </c>
      <c r="C165" s="56">
        <v>152</v>
      </c>
      <c r="D165" s="56" t="s">
        <v>1814</v>
      </c>
      <c r="E165" s="56" t="s">
        <v>91</v>
      </c>
      <c r="F165" s="56" t="s">
        <v>76</v>
      </c>
      <c r="G165" s="56" t="s">
        <v>77</v>
      </c>
      <c r="H165" s="56" t="s">
        <v>82</v>
      </c>
      <c r="I165" s="56" t="s">
        <v>50</v>
      </c>
      <c r="J165" s="56" t="s">
        <v>64</v>
      </c>
      <c r="K165" s="56">
        <v>74.2</v>
      </c>
      <c r="L165" s="56">
        <v>116</v>
      </c>
      <c r="M165" s="56">
        <v>71.5</v>
      </c>
      <c r="N165" s="56">
        <v>141</v>
      </c>
      <c r="O165" s="56">
        <v>84.2</v>
      </c>
      <c r="P165" s="56">
        <v>144</v>
      </c>
      <c r="Q165" s="56">
        <v>38.200000000000003</v>
      </c>
      <c r="R165" s="56">
        <v>491</v>
      </c>
      <c r="S165" s="56">
        <v>22.6</v>
      </c>
      <c r="T165" s="56">
        <v>681</v>
      </c>
      <c r="U165" s="56">
        <v>27.6</v>
      </c>
      <c r="V165" s="56">
        <v>619</v>
      </c>
      <c r="W165" s="56">
        <v>33.6</v>
      </c>
      <c r="X165" s="56">
        <v>568</v>
      </c>
      <c r="Y165" s="56">
        <v>66</v>
      </c>
      <c r="Z165" s="56">
        <v>610</v>
      </c>
      <c r="AA165" s="56">
        <v>39.200000000000003</v>
      </c>
      <c r="AB165" s="56">
        <v>443</v>
      </c>
      <c r="AC165" s="56">
        <v>74.099999999999994</v>
      </c>
      <c r="AD165" s="56" t="s">
        <v>1611</v>
      </c>
      <c r="AE165" s="56">
        <v>60.3</v>
      </c>
      <c r="AF165" s="56">
        <v>116</v>
      </c>
      <c r="AH165" s="56">
        <v>141</v>
      </c>
      <c r="AJ165" s="56">
        <v>144</v>
      </c>
      <c r="AL165" s="56">
        <v>491</v>
      </c>
      <c r="AN165" s="56">
        <v>681</v>
      </c>
      <c r="AP165" s="56">
        <v>619</v>
      </c>
      <c r="AR165" s="56">
        <v>568</v>
      </c>
      <c r="AT165" s="56">
        <v>610</v>
      </c>
      <c r="AV165" s="56">
        <v>443</v>
      </c>
      <c r="AX165" s="56">
        <v>255</v>
      </c>
      <c r="AY165" s="56" t="s">
        <v>2147</v>
      </c>
      <c r="AZ165" s="56">
        <v>164</v>
      </c>
      <c r="BB165" s="56">
        <v>152</v>
      </c>
    </row>
    <row r="166" spans="1:54" ht="16" x14ac:dyDescent="0.2">
      <c r="A166" s="56">
        <v>165</v>
      </c>
      <c r="B166" s="56">
        <v>165</v>
      </c>
      <c r="C166" s="56">
        <v>139</v>
      </c>
      <c r="D166" s="56" t="s">
        <v>1543</v>
      </c>
      <c r="E166" s="56" t="s">
        <v>1360</v>
      </c>
      <c r="F166" s="56" t="s">
        <v>69</v>
      </c>
      <c r="G166" s="56" t="s">
        <v>58</v>
      </c>
      <c r="H166" s="56" t="s">
        <v>62</v>
      </c>
      <c r="I166" s="56" t="s">
        <v>50</v>
      </c>
      <c r="J166" s="56" t="s">
        <v>51</v>
      </c>
      <c r="K166" s="56">
        <v>34.6</v>
      </c>
      <c r="L166" s="56">
        <v>350</v>
      </c>
      <c r="M166" s="56">
        <v>56.6</v>
      </c>
      <c r="N166" s="56">
        <v>207</v>
      </c>
      <c r="O166" s="56">
        <v>59.5</v>
      </c>
      <c r="P166" s="56">
        <v>303</v>
      </c>
      <c r="Q166" s="56">
        <v>80.900000000000006</v>
      </c>
      <c r="R166" s="56">
        <v>152</v>
      </c>
      <c r="S166" s="56">
        <v>100</v>
      </c>
      <c r="T166" s="56">
        <v>56</v>
      </c>
      <c r="U166" s="56">
        <v>74.3</v>
      </c>
      <c r="V166" s="56">
        <v>257</v>
      </c>
      <c r="W166" s="56">
        <v>76.8</v>
      </c>
      <c r="X166" s="56">
        <v>226</v>
      </c>
      <c r="Y166" s="56">
        <v>77</v>
      </c>
      <c r="Z166" s="56">
        <v>405</v>
      </c>
      <c r="AA166" s="56">
        <v>53.3</v>
      </c>
      <c r="AB166" s="56">
        <v>319</v>
      </c>
      <c r="AC166" s="56">
        <v>82.7</v>
      </c>
      <c r="AD166" s="56" t="s">
        <v>1387</v>
      </c>
      <c r="AE166" s="56">
        <v>60.2</v>
      </c>
      <c r="AF166" s="56">
        <v>350</v>
      </c>
      <c r="AH166" s="56">
        <v>207</v>
      </c>
      <c r="AJ166" s="56">
        <v>303</v>
      </c>
      <c r="AL166" s="56">
        <v>152</v>
      </c>
      <c r="AN166" s="56">
        <v>56</v>
      </c>
      <c r="AP166" s="56">
        <v>257</v>
      </c>
      <c r="AR166" s="56">
        <v>226</v>
      </c>
      <c r="AT166" s="56">
        <v>405</v>
      </c>
      <c r="AV166" s="56">
        <v>319</v>
      </c>
      <c r="AX166" s="56">
        <v>138</v>
      </c>
      <c r="AY166" s="56" t="s">
        <v>2147</v>
      </c>
      <c r="AZ166" s="56">
        <v>165</v>
      </c>
      <c r="BB166" s="56">
        <v>139</v>
      </c>
    </row>
    <row r="167" spans="1:54" ht="16" x14ac:dyDescent="0.2">
      <c r="A167" s="56">
        <v>166</v>
      </c>
      <c r="B167" s="56">
        <v>166</v>
      </c>
      <c r="C167" s="56">
        <v>163</v>
      </c>
      <c r="D167" s="56" t="s">
        <v>1756</v>
      </c>
      <c r="E167" s="56" t="s">
        <v>251</v>
      </c>
      <c r="F167" s="56" t="s">
        <v>76</v>
      </c>
      <c r="G167" s="56" t="s">
        <v>77</v>
      </c>
      <c r="H167" s="56" t="s">
        <v>82</v>
      </c>
      <c r="I167" s="56" t="s">
        <v>59</v>
      </c>
      <c r="J167" s="56" t="s">
        <v>64</v>
      </c>
      <c r="K167" s="56">
        <v>60.7</v>
      </c>
      <c r="L167" s="56">
        <v>172</v>
      </c>
      <c r="M167" s="56">
        <v>86.3</v>
      </c>
      <c r="N167" s="56">
        <v>85</v>
      </c>
      <c r="O167" s="56">
        <v>99.6</v>
      </c>
      <c r="P167" s="56">
        <v>36</v>
      </c>
      <c r="Q167" s="56">
        <v>2.1</v>
      </c>
      <c r="R167" s="56" t="s">
        <v>53</v>
      </c>
      <c r="S167" s="56">
        <v>80.900000000000006</v>
      </c>
      <c r="T167" s="56">
        <v>288</v>
      </c>
      <c r="U167" s="56">
        <v>83.2</v>
      </c>
      <c r="V167" s="56">
        <v>204</v>
      </c>
      <c r="W167" s="56">
        <v>79.3</v>
      </c>
      <c r="X167" s="56">
        <v>213</v>
      </c>
      <c r="Y167" s="56">
        <v>75.7</v>
      </c>
      <c r="Z167" s="56">
        <v>426</v>
      </c>
      <c r="AA167" s="56">
        <v>66.2</v>
      </c>
      <c r="AB167" s="56">
        <v>234</v>
      </c>
      <c r="AC167" s="56">
        <v>62.8</v>
      </c>
      <c r="AD167" s="56">
        <v>443</v>
      </c>
      <c r="AE167" s="56">
        <v>59.8</v>
      </c>
      <c r="AF167" s="56">
        <v>172</v>
      </c>
      <c r="AH167" s="56">
        <v>85</v>
      </c>
      <c r="AJ167" s="56">
        <v>36</v>
      </c>
      <c r="AL167" s="56">
        <v>801</v>
      </c>
      <c r="AM167" s="56" t="s">
        <v>2148</v>
      </c>
      <c r="AN167" s="56">
        <v>288</v>
      </c>
      <c r="AP167" s="56">
        <v>204</v>
      </c>
      <c r="AR167" s="56">
        <v>213</v>
      </c>
      <c r="AT167" s="56">
        <v>426</v>
      </c>
      <c r="AV167" s="56">
        <v>234</v>
      </c>
      <c r="AX167" s="56">
        <v>443</v>
      </c>
      <c r="AZ167" s="56">
        <v>166</v>
      </c>
      <c r="BB167" s="56">
        <v>163</v>
      </c>
    </row>
    <row r="168" spans="1:54" ht="16" x14ac:dyDescent="0.2">
      <c r="A168" s="56">
        <v>167</v>
      </c>
      <c r="B168" s="56">
        <v>167</v>
      </c>
      <c r="C168" s="56">
        <v>171</v>
      </c>
      <c r="D168" s="56" t="s">
        <v>1668</v>
      </c>
      <c r="E168" s="56" t="s">
        <v>46</v>
      </c>
      <c r="F168" s="56" t="s">
        <v>47</v>
      </c>
      <c r="G168" s="56" t="s">
        <v>77</v>
      </c>
      <c r="H168" s="56" t="s">
        <v>82</v>
      </c>
      <c r="I168" s="56" t="s">
        <v>50</v>
      </c>
      <c r="J168" s="56" t="s">
        <v>51</v>
      </c>
      <c r="K168" s="56">
        <v>46.5</v>
      </c>
      <c r="L168" s="56">
        <v>251</v>
      </c>
      <c r="M168" s="56">
        <v>25.7</v>
      </c>
      <c r="N168" s="56">
        <v>529</v>
      </c>
      <c r="O168" s="56">
        <v>99.8</v>
      </c>
      <c r="P168" s="56">
        <v>31</v>
      </c>
      <c r="Q168" s="56">
        <v>62.6</v>
      </c>
      <c r="R168" s="56">
        <v>263</v>
      </c>
      <c r="S168" s="56">
        <v>93.1</v>
      </c>
      <c r="T168" s="56">
        <v>199</v>
      </c>
      <c r="U168" s="56">
        <v>81.8</v>
      </c>
      <c r="V168" s="56">
        <v>214</v>
      </c>
      <c r="W168" s="56">
        <v>83.5</v>
      </c>
      <c r="X168" s="56">
        <v>182</v>
      </c>
      <c r="Y168" s="56">
        <v>74.8</v>
      </c>
      <c r="Z168" s="56">
        <v>445</v>
      </c>
      <c r="AA168" s="56">
        <v>55.1</v>
      </c>
      <c r="AB168" s="56">
        <v>301</v>
      </c>
      <c r="AC168" s="56">
        <v>85.8</v>
      </c>
      <c r="AD168" s="56" t="s">
        <v>1669</v>
      </c>
      <c r="AE168" s="56">
        <v>59.6</v>
      </c>
      <c r="AF168" s="56">
        <v>251</v>
      </c>
      <c r="AH168" s="56">
        <v>529</v>
      </c>
      <c r="AJ168" s="56">
        <v>31</v>
      </c>
      <c r="AL168" s="56">
        <v>263</v>
      </c>
      <c r="AN168" s="56">
        <v>199</v>
      </c>
      <c r="AP168" s="56">
        <v>214</v>
      </c>
      <c r="AR168" s="56">
        <v>182</v>
      </c>
      <c r="AT168" s="56">
        <v>445</v>
      </c>
      <c r="AV168" s="56">
        <v>301</v>
      </c>
      <c r="AX168" s="56">
        <v>102</v>
      </c>
      <c r="AY168" s="56" t="s">
        <v>2147</v>
      </c>
      <c r="AZ168" s="56">
        <v>167</v>
      </c>
      <c r="BB168" s="56">
        <v>171</v>
      </c>
    </row>
    <row r="169" spans="1:54" ht="16" x14ac:dyDescent="0.2">
      <c r="A169" s="56">
        <v>168</v>
      </c>
      <c r="B169" s="56">
        <v>168</v>
      </c>
      <c r="C169" s="56">
        <v>159</v>
      </c>
      <c r="D169" s="56" t="s">
        <v>1778</v>
      </c>
      <c r="E169" s="56" t="s">
        <v>160</v>
      </c>
      <c r="F169" s="56" t="s">
        <v>47</v>
      </c>
      <c r="G169" s="56" t="s">
        <v>84</v>
      </c>
      <c r="H169" s="56" t="s">
        <v>82</v>
      </c>
      <c r="I169" s="56" t="s">
        <v>50</v>
      </c>
      <c r="J169" s="56" t="s">
        <v>64</v>
      </c>
      <c r="K169" s="56">
        <v>66.099999999999994</v>
      </c>
      <c r="L169" s="56">
        <v>151</v>
      </c>
      <c r="M169" s="56">
        <v>44</v>
      </c>
      <c r="N169" s="56">
        <v>303</v>
      </c>
      <c r="O169" s="56">
        <v>79.5</v>
      </c>
      <c r="P169" s="56">
        <v>171</v>
      </c>
      <c r="Q169" s="56">
        <v>26.3</v>
      </c>
      <c r="R169" s="56">
        <v>621</v>
      </c>
      <c r="S169" s="56">
        <v>91.5</v>
      </c>
      <c r="T169" s="56">
        <v>214</v>
      </c>
      <c r="U169" s="56">
        <v>66.400000000000006</v>
      </c>
      <c r="V169" s="56">
        <v>301</v>
      </c>
      <c r="W169" s="56">
        <v>69.599999999999994</v>
      </c>
      <c r="X169" s="56">
        <v>271</v>
      </c>
      <c r="Y169" s="56">
        <v>88.7</v>
      </c>
      <c r="Z169" s="56">
        <v>195</v>
      </c>
      <c r="AA169" s="56">
        <v>65.400000000000006</v>
      </c>
      <c r="AB169" s="56">
        <v>239</v>
      </c>
      <c r="AC169" s="56">
        <v>89.9</v>
      </c>
      <c r="AD169" s="56">
        <v>65</v>
      </c>
      <c r="AE169" s="56">
        <v>59.5</v>
      </c>
      <c r="AF169" s="56">
        <v>151</v>
      </c>
      <c r="AH169" s="56">
        <v>303</v>
      </c>
      <c r="AJ169" s="56">
        <v>171</v>
      </c>
      <c r="AL169" s="56">
        <v>621</v>
      </c>
      <c r="AN169" s="56">
        <v>214</v>
      </c>
      <c r="AP169" s="56">
        <v>301</v>
      </c>
      <c r="AR169" s="56">
        <v>271</v>
      </c>
      <c r="AT169" s="56">
        <v>195</v>
      </c>
      <c r="AV169" s="56">
        <v>239</v>
      </c>
      <c r="AX169" s="56">
        <v>65</v>
      </c>
      <c r="AZ169" s="56">
        <v>168</v>
      </c>
      <c r="BB169" s="56">
        <v>159</v>
      </c>
    </row>
    <row r="170" spans="1:54" ht="16" x14ac:dyDescent="0.2">
      <c r="A170" s="56">
        <v>169</v>
      </c>
      <c r="B170" s="56">
        <v>169</v>
      </c>
      <c r="C170" s="56">
        <v>184</v>
      </c>
      <c r="D170" s="56" t="s">
        <v>1728</v>
      </c>
      <c r="E170" s="56" t="s">
        <v>80</v>
      </c>
      <c r="F170" s="56" t="s">
        <v>69</v>
      </c>
      <c r="G170" s="56" t="s">
        <v>77</v>
      </c>
      <c r="H170" s="56" t="s">
        <v>82</v>
      </c>
      <c r="I170" s="56" t="s">
        <v>50</v>
      </c>
      <c r="J170" s="56" t="s">
        <v>64</v>
      </c>
      <c r="K170" s="56">
        <v>56.8</v>
      </c>
      <c r="L170" s="56">
        <v>197</v>
      </c>
      <c r="M170" s="56">
        <v>42.3</v>
      </c>
      <c r="N170" s="56">
        <v>317</v>
      </c>
      <c r="O170" s="56">
        <v>55.8</v>
      </c>
      <c r="P170" s="56">
        <v>335</v>
      </c>
      <c r="Q170" s="56">
        <v>53.8</v>
      </c>
      <c r="R170" s="56">
        <v>344</v>
      </c>
      <c r="S170" s="56">
        <v>92.4</v>
      </c>
      <c r="T170" s="56">
        <v>208</v>
      </c>
      <c r="U170" s="56">
        <v>75.400000000000006</v>
      </c>
      <c r="V170" s="56">
        <v>253</v>
      </c>
      <c r="W170" s="56">
        <v>77.8</v>
      </c>
      <c r="X170" s="56">
        <v>223</v>
      </c>
      <c r="Y170" s="56">
        <v>96</v>
      </c>
      <c r="Z170" s="56">
        <v>58</v>
      </c>
      <c r="AA170" s="56">
        <v>41</v>
      </c>
      <c r="AB170" s="56">
        <v>427</v>
      </c>
      <c r="AC170" s="56">
        <v>93.2</v>
      </c>
      <c r="AD170" s="56">
        <v>34</v>
      </c>
      <c r="AE170" s="56">
        <v>59.4</v>
      </c>
      <c r="AF170" s="56">
        <v>197</v>
      </c>
      <c r="AH170" s="56">
        <v>317</v>
      </c>
      <c r="AJ170" s="56">
        <v>335</v>
      </c>
      <c r="AL170" s="56">
        <v>344</v>
      </c>
      <c r="AN170" s="56">
        <v>208</v>
      </c>
      <c r="AP170" s="56">
        <v>253</v>
      </c>
      <c r="AR170" s="56">
        <v>223</v>
      </c>
      <c r="AT170" s="56">
        <v>58</v>
      </c>
      <c r="AV170" s="56">
        <v>427</v>
      </c>
      <c r="AX170" s="56">
        <v>34</v>
      </c>
      <c r="AZ170" s="56">
        <v>169</v>
      </c>
      <c r="BB170" s="56">
        <v>184</v>
      </c>
    </row>
    <row r="171" spans="1:54" ht="16" x14ac:dyDescent="0.2">
      <c r="A171" s="56">
        <v>170</v>
      </c>
      <c r="B171" s="56">
        <v>170</v>
      </c>
      <c r="C171" s="56">
        <v>173</v>
      </c>
      <c r="D171" s="56" t="s">
        <v>1801</v>
      </c>
      <c r="E171" s="56" t="s">
        <v>91</v>
      </c>
      <c r="F171" s="56" t="s">
        <v>76</v>
      </c>
      <c r="G171" s="56" t="s">
        <v>77</v>
      </c>
      <c r="H171" s="56" t="s">
        <v>82</v>
      </c>
      <c r="I171" s="56" t="s">
        <v>50</v>
      </c>
      <c r="J171" s="56" t="s">
        <v>64</v>
      </c>
      <c r="K171" s="56">
        <v>71.5</v>
      </c>
      <c r="L171" s="56">
        <v>129</v>
      </c>
      <c r="M171" s="56">
        <v>68.8</v>
      </c>
      <c r="N171" s="56">
        <v>151</v>
      </c>
      <c r="O171" s="56">
        <v>76.8</v>
      </c>
      <c r="P171" s="56">
        <v>185</v>
      </c>
      <c r="Q171" s="56">
        <v>42.7</v>
      </c>
      <c r="R171" s="56">
        <v>445</v>
      </c>
      <c r="S171" s="56">
        <v>28.2</v>
      </c>
      <c r="T171" s="56">
        <v>604</v>
      </c>
      <c r="U171" s="56">
        <v>20.5</v>
      </c>
      <c r="V171" s="56">
        <v>724</v>
      </c>
      <c r="W171" s="56">
        <v>26.6</v>
      </c>
      <c r="X171" s="56">
        <v>664</v>
      </c>
      <c r="Y171" s="56">
        <v>77.5</v>
      </c>
      <c r="Z171" s="56">
        <v>393</v>
      </c>
      <c r="AA171" s="56">
        <v>26.4</v>
      </c>
      <c r="AB171" s="56">
        <v>617</v>
      </c>
      <c r="AC171" s="56">
        <v>78.5</v>
      </c>
      <c r="AD171" s="56" t="s">
        <v>1446</v>
      </c>
      <c r="AE171" s="56">
        <v>59.3</v>
      </c>
      <c r="AF171" s="56">
        <v>129</v>
      </c>
      <c r="AH171" s="56">
        <v>151</v>
      </c>
      <c r="AJ171" s="56">
        <v>185</v>
      </c>
      <c r="AL171" s="56">
        <v>445</v>
      </c>
      <c r="AN171" s="56">
        <v>604</v>
      </c>
      <c r="AP171" s="56">
        <v>724</v>
      </c>
      <c r="AR171" s="56">
        <v>664</v>
      </c>
      <c r="AT171" s="56">
        <v>393</v>
      </c>
      <c r="AV171" s="56">
        <v>617</v>
      </c>
      <c r="AX171" s="56">
        <v>192</v>
      </c>
      <c r="AY171" s="56" t="s">
        <v>2147</v>
      </c>
      <c r="AZ171" s="56">
        <v>170</v>
      </c>
      <c r="BB171" s="56">
        <v>173</v>
      </c>
    </row>
    <row r="172" spans="1:54" ht="16" x14ac:dyDescent="0.2">
      <c r="A172" s="56">
        <v>171</v>
      </c>
      <c r="B172" s="56">
        <v>170</v>
      </c>
      <c r="C172" s="56">
        <v>167</v>
      </c>
      <c r="D172" s="56" t="s">
        <v>1800</v>
      </c>
      <c r="E172" s="56" t="s">
        <v>91</v>
      </c>
      <c r="F172" s="56" t="s">
        <v>76</v>
      </c>
      <c r="G172" s="56" t="s">
        <v>77</v>
      </c>
      <c r="H172" s="56" t="s">
        <v>82</v>
      </c>
      <c r="I172" s="56" t="s">
        <v>50</v>
      </c>
      <c r="J172" s="56" t="s">
        <v>64</v>
      </c>
      <c r="K172" s="56">
        <v>71.3</v>
      </c>
      <c r="L172" s="56">
        <v>130</v>
      </c>
      <c r="M172" s="56">
        <v>72.099999999999994</v>
      </c>
      <c r="N172" s="56">
        <v>140</v>
      </c>
      <c r="O172" s="56">
        <v>87.1</v>
      </c>
      <c r="P172" s="56">
        <v>121</v>
      </c>
      <c r="Q172" s="56">
        <v>34.200000000000003</v>
      </c>
      <c r="R172" s="56">
        <v>534</v>
      </c>
      <c r="S172" s="56">
        <v>24.5</v>
      </c>
      <c r="T172" s="56">
        <v>657</v>
      </c>
      <c r="U172" s="56">
        <v>39</v>
      </c>
      <c r="V172" s="56">
        <v>502</v>
      </c>
      <c r="W172" s="56">
        <v>44.5</v>
      </c>
      <c r="X172" s="56">
        <v>468</v>
      </c>
      <c r="Y172" s="56">
        <v>76.400000000000006</v>
      </c>
      <c r="Z172" s="56">
        <v>416</v>
      </c>
      <c r="AA172" s="56">
        <v>20.9</v>
      </c>
      <c r="AB172" s="56">
        <v>710</v>
      </c>
      <c r="AC172" s="56">
        <v>74.8</v>
      </c>
      <c r="AD172" s="56" t="s">
        <v>1364</v>
      </c>
      <c r="AE172" s="56">
        <v>59.3</v>
      </c>
      <c r="AF172" s="56">
        <v>130</v>
      </c>
      <c r="AH172" s="56">
        <v>140</v>
      </c>
      <c r="AJ172" s="56">
        <v>121</v>
      </c>
      <c r="AL172" s="56">
        <v>534</v>
      </c>
      <c r="AN172" s="56">
        <v>657</v>
      </c>
      <c r="AP172" s="56">
        <v>502</v>
      </c>
      <c r="AR172" s="56">
        <v>468</v>
      </c>
      <c r="AT172" s="56">
        <v>416</v>
      </c>
      <c r="AV172" s="56">
        <v>710</v>
      </c>
      <c r="AX172" s="56">
        <v>241</v>
      </c>
      <c r="AY172" s="56" t="s">
        <v>2147</v>
      </c>
      <c r="AZ172" s="56">
        <v>170</v>
      </c>
      <c r="BB172" s="56">
        <v>167</v>
      </c>
    </row>
    <row r="173" spans="1:54" ht="16" x14ac:dyDescent="0.2">
      <c r="A173" s="56">
        <v>172</v>
      </c>
      <c r="B173" s="56">
        <v>172</v>
      </c>
      <c r="C173" s="56">
        <v>175</v>
      </c>
      <c r="D173" s="56" t="s">
        <v>1826</v>
      </c>
      <c r="E173" s="56" t="s">
        <v>435</v>
      </c>
      <c r="F173" s="56" t="s">
        <v>69</v>
      </c>
      <c r="G173" s="56" t="s">
        <v>84</v>
      </c>
      <c r="H173" s="56" t="s">
        <v>82</v>
      </c>
      <c r="I173" s="56" t="s">
        <v>50</v>
      </c>
      <c r="J173" s="56" t="s">
        <v>64</v>
      </c>
      <c r="K173" s="56">
        <v>76.400000000000006</v>
      </c>
      <c r="L173" s="56">
        <v>105</v>
      </c>
      <c r="M173" s="56">
        <v>42.1</v>
      </c>
      <c r="N173" s="56">
        <v>318</v>
      </c>
      <c r="O173" s="56">
        <v>15.2</v>
      </c>
      <c r="P173" s="56" t="s">
        <v>53</v>
      </c>
      <c r="Q173" s="56">
        <v>76.2</v>
      </c>
      <c r="R173" s="56">
        <v>170</v>
      </c>
      <c r="S173" s="56">
        <v>26.5</v>
      </c>
      <c r="T173" s="56">
        <v>632</v>
      </c>
      <c r="U173" s="56">
        <v>27.2</v>
      </c>
      <c r="V173" s="56">
        <v>625</v>
      </c>
      <c r="W173" s="56">
        <v>33.299999999999997</v>
      </c>
      <c r="X173" s="56">
        <v>572</v>
      </c>
      <c r="Y173" s="56">
        <v>93.7</v>
      </c>
      <c r="Z173" s="56">
        <v>105</v>
      </c>
      <c r="AA173" s="56">
        <v>30.4</v>
      </c>
      <c r="AB173" s="56">
        <v>546</v>
      </c>
      <c r="AC173" s="56">
        <v>90.3</v>
      </c>
      <c r="AD173" s="56" t="s">
        <v>1690</v>
      </c>
      <c r="AE173" s="56">
        <v>59.2</v>
      </c>
      <c r="AF173" s="56">
        <v>105</v>
      </c>
      <c r="AH173" s="56">
        <v>318</v>
      </c>
      <c r="AJ173" s="56">
        <v>801</v>
      </c>
      <c r="AK173" s="56" t="s">
        <v>2148</v>
      </c>
      <c r="AL173" s="56">
        <v>170</v>
      </c>
      <c r="AN173" s="56">
        <v>632</v>
      </c>
      <c r="AP173" s="56">
        <v>625</v>
      </c>
      <c r="AR173" s="56">
        <v>572</v>
      </c>
      <c r="AT173" s="56">
        <v>105</v>
      </c>
      <c r="AV173" s="56">
        <v>546</v>
      </c>
      <c r="AX173" s="56">
        <v>61</v>
      </c>
      <c r="AY173" s="56" t="s">
        <v>2147</v>
      </c>
      <c r="AZ173" s="56">
        <v>172</v>
      </c>
      <c r="BB173" s="56">
        <v>175</v>
      </c>
    </row>
    <row r="174" spans="1:54" ht="16" x14ac:dyDescent="0.2">
      <c r="A174" s="56">
        <v>173</v>
      </c>
      <c r="B174" s="56">
        <v>173</v>
      </c>
      <c r="C174" s="56">
        <v>200</v>
      </c>
      <c r="D174" s="56" t="s">
        <v>1769</v>
      </c>
      <c r="E174" s="56" t="s">
        <v>46</v>
      </c>
      <c r="F174" s="56" t="s">
        <v>47</v>
      </c>
      <c r="G174" s="56" t="s">
        <v>84</v>
      </c>
      <c r="H174" s="56" t="s">
        <v>49</v>
      </c>
      <c r="I174" s="56" t="s">
        <v>50</v>
      </c>
      <c r="J174" s="56" t="s">
        <v>64</v>
      </c>
      <c r="K174" s="56">
        <v>63.9</v>
      </c>
      <c r="L174" s="56">
        <v>159</v>
      </c>
      <c r="M174" s="56">
        <v>63.3</v>
      </c>
      <c r="N174" s="56">
        <v>171</v>
      </c>
      <c r="O174" s="56">
        <v>9.5</v>
      </c>
      <c r="P174" s="56" t="s">
        <v>53</v>
      </c>
      <c r="Q174" s="56">
        <v>61.5</v>
      </c>
      <c r="R174" s="56">
        <v>277</v>
      </c>
      <c r="S174" s="56">
        <v>72.5</v>
      </c>
      <c r="T174" s="56">
        <v>326</v>
      </c>
      <c r="U174" s="56">
        <v>53.2</v>
      </c>
      <c r="V174" s="56">
        <v>385</v>
      </c>
      <c r="W174" s="56">
        <v>57.7</v>
      </c>
      <c r="X174" s="56">
        <v>353</v>
      </c>
      <c r="Y174" s="56">
        <v>95.2</v>
      </c>
      <c r="Z174" s="56">
        <v>81</v>
      </c>
      <c r="AA174" s="56">
        <v>42.2</v>
      </c>
      <c r="AB174" s="56">
        <v>415</v>
      </c>
      <c r="AC174" s="56">
        <v>85.8</v>
      </c>
      <c r="AD174" s="56" t="s">
        <v>1669</v>
      </c>
      <c r="AE174" s="56">
        <v>59.1</v>
      </c>
      <c r="AF174" s="56">
        <v>159</v>
      </c>
      <c r="AH174" s="56">
        <v>171</v>
      </c>
      <c r="AJ174" s="56">
        <v>801</v>
      </c>
      <c r="AK174" s="56" t="s">
        <v>2148</v>
      </c>
      <c r="AL174" s="56">
        <v>277</v>
      </c>
      <c r="AN174" s="56">
        <v>326</v>
      </c>
      <c r="AP174" s="56">
        <v>385</v>
      </c>
      <c r="AR174" s="56">
        <v>353</v>
      </c>
      <c r="AT174" s="56">
        <v>81</v>
      </c>
      <c r="AV174" s="56">
        <v>415</v>
      </c>
      <c r="AX174" s="56">
        <v>102</v>
      </c>
      <c r="AY174" s="56" t="s">
        <v>2147</v>
      </c>
      <c r="AZ174" s="56">
        <v>173</v>
      </c>
      <c r="BB174" s="56">
        <v>200</v>
      </c>
    </row>
    <row r="175" spans="1:54" ht="16" x14ac:dyDescent="0.2">
      <c r="A175" s="56">
        <v>174</v>
      </c>
      <c r="B175" s="56">
        <v>173</v>
      </c>
      <c r="C175" s="56">
        <v>176</v>
      </c>
      <c r="D175" s="56" t="s">
        <v>1713</v>
      </c>
      <c r="E175" s="56" t="s">
        <v>160</v>
      </c>
      <c r="F175" s="56" t="s">
        <v>47</v>
      </c>
      <c r="G175" s="56" t="s">
        <v>77</v>
      </c>
      <c r="H175" s="56" t="s">
        <v>82</v>
      </c>
      <c r="I175" s="56" t="s">
        <v>50</v>
      </c>
      <c r="J175" s="56" t="s">
        <v>64</v>
      </c>
      <c r="K175" s="56">
        <v>52.5</v>
      </c>
      <c r="L175" s="56">
        <v>211</v>
      </c>
      <c r="M175" s="56">
        <v>43.6</v>
      </c>
      <c r="N175" s="56">
        <v>307</v>
      </c>
      <c r="O175" s="56">
        <v>61.8</v>
      </c>
      <c r="P175" s="56">
        <v>289</v>
      </c>
      <c r="Q175" s="56">
        <v>56.6</v>
      </c>
      <c r="R175" s="56">
        <v>311</v>
      </c>
      <c r="S175" s="56">
        <v>94.6</v>
      </c>
      <c r="T175" s="56">
        <v>184</v>
      </c>
      <c r="U175" s="56">
        <v>66.3</v>
      </c>
      <c r="V175" s="56">
        <v>302</v>
      </c>
      <c r="W175" s="56">
        <v>69.599999999999994</v>
      </c>
      <c r="X175" s="56">
        <v>273</v>
      </c>
      <c r="Y175" s="56">
        <v>84.3</v>
      </c>
      <c r="Z175" s="56">
        <v>270</v>
      </c>
      <c r="AA175" s="56">
        <v>60</v>
      </c>
      <c r="AB175" s="56">
        <v>271</v>
      </c>
      <c r="AC175" s="56">
        <v>86.6</v>
      </c>
      <c r="AD175" s="56" t="s">
        <v>1704</v>
      </c>
      <c r="AE175" s="56">
        <v>59.1</v>
      </c>
      <c r="AF175" s="56">
        <v>211</v>
      </c>
      <c r="AH175" s="56">
        <v>307</v>
      </c>
      <c r="AJ175" s="56">
        <v>289</v>
      </c>
      <c r="AL175" s="56">
        <v>311</v>
      </c>
      <c r="AN175" s="56">
        <v>184</v>
      </c>
      <c r="AP175" s="56">
        <v>302</v>
      </c>
      <c r="AR175" s="56">
        <v>273</v>
      </c>
      <c r="AT175" s="56">
        <v>270</v>
      </c>
      <c r="AV175" s="56">
        <v>271</v>
      </c>
      <c r="AX175" s="56">
        <v>93</v>
      </c>
      <c r="AY175" s="56" t="s">
        <v>2147</v>
      </c>
      <c r="AZ175" s="56">
        <v>173</v>
      </c>
      <c r="BB175" s="56">
        <v>176</v>
      </c>
    </row>
    <row r="176" spans="1:54" ht="16" x14ac:dyDescent="0.2">
      <c r="A176" s="56">
        <v>175</v>
      </c>
      <c r="B176" s="56">
        <v>173</v>
      </c>
      <c r="C176" s="56">
        <v>139</v>
      </c>
      <c r="D176" s="56" t="s">
        <v>1875</v>
      </c>
      <c r="E176" s="56" t="s">
        <v>144</v>
      </c>
      <c r="F176" s="56" t="s">
        <v>47</v>
      </c>
      <c r="G176" s="56" t="s">
        <v>84</v>
      </c>
      <c r="H176" s="56" t="s">
        <v>82</v>
      </c>
      <c r="I176" s="56" t="s">
        <v>50</v>
      </c>
      <c r="J176" s="56" t="s">
        <v>64</v>
      </c>
      <c r="K176" s="56">
        <v>91.9</v>
      </c>
      <c r="L176" s="56">
        <v>61</v>
      </c>
      <c r="M176" s="56">
        <v>92</v>
      </c>
      <c r="N176" s="56">
        <v>63</v>
      </c>
      <c r="O176" s="56">
        <v>10.9</v>
      </c>
      <c r="P176" s="56" t="s">
        <v>53</v>
      </c>
      <c r="Q176" s="56">
        <v>18.2</v>
      </c>
      <c r="R176" s="56">
        <v>747</v>
      </c>
      <c r="S176" s="56">
        <v>12.2</v>
      </c>
      <c r="T176" s="56" t="s">
        <v>53</v>
      </c>
      <c r="U176" s="56">
        <v>8.1</v>
      </c>
      <c r="V176" s="56" t="s">
        <v>53</v>
      </c>
      <c r="W176" s="56">
        <v>13.1</v>
      </c>
      <c r="X176" s="56" t="s">
        <v>53</v>
      </c>
      <c r="Y176" s="56">
        <v>77.900000000000006</v>
      </c>
      <c r="Z176" s="56">
        <v>384</v>
      </c>
      <c r="AA176" s="56">
        <v>97.6</v>
      </c>
      <c r="AB176" s="56">
        <v>50</v>
      </c>
      <c r="AC176" s="56">
        <v>69.5</v>
      </c>
      <c r="AD176" s="56" t="s">
        <v>1575</v>
      </c>
      <c r="AE176" s="56">
        <v>59.1</v>
      </c>
      <c r="AF176" s="56">
        <v>61</v>
      </c>
      <c r="AH176" s="56">
        <v>63</v>
      </c>
      <c r="AJ176" s="56">
        <v>801</v>
      </c>
      <c r="AK176" s="56" t="s">
        <v>2148</v>
      </c>
      <c r="AL176" s="56">
        <v>747</v>
      </c>
      <c r="AN176" s="56">
        <v>801</v>
      </c>
      <c r="AO176" s="56" t="s">
        <v>2148</v>
      </c>
      <c r="AP176" s="56">
        <v>801</v>
      </c>
      <c r="AQ176" s="56" t="s">
        <v>2148</v>
      </c>
      <c r="AR176" s="56">
        <v>801</v>
      </c>
      <c r="AS176" s="56" t="s">
        <v>2148</v>
      </c>
      <c r="AT176" s="56">
        <v>384</v>
      </c>
      <c r="AV176" s="56">
        <v>50</v>
      </c>
      <c r="AX176" s="56">
        <v>321</v>
      </c>
      <c r="AY176" s="56" t="s">
        <v>2147</v>
      </c>
      <c r="AZ176" s="56">
        <v>173</v>
      </c>
      <c r="BB176" s="56">
        <v>139</v>
      </c>
    </row>
    <row r="177" spans="1:54" ht="16" x14ac:dyDescent="0.2">
      <c r="A177" s="56">
        <v>176</v>
      </c>
      <c r="B177" s="56">
        <v>176</v>
      </c>
      <c r="C177" s="56">
        <v>210</v>
      </c>
      <c r="D177" s="56" t="s">
        <v>1781</v>
      </c>
      <c r="E177" s="56" t="s">
        <v>190</v>
      </c>
      <c r="F177" s="56" t="s">
        <v>76</v>
      </c>
      <c r="G177" s="56" t="s">
        <v>58</v>
      </c>
      <c r="H177" s="56" t="s">
        <v>49</v>
      </c>
      <c r="I177" s="56" t="s">
        <v>50</v>
      </c>
      <c r="J177" s="56" t="s">
        <v>64</v>
      </c>
      <c r="K177" s="56">
        <v>67</v>
      </c>
      <c r="L177" s="56">
        <v>148</v>
      </c>
      <c r="M177" s="56">
        <v>77.099999999999994</v>
      </c>
      <c r="N177" s="56">
        <v>116</v>
      </c>
      <c r="O177" s="56">
        <v>34.200000000000003</v>
      </c>
      <c r="P177" s="56">
        <v>574</v>
      </c>
      <c r="Q177" s="56">
        <v>73.5</v>
      </c>
      <c r="R177" s="56">
        <v>187</v>
      </c>
      <c r="S177" s="56">
        <v>26.7</v>
      </c>
      <c r="T177" s="56">
        <v>630</v>
      </c>
      <c r="U177" s="56">
        <v>37.299999999999997</v>
      </c>
      <c r="V177" s="56">
        <v>522</v>
      </c>
      <c r="W177" s="56">
        <v>40.4</v>
      </c>
      <c r="X177" s="56">
        <v>501</v>
      </c>
      <c r="Y177" s="56">
        <v>42.1</v>
      </c>
      <c r="Z177" s="56" t="s">
        <v>53</v>
      </c>
      <c r="AA177" s="56">
        <v>25.4</v>
      </c>
      <c r="AB177" s="56">
        <v>633</v>
      </c>
      <c r="AC177" s="56">
        <v>57.8</v>
      </c>
      <c r="AD177" s="56" t="s">
        <v>1609</v>
      </c>
      <c r="AE177" s="56">
        <v>59</v>
      </c>
      <c r="AF177" s="56">
        <v>148</v>
      </c>
      <c r="AH177" s="56">
        <v>116</v>
      </c>
      <c r="AJ177" s="56">
        <v>574</v>
      </c>
      <c r="AL177" s="56">
        <v>187</v>
      </c>
      <c r="AN177" s="56">
        <v>630</v>
      </c>
      <c r="AP177" s="56">
        <v>522</v>
      </c>
      <c r="AR177" s="56">
        <v>501</v>
      </c>
      <c r="AT177" s="56">
        <v>801</v>
      </c>
      <c r="AU177" s="56" t="s">
        <v>2148</v>
      </c>
      <c r="AV177" s="56">
        <v>633</v>
      </c>
      <c r="AX177" s="56">
        <v>546</v>
      </c>
      <c r="AY177" s="56" t="s">
        <v>2147</v>
      </c>
      <c r="AZ177" s="56">
        <v>176</v>
      </c>
      <c r="BB177" s="56">
        <v>210</v>
      </c>
    </row>
    <row r="178" spans="1:54" ht="16" x14ac:dyDescent="0.2">
      <c r="A178" s="56">
        <v>177</v>
      </c>
      <c r="B178" s="56">
        <v>177</v>
      </c>
      <c r="C178" s="56">
        <v>202</v>
      </c>
      <c r="D178" s="56" t="s">
        <v>1538</v>
      </c>
      <c r="E178" s="56" t="s">
        <v>264</v>
      </c>
      <c r="F178" s="56" t="s">
        <v>76</v>
      </c>
      <c r="G178" s="56" t="s">
        <v>48</v>
      </c>
      <c r="H178" s="56" t="s">
        <v>88</v>
      </c>
      <c r="I178" s="56" t="s">
        <v>50</v>
      </c>
      <c r="J178" s="56" t="s">
        <v>64</v>
      </c>
      <c r="K178" s="56">
        <v>34.299999999999997</v>
      </c>
      <c r="L178" s="56">
        <v>356</v>
      </c>
      <c r="M178" s="56">
        <v>42.8</v>
      </c>
      <c r="N178" s="56">
        <v>314</v>
      </c>
      <c r="O178" s="56">
        <v>83.2</v>
      </c>
      <c r="P178" s="56">
        <v>152</v>
      </c>
      <c r="Q178" s="56">
        <v>83.9</v>
      </c>
      <c r="R178" s="56">
        <v>131</v>
      </c>
      <c r="S178" s="56">
        <v>100</v>
      </c>
      <c r="T178" s="56">
        <v>11</v>
      </c>
      <c r="U178" s="56">
        <v>83</v>
      </c>
      <c r="V178" s="56">
        <v>206</v>
      </c>
      <c r="W178" s="56">
        <v>82.5</v>
      </c>
      <c r="X178" s="56">
        <v>186</v>
      </c>
      <c r="Y178" s="56">
        <v>81.099999999999994</v>
      </c>
      <c r="Z178" s="56">
        <v>329</v>
      </c>
      <c r="AA178" s="56">
        <v>12.6</v>
      </c>
      <c r="AB178" s="56" t="s">
        <v>53</v>
      </c>
      <c r="AC178" s="56">
        <v>68.099999999999994</v>
      </c>
      <c r="AD178" s="56" t="s">
        <v>1496</v>
      </c>
      <c r="AE178" s="56">
        <v>58.8</v>
      </c>
      <c r="AF178" s="56">
        <v>356</v>
      </c>
      <c r="AH178" s="56">
        <v>314</v>
      </c>
      <c r="AJ178" s="56">
        <v>152</v>
      </c>
      <c r="AL178" s="56">
        <v>131</v>
      </c>
      <c r="AN178" s="56">
        <v>11</v>
      </c>
      <c r="AP178" s="56">
        <v>206</v>
      </c>
      <c r="AR178" s="56">
        <v>186</v>
      </c>
      <c r="AT178" s="56">
        <v>329</v>
      </c>
      <c r="AV178" s="56">
        <v>801</v>
      </c>
      <c r="AW178" s="56" t="s">
        <v>2148</v>
      </c>
      <c r="AX178" s="56">
        <v>349</v>
      </c>
      <c r="AY178" s="56" t="s">
        <v>2147</v>
      </c>
      <c r="AZ178" s="56">
        <v>177</v>
      </c>
      <c r="BB178" s="56">
        <v>202</v>
      </c>
    </row>
    <row r="179" spans="1:54" ht="16" x14ac:dyDescent="0.2">
      <c r="A179" s="56">
        <v>178</v>
      </c>
      <c r="B179" s="56">
        <v>177</v>
      </c>
      <c r="C179" s="56">
        <v>192</v>
      </c>
      <c r="D179" s="56" t="s">
        <v>1654</v>
      </c>
      <c r="E179" s="56" t="s">
        <v>75</v>
      </c>
      <c r="F179" s="56" t="s">
        <v>76</v>
      </c>
      <c r="G179" s="56" t="s">
        <v>84</v>
      </c>
      <c r="H179" s="56" t="s">
        <v>82</v>
      </c>
      <c r="I179" s="56" t="s">
        <v>50</v>
      </c>
      <c r="J179" s="56" t="s">
        <v>64</v>
      </c>
      <c r="K179" s="56">
        <v>45.2</v>
      </c>
      <c r="L179" s="56">
        <v>261</v>
      </c>
      <c r="M179" s="56">
        <v>41.2</v>
      </c>
      <c r="N179" s="56">
        <v>331</v>
      </c>
      <c r="O179" s="56">
        <v>31.2</v>
      </c>
      <c r="P179" s="56">
        <v>613</v>
      </c>
      <c r="Q179" s="56">
        <v>99.6</v>
      </c>
      <c r="R179" s="56">
        <v>27</v>
      </c>
      <c r="S179" s="56">
        <v>92.6</v>
      </c>
      <c r="T179" s="56">
        <v>204</v>
      </c>
      <c r="U179" s="56">
        <v>47.4</v>
      </c>
      <c r="V179" s="56">
        <v>425</v>
      </c>
      <c r="W179" s="56">
        <v>52.4</v>
      </c>
      <c r="X179" s="56">
        <v>393</v>
      </c>
      <c r="Y179" s="56">
        <v>74.599999999999994</v>
      </c>
      <c r="Z179" s="56">
        <v>449</v>
      </c>
      <c r="AA179" s="56">
        <v>33.4</v>
      </c>
      <c r="AB179" s="56">
        <v>507</v>
      </c>
      <c r="AC179" s="56">
        <v>77.2</v>
      </c>
      <c r="AD179" s="56" t="s">
        <v>1373</v>
      </c>
      <c r="AE179" s="56">
        <v>58.8</v>
      </c>
      <c r="AF179" s="56">
        <v>261</v>
      </c>
      <c r="AH179" s="56">
        <v>331</v>
      </c>
      <c r="AJ179" s="56">
        <v>613</v>
      </c>
      <c r="AL179" s="56">
        <v>27</v>
      </c>
      <c r="AN179" s="56">
        <v>204</v>
      </c>
      <c r="AP179" s="56">
        <v>425</v>
      </c>
      <c r="AR179" s="56">
        <v>393</v>
      </c>
      <c r="AT179" s="56">
        <v>449</v>
      </c>
      <c r="AV179" s="56">
        <v>507</v>
      </c>
      <c r="AX179" s="56">
        <v>210</v>
      </c>
      <c r="AY179" s="56" t="s">
        <v>2147</v>
      </c>
      <c r="AZ179" s="56">
        <v>177</v>
      </c>
      <c r="BB179" s="56">
        <v>192</v>
      </c>
    </row>
    <row r="180" spans="1:54" ht="16" x14ac:dyDescent="0.2">
      <c r="A180" s="56">
        <v>179</v>
      </c>
      <c r="B180" s="56">
        <v>179</v>
      </c>
      <c r="C180" s="56">
        <v>178</v>
      </c>
      <c r="D180" s="56" t="s">
        <v>1774</v>
      </c>
      <c r="E180" s="56" t="s">
        <v>46</v>
      </c>
      <c r="F180" s="56" t="s">
        <v>47</v>
      </c>
      <c r="G180" s="56" t="s">
        <v>77</v>
      </c>
      <c r="H180" s="56" t="s">
        <v>49</v>
      </c>
      <c r="I180" s="56" t="s">
        <v>50</v>
      </c>
      <c r="J180" s="56" t="s">
        <v>64</v>
      </c>
      <c r="K180" s="56">
        <v>65.3</v>
      </c>
      <c r="L180" s="56">
        <v>154</v>
      </c>
      <c r="M180" s="56">
        <v>32.4</v>
      </c>
      <c r="N180" s="56">
        <v>442</v>
      </c>
      <c r="O180" s="56">
        <v>9.3000000000000007</v>
      </c>
      <c r="P180" s="56" t="s">
        <v>53</v>
      </c>
      <c r="Q180" s="56">
        <v>99</v>
      </c>
      <c r="R180" s="56">
        <v>38</v>
      </c>
      <c r="S180" s="56">
        <v>81.3</v>
      </c>
      <c r="T180" s="56">
        <v>286</v>
      </c>
      <c r="U180" s="56">
        <v>27.5</v>
      </c>
      <c r="V180" s="56">
        <v>620</v>
      </c>
      <c r="W180" s="56">
        <v>20.6</v>
      </c>
      <c r="X180" s="56">
        <v>753</v>
      </c>
      <c r="Y180" s="56">
        <v>75.400000000000006</v>
      </c>
      <c r="Z180" s="56">
        <v>434</v>
      </c>
      <c r="AA180" s="56">
        <v>25.6</v>
      </c>
      <c r="AB180" s="56">
        <v>628</v>
      </c>
      <c r="AC180" s="56">
        <v>65.2</v>
      </c>
      <c r="AD180" s="56" t="s">
        <v>1239</v>
      </c>
      <c r="AE180" s="56">
        <v>58.7</v>
      </c>
      <c r="AF180" s="56">
        <v>154</v>
      </c>
      <c r="AH180" s="56">
        <v>442</v>
      </c>
      <c r="AJ180" s="56">
        <v>801</v>
      </c>
      <c r="AK180" s="56" t="s">
        <v>2148</v>
      </c>
      <c r="AL180" s="56">
        <v>38</v>
      </c>
      <c r="AN180" s="56">
        <v>286</v>
      </c>
      <c r="AP180" s="56">
        <v>620</v>
      </c>
      <c r="AR180" s="56">
        <v>753</v>
      </c>
      <c r="AT180" s="56">
        <v>434</v>
      </c>
      <c r="AV180" s="56">
        <v>628</v>
      </c>
      <c r="AX180" s="56">
        <v>393</v>
      </c>
      <c r="AY180" s="56" t="s">
        <v>2147</v>
      </c>
      <c r="AZ180" s="56">
        <v>179</v>
      </c>
      <c r="BB180" s="56">
        <v>178</v>
      </c>
    </row>
    <row r="181" spans="1:54" ht="16" x14ac:dyDescent="0.2">
      <c r="A181" s="56">
        <v>180</v>
      </c>
      <c r="B181" s="56">
        <v>180</v>
      </c>
      <c r="C181" s="56">
        <v>227</v>
      </c>
      <c r="D181" s="56" t="s">
        <v>1729</v>
      </c>
      <c r="E181" s="56" t="s">
        <v>130</v>
      </c>
      <c r="F181" s="56" t="s">
        <v>76</v>
      </c>
      <c r="G181" s="56" t="s">
        <v>58</v>
      </c>
      <c r="H181" s="56" t="s">
        <v>49</v>
      </c>
      <c r="I181" s="56" t="s">
        <v>50</v>
      </c>
      <c r="J181" s="56" t="s">
        <v>64</v>
      </c>
      <c r="K181" s="56">
        <v>56.8</v>
      </c>
      <c r="L181" s="56">
        <v>196</v>
      </c>
      <c r="M181" s="56">
        <v>85.8</v>
      </c>
      <c r="N181" s="56">
        <v>87</v>
      </c>
      <c r="O181" s="56">
        <v>21.3</v>
      </c>
      <c r="P181" s="56" t="s">
        <v>53</v>
      </c>
      <c r="Q181" s="56">
        <v>90.2</v>
      </c>
      <c r="R181" s="56">
        <v>102</v>
      </c>
      <c r="S181" s="56">
        <v>3.1</v>
      </c>
      <c r="T181" s="56" t="s">
        <v>53</v>
      </c>
      <c r="U181" s="56">
        <v>3.2</v>
      </c>
      <c r="V181" s="56" t="s">
        <v>53</v>
      </c>
      <c r="W181" s="56">
        <v>7.4</v>
      </c>
      <c r="X181" s="56" t="s">
        <v>53</v>
      </c>
      <c r="Y181" s="56">
        <v>45.6</v>
      </c>
      <c r="Z181" s="56" t="s">
        <v>53</v>
      </c>
      <c r="AA181" s="56">
        <v>45.8</v>
      </c>
      <c r="AB181" s="56">
        <v>380</v>
      </c>
      <c r="AC181" s="56">
        <v>73</v>
      </c>
      <c r="AD181" s="56">
        <v>274</v>
      </c>
      <c r="AE181" s="56">
        <v>58.4</v>
      </c>
      <c r="AF181" s="56">
        <v>196</v>
      </c>
      <c r="AH181" s="56">
        <v>87</v>
      </c>
      <c r="AJ181" s="56">
        <v>801</v>
      </c>
      <c r="AK181" s="56" t="s">
        <v>2148</v>
      </c>
      <c r="AL181" s="56">
        <v>102</v>
      </c>
      <c r="AN181" s="56">
        <v>801</v>
      </c>
      <c r="AO181" s="56" t="s">
        <v>2148</v>
      </c>
      <c r="AP181" s="56">
        <v>801</v>
      </c>
      <c r="AQ181" s="56" t="s">
        <v>2148</v>
      </c>
      <c r="AR181" s="56">
        <v>801</v>
      </c>
      <c r="AS181" s="56" t="s">
        <v>2148</v>
      </c>
      <c r="AT181" s="56">
        <v>801</v>
      </c>
      <c r="AU181" s="56" t="s">
        <v>2148</v>
      </c>
      <c r="AV181" s="56">
        <v>380</v>
      </c>
      <c r="AX181" s="56">
        <v>274</v>
      </c>
      <c r="AZ181" s="56">
        <v>180</v>
      </c>
      <c r="BB181" s="56">
        <v>227</v>
      </c>
    </row>
    <row r="182" spans="1:54" ht="16" x14ac:dyDescent="0.2">
      <c r="A182" s="56">
        <v>181</v>
      </c>
      <c r="B182" s="56">
        <v>181</v>
      </c>
      <c r="C182" s="56">
        <v>186</v>
      </c>
      <c r="D182" s="56" t="s">
        <v>1752</v>
      </c>
      <c r="E182" s="56" t="s">
        <v>80</v>
      </c>
      <c r="F182" s="56" t="s">
        <v>69</v>
      </c>
      <c r="G182" s="56" t="s">
        <v>77</v>
      </c>
      <c r="H182" s="56" t="s">
        <v>82</v>
      </c>
      <c r="I182" s="56" t="s">
        <v>50</v>
      </c>
      <c r="J182" s="56" t="s">
        <v>64</v>
      </c>
      <c r="K182" s="56">
        <v>60.1</v>
      </c>
      <c r="L182" s="56">
        <v>175</v>
      </c>
      <c r="M182" s="56">
        <v>54.4</v>
      </c>
      <c r="N182" s="56">
        <v>223</v>
      </c>
      <c r="O182" s="56">
        <v>48.2</v>
      </c>
      <c r="P182" s="56">
        <v>403</v>
      </c>
      <c r="Q182" s="56">
        <v>42.2</v>
      </c>
      <c r="R182" s="56">
        <v>451</v>
      </c>
      <c r="S182" s="56">
        <v>87.2</v>
      </c>
      <c r="T182" s="56">
        <v>243</v>
      </c>
      <c r="U182" s="56">
        <v>70.099999999999994</v>
      </c>
      <c r="V182" s="56">
        <v>278</v>
      </c>
      <c r="W182" s="56">
        <v>73</v>
      </c>
      <c r="X182" s="56">
        <v>248</v>
      </c>
      <c r="Y182" s="56">
        <v>93.4</v>
      </c>
      <c r="Z182" s="56">
        <v>120</v>
      </c>
      <c r="AA182" s="56">
        <v>33.5</v>
      </c>
      <c r="AB182" s="56">
        <v>502</v>
      </c>
      <c r="AC182" s="56">
        <v>88.9</v>
      </c>
      <c r="AD182" s="56" t="s">
        <v>1652</v>
      </c>
      <c r="AE182" s="56">
        <v>57.8</v>
      </c>
      <c r="AF182" s="56">
        <v>175</v>
      </c>
      <c r="AH182" s="56">
        <v>223</v>
      </c>
      <c r="AJ182" s="56">
        <v>403</v>
      </c>
      <c r="AL182" s="56">
        <v>451</v>
      </c>
      <c r="AN182" s="56">
        <v>243</v>
      </c>
      <c r="AP182" s="56">
        <v>278</v>
      </c>
      <c r="AR182" s="56">
        <v>248</v>
      </c>
      <c r="AT182" s="56">
        <v>120</v>
      </c>
      <c r="AV182" s="56">
        <v>502</v>
      </c>
      <c r="AX182" s="56">
        <v>71</v>
      </c>
      <c r="AY182" s="56" t="s">
        <v>2147</v>
      </c>
      <c r="AZ182" s="56">
        <v>181</v>
      </c>
      <c r="BB182" s="56">
        <v>186</v>
      </c>
    </row>
    <row r="183" spans="1:54" ht="16" x14ac:dyDescent="0.2">
      <c r="A183" s="56">
        <v>182</v>
      </c>
      <c r="B183" s="56">
        <v>182</v>
      </c>
      <c r="C183" s="56">
        <v>196</v>
      </c>
      <c r="D183" s="56" t="s">
        <v>1541</v>
      </c>
      <c r="E183" s="56" t="s">
        <v>46</v>
      </c>
      <c r="F183" s="56" t="s">
        <v>47</v>
      </c>
      <c r="G183" s="56" t="s">
        <v>77</v>
      </c>
      <c r="H183" s="56" t="s">
        <v>82</v>
      </c>
      <c r="I183" s="56" t="s">
        <v>50</v>
      </c>
      <c r="J183" s="56" t="s">
        <v>51</v>
      </c>
      <c r="K183" s="56">
        <v>34.5</v>
      </c>
      <c r="L183" s="56">
        <v>353</v>
      </c>
      <c r="M183" s="56">
        <v>37.700000000000003</v>
      </c>
      <c r="N183" s="56">
        <v>369</v>
      </c>
      <c r="O183" s="56">
        <v>92.8</v>
      </c>
      <c r="P183" s="56">
        <v>88</v>
      </c>
      <c r="Q183" s="56">
        <v>85.7</v>
      </c>
      <c r="R183" s="56">
        <v>120</v>
      </c>
      <c r="S183" s="56">
        <v>70</v>
      </c>
      <c r="T183" s="56">
        <v>335</v>
      </c>
      <c r="U183" s="56">
        <v>49.6</v>
      </c>
      <c r="V183" s="56">
        <v>411</v>
      </c>
      <c r="W183" s="56">
        <v>54.3</v>
      </c>
      <c r="X183" s="56">
        <v>378</v>
      </c>
      <c r="Y183" s="56">
        <v>85</v>
      </c>
      <c r="Z183" s="56">
        <v>255</v>
      </c>
      <c r="AA183" s="56">
        <v>42.4</v>
      </c>
      <c r="AB183" s="56">
        <v>413</v>
      </c>
      <c r="AC183" s="56">
        <v>63.5</v>
      </c>
      <c r="AD183" s="56">
        <v>432</v>
      </c>
      <c r="AE183" s="56">
        <v>57.7</v>
      </c>
      <c r="AF183" s="56">
        <v>353</v>
      </c>
      <c r="AH183" s="56">
        <v>369</v>
      </c>
      <c r="AJ183" s="56">
        <v>88</v>
      </c>
      <c r="AL183" s="56">
        <v>120</v>
      </c>
      <c r="AN183" s="56">
        <v>335</v>
      </c>
      <c r="AP183" s="56">
        <v>411</v>
      </c>
      <c r="AR183" s="56">
        <v>378</v>
      </c>
      <c r="AT183" s="56">
        <v>255</v>
      </c>
      <c r="AV183" s="56">
        <v>413</v>
      </c>
      <c r="AX183" s="56">
        <v>432</v>
      </c>
      <c r="AZ183" s="56">
        <v>182</v>
      </c>
      <c r="BB183" s="56">
        <v>196</v>
      </c>
    </row>
    <row r="184" spans="1:54" ht="16" x14ac:dyDescent="0.2">
      <c r="A184" s="56">
        <v>183</v>
      </c>
      <c r="B184" s="56">
        <v>183</v>
      </c>
      <c r="C184" s="56">
        <v>174</v>
      </c>
      <c r="D184" s="56" t="s">
        <v>1663</v>
      </c>
      <c r="E184" s="56" t="s">
        <v>100</v>
      </c>
      <c r="F184" s="56" t="s">
        <v>101</v>
      </c>
      <c r="G184" s="56" t="s">
        <v>77</v>
      </c>
      <c r="H184" s="56" t="s">
        <v>49</v>
      </c>
      <c r="I184" s="56" t="s">
        <v>50</v>
      </c>
      <c r="J184" s="56" t="s">
        <v>64</v>
      </c>
      <c r="K184" s="56">
        <v>46.3</v>
      </c>
      <c r="L184" s="56">
        <v>254</v>
      </c>
      <c r="M184" s="56">
        <v>39.299999999999997</v>
      </c>
      <c r="N184" s="56">
        <v>348</v>
      </c>
      <c r="O184" s="56">
        <v>17.7</v>
      </c>
      <c r="P184" s="56" t="s">
        <v>53</v>
      </c>
      <c r="Q184" s="56">
        <v>89.6</v>
      </c>
      <c r="R184" s="56">
        <v>104</v>
      </c>
      <c r="S184" s="56">
        <v>100</v>
      </c>
      <c r="T184" s="56">
        <v>57</v>
      </c>
      <c r="U184" s="56">
        <v>54.3</v>
      </c>
      <c r="V184" s="56">
        <v>382</v>
      </c>
      <c r="W184" s="56">
        <v>58.7</v>
      </c>
      <c r="X184" s="56">
        <v>348</v>
      </c>
      <c r="Y184" s="56">
        <v>94.2</v>
      </c>
      <c r="Z184" s="56">
        <v>96</v>
      </c>
      <c r="AA184" s="56">
        <v>37.9</v>
      </c>
      <c r="AB184" s="56">
        <v>459</v>
      </c>
      <c r="AC184" s="56">
        <v>82</v>
      </c>
      <c r="AD184" s="56" t="s">
        <v>1664</v>
      </c>
      <c r="AE184" s="56">
        <v>57.6</v>
      </c>
      <c r="AF184" s="56">
        <v>254</v>
      </c>
      <c r="AH184" s="56">
        <v>348</v>
      </c>
      <c r="AJ184" s="56">
        <v>801</v>
      </c>
      <c r="AK184" s="56" t="s">
        <v>2148</v>
      </c>
      <c r="AL184" s="56">
        <v>104</v>
      </c>
      <c r="AN184" s="56">
        <v>57</v>
      </c>
      <c r="AP184" s="56">
        <v>382</v>
      </c>
      <c r="AR184" s="56">
        <v>348</v>
      </c>
      <c r="AT184" s="56">
        <v>96</v>
      </c>
      <c r="AV184" s="56">
        <v>459</v>
      </c>
      <c r="AX184" s="56">
        <v>149</v>
      </c>
      <c r="AY184" s="56" t="s">
        <v>2147</v>
      </c>
      <c r="AZ184" s="56">
        <v>183</v>
      </c>
      <c r="BB184" s="56">
        <v>174</v>
      </c>
    </row>
    <row r="185" spans="1:54" ht="16" x14ac:dyDescent="0.2">
      <c r="A185" s="56">
        <v>184</v>
      </c>
      <c r="B185" s="56">
        <v>184</v>
      </c>
      <c r="C185" s="56">
        <v>161</v>
      </c>
      <c r="D185" s="56" t="s">
        <v>1589</v>
      </c>
      <c r="E185" s="56" t="s">
        <v>414</v>
      </c>
      <c r="F185" s="56" t="s">
        <v>69</v>
      </c>
      <c r="G185" s="56" t="s">
        <v>58</v>
      </c>
      <c r="H185" s="56" t="s">
        <v>82</v>
      </c>
      <c r="I185" s="56" t="s">
        <v>50</v>
      </c>
      <c r="J185" s="56" t="s">
        <v>64</v>
      </c>
      <c r="K185" s="56">
        <v>38</v>
      </c>
      <c r="L185" s="56">
        <v>313</v>
      </c>
      <c r="M185" s="56">
        <v>26</v>
      </c>
      <c r="N185" s="56">
        <v>520</v>
      </c>
      <c r="O185" s="56">
        <v>49</v>
      </c>
      <c r="P185" s="56">
        <v>394</v>
      </c>
      <c r="Q185" s="56">
        <v>99.3</v>
      </c>
      <c r="R185" s="56">
        <v>32</v>
      </c>
      <c r="S185" s="56">
        <v>100</v>
      </c>
      <c r="T185" s="56">
        <v>58</v>
      </c>
      <c r="U185" s="56">
        <v>52.9</v>
      </c>
      <c r="V185" s="56">
        <v>389</v>
      </c>
      <c r="W185" s="56">
        <v>57.4</v>
      </c>
      <c r="X185" s="56">
        <v>356</v>
      </c>
      <c r="Y185" s="56">
        <v>95.5</v>
      </c>
      <c r="Z185" s="56">
        <v>69</v>
      </c>
      <c r="AA185" s="56">
        <v>37.200000000000003</v>
      </c>
      <c r="AB185" s="56">
        <v>466</v>
      </c>
      <c r="AC185" s="56">
        <v>68.900000000000006</v>
      </c>
      <c r="AD185" s="56" t="s">
        <v>1129</v>
      </c>
      <c r="AE185" s="56">
        <v>57.5</v>
      </c>
      <c r="AF185" s="56">
        <v>313</v>
      </c>
      <c r="AH185" s="56">
        <v>520</v>
      </c>
      <c r="AJ185" s="56">
        <v>394</v>
      </c>
      <c r="AL185" s="56">
        <v>32</v>
      </c>
      <c r="AN185" s="56">
        <v>58</v>
      </c>
      <c r="AP185" s="56">
        <v>389</v>
      </c>
      <c r="AR185" s="56">
        <v>356</v>
      </c>
      <c r="AT185" s="56">
        <v>69</v>
      </c>
      <c r="AV185" s="56">
        <v>466</v>
      </c>
      <c r="AX185" s="56">
        <v>331</v>
      </c>
      <c r="AY185" s="56" t="s">
        <v>2147</v>
      </c>
      <c r="AZ185" s="56">
        <v>184</v>
      </c>
      <c r="BB185" s="56">
        <v>161</v>
      </c>
    </row>
    <row r="186" spans="1:54" ht="16" x14ac:dyDescent="0.2">
      <c r="A186" s="56">
        <v>185</v>
      </c>
      <c r="B186" s="56">
        <v>184</v>
      </c>
      <c r="C186" s="56">
        <v>167</v>
      </c>
      <c r="D186" s="56" t="s">
        <v>1621</v>
      </c>
      <c r="E186" s="56" t="s">
        <v>100</v>
      </c>
      <c r="F186" s="56" t="s">
        <v>101</v>
      </c>
      <c r="G186" s="56" t="s">
        <v>77</v>
      </c>
      <c r="H186" s="56" t="s">
        <v>82</v>
      </c>
      <c r="I186" s="56" t="s">
        <v>50</v>
      </c>
      <c r="J186" s="56" t="s">
        <v>64</v>
      </c>
      <c r="K186" s="56">
        <v>41.6</v>
      </c>
      <c r="L186" s="56">
        <v>287</v>
      </c>
      <c r="M186" s="56">
        <v>33.1</v>
      </c>
      <c r="N186" s="56">
        <v>434</v>
      </c>
      <c r="O186" s="56">
        <v>21.1</v>
      </c>
      <c r="P186" s="56" t="s">
        <v>53</v>
      </c>
      <c r="Q186" s="56">
        <v>95.6</v>
      </c>
      <c r="R186" s="56">
        <v>66</v>
      </c>
      <c r="S186" s="56">
        <v>99.5</v>
      </c>
      <c r="T186" s="56">
        <v>113</v>
      </c>
      <c r="U186" s="56">
        <v>82.2</v>
      </c>
      <c r="V186" s="56">
        <v>211</v>
      </c>
      <c r="W186" s="56">
        <v>83.8</v>
      </c>
      <c r="X186" s="56">
        <v>179</v>
      </c>
      <c r="Y186" s="56">
        <v>88.6</v>
      </c>
      <c r="Z186" s="56">
        <v>197</v>
      </c>
      <c r="AA186" s="56">
        <v>25.8</v>
      </c>
      <c r="AB186" s="56">
        <v>626</v>
      </c>
      <c r="AC186" s="56">
        <v>86.1</v>
      </c>
      <c r="AD186" s="56" t="s">
        <v>1622</v>
      </c>
      <c r="AE186" s="56">
        <v>57.5</v>
      </c>
      <c r="AF186" s="56">
        <v>287</v>
      </c>
      <c r="AH186" s="56">
        <v>434</v>
      </c>
      <c r="AJ186" s="56">
        <v>801</v>
      </c>
      <c r="AK186" s="56" t="s">
        <v>2148</v>
      </c>
      <c r="AL186" s="56">
        <v>66</v>
      </c>
      <c r="AN186" s="56">
        <v>113</v>
      </c>
      <c r="AP186" s="56">
        <v>211</v>
      </c>
      <c r="AR186" s="56">
        <v>179</v>
      </c>
      <c r="AT186" s="56">
        <v>197</v>
      </c>
      <c r="AV186" s="56">
        <v>626</v>
      </c>
      <c r="AX186" s="56">
        <v>98</v>
      </c>
      <c r="AY186" s="56" t="s">
        <v>2147</v>
      </c>
      <c r="AZ186" s="56">
        <v>184</v>
      </c>
      <c r="BB186" s="56">
        <v>167</v>
      </c>
    </row>
    <row r="187" spans="1:54" ht="16" x14ac:dyDescent="0.2">
      <c r="A187" s="56">
        <v>186</v>
      </c>
      <c r="B187" s="56">
        <v>186</v>
      </c>
      <c r="C187" s="56">
        <v>194</v>
      </c>
      <c r="D187" s="56" t="s">
        <v>1720</v>
      </c>
      <c r="E187" s="56" t="s">
        <v>75</v>
      </c>
      <c r="F187" s="56" t="s">
        <v>76</v>
      </c>
      <c r="G187" s="56" t="s">
        <v>84</v>
      </c>
      <c r="H187" s="56" t="s">
        <v>82</v>
      </c>
      <c r="I187" s="56" t="s">
        <v>50</v>
      </c>
      <c r="J187" s="56" t="s">
        <v>64</v>
      </c>
      <c r="K187" s="56">
        <v>53.6</v>
      </c>
      <c r="L187" s="56">
        <v>205</v>
      </c>
      <c r="M187" s="56">
        <v>46.7</v>
      </c>
      <c r="N187" s="56">
        <v>283</v>
      </c>
      <c r="O187" s="56">
        <v>21.3</v>
      </c>
      <c r="P187" s="56" t="s">
        <v>53</v>
      </c>
      <c r="Q187" s="56">
        <v>98</v>
      </c>
      <c r="R187" s="56">
        <v>46</v>
      </c>
      <c r="S187" s="56">
        <v>47.1</v>
      </c>
      <c r="T187" s="56">
        <v>452</v>
      </c>
      <c r="U187" s="56">
        <v>10.7</v>
      </c>
      <c r="V187" s="56" t="s">
        <v>53</v>
      </c>
      <c r="W187" s="56">
        <v>8.1999999999999993</v>
      </c>
      <c r="X187" s="56" t="s">
        <v>53</v>
      </c>
      <c r="Y187" s="56">
        <v>77.8</v>
      </c>
      <c r="Z187" s="56">
        <v>387</v>
      </c>
      <c r="AA187" s="56">
        <v>58.9</v>
      </c>
      <c r="AB187" s="56">
        <v>276</v>
      </c>
      <c r="AC187" s="56">
        <v>60.8</v>
      </c>
      <c r="AD187" s="56" t="s">
        <v>1254</v>
      </c>
      <c r="AE187" s="56">
        <v>57.3</v>
      </c>
      <c r="AF187" s="56">
        <v>205</v>
      </c>
      <c r="AH187" s="56">
        <v>283</v>
      </c>
      <c r="AJ187" s="56">
        <v>801</v>
      </c>
      <c r="AK187" s="56" t="s">
        <v>2148</v>
      </c>
      <c r="AL187" s="56">
        <v>46</v>
      </c>
      <c r="AN187" s="56">
        <v>452</v>
      </c>
      <c r="AP187" s="56">
        <v>801</v>
      </c>
      <c r="AQ187" s="56" t="s">
        <v>2148</v>
      </c>
      <c r="AR187" s="56">
        <v>801</v>
      </c>
      <c r="AS187" s="56" t="s">
        <v>2148</v>
      </c>
      <c r="AT187" s="56">
        <v>387</v>
      </c>
      <c r="AV187" s="56">
        <v>276</v>
      </c>
      <c r="AX187" s="56">
        <v>491</v>
      </c>
      <c r="AY187" s="56" t="s">
        <v>2147</v>
      </c>
      <c r="AZ187" s="56">
        <v>186</v>
      </c>
      <c r="BB187" s="56">
        <v>194</v>
      </c>
    </row>
    <row r="188" spans="1:54" ht="16" x14ac:dyDescent="0.2">
      <c r="A188" s="56">
        <v>187</v>
      </c>
      <c r="B188" s="56">
        <v>187</v>
      </c>
      <c r="C188" s="56">
        <v>185</v>
      </c>
      <c r="D188" s="56" t="s">
        <v>1793</v>
      </c>
      <c r="E188" s="56" t="s">
        <v>109</v>
      </c>
      <c r="F188" s="56" t="s">
        <v>47</v>
      </c>
      <c r="G188" s="56" t="s">
        <v>84</v>
      </c>
      <c r="H188" s="56" t="s">
        <v>82</v>
      </c>
      <c r="I188" s="56" t="s">
        <v>59</v>
      </c>
      <c r="J188" s="56" t="s">
        <v>51</v>
      </c>
      <c r="K188" s="56">
        <v>69.900000000000006</v>
      </c>
      <c r="L188" s="56">
        <v>136</v>
      </c>
      <c r="M188" s="56">
        <v>93.9</v>
      </c>
      <c r="N188" s="56">
        <v>55</v>
      </c>
      <c r="O188" s="56">
        <v>69.400000000000006</v>
      </c>
      <c r="P188" s="56">
        <v>236</v>
      </c>
      <c r="Q188" s="56">
        <v>4.8</v>
      </c>
      <c r="R188" s="56" t="s">
        <v>53</v>
      </c>
      <c r="S188" s="56">
        <v>24.5</v>
      </c>
      <c r="T188" s="56">
        <v>658</v>
      </c>
      <c r="U188" s="56">
        <v>18.3</v>
      </c>
      <c r="V188" s="56">
        <v>758</v>
      </c>
      <c r="W188" s="56">
        <v>24.4</v>
      </c>
      <c r="X188" s="56">
        <v>696</v>
      </c>
      <c r="Y188" s="56">
        <v>74.599999999999994</v>
      </c>
      <c r="Z188" s="56">
        <v>451</v>
      </c>
      <c r="AA188" s="56">
        <v>97.4</v>
      </c>
      <c r="AB188" s="56">
        <v>52</v>
      </c>
      <c r="AC188" s="56">
        <v>73.8</v>
      </c>
      <c r="AD188" s="56" t="s">
        <v>1794</v>
      </c>
      <c r="AE188" s="56">
        <v>57.1</v>
      </c>
      <c r="AF188" s="56">
        <v>136</v>
      </c>
      <c r="AH188" s="56">
        <v>55</v>
      </c>
      <c r="AJ188" s="56">
        <v>236</v>
      </c>
      <c r="AL188" s="56">
        <v>801</v>
      </c>
      <c r="AM188" s="56" t="s">
        <v>2148</v>
      </c>
      <c r="AN188" s="56">
        <v>658</v>
      </c>
      <c r="AP188" s="56">
        <v>758</v>
      </c>
      <c r="AR188" s="56">
        <v>696</v>
      </c>
      <c r="AT188" s="56">
        <v>451</v>
      </c>
      <c r="AV188" s="56">
        <v>52</v>
      </c>
      <c r="AX188" s="56">
        <v>262</v>
      </c>
      <c r="AY188" s="56" t="s">
        <v>2147</v>
      </c>
      <c r="AZ188" s="56">
        <v>187</v>
      </c>
      <c r="BB188" s="56">
        <v>185</v>
      </c>
    </row>
    <row r="189" spans="1:54" ht="16" x14ac:dyDescent="0.2">
      <c r="A189" s="56">
        <v>188</v>
      </c>
      <c r="B189" s="56">
        <v>187</v>
      </c>
      <c r="C189" s="56">
        <v>164</v>
      </c>
      <c r="D189" s="56" t="s">
        <v>1830</v>
      </c>
      <c r="E189" s="56" t="s">
        <v>435</v>
      </c>
      <c r="F189" s="56" t="s">
        <v>69</v>
      </c>
      <c r="G189" s="56" t="s">
        <v>84</v>
      </c>
      <c r="H189" s="56" t="s">
        <v>82</v>
      </c>
      <c r="I189" s="56" t="s">
        <v>50</v>
      </c>
      <c r="J189" s="56" t="s">
        <v>64</v>
      </c>
      <c r="K189" s="56">
        <v>78.5</v>
      </c>
      <c r="L189" s="56">
        <v>101</v>
      </c>
      <c r="M189" s="56">
        <v>73.900000000000006</v>
      </c>
      <c r="N189" s="56">
        <v>131</v>
      </c>
      <c r="O189" s="56">
        <v>41.6</v>
      </c>
      <c r="P189" s="56">
        <v>486</v>
      </c>
      <c r="Q189" s="56">
        <v>12.8</v>
      </c>
      <c r="R189" s="56" t="s">
        <v>53</v>
      </c>
      <c r="S189" s="56">
        <v>18.2</v>
      </c>
      <c r="T189" s="56">
        <v>736</v>
      </c>
      <c r="U189" s="56">
        <v>32.9</v>
      </c>
      <c r="V189" s="56">
        <v>561</v>
      </c>
      <c r="W189" s="56">
        <v>38.700000000000003</v>
      </c>
      <c r="X189" s="56">
        <v>511</v>
      </c>
      <c r="Y189" s="56">
        <v>92.7</v>
      </c>
      <c r="Z189" s="56">
        <v>132</v>
      </c>
      <c r="AA189" s="56">
        <v>97.3</v>
      </c>
      <c r="AB189" s="56">
        <v>53</v>
      </c>
      <c r="AC189" s="56">
        <v>80.400000000000006</v>
      </c>
      <c r="AD189" s="56" t="s">
        <v>1120</v>
      </c>
      <c r="AE189" s="56">
        <v>57.1</v>
      </c>
      <c r="AF189" s="56">
        <v>101</v>
      </c>
      <c r="AH189" s="56">
        <v>131</v>
      </c>
      <c r="AJ189" s="56">
        <v>486</v>
      </c>
      <c r="AL189" s="56">
        <v>801</v>
      </c>
      <c r="AM189" s="56" t="s">
        <v>2148</v>
      </c>
      <c r="AN189" s="56">
        <v>736</v>
      </c>
      <c r="AP189" s="56">
        <v>561</v>
      </c>
      <c r="AR189" s="56">
        <v>511</v>
      </c>
      <c r="AT189" s="56">
        <v>132</v>
      </c>
      <c r="AV189" s="56">
        <v>53</v>
      </c>
      <c r="AX189" s="56">
        <v>163</v>
      </c>
      <c r="AY189" s="56" t="s">
        <v>2147</v>
      </c>
      <c r="AZ189" s="56">
        <v>187</v>
      </c>
      <c r="BB189" s="56">
        <v>164</v>
      </c>
    </row>
    <row r="190" spans="1:54" ht="16" x14ac:dyDescent="0.2">
      <c r="A190" s="56">
        <v>189</v>
      </c>
      <c r="B190" s="56">
        <v>189</v>
      </c>
      <c r="C190" s="56">
        <v>206</v>
      </c>
      <c r="D190" s="56" t="s">
        <v>1795</v>
      </c>
      <c r="E190" s="56" t="s">
        <v>574</v>
      </c>
      <c r="F190" s="56" t="s">
        <v>76</v>
      </c>
      <c r="G190" s="56" t="s">
        <v>84</v>
      </c>
      <c r="H190" s="56" t="s">
        <v>82</v>
      </c>
      <c r="I190" s="56" t="s">
        <v>50</v>
      </c>
      <c r="J190" s="56" t="s">
        <v>64</v>
      </c>
      <c r="K190" s="56">
        <v>69.900000000000006</v>
      </c>
      <c r="L190" s="56">
        <v>135</v>
      </c>
      <c r="M190" s="56">
        <v>89.3</v>
      </c>
      <c r="N190" s="56">
        <v>76</v>
      </c>
      <c r="O190" s="56">
        <v>68.8</v>
      </c>
      <c r="P190" s="56">
        <v>240</v>
      </c>
      <c r="Q190" s="56">
        <v>3.9</v>
      </c>
      <c r="R190" s="56" t="s">
        <v>53</v>
      </c>
      <c r="S190" s="56">
        <v>86.6</v>
      </c>
      <c r="T190" s="56">
        <v>249</v>
      </c>
      <c r="U190" s="56">
        <v>10.9</v>
      </c>
      <c r="V190" s="56" t="s">
        <v>53</v>
      </c>
      <c r="W190" s="56">
        <v>16.3</v>
      </c>
      <c r="X190" s="56" t="s">
        <v>53</v>
      </c>
      <c r="Y190" s="56">
        <v>59.6</v>
      </c>
      <c r="Z190" s="56">
        <v>701</v>
      </c>
      <c r="AA190" s="56">
        <v>87.2</v>
      </c>
      <c r="AB190" s="56">
        <v>124</v>
      </c>
      <c r="AC190" s="56">
        <v>60.9</v>
      </c>
      <c r="AD190" s="56" t="s">
        <v>1099</v>
      </c>
      <c r="AE190" s="56">
        <v>57</v>
      </c>
      <c r="AF190" s="56">
        <v>135</v>
      </c>
      <c r="AH190" s="56">
        <v>76</v>
      </c>
      <c r="AJ190" s="56">
        <v>240</v>
      </c>
      <c r="AL190" s="56">
        <v>801</v>
      </c>
      <c r="AM190" s="56" t="s">
        <v>2148</v>
      </c>
      <c r="AN190" s="56">
        <v>249</v>
      </c>
      <c r="AP190" s="56">
        <v>801</v>
      </c>
      <c r="AQ190" s="56" t="s">
        <v>2148</v>
      </c>
      <c r="AR190" s="56">
        <v>801</v>
      </c>
      <c r="AS190" s="56" t="s">
        <v>2148</v>
      </c>
      <c r="AT190" s="56">
        <v>701</v>
      </c>
      <c r="AV190" s="56">
        <v>124</v>
      </c>
      <c r="AX190" s="56">
        <v>486</v>
      </c>
      <c r="AY190" s="56" t="s">
        <v>2147</v>
      </c>
      <c r="AZ190" s="56">
        <v>189</v>
      </c>
      <c r="BB190" s="56">
        <v>206</v>
      </c>
    </row>
    <row r="191" spans="1:54" ht="16" x14ac:dyDescent="0.2">
      <c r="A191" s="56">
        <v>190</v>
      </c>
      <c r="B191" s="56">
        <v>190</v>
      </c>
      <c r="C191" s="56">
        <v>208</v>
      </c>
      <c r="D191" s="56" t="s">
        <v>1799</v>
      </c>
      <c r="E191" s="56" t="s">
        <v>46</v>
      </c>
      <c r="F191" s="56" t="s">
        <v>47</v>
      </c>
      <c r="G191" s="56" t="s">
        <v>84</v>
      </c>
      <c r="H191" s="56" t="s">
        <v>82</v>
      </c>
      <c r="I191" s="56" t="s">
        <v>50</v>
      </c>
      <c r="J191" s="56" t="s">
        <v>64</v>
      </c>
      <c r="K191" s="56">
        <v>71.099999999999994</v>
      </c>
      <c r="L191" s="56">
        <v>131</v>
      </c>
      <c r="M191" s="56">
        <v>63</v>
      </c>
      <c r="N191" s="56">
        <v>173</v>
      </c>
      <c r="O191" s="56">
        <v>53.1</v>
      </c>
      <c r="P191" s="56">
        <v>353</v>
      </c>
      <c r="Q191" s="56">
        <v>33.799999999999997</v>
      </c>
      <c r="R191" s="56">
        <v>539</v>
      </c>
      <c r="S191" s="56">
        <v>37.4</v>
      </c>
      <c r="T191" s="56">
        <v>519</v>
      </c>
      <c r="U191" s="56">
        <v>20.6</v>
      </c>
      <c r="V191" s="56">
        <v>721</v>
      </c>
      <c r="W191" s="56">
        <v>26.7</v>
      </c>
      <c r="X191" s="56">
        <v>661</v>
      </c>
      <c r="Y191" s="56">
        <v>93.7</v>
      </c>
      <c r="Z191" s="56">
        <v>106</v>
      </c>
      <c r="AA191" s="56">
        <v>66</v>
      </c>
      <c r="AB191" s="56">
        <v>236</v>
      </c>
      <c r="AC191" s="56">
        <v>69.2</v>
      </c>
      <c r="AD191" s="56" t="s">
        <v>1275</v>
      </c>
      <c r="AE191" s="56">
        <v>56.9</v>
      </c>
      <c r="AF191" s="56">
        <v>131</v>
      </c>
      <c r="AH191" s="56">
        <v>173</v>
      </c>
      <c r="AJ191" s="56">
        <v>353</v>
      </c>
      <c r="AL191" s="56">
        <v>539</v>
      </c>
      <c r="AN191" s="56">
        <v>519</v>
      </c>
      <c r="AP191" s="56">
        <v>721</v>
      </c>
      <c r="AR191" s="56">
        <v>661</v>
      </c>
      <c r="AT191" s="56">
        <v>106</v>
      </c>
      <c r="AV191" s="56">
        <v>236</v>
      </c>
      <c r="AX191" s="56">
        <v>326</v>
      </c>
      <c r="AY191" s="56" t="s">
        <v>2147</v>
      </c>
      <c r="AZ191" s="56">
        <v>190</v>
      </c>
      <c r="BB191" s="56">
        <v>208</v>
      </c>
    </row>
    <row r="192" spans="1:54" ht="16" x14ac:dyDescent="0.2">
      <c r="A192" s="56">
        <v>191</v>
      </c>
      <c r="B192" s="56">
        <v>191</v>
      </c>
      <c r="C192" s="56">
        <v>193</v>
      </c>
      <c r="D192" s="56" t="s">
        <v>1703</v>
      </c>
      <c r="E192" s="56" t="s">
        <v>160</v>
      </c>
      <c r="F192" s="56" t="s">
        <v>47</v>
      </c>
      <c r="G192" s="56" t="s">
        <v>77</v>
      </c>
      <c r="H192" s="56" t="s">
        <v>82</v>
      </c>
      <c r="I192" s="56" t="s">
        <v>50</v>
      </c>
      <c r="J192" s="56" t="s">
        <v>64</v>
      </c>
      <c r="K192" s="56">
        <v>50.9</v>
      </c>
      <c r="L192" s="56">
        <v>219</v>
      </c>
      <c r="M192" s="56">
        <v>75.7</v>
      </c>
      <c r="N192" s="56">
        <v>123</v>
      </c>
      <c r="O192" s="56">
        <v>7.9</v>
      </c>
      <c r="P192" s="56" t="s">
        <v>53</v>
      </c>
      <c r="Q192" s="56">
        <v>56.3</v>
      </c>
      <c r="R192" s="56">
        <v>315</v>
      </c>
      <c r="S192" s="56">
        <v>75.599999999999994</v>
      </c>
      <c r="T192" s="56">
        <v>315</v>
      </c>
      <c r="U192" s="56">
        <v>35.5</v>
      </c>
      <c r="V192" s="56">
        <v>536</v>
      </c>
      <c r="W192" s="56">
        <v>41.2</v>
      </c>
      <c r="X192" s="56">
        <v>496</v>
      </c>
      <c r="Y192" s="56">
        <v>79</v>
      </c>
      <c r="Z192" s="56">
        <v>369</v>
      </c>
      <c r="AA192" s="56">
        <v>92.3</v>
      </c>
      <c r="AB192" s="56">
        <v>87</v>
      </c>
      <c r="AC192" s="56">
        <v>86.6</v>
      </c>
      <c r="AD192" s="56" t="s">
        <v>1704</v>
      </c>
      <c r="AE192" s="56">
        <v>56.8</v>
      </c>
      <c r="AF192" s="56">
        <v>219</v>
      </c>
      <c r="AH192" s="56">
        <v>123</v>
      </c>
      <c r="AJ192" s="56">
        <v>801</v>
      </c>
      <c r="AK192" s="56" t="s">
        <v>2148</v>
      </c>
      <c r="AL192" s="56">
        <v>315</v>
      </c>
      <c r="AN192" s="56">
        <v>315</v>
      </c>
      <c r="AP192" s="56">
        <v>536</v>
      </c>
      <c r="AR192" s="56">
        <v>496</v>
      </c>
      <c r="AT192" s="56">
        <v>369</v>
      </c>
      <c r="AV192" s="56">
        <v>87</v>
      </c>
      <c r="AX192" s="56">
        <v>93</v>
      </c>
      <c r="AY192" s="56" t="s">
        <v>2147</v>
      </c>
      <c r="AZ192" s="56">
        <v>191</v>
      </c>
      <c r="BB192" s="56">
        <v>193</v>
      </c>
    </row>
    <row r="193" spans="1:54" ht="16" x14ac:dyDescent="0.2">
      <c r="A193" s="56">
        <v>192</v>
      </c>
      <c r="B193" s="56">
        <v>191</v>
      </c>
      <c r="C193" s="56">
        <v>203</v>
      </c>
      <c r="D193" s="56" t="s">
        <v>1763</v>
      </c>
      <c r="E193" s="56" t="s">
        <v>319</v>
      </c>
      <c r="F193" s="56" t="s">
        <v>69</v>
      </c>
      <c r="G193" s="56" t="s">
        <v>77</v>
      </c>
      <c r="H193" s="56" t="s">
        <v>82</v>
      </c>
      <c r="I193" s="56" t="s">
        <v>50</v>
      </c>
      <c r="J193" s="56" t="s">
        <v>51</v>
      </c>
      <c r="K193" s="56">
        <v>61.7</v>
      </c>
      <c r="L193" s="56">
        <v>164</v>
      </c>
      <c r="M193" s="56">
        <v>36</v>
      </c>
      <c r="N193" s="56">
        <v>398</v>
      </c>
      <c r="O193" s="56">
        <v>6.4</v>
      </c>
      <c r="P193" s="56" t="s">
        <v>53</v>
      </c>
      <c r="Q193" s="56">
        <v>59.5</v>
      </c>
      <c r="R193" s="56">
        <v>291</v>
      </c>
      <c r="S193" s="56">
        <v>94.5</v>
      </c>
      <c r="T193" s="56">
        <v>185</v>
      </c>
      <c r="U193" s="56">
        <v>63.1</v>
      </c>
      <c r="V193" s="56">
        <v>319</v>
      </c>
      <c r="W193" s="56">
        <v>66.599999999999994</v>
      </c>
      <c r="X193" s="56">
        <v>292</v>
      </c>
      <c r="Y193" s="56">
        <v>91.6</v>
      </c>
      <c r="Z193" s="56">
        <v>150</v>
      </c>
      <c r="AA193" s="56">
        <v>82</v>
      </c>
      <c r="AB193" s="56">
        <v>150</v>
      </c>
      <c r="AC193" s="56">
        <v>81.3</v>
      </c>
      <c r="AD193" s="56">
        <v>157</v>
      </c>
      <c r="AE193" s="56">
        <v>56.8</v>
      </c>
      <c r="AF193" s="56">
        <v>164</v>
      </c>
      <c r="AH193" s="56">
        <v>398</v>
      </c>
      <c r="AJ193" s="56">
        <v>801</v>
      </c>
      <c r="AK193" s="56" t="s">
        <v>2148</v>
      </c>
      <c r="AL193" s="56">
        <v>291</v>
      </c>
      <c r="AN193" s="56">
        <v>185</v>
      </c>
      <c r="AP193" s="56">
        <v>319</v>
      </c>
      <c r="AR193" s="56">
        <v>292</v>
      </c>
      <c r="AT193" s="56">
        <v>150</v>
      </c>
      <c r="AV193" s="56">
        <v>150</v>
      </c>
      <c r="AX193" s="56">
        <v>157</v>
      </c>
      <c r="AZ193" s="56">
        <v>191</v>
      </c>
      <c r="BB193" s="56">
        <v>203</v>
      </c>
    </row>
    <row r="194" spans="1:54" ht="16" x14ac:dyDescent="0.2">
      <c r="A194" s="56">
        <v>193</v>
      </c>
      <c r="B194" s="56">
        <v>193</v>
      </c>
      <c r="C194" s="56">
        <v>191</v>
      </c>
      <c r="D194" s="56" t="s">
        <v>1771</v>
      </c>
      <c r="E194" s="56" t="s">
        <v>216</v>
      </c>
      <c r="F194" s="56" t="s">
        <v>69</v>
      </c>
      <c r="G194" s="56" t="s">
        <v>77</v>
      </c>
      <c r="H194" s="56" t="s">
        <v>62</v>
      </c>
      <c r="I194" s="56" t="s">
        <v>50</v>
      </c>
      <c r="J194" s="56" t="s">
        <v>64</v>
      </c>
      <c r="K194" s="56">
        <v>64</v>
      </c>
      <c r="L194" s="56">
        <v>157</v>
      </c>
      <c r="M194" s="56">
        <v>51.7</v>
      </c>
      <c r="N194" s="56">
        <v>238</v>
      </c>
      <c r="O194" s="56">
        <v>25.6</v>
      </c>
      <c r="P194" s="56">
        <v>725</v>
      </c>
      <c r="Q194" s="56">
        <v>54.6</v>
      </c>
      <c r="R194" s="56">
        <v>333</v>
      </c>
      <c r="S194" s="56">
        <v>58.8</v>
      </c>
      <c r="T194" s="56">
        <v>396</v>
      </c>
      <c r="U194" s="56">
        <v>31.3</v>
      </c>
      <c r="V194" s="56">
        <v>576</v>
      </c>
      <c r="W194" s="56">
        <v>37.1</v>
      </c>
      <c r="X194" s="56">
        <v>524</v>
      </c>
      <c r="Y194" s="56">
        <v>93.8</v>
      </c>
      <c r="Z194" s="56">
        <v>103</v>
      </c>
      <c r="AA194" s="56">
        <v>49.9</v>
      </c>
      <c r="AB194" s="56">
        <v>346</v>
      </c>
      <c r="AC194" s="56">
        <v>94.1</v>
      </c>
      <c r="AD194" s="56">
        <v>29</v>
      </c>
      <c r="AE194" s="56">
        <v>56.5</v>
      </c>
      <c r="AF194" s="56">
        <v>157</v>
      </c>
      <c r="AH194" s="56">
        <v>238</v>
      </c>
      <c r="AJ194" s="56">
        <v>725</v>
      </c>
      <c r="AL194" s="56">
        <v>333</v>
      </c>
      <c r="AN194" s="56">
        <v>396</v>
      </c>
      <c r="AP194" s="56">
        <v>576</v>
      </c>
      <c r="AR194" s="56">
        <v>524</v>
      </c>
      <c r="AT194" s="56">
        <v>103</v>
      </c>
      <c r="AV194" s="56">
        <v>346</v>
      </c>
      <c r="AX194" s="56">
        <v>29</v>
      </c>
      <c r="AZ194" s="56">
        <v>193</v>
      </c>
      <c r="BB194" s="56">
        <v>191</v>
      </c>
    </row>
    <row r="195" spans="1:54" ht="16" x14ac:dyDescent="0.2">
      <c r="A195" s="56">
        <v>194</v>
      </c>
      <c r="B195" s="56">
        <v>194</v>
      </c>
      <c r="C195" s="56">
        <v>172</v>
      </c>
      <c r="D195" s="56" t="s">
        <v>1660</v>
      </c>
      <c r="E195" s="56" t="s">
        <v>80</v>
      </c>
      <c r="F195" s="56" t="s">
        <v>69</v>
      </c>
      <c r="G195" s="56" t="s">
        <v>77</v>
      </c>
      <c r="H195" s="56" t="s">
        <v>49</v>
      </c>
      <c r="I195" s="56" t="s">
        <v>50</v>
      </c>
      <c r="J195" s="56" t="s">
        <v>64</v>
      </c>
      <c r="K195" s="56">
        <v>45.7</v>
      </c>
      <c r="L195" s="56">
        <v>256</v>
      </c>
      <c r="M195" s="56">
        <v>46.8</v>
      </c>
      <c r="N195" s="56">
        <v>280</v>
      </c>
      <c r="O195" s="56">
        <v>20.2</v>
      </c>
      <c r="P195" s="56" t="s">
        <v>53</v>
      </c>
      <c r="Q195" s="56">
        <v>63</v>
      </c>
      <c r="R195" s="56">
        <v>260</v>
      </c>
      <c r="S195" s="56">
        <v>95</v>
      </c>
      <c r="T195" s="56">
        <v>178</v>
      </c>
      <c r="U195" s="56">
        <v>85.8</v>
      </c>
      <c r="V195" s="56">
        <v>192</v>
      </c>
      <c r="W195" s="56">
        <v>87</v>
      </c>
      <c r="X195" s="56">
        <v>162</v>
      </c>
      <c r="Y195" s="56">
        <v>93.3</v>
      </c>
      <c r="Z195" s="56">
        <v>121</v>
      </c>
      <c r="AA195" s="56">
        <v>57.6</v>
      </c>
      <c r="AB195" s="56">
        <v>287</v>
      </c>
      <c r="AC195" s="56">
        <v>92.4</v>
      </c>
      <c r="AD195" s="56" t="s">
        <v>1661</v>
      </c>
      <c r="AE195" s="56">
        <v>56.2</v>
      </c>
      <c r="AF195" s="56">
        <v>256</v>
      </c>
      <c r="AH195" s="56">
        <v>280</v>
      </c>
      <c r="AJ195" s="56">
        <v>801</v>
      </c>
      <c r="AK195" s="56" t="s">
        <v>2148</v>
      </c>
      <c r="AL195" s="56">
        <v>260</v>
      </c>
      <c r="AN195" s="56">
        <v>178</v>
      </c>
      <c r="AP195" s="56">
        <v>192</v>
      </c>
      <c r="AR195" s="56">
        <v>162</v>
      </c>
      <c r="AT195" s="56">
        <v>121</v>
      </c>
      <c r="AV195" s="56">
        <v>287</v>
      </c>
      <c r="AX195" s="56">
        <v>42</v>
      </c>
      <c r="AY195" s="56" t="s">
        <v>2147</v>
      </c>
      <c r="AZ195" s="56">
        <v>194</v>
      </c>
      <c r="BB195" s="56">
        <v>172</v>
      </c>
    </row>
    <row r="196" spans="1:54" ht="16" x14ac:dyDescent="0.2">
      <c r="A196" s="56">
        <v>195</v>
      </c>
      <c r="B196" s="56">
        <v>194</v>
      </c>
      <c r="C196" s="56">
        <v>221</v>
      </c>
      <c r="D196" s="56" t="s">
        <v>1717</v>
      </c>
      <c r="E196" s="56" t="s">
        <v>1237</v>
      </c>
      <c r="F196" s="56" t="s">
        <v>69</v>
      </c>
      <c r="G196" s="56" t="s">
        <v>77</v>
      </c>
      <c r="H196" s="56" t="s">
        <v>82</v>
      </c>
      <c r="I196" s="56" t="s">
        <v>50</v>
      </c>
      <c r="J196" s="56" t="s">
        <v>64</v>
      </c>
      <c r="K196" s="56">
        <v>53.3</v>
      </c>
      <c r="L196" s="56">
        <v>208</v>
      </c>
      <c r="M196" s="56">
        <v>28.8</v>
      </c>
      <c r="N196" s="56">
        <v>489</v>
      </c>
      <c r="O196" s="56">
        <v>23.3</v>
      </c>
      <c r="P196" s="56">
        <v>767</v>
      </c>
      <c r="Q196" s="56">
        <v>80.7</v>
      </c>
      <c r="R196" s="56">
        <v>154</v>
      </c>
      <c r="S196" s="56">
        <v>82.9</v>
      </c>
      <c r="T196" s="56">
        <v>272</v>
      </c>
      <c r="U196" s="56">
        <v>57.6</v>
      </c>
      <c r="V196" s="56">
        <v>358</v>
      </c>
      <c r="W196" s="56">
        <v>42.9</v>
      </c>
      <c r="X196" s="56">
        <v>484</v>
      </c>
      <c r="Y196" s="56">
        <v>90.1</v>
      </c>
      <c r="Z196" s="56">
        <v>173</v>
      </c>
      <c r="AA196" s="56">
        <v>56.4</v>
      </c>
      <c r="AB196" s="56">
        <v>296</v>
      </c>
      <c r="AC196" s="56">
        <v>68.8</v>
      </c>
      <c r="AD196" s="56">
        <v>338</v>
      </c>
      <c r="AE196" s="56">
        <v>56.2</v>
      </c>
      <c r="AF196" s="56">
        <v>208</v>
      </c>
      <c r="AH196" s="56">
        <v>489</v>
      </c>
      <c r="AJ196" s="56">
        <v>767</v>
      </c>
      <c r="AL196" s="56">
        <v>154</v>
      </c>
      <c r="AN196" s="56">
        <v>272</v>
      </c>
      <c r="AP196" s="56">
        <v>358</v>
      </c>
      <c r="AR196" s="56">
        <v>484</v>
      </c>
      <c r="AT196" s="56">
        <v>173</v>
      </c>
      <c r="AV196" s="56">
        <v>296</v>
      </c>
      <c r="AX196" s="56">
        <v>338</v>
      </c>
      <c r="AZ196" s="56">
        <v>194</v>
      </c>
      <c r="BB196" s="56">
        <v>221</v>
      </c>
    </row>
    <row r="197" spans="1:54" ht="16" x14ac:dyDescent="0.2">
      <c r="A197" s="56">
        <v>196</v>
      </c>
      <c r="B197" s="56">
        <v>196</v>
      </c>
      <c r="C197" s="56">
        <v>181</v>
      </c>
      <c r="D197" s="56" t="s">
        <v>1812</v>
      </c>
      <c r="E197" s="56" t="s">
        <v>91</v>
      </c>
      <c r="F197" s="56" t="s">
        <v>76</v>
      </c>
      <c r="G197" s="56" t="s">
        <v>84</v>
      </c>
      <c r="H197" s="56" t="s">
        <v>49</v>
      </c>
      <c r="I197" s="56" t="s">
        <v>50</v>
      </c>
      <c r="J197" s="56" t="s">
        <v>51</v>
      </c>
      <c r="K197" s="56">
        <v>73.599999999999994</v>
      </c>
      <c r="L197" s="56">
        <v>118</v>
      </c>
      <c r="M197" s="56">
        <v>97.2</v>
      </c>
      <c r="N197" s="56">
        <v>37</v>
      </c>
      <c r="O197" s="56">
        <v>29.5</v>
      </c>
      <c r="P197" s="56">
        <v>639</v>
      </c>
      <c r="Q197" s="56">
        <v>7.3</v>
      </c>
      <c r="R197" s="56" t="s">
        <v>53</v>
      </c>
      <c r="S197" s="56">
        <v>35.200000000000003</v>
      </c>
      <c r="T197" s="56">
        <v>535</v>
      </c>
      <c r="U197" s="56">
        <v>43.7</v>
      </c>
      <c r="V197" s="56">
        <v>461</v>
      </c>
      <c r="W197" s="56">
        <v>48.9</v>
      </c>
      <c r="X197" s="56">
        <v>426</v>
      </c>
      <c r="Y197" s="56">
        <v>63.1</v>
      </c>
      <c r="Z197" s="56">
        <v>650</v>
      </c>
      <c r="AA197" s="56">
        <v>90.7</v>
      </c>
      <c r="AB197" s="56">
        <v>98</v>
      </c>
      <c r="AC197" s="56">
        <v>74.3</v>
      </c>
      <c r="AD197" s="56">
        <v>252</v>
      </c>
      <c r="AE197" s="56">
        <v>56.1</v>
      </c>
      <c r="AF197" s="56">
        <v>118</v>
      </c>
      <c r="AH197" s="56">
        <v>37</v>
      </c>
      <c r="AJ197" s="56">
        <v>639</v>
      </c>
      <c r="AL197" s="56">
        <v>801</v>
      </c>
      <c r="AM197" s="56" t="s">
        <v>2148</v>
      </c>
      <c r="AN197" s="56">
        <v>535</v>
      </c>
      <c r="AP197" s="56">
        <v>461</v>
      </c>
      <c r="AR197" s="56">
        <v>426</v>
      </c>
      <c r="AT197" s="56">
        <v>650</v>
      </c>
      <c r="AV197" s="56">
        <v>98</v>
      </c>
      <c r="AX197" s="56">
        <v>252</v>
      </c>
      <c r="AZ197" s="56">
        <v>196</v>
      </c>
      <c r="BB197" s="56">
        <v>181</v>
      </c>
    </row>
    <row r="198" spans="1:54" ht="16" x14ac:dyDescent="0.2">
      <c r="A198" s="56">
        <v>197</v>
      </c>
      <c r="B198" s="56">
        <v>197</v>
      </c>
      <c r="C198" s="56">
        <v>214</v>
      </c>
      <c r="D198" s="56" t="s">
        <v>1751</v>
      </c>
      <c r="E198" s="56" t="s">
        <v>910</v>
      </c>
      <c r="F198" s="56" t="s">
        <v>101</v>
      </c>
      <c r="G198" s="56" t="s">
        <v>77</v>
      </c>
      <c r="H198" s="56" t="s">
        <v>82</v>
      </c>
      <c r="I198" s="56" t="s">
        <v>50</v>
      </c>
      <c r="J198" s="56" t="s">
        <v>64</v>
      </c>
      <c r="K198" s="56">
        <v>60</v>
      </c>
      <c r="L198" s="56">
        <v>176</v>
      </c>
      <c r="M198" s="56">
        <v>36</v>
      </c>
      <c r="N198" s="56">
        <v>399</v>
      </c>
      <c r="O198" s="56">
        <v>14.8</v>
      </c>
      <c r="P198" s="56" t="s">
        <v>53</v>
      </c>
      <c r="Q198" s="56">
        <v>63.2</v>
      </c>
      <c r="R198" s="56">
        <v>258</v>
      </c>
      <c r="S198" s="56">
        <v>100</v>
      </c>
      <c r="T198" s="56">
        <v>53</v>
      </c>
      <c r="U198" s="56">
        <v>39.6</v>
      </c>
      <c r="V198" s="56">
        <v>496</v>
      </c>
      <c r="W198" s="56">
        <v>45</v>
      </c>
      <c r="X198" s="56">
        <v>464</v>
      </c>
      <c r="Y198" s="56">
        <v>76.5</v>
      </c>
      <c r="Z198" s="56">
        <v>413</v>
      </c>
      <c r="AA198" s="56">
        <v>68.7</v>
      </c>
      <c r="AB198" s="56">
        <v>222</v>
      </c>
      <c r="AC198" s="56">
        <v>88.2</v>
      </c>
      <c r="AD198" s="56" t="s">
        <v>1685</v>
      </c>
      <c r="AE198" s="56">
        <v>55.8</v>
      </c>
      <c r="AF198" s="56">
        <v>176</v>
      </c>
      <c r="AH198" s="56">
        <v>399</v>
      </c>
      <c r="AJ198" s="56">
        <v>801</v>
      </c>
      <c r="AK198" s="56" t="s">
        <v>2148</v>
      </c>
      <c r="AL198" s="56">
        <v>258</v>
      </c>
      <c r="AN198" s="56">
        <v>53</v>
      </c>
      <c r="AP198" s="56">
        <v>496</v>
      </c>
      <c r="AR198" s="56">
        <v>464</v>
      </c>
      <c r="AT198" s="56">
        <v>413</v>
      </c>
      <c r="AV198" s="56">
        <v>222</v>
      </c>
      <c r="AX198" s="56">
        <v>78</v>
      </c>
      <c r="AY198" s="56" t="s">
        <v>2147</v>
      </c>
      <c r="AZ198" s="56">
        <v>197</v>
      </c>
      <c r="BB198" s="56">
        <v>214</v>
      </c>
    </row>
    <row r="199" spans="1:54" ht="16" x14ac:dyDescent="0.2">
      <c r="A199" s="56">
        <v>198</v>
      </c>
      <c r="B199" s="56">
        <v>197</v>
      </c>
      <c r="C199" s="56">
        <v>190</v>
      </c>
      <c r="D199" s="56" t="s">
        <v>1674</v>
      </c>
      <c r="E199" s="56" t="s">
        <v>411</v>
      </c>
      <c r="F199" s="56" t="s">
        <v>69</v>
      </c>
      <c r="G199" s="56" t="s">
        <v>58</v>
      </c>
      <c r="H199" s="56" t="s">
        <v>62</v>
      </c>
      <c r="I199" s="56" t="s">
        <v>50</v>
      </c>
      <c r="J199" s="56" t="s">
        <v>64</v>
      </c>
      <c r="K199" s="56">
        <v>47.6</v>
      </c>
      <c r="L199" s="56">
        <v>246</v>
      </c>
      <c r="M199" s="56">
        <v>56.3</v>
      </c>
      <c r="N199" s="56">
        <v>211</v>
      </c>
      <c r="O199" s="56">
        <v>18.5</v>
      </c>
      <c r="P199" s="56" t="s">
        <v>53</v>
      </c>
      <c r="Q199" s="56">
        <v>71.099999999999994</v>
      </c>
      <c r="R199" s="56">
        <v>207</v>
      </c>
      <c r="S199" s="56">
        <v>91.8</v>
      </c>
      <c r="T199" s="56">
        <v>211</v>
      </c>
      <c r="U199" s="56">
        <v>95.9</v>
      </c>
      <c r="V199" s="56">
        <v>114</v>
      </c>
      <c r="W199" s="56">
        <v>71.3</v>
      </c>
      <c r="X199" s="56">
        <v>258</v>
      </c>
      <c r="Y199" s="56">
        <v>71.900000000000006</v>
      </c>
      <c r="Z199" s="56">
        <v>502</v>
      </c>
      <c r="AA199" s="56">
        <v>29.1</v>
      </c>
      <c r="AB199" s="56">
        <v>569</v>
      </c>
      <c r="AC199" s="56">
        <v>59</v>
      </c>
      <c r="AD199" s="56">
        <v>520</v>
      </c>
      <c r="AE199" s="56">
        <v>55.8</v>
      </c>
      <c r="AF199" s="56">
        <v>246</v>
      </c>
      <c r="AH199" s="56">
        <v>211</v>
      </c>
      <c r="AJ199" s="56">
        <v>801</v>
      </c>
      <c r="AK199" s="56" t="s">
        <v>2148</v>
      </c>
      <c r="AL199" s="56">
        <v>207</v>
      </c>
      <c r="AN199" s="56">
        <v>211</v>
      </c>
      <c r="AP199" s="56">
        <v>114</v>
      </c>
      <c r="AR199" s="56">
        <v>258</v>
      </c>
      <c r="AT199" s="56">
        <v>502</v>
      </c>
      <c r="AV199" s="56">
        <v>569</v>
      </c>
      <c r="AX199" s="56">
        <v>520</v>
      </c>
      <c r="AZ199" s="56">
        <v>197</v>
      </c>
      <c r="BB199" s="56">
        <v>190</v>
      </c>
    </row>
    <row r="200" spans="1:54" ht="16" x14ac:dyDescent="0.2">
      <c r="A200" s="56">
        <v>199</v>
      </c>
      <c r="B200" s="56">
        <v>199</v>
      </c>
      <c r="C200" s="56">
        <v>219</v>
      </c>
      <c r="D200" s="56" t="s">
        <v>1624</v>
      </c>
      <c r="E200" s="56" t="s">
        <v>190</v>
      </c>
      <c r="F200" s="56" t="s">
        <v>76</v>
      </c>
      <c r="G200" s="56" t="s">
        <v>77</v>
      </c>
      <c r="H200" s="56" t="s">
        <v>82</v>
      </c>
      <c r="I200" s="56" t="s">
        <v>50</v>
      </c>
      <c r="J200" s="56" t="s">
        <v>64</v>
      </c>
      <c r="K200" s="56">
        <v>42.1</v>
      </c>
      <c r="L200" s="56">
        <v>285</v>
      </c>
      <c r="M200" s="56">
        <v>68.5</v>
      </c>
      <c r="N200" s="56">
        <v>153</v>
      </c>
      <c r="O200" s="56">
        <v>55.4</v>
      </c>
      <c r="P200" s="56">
        <v>339</v>
      </c>
      <c r="Q200" s="56">
        <v>71.8</v>
      </c>
      <c r="R200" s="56">
        <v>202</v>
      </c>
      <c r="S200" s="56">
        <v>29.1</v>
      </c>
      <c r="T200" s="56">
        <v>593</v>
      </c>
      <c r="U200" s="56">
        <v>31.9</v>
      </c>
      <c r="V200" s="56">
        <v>569</v>
      </c>
      <c r="W200" s="56">
        <v>37.700000000000003</v>
      </c>
      <c r="X200" s="56">
        <v>520</v>
      </c>
      <c r="Y200" s="56">
        <v>54.1</v>
      </c>
      <c r="Z200" s="56">
        <v>782</v>
      </c>
      <c r="AA200" s="56">
        <v>75.8</v>
      </c>
      <c r="AB200" s="56">
        <v>179</v>
      </c>
      <c r="AC200" s="56">
        <v>74.099999999999994</v>
      </c>
      <c r="AD200" s="56" t="s">
        <v>1611</v>
      </c>
      <c r="AE200" s="56">
        <v>55.7</v>
      </c>
      <c r="AF200" s="56">
        <v>285</v>
      </c>
      <c r="AH200" s="56">
        <v>153</v>
      </c>
      <c r="AJ200" s="56">
        <v>339</v>
      </c>
      <c r="AL200" s="56">
        <v>202</v>
      </c>
      <c r="AN200" s="56">
        <v>593</v>
      </c>
      <c r="AP200" s="56">
        <v>569</v>
      </c>
      <c r="AR200" s="56">
        <v>520</v>
      </c>
      <c r="AT200" s="56">
        <v>782</v>
      </c>
      <c r="AV200" s="56">
        <v>179</v>
      </c>
      <c r="AX200" s="56">
        <v>255</v>
      </c>
      <c r="AY200" s="56" t="s">
        <v>2147</v>
      </c>
      <c r="AZ200" s="56">
        <v>199</v>
      </c>
      <c r="BB200" s="56">
        <v>219</v>
      </c>
    </row>
    <row r="201" spans="1:54" ht="16" x14ac:dyDescent="0.2">
      <c r="A201" s="56">
        <v>200</v>
      </c>
      <c r="B201" s="56">
        <v>199</v>
      </c>
      <c r="C201" s="56">
        <v>206</v>
      </c>
      <c r="D201" s="56" t="s">
        <v>1694</v>
      </c>
      <c r="E201" s="56" t="s">
        <v>80</v>
      </c>
      <c r="F201" s="56" t="s">
        <v>69</v>
      </c>
      <c r="G201" s="56" t="s">
        <v>77</v>
      </c>
      <c r="H201" s="56" t="s">
        <v>82</v>
      </c>
      <c r="I201" s="56" t="s">
        <v>50</v>
      </c>
      <c r="J201" s="56" t="s">
        <v>64</v>
      </c>
      <c r="K201" s="56">
        <v>49.6</v>
      </c>
      <c r="L201" s="56">
        <v>228</v>
      </c>
      <c r="M201" s="56">
        <v>43.4</v>
      </c>
      <c r="N201" s="56">
        <v>309</v>
      </c>
      <c r="O201" s="56">
        <v>30.3</v>
      </c>
      <c r="P201" s="56">
        <v>627</v>
      </c>
      <c r="Q201" s="56">
        <v>57.5</v>
      </c>
      <c r="R201" s="56">
        <v>304</v>
      </c>
      <c r="S201" s="56">
        <v>100</v>
      </c>
      <c r="T201" s="56">
        <v>79</v>
      </c>
      <c r="U201" s="56">
        <v>98.8</v>
      </c>
      <c r="V201" s="56">
        <v>74</v>
      </c>
      <c r="W201" s="56">
        <v>98.9</v>
      </c>
      <c r="X201" s="56">
        <v>65</v>
      </c>
      <c r="Y201" s="56">
        <v>95.4</v>
      </c>
      <c r="Z201" s="56">
        <v>73</v>
      </c>
      <c r="AA201" s="56">
        <v>19.5</v>
      </c>
      <c r="AB201" s="56">
        <v>735</v>
      </c>
      <c r="AC201" s="56">
        <v>89.5</v>
      </c>
      <c r="AD201" s="56">
        <v>67</v>
      </c>
      <c r="AE201" s="56">
        <v>55.7</v>
      </c>
      <c r="AF201" s="56">
        <v>228</v>
      </c>
      <c r="AH201" s="56">
        <v>309</v>
      </c>
      <c r="AJ201" s="56">
        <v>627</v>
      </c>
      <c r="AL201" s="56">
        <v>304</v>
      </c>
      <c r="AN201" s="56">
        <v>79</v>
      </c>
      <c r="AP201" s="56">
        <v>74</v>
      </c>
      <c r="AR201" s="56">
        <v>65</v>
      </c>
      <c r="AT201" s="56">
        <v>73</v>
      </c>
      <c r="AV201" s="56">
        <v>735</v>
      </c>
      <c r="AX201" s="56">
        <v>67</v>
      </c>
      <c r="AZ201" s="56">
        <v>199</v>
      </c>
      <c r="BB201" s="56">
        <v>206</v>
      </c>
    </row>
    <row r="202" spans="1:54" ht="16" x14ac:dyDescent="0.2">
      <c r="A202" s="56">
        <v>201</v>
      </c>
      <c r="B202" s="56">
        <v>201</v>
      </c>
      <c r="C202" s="56">
        <v>212</v>
      </c>
      <c r="D202" s="56" t="s">
        <v>1730</v>
      </c>
      <c r="E202" s="56" t="s">
        <v>216</v>
      </c>
      <c r="F202" s="56" t="s">
        <v>69</v>
      </c>
      <c r="G202" s="56" t="s">
        <v>77</v>
      </c>
      <c r="H202" s="56" t="s">
        <v>82</v>
      </c>
      <c r="I202" s="56" t="s">
        <v>50</v>
      </c>
      <c r="J202" s="56" t="s">
        <v>64</v>
      </c>
      <c r="K202" s="56">
        <v>56.8</v>
      </c>
      <c r="L202" s="56">
        <v>195</v>
      </c>
      <c r="M202" s="56">
        <v>35.299999999999997</v>
      </c>
      <c r="N202" s="56">
        <v>408</v>
      </c>
      <c r="O202" s="56">
        <v>31.1</v>
      </c>
      <c r="P202" s="56">
        <v>616</v>
      </c>
      <c r="Q202" s="56">
        <v>66.400000000000006</v>
      </c>
      <c r="R202" s="56">
        <v>238</v>
      </c>
      <c r="S202" s="56">
        <v>78.7</v>
      </c>
      <c r="T202" s="56">
        <v>302</v>
      </c>
      <c r="U202" s="56">
        <v>44.2</v>
      </c>
      <c r="V202" s="56">
        <v>455</v>
      </c>
      <c r="W202" s="56">
        <v>49.4</v>
      </c>
      <c r="X202" s="56">
        <v>420</v>
      </c>
      <c r="Y202" s="56">
        <v>89.5</v>
      </c>
      <c r="Z202" s="56">
        <v>180</v>
      </c>
      <c r="AA202" s="56">
        <v>47.2</v>
      </c>
      <c r="AB202" s="56">
        <v>372</v>
      </c>
      <c r="AC202" s="56">
        <v>85.6</v>
      </c>
      <c r="AD202" s="56" t="s">
        <v>1572</v>
      </c>
      <c r="AE202" s="56">
        <v>55.6</v>
      </c>
      <c r="AF202" s="56">
        <v>195</v>
      </c>
      <c r="AH202" s="56">
        <v>408</v>
      </c>
      <c r="AJ202" s="56">
        <v>616</v>
      </c>
      <c r="AL202" s="56">
        <v>238</v>
      </c>
      <c r="AN202" s="56">
        <v>302</v>
      </c>
      <c r="AP202" s="56">
        <v>455</v>
      </c>
      <c r="AR202" s="56">
        <v>420</v>
      </c>
      <c r="AT202" s="56">
        <v>180</v>
      </c>
      <c r="AV202" s="56">
        <v>372</v>
      </c>
      <c r="AX202" s="56">
        <v>104</v>
      </c>
      <c r="AY202" s="56" t="s">
        <v>2147</v>
      </c>
      <c r="AZ202" s="56">
        <v>201</v>
      </c>
      <c r="BB202" s="56">
        <v>212</v>
      </c>
    </row>
    <row r="203" spans="1:54" ht="16" x14ac:dyDescent="0.2">
      <c r="A203" s="56">
        <v>202</v>
      </c>
      <c r="B203" s="56">
        <v>202</v>
      </c>
      <c r="C203" s="56">
        <v>194</v>
      </c>
      <c r="D203" s="56" t="s">
        <v>1665</v>
      </c>
      <c r="E203" s="56" t="s">
        <v>1360</v>
      </c>
      <c r="F203" s="56" t="s">
        <v>69</v>
      </c>
      <c r="G203" s="56" t="s">
        <v>77</v>
      </c>
      <c r="H203" s="56" t="s">
        <v>82</v>
      </c>
      <c r="I203" s="56" t="s">
        <v>50</v>
      </c>
      <c r="J203" s="56" t="s">
        <v>64</v>
      </c>
      <c r="K203" s="56">
        <v>46.4</v>
      </c>
      <c r="L203" s="56">
        <v>252</v>
      </c>
      <c r="M203" s="56">
        <v>24.6</v>
      </c>
      <c r="N203" s="56">
        <v>546</v>
      </c>
      <c r="O203" s="56">
        <v>73</v>
      </c>
      <c r="P203" s="56">
        <v>211</v>
      </c>
      <c r="Q203" s="56">
        <v>45.4</v>
      </c>
      <c r="R203" s="56">
        <v>408</v>
      </c>
      <c r="S203" s="56">
        <v>94.1</v>
      </c>
      <c r="T203" s="56">
        <v>190</v>
      </c>
      <c r="U203" s="56">
        <v>85.8</v>
      </c>
      <c r="V203" s="56">
        <v>191</v>
      </c>
      <c r="W203" s="56">
        <v>87.1</v>
      </c>
      <c r="X203" s="56">
        <v>161</v>
      </c>
      <c r="Y203" s="56">
        <v>93.7</v>
      </c>
      <c r="Z203" s="56">
        <v>104</v>
      </c>
      <c r="AA203" s="56">
        <v>71</v>
      </c>
      <c r="AB203" s="56">
        <v>205</v>
      </c>
      <c r="AC203" s="56">
        <v>92.9</v>
      </c>
      <c r="AD203" s="56" t="s">
        <v>1666</v>
      </c>
      <c r="AE203" s="56">
        <v>55.5</v>
      </c>
      <c r="AF203" s="56">
        <v>252</v>
      </c>
      <c r="AH203" s="56">
        <v>546</v>
      </c>
      <c r="AJ203" s="56">
        <v>211</v>
      </c>
      <c r="AL203" s="56">
        <v>408</v>
      </c>
      <c r="AN203" s="56">
        <v>190</v>
      </c>
      <c r="AP203" s="56">
        <v>191</v>
      </c>
      <c r="AR203" s="56">
        <v>161</v>
      </c>
      <c r="AT203" s="56">
        <v>104</v>
      </c>
      <c r="AV203" s="56">
        <v>205</v>
      </c>
      <c r="AX203" s="56">
        <v>36</v>
      </c>
      <c r="AY203" s="56" t="s">
        <v>2147</v>
      </c>
      <c r="AZ203" s="56">
        <v>202</v>
      </c>
      <c r="BB203" s="56">
        <v>194</v>
      </c>
    </row>
    <row r="204" spans="1:54" ht="16" x14ac:dyDescent="0.2">
      <c r="A204" s="56">
        <v>203</v>
      </c>
      <c r="B204" s="56">
        <v>203</v>
      </c>
      <c r="C204" s="56">
        <v>215</v>
      </c>
      <c r="D204" s="56" t="s">
        <v>1779</v>
      </c>
      <c r="E204" s="56" t="s">
        <v>190</v>
      </c>
      <c r="F204" s="56" t="s">
        <v>76</v>
      </c>
      <c r="G204" s="56" t="s">
        <v>77</v>
      </c>
      <c r="H204" s="56" t="s">
        <v>82</v>
      </c>
      <c r="I204" s="56" t="s">
        <v>50</v>
      </c>
      <c r="J204" s="56" t="s">
        <v>64</v>
      </c>
      <c r="K204" s="56">
        <v>66.400000000000006</v>
      </c>
      <c r="L204" s="56">
        <v>150</v>
      </c>
      <c r="M204" s="56">
        <v>79.400000000000006</v>
      </c>
      <c r="N204" s="56">
        <v>106</v>
      </c>
      <c r="O204" s="56">
        <v>33.799999999999997</v>
      </c>
      <c r="P204" s="56">
        <v>578</v>
      </c>
      <c r="Q204" s="56">
        <v>39.799999999999997</v>
      </c>
      <c r="R204" s="56">
        <v>471</v>
      </c>
      <c r="S204" s="56">
        <v>28.6</v>
      </c>
      <c r="T204" s="56">
        <v>600</v>
      </c>
      <c r="U204" s="56">
        <v>24.4</v>
      </c>
      <c r="V204" s="56">
        <v>670</v>
      </c>
      <c r="W204" s="56">
        <v>30.5</v>
      </c>
      <c r="X204" s="56">
        <v>610</v>
      </c>
      <c r="Y204" s="56">
        <v>58</v>
      </c>
      <c r="Z204" s="56">
        <v>718</v>
      </c>
      <c r="AA204" s="56">
        <v>56.3</v>
      </c>
      <c r="AB204" s="56">
        <v>297</v>
      </c>
      <c r="AC204" s="56">
        <v>79.7</v>
      </c>
      <c r="AD204" s="56" t="s">
        <v>1333</v>
      </c>
      <c r="AE204" s="56">
        <v>55.2</v>
      </c>
      <c r="AF204" s="56">
        <v>150</v>
      </c>
      <c r="AH204" s="56">
        <v>106</v>
      </c>
      <c r="AJ204" s="56">
        <v>578</v>
      </c>
      <c r="AL204" s="56">
        <v>471</v>
      </c>
      <c r="AN204" s="56">
        <v>600</v>
      </c>
      <c r="AP204" s="56">
        <v>670</v>
      </c>
      <c r="AR204" s="56">
        <v>610</v>
      </c>
      <c r="AT204" s="56">
        <v>718</v>
      </c>
      <c r="AV204" s="56">
        <v>297</v>
      </c>
      <c r="AX204" s="56">
        <v>175</v>
      </c>
      <c r="AY204" s="56" t="s">
        <v>2147</v>
      </c>
      <c r="AZ204" s="56">
        <v>203</v>
      </c>
      <c r="BB204" s="56">
        <v>215</v>
      </c>
    </row>
    <row r="205" spans="1:54" ht="16" x14ac:dyDescent="0.2">
      <c r="A205" s="56">
        <v>204</v>
      </c>
      <c r="B205" s="56">
        <v>203</v>
      </c>
      <c r="C205" s="56">
        <v>233</v>
      </c>
      <c r="D205" s="56" t="s">
        <v>1459</v>
      </c>
      <c r="E205" s="56" t="s">
        <v>1237</v>
      </c>
      <c r="F205" s="56" t="s">
        <v>69</v>
      </c>
      <c r="G205" s="56" t="s">
        <v>58</v>
      </c>
      <c r="H205" s="56" t="s">
        <v>49</v>
      </c>
      <c r="I205" s="56" t="s">
        <v>50</v>
      </c>
      <c r="J205" s="56" t="s">
        <v>64</v>
      </c>
      <c r="K205" s="56">
        <v>29.3</v>
      </c>
      <c r="L205" s="56">
        <v>422</v>
      </c>
      <c r="M205" s="56">
        <v>40.5</v>
      </c>
      <c r="N205" s="56">
        <v>333</v>
      </c>
      <c r="O205" s="56">
        <v>56</v>
      </c>
      <c r="P205" s="56">
        <v>333</v>
      </c>
      <c r="Q205" s="56">
        <v>77</v>
      </c>
      <c r="R205" s="56">
        <v>169</v>
      </c>
      <c r="S205" s="56">
        <v>100</v>
      </c>
      <c r="T205" s="56">
        <v>93</v>
      </c>
      <c r="U205" s="56">
        <v>95.2</v>
      </c>
      <c r="V205" s="56">
        <v>124</v>
      </c>
      <c r="W205" s="56">
        <v>70.8</v>
      </c>
      <c r="X205" s="56">
        <v>264</v>
      </c>
      <c r="Y205" s="56">
        <v>85.4</v>
      </c>
      <c r="Z205" s="56">
        <v>248</v>
      </c>
      <c r="AA205" s="56">
        <v>32.6</v>
      </c>
      <c r="AB205" s="56">
        <v>519</v>
      </c>
      <c r="AC205" s="56">
        <v>79.599999999999994</v>
      </c>
      <c r="AD205" s="56">
        <v>179</v>
      </c>
      <c r="AE205" s="56">
        <v>55.2</v>
      </c>
      <c r="AF205" s="56">
        <v>422</v>
      </c>
      <c r="AH205" s="56">
        <v>333</v>
      </c>
      <c r="AJ205" s="56">
        <v>333</v>
      </c>
      <c r="AL205" s="56">
        <v>169</v>
      </c>
      <c r="AN205" s="56">
        <v>93</v>
      </c>
      <c r="AP205" s="56">
        <v>124</v>
      </c>
      <c r="AR205" s="56">
        <v>264</v>
      </c>
      <c r="AT205" s="56">
        <v>248</v>
      </c>
      <c r="AV205" s="56">
        <v>519</v>
      </c>
      <c r="AX205" s="56">
        <v>179</v>
      </c>
      <c r="AZ205" s="56">
        <v>203</v>
      </c>
      <c r="BB205" s="56">
        <v>233</v>
      </c>
    </row>
    <row r="206" spans="1:54" ht="16" x14ac:dyDescent="0.2">
      <c r="A206" s="56">
        <v>205</v>
      </c>
      <c r="B206" s="56">
        <v>205</v>
      </c>
      <c r="C206" s="56">
        <v>187</v>
      </c>
      <c r="D206" s="56" t="s">
        <v>1623</v>
      </c>
      <c r="E206" s="56" t="s">
        <v>205</v>
      </c>
      <c r="F206" s="56" t="s">
        <v>69</v>
      </c>
      <c r="G206" s="56" t="s">
        <v>48</v>
      </c>
      <c r="H206" s="56" t="s">
        <v>49</v>
      </c>
      <c r="I206" s="56" t="s">
        <v>50</v>
      </c>
      <c r="J206" s="56" t="s">
        <v>64</v>
      </c>
      <c r="K206" s="56">
        <v>41.7</v>
      </c>
      <c r="L206" s="56">
        <v>286</v>
      </c>
      <c r="M206" s="56">
        <v>25.7</v>
      </c>
      <c r="N206" s="56">
        <v>528</v>
      </c>
      <c r="O206" s="56">
        <v>98.8</v>
      </c>
      <c r="P206" s="56">
        <v>46</v>
      </c>
      <c r="Q206" s="56">
        <v>89.2</v>
      </c>
      <c r="R206" s="56">
        <v>106</v>
      </c>
      <c r="S206" s="56">
        <v>61.5</v>
      </c>
      <c r="T206" s="56">
        <v>380</v>
      </c>
      <c r="U206" s="56">
        <v>23.9</v>
      </c>
      <c r="V206" s="56">
        <v>677</v>
      </c>
      <c r="W206" s="56">
        <v>26.7</v>
      </c>
      <c r="X206" s="56">
        <v>662</v>
      </c>
      <c r="Y206" s="56">
        <v>73.099999999999994</v>
      </c>
      <c r="Z206" s="56">
        <v>485</v>
      </c>
      <c r="AA206" s="56">
        <v>17.899999999999999</v>
      </c>
      <c r="AB206" s="56">
        <v>760</v>
      </c>
      <c r="AC206" s="56">
        <v>50.2</v>
      </c>
      <c r="AD206" s="56" t="s">
        <v>1265</v>
      </c>
      <c r="AE206" s="56">
        <v>55.1</v>
      </c>
      <c r="AF206" s="56">
        <v>286</v>
      </c>
      <c r="AH206" s="56">
        <v>528</v>
      </c>
      <c r="AJ206" s="56">
        <v>46</v>
      </c>
      <c r="AL206" s="56">
        <v>106</v>
      </c>
      <c r="AN206" s="56">
        <v>380</v>
      </c>
      <c r="AP206" s="56">
        <v>677</v>
      </c>
      <c r="AR206" s="56">
        <v>662</v>
      </c>
      <c r="AT206" s="56">
        <v>485</v>
      </c>
      <c r="AV206" s="56">
        <v>760</v>
      </c>
      <c r="AX206" s="56">
        <v>699</v>
      </c>
      <c r="AY206" s="56" t="s">
        <v>2147</v>
      </c>
      <c r="AZ206" s="56">
        <v>205</v>
      </c>
      <c r="BB206" s="56">
        <v>187</v>
      </c>
    </row>
    <row r="207" spans="1:54" ht="16" x14ac:dyDescent="0.2">
      <c r="A207" s="56">
        <v>206</v>
      </c>
      <c r="B207" s="56">
        <v>206</v>
      </c>
      <c r="C207" s="56">
        <v>198</v>
      </c>
      <c r="D207" s="56" t="s">
        <v>1809</v>
      </c>
      <c r="E207" s="56" t="s">
        <v>435</v>
      </c>
      <c r="F207" s="56" t="s">
        <v>69</v>
      </c>
      <c r="G207" s="56" t="s">
        <v>84</v>
      </c>
      <c r="H207" s="56" t="s">
        <v>82</v>
      </c>
      <c r="I207" s="56" t="s">
        <v>50</v>
      </c>
      <c r="J207" s="56" t="s">
        <v>64</v>
      </c>
      <c r="K207" s="56">
        <v>73.099999999999994</v>
      </c>
      <c r="L207" s="56">
        <v>121</v>
      </c>
      <c r="M207" s="56">
        <v>71.5</v>
      </c>
      <c r="N207" s="56">
        <v>142</v>
      </c>
      <c r="O207" s="56">
        <v>39.700000000000003</v>
      </c>
      <c r="P207" s="56">
        <v>511</v>
      </c>
      <c r="Q207" s="56">
        <v>26.5</v>
      </c>
      <c r="R207" s="56">
        <v>620</v>
      </c>
      <c r="S207" s="56">
        <v>22.3</v>
      </c>
      <c r="T207" s="56">
        <v>683</v>
      </c>
      <c r="U207" s="56">
        <v>29.6</v>
      </c>
      <c r="V207" s="56">
        <v>594</v>
      </c>
      <c r="W207" s="56">
        <v>35.5</v>
      </c>
      <c r="X207" s="56">
        <v>543</v>
      </c>
      <c r="Y207" s="56">
        <v>92.5</v>
      </c>
      <c r="Z207" s="56">
        <v>135</v>
      </c>
      <c r="AA207" s="56">
        <v>52.5</v>
      </c>
      <c r="AB207" s="56">
        <v>322</v>
      </c>
      <c r="AC207" s="56">
        <v>72.5</v>
      </c>
      <c r="AD207" s="56" t="s">
        <v>808</v>
      </c>
      <c r="AE207" s="56">
        <v>55</v>
      </c>
      <c r="AF207" s="56">
        <v>121</v>
      </c>
      <c r="AH207" s="56">
        <v>142</v>
      </c>
      <c r="AJ207" s="56">
        <v>511</v>
      </c>
      <c r="AL207" s="56">
        <v>620</v>
      </c>
      <c r="AN207" s="56">
        <v>683</v>
      </c>
      <c r="AP207" s="56">
        <v>594</v>
      </c>
      <c r="AR207" s="56">
        <v>543</v>
      </c>
      <c r="AT207" s="56">
        <v>135</v>
      </c>
      <c r="AV207" s="56">
        <v>322</v>
      </c>
      <c r="AX207" s="56">
        <v>281</v>
      </c>
      <c r="AY207" s="56" t="s">
        <v>2147</v>
      </c>
      <c r="AZ207" s="56">
        <v>206</v>
      </c>
      <c r="BB207" s="56">
        <v>198</v>
      </c>
    </row>
    <row r="208" spans="1:54" ht="16" x14ac:dyDescent="0.2">
      <c r="A208" s="56">
        <v>207</v>
      </c>
      <c r="B208" s="56">
        <v>207</v>
      </c>
      <c r="C208" s="56">
        <v>197</v>
      </c>
      <c r="D208" s="56" t="s">
        <v>1630</v>
      </c>
      <c r="E208" s="56" t="s">
        <v>100</v>
      </c>
      <c r="F208" s="56" t="s">
        <v>101</v>
      </c>
      <c r="G208" s="56" t="s">
        <v>84</v>
      </c>
      <c r="H208" s="56" t="s">
        <v>82</v>
      </c>
      <c r="I208" s="56" t="s">
        <v>50</v>
      </c>
      <c r="J208" s="56" t="s">
        <v>64</v>
      </c>
      <c r="K208" s="56">
        <v>42.3</v>
      </c>
      <c r="L208" s="56">
        <v>281</v>
      </c>
      <c r="M208" s="56">
        <v>32.6</v>
      </c>
      <c r="N208" s="56">
        <v>440</v>
      </c>
      <c r="O208" s="56">
        <v>5.9</v>
      </c>
      <c r="P208" s="56" t="s">
        <v>53</v>
      </c>
      <c r="Q208" s="56">
        <v>86.2</v>
      </c>
      <c r="R208" s="56">
        <v>116</v>
      </c>
      <c r="S208" s="56">
        <v>97.2</v>
      </c>
      <c r="T208" s="56">
        <v>148</v>
      </c>
      <c r="U208" s="56">
        <v>83.3</v>
      </c>
      <c r="V208" s="56">
        <v>202</v>
      </c>
      <c r="W208" s="56">
        <v>84.8</v>
      </c>
      <c r="X208" s="56">
        <v>172</v>
      </c>
      <c r="Y208" s="56">
        <v>86.8</v>
      </c>
      <c r="Z208" s="56">
        <v>222</v>
      </c>
      <c r="AA208" s="56">
        <v>43.6</v>
      </c>
      <c r="AB208" s="56">
        <v>406</v>
      </c>
      <c r="AC208" s="56">
        <v>86.7</v>
      </c>
      <c r="AD208" s="56" t="s">
        <v>1566</v>
      </c>
      <c r="AE208" s="56">
        <v>54.9</v>
      </c>
      <c r="AF208" s="56">
        <v>281</v>
      </c>
      <c r="AH208" s="56">
        <v>440</v>
      </c>
      <c r="AJ208" s="56">
        <v>801</v>
      </c>
      <c r="AK208" s="56" t="s">
        <v>2148</v>
      </c>
      <c r="AL208" s="56">
        <v>116</v>
      </c>
      <c r="AN208" s="56">
        <v>148</v>
      </c>
      <c r="AP208" s="56">
        <v>202</v>
      </c>
      <c r="AR208" s="56">
        <v>172</v>
      </c>
      <c r="AT208" s="56">
        <v>222</v>
      </c>
      <c r="AV208" s="56">
        <v>406</v>
      </c>
      <c r="AX208" s="56">
        <v>91</v>
      </c>
      <c r="AY208" s="56" t="s">
        <v>2147</v>
      </c>
      <c r="AZ208" s="56">
        <v>207</v>
      </c>
      <c r="BB208" s="56">
        <v>197</v>
      </c>
    </row>
    <row r="209" spans="1:54" ht="16" x14ac:dyDescent="0.2">
      <c r="A209" s="56">
        <v>208</v>
      </c>
      <c r="B209" s="56">
        <v>207</v>
      </c>
      <c r="C209" s="56">
        <v>227</v>
      </c>
      <c r="D209" s="56" t="s">
        <v>1785</v>
      </c>
      <c r="E209" s="56" t="s">
        <v>216</v>
      </c>
      <c r="F209" s="56" t="s">
        <v>69</v>
      </c>
      <c r="G209" s="56" t="s">
        <v>77</v>
      </c>
      <c r="H209" s="56" t="s">
        <v>82</v>
      </c>
      <c r="I209" s="56" t="s">
        <v>50</v>
      </c>
      <c r="J209" s="56" t="s">
        <v>64</v>
      </c>
      <c r="K209" s="56">
        <v>67.7</v>
      </c>
      <c r="L209" s="56">
        <v>144</v>
      </c>
      <c r="M209" s="56">
        <v>35.5</v>
      </c>
      <c r="N209" s="56">
        <v>407</v>
      </c>
      <c r="O209" s="56">
        <v>76.5</v>
      </c>
      <c r="P209" s="56">
        <v>188</v>
      </c>
      <c r="Q209" s="56">
        <v>24.9</v>
      </c>
      <c r="R209" s="56">
        <v>640</v>
      </c>
      <c r="S209" s="56">
        <v>51.4</v>
      </c>
      <c r="T209" s="56">
        <v>432</v>
      </c>
      <c r="U209" s="56">
        <v>56.4</v>
      </c>
      <c r="V209" s="56">
        <v>369</v>
      </c>
      <c r="W209" s="56">
        <v>60.6</v>
      </c>
      <c r="X209" s="56">
        <v>337</v>
      </c>
      <c r="Y209" s="56">
        <v>96.2</v>
      </c>
      <c r="Z209" s="56">
        <v>56</v>
      </c>
      <c r="AA209" s="56">
        <v>50</v>
      </c>
      <c r="AB209" s="56">
        <v>343</v>
      </c>
      <c r="AC209" s="56">
        <v>86.4</v>
      </c>
      <c r="AD209" s="56">
        <v>95</v>
      </c>
      <c r="AE209" s="56">
        <v>54.9</v>
      </c>
      <c r="AF209" s="56">
        <v>144</v>
      </c>
      <c r="AH209" s="56">
        <v>407</v>
      </c>
      <c r="AJ209" s="56">
        <v>188</v>
      </c>
      <c r="AL209" s="56">
        <v>640</v>
      </c>
      <c r="AN209" s="56">
        <v>432</v>
      </c>
      <c r="AP209" s="56">
        <v>369</v>
      </c>
      <c r="AR209" s="56">
        <v>337</v>
      </c>
      <c r="AT209" s="56">
        <v>56</v>
      </c>
      <c r="AV209" s="56">
        <v>343</v>
      </c>
      <c r="AX209" s="56">
        <v>95</v>
      </c>
      <c r="AZ209" s="56">
        <v>207</v>
      </c>
      <c r="BB209" s="56">
        <v>227</v>
      </c>
    </row>
    <row r="210" spans="1:54" ht="16" x14ac:dyDescent="0.2">
      <c r="A210" s="56">
        <v>209</v>
      </c>
      <c r="B210" s="56">
        <v>207</v>
      </c>
      <c r="C210" s="56">
        <v>218</v>
      </c>
      <c r="D210" s="56" t="s">
        <v>1733</v>
      </c>
      <c r="E210" s="56" t="s">
        <v>46</v>
      </c>
      <c r="F210" s="56" t="s">
        <v>47</v>
      </c>
      <c r="G210" s="56" t="s">
        <v>84</v>
      </c>
      <c r="H210" s="56" t="s">
        <v>82</v>
      </c>
      <c r="I210" s="56" t="s">
        <v>50</v>
      </c>
      <c r="J210" s="56" t="s">
        <v>64</v>
      </c>
      <c r="K210" s="56">
        <v>57.2</v>
      </c>
      <c r="L210" s="56">
        <v>191</v>
      </c>
      <c r="M210" s="56">
        <v>51.8</v>
      </c>
      <c r="N210" s="56">
        <v>236</v>
      </c>
      <c r="O210" s="56">
        <v>44.2</v>
      </c>
      <c r="P210" s="56">
        <v>449</v>
      </c>
      <c r="Q210" s="56">
        <v>60.5</v>
      </c>
      <c r="R210" s="56">
        <v>284</v>
      </c>
      <c r="S210" s="56">
        <v>28</v>
      </c>
      <c r="T210" s="56">
        <v>610</v>
      </c>
      <c r="U210" s="56">
        <v>24.9</v>
      </c>
      <c r="V210" s="56">
        <v>666</v>
      </c>
      <c r="W210" s="56">
        <v>18.7</v>
      </c>
      <c r="X210" s="56">
        <v>783</v>
      </c>
      <c r="Y210" s="56">
        <v>92.9</v>
      </c>
      <c r="Z210" s="56">
        <v>129</v>
      </c>
      <c r="AA210" s="56">
        <v>59.7</v>
      </c>
      <c r="AB210" s="56">
        <v>273</v>
      </c>
      <c r="AC210" s="56">
        <v>70.7</v>
      </c>
      <c r="AD210" s="56" t="s">
        <v>481</v>
      </c>
      <c r="AE210" s="56">
        <v>54.9</v>
      </c>
      <c r="AF210" s="56">
        <v>191</v>
      </c>
      <c r="AH210" s="56">
        <v>236</v>
      </c>
      <c r="AJ210" s="56">
        <v>449</v>
      </c>
      <c r="AL210" s="56">
        <v>284</v>
      </c>
      <c r="AN210" s="56">
        <v>610</v>
      </c>
      <c r="AP210" s="56">
        <v>666</v>
      </c>
      <c r="AR210" s="56">
        <v>783</v>
      </c>
      <c r="AT210" s="56">
        <v>129</v>
      </c>
      <c r="AV210" s="56">
        <v>273</v>
      </c>
      <c r="AX210" s="56">
        <v>305</v>
      </c>
      <c r="AY210" s="56" t="s">
        <v>2147</v>
      </c>
      <c r="AZ210" s="56">
        <v>207</v>
      </c>
      <c r="BB210" s="56">
        <v>218</v>
      </c>
    </row>
    <row r="211" spans="1:54" ht="16" x14ac:dyDescent="0.2">
      <c r="A211" s="56">
        <v>210</v>
      </c>
      <c r="B211" s="56">
        <v>210</v>
      </c>
      <c r="C211" s="56">
        <v>203</v>
      </c>
      <c r="D211" s="56" t="s">
        <v>1791</v>
      </c>
      <c r="E211" s="56" t="s">
        <v>46</v>
      </c>
      <c r="F211" s="56" t="s">
        <v>47</v>
      </c>
      <c r="G211" s="56" t="s">
        <v>84</v>
      </c>
      <c r="H211" s="56" t="s">
        <v>82</v>
      </c>
      <c r="I211" s="56" t="s">
        <v>50</v>
      </c>
      <c r="J211" s="56" t="s">
        <v>64</v>
      </c>
      <c r="K211" s="56">
        <v>68.599999999999994</v>
      </c>
      <c r="L211" s="56">
        <v>138</v>
      </c>
      <c r="M211" s="56">
        <v>49.4</v>
      </c>
      <c r="N211" s="56">
        <v>257</v>
      </c>
      <c r="O211" s="56">
        <v>37.200000000000003</v>
      </c>
      <c r="P211" s="56">
        <v>540</v>
      </c>
      <c r="Q211" s="56">
        <v>49.2</v>
      </c>
      <c r="R211" s="56">
        <v>378</v>
      </c>
      <c r="S211" s="56">
        <v>6.5</v>
      </c>
      <c r="T211" s="56" t="s">
        <v>53</v>
      </c>
      <c r="U211" s="56">
        <v>15.4</v>
      </c>
      <c r="V211" s="56" t="s">
        <v>53</v>
      </c>
      <c r="W211" s="56">
        <v>21.5</v>
      </c>
      <c r="X211" s="56">
        <v>741</v>
      </c>
      <c r="Y211" s="56">
        <v>91.2</v>
      </c>
      <c r="Z211" s="56">
        <v>153</v>
      </c>
      <c r="AA211" s="56">
        <v>67.2</v>
      </c>
      <c r="AB211" s="56">
        <v>231</v>
      </c>
      <c r="AC211" s="56">
        <v>91.1</v>
      </c>
      <c r="AD211" s="56" t="s">
        <v>1341</v>
      </c>
      <c r="AE211" s="56">
        <v>54.8</v>
      </c>
      <c r="AF211" s="56">
        <v>138</v>
      </c>
      <c r="AH211" s="56">
        <v>257</v>
      </c>
      <c r="AJ211" s="56">
        <v>540</v>
      </c>
      <c r="AL211" s="56">
        <v>378</v>
      </c>
      <c r="AN211" s="56">
        <v>801</v>
      </c>
      <c r="AO211" s="56" t="s">
        <v>2148</v>
      </c>
      <c r="AP211" s="56">
        <v>801</v>
      </c>
      <c r="AQ211" s="56" t="s">
        <v>2148</v>
      </c>
      <c r="AR211" s="56">
        <v>741</v>
      </c>
      <c r="AT211" s="56">
        <v>153</v>
      </c>
      <c r="AV211" s="56">
        <v>231</v>
      </c>
      <c r="AX211" s="56">
        <v>54</v>
      </c>
      <c r="AY211" s="56" t="s">
        <v>2147</v>
      </c>
      <c r="AZ211" s="56">
        <v>210</v>
      </c>
      <c r="BB211" s="56">
        <v>203</v>
      </c>
    </row>
    <row r="212" spans="1:54" ht="16" x14ac:dyDescent="0.2">
      <c r="A212" s="56">
        <v>211</v>
      </c>
      <c r="B212" s="56">
        <v>211</v>
      </c>
      <c r="C212" s="56">
        <v>198</v>
      </c>
      <c r="D212" s="56" t="s">
        <v>1675</v>
      </c>
      <c r="E212" s="56" t="s">
        <v>160</v>
      </c>
      <c r="F212" s="56" t="s">
        <v>47</v>
      </c>
      <c r="G212" s="56" t="s">
        <v>84</v>
      </c>
      <c r="H212" s="56" t="s">
        <v>82</v>
      </c>
      <c r="I212" s="56" t="s">
        <v>50</v>
      </c>
      <c r="J212" s="56" t="s">
        <v>64</v>
      </c>
      <c r="K212" s="56">
        <v>47.6</v>
      </c>
      <c r="L212" s="56">
        <v>245</v>
      </c>
      <c r="M212" s="56">
        <v>50.5</v>
      </c>
      <c r="N212" s="56">
        <v>249</v>
      </c>
      <c r="O212" s="56">
        <v>24.4</v>
      </c>
      <c r="P212" s="56">
        <v>746</v>
      </c>
      <c r="Q212" s="56">
        <v>54.6</v>
      </c>
      <c r="R212" s="56">
        <v>332</v>
      </c>
      <c r="S212" s="56">
        <v>87.4</v>
      </c>
      <c r="T212" s="56">
        <v>239</v>
      </c>
      <c r="U212" s="56">
        <v>76.900000000000006</v>
      </c>
      <c r="V212" s="56">
        <v>243</v>
      </c>
      <c r="W212" s="56">
        <v>79.099999999999994</v>
      </c>
      <c r="X212" s="56">
        <v>216</v>
      </c>
      <c r="Y212" s="56">
        <v>86.2</v>
      </c>
      <c r="Z212" s="56">
        <v>233</v>
      </c>
      <c r="AA212" s="56">
        <v>61.5</v>
      </c>
      <c r="AB212" s="56">
        <v>255</v>
      </c>
      <c r="AC212" s="56">
        <v>86</v>
      </c>
      <c r="AD212" s="56">
        <v>100</v>
      </c>
      <c r="AE212" s="56">
        <v>54.7</v>
      </c>
      <c r="AF212" s="56">
        <v>245</v>
      </c>
      <c r="AH212" s="56">
        <v>249</v>
      </c>
      <c r="AJ212" s="56">
        <v>746</v>
      </c>
      <c r="AL212" s="56">
        <v>332</v>
      </c>
      <c r="AN212" s="56">
        <v>239</v>
      </c>
      <c r="AP212" s="56">
        <v>243</v>
      </c>
      <c r="AR212" s="56">
        <v>216</v>
      </c>
      <c r="AT212" s="56">
        <v>233</v>
      </c>
      <c r="AV212" s="56">
        <v>255</v>
      </c>
      <c r="AX212" s="56">
        <v>100</v>
      </c>
      <c r="AZ212" s="56">
        <v>211</v>
      </c>
      <c r="BB212" s="56">
        <v>198</v>
      </c>
    </row>
    <row r="213" spans="1:54" ht="16" x14ac:dyDescent="0.2">
      <c r="A213" s="56">
        <v>212</v>
      </c>
      <c r="B213" s="56">
        <v>212</v>
      </c>
      <c r="C213" s="56">
        <v>179</v>
      </c>
      <c r="D213" s="56" t="s">
        <v>1840</v>
      </c>
      <c r="E213" s="56" t="s">
        <v>490</v>
      </c>
      <c r="F213" s="56" t="s">
        <v>47</v>
      </c>
      <c r="G213" s="56" t="s">
        <v>77</v>
      </c>
      <c r="H213" s="56" t="s">
        <v>82</v>
      </c>
      <c r="I213" s="56" t="s">
        <v>59</v>
      </c>
      <c r="J213" s="56" t="s">
        <v>51</v>
      </c>
      <c r="K213" s="56">
        <v>81.5</v>
      </c>
      <c r="L213" s="56">
        <v>92</v>
      </c>
      <c r="M213" s="56">
        <v>90.5</v>
      </c>
      <c r="N213" s="56">
        <v>70</v>
      </c>
      <c r="O213" s="56">
        <v>17.600000000000001</v>
      </c>
      <c r="P213" s="56" t="s">
        <v>53</v>
      </c>
      <c r="Q213" s="56">
        <v>10.8</v>
      </c>
      <c r="R213" s="56" t="s">
        <v>53</v>
      </c>
      <c r="S213" s="56">
        <v>28.7</v>
      </c>
      <c r="T213" s="56">
        <v>597</v>
      </c>
      <c r="U213" s="56">
        <v>3.3</v>
      </c>
      <c r="V213" s="56" t="s">
        <v>53</v>
      </c>
      <c r="W213" s="56">
        <v>7.9</v>
      </c>
      <c r="X213" s="56" t="s">
        <v>53</v>
      </c>
      <c r="Y213" s="56">
        <v>54.7</v>
      </c>
      <c r="Z213" s="56">
        <v>774</v>
      </c>
      <c r="AA213" s="56">
        <v>98.4</v>
      </c>
      <c r="AB213" s="56">
        <v>35</v>
      </c>
      <c r="AC213" s="56">
        <v>75.900000000000006</v>
      </c>
      <c r="AD213" s="56" t="s">
        <v>1423</v>
      </c>
      <c r="AE213" s="56">
        <v>54.6</v>
      </c>
      <c r="AF213" s="56">
        <v>92</v>
      </c>
      <c r="AH213" s="56">
        <v>70</v>
      </c>
      <c r="AJ213" s="56">
        <v>801</v>
      </c>
      <c r="AK213" s="56" t="s">
        <v>2148</v>
      </c>
      <c r="AL213" s="56">
        <v>801</v>
      </c>
      <c r="AM213" s="56" t="s">
        <v>2148</v>
      </c>
      <c r="AN213" s="56">
        <v>597</v>
      </c>
      <c r="AP213" s="56">
        <v>801</v>
      </c>
      <c r="AQ213" s="56" t="s">
        <v>2148</v>
      </c>
      <c r="AR213" s="56">
        <v>801</v>
      </c>
      <c r="AS213" s="56" t="s">
        <v>2148</v>
      </c>
      <c r="AT213" s="56">
        <v>774</v>
      </c>
      <c r="AV213" s="56">
        <v>35</v>
      </c>
      <c r="AX213" s="56">
        <v>223</v>
      </c>
      <c r="AY213" s="56" t="s">
        <v>2147</v>
      </c>
      <c r="AZ213" s="56">
        <v>212</v>
      </c>
      <c r="BB213" s="56">
        <v>179</v>
      </c>
    </row>
    <row r="214" spans="1:54" ht="16" x14ac:dyDescent="0.2">
      <c r="A214" s="56">
        <v>213</v>
      </c>
      <c r="B214" s="56">
        <v>212</v>
      </c>
      <c r="C214" s="56">
        <v>215</v>
      </c>
      <c r="D214" s="56" t="s">
        <v>1748</v>
      </c>
      <c r="E214" s="56" t="s">
        <v>46</v>
      </c>
      <c r="F214" s="56" t="s">
        <v>47</v>
      </c>
      <c r="G214" s="56" t="s">
        <v>84</v>
      </c>
      <c r="H214" s="56" t="s">
        <v>82</v>
      </c>
      <c r="I214" s="56" t="s">
        <v>50</v>
      </c>
      <c r="J214" s="56" t="s">
        <v>64</v>
      </c>
      <c r="K214" s="56">
        <v>58.9</v>
      </c>
      <c r="L214" s="56">
        <v>179</v>
      </c>
      <c r="M214" s="56">
        <v>55.8</v>
      </c>
      <c r="N214" s="56">
        <v>215</v>
      </c>
      <c r="O214" s="56">
        <v>75.099999999999994</v>
      </c>
      <c r="P214" s="56">
        <v>194</v>
      </c>
      <c r="Q214" s="56">
        <v>34.700000000000003</v>
      </c>
      <c r="R214" s="56">
        <v>526</v>
      </c>
      <c r="S214" s="56">
        <v>31.4</v>
      </c>
      <c r="T214" s="56">
        <v>570</v>
      </c>
      <c r="U214" s="56">
        <v>18.100000000000001</v>
      </c>
      <c r="V214" s="56">
        <v>762</v>
      </c>
      <c r="W214" s="56">
        <v>24.2</v>
      </c>
      <c r="X214" s="56">
        <v>701</v>
      </c>
      <c r="Y214" s="56">
        <v>98.2</v>
      </c>
      <c r="Z214" s="56">
        <v>20</v>
      </c>
      <c r="AA214" s="56">
        <v>67.900000000000006</v>
      </c>
      <c r="AB214" s="56">
        <v>225</v>
      </c>
      <c r="AC214" s="56">
        <v>74.900000000000006</v>
      </c>
      <c r="AD214" s="56" t="s">
        <v>1462</v>
      </c>
      <c r="AE214" s="56">
        <v>54.6</v>
      </c>
      <c r="AF214" s="56">
        <v>179</v>
      </c>
      <c r="AH214" s="56">
        <v>215</v>
      </c>
      <c r="AJ214" s="56">
        <v>194</v>
      </c>
      <c r="AL214" s="56">
        <v>526</v>
      </c>
      <c r="AN214" s="56">
        <v>570</v>
      </c>
      <c r="AP214" s="56">
        <v>762</v>
      </c>
      <c r="AR214" s="56">
        <v>701</v>
      </c>
      <c r="AT214" s="56">
        <v>20</v>
      </c>
      <c r="AV214" s="56">
        <v>225</v>
      </c>
      <c r="AX214" s="56">
        <v>237</v>
      </c>
      <c r="AY214" s="56" t="s">
        <v>2147</v>
      </c>
      <c r="AZ214" s="56">
        <v>212</v>
      </c>
      <c r="BB214" s="56">
        <v>215</v>
      </c>
    </row>
    <row r="215" spans="1:54" ht="16" x14ac:dyDescent="0.2">
      <c r="A215" s="56">
        <v>214</v>
      </c>
      <c r="B215" s="56">
        <v>212</v>
      </c>
      <c r="C215" s="56">
        <v>224</v>
      </c>
      <c r="D215" s="56" t="s">
        <v>1580</v>
      </c>
      <c r="E215" s="56" t="s">
        <v>414</v>
      </c>
      <c r="F215" s="56" t="s">
        <v>69</v>
      </c>
      <c r="G215" s="56" t="s">
        <v>77</v>
      </c>
      <c r="H215" s="56" t="s">
        <v>62</v>
      </c>
      <c r="I215" s="56" t="s">
        <v>50</v>
      </c>
      <c r="J215" s="56" t="s">
        <v>64</v>
      </c>
      <c r="K215" s="56">
        <v>37</v>
      </c>
      <c r="L215" s="56">
        <v>322</v>
      </c>
      <c r="M215" s="56">
        <v>40.200000000000003</v>
      </c>
      <c r="N215" s="56">
        <v>340</v>
      </c>
      <c r="O215" s="56">
        <v>49</v>
      </c>
      <c r="P215" s="56">
        <v>393</v>
      </c>
      <c r="Q215" s="56">
        <v>69</v>
      </c>
      <c r="R215" s="56">
        <v>223</v>
      </c>
      <c r="S215" s="56">
        <v>100</v>
      </c>
      <c r="T215" s="56">
        <v>97</v>
      </c>
      <c r="U215" s="56">
        <v>67</v>
      </c>
      <c r="V215" s="56">
        <v>296</v>
      </c>
      <c r="W215" s="56">
        <v>49.9</v>
      </c>
      <c r="X215" s="56">
        <v>415</v>
      </c>
      <c r="Y215" s="56">
        <v>83.5</v>
      </c>
      <c r="Z215" s="56">
        <v>286</v>
      </c>
      <c r="AA215" s="56">
        <v>61.1</v>
      </c>
      <c r="AB215" s="56">
        <v>264</v>
      </c>
      <c r="AC215" s="56">
        <v>70.3</v>
      </c>
      <c r="AD215" s="56" t="s">
        <v>1405</v>
      </c>
      <c r="AE215" s="56">
        <v>54.6</v>
      </c>
      <c r="AF215" s="56">
        <v>322</v>
      </c>
      <c r="AH215" s="56">
        <v>340</v>
      </c>
      <c r="AJ215" s="56">
        <v>393</v>
      </c>
      <c r="AL215" s="56">
        <v>223</v>
      </c>
      <c r="AN215" s="56">
        <v>97</v>
      </c>
      <c r="AP215" s="56">
        <v>296</v>
      </c>
      <c r="AR215" s="56">
        <v>415</v>
      </c>
      <c r="AT215" s="56">
        <v>286</v>
      </c>
      <c r="AV215" s="56">
        <v>264</v>
      </c>
      <c r="AX215" s="56">
        <v>313</v>
      </c>
      <c r="AY215" s="56" t="s">
        <v>2147</v>
      </c>
      <c r="AZ215" s="56">
        <v>212</v>
      </c>
      <c r="BB215" s="56">
        <v>224</v>
      </c>
    </row>
    <row r="216" spans="1:54" ht="16" x14ac:dyDescent="0.2">
      <c r="A216" s="56">
        <v>215</v>
      </c>
      <c r="B216" s="56">
        <v>215</v>
      </c>
      <c r="C216" s="56">
        <v>222</v>
      </c>
      <c r="D216" s="56" t="s">
        <v>1758</v>
      </c>
      <c r="E216" s="56" t="s">
        <v>216</v>
      </c>
      <c r="F216" s="56" t="s">
        <v>69</v>
      </c>
      <c r="G216" s="56" t="s">
        <v>77</v>
      </c>
      <c r="H216" s="56" t="s">
        <v>82</v>
      </c>
      <c r="I216" s="56" t="s">
        <v>50</v>
      </c>
      <c r="J216" s="56" t="s">
        <v>64</v>
      </c>
      <c r="K216" s="56">
        <v>61</v>
      </c>
      <c r="L216" s="56">
        <v>169</v>
      </c>
      <c r="M216" s="56">
        <v>36.1</v>
      </c>
      <c r="N216" s="56">
        <v>397</v>
      </c>
      <c r="O216" s="56">
        <v>85.7</v>
      </c>
      <c r="P216" s="56">
        <v>126</v>
      </c>
      <c r="Q216" s="56">
        <v>32.200000000000003</v>
      </c>
      <c r="R216" s="56">
        <v>560</v>
      </c>
      <c r="S216" s="56">
        <v>88.2</v>
      </c>
      <c r="T216" s="56">
        <v>235</v>
      </c>
      <c r="U216" s="56">
        <v>40.5</v>
      </c>
      <c r="V216" s="56">
        <v>486</v>
      </c>
      <c r="W216" s="56">
        <v>30.3</v>
      </c>
      <c r="X216" s="56">
        <v>611</v>
      </c>
      <c r="Y216" s="56">
        <v>93.6</v>
      </c>
      <c r="Z216" s="56">
        <v>112</v>
      </c>
      <c r="AA216" s="56">
        <v>36.5</v>
      </c>
      <c r="AB216" s="56">
        <v>473</v>
      </c>
      <c r="AC216" s="56">
        <v>64.5</v>
      </c>
      <c r="AD216" s="56" t="s">
        <v>317</v>
      </c>
      <c r="AE216" s="56">
        <v>54.5</v>
      </c>
      <c r="AF216" s="56">
        <v>169</v>
      </c>
      <c r="AH216" s="56">
        <v>397</v>
      </c>
      <c r="AJ216" s="56">
        <v>126</v>
      </c>
      <c r="AL216" s="56">
        <v>560</v>
      </c>
      <c r="AN216" s="56">
        <v>235</v>
      </c>
      <c r="AP216" s="56">
        <v>486</v>
      </c>
      <c r="AR216" s="56">
        <v>611</v>
      </c>
      <c r="AT216" s="56">
        <v>112</v>
      </c>
      <c r="AV216" s="56">
        <v>473</v>
      </c>
      <c r="AX216" s="56">
        <v>409</v>
      </c>
      <c r="AY216" s="56" t="s">
        <v>2147</v>
      </c>
      <c r="AZ216" s="56">
        <v>215</v>
      </c>
      <c r="BB216" s="56">
        <v>222</v>
      </c>
    </row>
    <row r="217" spans="1:54" ht="16" x14ac:dyDescent="0.2">
      <c r="A217" s="56">
        <v>216</v>
      </c>
      <c r="B217" s="56">
        <v>215</v>
      </c>
      <c r="C217" s="56">
        <v>222</v>
      </c>
      <c r="D217" s="56" t="s">
        <v>1632</v>
      </c>
      <c r="E217" s="56" t="s">
        <v>130</v>
      </c>
      <c r="F217" s="56" t="s">
        <v>76</v>
      </c>
      <c r="G217" s="56" t="s">
        <v>77</v>
      </c>
      <c r="H217" s="56" t="s">
        <v>49</v>
      </c>
      <c r="I217" s="56" t="s">
        <v>50</v>
      </c>
      <c r="J217" s="56" t="s">
        <v>64</v>
      </c>
      <c r="K217" s="56">
        <v>42.5</v>
      </c>
      <c r="L217" s="56">
        <v>278</v>
      </c>
      <c r="M217" s="56">
        <v>78.599999999999994</v>
      </c>
      <c r="N217" s="56">
        <v>109</v>
      </c>
      <c r="O217" s="56">
        <v>10.6</v>
      </c>
      <c r="P217" s="56" t="s">
        <v>53</v>
      </c>
      <c r="Q217" s="56">
        <v>97</v>
      </c>
      <c r="R217" s="56">
        <v>55</v>
      </c>
      <c r="U217" s="56">
        <v>1.3</v>
      </c>
      <c r="V217" s="56" t="s">
        <v>53</v>
      </c>
      <c r="W217" s="56">
        <v>5.7</v>
      </c>
      <c r="X217" s="56" t="s">
        <v>53</v>
      </c>
      <c r="Y217" s="56">
        <v>70.099999999999994</v>
      </c>
      <c r="Z217" s="56">
        <v>528</v>
      </c>
      <c r="AA217" s="56">
        <v>47.7</v>
      </c>
      <c r="AB217" s="56">
        <v>365</v>
      </c>
      <c r="AC217" s="56">
        <v>77.8</v>
      </c>
      <c r="AD217" s="56" t="s">
        <v>1075</v>
      </c>
      <c r="AE217" s="56">
        <v>54.5</v>
      </c>
      <c r="AF217" s="56">
        <v>278</v>
      </c>
      <c r="AH217" s="56">
        <v>109</v>
      </c>
      <c r="AJ217" s="56">
        <v>801</v>
      </c>
      <c r="AK217" s="56" t="s">
        <v>2148</v>
      </c>
      <c r="AL217" s="56">
        <v>55</v>
      </c>
      <c r="AP217" s="56">
        <v>801</v>
      </c>
      <c r="AQ217" s="56" t="s">
        <v>2148</v>
      </c>
      <c r="AR217" s="56">
        <v>801</v>
      </c>
      <c r="AS217" s="56" t="s">
        <v>2148</v>
      </c>
      <c r="AT217" s="56">
        <v>528</v>
      </c>
      <c r="AV217" s="56">
        <v>365</v>
      </c>
      <c r="AX217" s="56">
        <v>201</v>
      </c>
      <c r="AY217" s="56" t="s">
        <v>2147</v>
      </c>
      <c r="AZ217" s="56">
        <v>215</v>
      </c>
      <c r="BB217" s="56">
        <v>222</v>
      </c>
    </row>
    <row r="218" spans="1:54" ht="16" x14ac:dyDescent="0.2">
      <c r="A218" s="56">
        <v>217</v>
      </c>
      <c r="B218" s="56">
        <v>215</v>
      </c>
      <c r="C218" s="56">
        <v>188</v>
      </c>
      <c r="D218" s="56" t="s">
        <v>1775</v>
      </c>
      <c r="E218" s="56" t="s">
        <v>91</v>
      </c>
      <c r="F218" s="56" t="s">
        <v>76</v>
      </c>
      <c r="G218" s="56" t="s">
        <v>84</v>
      </c>
      <c r="H218" s="56" t="s">
        <v>82</v>
      </c>
      <c r="I218" s="56" t="s">
        <v>50</v>
      </c>
      <c r="J218" s="56" t="s">
        <v>51</v>
      </c>
      <c r="K218" s="56">
        <v>65.5</v>
      </c>
      <c r="L218" s="56">
        <v>153</v>
      </c>
      <c r="M218" s="56">
        <v>93.8</v>
      </c>
      <c r="N218" s="56">
        <v>57</v>
      </c>
      <c r="O218" s="56">
        <v>65.2</v>
      </c>
      <c r="P218" s="56">
        <v>268</v>
      </c>
      <c r="Q218" s="56">
        <v>9.4</v>
      </c>
      <c r="R218" s="56" t="s">
        <v>53</v>
      </c>
      <c r="S218" s="56">
        <v>15.2</v>
      </c>
      <c r="T218" s="56" t="s">
        <v>53</v>
      </c>
      <c r="U218" s="56">
        <v>19.600000000000001</v>
      </c>
      <c r="V218" s="56">
        <v>735</v>
      </c>
      <c r="W218" s="56">
        <v>25.8</v>
      </c>
      <c r="X218" s="56">
        <v>674</v>
      </c>
      <c r="Y218" s="56">
        <v>55.6</v>
      </c>
      <c r="Z218" s="56">
        <v>759</v>
      </c>
      <c r="AA218" s="56">
        <v>95.8</v>
      </c>
      <c r="AB218" s="56">
        <v>71</v>
      </c>
      <c r="AC218" s="56">
        <v>68.900000000000006</v>
      </c>
      <c r="AD218" s="56" t="s">
        <v>1129</v>
      </c>
      <c r="AE218" s="56">
        <v>54.5</v>
      </c>
      <c r="AF218" s="56">
        <v>153</v>
      </c>
      <c r="AH218" s="56">
        <v>57</v>
      </c>
      <c r="AJ218" s="56">
        <v>268</v>
      </c>
      <c r="AL218" s="56">
        <v>801</v>
      </c>
      <c r="AM218" s="56" t="s">
        <v>2148</v>
      </c>
      <c r="AN218" s="56">
        <v>801</v>
      </c>
      <c r="AO218" s="56" t="s">
        <v>2148</v>
      </c>
      <c r="AP218" s="56">
        <v>735</v>
      </c>
      <c r="AR218" s="56">
        <v>674</v>
      </c>
      <c r="AT218" s="56">
        <v>759</v>
      </c>
      <c r="AV218" s="56">
        <v>71</v>
      </c>
      <c r="AX218" s="56">
        <v>331</v>
      </c>
      <c r="AY218" s="56" t="s">
        <v>2147</v>
      </c>
      <c r="AZ218" s="56">
        <v>215</v>
      </c>
      <c r="BB218" s="56">
        <v>188</v>
      </c>
    </row>
    <row r="219" spans="1:54" ht="16" x14ac:dyDescent="0.2">
      <c r="A219" s="56">
        <v>218</v>
      </c>
      <c r="B219" s="56">
        <v>218</v>
      </c>
      <c r="C219" s="56">
        <v>234</v>
      </c>
      <c r="D219" s="56" t="s">
        <v>1673</v>
      </c>
      <c r="E219" s="56" t="s">
        <v>216</v>
      </c>
      <c r="F219" s="56" t="s">
        <v>69</v>
      </c>
      <c r="G219" s="56" t="s">
        <v>77</v>
      </c>
      <c r="H219" s="56" t="s">
        <v>82</v>
      </c>
      <c r="I219" s="56" t="s">
        <v>50</v>
      </c>
      <c r="J219" s="56" t="s">
        <v>64</v>
      </c>
      <c r="K219" s="56">
        <v>47.2</v>
      </c>
      <c r="L219" s="56">
        <v>247</v>
      </c>
      <c r="M219" s="56">
        <v>49.2</v>
      </c>
      <c r="N219" s="56">
        <v>259</v>
      </c>
      <c r="O219" s="56">
        <v>74.900000000000006</v>
      </c>
      <c r="P219" s="56">
        <v>197</v>
      </c>
      <c r="Q219" s="56">
        <v>58.6</v>
      </c>
      <c r="R219" s="56">
        <v>296</v>
      </c>
      <c r="S219" s="56">
        <v>40.4</v>
      </c>
      <c r="T219" s="56">
        <v>495</v>
      </c>
      <c r="U219" s="56">
        <v>42</v>
      </c>
      <c r="V219" s="56">
        <v>476</v>
      </c>
      <c r="W219" s="56">
        <v>47.3</v>
      </c>
      <c r="X219" s="56">
        <v>439</v>
      </c>
      <c r="Y219" s="56">
        <v>95.3</v>
      </c>
      <c r="Z219" s="56">
        <v>75</v>
      </c>
      <c r="AA219" s="56">
        <v>12.5</v>
      </c>
      <c r="AB219" s="56" t="s">
        <v>53</v>
      </c>
      <c r="AC219" s="56">
        <v>87.9</v>
      </c>
      <c r="AD219" s="56" t="s">
        <v>1635</v>
      </c>
      <c r="AE219" s="56">
        <v>54.3</v>
      </c>
      <c r="AF219" s="56">
        <v>247</v>
      </c>
      <c r="AH219" s="56">
        <v>259</v>
      </c>
      <c r="AJ219" s="56">
        <v>197</v>
      </c>
      <c r="AL219" s="56">
        <v>296</v>
      </c>
      <c r="AN219" s="56">
        <v>495</v>
      </c>
      <c r="AP219" s="56">
        <v>476</v>
      </c>
      <c r="AR219" s="56">
        <v>439</v>
      </c>
      <c r="AT219" s="56">
        <v>75</v>
      </c>
      <c r="AV219" s="56">
        <v>801</v>
      </c>
      <c r="AW219" s="56" t="s">
        <v>2148</v>
      </c>
      <c r="AX219" s="56">
        <v>80</v>
      </c>
      <c r="AY219" s="56" t="s">
        <v>2147</v>
      </c>
      <c r="AZ219" s="56">
        <v>218</v>
      </c>
      <c r="BB219" s="56">
        <v>234</v>
      </c>
    </row>
    <row r="220" spans="1:54" ht="16" x14ac:dyDescent="0.2">
      <c r="A220" s="56">
        <v>219</v>
      </c>
      <c r="B220" s="56">
        <v>219</v>
      </c>
      <c r="C220" s="56">
        <v>211</v>
      </c>
      <c r="D220" s="56" t="s">
        <v>1727</v>
      </c>
      <c r="E220" s="56" t="s">
        <v>130</v>
      </c>
      <c r="F220" s="56" t="s">
        <v>76</v>
      </c>
      <c r="G220" s="56" t="s">
        <v>58</v>
      </c>
      <c r="H220" s="56" t="s">
        <v>88</v>
      </c>
      <c r="I220" s="56" t="s">
        <v>50</v>
      </c>
      <c r="J220" s="56" t="s">
        <v>64</v>
      </c>
      <c r="K220" s="56">
        <v>56.6</v>
      </c>
      <c r="L220" s="56">
        <v>198</v>
      </c>
      <c r="M220" s="56">
        <v>46.4</v>
      </c>
      <c r="N220" s="56">
        <v>286</v>
      </c>
      <c r="O220" s="56">
        <v>39.1</v>
      </c>
      <c r="P220" s="56">
        <v>520</v>
      </c>
      <c r="Q220" s="56">
        <v>99.9</v>
      </c>
      <c r="R220" s="56">
        <v>15</v>
      </c>
      <c r="S220" s="56">
        <v>5.6</v>
      </c>
      <c r="T220" s="56" t="s">
        <v>53</v>
      </c>
      <c r="U220" s="56">
        <v>2.1</v>
      </c>
      <c r="V220" s="56" t="s">
        <v>53</v>
      </c>
      <c r="W220" s="56">
        <v>6.4</v>
      </c>
      <c r="X220" s="56" t="s">
        <v>53</v>
      </c>
      <c r="Y220" s="56">
        <v>45.4</v>
      </c>
      <c r="Z220" s="56" t="s">
        <v>53</v>
      </c>
      <c r="AA220" s="56">
        <v>15.1</v>
      </c>
      <c r="AB220" s="56" t="s">
        <v>53</v>
      </c>
      <c r="AC220" s="56">
        <v>66.3</v>
      </c>
      <c r="AD220" s="56">
        <v>374</v>
      </c>
      <c r="AE220" s="56">
        <v>54.2</v>
      </c>
      <c r="AF220" s="56">
        <v>198</v>
      </c>
      <c r="AH220" s="56">
        <v>286</v>
      </c>
      <c r="AJ220" s="56">
        <v>520</v>
      </c>
      <c r="AL220" s="56">
        <v>15</v>
      </c>
      <c r="AN220" s="56">
        <v>801</v>
      </c>
      <c r="AO220" s="56" t="s">
        <v>2148</v>
      </c>
      <c r="AP220" s="56">
        <v>801</v>
      </c>
      <c r="AQ220" s="56" t="s">
        <v>2148</v>
      </c>
      <c r="AR220" s="56">
        <v>801</v>
      </c>
      <c r="AS220" s="56" t="s">
        <v>2148</v>
      </c>
      <c r="AT220" s="56">
        <v>801</v>
      </c>
      <c r="AU220" s="56" t="s">
        <v>2148</v>
      </c>
      <c r="AV220" s="56">
        <v>801</v>
      </c>
      <c r="AW220" s="56" t="s">
        <v>2148</v>
      </c>
      <c r="AX220" s="56">
        <v>374</v>
      </c>
      <c r="AZ220" s="56">
        <v>219</v>
      </c>
      <c r="BB220" s="56">
        <v>211</v>
      </c>
    </row>
    <row r="221" spans="1:54" ht="16" x14ac:dyDescent="0.2">
      <c r="A221" s="56">
        <v>220</v>
      </c>
      <c r="B221" s="56">
        <v>219</v>
      </c>
      <c r="C221" s="56">
        <v>189</v>
      </c>
      <c r="D221" s="56" t="s">
        <v>1557</v>
      </c>
      <c r="E221" s="56" t="s">
        <v>160</v>
      </c>
      <c r="F221" s="56" t="s">
        <v>47</v>
      </c>
      <c r="G221" s="56" t="s">
        <v>84</v>
      </c>
      <c r="H221" s="56" t="s">
        <v>82</v>
      </c>
      <c r="I221" s="56" t="s">
        <v>50</v>
      </c>
      <c r="J221" s="56" t="s">
        <v>64</v>
      </c>
      <c r="K221" s="56">
        <v>35.799999999999997</v>
      </c>
      <c r="L221" s="56">
        <v>339</v>
      </c>
      <c r="M221" s="56">
        <v>38.700000000000003</v>
      </c>
      <c r="N221" s="56">
        <v>361</v>
      </c>
      <c r="O221" s="56">
        <v>5.4</v>
      </c>
      <c r="P221" s="56" t="s">
        <v>53</v>
      </c>
      <c r="Q221" s="56">
        <v>84.8</v>
      </c>
      <c r="R221" s="56">
        <v>125</v>
      </c>
      <c r="S221" s="56">
        <v>96.1</v>
      </c>
      <c r="T221" s="56">
        <v>165</v>
      </c>
      <c r="U221" s="56">
        <v>85.5</v>
      </c>
      <c r="V221" s="56">
        <v>193</v>
      </c>
      <c r="W221" s="56">
        <v>86.8</v>
      </c>
      <c r="X221" s="56">
        <v>163</v>
      </c>
      <c r="Y221" s="56">
        <v>92.3</v>
      </c>
      <c r="Z221" s="56">
        <v>141</v>
      </c>
      <c r="AA221" s="56">
        <v>50</v>
      </c>
      <c r="AB221" s="56">
        <v>342</v>
      </c>
      <c r="AC221" s="56">
        <v>86.8</v>
      </c>
      <c r="AD221" s="56">
        <v>90</v>
      </c>
      <c r="AE221" s="56">
        <v>54.2</v>
      </c>
      <c r="AF221" s="56">
        <v>339</v>
      </c>
      <c r="AH221" s="56">
        <v>361</v>
      </c>
      <c r="AJ221" s="56">
        <v>801</v>
      </c>
      <c r="AK221" s="56" t="s">
        <v>2148</v>
      </c>
      <c r="AL221" s="56">
        <v>125</v>
      </c>
      <c r="AN221" s="56">
        <v>165</v>
      </c>
      <c r="AP221" s="56">
        <v>193</v>
      </c>
      <c r="AR221" s="56">
        <v>163</v>
      </c>
      <c r="AT221" s="56">
        <v>141</v>
      </c>
      <c r="AV221" s="56">
        <v>342</v>
      </c>
      <c r="AX221" s="56">
        <v>90</v>
      </c>
      <c r="AZ221" s="56">
        <v>219</v>
      </c>
      <c r="BB221" s="56">
        <v>189</v>
      </c>
    </row>
    <row r="222" spans="1:54" ht="16" x14ac:dyDescent="0.2">
      <c r="A222" s="56">
        <v>221</v>
      </c>
      <c r="B222" s="56">
        <v>221</v>
      </c>
      <c r="C222" s="56">
        <v>229</v>
      </c>
      <c r="D222" s="56" t="s">
        <v>1843</v>
      </c>
      <c r="E222" s="56" t="s">
        <v>546</v>
      </c>
      <c r="F222" s="56" t="s">
        <v>76</v>
      </c>
      <c r="G222" s="56" t="s">
        <v>84</v>
      </c>
      <c r="H222" s="56" t="s">
        <v>82</v>
      </c>
      <c r="I222" s="56" t="s">
        <v>50</v>
      </c>
      <c r="J222" s="56" t="s">
        <v>64</v>
      </c>
      <c r="K222" s="56">
        <v>82</v>
      </c>
      <c r="L222" s="56">
        <v>89</v>
      </c>
      <c r="M222" s="56">
        <v>52.7</v>
      </c>
      <c r="N222" s="56">
        <v>233</v>
      </c>
      <c r="O222" s="56">
        <v>44.8</v>
      </c>
      <c r="P222" s="56">
        <v>439</v>
      </c>
      <c r="Q222" s="56">
        <v>12.5</v>
      </c>
      <c r="R222" s="56" t="s">
        <v>53</v>
      </c>
      <c r="S222" s="56">
        <v>32</v>
      </c>
      <c r="T222" s="56">
        <v>564</v>
      </c>
      <c r="U222" s="56">
        <v>6.2</v>
      </c>
      <c r="V222" s="56" t="s">
        <v>53</v>
      </c>
      <c r="W222" s="56">
        <v>11</v>
      </c>
      <c r="X222" s="56" t="s">
        <v>53</v>
      </c>
      <c r="Y222" s="56">
        <v>80.599999999999994</v>
      </c>
      <c r="Z222" s="56">
        <v>342</v>
      </c>
      <c r="AA222" s="56">
        <v>96.4</v>
      </c>
      <c r="AB222" s="56">
        <v>64</v>
      </c>
      <c r="AC222" s="56">
        <v>80</v>
      </c>
      <c r="AD222" s="56" t="s">
        <v>1521</v>
      </c>
      <c r="AE222" s="56">
        <v>53.9</v>
      </c>
      <c r="AF222" s="56">
        <v>89</v>
      </c>
      <c r="AH222" s="56">
        <v>233</v>
      </c>
      <c r="AJ222" s="56">
        <v>439</v>
      </c>
      <c r="AL222" s="56">
        <v>801</v>
      </c>
      <c r="AM222" s="56" t="s">
        <v>2148</v>
      </c>
      <c r="AN222" s="56">
        <v>564</v>
      </c>
      <c r="AP222" s="56">
        <v>801</v>
      </c>
      <c r="AQ222" s="56" t="s">
        <v>2148</v>
      </c>
      <c r="AR222" s="56">
        <v>801</v>
      </c>
      <c r="AS222" s="56" t="s">
        <v>2148</v>
      </c>
      <c r="AT222" s="56">
        <v>342</v>
      </c>
      <c r="AV222" s="56">
        <v>64</v>
      </c>
      <c r="AX222" s="56">
        <v>169</v>
      </c>
      <c r="AY222" s="56" t="s">
        <v>2147</v>
      </c>
      <c r="AZ222" s="56">
        <v>221</v>
      </c>
      <c r="BB222" s="56">
        <v>229</v>
      </c>
    </row>
    <row r="223" spans="1:54" ht="16" x14ac:dyDescent="0.2">
      <c r="A223" s="56">
        <v>222</v>
      </c>
      <c r="B223" s="56">
        <v>222</v>
      </c>
      <c r="C223" s="56">
        <v>263</v>
      </c>
      <c r="D223" s="56" t="s">
        <v>1693</v>
      </c>
      <c r="E223" s="56" t="s">
        <v>130</v>
      </c>
      <c r="F223" s="56" t="s">
        <v>76</v>
      </c>
      <c r="G223" s="56" t="s">
        <v>58</v>
      </c>
      <c r="H223" s="56" t="s">
        <v>62</v>
      </c>
      <c r="I223" s="56" t="s">
        <v>50</v>
      </c>
      <c r="J223" s="56" t="s">
        <v>64</v>
      </c>
      <c r="K223" s="56">
        <v>49.4</v>
      </c>
      <c r="L223" s="56">
        <v>229</v>
      </c>
      <c r="M223" s="56">
        <v>82.7</v>
      </c>
      <c r="N223" s="56">
        <v>95</v>
      </c>
      <c r="O223" s="56">
        <v>16.100000000000001</v>
      </c>
      <c r="P223" s="56" t="s">
        <v>53</v>
      </c>
      <c r="Q223" s="56">
        <v>84.1</v>
      </c>
      <c r="R223" s="56">
        <v>129</v>
      </c>
      <c r="S223" s="56">
        <v>3.1</v>
      </c>
      <c r="T223" s="56" t="s">
        <v>53</v>
      </c>
      <c r="U223" s="56">
        <v>1.4</v>
      </c>
      <c r="V223" s="56" t="s">
        <v>53</v>
      </c>
      <c r="W223" s="56">
        <v>5.8</v>
      </c>
      <c r="X223" s="56" t="s">
        <v>53</v>
      </c>
      <c r="Y223" s="56">
        <v>42.1</v>
      </c>
      <c r="Z223" s="56" t="s">
        <v>53</v>
      </c>
      <c r="AA223" s="56">
        <v>47.6</v>
      </c>
      <c r="AB223" s="56">
        <v>366</v>
      </c>
      <c r="AC223" s="56">
        <v>74.7</v>
      </c>
      <c r="AD223" s="56" t="s">
        <v>1420</v>
      </c>
      <c r="AE223" s="56">
        <v>53.7</v>
      </c>
      <c r="AF223" s="56">
        <v>229</v>
      </c>
      <c r="AH223" s="56">
        <v>95</v>
      </c>
      <c r="AJ223" s="56">
        <v>801</v>
      </c>
      <c r="AK223" s="56" t="s">
        <v>2148</v>
      </c>
      <c r="AL223" s="56">
        <v>129</v>
      </c>
      <c r="AN223" s="56">
        <v>801</v>
      </c>
      <c r="AO223" s="56" t="s">
        <v>2148</v>
      </c>
      <c r="AP223" s="56">
        <v>801</v>
      </c>
      <c r="AQ223" s="56" t="s">
        <v>2148</v>
      </c>
      <c r="AR223" s="56">
        <v>801</v>
      </c>
      <c r="AS223" s="56" t="s">
        <v>2148</v>
      </c>
      <c r="AT223" s="56">
        <v>801</v>
      </c>
      <c r="AU223" s="56" t="s">
        <v>2148</v>
      </c>
      <c r="AV223" s="56">
        <v>366</v>
      </c>
      <c r="AX223" s="56">
        <v>243</v>
      </c>
      <c r="AY223" s="56" t="s">
        <v>2147</v>
      </c>
      <c r="AZ223" s="56">
        <v>222</v>
      </c>
      <c r="BB223" s="56">
        <v>263</v>
      </c>
    </row>
    <row r="224" spans="1:54" ht="16" x14ac:dyDescent="0.2">
      <c r="A224" s="56">
        <v>223</v>
      </c>
      <c r="B224" s="56">
        <v>223</v>
      </c>
      <c r="C224" s="56">
        <v>209</v>
      </c>
      <c r="D224" s="56" t="s">
        <v>1644</v>
      </c>
      <c r="E224" s="56" t="s">
        <v>767</v>
      </c>
      <c r="F224" s="56" t="s">
        <v>76</v>
      </c>
      <c r="G224" s="56" t="s">
        <v>77</v>
      </c>
      <c r="H224" s="56" t="s">
        <v>82</v>
      </c>
      <c r="I224" s="56" t="s">
        <v>50</v>
      </c>
      <c r="J224" s="56" t="s">
        <v>64</v>
      </c>
      <c r="K224" s="56">
        <v>43.6</v>
      </c>
      <c r="L224" s="56">
        <v>269</v>
      </c>
      <c r="M224" s="56">
        <v>31</v>
      </c>
      <c r="N224" s="56">
        <v>462</v>
      </c>
      <c r="O224" s="56">
        <v>6.1</v>
      </c>
      <c r="P224" s="56" t="s">
        <v>53</v>
      </c>
      <c r="Q224" s="56">
        <v>99.7</v>
      </c>
      <c r="R224" s="56">
        <v>25</v>
      </c>
      <c r="S224" s="56">
        <v>48.9</v>
      </c>
      <c r="T224" s="56">
        <v>444</v>
      </c>
      <c r="U224" s="56">
        <v>15.3</v>
      </c>
      <c r="V224" s="56" t="s">
        <v>53</v>
      </c>
      <c r="W224" s="56">
        <v>21.3</v>
      </c>
      <c r="X224" s="56">
        <v>743</v>
      </c>
      <c r="Y224" s="56">
        <v>78.3</v>
      </c>
      <c r="Z224" s="56">
        <v>378</v>
      </c>
      <c r="AA224" s="56">
        <v>94.2</v>
      </c>
      <c r="AB224" s="56">
        <v>79</v>
      </c>
      <c r="AC224" s="56">
        <v>77</v>
      </c>
      <c r="AD224" s="56" t="s">
        <v>1507</v>
      </c>
      <c r="AE224" s="56">
        <v>53.6</v>
      </c>
      <c r="AF224" s="56">
        <v>269</v>
      </c>
      <c r="AH224" s="56">
        <v>462</v>
      </c>
      <c r="AJ224" s="56">
        <v>801</v>
      </c>
      <c r="AK224" s="56" t="s">
        <v>2148</v>
      </c>
      <c r="AL224" s="56">
        <v>25</v>
      </c>
      <c r="AN224" s="56">
        <v>444</v>
      </c>
      <c r="AP224" s="56">
        <v>801</v>
      </c>
      <c r="AQ224" s="56" t="s">
        <v>2148</v>
      </c>
      <c r="AR224" s="56">
        <v>743</v>
      </c>
      <c r="AT224" s="56">
        <v>378</v>
      </c>
      <c r="AV224" s="56">
        <v>79</v>
      </c>
      <c r="AX224" s="56">
        <v>214</v>
      </c>
      <c r="AY224" s="56" t="s">
        <v>2147</v>
      </c>
      <c r="AZ224" s="56">
        <v>223</v>
      </c>
      <c r="BB224" s="56">
        <v>209</v>
      </c>
    </row>
    <row r="225" spans="1:54" ht="16" x14ac:dyDescent="0.2">
      <c r="A225" s="56">
        <v>224</v>
      </c>
      <c r="B225" s="56">
        <v>224</v>
      </c>
      <c r="C225" s="56">
        <v>239</v>
      </c>
      <c r="D225" s="56" t="s">
        <v>1796</v>
      </c>
      <c r="E225" s="56" t="s">
        <v>574</v>
      </c>
      <c r="F225" s="56" t="s">
        <v>76</v>
      </c>
      <c r="G225" s="56" t="s">
        <v>84</v>
      </c>
      <c r="H225" s="56" t="s">
        <v>82</v>
      </c>
      <c r="I225" s="56" t="s">
        <v>50</v>
      </c>
      <c r="J225" s="56" t="s">
        <v>64</v>
      </c>
      <c r="K225" s="56">
        <v>70.2</v>
      </c>
      <c r="L225" s="56">
        <v>134</v>
      </c>
      <c r="M225" s="56">
        <v>84.7</v>
      </c>
      <c r="N225" s="56">
        <v>93</v>
      </c>
      <c r="O225" s="56">
        <v>65.400000000000006</v>
      </c>
      <c r="P225" s="56">
        <v>265</v>
      </c>
      <c r="Q225" s="56">
        <v>3</v>
      </c>
      <c r="R225" s="56" t="s">
        <v>53</v>
      </c>
      <c r="S225" s="56">
        <v>63</v>
      </c>
      <c r="T225" s="56">
        <v>370</v>
      </c>
      <c r="U225" s="56">
        <v>8.9</v>
      </c>
      <c r="V225" s="56" t="s">
        <v>53</v>
      </c>
      <c r="W225" s="56">
        <v>14.6</v>
      </c>
      <c r="X225" s="56" t="s">
        <v>53</v>
      </c>
      <c r="Y225" s="56">
        <v>46.3</v>
      </c>
      <c r="Z225" s="56" t="s">
        <v>53</v>
      </c>
      <c r="AA225" s="56">
        <v>75.900000000000006</v>
      </c>
      <c r="AB225" s="56">
        <v>177</v>
      </c>
      <c r="AC225" s="56">
        <v>66</v>
      </c>
      <c r="AD225" s="56" t="s">
        <v>861</v>
      </c>
      <c r="AE225" s="56">
        <v>53.5</v>
      </c>
      <c r="AF225" s="56">
        <v>134</v>
      </c>
      <c r="AH225" s="56">
        <v>93</v>
      </c>
      <c r="AJ225" s="56">
        <v>265</v>
      </c>
      <c r="AL225" s="56">
        <v>801</v>
      </c>
      <c r="AM225" s="56" t="s">
        <v>2148</v>
      </c>
      <c r="AN225" s="56">
        <v>370</v>
      </c>
      <c r="AP225" s="56">
        <v>801</v>
      </c>
      <c r="AQ225" s="56" t="s">
        <v>2148</v>
      </c>
      <c r="AR225" s="56">
        <v>801</v>
      </c>
      <c r="AS225" s="56" t="s">
        <v>2148</v>
      </c>
      <c r="AT225" s="56">
        <v>801</v>
      </c>
      <c r="AU225" s="56" t="s">
        <v>2148</v>
      </c>
      <c r="AV225" s="56">
        <v>177</v>
      </c>
      <c r="AX225" s="56">
        <v>381</v>
      </c>
      <c r="AY225" s="56" t="s">
        <v>2147</v>
      </c>
      <c r="AZ225" s="56">
        <v>224</v>
      </c>
      <c r="BB225" s="56">
        <v>239</v>
      </c>
    </row>
    <row r="226" spans="1:54" ht="16" x14ac:dyDescent="0.2">
      <c r="A226" s="56">
        <v>225</v>
      </c>
      <c r="B226" s="56">
        <v>225</v>
      </c>
      <c r="C226" s="56">
        <v>224</v>
      </c>
      <c r="D226" s="56" t="s">
        <v>1634</v>
      </c>
      <c r="E226" s="56" t="s">
        <v>80</v>
      </c>
      <c r="F226" s="56" t="s">
        <v>69</v>
      </c>
      <c r="G226" s="56" t="s">
        <v>77</v>
      </c>
      <c r="H226" s="56" t="s">
        <v>49</v>
      </c>
      <c r="I226" s="56" t="s">
        <v>50</v>
      </c>
      <c r="J226" s="56" t="s">
        <v>64</v>
      </c>
      <c r="K226" s="56">
        <v>42.8</v>
      </c>
      <c r="L226" s="56">
        <v>277</v>
      </c>
      <c r="M226" s="56">
        <v>64.5</v>
      </c>
      <c r="N226" s="56">
        <v>165</v>
      </c>
      <c r="O226" s="56">
        <v>26.9</v>
      </c>
      <c r="P226" s="56">
        <v>699</v>
      </c>
      <c r="Q226" s="56">
        <v>50.6</v>
      </c>
      <c r="R226" s="56">
        <v>371</v>
      </c>
      <c r="S226" s="56">
        <v>94.6</v>
      </c>
      <c r="T226" s="56">
        <v>183</v>
      </c>
      <c r="U226" s="56">
        <v>71.099999999999994</v>
      </c>
      <c r="V226" s="56">
        <v>269</v>
      </c>
      <c r="W226" s="56">
        <v>73.900000000000006</v>
      </c>
      <c r="X226" s="56">
        <v>242</v>
      </c>
      <c r="Y226" s="56">
        <v>81.400000000000006</v>
      </c>
      <c r="Z226" s="56">
        <v>324</v>
      </c>
      <c r="AA226" s="56">
        <v>33.200000000000003</v>
      </c>
      <c r="AB226" s="56">
        <v>509</v>
      </c>
      <c r="AC226" s="56">
        <v>87.9</v>
      </c>
      <c r="AD226" s="56" t="s">
        <v>1635</v>
      </c>
      <c r="AE226" s="56">
        <v>53.3</v>
      </c>
      <c r="AF226" s="56">
        <v>277</v>
      </c>
      <c r="AH226" s="56">
        <v>165</v>
      </c>
      <c r="AJ226" s="56">
        <v>699</v>
      </c>
      <c r="AL226" s="56">
        <v>371</v>
      </c>
      <c r="AN226" s="56">
        <v>183</v>
      </c>
      <c r="AP226" s="56">
        <v>269</v>
      </c>
      <c r="AR226" s="56">
        <v>242</v>
      </c>
      <c r="AT226" s="56">
        <v>324</v>
      </c>
      <c r="AV226" s="56">
        <v>509</v>
      </c>
      <c r="AX226" s="56">
        <v>80</v>
      </c>
      <c r="AY226" s="56" t="s">
        <v>2147</v>
      </c>
      <c r="AZ226" s="56">
        <v>225</v>
      </c>
      <c r="BB226" s="56">
        <v>224</v>
      </c>
    </row>
    <row r="227" spans="1:54" ht="16" x14ac:dyDescent="0.2">
      <c r="A227" s="56">
        <v>226</v>
      </c>
      <c r="B227" s="56">
        <v>226</v>
      </c>
      <c r="C227" s="56">
        <v>213</v>
      </c>
      <c r="D227" s="56" t="s">
        <v>1708</v>
      </c>
      <c r="E227" s="56" t="s">
        <v>100</v>
      </c>
      <c r="F227" s="56" t="s">
        <v>101</v>
      </c>
      <c r="G227" s="56" t="s">
        <v>84</v>
      </c>
      <c r="H227" s="56" t="s">
        <v>49</v>
      </c>
      <c r="I227" s="56" t="s">
        <v>50</v>
      </c>
      <c r="J227" s="56" t="s">
        <v>64</v>
      </c>
      <c r="K227" s="56">
        <v>51.6</v>
      </c>
      <c r="L227" s="56">
        <v>215</v>
      </c>
      <c r="M227" s="56">
        <v>38.799999999999997</v>
      </c>
      <c r="N227" s="56">
        <v>356</v>
      </c>
      <c r="O227" s="56">
        <v>11.6</v>
      </c>
      <c r="P227" s="56" t="s">
        <v>53</v>
      </c>
      <c r="Q227" s="56">
        <v>70.900000000000006</v>
      </c>
      <c r="R227" s="56">
        <v>211</v>
      </c>
      <c r="S227" s="56">
        <v>96.6</v>
      </c>
      <c r="T227" s="56">
        <v>158</v>
      </c>
      <c r="U227" s="56">
        <v>44.8</v>
      </c>
      <c r="V227" s="56">
        <v>451</v>
      </c>
      <c r="W227" s="56">
        <v>49.9</v>
      </c>
      <c r="X227" s="56">
        <v>416</v>
      </c>
      <c r="Y227" s="56">
        <v>83.4</v>
      </c>
      <c r="Z227" s="56">
        <v>287</v>
      </c>
      <c r="AA227" s="56">
        <v>25.6</v>
      </c>
      <c r="AB227" s="56">
        <v>629</v>
      </c>
      <c r="AC227" s="56">
        <v>88.5</v>
      </c>
      <c r="AD227" s="56">
        <v>73</v>
      </c>
      <c r="AE227" s="56">
        <v>53.2</v>
      </c>
      <c r="AF227" s="56">
        <v>215</v>
      </c>
      <c r="AH227" s="56">
        <v>356</v>
      </c>
      <c r="AJ227" s="56">
        <v>801</v>
      </c>
      <c r="AK227" s="56" t="s">
        <v>2148</v>
      </c>
      <c r="AL227" s="56">
        <v>211</v>
      </c>
      <c r="AN227" s="56">
        <v>158</v>
      </c>
      <c r="AP227" s="56">
        <v>451</v>
      </c>
      <c r="AR227" s="56">
        <v>416</v>
      </c>
      <c r="AT227" s="56">
        <v>287</v>
      </c>
      <c r="AV227" s="56">
        <v>629</v>
      </c>
      <c r="AX227" s="56">
        <v>73</v>
      </c>
      <c r="AZ227" s="56">
        <v>226</v>
      </c>
      <c r="BB227" s="56">
        <v>213</v>
      </c>
    </row>
    <row r="228" spans="1:54" ht="16" x14ac:dyDescent="0.2">
      <c r="A228" s="56">
        <v>227</v>
      </c>
      <c r="B228" s="56">
        <v>227</v>
      </c>
      <c r="C228" s="56">
        <v>179</v>
      </c>
      <c r="D228" s="56" t="s">
        <v>1558</v>
      </c>
      <c r="E228" s="56" t="s">
        <v>100</v>
      </c>
      <c r="F228" s="56" t="s">
        <v>101</v>
      </c>
      <c r="G228" s="56" t="s">
        <v>77</v>
      </c>
      <c r="H228" s="56" t="s">
        <v>82</v>
      </c>
      <c r="I228" s="56" t="s">
        <v>50</v>
      </c>
      <c r="J228" s="56" t="s">
        <v>64</v>
      </c>
      <c r="K228" s="56">
        <v>36</v>
      </c>
      <c r="L228" s="56">
        <v>336</v>
      </c>
      <c r="M228" s="56">
        <v>30.5</v>
      </c>
      <c r="N228" s="56">
        <v>466</v>
      </c>
      <c r="O228" s="56">
        <v>29.7</v>
      </c>
      <c r="P228" s="56">
        <v>638</v>
      </c>
      <c r="Q228" s="56">
        <v>95.2</v>
      </c>
      <c r="R228" s="56">
        <v>67</v>
      </c>
      <c r="S228" s="56">
        <v>100</v>
      </c>
      <c r="T228" s="56">
        <v>92</v>
      </c>
      <c r="U228" s="56">
        <v>36.200000000000003</v>
      </c>
      <c r="V228" s="56">
        <v>533</v>
      </c>
      <c r="W228" s="56">
        <v>41.8</v>
      </c>
      <c r="X228" s="56">
        <v>494</v>
      </c>
      <c r="Y228" s="56">
        <v>81.8</v>
      </c>
      <c r="Z228" s="56">
        <v>319</v>
      </c>
      <c r="AA228" s="56">
        <v>20.8</v>
      </c>
      <c r="AB228" s="56">
        <v>712</v>
      </c>
      <c r="AC228" s="56">
        <v>84.8</v>
      </c>
      <c r="AD228" s="56" t="s">
        <v>1431</v>
      </c>
      <c r="AE228" s="56">
        <v>53.1</v>
      </c>
      <c r="AF228" s="56">
        <v>336</v>
      </c>
      <c r="AH228" s="56">
        <v>466</v>
      </c>
      <c r="AJ228" s="56">
        <v>638</v>
      </c>
      <c r="AL228" s="56">
        <v>67</v>
      </c>
      <c r="AN228" s="56">
        <v>92</v>
      </c>
      <c r="AP228" s="56">
        <v>533</v>
      </c>
      <c r="AR228" s="56">
        <v>494</v>
      </c>
      <c r="AT228" s="56">
        <v>319</v>
      </c>
      <c r="AV228" s="56">
        <v>712</v>
      </c>
      <c r="AX228" s="56">
        <v>112</v>
      </c>
      <c r="AY228" s="56" t="s">
        <v>2147</v>
      </c>
      <c r="AZ228" s="56">
        <v>227</v>
      </c>
      <c r="BB228" s="56">
        <v>179</v>
      </c>
    </row>
    <row r="229" spans="1:54" ht="16" x14ac:dyDescent="0.2">
      <c r="A229" s="56">
        <v>228</v>
      </c>
      <c r="B229" s="56">
        <v>227</v>
      </c>
      <c r="C229" s="56">
        <v>230</v>
      </c>
      <c r="D229" s="56" t="s">
        <v>1640</v>
      </c>
      <c r="E229" s="56" t="s">
        <v>319</v>
      </c>
      <c r="F229" s="56" t="s">
        <v>69</v>
      </c>
      <c r="G229" s="56" t="s">
        <v>77</v>
      </c>
      <c r="H229" s="56" t="s">
        <v>82</v>
      </c>
      <c r="I229" s="56" t="s">
        <v>50</v>
      </c>
      <c r="J229" s="56" t="s">
        <v>64</v>
      </c>
      <c r="K229" s="56">
        <v>43.3</v>
      </c>
      <c r="L229" s="56">
        <v>271</v>
      </c>
      <c r="M229" s="56">
        <v>46.8</v>
      </c>
      <c r="N229" s="56">
        <v>281</v>
      </c>
      <c r="O229" s="56">
        <v>4.5999999999999996</v>
      </c>
      <c r="P229" s="56" t="s">
        <v>53</v>
      </c>
      <c r="Q229" s="56">
        <v>60.3</v>
      </c>
      <c r="R229" s="56">
        <v>287</v>
      </c>
      <c r="S229" s="56">
        <v>99.2</v>
      </c>
      <c r="T229" s="56">
        <v>124</v>
      </c>
      <c r="U229" s="56">
        <v>89.6</v>
      </c>
      <c r="V229" s="56">
        <v>171</v>
      </c>
      <c r="W229" s="56">
        <v>90.4</v>
      </c>
      <c r="X229" s="56">
        <v>145</v>
      </c>
      <c r="Y229" s="56">
        <v>90.9</v>
      </c>
      <c r="Z229" s="56">
        <v>162</v>
      </c>
      <c r="AA229" s="56">
        <v>74.8</v>
      </c>
      <c r="AB229" s="56">
        <v>184</v>
      </c>
      <c r="AC229" s="56">
        <v>65.2</v>
      </c>
      <c r="AD229" s="56" t="s">
        <v>1239</v>
      </c>
      <c r="AE229" s="56">
        <v>53.1</v>
      </c>
      <c r="AF229" s="56">
        <v>271</v>
      </c>
      <c r="AH229" s="56">
        <v>281</v>
      </c>
      <c r="AJ229" s="56">
        <v>801</v>
      </c>
      <c r="AK229" s="56" t="s">
        <v>2148</v>
      </c>
      <c r="AL229" s="56">
        <v>287</v>
      </c>
      <c r="AN229" s="56">
        <v>124</v>
      </c>
      <c r="AP229" s="56">
        <v>171</v>
      </c>
      <c r="AR229" s="56">
        <v>145</v>
      </c>
      <c r="AT229" s="56">
        <v>162</v>
      </c>
      <c r="AV229" s="56">
        <v>184</v>
      </c>
      <c r="AX229" s="56">
        <v>393</v>
      </c>
      <c r="AY229" s="56" t="s">
        <v>2147</v>
      </c>
      <c r="AZ229" s="56">
        <v>227</v>
      </c>
      <c r="BB229" s="56">
        <v>230</v>
      </c>
    </row>
    <row r="230" spans="1:54" ht="16" x14ac:dyDescent="0.2">
      <c r="A230" s="56">
        <v>229</v>
      </c>
      <c r="B230" s="56">
        <v>229</v>
      </c>
      <c r="C230" s="56">
        <v>261</v>
      </c>
      <c r="D230" s="56" t="s">
        <v>1641</v>
      </c>
      <c r="E230" s="56" t="s">
        <v>264</v>
      </c>
      <c r="F230" s="56" t="s">
        <v>76</v>
      </c>
      <c r="G230" s="56" t="s">
        <v>58</v>
      </c>
      <c r="H230" s="56" t="s">
        <v>82</v>
      </c>
      <c r="I230" s="56" t="s">
        <v>50</v>
      </c>
      <c r="J230" s="56" t="s">
        <v>64</v>
      </c>
      <c r="K230" s="56">
        <v>43.3</v>
      </c>
      <c r="L230" s="56">
        <v>272</v>
      </c>
      <c r="M230" s="56">
        <v>58.1</v>
      </c>
      <c r="N230" s="56">
        <v>199</v>
      </c>
      <c r="O230" s="56">
        <v>55.1</v>
      </c>
      <c r="P230" s="56">
        <v>341</v>
      </c>
      <c r="Q230" s="56">
        <v>35.1</v>
      </c>
      <c r="R230" s="56">
        <v>522</v>
      </c>
      <c r="S230" s="56">
        <v>100</v>
      </c>
      <c r="T230" s="56">
        <v>24</v>
      </c>
      <c r="U230" s="56">
        <v>39.1</v>
      </c>
      <c r="V230" s="56">
        <v>501</v>
      </c>
      <c r="W230" s="56">
        <v>44.4</v>
      </c>
      <c r="X230" s="56">
        <v>470</v>
      </c>
      <c r="Y230" s="56">
        <v>88.9</v>
      </c>
      <c r="Z230" s="56">
        <v>191</v>
      </c>
      <c r="AA230" s="56">
        <v>87.9</v>
      </c>
      <c r="AB230" s="56">
        <v>120</v>
      </c>
      <c r="AC230" s="56">
        <v>68.599999999999994</v>
      </c>
      <c r="AD230" s="56">
        <v>341</v>
      </c>
      <c r="AE230" s="56">
        <v>53</v>
      </c>
      <c r="AF230" s="56">
        <v>272</v>
      </c>
      <c r="AH230" s="56">
        <v>199</v>
      </c>
      <c r="AJ230" s="56">
        <v>341</v>
      </c>
      <c r="AL230" s="56">
        <v>522</v>
      </c>
      <c r="AN230" s="56">
        <v>24</v>
      </c>
      <c r="AP230" s="56">
        <v>501</v>
      </c>
      <c r="AR230" s="56">
        <v>470</v>
      </c>
      <c r="AT230" s="56">
        <v>191</v>
      </c>
      <c r="AV230" s="56">
        <v>120</v>
      </c>
      <c r="AX230" s="56">
        <v>341</v>
      </c>
      <c r="AZ230" s="56">
        <v>229</v>
      </c>
      <c r="BB230" s="56">
        <v>261</v>
      </c>
    </row>
    <row r="231" spans="1:54" ht="16" x14ac:dyDescent="0.2">
      <c r="A231" s="56">
        <v>230</v>
      </c>
      <c r="B231" s="56">
        <v>230</v>
      </c>
      <c r="C231" s="56">
        <v>239</v>
      </c>
      <c r="D231" s="56" t="s">
        <v>1625</v>
      </c>
      <c r="E231" s="56" t="s">
        <v>910</v>
      </c>
      <c r="F231" s="56" t="s">
        <v>101</v>
      </c>
      <c r="G231" s="56" t="s">
        <v>58</v>
      </c>
      <c r="H231" s="56" t="s">
        <v>49</v>
      </c>
      <c r="I231" s="56" t="s">
        <v>50</v>
      </c>
      <c r="J231" s="56" t="s">
        <v>64</v>
      </c>
      <c r="K231" s="56">
        <v>42.1</v>
      </c>
      <c r="L231" s="56">
        <v>284</v>
      </c>
      <c r="M231" s="56">
        <v>24.1</v>
      </c>
      <c r="N231" s="56">
        <v>558</v>
      </c>
      <c r="O231" s="56">
        <v>57.3</v>
      </c>
      <c r="P231" s="56">
        <v>319</v>
      </c>
      <c r="Q231" s="56">
        <v>50.5</v>
      </c>
      <c r="R231" s="56">
        <v>373</v>
      </c>
      <c r="S231" s="56">
        <v>99.4</v>
      </c>
      <c r="T231" s="56">
        <v>120</v>
      </c>
      <c r="U231" s="56">
        <v>98.9</v>
      </c>
      <c r="V231" s="56">
        <v>71</v>
      </c>
      <c r="W231" s="56">
        <v>98.9</v>
      </c>
      <c r="X231" s="56">
        <v>62</v>
      </c>
      <c r="Y231" s="56">
        <v>82.2</v>
      </c>
      <c r="Z231" s="56">
        <v>308</v>
      </c>
      <c r="AA231" s="56">
        <v>60.7</v>
      </c>
      <c r="AB231" s="56">
        <v>265</v>
      </c>
      <c r="AC231" s="56">
        <v>83.7</v>
      </c>
      <c r="AD231" s="56" t="s">
        <v>1626</v>
      </c>
      <c r="AE231" s="56">
        <v>52.9</v>
      </c>
      <c r="AF231" s="56">
        <v>284</v>
      </c>
      <c r="AH231" s="56">
        <v>558</v>
      </c>
      <c r="AJ231" s="56">
        <v>319</v>
      </c>
      <c r="AL231" s="56">
        <v>373</v>
      </c>
      <c r="AN231" s="56">
        <v>120</v>
      </c>
      <c r="AP231" s="56">
        <v>71</v>
      </c>
      <c r="AR231" s="56">
        <v>62</v>
      </c>
      <c r="AT231" s="56">
        <v>308</v>
      </c>
      <c r="AV231" s="56">
        <v>265</v>
      </c>
      <c r="AX231" s="56">
        <v>129</v>
      </c>
      <c r="AY231" s="56" t="s">
        <v>2147</v>
      </c>
      <c r="AZ231" s="56">
        <v>230</v>
      </c>
      <c r="BB231" s="56">
        <v>239</v>
      </c>
    </row>
    <row r="232" spans="1:54" ht="16" x14ac:dyDescent="0.2">
      <c r="A232" s="56">
        <v>231</v>
      </c>
      <c r="B232" s="56">
        <v>230</v>
      </c>
      <c r="C232" s="56">
        <v>260</v>
      </c>
      <c r="D232" s="56" t="s">
        <v>1732</v>
      </c>
      <c r="E232" s="56" t="s">
        <v>423</v>
      </c>
      <c r="F232" s="56" t="s">
        <v>69</v>
      </c>
      <c r="G232" s="56" t="s">
        <v>84</v>
      </c>
      <c r="H232" s="56" t="s">
        <v>82</v>
      </c>
      <c r="I232" s="56" t="s">
        <v>50</v>
      </c>
      <c r="J232" s="56" t="s">
        <v>64</v>
      </c>
      <c r="K232" s="56">
        <v>57.1</v>
      </c>
      <c r="L232" s="56">
        <v>193</v>
      </c>
      <c r="M232" s="56">
        <v>46.3</v>
      </c>
      <c r="N232" s="56">
        <v>289</v>
      </c>
      <c r="O232" s="56">
        <v>15.5</v>
      </c>
      <c r="P232" s="56" t="s">
        <v>53</v>
      </c>
      <c r="Q232" s="56">
        <v>51.4</v>
      </c>
      <c r="R232" s="56">
        <v>367</v>
      </c>
      <c r="S232" s="56">
        <v>14.3</v>
      </c>
      <c r="T232" s="56" t="s">
        <v>53</v>
      </c>
      <c r="U232" s="56">
        <v>58.6</v>
      </c>
      <c r="V232" s="56">
        <v>350</v>
      </c>
      <c r="W232" s="56">
        <v>62.6</v>
      </c>
      <c r="X232" s="56">
        <v>317</v>
      </c>
      <c r="Y232" s="56">
        <v>98.4</v>
      </c>
      <c r="Z232" s="56">
        <v>17</v>
      </c>
      <c r="AA232" s="56">
        <v>97.3</v>
      </c>
      <c r="AB232" s="56">
        <v>54</v>
      </c>
      <c r="AC232" s="56">
        <v>79.3</v>
      </c>
      <c r="AD232" s="56">
        <v>184</v>
      </c>
      <c r="AE232" s="56">
        <v>52.9</v>
      </c>
      <c r="AF232" s="56">
        <v>193</v>
      </c>
      <c r="AH232" s="56">
        <v>289</v>
      </c>
      <c r="AJ232" s="56">
        <v>801</v>
      </c>
      <c r="AK232" s="56" t="s">
        <v>2148</v>
      </c>
      <c r="AL232" s="56">
        <v>367</v>
      </c>
      <c r="AN232" s="56">
        <v>801</v>
      </c>
      <c r="AO232" s="56" t="s">
        <v>2148</v>
      </c>
      <c r="AP232" s="56">
        <v>350</v>
      </c>
      <c r="AR232" s="56">
        <v>317</v>
      </c>
      <c r="AT232" s="56">
        <v>17</v>
      </c>
      <c r="AV232" s="56">
        <v>54</v>
      </c>
      <c r="AX232" s="56">
        <v>184</v>
      </c>
      <c r="AZ232" s="56">
        <v>230</v>
      </c>
      <c r="BB232" s="56">
        <v>260</v>
      </c>
    </row>
    <row r="233" spans="1:54" ht="16" x14ac:dyDescent="0.2">
      <c r="A233" s="56">
        <v>232</v>
      </c>
      <c r="B233" s="56">
        <v>232</v>
      </c>
      <c r="C233" s="56">
        <v>224</v>
      </c>
      <c r="D233" s="56" t="s">
        <v>1588</v>
      </c>
      <c r="E233" s="56" t="s">
        <v>216</v>
      </c>
      <c r="F233" s="56" t="s">
        <v>69</v>
      </c>
      <c r="G233" s="56" t="s">
        <v>77</v>
      </c>
      <c r="H233" s="56" t="s">
        <v>82</v>
      </c>
      <c r="I233" s="56" t="s">
        <v>50</v>
      </c>
      <c r="J233" s="56" t="s">
        <v>64</v>
      </c>
      <c r="K233" s="56">
        <v>37.9</v>
      </c>
      <c r="L233" s="56">
        <v>316</v>
      </c>
      <c r="M233" s="56">
        <v>46.2</v>
      </c>
      <c r="N233" s="56">
        <v>290</v>
      </c>
      <c r="O233" s="56">
        <v>5.2</v>
      </c>
      <c r="P233" s="56" t="s">
        <v>53</v>
      </c>
      <c r="Q233" s="56">
        <v>96.7</v>
      </c>
      <c r="R233" s="56">
        <v>59</v>
      </c>
      <c r="S233" s="56">
        <v>39.5</v>
      </c>
      <c r="T233" s="56">
        <v>504</v>
      </c>
      <c r="U233" s="56">
        <v>60.6</v>
      </c>
      <c r="V233" s="56">
        <v>338</v>
      </c>
      <c r="W233" s="56">
        <v>64.400000000000006</v>
      </c>
      <c r="X233" s="56">
        <v>307</v>
      </c>
      <c r="Y233" s="56">
        <v>86.7</v>
      </c>
      <c r="Z233" s="56">
        <v>226</v>
      </c>
      <c r="AA233" s="56">
        <v>27.1</v>
      </c>
      <c r="AB233" s="56">
        <v>606</v>
      </c>
      <c r="AC233" s="56">
        <v>75.400000000000006</v>
      </c>
      <c r="AD233" s="56" t="s">
        <v>901</v>
      </c>
      <c r="AE233" s="56">
        <v>52.2</v>
      </c>
      <c r="AF233" s="56">
        <v>316</v>
      </c>
      <c r="AH233" s="56">
        <v>290</v>
      </c>
      <c r="AJ233" s="56">
        <v>801</v>
      </c>
      <c r="AK233" s="56" t="s">
        <v>2148</v>
      </c>
      <c r="AL233" s="56">
        <v>59</v>
      </c>
      <c r="AN233" s="56">
        <v>504</v>
      </c>
      <c r="AP233" s="56">
        <v>338</v>
      </c>
      <c r="AR233" s="56">
        <v>307</v>
      </c>
      <c r="AT233" s="56">
        <v>226</v>
      </c>
      <c r="AV233" s="56">
        <v>606</v>
      </c>
      <c r="AX233" s="56">
        <v>228</v>
      </c>
      <c r="AY233" s="56" t="s">
        <v>2147</v>
      </c>
      <c r="AZ233" s="56">
        <v>232</v>
      </c>
      <c r="BB233" s="56">
        <v>224</v>
      </c>
    </row>
    <row r="234" spans="1:54" ht="16" x14ac:dyDescent="0.2">
      <c r="A234" s="56">
        <v>233</v>
      </c>
      <c r="B234" s="56">
        <v>233</v>
      </c>
      <c r="C234" s="56">
        <v>217</v>
      </c>
      <c r="D234" s="56" t="s">
        <v>1523</v>
      </c>
      <c r="E234" s="56" t="s">
        <v>100</v>
      </c>
      <c r="F234" s="56" t="s">
        <v>101</v>
      </c>
      <c r="G234" s="56" t="s">
        <v>77</v>
      </c>
      <c r="H234" s="56" t="s">
        <v>49</v>
      </c>
      <c r="I234" s="56" t="s">
        <v>50</v>
      </c>
      <c r="J234" s="56" t="s">
        <v>64</v>
      </c>
      <c r="K234" s="56">
        <v>33.4</v>
      </c>
      <c r="L234" s="56">
        <v>365</v>
      </c>
      <c r="M234" s="56">
        <v>29</v>
      </c>
      <c r="N234" s="56">
        <v>488</v>
      </c>
      <c r="O234" s="56">
        <v>13.2</v>
      </c>
      <c r="P234" s="56" t="s">
        <v>53</v>
      </c>
      <c r="Q234" s="56">
        <v>87.8</v>
      </c>
      <c r="R234" s="56">
        <v>110</v>
      </c>
      <c r="S234" s="56">
        <v>95.6</v>
      </c>
      <c r="T234" s="56">
        <v>173</v>
      </c>
      <c r="U234" s="56">
        <v>97.4</v>
      </c>
      <c r="V234" s="56">
        <v>97</v>
      </c>
      <c r="W234" s="56">
        <v>97.5</v>
      </c>
      <c r="X234" s="56">
        <v>85</v>
      </c>
      <c r="Y234" s="56">
        <v>82.1</v>
      </c>
      <c r="Z234" s="56">
        <v>310</v>
      </c>
      <c r="AA234" s="56">
        <v>28</v>
      </c>
      <c r="AB234" s="56">
        <v>594</v>
      </c>
      <c r="AC234" s="56">
        <v>82.2</v>
      </c>
      <c r="AD234" s="56" t="s">
        <v>1487</v>
      </c>
      <c r="AE234" s="56">
        <v>52.1</v>
      </c>
      <c r="AF234" s="56">
        <v>365</v>
      </c>
      <c r="AH234" s="56">
        <v>488</v>
      </c>
      <c r="AJ234" s="56">
        <v>801</v>
      </c>
      <c r="AK234" s="56" t="s">
        <v>2148</v>
      </c>
      <c r="AL234" s="56">
        <v>110</v>
      </c>
      <c r="AN234" s="56">
        <v>173</v>
      </c>
      <c r="AP234" s="56">
        <v>97</v>
      </c>
      <c r="AR234" s="56">
        <v>85</v>
      </c>
      <c r="AT234" s="56">
        <v>310</v>
      </c>
      <c r="AV234" s="56">
        <v>594</v>
      </c>
      <c r="AX234" s="56">
        <v>146</v>
      </c>
      <c r="AY234" s="56" t="s">
        <v>2147</v>
      </c>
      <c r="AZ234" s="56">
        <v>233</v>
      </c>
      <c r="BB234" s="56">
        <v>217</v>
      </c>
    </row>
    <row r="235" spans="1:54" ht="16" x14ac:dyDescent="0.2">
      <c r="A235" s="56">
        <v>234</v>
      </c>
      <c r="B235" s="56">
        <v>233</v>
      </c>
      <c r="C235" s="56">
        <v>232</v>
      </c>
      <c r="D235" s="56" t="s">
        <v>1841</v>
      </c>
      <c r="E235" s="56" t="s">
        <v>220</v>
      </c>
      <c r="F235" s="56" t="s">
        <v>47</v>
      </c>
      <c r="G235" s="56" t="s">
        <v>84</v>
      </c>
      <c r="H235" s="56" t="s">
        <v>82</v>
      </c>
      <c r="I235" s="56" t="s">
        <v>50</v>
      </c>
      <c r="J235" s="56" t="s">
        <v>64</v>
      </c>
      <c r="K235" s="56">
        <v>81.7</v>
      </c>
      <c r="L235" s="56">
        <v>91</v>
      </c>
      <c r="M235" s="56">
        <v>50.9</v>
      </c>
      <c r="N235" s="56">
        <v>247</v>
      </c>
      <c r="O235" s="56">
        <v>22.1</v>
      </c>
      <c r="P235" s="56">
        <v>788</v>
      </c>
      <c r="Q235" s="56">
        <v>37.200000000000003</v>
      </c>
      <c r="R235" s="56">
        <v>500</v>
      </c>
      <c r="S235" s="56">
        <v>15.1</v>
      </c>
      <c r="T235" s="56" t="s">
        <v>53</v>
      </c>
      <c r="U235" s="56">
        <v>4</v>
      </c>
      <c r="V235" s="56" t="s">
        <v>53</v>
      </c>
      <c r="W235" s="56">
        <v>8.6999999999999993</v>
      </c>
      <c r="X235" s="56" t="s">
        <v>53</v>
      </c>
      <c r="Y235" s="56">
        <v>84.5</v>
      </c>
      <c r="Z235" s="56">
        <v>265</v>
      </c>
      <c r="AA235" s="56">
        <v>32.5</v>
      </c>
      <c r="AB235" s="56">
        <v>521</v>
      </c>
      <c r="AC235" s="56">
        <v>79.5</v>
      </c>
      <c r="AD235" s="56" t="s">
        <v>1592</v>
      </c>
      <c r="AE235" s="56">
        <v>52.1</v>
      </c>
      <c r="AF235" s="56">
        <v>91</v>
      </c>
      <c r="AH235" s="56">
        <v>247</v>
      </c>
      <c r="AJ235" s="56">
        <v>788</v>
      </c>
      <c r="AL235" s="56">
        <v>500</v>
      </c>
      <c r="AN235" s="56">
        <v>801</v>
      </c>
      <c r="AO235" s="56" t="s">
        <v>2148</v>
      </c>
      <c r="AP235" s="56">
        <v>801</v>
      </c>
      <c r="AQ235" s="56" t="s">
        <v>2148</v>
      </c>
      <c r="AR235" s="56">
        <v>801</v>
      </c>
      <c r="AS235" s="56" t="s">
        <v>2148</v>
      </c>
      <c r="AT235" s="56">
        <v>265</v>
      </c>
      <c r="AV235" s="56">
        <v>521</v>
      </c>
      <c r="AX235" s="56">
        <v>180</v>
      </c>
      <c r="AY235" s="56" t="s">
        <v>2147</v>
      </c>
      <c r="AZ235" s="56">
        <v>233</v>
      </c>
      <c r="BB235" s="56">
        <v>232</v>
      </c>
    </row>
    <row r="236" spans="1:54" ht="16" x14ac:dyDescent="0.2">
      <c r="A236" s="56">
        <v>235</v>
      </c>
      <c r="B236" s="56">
        <v>233</v>
      </c>
      <c r="C236" s="56">
        <v>236</v>
      </c>
      <c r="D236" s="56" t="s">
        <v>1811</v>
      </c>
      <c r="E236" s="56" t="s">
        <v>133</v>
      </c>
      <c r="F236" s="56" t="s">
        <v>69</v>
      </c>
      <c r="G236" s="56" t="s">
        <v>84</v>
      </c>
      <c r="H236" s="56" t="s">
        <v>82</v>
      </c>
      <c r="I236" s="56" t="s">
        <v>50</v>
      </c>
      <c r="J236" s="56" t="s">
        <v>64</v>
      </c>
      <c r="K236" s="56">
        <v>73.5</v>
      </c>
      <c r="L236" s="56">
        <v>119</v>
      </c>
      <c r="M236" s="56">
        <v>40.200000000000003</v>
      </c>
      <c r="N236" s="56">
        <v>341</v>
      </c>
      <c r="O236" s="56">
        <v>13.5</v>
      </c>
      <c r="P236" s="56" t="s">
        <v>53</v>
      </c>
      <c r="Q236" s="56">
        <v>54.4</v>
      </c>
      <c r="R236" s="56">
        <v>337</v>
      </c>
      <c r="S236" s="56">
        <v>15.5</v>
      </c>
      <c r="T236" s="56">
        <v>796</v>
      </c>
      <c r="U236" s="56">
        <v>18.8</v>
      </c>
      <c r="V236" s="56">
        <v>748</v>
      </c>
      <c r="W236" s="56">
        <v>24.9</v>
      </c>
      <c r="X236" s="56">
        <v>686</v>
      </c>
      <c r="Y236" s="56">
        <v>95.5</v>
      </c>
      <c r="Z236" s="56">
        <v>70</v>
      </c>
      <c r="AA236" s="56">
        <v>29.6</v>
      </c>
      <c r="AB236" s="56">
        <v>555</v>
      </c>
      <c r="AC236" s="56">
        <v>85</v>
      </c>
      <c r="AD236" s="56" t="s">
        <v>1456</v>
      </c>
      <c r="AE236" s="56">
        <v>52.1</v>
      </c>
      <c r="AF236" s="56">
        <v>119</v>
      </c>
      <c r="AH236" s="56">
        <v>341</v>
      </c>
      <c r="AJ236" s="56">
        <v>801</v>
      </c>
      <c r="AK236" s="56" t="s">
        <v>2148</v>
      </c>
      <c r="AL236" s="56">
        <v>337</v>
      </c>
      <c r="AN236" s="56">
        <v>796</v>
      </c>
      <c r="AP236" s="56">
        <v>748</v>
      </c>
      <c r="AR236" s="56">
        <v>686</v>
      </c>
      <c r="AT236" s="56">
        <v>70</v>
      </c>
      <c r="AV236" s="56">
        <v>555</v>
      </c>
      <c r="AX236" s="56">
        <v>110</v>
      </c>
      <c r="AY236" s="56" t="s">
        <v>2147</v>
      </c>
      <c r="AZ236" s="56">
        <v>233</v>
      </c>
      <c r="BB236" s="56">
        <v>236</v>
      </c>
    </row>
    <row r="237" spans="1:54" ht="16" x14ac:dyDescent="0.2">
      <c r="A237" s="56">
        <v>236</v>
      </c>
      <c r="B237" s="56">
        <v>236</v>
      </c>
      <c r="C237" s="56">
        <v>236</v>
      </c>
      <c r="D237" s="56" t="s">
        <v>1406</v>
      </c>
      <c r="E237" s="56" t="s">
        <v>46</v>
      </c>
      <c r="F237" s="56" t="s">
        <v>47</v>
      </c>
      <c r="G237" s="56" t="s">
        <v>58</v>
      </c>
      <c r="H237" s="56" t="s">
        <v>82</v>
      </c>
      <c r="I237" s="56" t="s">
        <v>50</v>
      </c>
      <c r="J237" s="56" t="s">
        <v>51</v>
      </c>
      <c r="K237" s="56">
        <v>27.1</v>
      </c>
      <c r="L237" s="56">
        <v>463</v>
      </c>
      <c r="M237" s="56">
        <v>32.4</v>
      </c>
      <c r="N237" s="56">
        <v>443</v>
      </c>
      <c r="O237" s="56">
        <v>98.2</v>
      </c>
      <c r="P237" s="56">
        <v>51</v>
      </c>
      <c r="Q237" s="56">
        <v>56.6</v>
      </c>
      <c r="R237" s="56">
        <v>314</v>
      </c>
      <c r="S237" s="56">
        <v>80.5</v>
      </c>
      <c r="T237" s="56">
        <v>294</v>
      </c>
      <c r="U237" s="56">
        <v>96.2</v>
      </c>
      <c r="V237" s="56">
        <v>109</v>
      </c>
      <c r="W237" s="56">
        <v>96.5</v>
      </c>
      <c r="X237" s="56">
        <v>94</v>
      </c>
      <c r="Y237" s="56">
        <v>63.7</v>
      </c>
      <c r="Z237" s="56">
        <v>641</v>
      </c>
      <c r="AA237" s="56">
        <v>51.2</v>
      </c>
      <c r="AB237" s="56">
        <v>333</v>
      </c>
      <c r="AC237" s="56">
        <v>72.3</v>
      </c>
      <c r="AD237" s="56" t="s">
        <v>1407</v>
      </c>
      <c r="AE237" s="56">
        <v>51.9</v>
      </c>
      <c r="AF237" s="56">
        <v>463</v>
      </c>
      <c r="AH237" s="56">
        <v>443</v>
      </c>
      <c r="AJ237" s="56">
        <v>51</v>
      </c>
      <c r="AL237" s="56">
        <v>314</v>
      </c>
      <c r="AN237" s="56">
        <v>294</v>
      </c>
      <c r="AP237" s="56">
        <v>109</v>
      </c>
      <c r="AR237" s="56">
        <v>94</v>
      </c>
      <c r="AT237" s="56">
        <v>641</v>
      </c>
      <c r="AV237" s="56">
        <v>333</v>
      </c>
      <c r="AX237" s="56">
        <v>286</v>
      </c>
      <c r="AY237" s="56" t="s">
        <v>2147</v>
      </c>
      <c r="AZ237" s="56">
        <v>236</v>
      </c>
      <c r="BB237" s="56">
        <v>236</v>
      </c>
    </row>
    <row r="238" spans="1:54" ht="16" x14ac:dyDescent="0.2">
      <c r="A238" s="56">
        <v>237</v>
      </c>
      <c r="B238" s="56">
        <v>237</v>
      </c>
      <c r="C238" s="56">
        <v>250</v>
      </c>
      <c r="D238" s="56" t="s">
        <v>1620</v>
      </c>
      <c r="E238" s="56" t="s">
        <v>337</v>
      </c>
      <c r="F238" s="56" t="s">
        <v>76</v>
      </c>
      <c r="G238" s="56" t="s">
        <v>58</v>
      </c>
      <c r="H238" s="56" t="s">
        <v>82</v>
      </c>
      <c r="I238" s="56" t="s">
        <v>50</v>
      </c>
      <c r="J238" s="56" t="s">
        <v>51</v>
      </c>
      <c r="K238" s="56">
        <v>41.5</v>
      </c>
      <c r="L238" s="56">
        <v>288</v>
      </c>
      <c r="M238" s="56">
        <v>58.1</v>
      </c>
      <c r="N238" s="56">
        <v>200</v>
      </c>
      <c r="O238" s="56">
        <v>52.3</v>
      </c>
      <c r="P238" s="56">
        <v>358</v>
      </c>
      <c r="Q238" s="56">
        <v>37.799999999999997</v>
      </c>
      <c r="R238" s="56">
        <v>494</v>
      </c>
      <c r="S238" s="56">
        <v>71.400000000000006</v>
      </c>
      <c r="T238" s="56">
        <v>330</v>
      </c>
      <c r="U238" s="56">
        <v>45.2</v>
      </c>
      <c r="V238" s="56">
        <v>449</v>
      </c>
      <c r="W238" s="56">
        <v>50.2</v>
      </c>
      <c r="X238" s="56">
        <v>413</v>
      </c>
      <c r="Y238" s="56">
        <v>68.7</v>
      </c>
      <c r="Z238" s="56">
        <v>554</v>
      </c>
      <c r="AA238" s="56">
        <v>98.7</v>
      </c>
      <c r="AB238" s="56">
        <v>33</v>
      </c>
      <c r="AC238" s="56">
        <v>77.7</v>
      </c>
      <c r="AD238" s="56">
        <v>204</v>
      </c>
      <c r="AE238" s="56">
        <v>51.6</v>
      </c>
      <c r="AF238" s="56">
        <v>288</v>
      </c>
      <c r="AH238" s="56">
        <v>200</v>
      </c>
      <c r="AJ238" s="56">
        <v>358</v>
      </c>
      <c r="AL238" s="56">
        <v>494</v>
      </c>
      <c r="AN238" s="56">
        <v>330</v>
      </c>
      <c r="AP238" s="56">
        <v>449</v>
      </c>
      <c r="AR238" s="56">
        <v>413</v>
      </c>
      <c r="AT238" s="56">
        <v>554</v>
      </c>
      <c r="AV238" s="56">
        <v>33</v>
      </c>
      <c r="AX238" s="56">
        <v>204</v>
      </c>
      <c r="AZ238" s="56">
        <v>237</v>
      </c>
      <c r="BB238" s="56">
        <v>250</v>
      </c>
    </row>
    <row r="239" spans="1:54" ht="16" x14ac:dyDescent="0.2">
      <c r="A239" s="56">
        <v>238</v>
      </c>
      <c r="B239" s="56">
        <v>237</v>
      </c>
      <c r="C239" s="56">
        <v>278</v>
      </c>
      <c r="D239" s="56" t="s">
        <v>1714</v>
      </c>
      <c r="E239" s="56" t="s">
        <v>423</v>
      </c>
      <c r="F239" s="56" t="s">
        <v>69</v>
      </c>
      <c r="G239" s="56" t="s">
        <v>84</v>
      </c>
      <c r="H239" s="56" t="s">
        <v>82</v>
      </c>
      <c r="I239" s="56" t="s">
        <v>50</v>
      </c>
      <c r="J239" s="56" t="s">
        <v>64</v>
      </c>
      <c r="K239" s="56">
        <v>52.5</v>
      </c>
      <c r="L239" s="56">
        <v>212</v>
      </c>
      <c r="M239" s="56">
        <v>41.5</v>
      </c>
      <c r="N239" s="56">
        <v>328</v>
      </c>
      <c r="O239" s="56">
        <v>13.6</v>
      </c>
      <c r="P239" s="56" t="s">
        <v>53</v>
      </c>
      <c r="Q239" s="56">
        <v>73.599999999999994</v>
      </c>
      <c r="R239" s="56">
        <v>185</v>
      </c>
      <c r="S239" s="56">
        <v>9.1999999999999993</v>
      </c>
      <c r="T239" s="56" t="s">
        <v>53</v>
      </c>
      <c r="U239" s="56">
        <v>38.200000000000003</v>
      </c>
      <c r="V239" s="56">
        <v>513</v>
      </c>
      <c r="W239" s="56">
        <v>33.1</v>
      </c>
      <c r="X239" s="56">
        <v>575</v>
      </c>
      <c r="Y239" s="56">
        <v>94.3</v>
      </c>
      <c r="Z239" s="56">
        <v>94</v>
      </c>
      <c r="AA239" s="56">
        <v>61.2</v>
      </c>
      <c r="AB239" s="56">
        <v>261</v>
      </c>
      <c r="AC239" s="56">
        <v>77.3</v>
      </c>
      <c r="AD239" s="56" t="s">
        <v>1656</v>
      </c>
      <c r="AE239" s="56">
        <v>51.6</v>
      </c>
      <c r="AF239" s="56">
        <v>212</v>
      </c>
      <c r="AH239" s="56">
        <v>328</v>
      </c>
      <c r="AJ239" s="56">
        <v>801</v>
      </c>
      <c r="AK239" s="56" t="s">
        <v>2148</v>
      </c>
      <c r="AL239" s="56">
        <v>185</v>
      </c>
      <c r="AN239" s="56">
        <v>801</v>
      </c>
      <c r="AO239" s="56" t="s">
        <v>2148</v>
      </c>
      <c r="AP239" s="56">
        <v>513</v>
      </c>
      <c r="AR239" s="56">
        <v>575</v>
      </c>
      <c r="AT239" s="56">
        <v>94</v>
      </c>
      <c r="AV239" s="56">
        <v>261</v>
      </c>
      <c r="AX239" s="56">
        <v>208</v>
      </c>
      <c r="AY239" s="56" t="s">
        <v>2147</v>
      </c>
      <c r="AZ239" s="56">
        <v>237</v>
      </c>
      <c r="BB239" s="56">
        <v>278</v>
      </c>
    </row>
    <row r="240" spans="1:54" ht="16" x14ac:dyDescent="0.2">
      <c r="A240" s="56">
        <v>239</v>
      </c>
      <c r="B240" s="56">
        <v>239</v>
      </c>
      <c r="C240" s="56">
        <v>230</v>
      </c>
      <c r="D240" s="56" t="s">
        <v>1515</v>
      </c>
      <c r="E240" s="56" t="s">
        <v>1237</v>
      </c>
      <c r="F240" s="56" t="s">
        <v>69</v>
      </c>
      <c r="G240" s="56" t="s">
        <v>77</v>
      </c>
      <c r="H240" s="56" t="s">
        <v>62</v>
      </c>
      <c r="I240" s="56" t="s">
        <v>50</v>
      </c>
      <c r="J240" s="56" t="s">
        <v>64</v>
      </c>
      <c r="K240" s="56">
        <v>32.799999999999997</v>
      </c>
      <c r="L240" s="56">
        <v>373</v>
      </c>
      <c r="M240" s="56">
        <v>33.700000000000003</v>
      </c>
      <c r="N240" s="56">
        <v>425</v>
      </c>
      <c r="O240" s="56">
        <v>18.600000000000001</v>
      </c>
      <c r="P240" s="56" t="s">
        <v>53</v>
      </c>
      <c r="Q240" s="56">
        <v>71.7</v>
      </c>
      <c r="R240" s="56">
        <v>203</v>
      </c>
      <c r="S240" s="56">
        <v>99.9</v>
      </c>
      <c r="T240" s="56">
        <v>103</v>
      </c>
      <c r="U240" s="56">
        <v>100</v>
      </c>
      <c r="V240" s="56">
        <v>21</v>
      </c>
      <c r="W240" s="56">
        <v>100</v>
      </c>
      <c r="X240" s="56">
        <v>14</v>
      </c>
      <c r="Y240" s="56">
        <v>85.6</v>
      </c>
      <c r="Z240" s="56">
        <v>243</v>
      </c>
      <c r="AA240" s="56">
        <v>49.6</v>
      </c>
      <c r="AB240" s="56">
        <v>350</v>
      </c>
      <c r="AC240" s="56">
        <v>80.2</v>
      </c>
      <c r="AD240" s="56" t="s">
        <v>1426</v>
      </c>
      <c r="AE240" s="56">
        <v>51.4</v>
      </c>
      <c r="AF240" s="56">
        <v>373</v>
      </c>
      <c r="AH240" s="56">
        <v>425</v>
      </c>
      <c r="AJ240" s="56">
        <v>801</v>
      </c>
      <c r="AK240" s="56" t="s">
        <v>2148</v>
      </c>
      <c r="AL240" s="56">
        <v>203</v>
      </c>
      <c r="AN240" s="56">
        <v>103</v>
      </c>
      <c r="AP240" s="56">
        <v>21</v>
      </c>
      <c r="AR240" s="56">
        <v>14</v>
      </c>
      <c r="AT240" s="56">
        <v>243</v>
      </c>
      <c r="AV240" s="56">
        <v>350</v>
      </c>
      <c r="AX240" s="56">
        <v>166</v>
      </c>
      <c r="AY240" s="56" t="s">
        <v>2147</v>
      </c>
      <c r="AZ240" s="56">
        <v>239</v>
      </c>
      <c r="BB240" s="56">
        <v>230</v>
      </c>
    </row>
    <row r="241" spans="1:54" ht="16" x14ac:dyDescent="0.2">
      <c r="A241" s="56">
        <v>240</v>
      </c>
      <c r="B241" s="56">
        <v>240</v>
      </c>
      <c r="C241" s="56">
        <v>281</v>
      </c>
      <c r="D241" s="56" t="s">
        <v>1636</v>
      </c>
      <c r="E241" s="56" t="s">
        <v>767</v>
      </c>
      <c r="F241" s="56" t="s">
        <v>76</v>
      </c>
      <c r="G241" s="56" t="s">
        <v>77</v>
      </c>
      <c r="H241" s="56" t="s">
        <v>82</v>
      </c>
      <c r="I241" s="56" t="s">
        <v>50</v>
      </c>
      <c r="J241" s="56" t="s">
        <v>64</v>
      </c>
      <c r="K241" s="56">
        <v>42.9</v>
      </c>
      <c r="L241" s="56">
        <v>276</v>
      </c>
      <c r="M241" s="56">
        <v>36.4</v>
      </c>
      <c r="N241" s="56">
        <v>394</v>
      </c>
      <c r="O241" s="56">
        <v>74.599999999999994</v>
      </c>
      <c r="P241" s="56">
        <v>201</v>
      </c>
      <c r="Q241" s="56">
        <v>41.9</v>
      </c>
      <c r="R241" s="56">
        <v>452</v>
      </c>
      <c r="S241" s="56">
        <v>81.900000000000006</v>
      </c>
      <c r="T241" s="56">
        <v>279</v>
      </c>
      <c r="U241" s="56">
        <v>33.5</v>
      </c>
      <c r="V241" s="56">
        <v>551</v>
      </c>
      <c r="W241" s="56">
        <v>38.799999999999997</v>
      </c>
      <c r="X241" s="56">
        <v>509</v>
      </c>
      <c r="Y241" s="56">
        <v>74.2</v>
      </c>
      <c r="Z241" s="56">
        <v>460</v>
      </c>
      <c r="AA241" s="56">
        <v>97.1</v>
      </c>
      <c r="AB241" s="56">
        <v>57</v>
      </c>
      <c r="AC241" s="56">
        <v>65.5</v>
      </c>
      <c r="AD241" s="56" t="s">
        <v>762</v>
      </c>
      <c r="AE241" s="56">
        <v>51.3</v>
      </c>
      <c r="AF241" s="56">
        <v>276</v>
      </c>
      <c r="AH241" s="56">
        <v>394</v>
      </c>
      <c r="AJ241" s="56">
        <v>201</v>
      </c>
      <c r="AL241" s="56">
        <v>452</v>
      </c>
      <c r="AN241" s="56">
        <v>279</v>
      </c>
      <c r="AP241" s="56">
        <v>551</v>
      </c>
      <c r="AR241" s="56">
        <v>509</v>
      </c>
      <c r="AT241" s="56">
        <v>460</v>
      </c>
      <c r="AV241" s="56">
        <v>57</v>
      </c>
      <c r="AX241" s="56">
        <v>387</v>
      </c>
      <c r="AY241" s="56" t="s">
        <v>2147</v>
      </c>
      <c r="AZ241" s="56">
        <v>240</v>
      </c>
      <c r="BB241" s="56">
        <v>281</v>
      </c>
    </row>
    <row r="242" spans="1:54" ht="16" x14ac:dyDescent="0.2">
      <c r="A242" s="56">
        <v>241</v>
      </c>
      <c r="B242" s="56">
        <v>240</v>
      </c>
      <c r="C242" s="56">
        <v>244</v>
      </c>
      <c r="D242" s="56" t="s">
        <v>1734</v>
      </c>
      <c r="E242" s="56" t="s">
        <v>910</v>
      </c>
      <c r="F242" s="56" t="s">
        <v>101</v>
      </c>
      <c r="G242" s="56" t="s">
        <v>77</v>
      </c>
      <c r="H242" s="56" t="s">
        <v>49</v>
      </c>
      <c r="I242" s="56" t="s">
        <v>50</v>
      </c>
      <c r="J242" s="56" t="s">
        <v>64</v>
      </c>
      <c r="K242" s="56">
        <v>57.2</v>
      </c>
      <c r="L242" s="56">
        <v>192</v>
      </c>
      <c r="M242" s="56">
        <v>32.200000000000003</v>
      </c>
      <c r="N242" s="56">
        <v>445</v>
      </c>
      <c r="O242" s="56">
        <v>15.7</v>
      </c>
      <c r="P242" s="56" t="s">
        <v>53</v>
      </c>
      <c r="Q242" s="56">
        <v>44.3</v>
      </c>
      <c r="R242" s="56">
        <v>424</v>
      </c>
      <c r="S242" s="56">
        <v>100</v>
      </c>
      <c r="T242" s="56">
        <v>96</v>
      </c>
      <c r="U242" s="56">
        <v>56.7</v>
      </c>
      <c r="V242" s="56">
        <v>367</v>
      </c>
      <c r="W242" s="56">
        <v>60.9</v>
      </c>
      <c r="X242" s="56">
        <v>332</v>
      </c>
      <c r="Y242" s="56">
        <v>70.099999999999994</v>
      </c>
      <c r="Z242" s="56">
        <v>530</v>
      </c>
      <c r="AA242" s="56">
        <v>77.599999999999994</v>
      </c>
      <c r="AB242" s="56">
        <v>168</v>
      </c>
      <c r="AC242" s="56">
        <v>83.3</v>
      </c>
      <c r="AD242" s="56">
        <v>132</v>
      </c>
      <c r="AE242" s="56">
        <v>51.3</v>
      </c>
      <c r="AF242" s="56">
        <v>192</v>
      </c>
      <c r="AH242" s="56">
        <v>445</v>
      </c>
      <c r="AJ242" s="56">
        <v>801</v>
      </c>
      <c r="AK242" s="56" t="s">
        <v>2148</v>
      </c>
      <c r="AL242" s="56">
        <v>424</v>
      </c>
      <c r="AN242" s="56">
        <v>96</v>
      </c>
      <c r="AP242" s="56">
        <v>367</v>
      </c>
      <c r="AR242" s="56">
        <v>332</v>
      </c>
      <c r="AT242" s="56">
        <v>530</v>
      </c>
      <c r="AV242" s="56">
        <v>168</v>
      </c>
      <c r="AX242" s="56">
        <v>132</v>
      </c>
      <c r="AZ242" s="56">
        <v>240</v>
      </c>
      <c r="BB242" s="56">
        <v>244</v>
      </c>
    </row>
    <row r="243" spans="1:54" ht="16" x14ac:dyDescent="0.2">
      <c r="A243" s="56">
        <v>242</v>
      </c>
      <c r="B243" s="56">
        <v>242</v>
      </c>
      <c r="C243" s="56">
        <v>241</v>
      </c>
      <c r="D243" s="56" t="s">
        <v>1699</v>
      </c>
      <c r="E243" s="56" t="s">
        <v>133</v>
      </c>
      <c r="F243" s="56" t="s">
        <v>69</v>
      </c>
      <c r="G243" s="56" t="s">
        <v>84</v>
      </c>
      <c r="H243" s="56" t="s">
        <v>62</v>
      </c>
      <c r="I243" s="56" t="s">
        <v>50</v>
      </c>
      <c r="J243" s="56" t="s">
        <v>64</v>
      </c>
      <c r="K243" s="56">
        <v>50.3</v>
      </c>
      <c r="L243" s="56">
        <v>223</v>
      </c>
      <c r="M243" s="56">
        <v>64.599999999999994</v>
      </c>
      <c r="N243" s="56">
        <v>164</v>
      </c>
      <c r="O243" s="56">
        <v>4.5</v>
      </c>
      <c r="P243" s="56" t="s">
        <v>53</v>
      </c>
      <c r="Q243" s="56">
        <v>68.099999999999994</v>
      </c>
      <c r="R243" s="56">
        <v>230</v>
      </c>
      <c r="S243" s="56">
        <v>7.3</v>
      </c>
      <c r="T243" s="56" t="s">
        <v>53</v>
      </c>
      <c r="U243" s="56">
        <v>57.9</v>
      </c>
      <c r="V243" s="56">
        <v>356</v>
      </c>
      <c r="W243" s="56">
        <v>61.9</v>
      </c>
      <c r="X243" s="56">
        <v>324</v>
      </c>
      <c r="Y243" s="56">
        <v>79.099999999999994</v>
      </c>
      <c r="Z243" s="56">
        <v>366</v>
      </c>
      <c r="AA243" s="56">
        <v>37.799999999999997</v>
      </c>
      <c r="AB243" s="56">
        <v>462</v>
      </c>
      <c r="AC243" s="56">
        <v>73.599999999999994</v>
      </c>
      <c r="AD243" s="56" t="s">
        <v>1441</v>
      </c>
      <c r="AE243" s="56">
        <v>51.2</v>
      </c>
      <c r="AF243" s="56">
        <v>223</v>
      </c>
      <c r="AH243" s="56">
        <v>164</v>
      </c>
      <c r="AJ243" s="56">
        <v>801</v>
      </c>
      <c r="AK243" s="56" t="s">
        <v>2148</v>
      </c>
      <c r="AL243" s="56">
        <v>230</v>
      </c>
      <c r="AN243" s="56">
        <v>801</v>
      </c>
      <c r="AO243" s="56" t="s">
        <v>2148</v>
      </c>
      <c r="AP243" s="56">
        <v>356</v>
      </c>
      <c r="AR243" s="56">
        <v>324</v>
      </c>
      <c r="AT243" s="56">
        <v>366</v>
      </c>
      <c r="AV243" s="56">
        <v>462</v>
      </c>
      <c r="AX243" s="56">
        <v>265</v>
      </c>
      <c r="AY243" s="56" t="s">
        <v>2147</v>
      </c>
      <c r="AZ243" s="56">
        <v>242</v>
      </c>
      <c r="BB243" s="56">
        <v>241</v>
      </c>
    </row>
    <row r="244" spans="1:54" ht="16" x14ac:dyDescent="0.2">
      <c r="A244" s="56">
        <v>243</v>
      </c>
      <c r="B244" s="56">
        <v>243</v>
      </c>
      <c r="C244" s="56">
        <v>252</v>
      </c>
      <c r="D244" s="56" t="s">
        <v>1735</v>
      </c>
      <c r="E244" s="56" t="s">
        <v>216</v>
      </c>
      <c r="F244" s="56" t="s">
        <v>69</v>
      </c>
      <c r="G244" s="56" t="s">
        <v>77</v>
      </c>
      <c r="H244" s="56" t="s">
        <v>82</v>
      </c>
      <c r="I244" s="56" t="s">
        <v>50</v>
      </c>
      <c r="J244" s="56" t="s">
        <v>64</v>
      </c>
      <c r="K244" s="56">
        <v>57.3</v>
      </c>
      <c r="L244" s="56">
        <v>190</v>
      </c>
      <c r="M244" s="56">
        <v>35.6</v>
      </c>
      <c r="N244" s="56">
        <v>405</v>
      </c>
      <c r="O244" s="56">
        <v>87</v>
      </c>
      <c r="P244" s="56">
        <v>122</v>
      </c>
      <c r="Q244" s="56">
        <v>25.8</v>
      </c>
      <c r="R244" s="56">
        <v>626</v>
      </c>
      <c r="S244" s="56">
        <v>59.2</v>
      </c>
      <c r="T244" s="56">
        <v>395</v>
      </c>
      <c r="U244" s="56">
        <v>37.9</v>
      </c>
      <c r="V244" s="56">
        <v>517</v>
      </c>
      <c r="W244" s="56">
        <v>43.4</v>
      </c>
      <c r="X244" s="56">
        <v>479</v>
      </c>
      <c r="Y244" s="56">
        <v>95.2</v>
      </c>
      <c r="Z244" s="56">
        <v>80</v>
      </c>
      <c r="AA244" s="56">
        <v>51.2</v>
      </c>
      <c r="AB244" s="56">
        <v>334</v>
      </c>
      <c r="AC244" s="56">
        <v>61</v>
      </c>
      <c r="AD244" s="56" t="s">
        <v>1113</v>
      </c>
      <c r="AE244" s="56">
        <v>51.1</v>
      </c>
      <c r="AF244" s="56">
        <v>190</v>
      </c>
      <c r="AH244" s="56">
        <v>405</v>
      </c>
      <c r="AJ244" s="56">
        <v>122</v>
      </c>
      <c r="AL244" s="56">
        <v>626</v>
      </c>
      <c r="AN244" s="56">
        <v>395</v>
      </c>
      <c r="AP244" s="56">
        <v>517</v>
      </c>
      <c r="AR244" s="56">
        <v>479</v>
      </c>
      <c r="AT244" s="56">
        <v>80</v>
      </c>
      <c r="AV244" s="56">
        <v>334</v>
      </c>
      <c r="AX244" s="56">
        <v>480</v>
      </c>
      <c r="AY244" s="56" t="s">
        <v>2147</v>
      </c>
      <c r="AZ244" s="56">
        <v>243</v>
      </c>
      <c r="BB244" s="56">
        <v>252</v>
      </c>
    </row>
    <row r="245" spans="1:54" ht="16" x14ac:dyDescent="0.2">
      <c r="A245" s="56">
        <v>244</v>
      </c>
      <c r="B245" s="56">
        <v>244</v>
      </c>
      <c r="C245" s="56">
        <v>183</v>
      </c>
      <c r="D245" s="56" t="s">
        <v>962</v>
      </c>
      <c r="E245" s="56" t="s">
        <v>963</v>
      </c>
      <c r="F245" s="56" t="s">
        <v>76</v>
      </c>
      <c r="G245" s="56" t="s">
        <v>48</v>
      </c>
      <c r="H245" s="56" t="s">
        <v>62</v>
      </c>
      <c r="I245" s="56" t="s">
        <v>50</v>
      </c>
      <c r="J245" s="56" t="s">
        <v>64</v>
      </c>
      <c r="K245" s="56">
        <v>14.3</v>
      </c>
      <c r="L245" s="56" t="s">
        <v>52</v>
      </c>
      <c r="M245" s="56">
        <v>6.8</v>
      </c>
      <c r="N245" s="56" t="s">
        <v>52</v>
      </c>
      <c r="O245" s="56">
        <v>100</v>
      </c>
      <c r="P245" s="56">
        <v>20</v>
      </c>
      <c r="Q245" s="56">
        <v>100</v>
      </c>
      <c r="R245" s="56">
        <v>6</v>
      </c>
      <c r="S245" s="56">
        <v>100</v>
      </c>
      <c r="T245" s="56">
        <v>10</v>
      </c>
      <c r="U245" s="56">
        <v>100</v>
      </c>
      <c r="V245" s="56">
        <v>6</v>
      </c>
      <c r="W245" s="56">
        <v>99.9</v>
      </c>
      <c r="X245" s="56">
        <v>29</v>
      </c>
      <c r="Y245" s="56">
        <v>75.7</v>
      </c>
      <c r="Z245" s="56">
        <v>424</v>
      </c>
      <c r="AA245" s="56">
        <v>6.8</v>
      </c>
      <c r="AB245" s="56" t="s">
        <v>53</v>
      </c>
      <c r="AC245" s="56">
        <v>38.5</v>
      </c>
      <c r="AD245" s="56" t="s">
        <v>53</v>
      </c>
      <c r="AE245" s="56">
        <v>50.9</v>
      </c>
      <c r="AF245" s="56">
        <v>701</v>
      </c>
      <c r="AG245" s="56" t="s">
        <v>2148</v>
      </c>
      <c r="AH245" s="56">
        <v>701</v>
      </c>
      <c r="AI245" s="56" t="s">
        <v>2148</v>
      </c>
      <c r="AJ245" s="56">
        <v>20</v>
      </c>
      <c r="AL245" s="56">
        <v>6</v>
      </c>
      <c r="AN245" s="56">
        <v>10</v>
      </c>
      <c r="AP245" s="56">
        <v>6</v>
      </c>
      <c r="AR245" s="56">
        <v>29</v>
      </c>
      <c r="AT245" s="56">
        <v>424</v>
      </c>
      <c r="AV245" s="56">
        <v>801</v>
      </c>
      <c r="AW245" s="56" t="s">
        <v>2148</v>
      </c>
      <c r="AX245" s="56">
        <v>801</v>
      </c>
      <c r="AY245" s="56" t="s">
        <v>2148</v>
      </c>
      <c r="AZ245" s="56">
        <v>244</v>
      </c>
      <c r="BB245" s="56">
        <v>183</v>
      </c>
    </row>
    <row r="246" spans="1:54" ht="16" x14ac:dyDescent="0.2">
      <c r="A246" s="56">
        <v>245</v>
      </c>
      <c r="B246" s="56">
        <v>244</v>
      </c>
      <c r="C246" s="56">
        <v>252</v>
      </c>
      <c r="D246" s="56" t="s">
        <v>1433</v>
      </c>
      <c r="E246" s="56" t="s">
        <v>639</v>
      </c>
      <c r="F246" s="56" t="s">
        <v>76</v>
      </c>
      <c r="G246" s="56" t="s">
        <v>58</v>
      </c>
      <c r="H246" s="56" t="s">
        <v>49</v>
      </c>
      <c r="I246" s="56" t="s">
        <v>50</v>
      </c>
      <c r="J246" s="56" t="s">
        <v>64</v>
      </c>
      <c r="K246" s="56">
        <v>28.3</v>
      </c>
      <c r="L246" s="56">
        <v>445</v>
      </c>
      <c r="M246" s="56">
        <v>21.7</v>
      </c>
      <c r="N246" s="56">
        <v>610</v>
      </c>
      <c r="O246" s="56">
        <v>67.3</v>
      </c>
      <c r="P246" s="56">
        <v>251</v>
      </c>
      <c r="Q246" s="56">
        <v>82.3</v>
      </c>
      <c r="R246" s="56">
        <v>141</v>
      </c>
      <c r="S246" s="56">
        <v>99.4</v>
      </c>
      <c r="T246" s="56">
        <v>118</v>
      </c>
      <c r="U246" s="56">
        <v>100</v>
      </c>
      <c r="V246" s="56">
        <v>22</v>
      </c>
      <c r="W246" s="56">
        <v>99.9</v>
      </c>
      <c r="X246" s="56">
        <v>33</v>
      </c>
      <c r="Y246" s="56">
        <v>38.200000000000003</v>
      </c>
      <c r="Z246" s="56" t="s">
        <v>53</v>
      </c>
      <c r="AA246" s="56">
        <v>23</v>
      </c>
      <c r="AB246" s="56">
        <v>672</v>
      </c>
      <c r="AC246" s="56">
        <v>67.5</v>
      </c>
      <c r="AD246" s="56" t="s">
        <v>1271</v>
      </c>
      <c r="AE246" s="56">
        <v>50.9</v>
      </c>
      <c r="AF246" s="56">
        <v>445</v>
      </c>
      <c r="AH246" s="56">
        <v>610</v>
      </c>
      <c r="AJ246" s="56">
        <v>251</v>
      </c>
      <c r="AL246" s="56">
        <v>141</v>
      </c>
      <c r="AN246" s="56">
        <v>118</v>
      </c>
      <c r="AP246" s="56">
        <v>22</v>
      </c>
      <c r="AR246" s="56">
        <v>33</v>
      </c>
      <c r="AT246" s="56">
        <v>801</v>
      </c>
      <c r="AU246" s="56" t="s">
        <v>2148</v>
      </c>
      <c r="AV246" s="56">
        <v>672</v>
      </c>
      <c r="AX246" s="56">
        <v>358</v>
      </c>
      <c r="AY246" s="56" t="s">
        <v>2147</v>
      </c>
      <c r="AZ246" s="56">
        <v>244</v>
      </c>
      <c r="BB246" s="56">
        <v>252</v>
      </c>
    </row>
    <row r="247" spans="1:54" ht="16" x14ac:dyDescent="0.2">
      <c r="A247" s="56">
        <v>246</v>
      </c>
      <c r="B247" s="56">
        <v>246</v>
      </c>
      <c r="C247" s="56">
        <v>273</v>
      </c>
      <c r="D247" s="56" t="s">
        <v>1642</v>
      </c>
      <c r="E247" s="56" t="s">
        <v>1077</v>
      </c>
      <c r="F247" s="56" t="s">
        <v>69</v>
      </c>
      <c r="G247" s="56" t="s">
        <v>77</v>
      </c>
      <c r="H247" s="56" t="s">
        <v>82</v>
      </c>
      <c r="I247" s="56" t="s">
        <v>50</v>
      </c>
      <c r="J247" s="56" t="s">
        <v>64</v>
      </c>
      <c r="K247" s="56">
        <v>43.4</v>
      </c>
      <c r="L247" s="56">
        <v>270</v>
      </c>
      <c r="M247" s="56">
        <v>48.1</v>
      </c>
      <c r="N247" s="56">
        <v>269</v>
      </c>
      <c r="O247" s="56">
        <v>22.5</v>
      </c>
      <c r="P247" s="56">
        <v>782</v>
      </c>
      <c r="Q247" s="56">
        <v>52.7</v>
      </c>
      <c r="R247" s="56">
        <v>357</v>
      </c>
      <c r="S247" s="56">
        <v>86.2</v>
      </c>
      <c r="T247" s="56">
        <v>253</v>
      </c>
      <c r="U247" s="56">
        <v>75</v>
      </c>
      <c r="V247" s="56">
        <v>255</v>
      </c>
      <c r="W247" s="56">
        <v>77.400000000000006</v>
      </c>
      <c r="X247" s="56">
        <v>224</v>
      </c>
      <c r="Y247" s="56">
        <v>68.8</v>
      </c>
      <c r="Z247" s="56">
        <v>551</v>
      </c>
      <c r="AA247" s="56">
        <v>49.5</v>
      </c>
      <c r="AB247" s="56">
        <v>351</v>
      </c>
      <c r="AC247" s="56">
        <v>83.8</v>
      </c>
      <c r="AD247" s="56" t="s">
        <v>1643</v>
      </c>
      <c r="AE247" s="56">
        <v>50.7</v>
      </c>
      <c r="AF247" s="56">
        <v>270</v>
      </c>
      <c r="AH247" s="56">
        <v>269</v>
      </c>
      <c r="AJ247" s="56">
        <v>782</v>
      </c>
      <c r="AL247" s="56">
        <v>357</v>
      </c>
      <c r="AN247" s="56">
        <v>253</v>
      </c>
      <c r="AP247" s="56">
        <v>255</v>
      </c>
      <c r="AR247" s="56">
        <v>224</v>
      </c>
      <c r="AT247" s="56">
        <v>551</v>
      </c>
      <c r="AV247" s="56">
        <v>351</v>
      </c>
      <c r="AX247" s="56">
        <v>127</v>
      </c>
      <c r="AY247" s="56" t="s">
        <v>2147</v>
      </c>
      <c r="AZ247" s="56">
        <v>246</v>
      </c>
      <c r="BB247" s="56">
        <v>273</v>
      </c>
    </row>
    <row r="248" spans="1:54" ht="16" x14ac:dyDescent="0.2">
      <c r="A248" s="56">
        <v>247</v>
      </c>
      <c r="B248" s="56">
        <v>247</v>
      </c>
      <c r="C248" s="56">
        <v>271</v>
      </c>
      <c r="D248" s="56" t="s">
        <v>1676</v>
      </c>
      <c r="E248" s="56" t="s">
        <v>75</v>
      </c>
      <c r="F248" s="56" t="s">
        <v>76</v>
      </c>
      <c r="G248" s="56" t="s">
        <v>77</v>
      </c>
      <c r="H248" s="56" t="s">
        <v>49</v>
      </c>
      <c r="I248" s="56" t="s">
        <v>50</v>
      </c>
      <c r="J248" s="56" t="s">
        <v>64</v>
      </c>
      <c r="K248" s="56">
        <v>47.6</v>
      </c>
      <c r="L248" s="56">
        <v>244</v>
      </c>
      <c r="M248" s="56">
        <v>29.6</v>
      </c>
      <c r="N248" s="56">
        <v>483</v>
      </c>
      <c r="O248" s="56">
        <v>30.3</v>
      </c>
      <c r="P248" s="56">
        <v>626</v>
      </c>
      <c r="Q248" s="56">
        <v>98.6</v>
      </c>
      <c r="R248" s="56">
        <v>44</v>
      </c>
      <c r="S248" s="56">
        <v>9</v>
      </c>
      <c r="T248" s="56" t="s">
        <v>53</v>
      </c>
      <c r="U248" s="56">
        <v>32.9</v>
      </c>
      <c r="V248" s="56">
        <v>559</v>
      </c>
      <c r="W248" s="56">
        <v>24.7</v>
      </c>
      <c r="X248" s="56">
        <v>690</v>
      </c>
      <c r="Y248" s="56">
        <v>77.099999999999994</v>
      </c>
      <c r="Z248" s="56">
        <v>403</v>
      </c>
      <c r="AA248" s="56">
        <v>18.2</v>
      </c>
      <c r="AB248" s="56">
        <v>754</v>
      </c>
      <c r="AC248" s="56">
        <v>55.5</v>
      </c>
      <c r="AD248" s="56" t="s">
        <v>1179</v>
      </c>
      <c r="AE248" s="56">
        <v>50.6</v>
      </c>
      <c r="AF248" s="56">
        <v>244</v>
      </c>
      <c r="AH248" s="56">
        <v>483</v>
      </c>
      <c r="AJ248" s="56">
        <v>626</v>
      </c>
      <c r="AL248" s="56">
        <v>44</v>
      </c>
      <c r="AN248" s="56">
        <v>801</v>
      </c>
      <c r="AO248" s="56" t="s">
        <v>2148</v>
      </c>
      <c r="AP248" s="56">
        <v>559</v>
      </c>
      <c r="AR248" s="56">
        <v>690</v>
      </c>
      <c r="AT248" s="56">
        <v>403</v>
      </c>
      <c r="AV248" s="56">
        <v>754</v>
      </c>
      <c r="AX248" s="56">
        <v>591</v>
      </c>
      <c r="AY248" s="56" t="s">
        <v>2147</v>
      </c>
      <c r="AZ248" s="56">
        <v>247</v>
      </c>
      <c r="BB248" s="56">
        <v>271</v>
      </c>
    </row>
    <row r="249" spans="1:54" ht="16" x14ac:dyDescent="0.2">
      <c r="A249" s="56">
        <v>248</v>
      </c>
      <c r="B249" s="56">
        <v>247</v>
      </c>
      <c r="C249" s="56">
        <v>243</v>
      </c>
      <c r="D249" s="56" t="s">
        <v>1486</v>
      </c>
      <c r="E249" s="56" t="s">
        <v>46</v>
      </c>
      <c r="F249" s="56" t="s">
        <v>47</v>
      </c>
      <c r="G249" s="56" t="s">
        <v>58</v>
      </c>
      <c r="H249" s="56" t="s">
        <v>82</v>
      </c>
      <c r="I249" s="56" t="s">
        <v>50</v>
      </c>
      <c r="J249" s="56" t="s">
        <v>51</v>
      </c>
      <c r="K249" s="56">
        <v>30.7</v>
      </c>
      <c r="L249" s="56">
        <v>398</v>
      </c>
      <c r="M249" s="56">
        <v>54.3</v>
      </c>
      <c r="N249" s="56">
        <v>225</v>
      </c>
      <c r="O249" s="56">
        <v>79.900000000000006</v>
      </c>
      <c r="P249" s="56">
        <v>167</v>
      </c>
      <c r="Q249" s="56">
        <v>56.9</v>
      </c>
      <c r="R249" s="56">
        <v>307</v>
      </c>
      <c r="S249" s="56">
        <v>13.5</v>
      </c>
      <c r="T249" s="56" t="s">
        <v>53</v>
      </c>
      <c r="U249" s="56">
        <v>58.5</v>
      </c>
      <c r="V249" s="56">
        <v>351</v>
      </c>
      <c r="W249" s="56">
        <v>62.5</v>
      </c>
      <c r="X249" s="56">
        <v>318</v>
      </c>
      <c r="Y249" s="56">
        <v>46.2</v>
      </c>
      <c r="Z249" s="56" t="s">
        <v>53</v>
      </c>
      <c r="AA249" s="56">
        <v>87.7</v>
      </c>
      <c r="AB249" s="56">
        <v>122</v>
      </c>
      <c r="AC249" s="56">
        <v>82.2</v>
      </c>
      <c r="AD249" s="56" t="s">
        <v>1487</v>
      </c>
      <c r="AE249" s="56">
        <v>50.6</v>
      </c>
      <c r="AF249" s="56">
        <v>398</v>
      </c>
      <c r="AH249" s="56">
        <v>225</v>
      </c>
      <c r="AJ249" s="56">
        <v>167</v>
      </c>
      <c r="AL249" s="56">
        <v>307</v>
      </c>
      <c r="AN249" s="56">
        <v>801</v>
      </c>
      <c r="AO249" s="56" t="s">
        <v>2148</v>
      </c>
      <c r="AP249" s="56">
        <v>351</v>
      </c>
      <c r="AR249" s="56">
        <v>318</v>
      </c>
      <c r="AT249" s="56">
        <v>801</v>
      </c>
      <c r="AU249" s="56" t="s">
        <v>2148</v>
      </c>
      <c r="AV249" s="56">
        <v>122</v>
      </c>
      <c r="AX249" s="56">
        <v>146</v>
      </c>
      <c r="AY249" s="56" t="s">
        <v>2147</v>
      </c>
      <c r="AZ249" s="56">
        <v>247</v>
      </c>
      <c r="BB249" s="56">
        <v>243</v>
      </c>
    </row>
    <row r="250" spans="1:54" ht="16" x14ac:dyDescent="0.2">
      <c r="A250" s="56">
        <v>249</v>
      </c>
      <c r="B250" s="56">
        <v>247</v>
      </c>
      <c r="C250" s="56">
        <v>275</v>
      </c>
      <c r="D250" s="56" t="s">
        <v>1682</v>
      </c>
      <c r="E250" s="56" t="s">
        <v>46</v>
      </c>
      <c r="F250" s="56" t="s">
        <v>47</v>
      </c>
      <c r="G250" s="56" t="s">
        <v>77</v>
      </c>
      <c r="H250" s="56" t="s">
        <v>49</v>
      </c>
      <c r="I250" s="56" t="s">
        <v>50</v>
      </c>
      <c r="J250" s="56" t="s">
        <v>64</v>
      </c>
      <c r="K250" s="56">
        <v>48.1</v>
      </c>
      <c r="L250" s="56">
        <v>238</v>
      </c>
      <c r="M250" s="56">
        <v>40</v>
      </c>
      <c r="N250" s="56">
        <v>342</v>
      </c>
      <c r="O250" s="56">
        <v>15.8</v>
      </c>
      <c r="P250" s="56" t="s">
        <v>53</v>
      </c>
      <c r="Q250" s="56">
        <v>62.4</v>
      </c>
      <c r="R250" s="56">
        <v>266</v>
      </c>
      <c r="S250" s="56">
        <v>77.900000000000006</v>
      </c>
      <c r="T250" s="56">
        <v>307</v>
      </c>
      <c r="U250" s="56">
        <v>46.3</v>
      </c>
      <c r="V250" s="56">
        <v>436</v>
      </c>
      <c r="W250" s="56">
        <v>51.3</v>
      </c>
      <c r="X250" s="56">
        <v>404</v>
      </c>
      <c r="Y250" s="56">
        <v>78.8</v>
      </c>
      <c r="Z250" s="56">
        <v>372</v>
      </c>
      <c r="AA250" s="56">
        <v>44.2</v>
      </c>
      <c r="AB250" s="56">
        <v>399</v>
      </c>
      <c r="AC250" s="56">
        <v>84.5</v>
      </c>
      <c r="AD250" s="56" t="s">
        <v>1527</v>
      </c>
      <c r="AE250" s="56">
        <v>50.6</v>
      </c>
      <c r="AF250" s="56">
        <v>238</v>
      </c>
      <c r="AH250" s="56">
        <v>342</v>
      </c>
      <c r="AJ250" s="56">
        <v>801</v>
      </c>
      <c r="AK250" s="56" t="s">
        <v>2148</v>
      </c>
      <c r="AL250" s="56">
        <v>266</v>
      </c>
      <c r="AN250" s="56">
        <v>307</v>
      </c>
      <c r="AP250" s="56">
        <v>436</v>
      </c>
      <c r="AR250" s="56">
        <v>404</v>
      </c>
      <c r="AT250" s="56">
        <v>372</v>
      </c>
      <c r="AV250" s="56">
        <v>399</v>
      </c>
      <c r="AX250" s="56">
        <v>119</v>
      </c>
      <c r="AY250" s="56" t="s">
        <v>2147</v>
      </c>
      <c r="AZ250" s="56">
        <v>247</v>
      </c>
      <c r="BB250" s="56">
        <v>275</v>
      </c>
    </row>
    <row r="251" spans="1:54" ht="16" x14ac:dyDescent="0.2">
      <c r="A251" s="56">
        <v>250</v>
      </c>
      <c r="B251" s="56">
        <v>250</v>
      </c>
      <c r="C251" s="56">
        <v>248</v>
      </c>
      <c r="D251" s="56" t="s">
        <v>1504</v>
      </c>
      <c r="E251" s="56" t="s">
        <v>46</v>
      </c>
      <c r="F251" s="56" t="s">
        <v>47</v>
      </c>
      <c r="G251" s="56" t="s">
        <v>77</v>
      </c>
      <c r="H251" s="56" t="s">
        <v>82</v>
      </c>
      <c r="I251" s="56" t="s">
        <v>50</v>
      </c>
      <c r="J251" s="56" t="s">
        <v>51</v>
      </c>
      <c r="K251" s="56">
        <v>32.299999999999997</v>
      </c>
      <c r="L251" s="56">
        <v>382</v>
      </c>
      <c r="M251" s="56">
        <v>41.8</v>
      </c>
      <c r="N251" s="56">
        <v>323</v>
      </c>
      <c r="O251" s="56">
        <v>100</v>
      </c>
      <c r="P251" s="56">
        <v>10</v>
      </c>
      <c r="Q251" s="56">
        <v>50.6</v>
      </c>
      <c r="R251" s="56">
        <v>372</v>
      </c>
      <c r="S251" s="56">
        <v>48.4</v>
      </c>
      <c r="T251" s="56">
        <v>446</v>
      </c>
      <c r="U251" s="56">
        <v>50.9</v>
      </c>
      <c r="V251" s="56">
        <v>404</v>
      </c>
      <c r="W251" s="56">
        <v>55.5</v>
      </c>
      <c r="X251" s="56">
        <v>370</v>
      </c>
      <c r="Y251" s="56">
        <v>77.900000000000006</v>
      </c>
      <c r="Z251" s="56">
        <v>383</v>
      </c>
      <c r="AA251" s="56">
        <v>57.5</v>
      </c>
      <c r="AB251" s="56">
        <v>288</v>
      </c>
      <c r="AC251" s="56">
        <v>61.8</v>
      </c>
      <c r="AD251" s="56" t="s">
        <v>806</v>
      </c>
      <c r="AE251" s="56">
        <v>50.4</v>
      </c>
      <c r="AF251" s="56">
        <v>382</v>
      </c>
      <c r="AH251" s="56">
        <v>323</v>
      </c>
      <c r="AJ251" s="56">
        <v>10</v>
      </c>
      <c r="AL251" s="56">
        <v>372</v>
      </c>
      <c r="AN251" s="56">
        <v>446</v>
      </c>
      <c r="AP251" s="56">
        <v>404</v>
      </c>
      <c r="AR251" s="56">
        <v>370</v>
      </c>
      <c r="AT251" s="56">
        <v>383</v>
      </c>
      <c r="AV251" s="56">
        <v>288</v>
      </c>
      <c r="AX251" s="56">
        <v>460</v>
      </c>
      <c r="AY251" s="56" t="s">
        <v>2147</v>
      </c>
      <c r="AZ251" s="56">
        <v>250</v>
      </c>
      <c r="BB251" s="56">
        <v>248</v>
      </c>
    </row>
    <row r="252" spans="1:54" ht="16" x14ac:dyDescent="0.2">
      <c r="A252" s="56">
        <v>251</v>
      </c>
      <c r="B252" s="56">
        <v>251</v>
      </c>
      <c r="C252" s="56">
        <v>269</v>
      </c>
      <c r="D252" s="56" t="s">
        <v>1467</v>
      </c>
      <c r="E252" s="56" t="s">
        <v>355</v>
      </c>
      <c r="F252" s="56" t="s">
        <v>76</v>
      </c>
      <c r="G252" s="56" t="s">
        <v>48</v>
      </c>
      <c r="H252" s="56" t="s">
        <v>88</v>
      </c>
      <c r="I252" s="56" t="s">
        <v>50</v>
      </c>
      <c r="J252" s="56" t="s">
        <v>51</v>
      </c>
      <c r="K252" s="56">
        <v>29.7</v>
      </c>
      <c r="L252" s="56">
        <v>415</v>
      </c>
      <c r="M252" s="56">
        <v>41</v>
      </c>
      <c r="N252" s="56">
        <v>332</v>
      </c>
      <c r="O252" s="56">
        <v>44.6</v>
      </c>
      <c r="P252" s="56">
        <v>442</v>
      </c>
      <c r="Q252" s="56">
        <v>95</v>
      </c>
      <c r="R252" s="56">
        <v>70</v>
      </c>
      <c r="S252" s="56">
        <v>87</v>
      </c>
      <c r="T252" s="56">
        <v>245</v>
      </c>
      <c r="U252" s="56">
        <v>29.5</v>
      </c>
      <c r="V252" s="56">
        <v>596</v>
      </c>
      <c r="W252" s="56">
        <v>30.7</v>
      </c>
      <c r="X252" s="56">
        <v>608</v>
      </c>
      <c r="Y252" s="56">
        <v>72.099999999999994</v>
      </c>
      <c r="Z252" s="56">
        <v>498</v>
      </c>
      <c r="AA252" s="56">
        <v>5.2</v>
      </c>
      <c r="AB252" s="56" t="s">
        <v>53</v>
      </c>
      <c r="AC252" s="56">
        <v>50</v>
      </c>
      <c r="AD252" s="56">
        <v>704</v>
      </c>
      <c r="AE252" s="56">
        <v>50.2</v>
      </c>
      <c r="AF252" s="56">
        <v>415</v>
      </c>
      <c r="AH252" s="56">
        <v>332</v>
      </c>
      <c r="AJ252" s="56">
        <v>442</v>
      </c>
      <c r="AL252" s="56">
        <v>70</v>
      </c>
      <c r="AN252" s="56">
        <v>245</v>
      </c>
      <c r="AP252" s="56">
        <v>596</v>
      </c>
      <c r="AR252" s="56">
        <v>608</v>
      </c>
      <c r="AT252" s="56">
        <v>498</v>
      </c>
      <c r="AV252" s="56">
        <v>801</v>
      </c>
      <c r="AW252" s="56" t="s">
        <v>2148</v>
      </c>
      <c r="AX252" s="56">
        <v>704</v>
      </c>
      <c r="AZ252" s="56">
        <v>251</v>
      </c>
      <c r="BB252" s="56">
        <v>269</v>
      </c>
    </row>
    <row r="253" spans="1:54" ht="16" x14ac:dyDescent="0.2">
      <c r="A253" s="56">
        <v>252</v>
      </c>
      <c r="B253" s="56">
        <v>251</v>
      </c>
      <c r="C253" s="56">
        <v>281</v>
      </c>
      <c r="D253" s="56" t="s">
        <v>1583</v>
      </c>
      <c r="E253" s="56" t="s">
        <v>80</v>
      </c>
      <c r="F253" s="56" t="s">
        <v>69</v>
      </c>
      <c r="G253" s="56" t="s">
        <v>77</v>
      </c>
      <c r="H253" s="56" t="s">
        <v>49</v>
      </c>
      <c r="I253" s="56" t="s">
        <v>50</v>
      </c>
      <c r="J253" s="56" t="s">
        <v>64</v>
      </c>
      <c r="K253" s="56">
        <v>37.5</v>
      </c>
      <c r="L253" s="56">
        <v>319</v>
      </c>
      <c r="M253" s="56">
        <v>40.5</v>
      </c>
      <c r="N253" s="56">
        <v>335</v>
      </c>
      <c r="O253" s="56">
        <v>17.8</v>
      </c>
      <c r="P253" s="56" t="s">
        <v>53</v>
      </c>
      <c r="Q253" s="56">
        <v>57.2</v>
      </c>
      <c r="R253" s="56">
        <v>306</v>
      </c>
      <c r="S253" s="56">
        <v>99.2</v>
      </c>
      <c r="T253" s="56">
        <v>122</v>
      </c>
      <c r="U253" s="56">
        <v>89</v>
      </c>
      <c r="V253" s="56">
        <v>175</v>
      </c>
      <c r="W253" s="56">
        <v>90</v>
      </c>
      <c r="X253" s="56">
        <v>149</v>
      </c>
      <c r="Y253" s="56">
        <v>84.5</v>
      </c>
      <c r="Z253" s="56">
        <v>263</v>
      </c>
      <c r="AA253" s="56">
        <v>46</v>
      </c>
      <c r="AB253" s="56">
        <v>379</v>
      </c>
      <c r="AC253" s="56">
        <v>84.6</v>
      </c>
      <c r="AD253" s="56" t="s">
        <v>1584</v>
      </c>
      <c r="AE253" s="56">
        <v>50.2</v>
      </c>
      <c r="AF253" s="56">
        <v>319</v>
      </c>
      <c r="AH253" s="56">
        <v>335</v>
      </c>
      <c r="AJ253" s="56">
        <v>801</v>
      </c>
      <c r="AK253" s="56" t="s">
        <v>2148</v>
      </c>
      <c r="AL253" s="56">
        <v>306</v>
      </c>
      <c r="AN253" s="56">
        <v>122</v>
      </c>
      <c r="AP253" s="56">
        <v>175</v>
      </c>
      <c r="AR253" s="56">
        <v>149</v>
      </c>
      <c r="AT253" s="56">
        <v>263</v>
      </c>
      <c r="AV253" s="56">
        <v>379</v>
      </c>
      <c r="AX253" s="56">
        <v>117</v>
      </c>
      <c r="AY253" s="56" t="s">
        <v>2147</v>
      </c>
      <c r="AZ253" s="56">
        <v>251</v>
      </c>
      <c r="BB253" s="56">
        <v>281</v>
      </c>
    </row>
    <row r="254" spans="1:54" ht="16" x14ac:dyDescent="0.2">
      <c r="A254" s="56">
        <v>253</v>
      </c>
      <c r="B254" s="56">
        <v>253</v>
      </c>
      <c r="C254" s="56">
        <v>251</v>
      </c>
      <c r="D254" s="56" t="s">
        <v>1608</v>
      </c>
      <c r="E254" s="56" t="s">
        <v>355</v>
      </c>
      <c r="F254" s="56" t="s">
        <v>76</v>
      </c>
      <c r="G254" s="56" t="s">
        <v>58</v>
      </c>
      <c r="H254" s="56" t="s">
        <v>49</v>
      </c>
      <c r="I254" s="56" t="s">
        <v>50</v>
      </c>
      <c r="J254" s="56" t="s">
        <v>103</v>
      </c>
      <c r="K254" s="56">
        <v>40.200000000000003</v>
      </c>
      <c r="L254" s="56">
        <v>298</v>
      </c>
      <c r="M254" s="56">
        <v>85.2</v>
      </c>
      <c r="N254" s="56">
        <v>92</v>
      </c>
      <c r="O254" s="56">
        <v>69.7</v>
      </c>
      <c r="P254" s="56">
        <v>233</v>
      </c>
      <c r="Q254" s="56">
        <v>21</v>
      </c>
      <c r="R254" s="56">
        <v>696</v>
      </c>
      <c r="S254" s="56">
        <v>73</v>
      </c>
      <c r="T254" s="56">
        <v>324</v>
      </c>
      <c r="U254" s="56">
        <v>100</v>
      </c>
      <c r="V254" s="56">
        <v>34</v>
      </c>
      <c r="W254" s="56">
        <v>100</v>
      </c>
      <c r="X254" s="56">
        <v>25</v>
      </c>
      <c r="Y254" s="56">
        <v>53.5</v>
      </c>
      <c r="Z254" s="56">
        <v>789</v>
      </c>
      <c r="AA254" s="56">
        <v>5.2</v>
      </c>
      <c r="AB254" s="56" t="s">
        <v>53</v>
      </c>
      <c r="AC254" s="56">
        <v>57.8</v>
      </c>
      <c r="AD254" s="56" t="s">
        <v>1609</v>
      </c>
      <c r="AE254" s="56">
        <v>50</v>
      </c>
      <c r="AF254" s="56">
        <v>298</v>
      </c>
      <c r="AH254" s="56">
        <v>92</v>
      </c>
      <c r="AJ254" s="56">
        <v>233</v>
      </c>
      <c r="AL254" s="56">
        <v>696</v>
      </c>
      <c r="AN254" s="56">
        <v>324</v>
      </c>
      <c r="AP254" s="56">
        <v>34</v>
      </c>
      <c r="AR254" s="56">
        <v>25</v>
      </c>
      <c r="AT254" s="56">
        <v>789</v>
      </c>
      <c r="AV254" s="56">
        <v>801</v>
      </c>
      <c r="AW254" s="56" t="s">
        <v>2148</v>
      </c>
      <c r="AX254" s="56">
        <v>546</v>
      </c>
      <c r="AY254" s="56" t="s">
        <v>2147</v>
      </c>
      <c r="AZ254" s="56">
        <v>253</v>
      </c>
      <c r="BB254" s="56">
        <v>251</v>
      </c>
    </row>
    <row r="255" spans="1:54" ht="16" x14ac:dyDescent="0.2">
      <c r="A255" s="56">
        <v>254</v>
      </c>
      <c r="B255" s="56">
        <v>253</v>
      </c>
      <c r="C255" s="56">
        <v>241</v>
      </c>
      <c r="D255" s="56" t="s">
        <v>1429</v>
      </c>
      <c r="E255" s="56" t="s">
        <v>216</v>
      </c>
      <c r="F255" s="56" t="s">
        <v>69</v>
      </c>
      <c r="G255" s="56" t="s">
        <v>77</v>
      </c>
      <c r="H255" s="56" t="s">
        <v>49</v>
      </c>
      <c r="I255" s="56" t="s">
        <v>50</v>
      </c>
      <c r="J255" s="56" t="s">
        <v>64</v>
      </c>
      <c r="K255" s="56">
        <v>28.2</v>
      </c>
      <c r="L255" s="56">
        <v>447</v>
      </c>
      <c r="M255" s="56">
        <v>41.9</v>
      </c>
      <c r="N255" s="56">
        <v>320</v>
      </c>
      <c r="O255" s="56">
        <v>9.8000000000000007</v>
      </c>
      <c r="P255" s="56" t="s">
        <v>53</v>
      </c>
      <c r="Q255" s="56">
        <v>82.2</v>
      </c>
      <c r="R255" s="56">
        <v>142</v>
      </c>
      <c r="S255" s="56">
        <v>67.8</v>
      </c>
      <c r="T255" s="56">
        <v>344</v>
      </c>
      <c r="U255" s="56">
        <v>92.8</v>
      </c>
      <c r="V255" s="56">
        <v>149</v>
      </c>
      <c r="W255" s="56">
        <v>93.4</v>
      </c>
      <c r="X255" s="56">
        <v>123</v>
      </c>
      <c r="Y255" s="56">
        <v>73.8</v>
      </c>
      <c r="Z255" s="56">
        <v>473</v>
      </c>
      <c r="AA255" s="56">
        <v>53.5</v>
      </c>
      <c r="AB255" s="56">
        <v>318</v>
      </c>
      <c r="AC255" s="56">
        <v>78.599999999999994</v>
      </c>
      <c r="AD255" s="56" t="s">
        <v>1366</v>
      </c>
      <c r="AE255" s="56">
        <v>50</v>
      </c>
      <c r="AF255" s="56">
        <v>447</v>
      </c>
      <c r="AH255" s="56">
        <v>320</v>
      </c>
      <c r="AJ255" s="56">
        <v>801</v>
      </c>
      <c r="AK255" s="56" t="s">
        <v>2148</v>
      </c>
      <c r="AL255" s="56">
        <v>142</v>
      </c>
      <c r="AN255" s="56">
        <v>344</v>
      </c>
      <c r="AP255" s="56">
        <v>149</v>
      </c>
      <c r="AR255" s="56">
        <v>123</v>
      </c>
      <c r="AT255" s="56">
        <v>473</v>
      </c>
      <c r="AV255" s="56">
        <v>318</v>
      </c>
      <c r="AX255" s="56">
        <v>190</v>
      </c>
      <c r="AY255" s="56" t="s">
        <v>2147</v>
      </c>
      <c r="AZ255" s="56">
        <v>253</v>
      </c>
      <c r="BB255" s="56">
        <v>241</v>
      </c>
    </row>
    <row r="256" spans="1:54" ht="16" x14ac:dyDescent="0.2">
      <c r="A256" s="56">
        <v>255</v>
      </c>
      <c r="B256" s="56">
        <v>255</v>
      </c>
      <c r="C256" s="56">
        <v>256</v>
      </c>
      <c r="D256" s="56" t="s">
        <v>1745</v>
      </c>
      <c r="E256" s="56" t="s">
        <v>574</v>
      </c>
      <c r="F256" s="56" t="s">
        <v>76</v>
      </c>
      <c r="G256" s="56" t="s">
        <v>77</v>
      </c>
      <c r="H256" s="56" t="s">
        <v>49</v>
      </c>
      <c r="I256" s="56" t="s">
        <v>50</v>
      </c>
      <c r="J256" s="56" t="s">
        <v>64</v>
      </c>
      <c r="K256" s="56">
        <v>58.5</v>
      </c>
      <c r="L256" s="56">
        <v>181</v>
      </c>
      <c r="M256" s="56">
        <v>85.3</v>
      </c>
      <c r="N256" s="56">
        <v>90</v>
      </c>
      <c r="O256" s="56">
        <v>54.7</v>
      </c>
      <c r="P256" s="56">
        <v>345</v>
      </c>
      <c r="Q256" s="56">
        <v>5.4</v>
      </c>
      <c r="R256" s="56" t="s">
        <v>53</v>
      </c>
      <c r="S256" s="56">
        <v>94.7</v>
      </c>
      <c r="T256" s="56">
        <v>182</v>
      </c>
      <c r="U256" s="56">
        <v>8</v>
      </c>
      <c r="V256" s="56" t="s">
        <v>53</v>
      </c>
      <c r="W256" s="56">
        <v>13.7</v>
      </c>
      <c r="X256" s="56" t="s">
        <v>53</v>
      </c>
      <c r="Y256" s="56">
        <v>39.799999999999997</v>
      </c>
      <c r="Z256" s="56" t="s">
        <v>53</v>
      </c>
      <c r="AA256" s="56">
        <v>68.599999999999994</v>
      </c>
      <c r="AB256" s="56">
        <v>224</v>
      </c>
      <c r="AC256" s="56">
        <v>59.2</v>
      </c>
      <c r="AD256" s="56" t="s">
        <v>1059</v>
      </c>
      <c r="AE256" s="56">
        <v>49.9</v>
      </c>
      <c r="AF256" s="56">
        <v>181</v>
      </c>
      <c r="AH256" s="56">
        <v>90</v>
      </c>
      <c r="AJ256" s="56">
        <v>345</v>
      </c>
      <c r="AL256" s="56">
        <v>801</v>
      </c>
      <c r="AM256" s="56" t="s">
        <v>2148</v>
      </c>
      <c r="AN256" s="56">
        <v>182</v>
      </c>
      <c r="AP256" s="56">
        <v>801</v>
      </c>
      <c r="AQ256" s="56" t="s">
        <v>2148</v>
      </c>
      <c r="AR256" s="56">
        <v>801</v>
      </c>
      <c r="AS256" s="56" t="s">
        <v>2148</v>
      </c>
      <c r="AT256" s="56">
        <v>801</v>
      </c>
      <c r="AU256" s="56" t="s">
        <v>2148</v>
      </c>
      <c r="AV256" s="56">
        <v>224</v>
      </c>
      <c r="AX256" s="56">
        <v>516</v>
      </c>
      <c r="AY256" s="56" t="s">
        <v>2147</v>
      </c>
      <c r="AZ256" s="56">
        <v>255</v>
      </c>
      <c r="BB256" s="56">
        <v>256</v>
      </c>
    </row>
    <row r="257" spans="1:54" ht="16" x14ac:dyDescent="0.2">
      <c r="A257" s="56">
        <v>256</v>
      </c>
      <c r="B257" s="56">
        <v>256</v>
      </c>
      <c r="C257" s="56">
        <v>252</v>
      </c>
      <c r="D257" s="56" t="s">
        <v>1519</v>
      </c>
      <c r="E257" s="56" t="s">
        <v>75</v>
      </c>
      <c r="F257" s="56" t="s">
        <v>76</v>
      </c>
      <c r="G257" s="56" t="s">
        <v>84</v>
      </c>
      <c r="H257" s="56" t="s">
        <v>62</v>
      </c>
      <c r="I257" s="56" t="s">
        <v>50</v>
      </c>
      <c r="J257" s="56" t="s">
        <v>64</v>
      </c>
      <c r="K257" s="56">
        <v>33.299999999999997</v>
      </c>
      <c r="L257" s="56">
        <v>367</v>
      </c>
      <c r="M257" s="56">
        <v>47.9</v>
      </c>
      <c r="N257" s="56">
        <v>270</v>
      </c>
      <c r="O257" s="56">
        <v>42</v>
      </c>
      <c r="P257" s="56">
        <v>479</v>
      </c>
      <c r="Q257" s="56">
        <v>99.8</v>
      </c>
      <c r="R257" s="56">
        <v>22</v>
      </c>
      <c r="S257" s="56">
        <v>12.9</v>
      </c>
      <c r="T257" s="56" t="s">
        <v>53</v>
      </c>
      <c r="U257" s="56">
        <v>9.1999999999999993</v>
      </c>
      <c r="V257" s="56" t="s">
        <v>53</v>
      </c>
      <c r="W257" s="56">
        <v>14.9</v>
      </c>
      <c r="X257" s="56" t="s">
        <v>53</v>
      </c>
      <c r="Y257" s="56">
        <v>73.599999999999994</v>
      </c>
      <c r="Z257" s="56">
        <v>481</v>
      </c>
      <c r="AA257" s="56">
        <v>35.200000000000003</v>
      </c>
      <c r="AB257" s="56">
        <v>490</v>
      </c>
      <c r="AC257" s="56">
        <v>48.1</v>
      </c>
      <c r="AD257" s="56" t="s">
        <v>330</v>
      </c>
      <c r="AE257" s="56">
        <v>49.8</v>
      </c>
      <c r="AF257" s="56">
        <v>367</v>
      </c>
      <c r="AH257" s="56">
        <v>270</v>
      </c>
      <c r="AJ257" s="56">
        <v>479</v>
      </c>
      <c r="AL257" s="56">
        <v>22</v>
      </c>
      <c r="AN257" s="56">
        <v>801</v>
      </c>
      <c r="AO257" s="56" t="s">
        <v>2148</v>
      </c>
      <c r="AP257" s="56">
        <v>801</v>
      </c>
      <c r="AQ257" s="56" t="s">
        <v>2148</v>
      </c>
      <c r="AR257" s="56">
        <v>801</v>
      </c>
      <c r="AS257" s="56" t="s">
        <v>2148</v>
      </c>
      <c r="AT257" s="56">
        <v>481</v>
      </c>
      <c r="AV257" s="56">
        <v>490</v>
      </c>
      <c r="AX257" s="56">
        <v>757</v>
      </c>
      <c r="AY257" s="56" t="s">
        <v>2147</v>
      </c>
      <c r="AZ257" s="56">
        <v>256</v>
      </c>
      <c r="BB257" s="56">
        <v>252</v>
      </c>
    </row>
    <row r="258" spans="1:54" ht="16" x14ac:dyDescent="0.2">
      <c r="A258" s="56">
        <v>257</v>
      </c>
      <c r="B258" s="56">
        <v>257</v>
      </c>
      <c r="C258" s="56">
        <v>269</v>
      </c>
      <c r="D258" s="56" t="s">
        <v>1384</v>
      </c>
      <c r="E258" s="56" t="s">
        <v>75</v>
      </c>
      <c r="F258" s="56" t="s">
        <v>76</v>
      </c>
      <c r="G258" s="56" t="s">
        <v>77</v>
      </c>
      <c r="H258" s="56" t="s">
        <v>49</v>
      </c>
      <c r="I258" s="56" t="s">
        <v>50</v>
      </c>
      <c r="J258" s="56" t="s">
        <v>64</v>
      </c>
      <c r="K258" s="56">
        <v>26.3</v>
      </c>
      <c r="L258" s="56">
        <v>481</v>
      </c>
      <c r="M258" s="56">
        <v>37.6</v>
      </c>
      <c r="N258" s="56">
        <v>371</v>
      </c>
      <c r="O258" s="56">
        <v>51.6</v>
      </c>
      <c r="P258" s="56">
        <v>368</v>
      </c>
      <c r="Q258" s="56">
        <v>99.9</v>
      </c>
      <c r="R258" s="56">
        <v>18</v>
      </c>
      <c r="S258" s="56">
        <v>29.9</v>
      </c>
      <c r="T258" s="56">
        <v>586</v>
      </c>
      <c r="U258" s="56">
        <v>33.5</v>
      </c>
      <c r="V258" s="56">
        <v>550</v>
      </c>
      <c r="W258" s="56">
        <v>25.1</v>
      </c>
      <c r="X258" s="56">
        <v>682</v>
      </c>
      <c r="Y258" s="56">
        <v>72.5</v>
      </c>
      <c r="Z258" s="56">
        <v>491</v>
      </c>
      <c r="AA258" s="56">
        <v>38.700000000000003</v>
      </c>
      <c r="AB258" s="56">
        <v>449</v>
      </c>
      <c r="AC258" s="56">
        <v>56.2</v>
      </c>
      <c r="AD258" s="56" t="s">
        <v>1345</v>
      </c>
      <c r="AE258" s="56">
        <v>49.7</v>
      </c>
      <c r="AF258" s="56">
        <v>481</v>
      </c>
      <c r="AH258" s="56">
        <v>371</v>
      </c>
      <c r="AJ258" s="56">
        <v>368</v>
      </c>
      <c r="AL258" s="56">
        <v>18</v>
      </c>
      <c r="AN258" s="56">
        <v>586</v>
      </c>
      <c r="AP258" s="56">
        <v>550</v>
      </c>
      <c r="AR258" s="56">
        <v>682</v>
      </c>
      <c r="AT258" s="56">
        <v>491</v>
      </c>
      <c r="AV258" s="56">
        <v>449</v>
      </c>
      <c r="AX258" s="56">
        <v>576</v>
      </c>
      <c r="AY258" s="56" t="s">
        <v>2147</v>
      </c>
      <c r="AZ258" s="56">
        <v>257</v>
      </c>
      <c r="BB258" s="56">
        <v>269</v>
      </c>
    </row>
    <row r="259" spans="1:54" ht="16" x14ac:dyDescent="0.2">
      <c r="A259" s="56">
        <v>258</v>
      </c>
      <c r="B259" s="56">
        <v>257</v>
      </c>
      <c r="C259" s="56">
        <v>283</v>
      </c>
      <c r="D259" s="56" t="s">
        <v>1828</v>
      </c>
      <c r="E259" s="56" t="s">
        <v>205</v>
      </c>
      <c r="F259" s="56" t="s">
        <v>69</v>
      </c>
      <c r="G259" s="56" t="s">
        <v>84</v>
      </c>
      <c r="H259" s="56" t="s">
        <v>62</v>
      </c>
      <c r="I259" s="56" t="s">
        <v>50</v>
      </c>
      <c r="J259" s="56" t="s">
        <v>64</v>
      </c>
      <c r="K259" s="56">
        <v>78</v>
      </c>
      <c r="L259" s="56">
        <v>103</v>
      </c>
      <c r="M259" s="56">
        <v>62.2</v>
      </c>
      <c r="N259" s="56">
        <v>180</v>
      </c>
      <c r="O259" s="56">
        <v>6.8</v>
      </c>
      <c r="P259" s="56" t="s">
        <v>53</v>
      </c>
      <c r="Q259" s="56">
        <v>4.8</v>
      </c>
      <c r="R259" s="56" t="s">
        <v>53</v>
      </c>
      <c r="S259" s="56">
        <v>39</v>
      </c>
      <c r="T259" s="56">
        <v>508</v>
      </c>
      <c r="U259" s="56">
        <v>61.2</v>
      </c>
      <c r="V259" s="56">
        <v>333</v>
      </c>
      <c r="W259" s="56">
        <v>65</v>
      </c>
      <c r="X259" s="56">
        <v>304</v>
      </c>
      <c r="Y259" s="56">
        <v>70.8</v>
      </c>
      <c r="Z259" s="56">
        <v>513</v>
      </c>
      <c r="AA259" s="56">
        <v>84.3</v>
      </c>
      <c r="AB259" s="56">
        <v>139</v>
      </c>
      <c r="AC259" s="56">
        <v>61.8</v>
      </c>
      <c r="AD259" s="56" t="s">
        <v>806</v>
      </c>
      <c r="AE259" s="56">
        <v>49.7</v>
      </c>
      <c r="AF259" s="56">
        <v>103</v>
      </c>
      <c r="AH259" s="56">
        <v>180</v>
      </c>
      <c r="AJ259" s="56">
        <v>801</v>
      </c>
      <c r="AK259" s="56" t="s">
        <v>2148</v>
      </c>
      <c r="AL259" s="56">
        <v>801</v>
      </c>
      <c r="AM259" s="56" t="s">
        <v>2148</v>
      </c>
      <c r="AN259" s="56">
        <v>508</v>
      </c>
      <c r="AP259" s="56">
        <v>333</v>
      </c>
      <c r="AR259" s="56">
        <v>304</v>
      </c>
      <c r="AT259" s="56">
        <v>513</v>
      </c>
      <c r="AV259" s="56">
        <v>139</v>
      </c>
      <c r="AX259" s="56">
        <v>460</v>
      </c>
      <c r="AY259" s="56" t="s">
        <v>2147</v>
      </c>
      <c r="AZ259" s="56">
        <v>257</v>
      </c>
      <c r="BB259" s="56">
        <v>283</v>
      </c>
    </row>
    <row r="260" spans="1:54" ht="16" x14ac:dyDescent="0.2">
      <c r="A260" s="56">
        <v>259</v>
      </c>
      <c r="B260" s="56">
        <v>259</v>
      </c>
      <c r="C260" s="56">
        <v>302</v>
      </c>
      <c r="D260" s="56" t="s">
        <v>1539</v>
      </c>
      <c r="E260" s="56" t="s">
        <v>75</v>
      </c>
      <c r="F260" s="56" t="s">
        <v>76</v>
      </c>
      <c r="G260" s="56" t="s">
        <v>84</v>
      </c>
      <c r="H260" s="56" t="s">
        <v>62</v>
      </c>
      <c r="I260" s="56" t="s">
        <v>50</v>
      </c>
      <c r="J260" s="56" t="s">
        <v>64</v>
      </c>
      <c r="K260" s="56">
        <v>34.299999999999997</v>
      </c>
      <c r="L260" s="56">
        <v>355</v>
      </c>
      <c r="M260" s="56">
        <v>46.7</v>
      </c>
      <c r="N260" s="56">
        <v>282</v>
      </c>
      <c r="O260" s="56">
        <v>42.7</v>
      </c>
      <c r="P260" s="56">
        <v>469</v>
      </c>
      <c r="Q260" s="56">
        <v>96.4</v>
      </c>
      <c r="R260" s="56">
        <v>62</v>
      </c>
      <c r="S260" s="56">
        <v>12.3</v>
      </c>
      <c r="T260" s="56" t="s">
        <v>53</v>
      </c>
      <c r="U260" s="56">
        <v>15.5</v>
      </c>
      <c r="V260" s="56" t="s">
        <v>53</v>
      </c>
      <c r="W260" s="56">
        <v>11.8</v>
      </c>
      <c r="X260" s="56" t="s">
        <v>53</v>
      </c>
      <c r="Y260" s="56">
        <v>75.3</v>
      </c>
      <c r="Z260" s="56">
        <v>439</v>
      </c>
      <c r="AA260" s="56">
        <v>22.5</v>
      </c>
      <c r="AB260" s="56">
        <v>681</v>
      </c>
      <c r="AC260" s="56">
        <v>58.8</v>
      </c>
      <c r="AD260" s="56" t="s">
        <v>1147</v>
      </c>
      <c r="AE260" s="56">
        <v>49.5</v>
      </c>
      <c r="AF260" s="56">
        <v>355</v>
      </c>
      <c r="AH260" s="56">
        <v>282</v>
      </c>
      <c r="AJ260" s="56">
        <v>469</v>
      </c>
      <c r="AL260" s="56">
        <v>62</v>
      </c>
      <c r="AN260" s="56">
        <v>801</v>
      </c>
      <c r="AO260" s="56" t="s">
        <v>2148</v>
      </c>
      <c r="AP260" s="56">
        <v>801</v>
      </c>
      <c r="AQ260" s="56" t="s">
        <v>2148</v>
      </c>
      <c r="AR260" s="56">
        <v>801</v>
      </c>
      <c r="AS260" s="56" t="s">
        <v>2148</v>
      </c>
      <c r="AT260" s="56">
        <v>439</v>
      </c>
      <c r="AV260" s="56">
        <v>681</v>
      </c>
      <c r="AX260" s="56">
        <v>525</v>
      </c>
      <c r="AY260" s="56" t="s">
        <v>2147</v>
      </c>
      <c r="AZ260" s="56">
        <v>259</v>
      </c>
      <c r="BB260" s="56">
        <v>302</v>
      </c>
    </row>
    <row r="261" spans="1:54" ht="16" x14ac:dyDescent="0.2">
      <c r="A261" s="56">
        <v>260</v>
      </c>
      <c r="B261" s="56">
        <v>259</v>
      </c>
      <c r="C261" s="56">
        <v>219</v>
      </c>
      <c r="D261" s="56" t="s">
        <v>1838</v>
      </c>
      <c r="E261" s="56" t="s">
        <v>490</v>
      </c>
      <c r="F261" s="56" t="s">
        <v>47</v>
      </c>
      <c r="G261" s="56" t="s">
        <v>84</v>
      </c>
      <c r="H261" s="56" t="s">
        <v>82</v>
      </c>
      <c r="I261" s="56" t="s">
        <v>59</v>
      </c>
      <c r="J261" s="56" t="s">
        <v>64</v>
      </c>
      <c r="K261" s="56">
        <v>81.099999999999994</v>
      </c>
      <c r="L261" s="56">
        <v>94</v>
      </c>
      <c r="M261" s="56">
        <v>90.9</v>
      </c>
      <c r="N261" s="56">
        <v>69</v>
      </c>
      <c r="O261" s="56">
        <v>6.7</v>
      </c>
      <c r="P261" s="56" t="s">
        <v>53</v>
      </c>
      <c r="Q261" s="56">
        <v>6.9</v>
      </c>
      <c r="R261" s="56" t="s">
        <v>53</v>
      </c>
      <c r="S261" s="56">
        <v>8.1</v>
      </c>
      <c r="T261" s="56" t="s">
        <v>53</v>
      </c>
      <c r="U261" s="56">
        <v>2.2000000000000002</v>
      </c>
      <c r="V261" s="56" t="s">
        <v>53</v>
      </c>
      <c r="W261" s="56">
        <v>6.6</v>
      </c>
      <c r="X261" s="56" t="s">
        <v>53</v>
      </c>
      <c r="Y261" s="56">
        <v>62.6</v>
      </c>
      <c r="Z261" s="56">
        <v>656</v>
      </c>
      <c r="AA261" s="56">
        <v>57.3</v>
      </c>
      <c r="AB261" s="56">
        <v>292</v>
      </c>
      <c r="AC261" s="56">
        <v>69.3</v>
      </c>
      <c r="AD261" s="56">
        <v>325</v>
      </c>
      <c r="AE261" s="56">
        <v>49.5</v>
      </c>
      <c r="AF261" s="56">
        <v>94</v>
      </c>
      <c r="AH261" s="56">
        <v>69</v>
      </c>
      <c r="AJ261" s="56">
        <v>801</v>
      </c>
      <c r="AK261" s="56" t="s">
        <v>2148</v>
      </c>
      <c r="AL261" s="56">
        <v>801</v>
      </c>
      <c r="AM261" s="56" t="s">
        <v>2148</v>
      </c>
      <c r="AN261" s="56">
        <v>801</v>
      </c>
      <c r="AO261" s="56" t="s">
        <v>2148</v>
      </c>
      <c r="AP261" s="56">
        <v>801</v>
      </c>
      <c r="AQ261" s="56" t="s">
        <v>2148</v>
      </c>
      <c r="AR261" s="56">
        <v>801</v>
      </c>
      <c r="AS261" s="56" t="s">
        <v>2148</v>
      </c>
      <c r="AT261" s="56">
        <v>656</v>
      </c>
      <c r="AV261" s="56">
        <v>292</v>
      </c>
      <c r="AX261" s="56">
        <v>325</v>
      </c>
      <c r="AZ261" s="56">
        <v>259</v>
      </c>
      <c r="BB261" s="56">
        <v>219</v>
      </c>
    </row>
    <row r="262" spans="1:54" ht="16" x14ac:dyDescent="0.2">
      <c r="A262" s="56">
        <v>261</v>
      </c>
      <c r="B262" s="56">
        <v>261</v>
      </c>
      <c r="C262" s="56">
        <v>261</v>
      </c>
      <c r="D262" s="56" t="s">
        <v>1684</v>
      </c>
      <c r="E262" s="56" t="s">
        <v>910</v>
      </c>
      <c r="F262" s="56" t="s">
        <v>101</v>
      </c>
      <c r="G262" s="56" t="s">
        <v>77</v>
      </c>
      <c r="H262" s="56" t="s">
        <v>49</v>
      </c>
      <c r="I262" s="56" t="s">
        <v>50</v>
      </c>
      <c r="J262" s="56" t="s">
        <v>64</v>
      </c>
      <c r="K262" s="56">
        <v>48.8</v>
      </c>
      <c r="L262" s="56">
        <v>235</v>
      </c>
      <c r="M262" s="56">
        <v>34.700000000000003</v>
      </c>
      <c r="N262" s="56">
        <v>417</v>
      </c>
      <c r="O262" s="56">
        <v>12.1</v>
      </c>
      <c r="P262" s="56" t="s">
        <v>53</v>
      </c>
      <c r="Q262" s="56">
        <v>48.2</v>
      </c>
      <c r="R262" s="56">
        <v>387</v>
      </c>
      <c r="S262" s="56">
        <v>100</v>
      </c>
      <c r="T262" s="56">
        <v>73</v>
      </c>
      <c r="U262" s="56">
        <v>48.1</v>
      </c>
      <c r="V262" s="56">
        <v>420</v>
      </c>
      <c r="W262" s="56">
        <v>53</v>
      </c>
      <c r="X262" s="56">
        <v>389</v>
      </c>
      <c r="Y262" s="56">
        <v>60.9</v>
      </c>
      <c r="Z262" s="56">
        <v>681</v>
      </c>
      <c r="AA262" s="56">
        <v>87.4</v>
      </c>
      <c r="AB262" s="56">
        <v>123</v>
      </c>
      <c r="AC262" s="56">
        <v>88.2</v>
      </c>
      <c r="AD262" s="56" t="s">
        <v>1685</v>
      </c>
      <c r="AE262" s="56">
        <v>49.4</v>
      </c>
      <c r="AF262" s="56">
        <v>235</v>
      </c>
      <c r="AH262" s="56">
        <v>417</v>
      </c>
      <c r="AJ262" s="56">
        <v>801</v>
      </c>
      <c r="AK262" s="56" t="s">
        <v>2148</v>
      </c>
      <c r="AL262" s="56">
        <v>387</v>
      </c>
      <c r="AN262" s="56">
        <v>73</v>
      </c>
      <c r="AP262" s="56">
        <v>420</v>
      </c>
      <c r="AR262" s="56">
        <v>389</v>
      </c>
      <c r="AT262" s="56">
        <v>681</v>
      </c>
      <c r="AV262" s="56">
        <v>123</v>
      </c>
      <c r="AX262" s="56">
        <v>78</v>
      </c>
      <c r="AY262" s="56" t="s">
        <v>2147</v>
      </c>
      <c r="AZ262" s="56">
        <v>261</v>
      </c>
      <c r="BB262" s="56">
        <v>261</v>
      </c>
    </row>
    <row r="263" spans="1:54" ht="16" x14ac:dyDescent="0.2">
      <c r="A263" s="56">
        <v>262</v>
      </c>
      <c r="B263" s="56">
        <v>262</v>
      </c>
      <c r="C263" s="56">
        <v>236</v>
      </c>
      <c r="D263" s="56" t="s">
        <v>1604</v>
      </c>
      <c r="E263" s="56" t="s">
        <v>80</v>
      </c>
      <c r="F263" s="56" t="s">
        <v>69</v>
      </c>
      <c r="G263" s="56" t="s">
        <v>58</v>
      </c>
      <c r="H263" s="56" t="s">
        <v>82</v>
      </c>
      <c r="I263" s="56" t="s">
        <v>50</v>
      </c>
      <c r="J263" s="56" t="s">
        <v>64</v>
      </c>
      <c r="K263" s="56">
        <v>40.1</v>
      </c>
      <c r="L263" s="56">
        <v>299</v>
      </c>
      <c r="M263" s="56">
        <v>34.799999999999997</v>
      </c>
      <c r="N263" s="56">
        <v>413</v>
      </c>
      <c r="O263" s="56">
        <v>44.9</v>
      </c>
      <c r="P263" s="56">
        <v>437</v>
      </c>
      <c r="Q263" s="56">
        <v>42.9</v>
      </c>
      <c r="R263" s="56">
        <v>442</v>
      </c>
      <c r="S263" s="56">
        <v>95.8</v>
      </c>
      <c r="T263" s="56">
        <v>168</v>
      </c>
      <c r="U263" s="56">
        <v>87.2</v>
      </c>
      <c r="V263" s="56">
        <v>185</v>
      </c>
      <c r="W263" s="56">
        <v>88.3</v>
      </c>
      <c r="X263" s="56">
        <v>155</v>
      </c>
      <c r="Y263" s="56">
        <v>89.7</v>
      </c>
      <c r="Z263" s="56">
        <v>176</v>
      </c>
      <c r="AA263" s="56">
        <v>30</v>
      </c>
      <c r="AB263" s="56">
        <v>549</v>
      </c>
      <c r="AC263" s="56">
        <v>87.8</v>
      </c>
      <c r="AD263" s="56" t="s">
        <v>1605</v>
      </c>
      <c r="AE263" s="56">
        <v>49.3</v>
      </c>
      <c r="AF263" s="56">
        <v>299</v>
      </c>
      <c r="AH263" s="56">
        <v>413</v>
      </c>
      <c r="AJ263" s="56">
        <v>437</v>
      </c>
      <c r="AL263" s="56">
        <v>442</v>
      </c>
      <c r="AN263" s="56">
        <v>168</v>
      </c>
      <c r="AP263" s="56">
        <v>185</v>
      </c>
      <c r="AR263" s="56">
        <v>155</v>
      </c>
      <c r="AT263" s="56">
        <v>176</v>
      </c>
      <c r="AV263" s="56">
        <v>549</v>
      </c>
      <c r="AX263" s="56">
        <v>83</v>
      </c>
      <c r="AY263" s="56" t="s">
        <v>2147</v>
      </c>
      <c r="AZ263" s="56">
        <v>262</v>
      </c>
      <c r="BB263" s="56">
        <v>236</v>
      </c>
    </row>
    <row r="264" spans="1:54" ht="16" x14ac:dyDescent="0.2">
      <c r="A264" s="56">
        <v>263</v>
      </c>
      <c r="B264" s="56">
        <v>262</v>
      </c>
      <c r="C264" s="56">
        <v>249</v>
      </c>
      <c r="D264" s="56" t="s">
        <v>1616</v>
      </c>
      <c r="E264" s="56" t="s">
        <v>435</v>
      </c>
      <c r="F264" s="56" t="s">
        <v>69</v>
      </c>
      <c r="G264" s="56" t="s">
        <v>77</v>
      </c>
      <c r="H264" s="56" t="s">
        <v>82</v>
      </c>
      <c r="I264" s="56" t="s">
        <v>59</v>
      </c>
      <c r="J264" s="56" t="s">
        <v>51</v>
      </c>
      <c r="K264" s="56">
        <v>40.799999999999997</v>
      </c>
      <c r="L264" s="56">
        <v>290</v>
      </c>
      <c r="M264" s="56">
        <v>78.2</v>
      </c>
      <c r="N264" s="56">
        <v>111</v>
      </c>
      <c r="O264" s="56">
        <v>50.6</v>
      </c>
      <c r="P264" s="56">
        <v>375</v>
      </c>
      <c r="Q264" s="56">
        <v>25.3</v>
      </c>
      <c r="R264" s="56">
        <v>631</v>
      </c>
      <c r="S264" s="56">
        <v>26.8</v>
      </c>
      <c r="T264" s="56">
        <v>629</v>
      </c>
      <c r="U264" s="56">
        <v>84</v>
      </c>
      <c r="V264" s="56">
        <v>200</v>
      </c>
      <c r="W264" s="56">
        <v>85.4</v>
      </c>
      <c r="X264" s="56">
        <v>171</v>
      </c>
      <c r="Y264" s="56">
        <v>58.3</v>
      </c>
      <c r="Z264" s="56">
        <v>714</v>
      </c>
      <c r="AA264" s="56">
        <v>80.5</v>
      </c>
      <c r="AB264" s="56">
        <v>156</v>
      </c>
      <c r="AC264" s="56">
        <v>66.099999999999994</v>
      </c>
      <c r="AD264" s="56" t="s">
        <v>985</v>
      </c>
      <c r="AE264" s="56">
        <v>49.3</v>
      </c>
      <c r="AF264" s="56">
        <v>290</v>
      </c>
      <c r="AH264" s="56">
        <v>111</v>
      </c>
      <c r="AJ264" s="56">
        <v>375</v>
      </c>
      <c r="AL264" s="56">
        <v>631</v>
      </c>
      <c r="AN264" s="56">
        <v>629</v>
      </c>
      <c r="AP264" s="56">
        <v>200</v>
      </c>
      <c r="AR264" s="56">
        <v>171</v>
      </c>
      <c r="AT264" s="56">
        <v>714</v>
      </c>
      <c r="AV264" s="56">
        <v>156</v>
      </c>
      <c r="AX264" s="56">
        <v>376</v>
      </c>
      <c r="AY264" s="56" t="s">
        <v>2147</v>
      </c>
      <c r="AZ264" s="56">
        <v>262</v>
      </c>
      <c r="BB264" s="56">
        <v>249</v>
      </c>
    </row>
    <row r="265" spans="1:54" ht="16" x14ac:dyDescent="0.2">
      <c r="A265" s="56">
        <v>264</v>
      </c>
      <c r="B265" s="56">
        <v>262</v>
      </c>
      <c r="C265" s="56">
        <v>285</v>
      </c>
      <c r="D265" s="56" t="s">
        <v>1468</v>
      </c>
      <c r="E265" s="56" t="s">
        <v>80</v>
      </c>
      <c r="F265" s="56" t="s">
        <v>69</v>
      </c>
      <c r="G265" s="56" t="s">
        <v>77</v>
      </c>
      <c r="H265" s="56" t="s">
        <v>49</v>
      </c>
      <c r="I265" s="56" t="s">
        <v>50</v>
      </c>
      <c r="J265" s="56" t="s">
        <v>64</v>
      </c>
      <c r="K265" s="56">
        <v>29.7</v>
      </c>
      <c r="L265" s="56">
        <v>411</v>
      </c>
      <c r="M265" s="56">
        <v>30</v>
      </c>
      <c r="N265" s="56">
        <v>475</v>
      </c>
      <c r="O265" s="56">
        <v>33.4</v>
      </c>
      <c r="P265" s="56">
        <v>583</v>
      </c>
      <c r="Q265" s="56">
        <v>74.400000000000006</v>
      </c>
      <c r="R265" s="56">
        <v>182</v>
      </c>
      <c r="S265" s="56">
        <v>98</v>
      </c>
      <c r="T265" s="56">
        <v>139</v>
      </c>
      <c r="U265" s="56">
        <v>88.7</v>
      </c>
      <c r="V265" s="56">
        <v>181</v>
      </c>
      <c r="W265" s="56">
        <v>89.7</v>
      </c>
      <c r="X265" s="56">
        <v>152</v>
      </c>
      <c r="Y265" s="56">
        <v>86.6</v>
      </c>
      <c r="Z265" s="56">
        <v>227</v>
      </c>
      <c r="AA265" s="56">
        <v>30.7</v>
      </c>
      <c r="AB265" s="56">
        <v>539</v>
      </c>
      <c r="AC265" s="56">
        <v>60.4</v>
      </c>
      <c r="AD265" s="56" t="s">
        <v>549</v>
      </c>
      <c r="AE265" s="56">
        <v>49.3</v>
      </c>
      <c r="AF265" s="56">
        <v>411</v>
      </c>
      <c r="AH265" s="56">
        <v>475</v>
      </c>
      <c r="AJ265" s="56">
        <v>583</v>
      </c>
      <c r="AL265" s="56">
        <v>182</v>
      </c>
      <c r="AN265" s="56">
        <v>139</v>
      </c>
      <c r="AP265" s="56">
        <v>181</v>
      </c>
      <c r="AR265" s="56">
        <v>152</v>
      </c>
      <c r="AT265" s="56">
        <v>227</v>
      </c>
      <c r="AV265" s="56">
        <v>539</v>
      </c>
      <c r="AX265" s="56">
        <v>499</v>
      </c>
      <c r="AY265" s="56" t="s">
        <v>2147</v>
      </c>
      <c r="AZ265" s="56">
        <v>262</v>
      </c>
      <c r="BB265" s="56">
        <v>285</v>
      </c>
    </row>
    <row r="266" spans="1:54" ht="16" x14ac:dyDescent="0.2">
      <c r="A266" s="56">
        <v>265</v>
      </c>
      <c r="B266" s="56">
        <v>265</v>
      </c>
      <c r="C266" s="56">
        <v>246</v>
      </c>
      <c r="D266" s="56" t="s">
        <v>1746</v>
      </c>
      <c r="E266" s="56" t="s">
        <v>209</v>
      </c>
      <c r="F266" s="56" t="s">
        <v>69</v>
      </c>
      <c r="G266" s="56" t="s">
        <v>84</v>
      </c>
      <c r="H266" s="56" t="s">
        <v>82</v>
      </c>
      <c r="I266" s="56" t="s">
        <v>50</v>
      </c>
      <c r="J266" s="56" t="s">
        <v>64</v>
      </c>
      <c r="K266" s="56">
        <v>58.5</v>
      </c>
      <c r="L266" s="56">
        <v>182</v>
      </c>
      <c r="M266" s="56">
        <v>55.5</v>
      </c>
      <c r="N266" s="56">
        <v>217</v>
      </c>
      <c r="O266" s="56">
        <v>37</v>
      </c>
      <c r="P266" s="56">
        <v>543</v>
      </c>
      <c r="Q266" s="56">
        <v>14.3</v>
      </c>
      <c r="R266" s="56" t="s">
        <v>53</v>
      </c>
      <c r="S266" s="56">
        <v>33.5</v>
      </c>
      <c r="T266" s="56">
        <v>549</v>
      </c>
      <c r="U266" s="56">
        <v>61.7</v>
      </c>
      <c r="V266" s="56">
        <v>328</v>
      </c>
      <c r="W266" s="56">
        <v>65.400000000000006</v>
      </c>
      <c r="X266" s="56">
        <v>300</v>
      </c>
      <c r="Y266" s="56">
        <v>97.2</v>
      </c>
      <c r="Z266" s="56">
        <v>33</v>
      </c>
      <c r="AA266" s="56">
        <v>73.2</v>
      </c>
      <c r="AB266" s="56">
        <v>196</v>
      </c>
      <c r="AC266" s="56">
        <v>76.900000000000006</v>
      </c>
      <c r="AD266" s="56">
        <v>217</v>
      </c>
      <c r="AE266" s="56">
        <v>49</v>
      </c>
      <c r="AF266" s="56">
        <v>182</v>
      </c>
      <c r="AH266" s="56">
        <v>217</v>
      </c>
      <c r="AJ266" s="56">
        <v>543</v>
      </c>
      <c r="AL266" s="56">
        <v>801</v>
      </c>
      <c r="AM266" s="56" t="s">
        <v>2148</v>
      </c>
      <c r="AN266" s="56">
        <v>549</v>
      </c>
      <c r="AP266" s="56">
        <v>328</v>
      </c>
      <c r="AR266" s="56">
        <v>300</v>
      </c>
      <c r="AT266" s="56">
        <v>33</v>
      </c>
      <c r="AV266" s="56">
        <v>196</v>
      </c>
      <c r="AX266" s="56">
        <v>217</v>
      </c>
      <c r="AZ266" s="56">
        <v>265</v>
      </c>
      <c r="BB266" s="56">
        <v>246</v>
      </c>
    </row>
    <row r="267" spans="1:54" ht="16" x14ac:dyDescent="0.2">
      <c r="A267" s="56">
        <v>266</v>
      </c>
      <c r="B267" s="56">
        <v>265</v>
      </c>
      <c r="C267" s="56">
        <v>265</v>
      </c>
      <c r="D267" s="56" t="s">
        <v>1645</v>
      </c>
      <c r="E267" s="56" t="s">
        <v>435</v>
      </c>
      <c r="F267" s="56" t="s">
        <v>69</v>
      </c>
      <c r="G267" s="56" t="s">
        <v>58</v>
      </c>
      <c r="H267" s="56" t="s">
        <v>62</v>
      </c>
      <c r="I267" s="56" t="s">
        <v>50</v>
      </c>
      <c r="J267" s="56" t="s">
        <v>64</v>
      </c>
      <c r="K267" s="56">
        <v>43.7</v>
      </c>
      <c r="L267" s="56">
        <v>268</v>
      </c>
      <c r="M267" s="56">
        <v>39.5</v>
      </c>
      <c r="N267" s="56">
        <v>346</v>
      </c>
      <c r="O267" s="56">
        <v>19.100000000000001</v>
      </c>
      <c r="P267" s="56" t="s">
        <v>53</v>
      </c>
      <c r="Q267" s="56">
        <v>70.599999999999994</v>
      </c>
      <c r="R267" s="56">
        <v>212</v>
      </c>
      <c r="S267" s="56">
        <v>84.7</v>
      </c>
      <c r="T267" s="56">
        <v>260</v>
      </c>
      <c r="U267" s="56">
        <v>40</v>
      </c>
      <c r="V267" s="56">
        <v>487</v>
      </c>
      <c r="W267" s="56">
        <v>45.5</v>
      </c>
      <c r="X267" s="56">
        <v>456</v>
      </c>
      <c r="Y267" s="56">
        <v>75.8</v>
      </c>
      <c r="Z267" s="56">
        <v>422</v>
      </c>
      <c r="AA267" s="56">
        <v>23</v>
      </c>
      <c r="AB267" s="56">
        <v>671</v>
      </c>
      <c r="AC267" s="56">
        <v>66.400000000000006</v>
      </c>
      <c r="AD267" s="56" t="s">
        <v>1106</v>
      </c>
      <c r="AE267" s="56">
        <v>49</v>
      </c>
      <c r="AF267" s="56">
        <v>268</v>
      </c>
      <c r="AH267" s="56">
        <v>346</v>
      </c>
      <c r="AJ267" s="56">
        <v>801</v>
      </c>
      <c r="AK267" s="56" t="s">
        <v>2148</v>
      </c>
      <c r="AL267" s="56">
        <v>212</v>
      </c>
      <c r="AN267" s="56">
        <v>260</v>
      </c>
      <c r="AP267" s="56">
        <v>487</v>
      </c>
      <c r="AR267" s="56">
        <v>456</v>
      </c>
      <c r="AT267" s="56">
        <v>422</v>
      </c>
      <c r="AV267" s="56">
        <v>671</v>
      </c>
      <c r="AX267" s="56">
        <v>371</v>
      </c>
      <c r="AY267" s="56" t="s">
        <v>2147</v>
      </c>
      <c r="AZ267" s="56">
        <v>265</v>
      </c>
      <c r="BB267" s="56">
        <v>265</v>
      </c>
    </row>
    <row r="268" spans="1:54" ht="16" x14ac:dyDescent="0.2">
      <c r="A268" s="56">
        <v>267</v>
      </c>
      <c r="B268" s="56">
        <v>267</v>
      </c>
      <c r="C268" s="56">
        <v>264</v>
      </c>
      <c r="D268" s="56" t="s">
        <v>1662</v>
      </c>
      <c r="E268" s="56" t="s">
        <v>533</v>
      </c>
      <c r="F268" s="56" t="s">
        <v>69</v>
      </c>
      <c r="G268" s="56" t="s">
        <v>84</v>
      </c>
      <c r="H268" s="56" t="s">
        <v>82</v>
      </c>
      <c r="I268" s="56" t="s">
        <v>50</v>
      </c>
      <c r="J268" s="56" t="s">
        <v>64</v>
      </c>
      <c r="K268" s="56">
        <v>45.9</v>
      </c>
      <c r="L268" s="56">
        <v>255</v>
      </c>
      <c r="M268" s="56">
        <v>33.4</v>
      </c>
      <c r="N268" s="56">
        <v>430</v>
      </c>
      <c r="O268" s="56">
        <v>30.7</v>
      </c>
      <c r="P268" s="56">
        <v>620</v>
      </c>
      <c r="Q268" s="56">
        <v>45.1</v>
      </c>
      <c r="R268" s="56">
        <v>413</v>
      </c>
      <c r="S268" s="56">
        <v>87.4</v>
      </c>
      <c r="T268" s="56">
        <v>240</v>
      </c>
      <c r="U268" s="56">
        <v>17.7</v>
      </c>
      <c r="V268" s="56">
        <v>769</v>
      </c>
      <c r="W268" s="56">
        <v>23.8</v>
      </c>
      <c r="X268" s="56">
        <v>709</v>
      </c>
      <c r="Y268" s="56">
        <v>95.2</v>
      </c>
      <c r="Z268" s="56">
        <v>77</v>
      </c>
      <c r="AA268" s="56">
        <v>90.5</v>
      </c>
      <c r="AB268" s="56">
        <v>101</v>
      </c>
      <c r="AC268" s="56">
        <v>80.3</v>
      </c>
      <c r="AD268" s="56">
        <v>165</v>
      </c>
      <c r="AE268" s="56">
        <v>48.9</v>
      </c>
      <c r="AF268" s="56">
        <v>255</v>
      </c>
      <c r="AH268" s="56">
        <v>430</v>
      </c>
      <c r="AJ268" s="56">
        <v>620</v>
      </c>
      <c r="AL268" s="56">
        <v>413</v>
      </c>
      <c r="AN268" s="56">
        <v>240</v>
      </c>
      <c r="AP268" s="56">
        <v>769</v>
      </c>
      <c r="AR268" s="56">
        <v>709</v>
      </c>
      <c r="AT268" s="56">
        <v>77</v>
      </c>
      <c r="AV268" s="56">
        <v>101</v>
      </c>
      <c r="AX268" s="56">
        <v>165</v>
      </c>
      <c r="AZ268" s="56">
        <v>267</v>
      </c>
      <c r="BB268" s="56">
        <v>264</v>
      </c>
    </row>
    <row r="269" spans="1:54" ht="16" x14ac:dyDescent="0.2">
      <c r="A269" s="56">
        <v>268</v>
      </c>
      <c r="B269" s="56">
        <v>268</v>
      </c>
      <c r="C269" s="56">
        <v>255</v>
      </c>
      <c r="D269" s="56" t="s">
        <v>1585</v>
      </c>
      <c r="E269" s="56" t="s">
        <v>100</v>
      </c>
      <c r="F269" s="56" t="s">
        <v>101</v>
      </c>
      <c r="G269" s="56" t="s">
        <v>77</v>
      </c>
      <c r="H269" s="56" t="s">
        <v>82</v>
      </c>
      <c r="I269" s="56" t="s">
        <v>50</v>
      </c>
      <c r="J269" s="56" t="s">
        <v>64</v>
      </c>
      <c r="K269" s="56">
        <v>37.700000000000003</v>
      </c>
      <c r="L269" s="56">
        <v>318</v>
      </c>
      <c r="M269" s="56">
        <v>16.600000000000001</v>
      </c>
      <c r="N269" s="56" t="s">
        <v>52</v>
      </c>
      <c r="O269" s="56">
        <v>13.3</v>
      </c>
      <c r="P269" s="56" t="s">
        <v>53</v>
      </c>
      <c r="Q269" s="56">
        <v>75.099999999999994</v>
      </c>
      <c r="R269" s="56">
        <v>178</v>
      </c>
      <c r="S269" s="56">
        <v>100</v>
      </c>
      <c r="T269" s="56">
        <v>91</v>
      </c>
      <c r="U269" s="56">
        <v>70.7</v>
      </c>
      <c r="V269" s="56">
        <v>271</v>
      </c>
      <c r="W269" s="56">
        <v>73.5</v>
      </c>
      <c r="X269" s="56">
        <v>243</v>
      </c>
      <c r="Y269" s="56">
        <v>93.4</v>
      </c>
      <c r="Z269" s="56">
        <v>119</v>
      </c>
      <c r="AA269" s="56">
        <v>26.6</v>
      </c>
      <c r="AB269" s="56">
        <v>615</v>
      </c>
      <c r="AC269" s="56">
        <v>91.7</v>
      </c>
      <c r="AD269" s="56" t="s">
        <v>1586</v>
      </c>
      <c r="AE269" s="56">
        <v>48.7</v>
      </c>
      <c r="AF269" s="56">
        <v>318</v>
      </c>
      <c r="AH269" s="56">
        <v>701</v>
      </c>
      <c r="AI269" s="56" t="s">
        <v>2148</v>
      </c>
      <c r="AJ269" s="56">
        <v>801</v>
      </c>
      <c r="AK269" s="56" t="s">
        <v>2148</v>
      </c>
      <c r="AL269" s="56">
        <v>178</v>
      </c>
      <c r="AN269" s="56">
        <v>91</v>
      </c>
      <c r="AP269" s="56">
        <v>271</v>
      </c>
      <c r="AR269" s="56">
        <v>243</v>
      </c>
      <c r="AT269" s="56">
        <v>119</v>
      </c>
      <c r="AV269" s="56">
        <v>615</v>
      </c>
      <c r="AX269" s="56">
        <v>49</v>
      </c>
      <c r="AY269" s="56" t="s">
        <v>2147</v>
      </c>
      <c r="AZ269" s="56">
        <v>268</v>
      </c>
      <c r="BB269" s="56">
        <v>255</v>
      </c>
    </row>
    <row r="270" spans="1:54" ht="16" x14ac:dyDescent="0.2">
      <c r="A270" s="56">
        <v>269</v>
      </c>
      <c r="B270" s="56">
        <v>269</v>
      </c>
      <c r="C270" s="56">
        <v>285</v>
      </c>
      <c r="D270" s="56" t="s">
        <v>1649</v>
      </c>
      <c r="E270" s="56" t="s">
        <v>233</v>
      </c>
      <c r="F270" s="56" t="s">
        <v>76</v>
      </c>
      <c r="G270" s="56" t="s">
        <v>77</v>
      </c>
      <c r="H270" s="56" t="s">
        <v>49</v>
      </c>
      <c r="I270" s="56" t="s">
        <v>50</v>
      </c>
      <c r="J270" s="56" t="s">
        <v>64</v>
      </c>
      <c r="K270" s="56">
        <v>44.8</v>
      </c>
      <c r="L270" s="56">
        <v>265</v>
      </c>
      <c r="M270" s="56">
        <v>88.7</v>
      </c>
      <c r="N270" s="56">
        <v>77</v>
      </c>
      <c r="O270" s="56">
        <v>12.8</v>
      </c>
      <c r="P270" s="56" t="s">
        <v>53</v>
      </c>
      <c r="Q270" s="56">
        <v>34.4</v>
      </c>
      <c r="R270" s="56">
        <v>528</v>
      </c>
      <c r="S270" s="56">
        <v>18</v>
      </c>
      <c r="T270" s="56">
        <v>743</v>
      </c>
      <c r="U270" s="56">
        <v>31</v>
      </c>
      <c r="V270" s="56">
        <v>579</v>
      </c>
      <c r="W270" s="56">
        <v>36.9</v>
      </c>
      <c r="X270" s="56">
        <v>528</v>
      </c>
      <c r="Y270" s="56">
        <v>79.2</v>
      </c>
      <c r="Z270" s="56">
        <v>365</v>
      </c>
      <c r="AA270" s="56">
        <v>82.2</v>
      </c>
      <c r="AB270" s="56">
        <v>148</v>
      </c>
      <c r="AC270" s="56">
        <v>71.8</v>
      </c>
      <c r="AD270" s="56" t="s">
        <v>1650</v>
      </c>
      <c r="AE270" s="56">
        <v>48.5</v>
      </c>
      <c r="AF270" s="56">
        <v>265</v>
      </c>
      <c r="AH270" s="56">
        <v>77</v>
      </c>
      <c r="AJ270" s="56">
        <v>801</v>
      </c>
      <c r="AK270" s="56" t="s">
        <v>2148</v>
      </c>
      <c r="AL270" s="56">
        <v>528</v>
      </c>
      <c r="AN270" s="56">
        <v>743</v>
      </c>
      <c r="AP270" s="56">
        <v>579</v>
      </c>
      <c r="AR270" s="56">
        <v>528</v>
      </c>
      <c r="AT270" s="56">
        <v>365</v>
      </c>
      <c r="AV270" s="56">
        <v>148</v>
      </c>
      <c r="AX270" s="56">
        <v>294</v>
      </c>
      <c r="AY270" s="56" t="s">
        <v>2147</v>
      </c>
      <c r="AZ270" s="56">
        <v>269</v>
      </c>
      <c r="BB270" s="56">
        <v>285</v>
      </c>
    </row>
    <row r="271" spans="1:54" ht="16" x14ac:dyDescent="0.2">
      <c r="A271" s="56">
        <v>270</v>
      </c>
      <c r="B271" s="56">
        <v>269</v>
      </c>
      <c r="C271" s="56">
        <v>265</v>
      </c>
      <c r="D271" s="56" t="s">
        <v>1614</v>
      </c>
      <c r="E271" s="56" t="s">
        <v>355</v>
      </c>
      <c r="F271" s="56" t="s">
        <v>76</v>
      </c>
      <c r="G271" s="56" t="s">
        <v>58</v>
      </c>
      <c r="H271" s="56" t="s">
        <v>62</v>
      </c>
      <c r="I271" s="56" t="s">
        <v>50</v>
      </c>
      <c r="J271" s="56" t="s">
        <v>103</v>
      </c>
      <c r="K271" s="56">
        <v>40.700000000000003</v>
      </c>
      <c r="L271" s="56">
        <v>293</v>
      </c>
      <c r="M271" s="56">
        <v>70.400000000000006</v>
      </c>
      <c r="N271" s="56">
        <v>145</v>
      </c>
      <c r="O271" s="56">
        <v>87.7</v>
      </c>
      <c r="P271" s="56">
        <v>113</v>
      </c>
      <c r="Q271" s="56">
        <v>8.6</v>
      </c>
      <c r="R271" s="56" t="s">
        <v>53</v>
      </c>
      <c r="S271" s="56">
        <v>92.9</v>
      </c>
      <c r="T271" s="56">
        <v>201</v>
      </c>
      <c r="U271" s="56">
        <v>99</v>
      </c>
      <c r="V271" s="56">
        <v>69</v>
      </c>
      <c r="W271" s="56">
        <v>98.9</v>
      </c>
      <c r="X271" s="56">
        <v>64</v>
      </c>
      <c r="Y271" s="56">
        <v>50</v>
      </c>
      <c r="Z271" s="56" t="s">
        <v>53</v>
      </c>
      <c r="AA271" s="56">
        <v>13.3</v>
      </c>
      <c r="AB271" s="56" t="s">
        <v>53</v>
      </c>
      <c r="AC271" s="56">
        <v>61.6</v>
      </c>
      <c r="AD271" s="56">
        <v>466</v>
      </c>
      <c r="AE271" s="56">
        <v>48.5</v>
      </c>
      <c r="AF271" s="56">
        <v>293</v>
      </c>
      <c r="AH271" s="56">
        <v>145</v>
      </c>
      <c r="AJ271" s="56">
        <v>113</v>
      </c>
      <c r="AL271" s="56">
        <v>801</v>
      </c>
      <c r="AM271" s="56" t="s">
        <v>2148</v>
      </c>
      <c r="AN271" s="56">
        <v>201</v>
      </c>
      <c r="AP271" s="56">
        <v>69</v>
      </c>
      <c r="AR271" s="56">
        <v>64</v>
      </c>
      <c r="AT271" s="56">
        <v>801</v>
      </c>
      <c r="AU271" s="56" t="s">
        <v>2148</v>
      </c>
      <c r="AV271" s="56">
        <v>801</v>
      </c>
      <c r="AW271" s="56" t="s">
        <v>2148</v>
      </c>
      <c r="AX271" s="56">
        <v>466</v>
      </c>
      <c r="AZ271" s="56">
        <v>269</v>
      </c>
      <c r="BB271" s="56">
        <v>265</v>
      </c>
    </row>
    <row r="272" spans="1:54" ht="16" x14ac:dyDescent="0.2">
      <c r="A272" s="56">
        <v>271</v>
      </c>
      <c r="B272" s="56">
        <v>271</v>
      </c>
      <c r="C272" s="56">
        <v>258</v>
      </c>
      <c r="D272" s="56" t="s">
        <v>1759</v>
      </c>
      <c r="E272" s="56" t="s">
        <v>266</v>
      </c>
      <c r="F272" s="56" t="s">
        <v>69</v>
      </c>
      <c r="G272" s="56" t="s">
        <v>84</v>
      </c>
      <c r="H272" s="56" t="s">
        <v>49</v>
      </c>
      <c r="I272" s="56" t="s">
        <v>50</v>
      </c>
      <c r="J272" s="56" t="s">
        <v>64</v>
      </c>
      <c r="K272" s="56">
        <v>61</v>
      </c>
      <c r="L272" s="56">
        <v>168</v>
      </c>
      <c r="M272" s="56">
        <v>62.8</v>
      </c>
      <c r="N272" s="56">
        <v>175</v>
      </c>
      <c r="O272" s="56">
        <v>59.5</v>
      </c>
      <c r="P272" s="56">
        <v>304</v>
      </c>
      <c r="Q272" s="56">
        <v>10</v>
      </c>
      <c r="R272" s="56" t="s">
        <v>53</v>
      </c>
      <c r="S272" s="56">
        <v>13.5</v>
      </c>
      <c r="T272" s="56" t="s">
        <v>53</v>
      </c>
      <c r="U272" s="56">
        <v>15.7</v>
      </c>
      <c r="V272" s="56" t="s">
        <v>53</v>
      </c>
      <c r="W272" s="56">
        <v>21.8</v>
      </c>
      <c r="X272" s="56">
        <v>733</v>
      </c>
      <c r="Y272" s="56">
        <v>85.9</v>
      </c>
      <c r="Z272" s="56">
        <v>238</v>
      </c>
      <c r="AA272" s="56">
        <v>74.400000000000006</v>
      </c>
      <c r="AB272" s="56">
        <v>186</v>
      </c>
      <c r="AC272" s="56">
        <v>74</v>
      </c>
      <c r="AD272" s="56" t="s">
        <v>1412</v>
      </c>
      <c r="AE272" s="56">
        <v>48.3</v>
      </c>
      <c r="AF272" s="56">
        <v>168</v>
      </c>
      <c r="AH272" s="56">
        <v>175</v>
      </c>
      <c r="AJ272" s="56">
        <v>304</v>
      </c>
      <c r="AL272" s="56">
        <v>801</v>
      </c>
      <c r="AM272" s="56" t="s">
        <v>2148</v>
      </c>
      <c r="AN272" s="56">
        <v>801</v>
      </c>
      <c r="AO272" s="56" t="s">
        <v>2148</v>
      </c>
      <c r="AP272" s="56">
        <v>801</v>
      </c>
      <c r="AQ272" s="56" t="s">
        <v>2148</v>
      </c>
      <c r="AR272" s="56">
        <v>733</v>
      </c>
      <c r="AT272" s="56">
        <v>238</v>
      </c>
      <c r="AV272" s="56">
        <v>186</v>
      </c>
      <c r="AX272" s="56">
        <v>259</v>
      </c>
      <c r="AY272" s="56" t="s">
        <v>2147</v>
      </c>
      <c r="AZ272" s="56">
        <v>271</v>
      </c>
      <c r="BB272" s="56">
        <v>258</v>
      </c>
    </row>
    <row r="273" spans="1:54" ht="16" x14ac:dyDescent="0.2">
      <c r="A273" s="56">
        <v>272</v>
      </c>
      <c r="B273" s="56">
        <v>272</v>
      </c>
      <c r="C273" s="56">
        <v>332</v>
      </c>
      <c r="D273" s="56" t="s">
        <v>1497</v>
      </c>
      <c r="E273" s="56" t="s">
        <v>264</v>
      </c>
      <c r="F273" s="56" t="s">
        <v>76</v>
      </c>
      <c r="G273" s="56" t="s">
        <v>58</v>
      </c>
      <c r="H273" s="56" t="s">
        <v>49</v>
      </c>
      <c r="I273" s="56" t="s">
        <v>50</v>
      </c>
      <c r="J273" s="56" t="s">
        <v>51</v>
      </c>
      <c r="K273" s="56">
        <v>31.7</v>
      </c>
      <c r="L273" s="56">
        <v>388</v>
      </c>
      <c r="M273" s="56">
        <v>65.099999999999994</v>
      </c>
      <c r="N273" s="56">
        <v>163</v>
      </c>
      <c r="O273" s="56">
        <v>24.6</v>
      </c>
      <c r="P273" s="56">
        <v>742</v>
      </c>
      <c r="Q273" s="56">
        <v>43.8</v>
      </c>
      <c r="R273" s="56">
        <v>428</v>
      </c>
      <c r="S273" s="56">
        <v>100</v>
      </c>
      <c r="T273" s="56">
        <v>3</v>
      </c>
      <c r="U273" s="56">
        <v>100</v>
      </c>
      <c r="V273" s="56">
        <v>9</v>
      </c>
      <c r="W273" s="56">
        <v>100</v>
      </c>
      <c r="X273" s="56">
        <v>4</v>
      </c>
      <c r="Y273" s="56">
        <v>50.6</v>
      </c>
      <c r="Z273" s="56" t="s">
        <v>53</v>
      </c>
      <c r="AA273" s="56">
        <v>60.6</v>
      </c>
      <c r="AB273" s="56">
        <v>268</v>
      </c>
      <c r="AC273" s="56">
        <v>54.4</v>
      </c>
      <c r="AD273" s="56" t="s">
        <v>385</v>
      </c>
      <c r="AE273" s="56">
        <v>48.2</v>
      </c>
      <c r="AF273" s="56">
        <v>388</v>
      </c>
      <c r="AH273" s="56">
        <v>163</v>
      </c>
      <c r="AJ273" s="56">
        <v>742</v>
      </c>
      <c r="AL273" s="56">
        <v>428</v>
      </c>
      <c r="AN273" s="56">
        <v>3</v>
      </c>
      <c r="AP273" s="56">
        <v>9</v>
      </c>
      <c r="AR273" s="56">
        <v>4</v>
      </c>
      <c r="AT273" s="56">
        <v>801</v>
      </c>
      <c r="AU273" s="56" t="s">
        <v>2148</v>
      </c>
      <c r="AV273" s="56">
        <v>268</v>
      </c>
      <c r="AX273" s="56">
        <v>613</v>
      </c>
      <c r="AY273" s="56" t="s">
        <v>2147</v>
      </c>
      <c r="AZ273" s="56">
        <v>272</v>
      </c>
      <c r="BB273" s="56">
        <v>332</v>
      </c>
    </row>
    <row r="274" spans="1:54" ht="16" x14ac:dyDescent="0.2">
      <c r="A274" s="56">
        <v>273</v>
      </c>
      <c r="B274" s="56">
        <v>272</v>
      </c>
      <c r="C274" s="56">
        <v>311</v>
      </c>
      <c r="D274" s="56" t="s">
        <v>1565</v>
      </c>
      <c r="E274" s="56" t="s">
        <v>46</v>
      </c>
      <c r="F274" s="56" t="s">
        <v>47</v>
      </c>
      <c r="G274" s="56" t="s">
        <v>84</v>
      </c>
      <c r="H274" s="56" t="s">
        <v>49</v>
      </c>
      <c r="I274" s="56" t="s">
        <v>50</v>
      </c>
      <c r="J274" s="56" t="s">
        <v>64</v>
      </c>
      <c r="K274" s="56">
        <v>36.4</v>
      </c>
      <c r="L274" s="56">
        <v>333</v>
      </c>
      <c r="M274" s="56">
        <v>47.9</v>
      </c>
      <c r="N274" s="56">
        <v>271</v>
      </c>
      <c r="O274" s="56">
        <v>12.2</v>
      </c>
      <c r="P274" s="56" t="s">
        <v>53</v>
      </c>
      <c r="Q274" s="56">
        <v>72.900000000000006</v>
      </c>
      <c r="R274" s="56">
        <v>190</v>
      </c>
      <c r="S274" s="56">
        <v>67.5</v>
      </c>
      <c r="T274" s="56">
        <v>347</v>
      </c>
      <c r="U274" s="56">
        <v>25.6</v>
      </c>
      <c r="V274" s="56">
        <v>651</v>
      </c>
      <c r="W274" s="56">
        <v>31.7</v>
      </c>
      <c r="X274" s="56">
        <v>594</v>
      </c>
      <c r="Y274" s="56">
        <v>79.8</v>
      </c>
      <c r="Z274" s="56">
        <v>356</v>
      </c>
      <c r="AA274" s="56">
        <v>37.700000000000003</v>
      </c>
      <c r="AB274" s="56">
        <v>464</v>
      </c>
      <c r="AC274" s="56">
        <v>86.7</v>
      </c>
      <c r="AD274" s="56" t="s">
        <v>1566</v>
      </c>
      <c r="AE274" s="56">
        <v>48.2</v>
      </c>
      <c r="AF274" s="56">
        <v>333</v>
      </c>
      <c r="AH274" s="56">
        <v>271</v>
      </c>
      <c r="AJ274" s="56">
        <v>801</v>
      </c>
      <c r="AK274" s="56" t="s">
        <v>2148</v>
      </c>
      <c r="AL274" s="56">
        <v>190</v>
      </c>
      <c r="AN274" s="56">
        <v>347</v>
      </c>
      <c r="AP274" s="56">
        <v>651</v>
      </c>
      <c r="AR274" s="56">
        <v>594</v>
      </c>
      <c r="AT274" s="56">
        <v>356</v>
      </c>
      <c r="AV274" s="56">
        <v>464</v>
      </c>
      <c r="AX274" s="56">
        <v>91</v>
      </c>
      <c r="AY274" s="56" t="s">
        <v>2147</v>
      </c>
      <c r="AZ274" s="56">
        <v>272</v>
      </c>
      <c r="BB274" s="56">
        <v>311</v>
      </c>
    </row>
    <row r="275" spans="1:54" ht="16" x14ac:dyDescent="0.2">
      <c r="A275" s="56">
        <v>274</v>
      </c>
      <c r="B275" s="56">
        <v>272</v>
      </c>
      <c r="C275" s="56">
        <v>285</v>
      </c>
      <c r="D275" s="56" t="s">
        <v>1651</v>
      </c>
      <c r="E275" s="56" t="s">
        <v>216</v>
      </c>
      <c r="F275" s="56" t="s">
        <v>69</v>
      </c>
      <c r="G275" s="56" t="s">
        <v>77</v>
      </c>
      <c r="H275" s="56" t="s">
        <v>62</v>
      </c>
      <c r="I275" s="56" t="s">
        <v>50</v>
      </c>
      <c r="J275" s="56" t="s">
        <v>64</v>
      </c>
      <c r="K275" s="56">
        <v>45</v>
      </c>
      <c r="L275" s="56">
        <v>263</v>
      </c>
      <c r="M275" s="56">
        <v>50.5</v>
      </c>
      <c r="N275" s="56">
        <v>250</v>
      </c>
      <c r="O275" s="56">
        <v>23.6</v>
      </c>
      <c r="P275" s="56">
        <v>759</v>
      </c>
      <c r="Q275" s="56">
        <v>43.8</v>
      </c>
      <c r="R275" s="56">
        <v>429</v>
      </c>
      <c r="S275" s="56">
        <v>39.299999999999997</v>
      </c>
      <c r="T275" s="56">
        <v>506</v>
      </c>
      <c r="U275" s="56">
        <v>47.1</v>
      </c>
      <c r="V275" s="56">
        <v>430</v>
      </c>
      <c r="W275" s="56">
        <v>52</v>
      </c>
      <c r="X275" s="56">
        <v>399</v>
      </c>
      <c r="Y275" s="56">
        <v>92.6</v>
      </c>
      <c r="Z275" s="56">
        <v>134</v>
      </c>
      <c r="AA275" s="56">
        <v>64.5</v>
      </c>
      <c r="AB275" s="56">
        <v>241</v>
      </c>
      <c r="AC275" s="56">
        <v>88.9</v>
      </c>
      <c r="AD275" s="56" t="s">
        <v>1652</v>
      </c>
      <c r="AE275" s="56">
        <v>48.2</v>
      </c>
      <c r="AF275" s="56">
        <v>263</v>
      </c>
      <c r="AH275" s="56">
        <v>250</v>
      </c>
      <c r="AJ275" s="56">
        <v>759</v>
      </c>
      <c r="AL275" s="56">
        <v>429</v>
      </c>
      <c r="AN275" s="56">
        <v>506</v>
      </c>
      <c r="AP275" s="56">
        <v>430</v>
      </c>
      <c r="AR275" s="56">
        <v>399</v>
      </c>
      <c r="AT275" s="56">
        <v>134</v>
      </c>
      <c r="AV275" s="56">
        <v>241</v>
      </c>
      <c r="AX275" s="56">
        <v>71</v>
      </c>
      <c r="AY275" s="56" t="s">
        <v>2147</v>
      </c>
      <c r="AZ275" s="56">
        <v>272</v>
      </c>
      <c r="BB275" s="56">
        <v>285</v>
      </c>
    </row>
    <row r="276" spans="1:54" ht="16" x14ac:dyDescent="0.2">
      <c r="A276" s="56">
        <v>275</v>
      </c>
      <c r="B276" s="56">
        <v>275</v>
      </c>
      <c r="C276" s="56">
        <v>297</v>
      </c>
      <c r="D276" s="56" t="s">
        <v>1670</v>
      </c>
      <c r="E276" s="56" t="s">
        <v>46</v>
      </c>
      <c r="F276" s="56" t="s">
        <v>47</v>
      </c>
      <c r="G276" s="56" t="s">
        <v>77</v>
      </c>
      <c r="H276" s="56" t="s">
        <v>82</v>
      </c>
      <c r="I276" s="56" t="s">
        <v>50</v>
      </c>
      <c r="J276" s="56" t="s">
        <v>64</v>
      </c>
      <c r="K276" s="56">
        <v>46.5</v>
      </c>
      <c r="L276" s="56">
        <v>250</v>
      </c>
      <c r="M276" s="56">
        <v>47.9</v>
      </c>
      <c r="N276" s="56">
        <v>272</v>
      </c>
      <c r="O276" s="56">
        <v>68.2</v>
      </c>
      <c r="P276" s="56">
        <v>245</v>
      </c>
      <c r="Q276" s="56">
        <v>36.5</v>
      </c>
      <c r="R276" s="56">
        <v>513</v>
      </c>
      <c r="S276" s="56">
        <v>5.3</v>
      </c>
      <c r="T276" s="56" t="s">
        <v>53</v>
      </c>
      <c r="U276" s="56">
        <v>19.2</v>
      </c>
      <c r="V276" s="56">
        <v>740</v>
      </c>
      <c r="W276" s="56">
        <v>14.5</v>
      </c>
      <c r="X276" s="56" t="s">
        <v>53</v>
      </c>
      <c r="Y276" s="56">
        <v>82.6</v>
      </c>
      <c r="Z276" s="56">
        <v>299</v>
      </c>
      <c r="AA276" s="56">
        <v>91.9</v>
      </c>
      <c r="AB276" s="56">
        <v>91</v>
      </c>
      <c r="AC276" s="56">
        <v>68.900000000000006</v>
      </c>
      <c r="AD276" s="56" t="s">
        <v>1129</v>
      </c>
      <c r="AE276" s="56">
        <v>48.1</v>
      </c>
      <c r="AF276" s="56">
        <v>250</v>
      </c>
      <c r="AH276" s="56">
        <v>272</v>
      </c>
      <c r="AJ276" s="56">
        <v>245</v>
      </c>
      <c r="AL276" s="56">
        <v>513</v>
      </c>
      <c r="AN276" s="56">
        <v>801</v>
      </c>
      <c r="AO276" s="56" t="s">
        <v>2148</v>
      </c>
      <c r="AP276" s="56">
        <v>740</v>
      </c>
      <c r="AR276" s="56">
        <v>801</v>
      </c>
      <c r="AS276" s="56" t="s">
        <v>2148</v>
      </c>
      <c r="AT276" s="56">
        <v>299</v>
      </c>
      <c r="AV276" s="56">
        <v>91</v>
      </c>
      <c r="AX276" s="56">
        <v>331</v>
      </c>
      <c r="AY276" s="56" t="s">
        <v>2147</v>
      </c>
      <c r="AZ276" s="56">
        <v>275</v>
      </c>
      <c r="BB276" s="56">
        <v>297</v>
      </c>
    </row>
    <row r="277" spans="1:54" ht="16" x14ac:dyDescent="0.2">
      <c r="A277" s="56">
        <v>276</v>
      </c>
      <c r="B277" s="56">
        <v>276</v>
      </c>
      <c r="C277" s="56">
        <v>331</v>
      </c>
      <c r="D277" s="56" t="s">
        <v>1657</v>
      </c>
      <c r="E277" s="56" t="s">
        <v>75</v>
      </c>
      <c r="F277" s="56" t="s">
        <v>76</v>
      </c>
      <c r="G277" s="56" t="s">
        <v>84</v>
      </c>
      <c r="H277" s="56" t="s">
        <v>82</v>
      </c>
      <c r="I277" s="56" t="s">
        <v>50</v>
      </c>
      <c r="J277" s="56" t="s">
        <v>64</v>
      </c>
      <c r="K277" s="56">
        <v>45.4</v>
      </c>
      <c r="L277" s="56">
        <v>259</v>
      </c>
      <c r="M277" s="56">
        <v>39</v>
      </c>
      <c r="N277" s="56">
        <v>351</v>
      </c>
      <c r="O277" s="56">
        <v>53.4</v>
      </c>
      <c r="P277" s="56">
        <v>352</v>
      </c>
      <c r="Q277" s="56">
        <v>72.599999999999994</v>
      </c>
      <c r="R277" s="56">
        <v>193</v>
      </c>
      <c r="S277" s="56">
        <v>4.0999999999999996</v>
      </c>
      <c r="T277" s="56" t="s">
        <v>53</v>
      </c>
      <c r="U277" s="56">
        <v>6.8</v>
      </c>
      <c r="V277" s="56" t="s">
        <v>53</v>
      </c>
      <c r="W277" s="56">
        <v>5.3</v>
      </c>
      <c r="X277" s="56" t="s">
        <v>53</v>
      </c>
      <c r="Y277" s="56">
        <v>78.400000000000006</v>
      </c>
      <c r="Z277" s="56">
        <v>377</v>
      </c>
      <c r="AA277" s="56">
        <v>38.799999999999997</v>
      </c>
      <c r="AB277" s="56">
        <v>446</v>
      </c>
      <c r="AC277" s="56">
        <v>56.7</v>
      </c>
      <c r="AD277" s="56" t="s">
        <v>418</v>
      </c>
      <c r="AE277" s="56">
        <v>48</v>
      </c>
      <c r="AF277" s="56">
        <v>259</v>
      </c>
      <c r="AH277" s="56">
        <v>351</v>
      </c>
      <c r="AJ277" s="56">
        <v>352</v>
      </c>
      <c r="AL277" s="56">
        <v>193</v>
      </c>
      <c r="AN277" s="56">
        <v>801</v>
      </c>
      <c r="AO277" s="56" t="s">
        <v>2148</v>
      </c>
      <c r="AP277" s="56">
        <v>801</v>
      </c>
      <c r="AQ277" s="56" t="s">
        <v>2148</v>
      </c>
      <c r="AR277" s="56">
        <v>801</v>
      </c>
      <c r="AS277" s="56" t="s">
        <v>2148</v>
      </c>
      <c r="AT277" s="56">
        <v>377</v>
      </c>
      <c r="AV277" s="56">
        <v>446</v>
      </c>
      <c r="AX277" s="56">
        <v>562</v>
      </c>
      <c r="AY277" s="56" t="s">
        <v>2147</v>
      </c>
      <c r="AZ277" s="56">
        <v>276</v>
      </c>
      <c r="BB277" s="56">
        <v>331</v>
      </c>
    </row>
    <row r="278" spans="1:54" ht="16" x14ac:dyDescent="0.2">
      <c r="A278" s="56">
        <v>277</v>
      </c>
      <c r="B278" s="56">
        <v>276</v>
      </c>
      <c r="C278" s="56">
        <v>285</v>
      </c>
      <c r="D278" s="56" t="s">
        <v>1776</v>
      </c>
      <c r="E278" s="56" t="s">
        <v>133</v>
      </c>
      <c r="F278" s="56" t="s">
        <v>69</v>
      </c>
      <c r="G278" s="56" t="s">
        <v>84</v>
      </c>
      <c r="H278" s="56" t="s">
        <v>82</v>
      </c>
      <c r="I278" s="56" t="s">
        <v>50</v>
      </c>
      <c r="J278" s="56" t="s">
        <v>64</v>
      </c>
      <c r="K278" s="56">
        <v>65.900000000000006</v>
      </c>
      <c r="L278" s="56">
        <v>152</v>
      </c>
      <c r="M278" s="56">
        <v>27</v>
      </c>
      <c r="N278" s="56">
        <v>507</v>
      </c>
      <c r="O278" s="56">
        <v>10.199999999999999</v>
      </c>
      <c r="P278" s="56" t="s">
        <v>53</v>
      </c>
      <c r="Q278" s="56">
        <v>56.6</v>
      </c>
      <c r="R278" s="56">
        <v>313</v>
      </c>
      <c r="S278" s="56">
        <v>10.8</v>
      </c>
      <c r="T278" s="56" t="s">
        <v>53</v>
      </c>
      <c r="U278" s="56">
        <v>13.4</v>
      </c>
      <c r="V278" s="56" t="s">
        <v>53</v>
      </c>
      <c r="W278" s="56">
        <v>19.399999999999999</v>
      </c>
      <c r="X278" s="56">
        <v>772</v>
      </c>
      <c r="Y278" s="56">
        <v>85.1</v>
      </c>
      <c r="Z278" s="56">
        <v>252</v>
      </c>
      <c r="AA278" s="56">
        <v>63.1</v>
      </c>
      <c r="AB278" s="56">
        <v>246</v>
      </c>
      <c r="AC278" s="56">
        <v>76.400000000000006</v>
      </c>
      <c r="AD278" s="56" t="s">
        <v>1777</v>
      </c>
      <c r="AE278" s="56">
        <v>48</v>
      </c>
      <c r="AF278" s="56">
        <v>152</v>
      </c>
      <c r="AH278" s="56">
        <v>507</v>
      </c>
      <c r="AJ278" s="56">
        <v>801</v>
      </c>
      <c r="AK278" s="56" t="s">
        <v>2148</v>
      </c>
      <c r="AL278" s="56">
        <v>313</v>
      </c>
      <c r="AN278" s="56">
        <v>801</v>
      </c>
      <c r="AO278" s="56" t="s">
        <v>2148</v>
      </c>
      <c r="AP278" s="56">
        <v>801</v>
      </c>
      <c r="AQ278" s="56" t="s">
        <v>2148</v>
      </c>
      <c r="AR278" s="56">
        <v>772</v>
      </c>
      <c r="AT278" s="56">
        <v>252</v>
      </c>
      <c r="AV278" s="56">
        <v>246</v>
      </c>
      <c r="AX278" s="56">
        <v>219</v>
      </c>
      <c r="AY278" s="56" t="s">
        <v>2147</v>
      </c>
      <c r="AZ278" s="56">
        <v>276</v>
      </c>
      <c r="BB278" s="56">
        <v>285</v>
      </c>
    </row>
    <row r="279" spans="1:54" ht="16" x14ac:dyDescent="0.2">
      <c r="A279" s="56">
        <v>278</v>
      </c>
      <c r="B279" s="56">
        <v>278</v>
      </c>
      <c r="C279" s="56">
        <v>246</v>
      </c>
      <c r="D279" s="56" t="s">
        <v>1530</v>
      </c>
      <c r="E279" s="56" t="s">
        <v>80</v>
      </c>
      <c r="F279" s="56" t="s">
        <v>69</v>
      </c>
      <c r="G279" s="56" t="s">
        <v>77</v>
      </c>
      <c r="H279" s="56" t="s">
        <v>82</v>
      </c>
      <c r="I279" s="56" t="s">
        <v>50</v>
      </c>
      <c r="J279" s="56" t="s">
        <v>64</v>
      </c>
      <c r="K279" s="56">
        <v>33.799999999999997</v>
      </c>
      <c r="L279" s="56">
        <v>360</v>
      </c>
      <c r="M279" s="56">
        <v>21</v>
      </c>
      <c r="N279" s="56">
        <v>624</v>
      </c>
      <c r="O279" s="56">
        <v>21.4</v>
      </c>
      <c r="P279" s="56" t="s">
        <v>53</v>
      </c>
      <c r="Q279" s="56">
        <v>60.7</v>
      </c>
      <c r="R279" s="56">
        <v>283</v>
      </c>
      <c r="S279" s="56">
        <v>99</v>
      </c>
      <c r="T279" s="56">
        <v>129</v>
      </c>
      <c r="U279" s="56">
        <v>89.5</v>
      </c>
      <c r="V279" s="56">
        <v>172</v>
      </c>
      <c r="W279" s="56">
        <v>90.4</v>
      </c>
      <c r="X279" s="56">
        <v>146</v>
      </c>
      <c r="Y279" s="56">
        <v>86.3</v>
      </c>
      <c r="Z279" s="56">
        <v>232</v>
      </c>
      <c r="AA279" s="56">
        <v>53.6</v>
      </c>
      <c r="AB279" s="56">
        <v>314</v>
      </c>
      <c r="AC279" s="56">
        <v>90</v>
      </c>
      <c r="AD279" s="56" t="s">
        <v>1531</v>
      </c>
      <c r="AE279" s="56">
        <v>47.9</v>
      </c>
      <c r="AF279" s="56">
        <v>360</v>
      </c>
      <c r="AH279" s="56">
        <v>624</v>
      </c>
      <c r="AJ279" s="56">
        <v>801</v>
      </c>
      <c r="AK279" s="56" t="s">
        <v>2148</v>
      </c>
      <c r="AL279" s="56">
        <v>283</v>
      </c>
      <c r="AN279" s="56">
        <v>129</v>
      </c>
      <c r="AP279" s="56">
        <v>172</v>
      </c>
      <c r="AR279" s="56">
        <v>146</v>
      </c>
      <c r="AT279" s="56">
        <v>232</v>
      </c>
      <c r="AV279" s="56">
        <v>314</v>
      </c>
      <c r="AX279" s="56">
        <v>63</v>
      </c>
      <c r="AY279" s="56" t="s">
        <v>2147</v>
      </c>
      <c r="AZ279" s="56">
        <v>278</v>
      </c>
      <c r="BB279" s="56">
        <v>246</v>
      </c>
    </row>
    <row r="280" spans="1:54" ht="16" x14ac:dyDescent="0.2">
      <c r="A280" s="56">
        <v>279</v>
      </c>
      <c r="B280" s="56">
        <v>279</v>
      </c>
      <c r="C280" s="56">
        <v>272</v>
      </c>
      <c r="D280" s="56" t="s">
        <v>1595</v>
      </c>
      <c r="E280" s="56" t="s">
        <v>1237</v>
      </c>
      <c r="F280" s="56" t="s">
        <v>69</v>
      </c>
      <c r="G280" s="56" t="s">
        <v>77</v>
      </c>
      <c r="H280" s="56" t="s">
        <v>82</v>
      </c>
      <c r="I280" s="56" t="s">
        <v>50</v>
      </c>
      <c r="J280" s="56" t="s">
        <v>64</v>
      </c>
      <c r="K280" s="56">
        <v>38.6</v>
      </c>
      <c r="L280" s="56">
        <v>310</v>
      </c>
      <c r="M280" s="56">
        <v>20.3</v>
      </c>
      <c r="N280" s="56">
        <v>648</v>
      </c>
      <c r="O280" s="56">
        <v>34.799999999999997</v>
      </c>
      <c r="P280" s="56">
        <v>566</v>
      </c>
      <c r="Q280" s="56">
        <v>73.2</v>
      </c>
      <c r="R280" s="56">
        <v>189</v>
      </c>
      <c r="S280" s="56">
        <v>83.5</v>
      </c>
      <c r="T280" s="56">
        <v>266</v>
      </c>
      <c r="U280" s="56">
        <v>30.1</v>
      </c>
      <c r="V280" s="56">
        <v>589</v>
      </c>
      <c r="W280" s="56">
        <v>36</v>
      </c>
      <c r="X280" s="56">
        <v>534</v>
      </c>
      <c r="Y280" s="56">
        <v>92.5</v>
      </c>
      <c r="Z280" s="56">
        <v>136</v>
      </c>
      <c r="AA280" s="56">
        <v>34.9</v>
      </c>
      <c r="AB280" s="56">
        <v>492</v>
      </c>
      <c r="AC280" s="56">
        <v>67.7</v>
      </c>
      <c r="AD280" s="56" t="s">
        <v>1285</v>
      </c>
      <c r="AE280" s="56">
        <v>47.6</v>
      </c>
      <c r="AF280" s="56">
        <v>310</v>
      </c>
      <c r="AH280" s="56">
        <v>648</v>
      </c>
      <c r="AJ280" s="56">
        <v>566</v>
      </c>
      <c r="AL280" s="56">
        <v>189</v>
      </c>
      <c r="AN280" s="56">
        <v>266</v>
      </c>
      <c r="AP280" s="56">
        <v>589</v>
      </c>
      <c r="AR280" s="56">
        <v>534</v>
      </c>
      <c r="AT280" s="56">
        <v>136</v>
      </c>
      <c r="AV280" s="56">
        <v>492</v>
      </c>
      <c r="AX280" s="56">
        <v>353</v>
      </c>
      <c r="AY280" s="56" t="s">
        <v>2147</v>
      </c>
      <c r="AZ280" s="56">
        <v>279</v>
      </c>
      <c r="BB280" s="56">
        <v>272</v>
      </c>
    </row>
    <row r="281" spans="1:54" ht="16" x14ac:dyDescent="0.2">
      <c r="A281" s="56">
        <v>280</v>
      </c>
      <c r="B281" s="56">
        <v>280</v>
      </c>
      <c r="C281" s="56">
        <v>267</v>
      </c>
      <c r="D281" s="56" t="s">
        <v>1553</v>
      </c>
      <c r="E281" s="56" t="s">
        <v>319</v>
      </c>
      <c r="F281" s="56" t="s">
        <v>69</v>
      </c>
      <c r="G281" s="56" t="s">
        <v>77</v>
      </c>
      <c r="H281" s="56" t="s">
        <v>82</v>
      </c>
      <c r="I281" s="56" t="s">
        <v>50</v>
      </c>
      <c r="J281" s="56" t="s">
        <v>64</v>
      </c>
      <c r="K281" s="56">
        <v>35</v>
      </c>
      <c r="L281" s="56">
        <v>343</v>
      </c>
      <c r="M281" s="56">
        <v>18.8</v>
      </c>
      <c r="N281" s="56">
        <v>690</v>
      </c>
      <c r="O281" s="56">
        <v>42.8</v>
      </c>
      <c r="P281" s="56">
        <v>465</v>
      </c>
      <c r="Q281" s="56">
        <v>57.7</v>
      </c>
      <c r="R281" s="56">
        <v>303</v>
      </c>
      <c r="S281" s="56">
        <v>96.4</v>
      </c>
      <c r="T281" s="56">
        <v>162</v>
      </c>
      <c r="U281" s="56">
        <v>45.5</v>
      </c>
      <c r="V281" s="56">
        <v>444</v>
      </c>
      <c r="W281" s="56">
        <v>50.5</v>
      </c>
      <c r="X281" s="56">
        <v>411</v>
      </c>
      <c r="Y281" s="56">
        <v>95.2</v>
      </c>
      <c r="Z281" s="56">
        <v>79</v>
      </c>
      <c r="AA281" s="56">
        <v>60.3</v>
      </c>
      <c r="AB281" s="56">
        <v>270</v>
      </c>
      <c r="AC281" s="56">
        <v>80.599999999999994</v>
      </c>
      <c r="AD281" s="56">
        <v>162</v>
      </c>
      <c r="AE281" s="56">
        <v>47.4</v>
      </c>
      <c r="AF281" s="56">
        <v>343</v>
      </c>
      <c r="AH281" s="56">
        <v>690</v>
      </c>
      <c r="AJ281" s="56">
        <v>465</v>
      </c>
      <c r="AL281" s="56">
        <v>303</v>
      </c>
      <c r="AN281" s="56">
        <v>162</v>
      </c>
      <c r="AP281" s="56">
        <v>444</v>
      </c>
      <c r="AR281" s="56">
        <v>411</v>
      </c>
      <c r="AT281" s="56">
        <v>79</v>
      </c>
      <c r="AV281" s="56">
        <v>270</v>
      </c>
      <c r="AX281" s="56">
        <v>162</v>
      </c>
      <c r="AZ281" s="56">
        <v>280</v>
      </c>
      <c r="BB281" s="56">
        <v>267</v>
      </c>
    </row>
    <row r="282" spans="1:54" ht="16" x14ac:dyDescent="0.2">
      <c r="A282" s="56">
        <v>281</v>
      </c>
      <c r="B282" s="56">
        <v>281</v>
      </c>
      <c r="C282" s="56">
        <v>275</v>
      </c>
      <c r="D282" s="56" t="s">
        <v>1658</v>
      </c>
      <c r="E282" s="56" t="s">
        <v>46</v>
      </c>
      <c r="F282" s="56" t="s">
        <v>47</v>
      </c>
      <c r="G282" s="56" t="s">
        <v>77</v>
      </c>
      <c r="H282" s="56" t="s">
        <v>82</v>
      </c>
      <c r="I282" s="56" t="s">
        <v>50</v>
      </c>
      <c r="J282" s="56" t="s">
        <v>64</v>
      </c>
      <c r="K282" s="56">
        <v>45.4</v>
      </c>
      <c r="L282" s="56">
        <v>258</v>
      </c>
      <c r="M282" s="56">
        <v>26.4</v>
      </c>
      <c r="N282" s="56">
        <v>516</v>
      </c>
      <c r="O282" s="56">
        <v>98.1</v>
      </c>
      <c r="P282" s="56">
        <v>57</v>
      </c>
      <c r="Q282" s="56">
        <v>41.7</v>
      </c>
      <c r="R282" s="56">
        <v>453</v>
      </c>
      <c r="S282" s="56">
        <v>9.9</v>
      </c>
      <c r="T282" s="56" t="s">
        <v>53</v>
      </c>
      <c r="U282" s="56">
        <v>23</v>
      </c>
      <c r="V282" s="56">
        <v>688</v>
      </c>
      <c r="W282" s="56">
        <v>29.1</v>
      </c>
      <c r="X282" s="56">
        <v>625</v>
      </c>
      <c r="Y282" s="56">
        <v>90.4</v>
      </c>
      <c r="Z282" s="56">
        <v>171</v>
      </c>
      <c r="AA282" s="56">
        <v>59.7</v>
      </c>
      <c r="AB282" s="56">
        <v>272</v>
      </c>
      <c r="AC282" s="56">
        <v>60.2</v>
      </c>
      <c r="AD282" s="56">
        <v>501</v>
      </c>
      <c r="AE282" s="56">
        <v>47.3</v>
      </c>
      <c r="AF282" s="56">
        <v>258</v>
      </c>
      <c r="AH282" s="56">
        <v>516</v>
      </c>
      <c r="AJ282" s="56">
        <v>57</v>
      </c>
      <c r="AL282" s="56">
        <v>453</v>
      </c>
      <c r="AN282" s="56">
        <v>801</v>
      </c>
      <c r="AO282" s="56" t="s">
        <v>2148</v>
      </c>
      <c r="AP282" s="56">
        <v>688</v>
      </c>
      <c r="AR282" s="56">
        <v>625</v>
      </c>
      <c r="AT282" s="56">
        <v>171</v>
      </c>
      <c r="AV282" s="56">
        <v>272</v>
      </c>
      <c r="AX282" s="56">
        <v>501</v>
      </c>
      <c r="AZ282" s="56">
        <v>281</v>
      </c>
      <c r="BB282" s="56">
        <v>275</v>
      </c>
    </row>
    <row r="283" spans="1:54" ht="16" x14ac:dyDescent="0.2">
      <c r="A283" s="56">
        <v>282</v>
      </c>
      <c r="B283" s="56">
        <v>281</v>
      </c>
      <c r="C283" s="56">
        <v>235</v>
      </c>
      <c r="D283" s="56" t="s">
        <v>1430</v>
      </c>
      <c r="E283" s="56" t="s">
        <v>910</v>
      </c>
      <c r="F283" s="56" t="s">
        <v>101</v>
      </c>
      <c r="G283" s="56" t="s">
        <v>58</v>
      </c>
      <c r="H283" s="56" t="s">
        <v>49</v>
      </c>
      <c r="I283" s="56" t="s">
        <v>50</v>
      </c>
      <c r="J283" s="56" t="s">
        <v>64</v>
      </c>
      <c r="K283" s="56">
        <v>28.2</v>
      </c>
      <c r="L283" s="56">
        <v>446</v>
      </c>
      <c r="M283" s="56">
        <v>18.8</v>
      </c>
      <c r="N283" s="56">
        <v>691</v>
      </c>
      <c r="O283" s="56">
        <v>16.2</v>
      </c>
      <c r="P283" s="56" t="s">
        <v>53</v>
      </c>
      <c r="Q283" s="56">
        <v>82.1</v>
      </c>
      <c r="R283" s="56">
        <v>144</v>
      </c>
      <c r="S283" s="56">
        <v>99.5</v>
      </c>
      <c r="T283" s="56">
        <v>116</v>
      </c>
      <c r="U283" s="56">
        <v>79.7</v>
      </c>
      <c r="V283" s="56">
        <v>223</v>
      </c>
      <c r="W283" s="56">
        <v>81.599999999999994</v>
      </c>
      <c r="X283" s="56">
        <v>192</v>
      </c>
      <c r="Y283" s="56">
        <v>49</v>
      </c>
      <c r="Z283" s="56" t="s">
        <v>53</v>
      </c>
      <c r="AA283" s="56">
        <v>58.4</v>
      </c>
      <c r="AB283" s="56">
        <v>282</v>
      </c>
      <c r="AC283" s="56">
        <v>84.8</v>
      </c>
      <c r="AD283" s="56" t="s">
        <v>1431</v>
      </c>
      <c r="AE283" s="56">
        <v>47.3</v>
      </c>
      <c r="AF283" s="56">
        <v>446</v>
      </c>
      <c r="AH283" s="56">
        <v>691</v>
      </c>
      <c r="AJ283" s="56">
        <v>801</v>
      </c>
      <c r="AK283" s="56" t="s">
        <v>2148</v>
      </c>
      <c r="AL283" s="56">
        <v>144</v>
      </c>
      <c r="AN283" s="56">
        <v>116</v>
      </c>
      <c r="AP283" s="56">
        <v>223</v>
      </c>
      <c r="AR283" s="56">
        <v>192</v>
      </c>
      <c r="AT283" s="56">
        <v>801</v>
      </c>
      <c r="AU283" s="56" t="s">
        <v>2148</v>
      </c>
      <c r="AV283" s="56">
        <v>282</v>
      </c>
      <c r="AX283" s="56">
        <v>112</v>
      </c>
      <c r="AY283" s="56" t="s">
        <v>2147</v>
      </c>
      <c r="AZ283" s="56">
        <v>281</v>
      </c>
      <c r="BB283" s="56">
        <v>235</v>
      </c>
    </row>
    <row r="284" spans="1:54" ht="16" x14ac:dyDescent="0.2">
      <c r="A284" s="56">
        <v>283</v>
      </c>
      <c r="B284" s="56">
        <v>283</v>
      </c>
      <c r="C284" s="56">
        <v>275</v>
      </c>
      <c r="D284" s="56" t="s">
        <v>1408</v>
      </c>
      <c r="E284" s="56" t="s">
        <v>160</v>
      </c>
      <c r="F284" s="56" t="s">
        <v>47</v>
      </c>
      <c r="G284" s="56" t="s">
        <v>77</v>
      </c>
      <c r="H284" s="56" t="s">
        <v>82</v>
      </c>
      <c r="I284" s="56" t="s">
        <v>50</v>
      </c>
      <c r="J284" s="56" t="s">
        <v>64</v>
      </c>
      <c r="K284" s="56">
        <v>27.1</v>
      </c>
      <c r="L284" s="56">
        <v>465</v>
      </c>
      <c r="M284" s="56">
        <v>23.9</v>
      </c>
      <c r="N284" s="56">
        <v>563</v>
      </c>
      <c r="O284" s="56">
        <v>15.8</v>
      </c>
      <c r="P284" s="56" t="s">
        <v>53</v>
      </c>
      <c r="Q284" s="56">
        <v>76.2</v>
      </c>
      <c r="R284" s="56">
        <v>171</v>
      </c>
      <c r="S284" s="56">
        <v>100</v>
      </c>
      <c r="T284" s="56">
        <v>88</v>
      </c>
      <c r="U284" s="56">
        <v>79.400000000000006</v>
      </c>
      <c r="V284" s="56">
        <v>225</v>
      </c>
      <c r="W284" s="56">
        <v>81.3</v>
      </c>
      <c r="X284" s="56">
        <v>195</v>
      </c>
      <c r="Y284" s="56">
        <v>79.900000000000006</v>
      </c>
      <c r="Z284" s="56">
        <v>353</v>
      </c>
      <c r="AA284" s="56">
        <v>39.799999999999997</v>
      </c>
      <c r="AB284" s="56">
        <v>439</v>
      </c>
      <c r="AC284" s="56">
        <v>85.3</v>
      </c>
      <c r="AD284" s="56" t="s">
        <v>1409</v>
      </c>
      <c r="AE284" s="56">
        <v>47.2</v>
      </c>
      <c r="AF284" s="56">
        <v>465</v>
      </c>
      <c r="AH284" s="56">
        <v>563</v>
      </c>
      <c r="AJ284" s="56">
        <v>801</v>
      </c>
      <c r="AK284" s="56" t="s">
        <v>2148</v>
      </c>
      <c r="AL284" s="56">
        <v>171</v>
      </c>
      <c r="AN284" s="56">
        <v>88</v>
      </c>
      <c r="AP284" s="56">
        <v>225</v>
      </c>
      <c r="AR284" s="56">
        <v>195</v>
      </c>
      <c r="AT284" s="56">
        <v>353</v>
      </c>
      <c r="AV284" s="56">
        <v>439</v>
      </c>
      <c r="AX284" s="56">
        <v>107</v>
      </c>
      <c r="AY284" s="56" t="s">
        <v>2147</v>
      </c>
      <c r="AZ284" s="56">
        <v>283</v>
      </c>
      <c r="BB284" s="56">
        <v>275</v>
      </c>
    </row>
    <row r="285" spans="1:54" ht="16" x14ac:dyDescent="0.2">
      <c r="A285" s="56">
        <v>284</v>
      </c>
      <c r="B285" s="56">
        <v>284</v>
      </c>
      <c r="C285" s="56">
        <v>273</v>
      </c>
      <c r="D285" s="56" t="s">
        <v>1581</v>
      </c>
      <c r="E285" s="56" t="s">
        <v>1077</v>
      </c>
      <c r="F285" s="56" t="s">
        <v>69</v>
      </c>
      <c r="G285" s="56" t="s">
        <v>77</v>
      </c>
      <c r="H285" s="56" t="s">
        <v>82</v>
      </c>
      <c r="I285" s="56" t="s">
        <v>50</v>
      </c>
      <c r="J285" s="56" t="s">
        <v>64</v>
      </c>
      <c r="K285" s="56">
        <v>37.299999999999997</v>
      </c>
      <c r="L285" s="56">
        <v>321</v>
      </c>
      <c r="M285" s="56">
        <v>40.200000000000003</v>
      </c>
      <c r="N285" s="56">
        <v>339</v>
      </c>
      <c r="O285" s="56">
        <v>68.599999999999994</v>
      </c>
      <c r="P285" s="56">
        <v>241</v>
      </c>
      <c r="Q285" s="56">
        <v>24</v>
      </c>
      <c r="R285" s="56">
        <v>655</v>
      </c>
      <c r="S285" s="56">
        <v>96.7</v>
      </c>
      <c r="T285" s="56">
        <v>155</v>
      </c>
      <c r="U285" s="56">
        <v>62.7</v>
      </c>
      <c r="V285" s="56">
        <v>321</v>
      </c>
      <c r="W285" s="56">
        <v>66.400000000000006</v>
      </c>
      <c r="X285" s="56">
        <v>294</v>
      </c>
      <c r="Y285" s="56">
        <v>72.900000000000006</v>
      </c>
      <c r="Z285" s="56">
        <v>488</v>
      </c>
      <c r="AA285" s="56">
        <v>61.2</v>
      </c>
      <c r="AB285" s="56">
        <v>260</v>
      </c>
      <c r="AC285" s="56">
        <v>82.5</v>
      </c>
      <c r="AD285" s="56" t="s">
        <v>1328</v>
      </c>
      <c r="AE285" s="56">
        <v>47.1</v>
      </c>
      <c r="AF285" s="56">
        <v>321</v>
      </c>
      <c r="AH285" s="56">
        <v>339</v>
      </c>
      <c r="AJ285" s="56">
        <v>241</v>
      </c>
      <c r="AL285" s="56">
        <v>655</v>
      </c>
      <c r="AN285" s="56">
        <v>155</v>
      </c>
      <c r="AP285" s="56">
        <v>321</v>
      </c>
      <c r="AR285" s="56">
        <v>294</v>
      </c>
      <c r="AT285" s="56">
        <v>488</v>
      </c>
      <c r="AV285" s="56">
        <v>260</v>
      </c>
      <c r="AX285" s="56">
        <v>141</v>
      </c>
      <c r="AY285" s="56" t="s">
        <v>2147</v>
      </c>
      <c r="AZ285" s="56">
        <v>284</v>
      </c>
      <c r="BB285" s="56">
        <v>273</v>
      </c>
    </row>
    <row r="286" spans="1:54" ht="16" x14ac:dyDescent="0.2">
      <c r="A286" s="56">
        <v>285</v>
      </c>
      <c r="B286" s="56">
        <v>285</v>
      </c>
      <c r="C286" s="56">
        <v>301</v>
      </c>
      <c r="D286" s="56" t="s">
        <v>1593</v>
      </c>
      <c r="E286" s="56" t="s">
        <v>46</v>
      </c>
      <c r="F286" s="56" t="s">
        <v>47</v>
      </c>
      <c r="G286" s="56" t="s">
        <v>77</v>
      </c>
      <c r="H286" s="56" t="s">
        <v>82</v>
      </c>
      <c r="I286" s="56" t="s">
        <v>50</v>
      </c>
      <c r="J286" s="56" t="s">
        <v>51</v>
      </c>
      <c r="K286" s="56">
        <v>38.200000000000003</v>
      </c>
      <c r="L286" s="56">
        <v>312</v>
      </c>
      <c r="M286" s="56">
        <v>60.6</v>
      </c>
      <c r="N286" s="56">
        <v>190</v>
      </c>
      <c r="O286" s="56">
        <v>74.2</v>
      </c>
      <c r="P286" s="56">
        <v>203</v>
      </c>
      <c r="Q286" s="56">
        <v>21.7</v>
      </c>
      <c r="R286" s="56">
        <v>689</v>
      </c>
      <c r="S286" s="56">
        <v>22.8</v>
      </c>
      <c r="T286" s="56">
        <v>677</v>
      </c>
      <c r="U286" s="56">
        <v>51.1</v>
      </c>
      <c r="V286" s="56">
        <v>401</v>
      </c>
      <c r="W286" s="56">
        <v>55.8</v>
      </c>
      <c r="X286" s="56">
        <v>366</v>
      </c>
      <c r="Y286" s="56">
        <v>67.400000000000006</v>
      </c>
      <c r="Z286" s="56">
        <v>581</v>
      </c>
      <c r="AA286" s="56">
        <v>96</v>
      </c>
      <c r="AB286" s="56">
        <v>67</v>
      </c>
      <c r="AC286" s="56">
        <v>69.099999999999994</v>
      </c>
      <c r="AD286" s="56" t="s">
        <v>1139</v>
      </c>
      <c r="AE286" s="56">
        <v>47</v>
      </c>
      <c r="AF286" s="56">
        <v>312</v>
      </c>
      <c r="AH286" s="56">
        <v>190</v>
      </c>
      <c r="AJ286" s="56">
        <v>203</v>
      </c>
      <c r="AL286" s="56">
        <v>689</v>
      </c>
      <c r="AN286" s="56">
        <v>677</v>
      </c>
      <c r="AP286" s="56">
        <v>401</v>
      </c>
      <c r="AR286" s="56">
        <v>366</v>
      </c>
      <c r="AT286" s="56">
        <v>581</v>
      </c>
      <c r="AV286" s="56">
        <v>67</v>
      </c>
      <c r="AX286" s="56">
        <v>329</v>
      </c>
      <c r="AY286" s="56" t="s">
        <v>2147</v>
      </c>
      <c r="AZ286" s="56">
        <v>285</v>
      </c>
      <c r="BB286" s="56">
        <v>301</v>
      </c>
    </row>
    <row r="287" spans="1:54" ht="16" x14ac:dyDescent="0.2">
      <c r="A287" s="56">
        <v>286</v>
      </c>
      <c r="B287" s="56">
        <v>285</v>
      </c>
      <c r="C287" s="56">
        <v>245</v>
      </c>
      <c r="D287" s="56" t="s">
        <v>1167</v>
      </c>
      <c r="E287" s="56" t="s">
        <v>225</v>
      </c>
      <c r="F287" s="56" t="s">
        <v>76</v>
      </c>
      <c r="G287" s="56" t="s">
        <v>77</v>
      </c>
      <c r="H287" s="56" t="s">
        <v>49</v>
      </c>
      <c r="I287" s="56" t="s">
        <v>50</v>
      </c>
      <c r="J287" s="56" t="s">
        <v>64</v>
      </c>
      <c r="K287" s="56">
        <v>18.5</v>
      </c>
      <c r="L287" s="56">
        <v>660</v>
      </c>
      <c r="M287" s="56">
        <v>17.899999999999999</v>
      </c>
      <c r="N287" s="56" t="s">
        <v>52</v>
      </c>
      <c r="O287" s="56">
        <v>11.7</v>
      </c>
      <c r="P287" s="56" t="s">
        <v>53</v>
      </c>
      <c r="Q287" s="56">
        <v>99.9</v>
      </c>
      <c r="R287" s="56">
        <v>21</v>
      </c>
      <c r="S287" s="56">
        <v>100</v>
      </c>
      <c r="T287" s="56">
        <v>25</v>
      </c>
      <c r="U287" s="56">
        <v>100</v>
      </c>
      <c r="V287" s="56">
        <v>30</v>
      </c>
      <c r="W287" s="56">
        <v>99.6</v>
      </c>
      <c r="X287" s="56">
        <v>44</v>
      </c>
      <c r="Y287" s="56">
        <v>55.1</v>
      </c>
      <c r="Z287" s="56">
        <v>770</v>
      </c>
      <c r="AA287" s="56">
        <v>56.8</v>
      </c>
      <c r="AB287" s="56">
        <v>294</v>
      </c>
      <c r="AC287" s="56">
        <v>52.2</v>
      </c>
      <c r="AD287" s="56" t="s">
        <v>1027</v>
      </c>
      <c r="AE287" s="56">
        <v>47</v>
      </c>
      <c r="AF287" s="56">
        <v>660</v>
      </c>
      <c r="AH287" s="56">
        <v>701</v>
      </c>
      <c r="AI287" s="56" t="s">
        <v>2148</v>
      </c>
      <c r="AJ287" s="56">
        <v>801</v>
      </c>
      <c r="AK287" s="56" t="s">
        <v>2148</v>
      </c>
      <c r="AL287" s="56">
        <v>21</v>
      </c>
      <c r="AN287" s="56">
        <v>25</v>
      </c>
      <c r="AP287" s="56">
        <v>30</v>
      </c>
      <c r="AR287" s="56">
        <v>44</v>
      </c>
      <c r="AT287" s="56">
        <v>770</v>
      </c>
      <c r="AV287" s="56">
        <v>294</v>
      </c>
      <c r="AX287" s="56">
        <v>658</v>
      </c>
      <c r="AY287" s="56" t="s">
        <v>2147</v>
      </c>
      <c r="AZ287" s="56">
        <v>285</v>
      </c>
      <c r="BB287" s="56">
        <v>245</v>
      </c>
    </row>
    <row r="288" spans="1:54" ht="16" x14ac:dyDescent="0.2">
      <c r="A288" s="56">
        <v>287</v>
      </c>
      <c r="B288" s="56">
        <v>287</v>
      </c>
      <c r="C288" s="56">
        <v>256</v>
      </c>
      <c r="D288" s="56" t="s">
        <v>1372</v>
      </c>
      <c r="E288" s="56" t="s">
        <v>80</v>
      </c>
      <c r="F288" s="56" t="s">
        <v>69</v>
      </c>
      <c r="G288" s="56" t="s">
        <v>58</v>
      </c>
      <c r="H288" s="56" t="s">
        <v>49</v>
      </c>
      <c r="I288" s="56" t="s">
        <v>50</v>
      </c>
      <c r="J288" s="56" t="s">
        <v>64</v>
      </c>
      <c r="K288" s="56">
        <v>25.7</v>
      </c>
      <c r="L288" s="56">
        <v>490</v>
      </c>
      <c r="M288" s="56">
        <v>34.799999999999997</v>
      </c>
      <c r="N288" s="56">
        <v>415</v>
      </c>
      <c r="O288" s="56">
        <v>27.3</v>
      </c>
      <c r="P288" s="56">
        <v>692</v>
      </c>
      <c r="Q288" s="56">
        <v>61.8</v>
      </c>
      <c r="R288" s="56">
        <v>275</v>
      </c>
      <c r="S288" s="56">
        <v>100</v>
      </c>
      <c r="T288" s="56">
        <v>78</v>
      </c>
      <c r="U288" s="56">
        <v>97</v>
      </c>
      <c r="V288" s="56">
        <v>100</v>
      </c>
      <c r="W288" s="56">
        <v>97.2</v>
      </c>
      <c r="X288" s="56">
        <v>89</v>
      </c>
      <c r="Y288" s="56">
        <v>75.7</v>
      </c>
      <c r="Z288" s="56">
        <v>425</v>
      </c>
      <c r="AA288" s="56">
        <v>37</v>
      </c>
      <c r="AB288" s="56">
        <v>467</v>
      </c>
      <c r="AC288" s="56">
        <v>77.2</v>
      </c>
      <c r="AD288" s="56" t="s">
        <v>1373</v>
      </c>
      <c r="AE288" s="56">
        <v>46.8</v>
      </c>
      <c r="AF288" s="56">
        <v>490</v>
      </c>
      <c r="AH288" s="56">
        <v>415</v>
      </c>
      <c r="AJ288" s="56">
        <v>692</v>
      </c>
      <c r="AL288" s="56">
        <v>275</v>
      </c>
      <c r="AN288" s="56">
        <v>78</v>
      </c>
      <c r="AP288" s="56">
        <v>100</v>
      </c>
      <c r="AR288" s="56">
        <v>89</v>
      </c>
      <c r="AT288" s="56">
        <v>425</v>
      </c>
      <c r="AV288" s="56">
        <v>467</v>
      </c>
      <c r="AX288" s="56">
        <v>210</v>
      </c>
      <c r="AY288" s="56" t="s">
        <v>2147</v>
      </c>
      <c r="AZ288" s="56">
        <v>287</v>
      </c>
      <c r="BB288" s="56">
        <v>256</v>
      </c>
    </row>
    <row r="289" spans="1:54" ht="16" x14ac:dyDescent="0.2">
      <c r="A289" s="56">
        <v>288</v>
      </c>
      <c r="B289" s="56">
        <v>287</v>
      </c>
      <c r="C289" s="56">
        <v>308</v>
      </c>
      <c r="D289" s="56" t="s">
        <v>1712</v>
      </c>
      <c r="E289" s="56" t="s">
        <v>574</v>
      </c>
      <c r="F289" s="56" t="s">
        <v>76</v>
      </c>
      <c r="G289" s="56" t="s">
        <v>84</v>
      </c>
      <c r="H289" s="56" t="s">
        <v>82</v>
      </c>
      <c r="I289" s="56" t="s">
        <v>50</v>
      </c>
      <c r="J289" s="56" t="s">
        <v>64</v>
      </c>
      <c r="K289" s="56">
        <v>52.2</v>
      </c>
      <c r="L289" s="56">
        <v>213</v>
      </c>
      <c r="M289" s="56">
        <v>88.3</v>
      </c>
      <c r="N289" s="56">
        <v>78</v>
      </c>
      <c r="O289" s="56">
        <v>69.599999999999994</v>
      </c>
      <c r="P289" s="56">
        <v>235</v>
      </c>
      <c r="Q289" s="56">
        <v>2.5</v>
      </c>
      <c r="R289" s="56" t="s">
        <v>53</v>
      </c>
      <c r="S289" s="56">
        <v>77.3</v>
      </c>
      <c r="T289" s="56">
        <v>308</v>
      </c>
      <c r="U289" s="56">
        <v>10.8</v>
      </c>
      <c r="V289" s="56" t="s">
        <v>53</v>
      </c>
      <c r="W289" s="56">
        <v>16.7</v>
      </c>
      <c r="X289" s="56" t="s">
        <v>53</v>
      </c>
      <c r="Y289" s="56">
        <v>52.9</v>
      </c>
      <c r="Z289" s="56">
        <v>797</v>
      </c>
      <c r="AA289" s="56">
        <v>24</v>
      </c>
      <c r="AB289" s="56">
        <v>658</v>
      </c>
      <c r="AC289" s="56">
        <v>56.6</v>
      </c>
      <c r="AD289" s="56" t="s">
        <v>513</v>
      </c>
      <c r="AE289" s="56">
        <v>46.8</v>
      </c>
      <c r="AF289" s="56">
        <v>213</v>
      </c>
      <c r="AH289" s="56">
        <v>78</v>
      </c>
      <c r="AJ289" s="56">
        <v>235</v>
      </c>
      <c r="AL289" s="56">
        <v>801</v>
      </c>
      <c r="AM289" s="56" t="s">
        <v>2148</v>
      </c>
      <c r="AN289" s="56">
        <v>308</v>
      </c>
      <c r="AP289" s="56">
        <v>801</v>
      </c>
      <c r="AQ289" s="56" t="s">
        <v>2148</v>
      </c>
      <c r="AR289" s="56">
        <v>801</v>
      </c>
      <c r="AS289" s="56" t="s">
        <v>2148</v>
      </c>
      <c r="AT289" s="56">
        <v>797</v>
      </c>
      <c r="AV289" s="56">
        <v>658</v>
      </c>
      <c r="AX289" s="56">
        <v>568</v>
      </c>
      <c r="AY289" s="56" t="s">
        <v>2147</v>
      </c>
      <c r="AZ289" s="56">
        <v>287</v>
      </c>
      <c r="BB289" s="56">
        <v>308</v>
      </c>
    </row>
    <row r="290" spans="1:54" ht="16" x14ac:dyDescent="0.2">
      <c r="A290" s="56">
        <v>289</v>
      </c>
      <c r="B290" s="56">
        <v>287</v>
      </c>
      <c r="C290" s="56">
        <v>293</v>
      </c>
      <c r="D290" s="56" t="s">
        <v>1691</v>
      </c>
      <c r="E290" s="56" t="s">
        <v>46</v>
      </c>
      <c r="F290" s="56" t="s">
        <v>47</v>
      </c>
      <c r="G290" s="56" t="s">
        <v>84</v>
      </c>
      <c r="H290" s="56" t="s">
        <v>82</v>
      </c>
      <c r="I290" s="56" t="s">
        <v>50</v>
      </c>
      <c r="J290" s="56" t="s">
        <v>64</v>
      </c>
      <c r="K290" s="56">
        <v>49.3</v>
      </c>
      <c r="L290" s="56">
        <v>231</v>
      </c>
      <c r="M290" s="56">
        <v>40.4</v>
      </c>
      <c r="N290" s="56">
        <v>336</v>
      </c>
      <c r="O290" s="56">
        <v>42.8</v>
      </c>
      <c r="P290" s="56">
        <v>463</v>
      </c>
      <c r="Q290" s="56">
        <v>47.4</v>
      </c>
      <c r="R290" s="56">
        <v>397</v>
      </c>
      <c r="S290" s="56">
        <v>25.4</v>
      </c>
      <c r="T290" s="56">
        <v>643</v>
      </c>
      <c r="U290" s="56">
        <v>15.2</v>
      </c>
      <c r="V290" s="56" t="s">
        <v>53</v>
      </c>
      <c r="W290" s="56">
        <v>21.2</v>
      </c>
      <c r="X290" s="56">
        <v>746</v>
      </c>
      <c r="Y290" s="56">
        <v>93.5</v>
      </c>
      <c r="Z290" s="56">
        <v>116</v>
      </c>
      <c r="AA290" s="56">
        <v>54.1</v>
      </c>
      <c r="AB290" s="56">
        <v>311</v>
      </c>
      <c r="AC290" s="56">
        <v>66.900000000000006</v>
      </c>
      <c r="AD290" s="56" t="s">
        <v>603</v>
      </c>
      <c r="AE290" s="56">
        <v>46.8</v>
      </c>
      <c r="AF290" s="56">
        <v>231</v>
      </c>
      <c r="AH290" s="56">
        <v>336</v>
      </c>
      <c r="AJ290" s="56">
        <v>463</v>
      </c>
      <c r="AL290" s="56">
        <v>397</v>
      </c>
      <c r="AN290" s="56">
        <v>643</v>
      </c>
      <c r="AP290" s="56">
        <v>801</v>
      </c>
      <c r="AQ290" s="56" t="s">
        <v>2148</v>
      </c>
      <c r="AR290" s="56">
        <v>746</v>
      </c>
      <c r="AT290" s="56">
        <v>116</v>
      </c>
      <c r="AV290" s="56">
        <v>311</v>
      </c>
      <c r="AX290" s="56">
        <v>363</v>
      </c>
      <c r="AY290" s="56" t="s">
        <v>2147</v>
      </c>
      <c r="AZ290" s="56">
        <v>287</v>
      </c>
      <c r="BB290" s="56">
        <v>293</v>
      </c>
    </row>
    <row r="291" spans="1:54" ht="16" x14ac:dyDescent="0.2">
      <c r="A291" s="56">
        <v>290</v>
      </c>
      <c r="B291" s="56">
        <v>287</v>
      </c>
      <c r="C291" s="56">
        <v>291</v>
      </c>
      <c r="D291" s="56" t="s">
        <v>1612</v>
      </c>
      <c r="E291" s="56" t="s">
        <v>533</v>
      </c>
      <c r="F291" s="56" t="s">
        <v>69</v>
      </c>
      <c r="G291" s="56" t="s">
        <v>77</v>
      </c>
      <c r="H291" s="56" t="s">
        <v>82</v>
      </c>
      <c r="I291" s="56" t="s">
        <v>50</v>
      </c>
      <c r="J291" s="56" t="s">
        <v>64</v>
      </c>
      <c r="K291" s="56">
        <v>40.5</v>
      </c>
      <c r="L291" s="56">
        <v>297</v>
      </c>
      <c r="M291" s="56">
        <v>13.7</v>
      </c>
      <c r="N291" s="56" t="s">
        <v>52</v>
      </c>
      <c r="O291" s="56">
        <v>67.2</v>
      </c>
      <c r="P291" s="56">
        <v>254</v>
      </c>
      <c r="Q291" s="56">
        <v>42.5</v>
      </c>
      <c r="R291" s="56">
        <v>446</v>
      </c>
      <c r="S291" s="56">
        <v>96.9</v>
      </c>
      <c r="T291" s="56">
        <v>150</v>
      </c>
      <c r="U291" s="56">
        <v>37.9</v>
      </c>
      <c r="V291" s="56">
        <v>516</v>
      </c>
      <c r="W291" s="56">
        <v>43.5</v>
      </c>
      <c r="X291" s="56">
        <v>477</v>
      </c>
      <c r="Y291" s="56">
        <v>91</v>
      </c>
      <c r="Z291" s="56">
        <v>159</v>
      </c>
      <c r="AA291" s="56">
        <v>69.5</v>
      </c>
      <c r="AB291" s="56">
        <v>217</v>
      </c>
      <c r="AC291" s="56">
        <v>65.099999999999994</v>
      </c>
      <c r="AD291" s="56">
        <v>397</v>
      </c>
      <c r="AE291" s="56">
        <v>46.8</v>
      </c>
      <c r="AF291" s="56">
        <v>297</v>
      </c>
      <c r="AH291" s="56">
        <v>701</v>
      </c>
      <c r="AI291" s="56" t="s">
        <v>2148</v>
      </c>
      <c r="AJ291" s="56">
        <v>254</v>
      </c>
      <c r="AL291" s="56">
        <v>446</v>
      </c>
      <c r="AN291" s="56">
        <v>150</v>
      </c>
      <c r="AP291" s="56">
        <v>516</v>
      </c>
      <c r="AR291" s="56">
        <v>477</v>
      </c>
      <c r="AT291" s="56">
        <v>159</v>
      </c>
      <c r="AV291" s="56">
        <v>217</v>
      </c>
      <c r="AX291" s="56">
        <v>397</v>
      </c>
      <c r="AZ291" s="56">
        <v>287</v>
      </c>
      <c r="BB291" s="56">
        <v>291</v>
      </c>
    </row>
    <row r="292" spans="1:54" ht="16" x14ac:dyDescent="0.2">
      <c r="A292" s="56">
        <v>291</v>
      </c>
      <c r="B292" s="56">
        <v>291</v>
      </c>
      <c r="C292" s="56">
        <v>267</v>
      </c>
      <c r="D292" s="56" t="s">
        <v>1571</v>
      </c>
      <c r="E292" s="56" t="s">
        <v>425</v>
      </c>
      <c r="F292" s="56" t="s">
        <v>170</v>
      </c>
      <c r="G292" s="56" t="s">
        <v>77</v>
      </c>
      <c r="H292" s="56" t="s">
        <v>82</v>
      </c>
      <c r="I292" s="56" t="s">
        <v>50</v>
      </c>
      <c r="J292" s="56" t="s">
        <v>64</v>
      </c>
      <c r="K292" s="56">
        <v>36.799999999999997</v>
      </c>
      <c r="L292" s="56">
        <v>328</v>
      </c>
      <c r="M292" s="56">
        <v>50.9</v>
      </c>
      <c r="N292" s="56">
        <v>246</v>
      </c>
      <c r="O292" s="56">
        <v>14</v>
      </c>
      <c r="P292" s="56" t="s">
        <v>53</v>
      </c>
      <c r="Q292" s="56">
        <v>40.200000000000003</v>
      </c>
      <c r="R292" s="56">
        <v>468</v>
      </c>
      <c r="S292" s="56">
        <v>86.8</v>
      </c>
      <c r="T292" s="56">
        <v>246</v>
      </c>
      <c r="U292" s="56">
        <v>9.4</v>
      </c>
      <c r="V292" s="56" t="s">
        <v>53</v>
      </c>
      <c r="W292" s="56">
        <v>15.1</v>
      </c>
      <c r="X292" s="56" t="s">
        <v>53</v>
      </c>
      <c r="Y292" s="56">
        <v>96.7</v>
      </c>
      <c r="Z292" s="56">
        <v>44</v>
      </c>
      <c r="AA292" s="56">
        <v>99.5</v>
      </c>
      <c r="AB292" s="56">
        <v>21</v>
      </c>
      <c r="AC292" s="56">
        <v>85.6</v>
      </c>
      <c r="AD292" s="56" t="s">
        <v>1572</v>
      </c>
      <c r="AE292" s="56">
        <v>46.4</v>
      </c>
      <c r="AF292" s="56">
        <v>328</v>
      </c>
      <c r="AH292" s="56">
        <v>246</v>
      </c>
      <c r="AJ292" s="56">
        <v>801</v>
      </c>
      <c r="AK292" s="56" t="s">
        <v>2148</v>
      </c>
      <c r="AL292" s="56">
        <v>468</v>
      </c>
      <c r="AN292" s="56">
        <v>246</v>
      </c>
      <c r="AP292" s="56">
        <v>801</v>
      </c>
      <c r="AQ292" s="56" t="s">
        <v>2148</v>
      </c>
      <c r="AR292" s="56">
        <v>801</v>
      </c>
      <c r="AS292" s="56" t="s">
        <v>2148</v>
      </c>
      <c r="AT292" s="56">
        <v>44</v>
      </c>
      <c r="AV292" s="56">
        <v>21</v>
      </c>
      <c r="AX292" s="56">
        <v>104</v>
      </c>
      <c r="AY292" s="56" t="s">
        <v>2147</v>
      </c>
      <c r="AZ292" s="56">
        <v>291</v>
      </c>
      <c r="BB292" s="56">
        <v>267</v>
      </c>
    </row>
    <row r="293" spans="1:54" ht="16" x14ac:dyDescent="0.2">
      <c r="A293" s="56">
        <v>292</v>
      </c>
      <c r="B293" s="56">
        <v>292</v>
      </c>
      <c r="C293" s="56">
        <v>298</v>
      </c>
      <c r="D293" s="56" t="s">
        <v>1546</v>
      </c>
      <c r="E293" s="56" t="s">
        <v>80</v>
      </c>
      <c r="F293" s="56" t="s">
        <v>69</v>
      </c>
      <c r="G293" s="56" t="s">
        <v>77</v>
      </c>
      <c r="H293" s="56" t="s">
        <v>82</v>
      </c>
      <c r="I293" s="56" t="s">
        <v>50</v>
      </c>
      <c r="J293" s="56" t="s">
        <v>64</v>
      </c>
      <c r="K293" s="56">
        <v>34.700000000000003</v>
      </c>
      <c r="L293" s="56">
        <v>348</v>
      </c>
      <c r="M293" s="56">
        <v>54.7</v>
      </c>
      <c r="N293" s="56">
        <v>222</v>
      </c>
      <c r="O293" s="56">
        <v>28.6</v>
      </c>
      <c r="P293" s="56">
        <v>666</v>
      </c>
      <c r="Q293" s="56">
        <v>43</v>
      </c>
      <c r="R293" s="56">
        <v>439</v>
      </c>
      <c r="S293" s="56">
        <v>76.900000000000006</v>
      </c>
      <c r="T293" s="56">
        <v>312</v>
      </c>
      <c r="U293" s="56">
        <v>80.5</v>
      </c>
      <c r="V293" s="56">
        <v>221</v>
      </c>
      <c r="W293" s="56">
        <v>82.4</v>
      </c>
      <c r="X293" s="56">
        <v>187</v>
      </c>
      <c r="Y293" s="56">
        <v>79.7</v>
      </c>
      <c r="Z293" s="56">
        <v>357</v>
      </c>
      <c r="AA293" s="56">
        <v>13.7</v>
      </c>
      <c r="AB293" s="56" t="s">
        <v>53</v>
      </c>
      <c r="AC293" s="56">
        <v>84.4</v>
      </c>
      <c r="AD293" s="56">
        <v>121</v>
      </c>
      <c r="AE293" s="56">
        <v>46.2</v>
      </c>
      <c r="AF293" s="56">
        <v>348</v>
      </c>
      <c r="AH293" s="56">
        <v>222</v>
      </c>
      <c r="AJ293" s="56">
        <v>666</v>
      </c>
      <c r="AL293" s="56">
        <v>439</v>
      </c>
      <c r="AN293" s="56">
        <v>312</v>
      </c>
      <c r="AP293" s="56">
        <v>221</v>
      </c>
      <c r="AR293" s="56">
        <v>187</v>
      </c>
      <c r="AT293" s="56">
        <v>357</v>
      </c>
      <c r="AV293" s="56">
        <v>801</v>
      </c>
      <c r="AW293" s="56" t="s">
        <v>2148</v>
      </c>
      <c r="AX293" s="56">
        <v>121</v>
      </c>
      <c r="AZ293" s="56">
        <v>292</v>
      </c>
      <c r="BB293" s="56">
        <v>298</v>
      </c>
    </row>
    <row r="294" spans="1:54" ht="16" x14ac:dyDescent="0.2">
      <c r="A294" s="56">
        <v>293</v>
      </c>
      <c r="B294" s="56">
        <v>293</v>
      </c>
      <c r="C294" s="56">
        <v>307</v>
      </c>
      <c r="D294" s="56" t="s">
        <v>1671</v>
      </c>
      <c r="E294" s="56" t="s">
        <v>46</v>
      </c>
      <c r="F294" s="56" t="s">
        <v>47</v>
      </c>
      <c r="G294" s="56" t="s">
        <v>84</v>
      </c>
      <c r="H294" s="56" t="s">
        <v>82</v>
      </c>
      <c r="I294" s="56" t="s">
        <v>50</v>
      </c>
      <c r="J294" s="56" t="s">
        <v>64</v>
      </c>
      <c r="K294" s="56">
        <v>46.6</v>
      </c>
      <c r="L294" s="56">
        <v>249</v>
      </c>
      <c r="M294" s="56">
        <v>37.1</v>
      </c>
      <c r="N294" s="56">
        <v>381</v>
      </c>
      <c r="O294" s="56">
        <v>26.8</v>
      </c>
      <c r="P294" s="56">
        <v>701</v>
      </c>
      <c r="Q294" s="56">
        <v>53.1</v>
      </c>
      <c r="R294" s="56">
        <v>351</v>
      </c>
      <c r="S294" s="56">
        <v>39.5</v>
      </c>
      <c r="T294" s="56">
        <v>503</v>
      </c>
      <c r="U294" s="56">
        <v>64.2</v>
      </c>
      <c r="V294" s="56">
        <v>310</v>
      </c>
      <c r="W294" s="56">
        <v>52.3</v>
      </c>
      <c r="X294" s="56">
        <v>394</v>
      </c>
      <c r="Y294" s="56">
        <v>81.900000000000006</v>
      </c>
      <c r="Z294" s="56">
        <v>313</v>
      </c>
      <c r="AA294" s="56">
        <v>28</v>
      </c>
      <c r="AB294" s="56">
        <v>596</v>
      </c>
      <c r="AC294" s="56">
        <v>64.900000000000006</v>
      </c>
      <c r="AD294" s="56" t="s">
        <v>321</v>
      </c>
      <c r="AE294" s="56">
        <v>46.1</v>
      </c>
      <c r="AF294" s="56">
        <v>249</v>
      </c>
      <c r="AH294" s="56">
        <v>381</v>
      </c>
      <c r="AJ294" s="56">
        <v>701</v>
      </c>
      <c r="AL294" s="56">
        <v>351</v>
      </c>
      <c r="AN294" s="56">
        <v>503</v>
      </c>
      <c r="AP294" s="56">
        <v>310</v>
      </c>
      <c r="AR294" s="56">
        <v>394</v>
      </c>
      <c r="AT294" s="56">
        <v>313</v>
      </c>
      <c r="AV294" s="56">
        <v>596</v>
      </c>
      <c r="AX294" s="56">
        <v>403</v>
      </c>
      <c r="AY294" s="56" t="s">
        <v>2147</v>
      </c>
      <c r="AZ294" s="56">
        <v>293</v>
      </c>
      <c r="BB294" s="56">
        <v>307</v>
      </c>
    </row>
    <row r="295" spans="1:54" ht="16" x14ac:dyDescent="0.2">
      <c r="A295" s="56">
        <v>294</v>
      </c>
      <c r="B295" s="56">
        <v>294</v>
      </c>
      <c r="C295" s="56">
        <v>259</v>
      </c>
      <c r="D295" s="56" t="s">
        <v>1287</v>
      </c>
      <c r="E295" s="56" t="s">
        <v>46</v>
      </c>
      <c r="F295" s="56" t="s">
        <v>47</v>
      </c>
      <c r="G295" s="56" t="s">
        <v>58</v>
      </c>
      <c r="H295" s="56" t="s">
        <v>82</v>
      </c>
      <c r="I295" s="56" t="s">
        <v>50</v>
      </c>
      <c r="J295" s="56" t="s">
        <v>51</v>
      </c>
      <c r="K295" s="56">
        <v>22.4</v>
      </c>
      <c r="L295" s="56">
        <v>560</v>
      </c>
      <c r="M295" s="56">
        <v>20.5</v>
      </c>
      <c r="N295" s="56">
        <v>642</v>
      </c>
      <c r="O295" s="56">
        <v>88.6</v>
      </c>
      <c r="P295" s="56">
        <v>111</v>
      </c>
      <c r="Q295" s="56">
        <v>66.3</v>
      </c>
      <c r="R295" s="56">
        <v>239</v>
      </c>
      <c r="S295" s="56">
        <v>47.6</v>
      </c>
      <c r="T295" s="56">
        <v>449</v>
      </c>
      <c r="U295" s="56">
        <v>76.7</v>
      </c>
      <c r="V295" s="56">
        <v>246</v>
      </c>
      <c r="W295" s="56">
        <v>79</v>
      </c>
      <c r="X295" s="56">
        <v>218</v>
      </c>
      <c r="Y295" s="56">
        <v>58.3</v>
      </c>
      <c r="Z295" s="56">
        <v>715</v>
      </c>
      <c r="AA295" s="56">
        <v>40.9</v>
      </c>
      <c r="AB295" s="56">
        <v>429</v>
      </c>
      <c r="AC295" s="56">
        <v>70.8</v>
      </c>
      <c r="AD295" s="56" t="s">
        <v>1288</v>
      </c>
      <c r="AE295" s="56">
        <v>46</v>
      </c>
      <c r="AF295" s="56">
        <v>560</v>
      </c>
      <c r="AH295" s="56">
        <v>642</v>
      </c>
      <c r="AJ295" s="56">
        <v>111</v>
      </c>
      <c r="AL295" s="56">
        <v>239</v>
      </c>
      <c r="AN295" s="56">
        <v>449</v>
      </c>
      <c r="AP295" s="56">
        <v>246</v>
      </c>
      <c r="AR295" s="56">
        <v>218</v>
      </c>
      <c r="AT295" s="56">
        <v>715</v>
      </c>
      <c r="AV295" s="56">
        <v>429</v>
      </c>
      <c r="AX295" s="56">
        <v>303</v>
      </c>
      <c r="AY295" s="56" t="s">
        <v>2147</v>
      </c>
      <c r="AZ295" s="56">
        <v>294</v>
      </c>
      <c r="BB295" s="56">
        <v>259</v>
      </c>
    </row>
    <row r="296" spans="1:54" ht="16" x14ac:dyDescent="0.2">
      <c r="A296" s="56">
        <v>295</v>
      </c>
      <c r="B296" s="56">
        <v>294</v>
      </c>
      <c r="C296" s="56">
        <v>291</v>
      </c>
      <c r="D296" s="56" t="s">
        <v>1174</v>
      </c>
      <c r="E296" s="56" t="s">
        <v>100</v>
      </c>
      <c r="F296" s="56" t="s">
        <v>101</v>
      </c>
      <c r="G296" s="56" t="s">
        <v>77</v>
      </c>
      <c r="H296" s="56" t="s">
        <v>49</v>
      </c>
      <c r="I296" s="56" t="s">
        <v>50</v>
      </c>
      <c r="J296" s="56" t="s">
        <v>64</v>
      </c>
      <c r="K296" s="56">
        <v>18.8</v>
      </c>
      <c r="L296" s="56">
        <v>655</v>
      </c>
      <c r="M296" s="56">
        <v>19.3</v>
      </c>
      <c r="N296" s="56">
        <v>675</v>
      </c>
      <c r="O296" s="56">
        <v>14.7</v>
      </c>
      <c r="P296" s="56" t="s">
        <v>53</v>
      </c>
      <c r="Q296" s="56">
        <v>95</v>
      </c>
      <c r="R296" s="56">
        <v>68</v>
      </c>
      <c r="S296" s="56">
        <v>87.8</v>
      </c>
      <c r="T296" s="56">
        <v>237</v>
      </c>
      <c r="U296" s="56">
        <v>94.7</v>
      </c>
      <c r="V296" s="56">
        <v>130</v>
      </c>
      <c r="W296" s="56">
        <v>70.5</v>
      </c>
      <c r="X296" s="56">
        <v>266</v>
      </c>
      <c r="Y296" s="56">
        <v>74</v>
      </c>
      <c r="Z296" s="56">
        <v>467</v>
      </c>
      <c r="AA296" s="56">
        <v>22.8</v>
      </c>
      <c r="AB296" s="56">
        <v>675</v>
      </c>
      <c r="AC296" s="56">
        <v>73.400000000000006</v>
      </c>
      <c r="AD296" s="56" t="s">
        <v>1175</v>
      </c>
      <c r="AE296" s="56">
        <v>46</v>
      </c>
      <c r="AF296" s="56">
        <v>655</v>
      </c>
      <c r="AH296" s="56">
        <v>675</v>
      </c>
      <c r="AJ296" s="56">
        <v>801</v>
      </c>
      <c r="AK296" s="56" t="s">
        <v>2148</v>
      </c>
      <c r="AL296" s="56">
        <v>68</v>
      </c>
      <c r="AN296" s="56">
        <v>237</v>
      </c>
      <c r="AP296" s="56">
        <v>130</v>
      </c>
      <c r="AR296" s="56">
        <v>266</v>
      </c>
      <c r="AT296" s="56">
        <v>467</v>
      </c>
      <c r="AV296" s="56">
        <v>675</v>
      </c>
      <c r="AX296" s="56">
        <v>267</v>
      </c>
      <c r="AY296" s="56" t="s">
        <v>2147</v>
      </c>
      <c r="AZ296" s="56">
        <v>294</v>
      </c>
      <c r="BB296" s="56">
        <v>291</v>
      </c>
    </row>
    <row r="297" spans="1:54" ht="16" x14ac:dyDescent="0.2">
      <c r="A297" s="56">
        <v>296</v>
      </c>
      <c r="B297" s="56">
        <v>294</v>
      </c>
      <c r="C297" s="56">
        <v>316</v>
      </c>
      <c r="D297" s="56" t="s">
        <v>1590</v>
      </c>
      <c r="E297" s="56" t="s">
        <v>46</v>
      </c>
      <c r="F297" s="56" t="s">
        <v>47</v>
      </c>
      <c r="G297" s="56" t="s">
        <v>77</v>
      </c>
      <c r="H297" s="56" t="s">
        <v>49</v>
      </c>
      <c r="I297" s="56" t="s">
        <v>50</v>
      </c>
      <c r="J297" s="56" t="s">
        <v>51</v>
      </c>
      <c r="K297" s="56">
        <v>38</v>
      </c>
      <c r="L297" s="56">
        <v>315</v>
      </c>
      <c r="M297" s="56">
        <v>43.6</v>
      </c>
      <c r="N297" s="56">
        <v>306</v>
      </c>
      <c r="O297" s="56">
        <v>70.8</v>
      </c>
      <c r="P297" s="56">
        <v>220</v>
      </c>
      <c r="Q297" s="56">
        <v>36.700000000000003</v>
      </c>
      <c r="R297" s="56">
        <v>511</v>
      </c>
      <c r="S297" s="56">
        <v>28.9</v>
      </c>
      <c r="T297" s="56">
        <v>596</v>
      </c>
      <c r="U297" s="56">
        <v>32.700000000000003</v>
      </c>
      <c r="V297" s="56">
        <v>562</v>
      </c>
      <c r="W297" s="56">
        <v>28.9</v>
      </c>
      <c r="X297" s="56">
        <v>627</v>
      </c>
      <c r="Y297" s="56">
        <v>75.400000000000006</v>
      </c>
      <c r="Z297" s="56">
        <v>435</v>
      </c>
      <c r="AA297" s="56">
        <v>75.400000000000006</v>
      </c>
      <c r="AB297" s="56">
        <v>181</v>
      </c>
      <c r="AC297" s="56">
        <v>72.5</v>
      </c>
      <c r="AD297" s="56" t="s">
        <v>808</v>
      </c>
      <c r="AE297" s="56">
        <v>46</v>
      </c>
      <c r="AF297" s="56">
        <v>315</v>
      </c>
      <c r="AH297" s="56">
        <v>306</v>
      </c>
      <c r="AJ297" s="56">
        <v>220</v>
      </c>
      <c r="AL297" s="56">
        <v>511</v>
      </c>
      <c r="AN297" s="56">
        <v>596</v>
      </c>
      <c r="AP297" s="56">
        <v>562</v>
      </c>
      <c r="AR297" s="56">
        <v>627</v>
      </c>
      <c r="AT297" s="56">
        <v>435</v>
      </c>
      <c r="AV297" s="56">
        <v>181</v>
      </c>
      <c r="AX297" s="56">
        <v>281</v>
      </c>
      <c r="AY297" s="56" t="s">
        <v>2147</v>
      </c>
      <c r="AZ297" s="56">
        <v>294</v>
      </c>
      <c r="BB297" s="56">
        <v>316</v>
      </c>
    </row>
    <row r="298" spans="1:54" ht="16" x14ac:dyDescent="0.2">
      <c r="A298" s="56">
        <v>297</v>
      </c>
      <c r="B298" s="56">
        <v>294</v>
      </c>
      <c r="C298" s="56">
        <v>278</v>
      </c>
      <c r="D298" s="56" t="s">
        <v>1520</v>
      </c>
      <c r="E298" s="56" t="s">
        <v>319</v>
      </c>
      <c r="F298" s="56" t="s">
        <v>69</v>
      </c>
      <c r="G298" s="56" t="s">
        <v>77</v>
      </c>
      <c r="H298" s="56" t="s">
        <v>82</v>
      </c>
      <c r="I298" s="56" t="s">
        <v>50</v>
      </c>
      <c r="J298" s="56" t="s">
        <v>64</v>
      </c>
      <c r="K298" s="56">
        <v>33.299999999999997</v>
      </c>
      <c r="L298" s="56">
        <v>369</v>
      </c>
      <c r="M298" s="56">
        <v>22.1</v>
      </c>
      <c r="N298" s="56">
        <v>599</v>
      </c>
      <c r="O298" s="56">
        <v>75.599999999999994</v>
      </c>
      <c r="P298" s="56">
        <v>192</v>
      </c>
      <c r="Q298" s="56">
        <v>27.7</v>
      </c>
      <c r="R298" s="56">
        <v>611</v>
      </c>
      <c r="S298" s="56">
        <v>96.8</v>
      </c>
      <c r="T298" s="56">
        <v>152</v>
      </c>
      <c r="U298" s="56">
        <v>72.099999999999994</v>
      </c>
      <c r="V298" s="56">
        <v>264</v>
      </c>
      <c r="W298" s="56">
        <v>74.8</v>
      </c>
      <c r="X298" s="56">
        <v>235</v>
      </c>
      <c r="Y298" s="56">
        <v>92.2</v>
      </c>
      <c r="Z298" s="56">
        <v>143</v>
      </c>
      <c r="AA298" s="56">
        <v>63.2</v>
      </c>
      <c r="AB298" s="56">
        <v>245</v>
      </c>
      <c r="AC298" s="56">
        <v>80</v>
      </c>
      <c r="AD298" s="56" t="s">
        <v>1521</v>
      </c>
      <c r="AE298" s="56">
        <v>46</v>
      </c>
      <c r="AF298" s="56">
        <v>369</v>
      </c>
      <c r="AH298" s="56">
        <v>599</v>
      </c>
      <c r="AJ298" s="56">
        <v>192</v>
      </c>
      <c r="AL298" s="56">
        <v>611</v>
      </c>
      <c r="AN298" s="56">
        <v>152</v>
      </c>
      <c r="AP298" s="56">
        <v>264</v>
      </c>
      <c r="AR298" s="56">
        <v>235</v>
      </c>
      <c r="AT298" s="56">
        <v>143</v>
      </c>
      <c r="AV298" s="56">
        <v>245</v>
      </c>
      <c r="AX298" s="56">
        <v>169</v>
      </c>
      <c r="AY298" s="56" t="s">
        <v>2147</v>
      </c>
      <c r="AZ298" s="56">
        <v>294</v>
      </c>
      <c r="BB298" s="56">
        <v>278</v>
      </c>
    </row>
    <row r="299" spans="1:54" ht="16" x14ac:dyDescent="0.2">
      <c r="A299" s="56">
        <v>298</v>
      </c>
      <c r="B299" s="56">
        <v>298</v>
      </c>
      <c r="C299" s="56">
        <v>326</v>
      </c>
      <c r="D299" s="56" t="s">
        <v>1600</v>
      </c>
      <c r="E299" s="56" t="s">
        <v>233</v>
      </c>
      <c r="F299" s="56" t="s">
        <v>76</v>
      </c>
      <c r="G299" s="56" t="s">
        <v>77</v>
      </c>
      <c r="H299" s="56" t="s">
        <v>62</v>
      </c>
      <c r="I299" s="56" t="s">
        <v>50</v>
      </c>
      <c r="J299" s="56" t="s">
        <v>64</v>
      </c>
      <c r="K299" s="56">
        <v>39.6</v>
      </c>
      <c r="L299" s="56">
        <v>305</v>
      </c>
      <c r="M299" s="56">
        <v>85.3</v>
      </c>
      <c r="N299" s="56">
        <v>91</v>
      </c>
      <c r="O299" s="56">
        <v>11.5</v>
      </c>
      <c r="P299" s="56" t="s">
        <v>53</v>
      </c>
      <c r="Q299" s="56">
        <v>35.299999999999997</v>
      </c>
      <c r="R299" s="56">
        <v>521</v>
      </c>
      <c r="S299" s="56">
        <v>10.4</v>
      </c>
      <c r="T299" s="56" t="s">
        <v>53</v>
      </c>
      <c r="U299" s="56">
        <v>36.5</v>
      </c>
      <c r="V299" s="56">
        <v>531</v>
      </c>
      <c r="W299" s="56">
        <v>42.2</v>
      </c>
      <c r="X299" s="56">
        <v>491</v>
      </c>
      <c r="Y299" s="56">
        <v>76.2</v>
      </c>
      <c r="Z299" s="56">
        <v>419</v>
      </c>
      <c r="AA299" s="56">
        <v>79.7</v>
      </c>
      <c r="AB299" s="56">
        <v>162</v>
      </c>
      <c r="AC299" s="56">
        <v>68.5</v>
      </c>
      <c r="AD299" s="56" t="s">
        <v>1562</v>
      </c>
      <c r="AE299" s="56">
        <v>45.8</v>
      </c>
      <c r="AF299" s="56">
        <v>305</v>
      </c>
      <c r="AH299" s="56">
        <v>91</v>
      </c>
      <c r="AJ299" s="56">
        <v>801</v>
      </c>
      <c r="AK299" s="56" t="s">
        <v>2148</v>
      </c>
      <c r="AL299" s="56">
        <v>521</v>
      </c>
      <c r="AN299" s="56">
        <v>801</v>
      </c>
      <c r="AO299" s="56" t="s">
        <v>2148</v>
      </c>
      <c r="AP299" s="56">
        <v>531</v>
      </c>
      <c r="AR299" s="56">
        <v>491</v>
      </c>
      <c r="AT299" s="56">
        <v>419</v>
      </c>
      <c r="AV299" s="56">
        <v>162</v>
      </c>
      <c r="AX299" s="56">
        <v>342</v>
      </c>
      <c r="AY299" s="56" t="s">
        <v>2147</v>
      </c>
      <c r="AZ299" s="56">
        <v>298</v>
      </c>
      <c r="BB299" s="56">
        <v>326</v>
      </c>
    </row>
    <row r="300" spans="1:54" ht="16" x14ac:dyDescent="0.2">
      <c r="A300" s="56">
        <v>299</v>
      </c>
      <c r="B300" s="56">
        <v>299</v>
      </c>
      <c r="C300" s="56">
        <v>320</v>
      </c>
      <c r="D300" s="56" t="s">
        <v>1689</v>
      </c>
      <c r="E300" s="56" t="s">
        <v>46</v>
      </c>
      <c r="F300" s="56" t="s">
        <v>47</v>
      </c>
      <c r="G300" s="56" t="s">
        <v>84</v>
      </c>
      <c r="H300" s="56" t="s">
        <v>49</v>
      </c>
      <c r="I300" s="56" t="s">
        <v>50</v>
      </c>
      <c r="J300" s="56" t="s">
        <v>64</v>
      </c>
      <c r="K300" s="56">
        <v>49</v>
      </c>
      <c r="L300" s="56">
        <v>232</v>
      </c>
      <c r="M300" s="56">
        <v>36.799999999999997</v>
      </c>
      <c r="N300" s="56">
        <v>386</v>
      </c>
      <c r="O300" s="56">
        <v>52.1</v>
      </c>
      <c r="P300" s="56">
        <v>359</v>
      </c>
      <c r="Q300" s="56">
        <v>36</v>
      </c>
      <c r="R300" s="56">
        <v>516</v>
      </c>
      <c r="S300" s="56">
        <v>38.6</v>
      </c>
      <c r="T300" s="56">
        <v>510</v>
      </c>
      <c r="U300" s="56">
        <v>8.5</v>
      </c>
      <c r="V300" s="56" t="s">
        <v>53</v>
      </c>
      <c r="W300" s="56">
        <v>14.2</v>
      </c>
      <c r="X300" s="56" t="s">
        <v>53</v>
      </c>
      <c r="Y300" s="56">
        <v>85.6</v>
      </c>
      <c r="Z300" s="56">
        <v>242</v>
      </c>
      <c r="AA300" s="56">
        <v>48.9</v>
      </c>
      <c r="AB300" s="56">
        <v>354</v>
      </c>
      <c r="AC300" s="56">
        <v>90.3</v>
      </c>
      <c r="AD300" s="56" t="s">
        <v>1690</v>
      </c>
      <c r="AE300" s="56">
        <v>45.6</v>
      </c>
      <c r="AF300" s="56">
        <v>232</v>
      </c>
      <c r="AH300" s="56">
        <v>386</v>
      </c>
      <c r="AJ300" s="56">
        <v>359</v>
      </c>
      <c r="AL300" s="56">
        <v>516</v>
      </c>
      <c r="AN300" s="56">
        <v>510</v>
      </c>
      <c r="AP300" s="56">
        <v>801</v>
      </c>
      <c r="AQ300" s="56" t="s">
        <v>2148</v>
      </c>
      <c r="AR300" s="56">
        <v>801</v>
      </c>
      <c r="AS300" s="56" t="s">
        <v>2148</v>
      </c>
      <c r="AT300" s="56">
        <v>242</v>
      </c>
      <c r="AV300" s="56">
        <v>354</v>
      </c>
      <c r="AX300" s="56">
        <v>61</v>
      </c>
      <c r="AY300" s="56" t="s">
        <v>2147</v>
      </c>
      <c r="AZ300" s="56">
        <v>299</v>
      </c>
      <c r="BB300" s="56">
        <v>320</v>
      </c>
    </row>
    <row r="301" spans="1:54" ht="16" x14ac:dyDescent="0.2">
      <c r="A301" s="56">
        <v>300</v>
      </c>
      <c r="B301" s="56">
        <v>300</v>
      </c>
      <c r="C301" s="56">
        <v>302</v>
      </c>
      <c r="D301" s="56" t="s">
        <v>1587</v>
      </c>
      <c r="E301" s="56" t="s">
        <v>205</v>
      </c>
      <c r="F301" s="56" t="s">
        <v>69</v>
      </c>
      <c r="G301" s="56" t="s">
        <v>84</v>
      </c>
      <c r="H301" s="56" t="s">
        <v>62</v>
      </c>
      <c r="I301" s="56" t="s">
        <v>50</v>
      </c>
      <c r="J301" s="56" t="s">
        <v>64</v>
      </c>
      <c r="K301" s="56">
        <v>37.700000000000003</v>
      </c>
      <c r="L301" s="56">
        <v>317</v>
      </c>
      <c r="M301" s="56">
        <v>13.9</v>
      </c>
      <c r="N301" s="56" t="s">
        <v>52</v>
      </c>
      <c r="O301" s="56">
        <v>11</v>
      </c>
      <c r="P301" s="56" t="s">
        <v>53</v>
      </c>
      <c r="Q301" s="56">
        <v>92.5</v>
      </c>
      <c r="R301" s="56">
        <v>91</v>
      </c>
      <c r="S301" s="56">
        <v>24.8</v>
      </c>
      <c r="T301" s="56">
        <v>653</v>
      </c>
      <c r="U301" s="56">
        <v>61</v>
      </c>
      <c r="V301" s="56">
        <v>336</v>
      </c>
      <c r="W301" s="56">
        <v>45.5</v>
      </c>
      <c r="X301" s="56">
        <v>455</v>
      </c>
      <c r="Y301" s="56">
        <v>99.5</v>
      </c>
      <c r="Z301" s="56">
        <v>6</v>
      </c>
      <c r="AA301" s="56">
        <v>22.8</v>
      </c>
      <c r="AB301" s="56">
        <v>676</v>
      </c>
      <c r="AC301" s="56">
        <v>55.7</v>
      </c>
      <c r="AD301" s="56" t="s">
        <v>393</v>
      </c>
      <c r="AE301" s="56">
        <v>45.5</v>
      </c>
      <c r="AF301" s="56">
        <v>317</v>
      </c>
      <c r="AH301" s="56">
        <v>701</v>
      </c>
      <c r="AI301" s="56" t="s">
        <v>2148</v>
      </c>
      <c r="AJ301" s="56">
        <v>801</v>
      </c>
      <c r="AK301" s="56" t="s">
        <v>2148</v>
      </c>
      <c r="AL301" s="56">
        <v>91</v>
      </c>
      <c r="AN301" s="56">
        <v>653</v>
      </c>
      <c r="AP301" s="56">
        <v>336</v>
      </c>
      <c r="AR301" s="56">
        <v>455</v>
      </c>
      <c r="AT301" s="56">
        <v>6</v>
      </c>
      <c r="AV301" s="56">
        <v>676</v>
      </c>
      <c r="AX301" s="56">
        <v>582</v>
      </c>
      <c r="AY301" s="56" t="s">
        <v>2147</v>
      </c>
      <c r="AZ301" s="56">
        <v>300</v>
      </c>
      <c r="BB301" s="56">
        <v>302</v>
      </c>
    </row>
    <row r="302" spans="1:54" ht="16" x14ac:dyDescent="0.2">
      <c r="A302" s="56">
        <v>301</v>
      </c>
      <c r="B302" s="56">
        <v>301</v>
      </c>
      <c r="C302" s="56">
        <v>285</v>
      </c>
      <c r="D302" s="56" t="s">
        <v>1655</v>
      </c>
      <c r="E302" s="56" t="s">
        <v>435</v>
      </c>
      <c r="F302" s="56" t="s">
        <v>69</v>
      </c>
      <c r="G302" s="56" t="s">
        <v>77</v>
      </c>
      <c r="H302" s="56" t="s">
        <v>62</v>
      </c>
      <c r="I302" s="56" t="s">
        <v>50</v>
      </c>
      <c r="J302" s="56" t="s">
        <v>64</v>
      </c>
      <c r="K302" s="56">
        <v>45.2</v>
      </c>
      <c r="L302" s="56">
        <v>260</v>
      </c>
      <c r="M302" s="56">
        <v>65.3</v>
      </c>
      <c r="N302" s="56">
        <v>162</v>
      </c>
      <c r="O302" s="56">
        <v>50.5</v>
      </c>
      <c r="P302" s="56">
        <v>376</v>
      </c>
      <c r="Q302" s="56">
        <v>8.1</v>
      </c>
      <c r="R302" s="56" t="s">
        <v>53</v>
      </c>
      <c r="S302" s="56">
        <v>73.8</v>
      </c>
      <c r="T302" s="56">
        <v>321</v>
      </c>
      <c r="U302" s="56">
        <v>75.2</v>
      </c>
      <c r="V302" s="56">
        <v>254</v>
      </c>
      <c r="W302" s="56">
        <v>56</v>
      </c>
      <c r="X302" s="56">
        <v>365</v>
      </c>
      <c r="Y302" s="56">
        <v>67.8</v>
      </c>
      <c r="Z302" s="56">
        <v>572</v>
      </c>
      <c r="AA302" s="56">
        <v>26.3</v>
      </c>
      <c r="AB302" s="56">
        <v>618</v>
      </c>
      <c r="AC302" s="56">
        <v>77.3</v>
      </c>
      <c r="AD302" s="56" t="s">
        <v>1656</v>
      </c>
      <c r="AE302" s="56">
        <v>45.4</v>
      </c>
      <c r="AF302" s="56">
        <v>260</v>
      </c>
      <c r="AH302" s="56">
        <v>162</v>
      </c>
      <c r="AJ302" s="56">
        <v>376</v>
      </c>
      <c r="AL302" s="56">
        <v>801</v>
      </c>
      <c r="AM302" s="56" t="s">
        <v>2148</v>
      </c>
      <c r="AN302" s="56">
        <v>321</v>
      </c>
      <c r="AP302" s="56">
        <v>254</v>
      </c>
      <c r="AR302" s="56">
        <v>365</v>
      </c>
      <c r="AT302" s="56">
        <v>572</v>
      </c>
      <c r="AV302" s="56">
        <v>618</v>
      </c>
      <c r="AX302" s="56">
        <v>208</v>
      </c>
      <c r="AY302" s="56" t="s">
        <v>2147</v>
      </c>
      <c r="AZ302" s="56">
        <v>301</v>
      </c>
      <c r="BB302" s="56">
        <v>285</v>
      </c>
    </row>
    <row r="303" spans="1:54" ht="16" x14ac:dyDescent="0.2">
      <c r="A303" s="56">
        <v>302</v>
      </c>
      <c r="B303" s="56">
        <v>302</v>
      </c>
      <c r="C303" s="56">
        <v>296</v>
      </c>
      <c r="D303" s="56" t="s">
        <v>1568</v>
      </c>
      <c r="E303" s="56" t="s">
        <v>425</v>
      </c>
      <c r="F303" s="56" t="s">
        <v>170</v>
      </c>
      <c r="G303" s="56" t="s">
        <v>77</v>
      </c>
      <c r="H303" s="56" t="s">
        <v>82</v>
      </c>
      <c r="I303" s="56" t="s">
        <v>50</v>
      </c>
      <c r="J303" s="56" t="s">
        <v>64</v>
      </c>
      <c r="K303" s="56">
        <v>36.700000000000003</v>
      </c>
      <c r="L303" s="56">
        <v>331</v>
      </c>
      <c r="M303" s="56">
        <v>44.8</v>
      </c>
      <c r="N303" s="56">
        <v>299</v>
      </c>
      <c r="O303" s="56">
        <v>5</v>
      </c>
      <c r="P303" s="56" t="s">
        <v>53</v>
      </c>
      <c r="Q303" s="56">
        <v>67.5</v>
      </c>
      <c r="R303" s="56">
        <v>233</v>
      </c>
      <c r="S303" s="56">
        <v>25.4</v>
      </c>
      <c r="T303" s="56">
        <v>642</v>
      </c>
      <c r="U303" s="56">
        <v>14.5</v>
      </c>
      <c r="V303" s="56" t="s">
        <v>53</v>
      </c>
      <c r="W303" s="56">
        <v>11</v>
      </c>
      <c r="X303" s="56" t="s">
        <v>53</v>
      </c>
      <c r="Y303" s="56">
        <v>93.6</v>
      </c>
      <c r="Z303" s="56">
        <v>111</v>
      </c>
      <c r="AA303" s="56">
        <v>88.9</v>
      </c>
      <c r="AB303" s="56">
        <v>114</v>
      </c>
      <c r="AC303" s="56">
        <v>61</v>
      </c>
      <c r="AD303" s="56" t="s">
        <v>1113</v>
      </c>
      <c r="AE303" s="56">
        <v>45.2</v>
      </c>
      <c r="AF303" s="56">
        <v>331</v>
      </c>
      <c r="AH303" s="56">
        <v>299</v>
      </c>
      <c r="AJ303" s="56">
        <v>801</v>
      </c>
      <c r="AK303" s="56" t="s">
        <v>2148</v>
      </c>
      <c r="AL303" s="56">
        <v>233</v>
      </c>
      <c r="AN303" s="56">
        <v>642</v>
      </c>
      <c r="AP303" s="56">
        <v>801</v>
      </c>
      <c r="AQ303" s="56" t="s">
        <v>2148</v>
      </c>
      <c r="AR303" s="56">
        <v>801</v>
      </c>
      <c r="AS303" s="56" t="s">
        <v>2148</v>
      </c>
      <c r="AT303" s="56">
        <v>111</v>
      </c>
      <c r="AV303" s="56">
        <v>114</v>
      </c>
      <c r="AX303" s="56">
        <v>480</v>
      </c>
      <c r="AY303" s="56" t="s">
        <v>2147</v>
      </c>
      <c r="AZ303" s="56">
        <v>302</v>
      </c>
      <c r="BB303" s="56">
        <v>296</v>
      </c>
    </row>
    <row r="304" spans="1:54" ht="16" x14ac:dyDescent="0.2">
      <c r="A304" s="56">
        <v>303</v>
      </c>
      <c r="B304" s="56">
        <v>303</v>
      </c>
      <c r="C304" s="56">
        <v>312</v>
      </c>
      <c r="D304" s="56" t="s">
        <v>1696</v>
      </c>
      <c r="E304" s="56" t="s">
        <v>266</v>
      </c>
      <c r="F304" s="56" t="s">
        <v>69</v>
      </c>
      <c r="G304" s="56" t="s">
        <v>84</v>
      </c>
      <c r="H304" s="56" t="s">
        <v>62</v>
      </c>
      <c r="I304" s="56" t="s">
        <v>50</v>
      </c>
      <c r="J304" s="56" t="s">
        <v>64</v>
      </c>
      <c r="K304" s="56">
        <v>49.9</v>
      </c>
      <c r="L304" s="56">
        <v>226</v>
      </c>
      <c r="M304" s="56">
        <v>54.4</v>
      </c>
      <c r="N304" s="56">
        <v>224</v>
      </c>
      <c r="O304" s="56">
        <v>75.3</v>
      </c>
      <c r="P304" s="56">
        <v>193</v>
      </c>
      <c r="Q304" s="56">
        <v>10.4</v>
      </c>
      <c r="R304" s="56" t="s">
        <v>53</v>
      </c>
      <c r="S304" s="56">
        <v>8</v>
      </c>
      <c r="T304" s="56" t="s">
        <v>53</v>
      </c>
      <c r="U304" s="56">
        <v>30</v>
      </c>
      <c r="V304" s="56">
        <v>591</v>
      </c>
      <c r="W304" s="56">
        <v>35.9</v>
      </c>
      <c r="X304" s="56">
        <v>536</v>
      </c>
      <c r="Y304" s="56">
        <v>88.6</v>
      </c>
      <c r="Z304" s="56">
        <v>198</v>
      </c>
      <c r="AA304" s="56">
        <v>61.5</v>
      </c>
      <c r="AB304" s="56">
        <v>256</v>
      </c>
      <c r="AC304" s="56">
        <v>71.599999999999994</v>
      </c>
      <c r="AD304" s="56">
        <v>296</v>
      </c>
      <c r="AE304" s="56">
        <v>45.1</v>
      </c>
      <c r="AF304" s="56">
        <v>226</v>
      </c>
      <c r="AH304" s="56">
        <v>224</v>
      </c>
      <c r="AJ304" s="56">
        <v>193</v>
      </c>
      <c r="AL304" s="56">
        <v>801</v>
      </c>
      <c r="AM304" s="56" t="s">
        <v>2148</v>
      </c>
      <c r="AN304" s="56">
        <v>801</v>
      </c>
      <c r="AO304" s="56" t="s">
        <v>2148</v>
      </c>
      <c r="AP304" s="56">
        <v>591</v>
      </c>
      <c r="AR304" s="56">
        <v>536</v>
      </c>
      <c r="AT304" s="56">
        <v>198</v>
      </c>
      <c r="AV304" s="56">
        <v>256</v>
      </c>
      <c r="AX304" s="56">
        <v>296</v>
      </c>
      <c r="AZ304" s="56">
        <v>303</v>
      </c>
      <c r="BB304" s="56">
        <v>312</v>
      </c>
    </row>
    <row r="305" spans="1:54" ht="16" x14ac:dyDescent="0.2">
      <c r="A305" s="56">
        <v>304</v>
      </c>
      <c r="B305" s="56">
        <v>303</v>
      </c>
      <c r="C305" s="56">
        <v>324</v>
      </c>
      <c r="D305" s="56" t="s">
        <v>1455</v>
      </c>
      <c r="E305" s="56" t="s">
        <v>1389</v>
      </c>
      <c r="F305" s="56" t="s">
        <v>69</v>
      </c>
      <c r="G305" s="56" t="s">
        <v>77</v>
      </c>
      <c r="H305" s="56" t="s">
        <v>49</v>
      </c>
      <c r="I305" s="56" t="s">
        <v>50</v>
      </c>
      <c r="J305" s="56" t="s">
        <v>64</v>
      </c>
      <c r="K305" s="56">
        <v>29.2</v>
      </c>
      <c r="L305" s="56">
        <v>425</v>
      </c>
      <c r="M305" s="56">
        <v>24.9</v>
      </c>
      <c r="N305" s="56">
        <v>540</v>
      </c>
      <c r="O305" s="56">
        <v>31.9</v>
      </c>
      <c r="P305" s="56">
        <v>602</v>
      </c>
      <c r="Q305" s="56">
        <v>68.400000000000006</v>
      </c>
      <c r="R305" s="56">
        <v>227</v>
      </c>
      <c r="S305" s="56">
        <v>91.7</v>
      </c>
      <c r="T305" s="56">
        <v>212</v>
      </c>
      <c r="U305" s="56">
        <v>46.4</v>
      </c>
      <c r="V305" s="56">
        <v>435</v>
      </c>
      <c r="W305" s="56">
        <v>51.3</v>
      </c>
      <c r="X305" s="56">
        <v>403</v>
      </c>
      <c r="Y305" s="56">
        <v>77.400000000000006</v>
      </c>
      <c r="Z305" s="56">
        <v>394</v>
      </c>
      <c r="AA305" s="56">
        <v>27</v>
      </c>
      <c r="AB305" s="56">
        <v>607</v>
      </c>
      <c r="AC305" s="56">
        <v>85</v>
      </c>
      <c r="AD305" s="56" t="s">
        <v>1456</v>
      </c>
      <c r="AE305" s="56">
        <v>45.1</v>
      </c>
      <c r="AF305" s="56">
        <v>425</v>
      </c>
      <c r="AH305" s="56">
        <v>540</v>
      </c>
      <c r="AJ305" s="56">
        <v>602</v>
      </c>
      <c r="AL305" s="56">
        <v>227</v>
      </c>
      <c r="AN305" s="56">
        <v>212</v>
      </c>
      <c r="AP305" s="56">
        <v>435</v>
      </c>
      <c r="AR305" s="56">
        <v>403</v>
      </c>
      <c r="AT305" s="56">
        <v>394</v>
      </c>
      <c r="AV305" s="56">
        <v>607</v>
      </c>
      <c r="AX305" s="56">
        <v>110</v>
      </c>
      <c r="AY305" s="56" t="s">
        <v>2147</v>
      </c>
      <c r="AZ305" s="56">
        <v>303</v>
      </c>
      <c r="BB305" s="56">
        <v>324</v>
      </c>
    </row>
    <row r="306" spans="1:54" ht="16" x14ac:dyDescent="0.2">
      <c r="A306" s="56">
        <v>305</v>
      </c>
      <c r="B306" s="56">
        <v>305</v>
      </c>
      <c r="C306" s="56">
        <v>295</v>
      </c>
      <c r="D306" s="56" t="s">
        <v>1437</v>
      </c>
      <c r="E306" s="56" t="s">
        <v>75</v>
      </c>
      <c r="F306" s="56" t="s">
        <v>76</v>
      </c>
      <c r="G306" s="56" t="s">
        <v>84</v>
      </c>
      <c r="H306" s="56" t="s">
        <v>82</v>
      </c>
      <c r="I306" s="56" t="s">
        <v>50</v>
      </c>
      <c r="J306" s="56" t="s">
        <v>64</v>
      </c>
      <c r="K306" s="56">
        <v>28.5</v>
      </c>
      <c r="L306" s="56">
        <v>441</v>
      </c>
      <c r="M306" s="56">
        <v>44.2</v>
      </c>
      <c r="N306" s="56">
        <v>302</v>
      </c>
      <c r="O306" s="56">
        <v>15.9</v>
      </c>
      <c r="P306" s="56" t="s">
        <v>53</v>
      </c>
      <c r="Q306" s="56">
        <v>97.8</v>
      </c>
      <c r="R306" s="56">
        <v>49</v>
      </c>
      <c r="S306" s="56">
        <v>5.5</v>
      </c>
      <c r="T306" s="56" t="s">
        <v>53</v>
      </c>
      <c r="U306" s="56">
        <v>6.8</v>
      </c>
      <c r="V306" s="56" t="s">
        <v>53</v>
      </c>
      <c r="W306" s="56">
        <v>5.3</v>
      </c>
      <c r="X306" s="56" t="s">
        <v>53</v>
      </c>
      <c r="Y306" s="56">
        <v>82.9</v>
      </c>
      <c r="Z306" s="56">
        <v>295</v>
      </c>
      <c r="AA306" s="56">
        <v>34.9</v>
      </c>
      <c r="AB306" s="56">
        <v>491</v>
      </c>
      <c r="AC306" s="56">
        <v>55.8</v>
      </c>
      <c r="AD306" s="56">
        <v>581</v>
      </c>
      <c r="AE306" s="56">
        <v>45</v>
      </c>
      <c r="AF306" s="56">
        <v>441</v>
      </c>
      <c r="AH306" s="56">
        <v>302</v>
      </c>
      <c r="AJ306" s="56">
        <v>801</v>
      </c>
      <c r="AK306" s="56" t="s">
        <v>2148</v>
      </c>
      <c r="AL306" s="56">
        <v>49</v>
      </c>
      <c r="AN306" s="56">
        <v>801</v>
      </c>
      <c r="AO306" s="56" t="s">
        <v>2148</v>
      </c>
      <c r="AP306" s="56">
        <v>801</v>
      </c>
      <c r="AQ306" s="56" t="s">
        <v>2148</v>
      </c>
      <c r="AR306" s="56">
        <v>801</v>
      </c>
      <c r="AS306" s="56" t="s">
        <v>2148</v>
      </c>
      <c r="AT306" s="56">
        <v>295</v>
      </c>
      <c r="AV306" s="56">
        <v>491</v>
      </c>
      <c r="AX306" s="56">
        <v>581</v>
      </c>
      <c r="AZ306" s="56">
        <v>305</v>
      </c>
      <c r="BB306" s="56">
        <v>295</v>
      </c>
    </row>
    <row r="307" spans="1:54" ht="16" x14ac:dyDescent="0.2">
      <c r="A307" s="56">
        <v>306</v>
      </c>
      <c r="B307" s="56">
        <v>306</v>
      </c>
      <c r="C307" s="56">
        <v>306</v>
      </c>
      <c r="D307" s="56" t="s">
        <v>1388</v>
      </c>
      <c r="E307" s="56" t="s">
        <v>1389</v>
      </c>
      <c r="F307" s="56" t="s">
        <v>69</v>
      </c>
      <c r="G307" s="56" t="s">
        <v>77</v>
      </c>
      <c r="H307" s="56" t="s">
        <v>82</v>
      </c>
      <c r="I307" s="56" t="s">
        <v>50</v>
      </c>
      <c r="J307" s="56" t="s">
        <v>64</v>
      </c>
      <c r="K307" s="56">
        <v>26.4</v>
      </c>
      <c r="L307" s="56">
        <v>478</v>
      </c>
      <c r="M307" s="56">
        <v>25</v>
      </c>
      <c r="N307" s="56">
        <v>538</v>
      </c>
      <c r="O307" s="56">
        <v>27.7</v>
      </c>
      <c r="P307" s="56">
        <v>685</v>
      </c>
      <c r="Q307" s="56">
        <v>77.2</v>
      </c>
      <c r="R307" s="56">
        <v>167</v>
      </c>
      <c r="S307" s="56">
        <v>89</v>
      </c>
      <c r="T307" s="56">
        <v>231</v>
      </c>
      <c r="U307" s="56">
        <v>29.4</v>
      </c>
      <c r="V307" s="56">
        <v>597</v>
      </c>
      <c r="W307" s="56">
        <v>35.4</v>
      </c>
      <c r="X307" s="56">
        <v>546</v>
      </c>
      <c r="Y307" s="56">
        <v>91.7</v>
      </c>
      <c r="Z307" s="56">
        <v>148</v>
      </c>
      <c r="AA307" s="56">
        <v>25.4</v>
      </c>
      <c r="AB307" s="56">
        <v>634</v>
      </c>
      <c r="AC307" s="56">
        <v>79.099999999999994</v>
      </c>
      <c r="AD307" s="56">
        <v>186</v>
      </c>
      <c r="AE307" s="56">
        <v>44.9</v>
      </c>
      <c r="AF307" s="56">
        <v>478</v>
      </c>
      <c r="AH307" s="56">
        <v>538</v>
      </c>
      <c r="AJ307" s="56">
        <v>685</v>
      </c>
      <c r="AL307" s="56">
        <v>167</v>
      </c>
      <c r="AN307" s="56">
        <v>231</v>
      </c>
      <c r="AP307" s="56">
        <v>597</v>
      </c>
      <c r="AR307" s="56">
        <v>546</v>
      </c>
      <c r="AT307" s="56">
        <v>148</v>
      </c>
      <c r="AV307" s="56">
        <v>634</v>
      </c>
      <c r="AX307" s="56">
        <v>186</v>
      </c>
      <c r="AZ307" s="56">
        <v>306</v>
      </c>
      <c r="BB307" s="56">
        <v>306</v>
      </c>
    </row>
    <row r="308" spans="1:54" ht="16" x14ac:dyDescent="0.2">
      <c r="A308" s="56">
        <v>307</v>
      </c>
      <c r="B308" s="56">
        <v>306</v>
      </c>
      <c r="C308" s="56">
        <v>355</v>
      </c>
      <c r="D308" s="56" t="s">
        <v>1647</v>
      </c>
      <c r="E308" s="56" t="s">
        <v>46</v>
      </c>
      <c r="F308" s="56" t="s">
        <v>47</v>
      </c>
      <c r="G308" s="56" t="s">
        <v>84</v>
      </c>
      <c r="H308" s="56" t="s">
        <v>82</v>
      </c>
      <c r="I308" s="56" t="s">
        <v>50</v>
      </c>
      <c r="J308" s="56" t="s">
        <v>64</v>
      </c>
      <c r="K308" s="56">
        <v>44.7</v>
      </c>
      <c r="L308" s="56">
        <v>266</v>
      </c>
      <c r="M308" s="56">
        <v>50.3</v>
      </c>
      <c r="N308" s="56">
        <v>252</v>
      </c>
      <c r="O308" s="56">
        <v>34.4</v>
      </c>
      <c r="P308" s="56">
        <v>570</v>
      </c>
      <c r="Q308" s="56">
        <v>31.2</v>
      </c>
      <c r="R308" s="56">
        <v>573</v>
      </c>
      <c r="S308" s="56">
        <v>51.7</v>
      </c>
      <c r="T308" s="56">
        <v>428</v>
      </c>
      <c r="U308" s="56">
        <v>18.399999999999999</v>
      </c>
      <c r="V308" s="56">
        <v>757</v>
      </c>
      <c r="W308" s="56">
        <v>24.5</v>
      </c>
      <c r="X308" s="56">
        <v>694</v>
      </c>
      <c r="Y308" s="56">
        <v>86.5</v>
      </c>
      <c r="Z308" s="56">
        <v>228</v>
      </c>
      <c r="AA308" s="56">
        <v>77</v>
      </c>
      <c r="AB308" s="56">
        <v>171</v>
      </c>
      <c r="AC308" s="56">
        <v>66</v>
      </c>
      <c r="AD308" s="56" t="s">
        <v>861</v>
      </c>
      <c r="AE308" s="56">
        <v>44.9</v>
      </c>
      <c r="AF308" s="56">
        <v>266</v>
      </c>
      <c r="AH308" s="56">
        <v>252</v>
      </c>
      <c r="AJ308" s="56">
        <v>570</v>
      </c>
      <c r="AL308" s="56">
        <v>573</v>
      </c>
      <c r="AN308" s="56">
        <v>428</v>
      </c>
      <c r="AP308" s="56">
        <v>757</v>
      </c>
      <c r="AR308" s="56">
        <v>694</v>
      </c>
      <c r="AT308" s="56">
        <v>228</v>
      </c>
      <c r="AV308" s="56">
        <v>171</v>
      </c>
      <c r="AX308" s="56">
        <v>381</v>
      </c>
      <c r="AY308" s="56" t="s">
        <v>2147</v>
      </c>
      <c r="AZ308" s="56">
        <v>306</v>
      </c>
      <c r="BB308" s="56">
        <v>355</v>
      </c>
    </row>
    <row r="309" spans="1:54" ht="16" x14ac:dyDescent="0.2">
      <c r="A309" s="56">
        <v>308</v>
      </c>
      <c r="B309" s="56">
        <v>308</v>
      </c>
      <c r="C309" s="56">
        <v>319</v>
      </c>
      <c r="D309" s="56" t="s">
        <v>1550</v>
      </c>
      <c r="E309" s="56" t="s">
        <v>160</v>
      </c>
      <c r="F309" s="56" t="s">
        <v>47</v>
      </c>
      <c r="G309" s="56" t="s">
        <v>77</v>
      </c>
      <c r="H309" s="56" t="s">
        <v>49</v>
      </c>
      <c r="I309" s="56" t="s">
        <v>50</v>
      </c>
      <c r="J309" s="56" t="s">
        <v>64</v>
      </c>
      <c r="K309" s="56">
        <v>34.9</v>
      </c>
      <c r="L309" s="56">
        <v>345</v>
      </c>
      <c r="M309" s="56">
        <v>20.7</v>
      </c>
      <c r="N309" s="56">
        <v>636</v>
      </c>
      <c r="O309" s="56">
        <v>7.6</v>
      </c>
      <c r="P309" s="56" t="s">
        <v>53</v>
      </c>
      <c r="Q309" s="56">
        <v>59.6</v>
      </c>
      <c r="R309" s="56">
        <v>289</v>
      </c>
      <c r="S309" s="56">
        <v>99.1</v>
      </c>
      <c r="T309" s="56">
        <v>127</v>
      </c>
      <c r="U309" s="56">
        <v>86.1</v>
      </c>
      <c r="V309" s="56">
        <v>189</v>
      </c>
      <c r="W309" s="56">
        <v>87.3</v>
      </c>
      <c r="X309" s="56">
        <v>158</v>
      </c>
      <c r="Y309" s="56">
        <v>78.400000000000006</v>
      </c>
      <c r="Z309" s="56">
        <v>376</v>
      </c>
      <c r="AA309" s="56">
        <v>34</v>
      </c>
      <c r="AB309" s="56">
        <v>500</v>
      </c>
      <c r="AC309" s="56">
        <v>85.2</v>
      </c>
      <c r="AD309" s="56">
        <v>109</v>
      </c>
      <c r="AE309" s="56">
        <v>44.7</v>
      </c>
      <c r="AF309" s="56">
        <v>345</v>
      </c>
      <c r="AH309" s="56">
        <v>636</v>
      </c>
      <c r="AJ309" s="56">
        <v>801</v>
      </c>
      <c r="AK309" s="56" t="s">
        <v>2148</v>
      </c>
      <c r="AL309" s="56">
        <v>289</v>
      </c>
      <c r="AN309" s="56">
        <v>127</v>
      </c>
      <c r="AP309" s="56">
        <v>189</v>
      </c>
      <c r="AR309" s="56">
        <v>158</v>
      </c>
      <c r="AT309" s="56">
        <v>376</v>
      </c>
      <c r="AV309" s="56">
        <v>500</v>
      </c>
      <c r="AX309" s="56">
        <v>109</v>
      </c>
      <c r="AZ309" s="56">
        <v>308</v>
      </c>
      <c r="BB309" s="56">
        <v>319</v>
      </c>
    </row>
    <row r="310" spans="1:54" ht="16" x14ac:dyDescent="0.2">
      <c r="A310" s="56">
        <v>309</v>
      </c>
      <c r="B310" s="56">
        <v>308</v>
      </c>
      <c r="C310" s="56">
        <v>312</v>
      </c>
      <c r="D310" s="56" t="s">
        <v>1363</v>
      </c>
      <c r="E310" s="56" t="s">
        <v>425</v>
      </c>
      <c r="F310" s="56" t="s">
        <v>170</v>
      </c>
      <c r="G310" s="56" t="s">
        <v>77</v>
      </c>
      <c r="H310" s="56" t="s">
        <v>49</v>
      </c>
      <c r="I310" s="56" t="s">
        <v>50</v>
      </c>
      <c r="J310" s="56" t="s">
        <v>64</v>
      </c>
      <c r="K310" s="56">
        <v>25.5</v>
      </c>
      <c r="L310" s="56">
        <v>496</v>
      </c>
      <c r="M310" s="56">
        <v>25.9</v>
      </c>
      <c r="N310" s="56">
        <v>523</v>
      </c>
      <c r="O310" s="56">
        <v>46.5</v>
      </c>
      <c r="P310" s="56">
        <v>424</v>
      </c>
      <c r="Q310" s="56">
        <v>45.2</v>
      </c>
      <c r="R310" s="56">
        <v>410</v>
      </c>
      <c r="S310" s="56">
        <v>98.5</v>
      </c>
      <c r="T310" s="56">
        <v>136</v>
      </c>
      <c r="U310" s="56">
        <v>60.1</v>
      </c>
      <c r="V310" s="56">
        <v>342</v>
      </c>
      <c r="W310" s="56">
        <v>63.9</v>
      </c>
      <c r="X310" s="56">
        <v>310</v>
      </c>
      <c r="Y310" s="56">
        <v>99.1</v>
      </c>
      <c r="Z310" s="56">
        <v>14</v>
      </c>
      <c r="AA310" s="56">
        <v>69.599999999999994</v>
      </c>
      <c r="AB310" s="56">
        <v>215</v>
      </c>
      <c r="AC310" s="56">
        <v>74.8</v>
      </c>
      <c r="AD310" s="56" t="s">
        <v>1364</v>
      </c>
      <c r="AE310" s="56">
        <v>44.7</v>
      </c>
      <c r="AF310" s="56">
        <v>496</v>
      </c>
      <c r="AH310" s="56">
        <v>523</v>
      </c>
      <c r="AJ310" s="56">
        <v>424</v>
      </c>
      <c r="AL310" s="56">
        <v>410</v>
      </c>
      <c r="AN310" s="56">
        <v>136</v>
      </c>
      <c r="AP310" s="56">
        <v>342</v>
      </c>
      <c r="AR310" s="56">
        <v>310</v>
      </c>
      <c r="AT310" s="56">
        <v>14</v>
      </c>
      <c r="AV310" s="56">
        <v>215</v>
      </c>
      <c r="AX310" s="56">
        <v>241</v>
      </c>
      <c r="AY310" s="56" t="s">
        <v>2147</v>
      </c>
      <c r="AZ310" s="56">
        <v>308</v>
      </c>
      <c r="BB310" s="56">
        <v>312</v>
      </c>
    </row>
    <row r="311" spans="1:54" ht="16" x14ac:dyDescent="0.2">
      <c r="A311" s="56">
        <v>310</v>
      </c>
      <c r="B311" s="56">
        <v>310</v>
      </c>
      <c r="C311" s="56">
        <v>352</v>
      </c>
      <c r="D311" s="56" t="s">
        <v>1402</v>
      </c>
      <c r="E311" s="56" t="s">
        <v>80</v>
      </c>
      <c r="F311" s="56" t="s">
        <v>69</v>
      </c>
      <c r="G311" s="56" t="s">
        <v>77</v>
      </c>
      <c r="H311" s="56" t="s">
        <v>62</v>
      </c>
      <c r="I311" s="56" t="s">
        <v>50</v>
      </c>
      <c r="J311" s="56" t="s">
        <v>64</v>
      </c>
      <c r="K311" s="56">
        <v>26.9</v>
      </c>
      <c r="L311" s="56">
        <v>466</v>
      </c>
      <c r="M311" s="56">
        <v>32.299999999999997</v>
      </c>
      <c r="N311" s="56">
        <v>444</v>
      </c>
      <c r="O311" s="56">
        <v>9.1999999999999993</v>
      </c>
      <c r="P311" s="56" t="s">
        <v>53</v>
      </c>
      <c r="Q311" s="56">
        <v>57.8</v>
      </c>
      <c r="R311" s="56">
        <v>301</v>
      </c>
      <c r="S311" s="56">
        <v>92.4</v>
      </c>
      <c r="T311" s="56">
        <v>207</v>
      </c>
      <c r="U311" s="56">
        <v>97.9</v>
      </c>
      <c r="V311" s="56">
        <v>90</v>
      </c>
      <c r="W311" s="56">
        <v>98</v>
      </c>
      <c r="X311" s="56">
        <v>77</v>
      </c>
      <c r="Y311" s="56">
        <v>77.2</v>
      </c>
      <c r="Z311" s="56">
        <v>402</v>
      </c>
      <c r="AA311" s="56">
        <v>65.8</v>
      </c>
      <c r="AB311" s="56">
        <v>238</v>
      </c>
      <c r="AC311" s="56">
        <v>62.3</v>
      </c>
      <c r="AD311" s="56" t="s">
        <v>1403</v>
      </c>
      <c r="AE311" s="56">
        <v>44.5</v>
      </c>
      <c r="AF311" s="56">
        <v>466</v>
      </c>
      <c r="AH311" s="56">
        <v>444</v>
      </c>
      <c r="AJ311" s="56">
        <v>801</v>
      </c>
      <c r="AK311" s="56" t="s">
        <v>2148</v>
      </c>
      <c r="AL311" s="56">
        <v>301</v>
      </c>
      <c r="AN311" s="56">
        <v>207</v>
      </c>
      <c r="AP311" s="56">
        <v>90</v>
      </c>
      <c r="AR311" s="56">
        <v>77</v>
      </c>
      <c r="AT311" s="56">
        <v>402</v>
      </c>
      <c r="AV311" s="56">
        <v>238</v>
      </c>
      <c r="AX311" s="56">
        <v>452</v>
      </c>
      <c r="AY311" s="56" t="s">
        <v>2147</v>
      </c>
      <c r="AZ311" s="56">
        <v>310</v>
      </c>
      <c r="BB311" s="56">
        <v>352</v>
      </c>
    </row>
    <row r="312" spans="1:54" ht="16" x14ac:dyDescent="0.2">
      <c r="A312" s="56">
        <v>311</v>
      </c>
      <c r="B312" s="56">
        <v>310</v>
      </c>
      <c r="C312" s="56">
        <v>304</v>
      </c>
      <c r="D312" s="56" t="s">
        <v>1359</v>
      </c>
      <c r="E312" s="56" t="s">
        <v>1360</v>
      </c>
      <c r="F312" s="56" t="s">
        <v>69</v>
      </c>
      <c r="G312" s="56" t="s">
        <v>77</v>
      </c>
      <c r="H312" s="56" t="s">
        <v>49</v>
      </c>
      <c r="I312" s="56" t="s">
        <v>50</v>
      </c>
      <c r="J312" s="56" t="s">
        <v>64</v>
      </c>
      <c r="K312" s="56">
        <v>25.4</v>
      </c>
      <c r="L312" s="56">
        <v>501</v>
      </c>
      <c r="M312" s="56">
        <v>32.200000000000003</v>
      </c>
      <c r="N312" s="56">
        <v>446</v>
      </c>
      <c r="O312" s="56">
        <v>50.2</v>
      </c>
      <c r="P312" s="56">
        <v>382</v>
      </c>
      <c r="Q312" s="56">
        <v>55.2</v>
      </c>
      <c r="R312" s="56">
        <v>328</v>
      </c>
      <c r="S312" s="56">
        <v>85.8</v>
      </c>
      <c r="T312" s="56">
        <v>255</v>
      </c>
      <c r="U312" s="56">
        <v>46.3</v>
      </c>
      <c r="V312" s="56">
        <v>437</v>
      </c>
      <c r="W312" s="56">
        <v>48.3</v>
      </c>
      <c r="X312" s="56">
        <v>430</v>
      </c>
      <c r="Y312" s="56">
        <v>81.5</v>
      </c>
      <c r="Z312" s="56">
        <v>320</v>
      </c>
      <c r="AA312" s="56">
        <v>50.8</v>
      </c>
      <c r="AB312" s="56">
        <v>336</v>
      </c>
      <c r="AC312" s="56">
        <v>68.2</v>
      </c>
      <c r="AD312" s="56" t="s">
        <v>1361</v>
      </c>
      <c r="AE312" s="56">
        <v>44.5</v>
      </c>
      <c r="AF312" s="56">
        <v>501</v>
      </c>
      <c r="AH312" s="56">
        <v>446</v>
      </c>
      <c r="AJ312" s="56">
        <v>382</v>
      </c>
      <c r="AL312" s="56">
        <v>328</v>
      </c>
      <c r="AN312" s="56">
        <v>255</v>
      </c>
      <c r="AP312" s="56">
        <v>437</v>
      </c>
      <c r="AR312" s="56">
        <v>430</v>
      </c>
      <c r="AT312" s="56">
        <v>320</v>
      </c>
      <c r="AV312" s="56">
        <v>336</v>
      </c>
      <c r="AX312" s="56">
        <v>346</v>
      </c>
      <c r="AY312" s="56" t="s">
        <v>2147</v>
      </c>
      <c r="AZ312" s="56">
        <v>310</v>
      </c>
      <c r="BB312" s="56">
        <v>304</v>
      </c>
    </row>
    <row r="313" spans="1:54" ht="16" x14ac:dyDescent="0.2">
      <c r="A313" s="56">
        <v>312</v>
      </c>
      <c r="B313" s="56">
        <v>310</v>
      </c>
      <c r="C313" s="56">
        <v>280</v>
      </c>
      <c r="D313" s="56" t="s">
        <v>1277</v>
      </c>
      <c r="E313" s="56" t="s">
        <v>96</v>
      </c>
      <c r="F313" s="56" t="s">
        <v>76</v>
      </c>
      <c r="G313" s="56" t="s">
        <v>48</v>
      </c>
      <c r="H313" s="56" t="s">
        <v>62</v>
      </c>
      <c r="I313" s="56" t="s">
        <v>50</v>
      </c>
      <c r="J313" s="56" t="s">
        <v>64</v>
      </c>
      <c r="K313" s="56">
        <v>21.8</v>
      </c>
      <c r="L313" s="56">
        <v>571</v>
      </c>
      <c r="M313" s="56">
        <v>16.3</v>
      </c>
      <c r="N313" s="56" t="s">
        <v>52</v>
      </c>
      <c r="O313" s="56">
        <v>92.5</v>
      </c>
      <c r="P313" s="56">
        <v>92</v>
      </c>
      <c r="Q313" s="56">
        <v>99.5</v>
      </c>
      <c r="R313" s="56">
        <v>29</v>
      </c>
      <c r="S313" s="56">
        <v>37.4</v>
      </c>
      <c r="T313" s="56">
        <v>520</v>
      </c>
      <c r="U313" s="56">
        <v>15.5</v>
      </c>
      <c r="V313" s="56" t="s">
        <v>53</v>
      </c>
      <c r="W313" s="56">
        <v>18.899999999999999</v>
      </c>
      <c r="X313" s="56">
        <v>782</v>
      </c>
      <c r="Y313" s="56">
        <v>26.7</v>
      </c>
      <c r="Z313" s="56" t="s">
        <v>53</v>
      </c>
      <c r="AA313" s="56">
        <v>3.9</v>
      </c>
      <c r="AB313" s="56" t="s">
        <v>53</v>
      </c>
      <c r="AC313" s="56">
        <v>57.5</v>
      </c>
      <c r="AD313" s="56" t="s">
        <v>782</v>
      </c>
      <c r="AE313" s="56">
        <v>44.5</v>
      </c>
      <c r="AF313" s="56">
        <v>571</v>
      </c>
      <c r="AH313" s="56">
        <v>701</v>
      </c>
      <c r="AI313" s="56" t="s">
        <v>2148</v>
      </c>
      <c r="AJ313" s="56">
        <v>92</v>
      </c>
      <c r="AL313" s="56">
        <v>29</v>
      </c>
      <c r="AN313" s="56">
        <v>520</v>
      </c>
      <c r="AP313" s="56">
        <v>801</v>
      </c>
      <c r="AQ313" s="56" t="s">
        <v>2148</v>
      </c>
      <c r="AR313" s="56">
        <v>782</v>
      </c>
      <c r="AT313" s="56">
        <v>801</v>
      </c>
      <c r="AU313" s="56" t="s">
        <v>2148</v>
      </c>
      <c r="AV313" s="56">
        <v>801</v>
      </c>
      <c r="AW313" s="56" t="s">
        <v>2148</v>
      </c>
      <c r="AX313" s="56">
        <v>550</v>
      </c>
      <c r="AY313" s="56" t="s">
        <v>2147</v>
      </c>
      <c r="AZ313" s="56">
        <v>310</v>
      </c>
      <c r="BB313" s="56">
        <v>280</v>
      </c>
    </row>
    <row r="314" spans="1:54" ht="16" x14ac:dyDescent="0.2">
      <c r="A314" s="56">
        <v>313</v>
      </c>
      <c r="B314" s="56">
        <v>310</v>
      </c>
      <c r="C314" s="56">
        <v>314</v>
      </c>
      <c r="D314" s="56" t="s">
        <v>1524</v>
      </c>
      <c r="E314" s="56" t="s">
        <v>216</v>
      </c>
      <c r="F314" s="56" t="s">
        <v>69</v>
      </c>
      <c r="G314" s="56" t="s">
        <v>77</v>
      </c>
      <c r="H314" s="56" t="s">
        <v>62</v>
      </c>
      <c r="I314" s="56" t="s">
        <v>50</v>
      </c>
      <c r="J314" s="56" t="s">
        <v>64</v>
      </c>
      <c r="K314" s="56">
        <v>33.4</v>
      </c>
      <c r="L314" s="56">
        <v>364</v>
      </c>
      <c r="M314" s="56">
        <v>46.1</v>
      </c>
      <c r="N314" s="56">
        <v>291</v>
      </c>
      <c r="O314" s="56">
        <v>11</v>
      </c>
      <c r="P314" s="56" t="s">
        <v>53</v>
      </c>
      <c r="Q314" s="56">
        <v>64.2</v>
      </c>
      <c r="R314" s="56">
        <v>253</v>
      </c>
      <c r="S314" s="56">
        <v>44.8</v>
      </c>
      <c r="T314" s="56">
        <v>468</v>
      </c>
      <c r="U314" s="56">
        <v>60.9</v>
      </c>
      <c r="V314" s="56">
        <v>337</v>
      </c>
      <c r="W314" s="56">
        <v>64.7</v>
      </c>
      <c r="X314" s="56">
        <v>306</v>
      </c>
      <c r="Y314" s="56">
        <v>69.7</v>
      </c>
      <c r="Z314" s="56">
        <v>537</v>
      </c>
      <c r="AA314" s="56">
        <v>35.799999999999997</v>
      </c>
      <c r="AB314" s="56">
        <v>480</v>
      </c>
      <c r="AC314" s="56">
        <v>74.2</v>
      </c>
      <c r="AD314" s="56" t="s">
        <v>1525</v>
      </c>
      <c r="AE314" s="56">
        <v>44.5</v>
      </c>
      <c r="AF314" s="56">
        <v>364</v>
      </c>
      <c r="AH314" s="56">
        <v>291</v>
      </c>
      <c r="AJ314" s="56">
        <v>801</v>
      </c>
      <c r="AK314" s="56" t="s">
        <v>2148</v>
      </c>
      <c r="AL314" s="56">
        <v>253</v>
      </c>
      <c r="AN314" s="56">
        <v>468</v>
      </c>
      <c r="AP314" s="56">
        <v>337</v>
      </c>
      <c r="AR314" s="56">
        <v>306</v>
      </c>
      <c r="AT314" s="56">
        <v>537</v>
      </c>
      <c r="AV314" s="56">
        <v>480</v>
      </c>
      <c r="AX314" s="56">
        <v>253</v>
      </c>
      <c r="AY314" s="56" t="s">
        <v>2147</v>
      </c>
      <c r="AZ314" s="56">
        <v>310</v>
      </c>
      <c r="BB314" s="56">
        <v>314</v>
      </c>
    </row>
    <row r="315" spans="1:54" ht="16" x14ac:dyDescent="0.2">
      <c r="A315" s="56">
        <v>314</v>
      </c>
      <c r="B315" s="56">
        <v>314</v>
      </c>
      <c r="C315" s="56">
        <v>324</v>
      </c>
      <c r="D315" s="56" t="s">
        <v>1336</v>
      </c>
      <c r="E315" s="56" t="s">
        <v>46</v>
      </c>
      <c r="F315" s="56" t="s">
        <v>47</v>
      </c>
      <c r="G315" s="56" t="s">
        <v>77</v>
      </c>
      <c r="H315" s="56" t="s">
        <v>82</v>
      </c>
      <c r="I315" s="56" t="s">
        <v>50</v>
      </c>
      <c r="J315" s="56" t="s">
        <v>51</v>
      </c>
      <c r="K315" s="56">
        <v>24.5</v>
      </c>
      <c r="L315" s="56">
        <v>521</v>
      </c>
      <c r="M315" s="56">
        <v>40.299999999999997</v>
      </c>
      <c r="N315" s="56">
        <v>338</v>
      </c>
      <c r="O315" s="56">
        <v>57.9</v>
      </c>
      <c r="P315" s="56">
        <v>312</v>
      </c>
      <c r="Q315" s="56">
        <v>48.4</v>
      </c>
      <c r="R315" s="56">
        <v>386</v>
      </c>
      <c r="S315" s="56">
        <v>87.8</v>
      </c>
      <c r="T315" s="56">
        <v>238</v>
      </c>
      <c r="U315" s="56">
        <v>25.1</v>
      </c>
      <c r="V315" s="56">
        <v>660</v>
      </c>
      <c r="W315" s="56">
        <v>31.2</v>
      </c>
      <c r="X315" s="56">
        <v>598</v>
      </c>
      <c r="Y315" s="56">
        <v>85.2</v>
      </c>
      <c r="Z315" s="56">
        <v>251</v>
      </c>
      <c r="AA315" s="56">
        <v>59.6</v>
      </c>
      <c r="AB315" s="56">
        <v>274</v>
      </c>
      <c r="AC315" s="56">
        <v>64.599999999999994</v>
      </c>
      <c r="AD315" s="56" t="s">
        <v>1217</v>
      </c>
      <c r="AE315" s="56">
        <v>44.3</v>
      </c>
      <c r="AF315" s="56">
        <v>521</v>
      </c>
      <c r="AH315" s="56">
        <v>338</v>
      </c>
      <c r="AJ315" s="56">
        <v>312</v>
      </c>
      <c r="AL315" s="56">
        <v>386</v>
      </c>
      <c r="AN315" s="56">
        <v>238</v>
      </c>
      <c r="AP315" s="56">
        <v>660</v>
      </c>
      <c r="AR315" s="56">
        <v>598</v>
      </c>
      <c r="AT315" s="56">
        <v>251</v>
      </c>
      <c r="AV315" s="56">
        <v>274</v>
      </c>
      <c r="AX315" s="56">
        <v>407</v>
      </c>
      <c r="AY315" s="56" t="s">
        <v>2147</v>
      </c>
      <c r="AZ315" s="56">
        <v>314</v>
      </c>
      <c r="BB315" s="56">
        <v>324</v>
      </c>
    </row>
    <row r="316" spans="1:54" ht="16" x14ac:dyDescent="0.2">
      <c r="A316" s="56">
        <v>315</v>
      </c>
      <c r="B316" s="56">
        <v>314</v>
      </c>
      <c r="C316" s="56">
        <v>293</v>
      </c>
      <c r="D316" s="56" t="s">
        <v>1291</v>
      </c>
      <c r="E316" s="56" t="s">
        <v>100</v>
      </c>
      <c r="F316" s="56" t="s">
        <v>101</v>
      </c>
      <c r="G316" s="56" t="s">
        <v>58</v>
      </c>
      <c r="H316" s="56" t="s">
        <v>49</v>
      </c>
      <c r="I316" s="56" t="s">
        <v>50</v>
      </c>
      <c r="J316" s="56" t="s">
        <v>64</v>
      </c>
      <c r="K316" s="56">
        <v>22.5</v>
      </c>
      <c r="L316" s="56">
        <v>556</v>
      </c>
      <c r="M316" s="56">
        <v>12.2</v>
      </c>
      <c r="N316" s="56" t="s">
        <v>52</v>
      </c>
      <c r="O316" s="56">
        <v>34.299999999999997</v>
      </c>
      <c r="P316" s="56">
        <v>572</v>
      </c>
      <c r="Q316" s="56">
        <v>72.8</v>
      </c>
      <c r="R316" s="56">
        <v>192</v>
      </c>
      <c r="S316" s="56">
        <v>87.1</v>
      </c>
      <c r="T316" s="56">
        <v>244</v>
      </c>
      <c r="U316" s="56">
        <v>91.7</v>
      </c>
      <c r="V316" s="56">
        <v>152</v>
      </c>
      <c r="W316" s="56">
        <v>92.3</v>
      </c>
      <c r="X316" s="56">
        <v>129</v>
      </c>
      <c r="Y316" s="56">
        <v>80.400000000000006</v>
      </c>
      <c r="Z316" s="56">
        <v>348</v>
      </c>
      <c r="AA316" s="56">
        <v>25</v>
      </c>
      <c r="AB316" s="56">
        <v>640</v>
      </c>
      <c r="AC316" s="56">
        <v>84</v>
      </c>
      <c r="AD316" s="56" t="s">
        <v>1292</v>
      </c>
      <c r="AE316" s="56">
        <v>44.3</v>
      </c>
      <c r="AF316" s="56">
        <v>556</v>
      </c>
      <c r="AH316" s="56">
        <v>701</v>
      </c>
      <c r="AI316" s="56" t="s">
        <v>2148</v>
      </c>
      <c r="AJ316" s="56">
        <v>572</v>
      </c>
      <c r="AL316" s="56">
        <v>192</v>
      </c>
      <c r="AN316" s="56">
        <v>244</v>
      </c>
      <c r="AP316" s="56">
        <v>152</v>
      </c>
      <c r="AR316" s="56">
        <v>129</v>
      </c>
      <c r="AT316" s="56">
        <v>348</v>
      </c>
      <c r="AV316" s="56">
        <v>640</v>
      </c>
      <c r="AX316" s="56">
        <v>124</v>
      </c>
      <c r="AY316" s="56" t="s">
        <v>2147</v>
      </c>
      <c r="AZ316" s="56">
        <v>314</v>
      </c>
      <c r="BB316" s="56">
        <v>293</v>
      </c>
    </row>
    <row r="317" spans="1:54" ht="16" x14ac:dyDescent="0.2">
      <c r="A317" s="56">
        <v>316</v>
      </c>
      <c r="B317" s="56">
        <v>316</v>
      </c>
      <c r="C317" s="56">
        <v>309</v>
      </c>
      <c r="D317" s="56" t="s">
        <v>1710</v>
      </c>
      <c r="E317" s="56" t="s">
        <v>216</v>
      </c>
      <c r="F317" s="56" t="s">
        <v>69</v>
      </c>
      <c r="G317" s="56" t="s">
        <v>77</v>
      </c>
      <c r="H317" s="56" t="s">
        <v>82</v>
      </c>
      <c r="I317" s="56" t="s">
        <v>50</v>
      </c>
      <c r="J317" s="56" t="s">
        <v>64</v>
      </c>
      <c r="K317" s="56">
        <v>52.1</v>
      </c>
      <c r="L317" s="56">
        <v>214</v>
      </c>
      <c r="M317" s="56">
        <v>38.6</v>
      </c>
      <c r="N317" s="56">
        <v>362</v>
      </c>
      <c r="O317" s="56">
        <v>27</v>
      </c>
      <c r="P317" s="56">
        <v>697</v>
      </c>
      <c r="Q317" s="56">
        <v>31.7</v>
      </c>
      <c r="R317" s="56">
        <v>567</v>
      </c>
      <c r="S317" s="56">
        <v>54.9</v>
      </c>
      <c r="T317" s="56">
        <v>411</v>
      </c>
      <c r="U317" s="56">
        <v>30</v>
      </c>
      <c r="V317" s="56">
        <v>590</v>
      </c>
      <c r="W317" s="56">
        <v>36</v>
      </c>
      <c r="X317" s="56">
        <v>535</v>
      </c>
      <c r="Y317" s="56">
        <v>87.7</v>
      </c>
      <c r="Z317" s="56">
        <v>205</v>
      </c>
      <c r="AA317" s="56">
        <v>28.7</v>
      </c>
      <c r="AB317" s="56">
        <v>583</v>
      </c>
      <c r="AC317" s="56">
        <v>82.9</v>
      </c>
      <c r="AD317" s="56" t="s">
        <v>1711</v>
      </c>
      <c r="AE317" s="56">
        <v>44</v>
      </c>
      <c r="AF317" s="56">
        <v>214</v>
      </c>
      <c r="AH317" s="56">
        <v>362</v>
      </c>
      <c r="AJ317" s="56">
        <v>697</v>
      </c>
      <c r="AL317" s="56">
        <v>567</v>
      </c>
      <c r="AN317" s="56">
        <v>411</v>
      </c>
      <c r="AP317" s="56">
        <v>590</v>
      </c>
      <c r="AR317" s="56">
        <v>535</v>
      </c>
      <c r="AT317" s="56">
        <v>205</v>
      </c>
      <c r="AV317" s="56">
        <v>583</v>
      </c>
      <c r="AX317" s="56">
        <v>135</v>
      </c>
      <c r="AY317" s="56" t="s">
        <v>2147</v>
      </c>
      <c r="AZ317" s="56">
        <v>316</v>
      </c>
      <c r="BB317" s="56">
        <v>309</v>
      </c>
    </row>
    <row r="318" spans="1:54" ht="16" x14ac:dyDescent="0.2">
      <c r="A318" s="56">
        <v>317</v>
      </c>
      <c r="B318" s="56">
        <v>317</v>
      </c>
      <c r="C318" s="56">
        <v>321</v>
      </c>
      <c r="D318" s="56" t="s">
        <v>1606</v>
      </c>
      <c r="E318" s="56" t="s">
        <v>251</v>
      </c>
      <c r="F318" s="56" t="s">
        <v>76</v>
      </c>
      <c r="G318" s="56" t="s">
        <v>77</v>
      </c>
      <c r="H318" s="56" t="s">
        <v>62</v>
      </c>
      <c r="I318" s="56" t="s">
        <v>50</v>
      </c>
      <c r="J318" s="56" t="s">
        <v>64</v>
      </c>
      <c r="K318" s="56">
        <v>40.1</v>
      </c>
      <c r="L318" s="56">
        <v>300</v>
      </c>
      <c r="M318" s="56">
        <v>85.8</v>
      </c>
      <c r="N318" s="56">
        <v>86</v>
      </c>
      <c r="O318" s="56">
        <v>94.7</v>
      </c>
      <c r="P318" s="56">
        <v>78</v>
      </c>
      <c r="Q318" s="56">
        <v>2</v>
      </c>
      <c r="R318" s="56" t="s">
        <v>53</v>
      </c>
      <c r="S318" s="56">
        <v>84.6</v>
      </c>
      <c r="T318" s="56">
        <v>262</v>
      </c>
      <c r="U318" s="56">
        <v>25.8</v>
      </c>
      <c r="V318" s="56">
        <v>649</v>
      </c>
      <c r="W318" s="56">
        <v>27.2</v>
      </c>
      <c r="X318" s="56">
        <v>650</v>
      </c>
      <c r="Y318" s="56">
        <v>31.4</v>
      </c>
      <c r="Z318" s="56" t="s">
        <v>53</v>
      </c>
      <c r="AA318" s="56">
        <v>7.5</v>
      </c>
      <c r="AB318" s="56" t="s">
        <v>53</v>
      </c>
      <c r="AC318" s="56">
        <v>46.6</v>
      </c>
      <c r="AD318" s="56" t="s">
        <v>53</v>
      </c>
      <c r="AE318" s="56">
        <v>43.9</v>
      </c>
      <c r="AF318" s="56">
        <v>300</v>
      </c>
      <c r="AH318" s="56">
        <v>86</v>
      </c>
      <c r="AJ318" s="56">
        <v>78</v>
      </c>
      <c r="AL318" s="56">
        <v>801</v>
      </c>
      <c r="AM318" s="56" t="s">
        <v>2148</v>
      </c>
      <c r="AN318" s="56">
        <v>262</v>
      </c>
      <c r="AP318" s="56">
        <v>649</v>
      </c>
      <c r="AR318" s="56">
        <v>650</v>
      </c>
      <c r="AT318" s="56">
        <v>801</v>
      </c>
      <c r="AU318" s="56" t="s">
        <v>2148</v>
      </c>
      <c r="AV318" s="56">
        <v>801</v>
      </c>
      <c r="AW318" s="56" t="s">
        <v>2148</v>
      </c>
      <c r="AX318" s="56">
        <v>801</v>
      </c>
      <c r="AY318" s="56" t="s">
        <v>2148</v>
      </c>
      <c r="AZ318" s="56">
        <v>317</v>
      </c>
      <c r="BB318" s="56">
        <v>321</v>
      </c>
    </row>
    <row r="319" spans="1:54" ht="16" x14ac:dyDescent="0.2">
      <c r="A319" s="56">
        <v>318</v>
      </c>
      <c r="B319" s="56">
        <v>317</v>
      </c>
      <c r="C319" s="56">
        <v>304</v>
      </c>
      <c r="D319" s="56" t="s">
        <v>1808</v>
      </c>
      <c r="E319" s="56" t="s">
        <v>220</v>
      </c>
      <c r="F319" s="56" t="s">
        <v>47</v>
      </c>
      <c r="G319" s="56" t="s">
        <v>84</v>
      </c>
      <c r="H319" s="56" t="s">
        <v>82</v>
      </c>
      <c r="I319" s="56" t="s">
        <v>50</v>
      </c>
      <c r="J319" s="56" t="s">
        <v>64</v>
      </c>
      <c r="K319" s="56">
        <v>73</v>
      </c>
      <c r="L319" s="56">
        <v>123</v>
      </c>
      <c r="M319" s="56">
        <v>36.200000000000003</v>
      </c>
      <c r="N319" s="56">
        <v>395</v>
      </c>
      <c r="O319" s="56">
        <v>18.2</v>
      </c>
      <c r="P319" s="56" t="s">
        <v>53</v>
      </c>
      <c r="Q319" s="56">
        <v>13.8</v>
      </c>
      <c r="R319" s="56" t="s">
        <v>53</v>
      </c>
      <c r="S319" s="56">
        <v>10.3</v>
      </c>
      <c r="T319" s="56" t="s">
        <v>53</v>
      </c>
      <c r="U319" s="56">
        <v>2.2999999999999998</v>
      </c>
      <c r="V319" s="56" t="s">
        <v>53</v>
      </c>
      <c r="W319" s="56">
        <v>6.5</v>
      </c>
      <c r="X319" s="56" t="s">
        <v>53</v>
      </c>
      <c r="Y319" s="56">
        <v>81</v>
      </c>
      <c r="Z319" s="56">
        <v>331</v>
      </c>
      <c r="AA319" s="56">
        <v>89.9</v>
      </c>
      <c r="AB319" s="56">
        <v>107</v>
      </c>
      <c r="AC319" s="56">
        <v>70.900000000000006</v>
      </c>
      <c r="AD319" s="56" t="s">
        <v>1256</v>
      </c>
      <c r="AE319" s="56">
        <v>43.9</v>
      </c>
      <c r="AF319" s="56">
        <v>123</v>
      </c>
      <c r="AH319" s="56">
        <v>395</v>
      </c>
      <c r="AJ319" s="56">
        <v>801</v>
      </c>
      <c r="AK319" s="56" t="s">
        <v>2148</v>
      </c>
      <c r="AL319" s="56">
        <v>801</v>
      </c>
      <c r="AM319" s="56" t="s">
        <v>2148</v>
      </c>
      <c r="AN319" s="56">
        <v>801</v>
      </c>
      <c r="AO319" s="56" t="s">
        <v>2148</v>
      </c>
      <c r="AP319" s="56">
        <v>801</v>
      </c>
      <c r="AQ319" s="56" t="s">
        <v>2148</v>
      </c>
      <c r="AR319" s="56">
        <v>801</v>
      </c>
      <c r="AS319" s="56" t="s">
        <v>2148</v>
      </c>
      <c r="AT319" s="56">
        <v>331</v>
      </c>
      <c r="AV319" s="56">
        <v>107</v>
      </c>
      <c r="AX319" s="56">
        <v>301</v>
      </c>
      <c r="AY319" s="56" t="s">
        <v>2147</v>
      </c>
      <c r="AZ319" s="56">
        <v>317</v>
      </c>
      <c r="BB319" s="56">
        <v>304</v>
      </c>
    </row>
    <row r="320" spans="1:54" ht="16" x14ac:dyDescent="0.2">
      <c r="A320" s="56">
        <v>319</v>
      </c>
      <c r="B320" s="56">
        <v>319</v>
      </c>
      <c r="C320" s="56">
        <v>300</v>
      </c>
      <c r="D320" s="56" t="s">
        <v>1489</v>
      </c>
      <c r="E320" s="56" t="s">
        <v>75</v>
      </c>
      <c r="F320" s="56" t="s">
        <v>76</v>
      </c>
      <c r="G320" s="56" t="s">
        <v>84</v>
      </c>
      <c r="H320" s="56" t="s">
        <v>82</v>
      </c>
      <c r="I320" s="56" t="s">
        <v>50</v>
      </c>
      <c r="J320" s="56" t="s">
        <v>64</v>
      </c>
      <c r="K320" s="56">
        <v>30.9</v>
      </c>
      <c r="L320" s="56">
        <v>395</v>
      </c>
      <c r="M320" s="56">
        <v>33.4</v>
      </c>
      <c r="N320" s="56">
        <v>431</v>
      </c>
      <c r="O320" s="56">
        <v>11.6</v>
      </c>
      <c r="P320" s="56" t="s">
        <v>53</v>
      </c>
      <c r="Q320" s="56">
        <v>100</v>
      </c>
      <c r="R320" s="56">
        <v>10</v>
      </c>
      <c r="S320" s="56">
        <v>7.1</v>
      </c>
      <c r="T320" s="56" t="s">
        <v>53</v>
      </c>
      <c r="U320" s="56">
        <v>5.2</v>
      </c>
      <c r="V320" s="56" t="s">
        <v>53</v>
      </c>
      <c r="W320" s="56">
        <v>4.0999999999999996</v>
      </c>
      <c r="X320" s="56" t="s">
        <v>53</v>
      </c>
      <c r="Y320" s="56">
        <v>80.3</v>
      </c>
      <c r="Z320" s="56">
        <v>349</v>
      </c>
      <c r="AA320" s="56">
        <v>33.5</v>
      </c>
      <c r="AB320" s="56">
        <v>505</v>
      </c>
      <c r="AC320" s="56">
        <v>55.7</v>
      </c>
      <c r="AD320" s="56" t="s">
        <v>393</v>
      </c>
      <c r="AE320" s="56">
        <v>43.8</v>
      </c>
      <c r="AF320" s="56">
        <v>395</v>
      </c>
      <c r="AH320" s="56">
        <v>431</v>
      </c>
      <c r="AJ320" s="56">
        <v>801</v>
      </c>
      <c r="AK320" s="56" t="s">
        <v>2148</v>
      </c>
      <c r="AL320" s="56">
        <v>10</v>
      </c>
      <c r="AN320" s="56">
        <v>801</v>
      </c>
      <c r="AO320" s="56" t="s">
        <v>2148</v>
      </c>
      <c r="AP320" s="56">
        <v>801</v>
      </c>
      <c r="AQ320" s="56" t="s">
        <v>2148</v>
      </c>
      <c r="AR320" s="56">
        <v>801</v>
      </c>
      <c r="AS320" s="56" t="s">
        <v>2148</v>
      </c>
      <c r="AT320" s="56">
        <v>349</v>
      </c>
      <c r="AV320" s="56">
        <v>505</v>
      </c>
      <c r="AX320" s="56">
        <v>582</v>
      </c>
      <c r="AY320" s="56" t="s">
        <v>2147</v>
      </c>
      <c r="AZ320" s="56">
        <v>319</v>
      </c>
      <c r="BB320" s="56">
        <v>300</v>
      </c>
    </row>
    <row r="321" spans="1:54" ht="16" x14ac:dyDescent="0.2">
      <c r="A321" s="56">
        <v>320</v>
      </c>
      <c r="B321" s="56">
        <v>320</v>
      </c>
      <c r="C321" s="56">
        <v>298</v>
      </c>
      <c r="D321" s="56" t="s">
        <v>1619</v>
      </c>
      <c r="E321" s="56" t="s">
        <v>68</v>
      </c>
      <c r="F321" s="56" t="s">
        <v>69</v>
      </c>
      <c r="G321" s="56" t="s">
        <v>77</v>
      </c>
      <c r="H321" s="56" t="s">
        <v>49</v>
      </c>
      <c r="I321" s="56" t="s">
        <v>50</v>
      </c>
      <c r="J321" s="56" t="s">
        <v>64</v>
      </c>
      <c r="K321" s="56">
        <v>41.1</v>
      </c>
      <c r="L321" s="56">
        <v>289</v>
      </c>
      <c r="M321" s="56">
        <v>63.8</v>
      </c>
      <c r="N321" s="56">
        <v>168</v>
      </c>
      <c r="O321" s="56">
        <v>99.9</v>
      </c>
      <c r="P321" s="56">
        <v>25</v>
      </c>
      <c r="Q321" s="56">
        <v>2</v>
      </c>
      <c r="R321" s="56" t="s">
        <v>53</v>
      </c>
      <c r="S321" s="56">
        <v>81</v>
      </c>
      <c r="T321" s="56">
        <v>287</v>
      </c>
      <c r="U321" s="56">
        <v>85.8</v>
      </c>
      <c r="V321" s="56">
        <v>190</v>
      </c>
      <c r="W321" s="56">
        <v>87.1</v>
      </c>
      <c r="X321" s="56">
        <v>160</v>
      </c>
      <c r="Y321" s="56">
        <v>14.2</v>
      </c>
      <c r="Z321" s="56" t="s">
        <v>53</v>
      </c>
      <c r="AA321" s="56">
        <v>10.1</v>
      </c>
      <c r="AB321" s="56" t="s">
        <v>53</v>
      </c>
      <c r="AC321" s="56">
        <v>47.6</v>
      </c>
      <c r="AD321" s="56" t="s">
        <v>690</v>
      </c>
      <c r="AE321" s="56">
        <v>43.5</v>
      </c>
      <c r="AF321" s="56">
        <v>289</v>
      </c>
      <c r="AH321" s="56">
        <v>168</v>
      </c>
      <c r="AJ321" s="56">
        <v>25</v>
      </c>
      <c r="AL321" s="56">
        <v>801</v>
      </c>
      <c r="AM321" s="56" t="s">
        <v>2148</v>
      </c>
      <c r="AN321" s="56">
        <v>287</v>
      </c>
      <c r="AP321" s="56">
        <v>190</v>
      </c>
      <c r="AR321" s="56">
        <v>160</v>
      </c>
      <c r="AT321" s="56">
        <v>801</v>
      </c>
      <c r="AU321" s="56" t="s">
        <v>2148</v>
      </c>
      <c r="AV321" s="56">
        <v>801</v>
      </c>
      <c r="AW321" s="56" t="s">
        <v>2148</v>
      </c>
      <c r="AX321" s="56">
        <v>770</v>
      </c>
      <c r="AY321" s="56" t="s">
        <v>2147</v>
      </c>
      <c r="AZ321" s="56">
        <v>320</v>
      </c>
      <c r="BB321" s="56">
        <v>298</v>
      </c>
    </row>
    <row r="322" spans="1:54" ht="16" x14ac:dyDescent="0.2">
      <c r="A322" s="56">
        <v>321</v>
      </c>
      <c r="B322" s="56">
        <v>321</v>
      </c>
      <c r="C322" s="56">
        <v>334</v>
      </c>
      <c r="D322" s="56" t="s">
        <v>1725</v>
      </c>
      <c r="E322" s="56" t="s">
        <v>205</v>
      </c>
      <c r="F322" s="56" t="s">
        <v>69</v>
      </c>
      <c r="G322" s="56" t="s">
        <v>84</v>
      </c>
      <c r="H322" s="56" t="s">
        <v>82</v>
      </c>
      <c r="I322" s="56" t="s">
        <v>50</v>
      </c>
      <c r="J322" s="56" t="s">
        <v>64</v>
      </c>
      <c r="K322" s="56">
        <v>55.3</v>
      </c>
      <c r="L322" s="56">
        <v>200</v>
      </c>
      <c r="M322" s="56">
        <v>19.2</v>
      </c>
      <c r="N322" s="56">
        <v>679</v>
      </c>
      <c r="O322" s="56">
        <v>10.4</v>
      </c>
      <c r="P322" s="56" t="s">
        <v>53</v>
      </c>
      <c r="Q322" s="56">
        <v>51.8</v>
      </c>
      <c r="R322" s="56">
        <v>365</v>
      </c>
      <c r="S322" s="56">
        <v>30.9</v>
      </c>
      <c r="T322" s="56">
        <v>579</v>
      </c>
      <c r="U322" s="56">
        <v>47.9</v>
      </c>
      <c r="V322" s="56">
        <v>421</v>
      </c>
      <c r="W322" s="56">
        <v>52.7</v>
      </c>
      <c r="X322" s="56">
        <v>390</v>
      </c>
      <c r="Y322" s="56">
        <v>94.1</v>
      </c>
      <c r="Z322" s="56">
        <v>97</v>
      </c>
      <c r="AA322" s="56">
        <v>31.8</v>
      </c>
      <c r="AB322" s="56">
        <v>529</v>
      </c>
      <c r="AC322" s="56">
        <v>60</v>
      </c>
      <c r="AD322" s="56" t="s">
        <v>1499</v>
      </c>
      <c r="AE322" s="56">
        <v>43.4</v>
      </c>
      <c r="AF322" s="56">
        <v>200</v>
      </c>
      <c r="AH322" s="56">
        <v>679</v>
      </c>
      <c r="AJ322" s="56">
        <v>801</v>
      </c>
      <c r="AK322" s="56" t="s">
        <v>2148</v>
      </c>
      <c r="AL322" s="56">
        <v>365</v>
      </c>
      <c r="AN322" s="56">
        <v>579</v>
      </c>
      <c r="AP322" s="56">
        <v>421</v>
      </c>
      <c r="AR322" s="56">
        <v>390</v>
      </c>
      <c r="AT322" s="56">
        <v>97</v>
      </c>
      <c r="AV322" s="56">
        <v>529</v>
      </c>
      <c r="AX322" s="56">
        <v>502</v>
      </c>
      <c r="AY322" s="56" t="s">
        <v>2147</v>
      </c>
      <c r="AZ322" s="56">
        <v>321</v>
      </c>
      <c r="BB322" s="56">
        <v>334</v>
      </c>
    </row>
    <row r="323" spans="1:54" ht="16" x14ac:dyDescent="0.2">
      <c r="A323" s="56">
        <v>322</v>
      </c>
      <c r="B323" s="56">
        <v>322</v>
      </c>
      <c r="C323" s="56">
        <v>368</v>
      </c>
      <c r="D323" s="56" t="s">
        <v>1491</v>
      </c>
      <c r="E323" s="56" t="s">
        <v>284</v>
      </c>
      <c r="F323" s="56" t="s">
        <v>76</v>
      </c>
      <c r="G323" s="56" t="s">
        <v>84</v>
      </c>
      <c r="H323" s="56" t="s">
        <v>49</v>
      </c>
      <c r="I323" s="56" t="s">
        <v>50</v>
      </c>
      <c r="J323" s="56" t="s">
        <v>64</v>
      </c>
      <c r="K323" s="56">
        <v>31</v>
      </c>
      <c r="L323" s="56">
        <v>394</v>
      </c>
      <c r="M323" s="56">
        <v>41.8</v>
      </c>
      <c r="N323" s="56">
        <v>322</v>
      </c>
      <c r="O323" s="56">
        <v>4.2</v>
      </c>
      <c r="P323" s="56" t="s">
        <v>53</v>
      </c>
      <c r="Q323" s="56">
        <v>91.1</v>
      </c>
      <c r="R323" s="56">
        <v>97</v>
      </c>
      <c r="S323" s="56">
        <v>2.5</v>
      </c>
      <c r="T323" s="56" t="s">
        <v>53</v>
      </c>
      <c r="U323" s="56">
        <v>3.3</v>
      </c>
      <c r="V323" s="56" t="s">
        <v>53</v>
      </c>
      <c r="W323" s="56">
        <v>2.7</v>
      </c>
      <c r="X323" s="56" t="s">
        <v>53</v>
      </c>
      <c r="Y323" s="56">
        <v>86.8</v>
      </c>
      <c r="Z323" s="56">
        <v>223</v>
      </c>
      <c r="AA323" s="56">
        <v>58.1</v>
      </c>
      <c r="AB323" s="56">
        <v>284</v>
      </c>
      <c r="AC323" s="56">
        <v>45.5</v>
      </c>
      <c r="AD323" s="56" t="s">
        <v>53</v>
      </c>
      <c r="AE323" s="56">
        <v>43.3</v>
      </c>
      <c r="AF323" s="56">
        <v>394</v>
      </c>
      <c r="AH323" s="56">
        <v>322</v>
      </c>
      <c r="AJ323" s="56">
        <v>801</v>
      </c>
      <c r="AK323" s="56" t="s">
        <v>2148</v>
      </c>
      <c r="AL323" s="56">
        <v>97</v>
      </c>
      <c r="AN323" s="56">
        <v>801</v>
      </c>
      <c r="AO323" s="56" t="s">
        <v>2148</v>
      </c>
      <c r="AP323" s="56">
        <v>801</v>
      </c>
      <c r="AQ323" s="56" t="s">
        <v>2148</v>
      </c>
      <c r="AR323" s="56">
        <v>801</v>
      </c>
      <c r="AS323" s="56" t="s">
        <v>2148</v>
      </c>
      <c r="AT323" s="56">
        <v>223</v>
      </c>
      <c r="AV323" s="56">
        <v>284</v>
      </c>
      <c r="AX323" s="56">
        <v>801</v>
      </c>
      <c r="AY323" s="56" t="s">
        <v>2148</v>
      </c>
      <c r="AZ323" s="56">
        <v>322</v>
      </c>
      <c r="BB323" s="56">
        <v>368</v>
      </c>
    </row>
    <row r="324" spans="1:54" ht="16" x14ac:dyDescent="0.2">
      <c r="A324" s="56">
        <v>323</v>
      </c>
      <c r="B324" s="56">
        <v>323</v>
      </c>
      <c r="C324" s="56">
        <v>401</v>
      </c>
      <c r="D324" s="56" t="s">
        <v>1559</v>
      </c>
      <c r="E324" s="56" t="s">
        <v>233</v>
      </c>
      <c r="F324" s="56" t="s">
        <v>76</v>
      </c>
      <c r="G324" s="56" t="s">
        <v>58</v>
      </c>
      <c r="H324" s="56" t="s">
        <v>82</v>
      </c>
      <c r="I324" s="56" t="s">
        <v>50</v>
      </c>
      <c r="J324" s="56" t="s">
        <v>51</v>
      </c>
      <c r="K324" s="56">
        <v>36</v>
      </c>
      <c r="L324" s="56">
        <v>338</v>
      </c>
      <c r="M324" s="56">
        <v>77.5</v>
      </c>
      <c r="N324" s="56">
        <v>113</v>
      </c>
      <c r="O324" s="56">
        <v>21</v>
      </c>
      <c r="P324" s="56" t="s">
        <v>53</v>
      </c>
      <c r="Q324" s="56">
        <v>52.6</v>
      </c>
      <c r="R324" s="56">
        <v>359</v>
      </c>
      <c r="S324" s="56">
        <v>30.1</v>
      </c>
      <c r="T324" s="56">
        <v>584</v>
      </c>
      <c r="U324" s="56">
        <v>22.2</v>
      </c>
      <c r="V324" s="56">
        <v>697</v>
      </c>
      <c r="W324" s="56">
        <v>27.7</v>
      </c>
      <c r="X324" s="56">
        <v>643</v>
      </c>
      <c r="Y324" s="56">
        <v>50.4</v>
      </c>
      <c r="Z324" s="56" t="s">
        <v>53</v>
      </c>
      <c r="AA324" s="56">
        <v>10.8</v>
      </c>
      <c r="AB324" s="56" t="s">
        <v>53</v>
      </c>
      <c r="AC324" s="56">
        <v>62.4</v>
      </c>
      <c r="AD324" s="56" t="s">
        <v>1534</v>
      </c>
      <c r="AE324" s="56">
        <v>43.1</v>
      </c>
      <c r="AF324" s="56">
        <v>338</v>
      </c>
      <c r="AH324" s="56">
        <v>113</v>
      </c>
      <c r="AJ324" s="56">
        <v>801</v>
      </c>
      <c r="AK324" s="56" t="s">
        <v>2148</v>
      </c>
      <c r="AL324" s="56">
        <v>359</v>
      </c>
      <c r="AN324" s="56">
        <v>584</v>
      </c>
      <c r="AP324" s="56">
        <v>697</v>
      </c>
      <c r="AR324" s="56">
        <v>643</v>
      </c>
      <c r="AT324" s="56">
        <v>801</v>
      </c>
      <c r="AU324" s="56" t="s">
        <v>2148</v>
      </c>
      <c r="AV324" s="56">
        <v>801</v>
      </c>
      <c r="AW324" s="56" t="s">
        <v>2148</v>
      </c>
      <c r="AX324" s="56">
        <v>450</v>
      </c>
      <c r="AY324" s="56" t="s">
        <v>2147</v>
      </c>
      <c r="AZ324" s="56">
        <v>323</v>
      </c>
      <c r="BB324" s="56">
        <v>401</v>
      </c>
    </row>
    <row r="325" spans="1:54" ht="16" x14ac:dyDescent="0.2">
      <c r="A325" s="56">
        <v>324</v>
      </c>
      <c r="B325" s="56">
        <v>324</v>
      </c>
      <c r="C325" s="56">
        <v>336</v>
      </c>
      <c r="D325" s="56" t="s">
        <v>1488</v>
      </c>
      <c r="E325" s="56" t="s">
        <v>75</v>
      </c>
      <c r="F325" s="56" t="s">
        <v>76</v>
      </c>
      <c r="G325" s="56" t="s">
        <v>84</v>
      </c>
      <c r="H325" s="56" t="s">
        <v>82</v>
      </c>
      <c r="I325" s="56" t="s">
        <v>50</v>
      </c>
      <c r="J325" s="56" t="s">
        <v>64</v>
      </c>
      <c r="K325" s="56">
        <v>30.8</v>
      </c>
      <c r="L325" s="56">
        <v>397</v>
      </c>
      <c r="M325" s="56">
        <v>34.5</v>
      </c>
      <c r="N325" s="56">
        <v>418</v>
      </c>
      <c r="O325" s="56">
        <v>14</v>
      </c>
      <c r="P325" s="56" t="s">
        <v>53</v>
      </c>
      <c r="Q325" s="56">
        <v>99.9</v>
      </c>
      <c r="R325" s="56">
        <v>20</v>
      </c>
      <c r="S325" s="56">
        <v>9.6999999999999993</v>
      </c>
      <c r="T325" s="56" t="s">
        <v>53</v>
      </c>
      <c r="U325" s="56">
        <v>9.1999999999999993</v>
      </c>
      <c r="V325" s="56" t="s">
        <v>53</v>
      </c>
      <c r="W325" s="56">
        <v>7.1</v>
      </c>
      <c r="X325" s="56" t="s">
        <v>53</v>
      </c>
      <c r="Y325" s="56">
        <v>72.900000000000006</v>
      </c>
      <c r="Z325" s="56">
        <v>489</v>
      </c>
      <c r="AA325" s="56">
        <v>21</v>
      </c>
      <c r="AB325" s="56">
        <v>709</v>
      </c>
      <c r="AC325" s="56">
        <v>45.3</v>
      </c>
      <c r="AD325" s="56" t="s">
        <v>53</v>
      </c>
      <c r="AE325" s="56">
        <v>43</v>
      </c>
      <c r="AF325" s="56">
        <v>397</v>
      </c>
      <c r="AH325" s="56">
        <v>418</v>
      </c>
      <c r="AJ325" s="56">
        <v>801</v>
      </c>
      <c r="AK325" s="56" t="s">
        <v>2148</v>
      </c>
      <c r="AL325" s="56">
        <v>20</v>
      </c>
      <c r="AN325" s="56">
        <v>801</v>
      </c>
      <c r="AO325" s="56" t="s">
        <v>2148</v>
      </c>
      <c r="AP325" s="56">
        <v>801</v>
      </c>
      <c r="AQ325" s="56" t="s">
        <v>2148</v>
      </c>
      <c r="AR325" s="56">
        <v>801</v>
      </c>
      <c r="AS325" s="56" t="s">
        <v>2148</v>
      </c>
      <c r="AT325" s="56">
        <v>489</v>
      </c>
      <c r="AV325" s="56">
        <v>709</v>
      </c>
      <c r="AX325" s="56">
        <v>801</v>
      </c>
      <c r="AY325" s="56" t="s">
        <v>2148</v>
      </c>
      <c r="AZ325" s="56">
        <v>324</v>
      </c>
      <c r="BB325" s="56">
        <v>336</v>
      </c>
    </row>
    <row r="326" spans="1:54" ht="16" x14ac:dyDescent="0.2">
      <c r="A326" s="56">
        <v>325</v>
      </c>
      <c r="B326" s="56">
        <v>324</v>
      </c>
      <c r="C326" s="56">
        <v>368</v>
      </c>
      <c r="D326" s="56" t="s">
        <v>1681</v>
      </c>
      <c r="E326" s="56" t="s">
        <v>255</v>
      </c>
      <c r="F326" s="56" t="s">
        <v>76</v>
      </c>
      <c r="G326" s="56" t="s">
        <v>84</v>
      </c>
      <c r="H326" s="56" t="s">
        <v>82</v>
      </c>
      <c r="I326" s="56" t="s">
        <v>59</v>
      </c>
      <c r="J326" s="56" t="s">
        <v>64</v>
      </c>
      <c r="K326" s="56">
        <v>47.9</v>
      </c>
      <c r="L326" s="56">
        <v>239</v>
      </c>
      <c r="M326" s="56">
        <v>59.8</v>
      </c>
      <c r="N326" s="56">
        <v>194</v>
      </c>
      <c r="O326" s="56">
        <v>28.9</v>
      </c>
      <c r="P326" s="56">
        <v>656</v>
      </c>
      <c r="Q326" s="56">
        <v>7.3</v>
      </c>
      <c r="R326" s="56" t="s">
        <v>53</v>
      </c>
      <c r="S326" s="56">
        <v>33.799999999999997</v>
      </c>
      <c r="T326" s="56">
        <v>545</v>
      </c>
      <c r="U326" s="56">
        <v>64.5</v>
      </c>
      <c r="V326" s="56">
        <v>309</v>
      </c>
      <c r="W326" s="56">
        <v>68</v>
      </c>
      <c r="X326" s="56">
        <v>285</v>
      </c>
      <c r="Y326" s="56">
        <v>69.2</v>
      </c>
      <c r="Z326" s="56">
        <v>543</v>
      </c>
      <c r="AA326" s="56">
        <v>90.1</v>
      </c>
      <c r="AB326" s="56">
        <v>105</v>
      </c>
      <c r="AC326" s="56">
        <v>64.099999999999994</v>
      </c>
      <c r="AD326" s="56" t="s">
        <v>1207</v>
      </c>
      <c r="AE326" s="56">
        <v>43</v>
      </c>
      <c r="AF326" s="56">
        <v>239</v>
      </c>
      <c r="AH326" s="56">
        <v>194</v>
      </c>
      <c r="AJ326" s="56">
        <v>656</v>
      </c>
      <c r="AL326" s="56">
        <v>801</v>
      </c>
      <c r="AM326" s="56" t="s">
        <v>2148</v>
      </c>
      <c r="AN326" s="56">
        <v>545</v>
      </c>
      <c r="AP326" s="56">
        <v>309</v>
      </c>
      <c r="AR326" s="56">
        <v>285</v>
      </c>
      <c r="AT326" s="56">
        <v>543</v>
      </c>
      <c r="AV326" s="56">
        <v>105</v>
      </c>
      <c r="AX326" s="56">
        <v>420</v>
      </c>
      <c r="AY326" s="56" t="s">
        <v>2147</v>
      </c>
      <c r="AZ326" s="56">
        <v>324</v>
      </c>
      <c r="BB326" s="56">
        <v>368</v>
      </c>
    </row>
    <row r="327" spans="1:54" ht="16" x14ac:dyDescent="0.2">
      <c r="A327" s="56">
        <v>326</v>
      </c>
      <c r="B327" s="56">
        <v>326</v>
      </c>
      <c r="C327" s="56">
        <v>285</v>
      </c>
      <c r="D327" s="56" t="s">
        <v>1463</v>
      </c>
      <c r="E327" s="56" t="s">
        <v>80</v>
      </c>
      <c r="F327" s="56" t="s">
        <v>69</v>
      </c>
      <c r="G327" s="56" t="s">
        <v>77</v>
      </c>
      <c r="H327" s="56" t="s">
        <v>82</v>
      </c>
      <c r="I327" s="56" t="s">
        <v>50</v>
      </c>
      <c r="J327" s="56" t="s">
        <v>64</v>
      </c>
      <c r="K327" s="56">
        <v>29.6</v>
      </c>
      <c r="L327" s="56">
        <v>418</v>
      </c>
      <c r="M327" s="56">
        <v>17.7</v>
      </c>
      <c r="N327" s="56" t="s">
        <v>52</v>
      </c>
      <c r="O327" s="56">
        <v>40.1</v>
      </c>
      <c r="P327" s="56">
        <v>502</v>
      </c>
      <c r="Q327" s="56">
        <v>44.2</v>
      </c>
      <c r="R327" s="56">
        <v>426</v>
      </c>
      <c r="S327" s="56">
        <v>90.6</v>
      </c>
      <c r="T327" s="56">
        <v>220</v>
      </c>
      <c r="U327" s="56">
        <v>90.6</v>
      </c>
      <c r="V327" s="56">
        <v>162</v>
      </c>
      <c r="W327" s="56">
        <v>91.4</v>
      </c>
      <c r="X327" s="56">
        <v>137</v>
      </c>
      <c r="Y327" s="56">
        <v>91.1</v>
      </c>
      <c r="Z327" s="56">
        <v>155</v>
      </c>
      <c r="AA327" s="56">
        <v>31</v>
      </c>
      <c r="AB327" s="56">
        <v>535</v>
      </c>
      <c r="AC327" s="56">
        <v>81.2</v>
      </c>
      <c r="AD327" s="56" t="s">
        <v>1085</v>
      </c>
      <c r="AE327" s="56">
        <v>42.9</v>
      </c>
      <c r="AF327" s="56">
        <v>418</v>
      </c>
      <c r="AH327" s="56">
        <v>701</v>
      </c>
      <c r="AI327" s="56" t="s">
        <v>2148</v>
      </c>
      <c r="AJ327" s="56">
        <v>502</v>
      </c>
      <c r="AL327" s="56">
        <v>426</v>
      </c>
      <c r="AN327" s="56">
        <v>220</v>
      </c>
      <c r="AP327" s="56">
        <v>162</v>
      </c>
      <c r="AR327" s="56">
        <v>137</v>
      </c>
      <c r="AT327" s="56">
        <v>155</v>
      </c>
      <c r="AV327" s="56">
        <v>535</v>
      </c>
      <c r="AX327" s="56">
        <v>158</v>
      </c>
      <c r="AY327" s="56" t="s">
        <v>2147</v>
      </c>
      <c r="AZ327" s="56">
        <v>326</v>
      </c>
      <c r="BB327" s="56">
        <v>285</v>
      </c>
    </row>
    <row r="328" spans="1:54" ht="16" x14ac:dyDescent="0.2">
      <c r="A328" s="56">
        <v>327</v>
      </c>
      <c r="B328" s="56">
        <v>327</v>
      </c>
      <c r="C328" s="56">
        <v>388</v>
      </c>
      <c r="D328" s="56" t="s">
        <v>1607</v>
      </c>
      <c r="E328" s="56" t="s">
        <v>423</v>
      </c>
      <c r="F328" s="56" t="s">
        <v>69</v>
      </c>
      <c r="G328" s="56" t="s">
        <v>77</v>
      </c>
      <c r="H328" s="56" t="s">
        <v>82</v>
      </c>
      <c r="I328" s="56" t="s">
        <v>50</v>
      </c>
      <c r="J328" s="56" t="s">
        <v>64</v>
      </c>
      <c r="K328" s="56">
        <v>40.1</v>
      </c>
      <c r="L328" s="56">
        <v>301</v>
      </c>
      <c r="M328" s="56">
        <v>42.6</v>
      </c>
      <c r="N328" s="56">
        <v>315</v>
      </c>
      <c r="O328" s="56">
        <v>18.100000000000001</v>
      </c>
      <c r="P328" s="56" t="s">
        <v>53</v>
      </c>
      <c r="Q328" s="56">
        <v>37.6</v>
      </c>
      <c r="R328" s="56">
        <v>498</v>
      </c>
      <c r="S328" s="56">
        <v>27.2</v>
      </c>
      <c r="T328" s="56">
        <v>620</v>
      </c>
      <c r="U328" s="56">
        <v>77.7</v>
      </c>
      <c r="V328" s="56">
        <v>236</v>
      </c>
      <c r="W328" s="56">
        <v>79.8</v>
      </c>
      <c r="X328" s="56">
        <v>207</v>
      </c>
      <c r="Y328" s="56">
        <v>84.1</v>
      </c>
      <c r="Z328" s="56">
        <v>273</v>
      </c>
      <c r="AA328" s="56">
        <v>59.4</v>
      </c>
      <c r="AB328" s="56">
        <v>275</v>
      </c>
      <c r="AC328" s="56">
        <v>66.900000000000006</v>
      </c>
      <c r="AD328" s="56" t="s">
        <v>603</v>
      </c>
      <c r="AE328" s="56">
        <v>42.8</v>
      </c>
      <c r="AF328" s="56">
        <v>301</v>
      </c>
      <c r="AH328" s="56">
        <v>315</v>
      </c>
      <c r="AJ328" s="56">
        <v>801</v>
      </c>
      <c r="AK328" s="56" t="s">
        <v>2148</v>
      </c>
      <c r="AL328" s="56">
        <v>498</v>
      </c>
      <c r="AN328" s="56">
        <v>620</v>
      </c>
      <c r="AP328" s="56">
        <v>236</v>
      </c>
      <c r="AR328" s="56">
        <v>207</v>
      </c>
      <c r="AT328" s="56">
        <v>273</v>
      </c>
      <c r="AV328" s="56">
        <v>275</v>
      </c>
      <c r="AX328" s="56">
        <v>363</v>
      </c>
      <c r="AY328" s="56" t="s">
        <v>2147</v>
      </c>
      <c r="AZ328" s="56">
        <v>327</v>
      </c>
      <c r="BB328" s="56">
        <v>388</v>
      </c>
    </row>
    <row r="329" spans="1:54" ht="16" x14ac:dyDescent="0.2">
      <c r="A329" s="56">
        <v>328</v>
      </c>
      <c r="B329" s="56">
        <v>328</v>
      </c>
      <c r="C329" s="56">
        <v>328</v>
      </c>
      <c r="D329" s="56" t="s">
        <v>1678</v>
      </c>
      <c r="E329" s="56" t="s">
        <v>46</v>
      </c>
      <c r="F329" s="56" t="s">
        <v>47</v>
      </c>
      <c r="G329" s="56" t="s">
        <v>84</v>
      </c>
      <c r="H329" s="56" t="s">
        <v>49</v>
      </c>
      <c r="I329" s="56" t="s">
        <v>50</v>
      </c>
      <c r="J329" s="56" t="s">
        <v>64</v>
      </c>
      <c r="K329" s="56">
        <v>47.7</v>
      </c>
      <c r="L329" s="56">
        <v>243</v>
      </c>
      <c r="M329" s="56">
        <v>45.8</v>
      </c>
      <c r="N329" s="56">
        <v>295</v>
      </c>
      <c r="O329" s="56">
        <v>53.4</v>
      </c>
      <c r="P329" s="56">
        <v>351</v>
      </c>
      <c r="Q329" s="56">
        <v>16.5</v>
      </c>
      <c r="R329" s="56">
        <v>774</v>
      </c>
      <c r="S329" s="56">
        <v>24.1</v>
      </c>
      <c r="T329" s="56">
        <v>661</v>
      </c>
      <c r="U329" s="56">
        <v>38.799999999999997</v>
      </c>
      <c r="V329" s="56">
        <v>508</v>
      </c>
      <c r="W329" s="56">
        <v>44.3</v>
      </c>
      <c r="X329" s="56">
        <v>471</v>
      </c>
      <c r="Y329" s="56">
        <v>75.3</v>
      </c>
      <c r="Z329" s="56">
        <v>437</v>
      </c>
      <c r="AA329" s="56">
        <v>44.6</v>
      </c>
      <c r="AB329" s="56">
        <v>393</v>
      </c>
      <c r="AC329" s="56">
        <v>87.5</v>
      </c>
      <c r="AD329" s="56">
        <v>87</v>
      </c>
      <c r="AE329" s="56">
        <v>42.6</v>
      </c>
      <c r="AF329" s="56">
        <v>243</v>
      </c>
      <c r="AH329" s="56">
        <v>295</v>
      </c>
      <c r="AJ329" s="56">
        <v>351</v>
      </c>
      <c r="AL329" s="56">
        <v>774</v>
      </c>
      <c r="AN329" s="56">
        <v>661</v>
      </c>
      <c r="AP329" s="56">
        <v>508</v>
      </c>
      <c r="AR329" s="56">
        <v>471</v>
      </c>
      <c r="AT329" s="56">
        <v>437</v>
      </c>
      <c r="AV329" s="56">
        <v>393</v>
      </c>
      <c r="AX329" s="56">
        <v>87</v>
      </c>
      <c r="AZ329" s="56">
        <v>328</v>
      </c>
      <c r="BB329" s="56">
        <v>328</v>
      </c>
    </row>
    <row r="330" spans="1:54" ht="16" x14ac:dyDescent="0.2">
      <c r="A330" s="56">
        <v>329</v>
      </c>
      <c r="B330" s="56">
        <v>328</v>
      </c>
      <c r="C330" s="56">
        <v>328</v>
      </c>
      <c r="D330" s="56" t="s">
        <v>1672</v>
      </c>
      <c r="E330" s="56" t="s">
        <v>130</v>
      </c>
      <c r="F330" s="56" t="s">
        <v>76</v>
      </c>
      <c r="G330" s="56" t="s">
        <v>77</v>
      </c>
      <c r="H330" s="56" t="s">
        <v>62</v>
      </c>
      <c r="I330" s="56" t="s">
        <v>50</v>
      </c>
      <c r="J330" s="56" t="s">
        <v>64</v>
      </c>
      <c r="K330" s="56">
        <v>46.9</v>
      </c>
      <c r="L330" s="56">
        <v>248</v>
      </c>
      <c r="M330" s="56">
        <v>41.9</v>
      </c>
      <c r="N330" s="56">
        <v>319</v>
      </c>
      <c r="O330" s="56">
        <v>6.9</v>
      </c>
      <c r="P330" s="56" t="s">
        <v>53</v>
      </c>
      <c r="Q330" s="56">
        <v>47.1</v>
      </c>
      <c r="R330" s="56">
        <v>403</v>
      </c>
      <c r="S330" s="56">
        <v>1.8</v>
      </c>
      <c r="T330" s="56" t="s">
        <v>53</v>
      </c>
      <c r="U330" s="56">
        <v>2.8</v>
      </c>
      <c r="V330" s="56" t="s">
        <v>53</v>
      </c>
      <c r="W330" s="56">
        <v>7.5</v>
      </c>
      <c r="X330" s="56" t="s">
        <v>53</v>
      </c>
      <c r="Y330" s="56">
        <v>83</v>
      </c>
      <c r="Z330" s="56">
        <v>294</v>
      </c>
      <c r="AA330" s="56">
        <v>98.9</v>
      </c>
      <c r="AB330" s="56">
        <v>30</v>
      </c>
      <c r="AC330" s="56">
        <v>71.2</v>
      </c>
      <c r="AD330" s="56" t="s">
        <v>1050</v>
      </c>
      <c r="AE330" s="56">
        <v>42.6</v>
      </c>
      <c r="AF330" s="56">
        <v>248</v>
      </c>
      <c r="AH330" s="56">
        <v>319</v>
      </c>
      <c r="AJ330" s="56">
        <v>801</v>
      </c>
      <c r="AK330" s="56" t="s">
        <v>2148</v>
      </c>
      <c r="AL330" s="56">
        <v>403</v>
      </c>
      <c r="AN330" s="56">
        <v>801</v>
      </c>
      <c r="AO330" s="56" t="s">
        <v>2148</v>
      </c>
      <c r="AP330" s="56">
        <v>801</v>
      </c>
      <c r="AQ330" s="56" t="s">
        <v>2148</v>
      </c>
      <c r="AR330" s="56">
        <v>801</v>
      </c>
      <c r="AS330" s="56" t="s">
        <v>2148</v>
      </c>
      <c r="AT330" s="56">
        <v>294</v>
      </c>
      <c r="AV330" s="56">
        <v>30</v>
      </c>
      <c r="AX330" s="56">
        <v>297</v>
      </c>
      <c r="AY330" s="56" t="s">
        <v>2147</v>
      </c>
      <c r="AZ330" s="56">
        <v>328</v>
      </c>
      <c r="BB330" s="56">
        <v>328</v>
      </c>
    </row>
    <row r="331" spans="1:54" ht="16" x14ac:dyDescent="0.2">
      <c r="A331" s="56">
        <v>330</v>
      </c>
      <c r="B331" s="56">
        <v>328</v>
      </c>
      <c r="C331" s="56">
        <v>434</v>
      </c>
      <c r="D331" s="56" t="s">
        <v>1438</v>
      </c>
      <c r="E331" s="56" t="s">
        <v>264</v>
      </c>
      <c r="F331" s="56" t="s">
        <v>76</v>
      </c>
      <c r="G331" s="56" t="s">
        <v>77</v>
      </c>
      <c r="H331" s="56" t="s">
        <v>49</v>
      </c>
      <c r="I331" s="56" t="s">
        <v>50</v>
      </c>
      <c r="J331" s="56" t="s">
        <v>51</v>
      </c>
      <c r="K331" s="56">
        <v>28.5</v>
      </c>
      <c r="L331" s="56">
        <v>440</v>
      </c>
      <c r="M331" s="56">
        <v>34.9</v>
      </c>
      <c r="N331" s="56">
        <v>411</v>
      </c>
      <c r="O331" s="56">
        <v>9.3000000000000007</v>
      </c>
      <c r="P331" s="56" t="s">
        <v>53</v>
      </c>
      <c r="Q331" s="56">
        <v>52.2</v>
      </c>
      <c r="R331" s="56">
        <v>362</v>
      </c>
      <c r="S331" s="56">
        <v>100</v>
      </c>
      <c r="T331" s="56">
        <v>15</v>
      </c>
      <c r="U331" s="56">
        <v>100</v>
      </c>
      <c r="V331" s="56">
        <v>40</v>
      </c>
      <c r="W331" s="56">
        <v>100</v>
      </c>
      <c r="X331" s="56">
        <v>28</v>
      </c>
      <c r="Y331" s="56">
        <v>84.8</v>
      </c>
      <c r="Z331" s="56">
        <v>259</v>
      </c>
      <c r="AA331" s="56">
        <v>19.3</v>
      </c>
      <c r="AB331" s="56">
        <v>740</v>
      </c>
      <c r="AC331" s="56">
        <v>58.8</v>
      </c>
      <c r="AD331" s="56" t="s">
        <v>1147</v>
      </c>
      <c r="AE331" s="56">
        <v>42.6</v>
      </c>
      <c r="AF331" s="56">
        <v>440</v>
      </c>
      <c r="AH331" s="56">
        <v>411</v>
      </c>
      <c r="AJ331" s="56">
        <v>801</v>
      </c>
      <c r="AK331" s="56" t="s">
        <v>2148</v>
      </c>
      <c r="AL331" s="56">
        <v>362</v>
      </c>
      <c r="AN331" s="56">
        <v>15</v>
      </c>
      <c r="AP331" s="56">
        <v>40</v>
      </c>
      <c r="AR331" s="56">
        <v>28</v>
      </c>
      <c r="AT331" s="56">
        <v>259</v>
      </c>
      <c r="AV331" s="56">
        <v>740</v>
      </c>
      <c r="AX331" s="56">
        <v>525</v>
      </c>
      <c r="AY331" s="56" t="s">
        <v>2147</v>
      </c>
      <c r="AZ331" s="56">
        <v>328</v>
      </c>
      <c r="BB331" s="56">
        <v>434</v>
      </c>
    </row>
    <row r="332" spans="1:54" ht="16" x14ac:dyDescent="0.2">
      <c r="A332" s="56">
        <v>331</v>
      </c>
      <c r="B332" s="56">
        <v>331</v>
      </c>
      <c r="C332" s="56">
        <v>328</v>
      </c>
      <c r="D332" s="56" t="s">
        <v>1544</v>
      </c>
      <c r="E332" s="56" t="s">
        <v>96</v>
      </c>
      <c r="F332" s="56" t="s">
        <v>76</v>
      </c>
      <c r="G332" s="56" t="s">
        <v>77</v>
      </c>
      <c r="H332" s="56" t="s">
        <v>82</v>
      </c>
      <c r="I332" s="56" t="s">
        <v>50</v>
      </c>
      <c r="J332" s="56" t="s">
        <v>51</v>
      </c>
      <c r="K332" s="56">
        <v>34.6</v>
      </c>
      <c r="L332" s="56">
        <v>349</v>
      </c>
      <c r="M332" s="56">
        <v>43</v>
      </c>
      <c r="N332" s="56">
        <v>312</v>
      </c>
      <c r="O332" s="56">
        <v>86.2</v>
      </c>
      <c r="P332" s="56">
        <v>125</v>
      </c>
      <c r="Q332" s="56">
        <v>25.9</v>
      </c>
      <c r="R332" s="56">
        <v>625</v>
      </c>
      <c r="S332" s="56">
        <v>19.8</v>
      </c>
      <c r="T332" s="56">
        <v>715</v>
      </c>
      <c r="U332" s="56">
        <v>68.5</v>
      </c>
      <c r="V332" s="56">
        <v>286</v>
      </c>
      <c r="W332" s="56">
        <v>71.5</v>
      </c>
      <c r="X332" s="56">
        <v>256</v>
      </c>
      <c r="Y332" s="56">
        <v>66.8</v>
      </c>
      <c r="Z332" s="56">
        <v>592</v>
      </c>
      <c r="AA332" s="56">
        <v>21.6</v>
      </c>
      <c r="AB332" s="56">
        <v>698</v>
      </c>
      <c r="AC332" s="56">
        <v>74.900000000000006</v>
      </c>
      <c r="AD332" s="56" t="s">
        <v>1462</v>
      </c>
      <c r="AE332" s="56">
        <v>42.5</v>
      </c>
      <c r="AF332" s="56">
        <v>349</v>
      </c>
      <c r="AH332" s="56">
        <v>312</v>
      </c>
      <c r="AJ332" s="56">
        <v>125</v>
      </c>
      <c r="AL332" s="56">
        <v>625</v>
      </c>
      <c r="AN332" s="56">
        <v>715</v>
      </c>
      <c r="AP332" s="56">
        <v>286</v>
      </c>
      <c r="AR332" s="56">
        <v>256</v>
      </c>
      <c r="AT332" s="56">
        <v>592</v>
      </c>
      <c r="AV332" s="56">
        <v>698</v>
      </c>
      <c r="AX332" s="56">
        <v>237</v>
      </c>
      <c r="AY332" s="56" t="s">
        <v>2147</v>
      </c>
      <c r="AZ332" s="56">
        <v>331</v>
      </c>
      <c r="BB332" s="56">
        <v>328</v>
      </c>
    </row>
    <row r="333" spans="1:54" ht="16" x14ac:dyDescent="0.2">
      <c r="A333" s="56">
        <v>332</v>
      </c>
      <c r="B333" s="56">
        <v>331</v>
      </c>
      <c r="C333" s="56">
        <v>405</v>
      </c>
      <c r="D333" s="56" t="s">
        <v>1613</v>
      </c>
      <c r="E333" s="56" t="s">
        <v>251</v>
      </c>
      <c r="F333" s="56" t="s">
        <v>76</v>
      </c>
      <c r="G333" s="56" t="s">
        <v>58</v>
      </c>
      <c r="H333" s="56" t="s">
        <v>62</v>
      </c>
      <c r="I333" s="56" t="s">
        <v>50</v>
      </c>
      <c r="J333" s="56" t="s">
        <v>64</v>
      </c>
      <c r="K333" s="56">
        <v>40.6</v>
      </c>
      <c r="L333" s="56">
        <v>295</v>
      </c>
      <c r="M333" s="56">
        <v>58.8</v>
      </c>
      <c r="N333" s="56">
        <v>196</v>
      </c>
      <c r="O333" s="56">
        <v>94.2</v>
      </c>
      <c r="P333" s="56">
        <v>81</v>
      </c>
      <c r="Q333" s="56">
        <v>1.7</v>
      </c>
      <c r="R333" s="56" t="s">
        <v>53</v>
      </c>
      <c r="S333" s="56">
        <v>89.2</v>
      </c>
      <c r="T333" s="56">
        <v>229</v>
      </c>
      <c r="U333" s="56">
        <v>53.7</v>
      </c>
      <c r="V333" s="56">
        <v>383</v>
      </c>
      <c r="W333" s="56">
        <v>48.5</v>
      </c>
      <c r="X333" s="56">
        <v>427</v>
      </c>
      <c r="Y333" s="56">
        <v>25.7</v>
      </c>
      <c r="Z333" s="56" t="s">
        <v>53</v>
      </c>
      <c r="AA333" s="56">
        <v>33</v>
      </c>
      <c r="AB333" s="56">
        <v>515</v>
      </c>
      <c r="AC333" s="56">
        <v>48.7</v>
      </c>
      <c r="AD333" s="56" t="s">
        <v>592</v>
      </c>
      <c r="AE333" s="56">
        <v>42.5</v>
      </c>
      <c r="AF333" s="56">
        <v>295</v>
      </c>
      <c r="AH333" s="56">
        <v>196</v>
      </c>
      <c r="AJ333" s="56">
        <v>81</v>
      </c>
      <c r="AL333" s="56">
        <v>801</v>
      </c>
      <c r="AM333" s="56" t="s">
        <v>2148</v>
      </c>
      <c r="AN333" s="56">
        <v>229</v>
      </c>
      <c r="AP333" s="56">
        <v>383</v>
      </c>
      <c r="AR333" s="56">
        <v>427</v>
      </c>
      <c r="AT333" s="56">
        <v>801</v>
      </c>
      <c r="AU333" s="56" t="s">
        <v>2148</v>
      </c>
      <c r="AV333" s="56">
        <v>515</v>
      </c>
      <c r="AX333" s="56">
        <v>737</v>
      </c>
      <c r="AY333" s="56" t="s">
        <v>2147</v>
      </c>
      <c r="AZ333" s="56">
        <v>331</v>
      </c>
      <c r="BB333" s="56">
        <v>405</v>
      </c>
    </row>
    <row r="334" spans="1:54" ht="16" x14ac:dyDescent="0.2">
      <c r="A334" s="56">
        <v>333</v>
      </c>
      <c r="B334" s="56">
        <v>333</v>
      </c>
      <c r="C334" s="56">
        <v>362</v>
      </c>
      <c r="D334" s="56" t="s">
        <v>1526</v>
      </c>
      <c r="E334" s="56" t="s">
        <v>160</v>
      </c>
      <c r="F334" s="56" t="s">
        <v>47</v>
      </c>
      <c r="G334" s="56" t="s">
        <v>84</v>
      </c>
      <c r="H334" s="56" t="s">
        <v>49</v>
      </c>
      <c r="I334" s="56" t="s">
        <v>50</v>
      </c>
      <c r="J334" s="56" t="s">
        <v>64</v>
      </c>
      <c r="K334" s="56">
        <v>33.4</v>
      </c>
      <c r="L334" s="56">
        <v>366</v>
      </c>
      <c r="M334" s="56">
        <v>31.7</v>
      </c>
      <c r="N334" s="56">
        <v>451</v>
      </c>
      <c r="O334" s="56">
        <v>5</v>
      </c>
      <c r="P334" s="56" t="s">
        <v>53</v>
      </c>
      <c r="Q334" s="56">
        <v>37.799999999999997</v>
      </c>
      <c r="R334" s="56">
        <v>493</v>
      </c>
      <c r="S334" s="56">
        <v>87.3</v>
      </c>
      <c r="T334" s="56">
        <v>242</v>
      </c>
      <c r="U334" s="56">
        <v>78.900000000000006</v>
      </c>
      <c r="V334" s="56">
        <v>227</v>
      </c>
      <c r="W334" s="56">
        <v>80.900000000000006</v>
      </c>
      <c r="X334" s="56">
        <v>197</v>
      </c>
      <c r="Y334" s="56">
        <v>73.5</v>
      </c>
      <c r="Z334" s="56">
        <v>482</v>
      </c>
      <c r="AA334" s="56">
        <v>82.2</v>
      </c>
      <c r="AB334" s="56">
        <v>149</v>
      </c>
      <c r="AC334" s="56">
        <v>84.5</v>
      </c>
      <c r="AD334" s="56" t="s">
        <v>1527</v>
      </c>
      <c r="AE334" s="56">
        <v>42.4</v>
      </c>
      <c r="AF334" s="56">
        <v>366</v>
      </c>
      <c r="AH334" s="56">
        <v>451</v>
      </c>
      <c r="AJ334" s="56">
        <v>801</v>
      </c>
      <c r="AK334" s="56" t="s">
        <v>2148</v>
      </c>
      <c r="AL334" s="56">
        <v>493</v>
      </c>
      <c r="AN334" s="56">
        <v>242</v>
      </c>
      <c r="AP334" s="56">
        <v>227</v>
      </c>
      <c r="AR334" s="56">
        <v>197</v>
      </c>
      <c r="AT334" s="56">
        <v>482</v>
      </c>
      <c r="AV334" s="56">
        <v>149</v>
      </c>
      <c r="AX334" s="56">
        <v>119</v>
      </c>
      <c r="AY334" s="56" t="s">
        <v>2147</v>
      </c>
      <c r="AZ334" s="56">
        <v>333</v>
      </c>
      <c r="BB334" s="56">
        <v>362</v>
      </c>
    </row>
    <row r="335" spans="1:54" ht="16" x14ac:dyDescent="0.2">
      <c r="A335" s="56">
        <v>334</v>
      </c>
      <c r="B335" s="56">
        <v>334</v>
      </c>
      <c r="C335" s="56">
        <v>344</v>
      </c>
      <c r="D335" s="56" t="s">
        <v>1362</v>
      </c>
      <c r="E335" s="56" t="s">
        <v>130</v>
      </c>
      <c r="F335" s="56" t="s">
        <v>76</v>
      </c>
      <c r="G335" s="56" t="s">
        <v>58</v>
      </c>
      <c r="H335" s="56" t="s">
        <v>49</v>
      </c>
      <c r="I335" s="56" t="s">
        <v>50</v>
      </c>
      <c r="J335" s="56" t="s">
        <v>64</v>
      </c>
      <c r="K335" s="56">
        <v>25.4</v>
      </c>
      <c r="L335" s="56">
        <v>500</v>
      </c>
      <c r="M335" s="56">
        <v>62</v>
      </c>
      <c r="N335" s="56">
        <v>184</v>
      </c>
      <c r="O335" s="56">
        <v>10.199999999999999</v>
      </c>
      <c r="P335" s="56" t="s">
        <v>53</v>
      </c>
      <c r="Q335" s="56">
        <v>96.9</v>
      </c>
      <c r="R335" s="56">
        <v>56</v>
      </c>
      <c r="S335" s="56">
        <v>8.1</v>
      </c>
      <c r="T335" s="56" t="s">
        <v>53</v>
      </c>
      <c r="U335" s="56">
        <v>1.6</v>
      </c>
      <c r="V335" s="56" t="s">
        <v>53</v>
      </c>
      <c r="W335" s="56">
        <v>5.9</v>
      </c>
      <c r="X335" s="56" t="s">
        <v>53</v>
      </c>
      <c r="Y335" s="56">
        <v>53.1</v>
      </c>
      <c r="Z335" s="56">
        <v>795</v>
      </c>
      <c r="AA335" s="56">
        <v>8.6999999999999993</v>
      </c>
      <c r="AB335" s="56" t="s">
        <v>53</v>
      </c>
      <c r="AC335" s="56">
        <v>43</v>
      </c>
      <c r="AD335" s="56" t="s">
        <v>53</v>
      </c>
      <c r="AE335" s="56">
        <v>42.3</v>
      </c>
      <c r="AF335" s="56">
        <v>500</v>
      </c>
      <c r="AH335" s="56">
        <v>184</v>
      </c>
      <c r="AJ335" s="56">
        <v>801</v>
      </c>
      <c r="AK335" s="56" t="s">
        <v>2148</v>
      </c>
      <c r="AL335" s="56">
        <v>56</v>
      </c>
      <c r="AN335" s="56">
        <v>801</v>
      </c>
      <c r="AO335" s="56" t="s">
        <v>2148</v>
      </c>
      <c r="AP335" s="56">
        <v>801</v>
      </c>
      <c r="AQ335" s="56" t="s">
        <v>2148</v>
      </c>
      <c r="AR335" s="56">
        <v>801</v>
      </c>
      <c r="AS335" s="56" t="s">
        <v>2148</v>
      </c>
      <c r="AT335" s="56">
        <v>795</v>
      </c>
      <c r="AV335" s="56">
        <v>801</v>
      </c>
      <c r="AW335" s="56" t="s">
        <v>2148</v>
      </c>
      <c r="AX335" s="56">
        <v>801</v>
      </c>
      <c r="AY335" s="56" t="s">
        <v>2148</v>
      </c>
      <c r="AZ335" s="56">
        <v>334</v>
      </c>
      <c r="BB335" s="56">
        <v>344</v>
      </c>
    </row>
    <row r="336" spans="1:54" ht="16" x14ac:dyDescent="0.2">
      <c r="A336" s="56">
        <v>335</v>
      </c>
      <c r="B336" s="56">
        <v>334</v>
      </c>
      <c r="C336" s="56">
        <v>362</v>
      </c>
      <c r="D336" s="56" t="s">
        <v>1449</v>
      </c>
      <c r="E336" s="56" t="s">
        <v>526</v>
      </c>
      <c r="F336" s="56" t="s">
        <v>76</v>
      </c>
      <c r="G336" s="56" t="s">
        <v>58</v>
      </c>
      <c r="H336" s="56" t="s">
        <v>82</v>
      </c>
      <c r="I336" s="56" t="s">
        <v>50</v>
      </c>
      <c r="J336" s="56" t="s">
        <v>64</v>
      </c>
      <c r="K336" s="56">
        <v>28.9</v>
      </c>
      <c r="L336" s="56">
        <v>430</v>
      </c>
      <c r="M336" s="56">
        <v>25.9</v>
      </c>
      <c r="N336" s="56">
        <v>522</v>
      </c>
      <c r="O336" s="56">
        <v>62.3</v>
      </c>
      <c r="P336" s="56">
        <v>284</v>
      </c>
      <c r="Q336" s="56">
        <v>39.5</v>
      </c>
      <c r="R336" s="56">
        <v>478</v>
      </c>
      <c r="S336" s="56">
        <v>100</v>
      </c>
      <c r="T336" s="56">
        <v>81</v>
      </c>
      <c r="U336" s="56">
        <v>6</v>
      </c>
      <c r="V336" s="56" t="s">
        <v>53</v>
      </c>
      <c r="W336" s="56">
        <v>9.9</v>
      </c>
      <c r="X336" s="56" t="s">
        <v>53</v>
      </c>
      <c r="Y336" s="56">
        <v>80.900000000000006</v>
      </c>
      <c r="Z336" s="56">
        <v>333</v>
      </c>
      <c r="AA336" s="56">
        <v>70</v>
      </c>
      <c r="AB336" s="56">
        <v>209</v>
      </c>
      <c r="AC336" s="56">
        <v>69.599999999999994</v>
      </c>
      <c r="AD336" s="56">
        <v>320</v>
      </c>
      <c r="AE336" s="56">
        <v>42.3</v>
      </c>
      <c r="AF336" s="56">
        <v>430</v>
      </c>
      <c r="AH336" s="56">
        <v>522</v>
      </c>
      <c r="AJ336" s="56">
        <v>284</v>
      </c>
      <c r="AL336" s="56">
        <v>478</v>
      </c>
      <c r="AN336" s="56">
        <v>81</v>
      </c>
      <c r="AP336" s="56">
        <v>801</v>
      </c>
      <c r="AQ336" s="56" t="s">
        <v>2148</v>
      </c>
      <c r="AR336" s="56">
        <v>801</v>
      </c>
      <c r="AS336" s="56" t="s">
        <v>2148</v>
      </c>
      <c r="AT336" s="56">
        <v>333</v>
      </c>
      <c r="AV336" s="56">
        <v>209</v>
      </c>
      <c r="AX336" s="56">
        <v>320</v>
      </c>
      <c r="AZ336" s="56">
        <v>334</v>
      </c>
      <c r="BB336" s="56">
        <v>362</v>
      </c>
    </row>
    <row r="337" spans="1:54" ht="16" x14ac:dyDescent="0.2">
      <c r="A337" s="56">
        <v>336</v>
      </c>
      <c r="B337" s="56">
        <v>334</v>
      </c>
      <c r="C337" s="56">
        <v>344</v>
      </c>
      <c r="D337" s="56" t="s">
        <v>1322</v>
      </c>
      <c r="E337" s="56" t="s">
        <v>46</v>
      </c>
      <c r="F337" s="56" t="s">
        <v>47</v>
      </c>
      <c r="G337" s="56" t="s">
        <v>77</v>
      </c>
      <c r="H337" s="56" t="s">
        <v>82</v>
      </c>
      <c r="I337" s="56" t="s">
        <v>50</v>
      </c>
      <c r="J337" s="56" t="s">
        <v>51</v>
      </c>
      <c r="K337" s="56">
        <v>23.8</v>
      </c>
      <c r="L337" s="56">
        <v>532</v>
      </c>
      <c r="M337" s="56">
        <v>21.2</v>
      </c>
      <c r="N337" s="56">
        <v>619</v>
      </c>
      <c r="O337" s="56">
        <v>65.599999999999994</v>
      </c>
      <c r="P337" s="56">
        <v>264</v>
      </c>
      <c r="Q337" s="56">
        <v>52.5</v>
      </c>
      <c r="R337" s="56">
        <v>360</v>
      </c>
      <c r="S337" s="56">
        <v>42.9</v>
      </c>
      <c r="T337" s="56">
        <v>477</v>
      </c>
      <c r="U337" s="56">
        <v>48.3</v>
      </c>
      <c r="V337" s="56">
        <v>419</v>
      </c>
      <c r="W337" s="56">
        <v>53.2</v>
      </c>
      <c r="X337" s="56">
        <v>387</v>
      </c>
      <c r="Y337" s="56">
        <v>67</v>
      </c>
      <c r="Z337" s="56">
        <v>588</v>
      </c>
      <c r="AA337" s="56">
        <v>69.3</v>
      </c>
      <c r="AB337" s="56">
        <v>219</v>
      </c>
      <c r="AC337" s="56">
        <v>86.3</v>
      </c>
      <c r="AD337" s="56">
        <v>96</v>
      </c>
      <c r="AE337" s="56">
        <v>42.3</v>
      </c>
      <c r="AF337" s="56">
        <v>532</v>
      </c>
      <c r="AH337" s="56">
        <v>619</v>
      </c>
      <c r="AJ337" s="56">
        <v>264</v>
      </c>
      <c r="AL337" s="56">
        <v>360</v>
      </c>
      <c r="AN337" s="56">
        <v>477</v>
      </c>
      <c r="AP337" s="56">
        <v>419</v>
      </c>
      <c r="AR337" s="56">
        <v>387</v>
      </c>
      <c r="AT337" s="56">
        <v>588</v>
      </c>
      <c r="AV337" s="56">
        <v>219</v>
      </c>
      <c r="AX337" s="56">
        <v>96</v>
      </c>
      <c r="AZ337" s="56">
        <v>334</v>
      </c>
      <c r="BB337" s="56">
        <v>344</v>
      </c>
    </row>
    <row r="338" spans="1:54" ht="16" x14ac:dyDescent="0.2">
      <c r="A338" s="56">
        <v>337</v>
      </c>
      <c r="B338" s="56">
        <v>334</v>
      </c>
      <c r="C338" s="56">
        <v>321</v>
      </c>
      <c r="D338" s="56" t="s">
        <v>1637</v>
      </c>
      <c r="E338" s="56" t="s">
        <v>435</v>
      </c>
      <c r="F338" s="56" t="s">
        <v>69</v>
      </c>
      <c r="G338" s="56" t="s">
        <v>84</v>
      </c>
      <c r="H338" s="56" t="s">
        <v>49</v>
      </c>
      <c r="I338" s="56" t="s">
        <v>50</v>
      </c>
      <c r="J338" s="56" t="s">
        <v>64</v>
      </c>
      <c r="K338" s="56">
        <v>43</v>
      </c>
      <c r="L338" s="56">
        <v>275</v>
      </c>
      <c r="M338" s="56">
        <v>67.8</v>
      </c>
      <c r="N338" s="56">
        <v>155</v>
      </c>
      <c r="O338" s="56">
        <v>24.8</v>
      </c>
      <c r="P338" s="56">
        <v>736</v>
      </c>
      <c r="Q338" s="56">
        <v>19.600000000000001</v>
      </c>
      <c r="R338" s="56">
        <v>722</v>
      </c>
      <c r="S338" s="56">
        <v>4.3</v>
      </c>
      <c r="T338" s="56" t="s">
        <v>53</v>
      </c>
      <c r="U338" s="56">
        <v>45.2</v>
      </c>
      <c r="V338" s="56">
        <v>448</v>
      </c>
      <c r="W338" s="56">
        <v>33.799999999999997</v>
      </c>
      <c r="X338" s="56">
        <v>567</v>
      </c>
      <c r="Y338" s="56">
        <v>81.900000000000006</v>
      </c>
      <c r="Z338" s="56">
        <v>316</v>
      </c>
      <c r="AA338" s="56">
        <v>69.400000000000006</v>
      </c>
      <c r="AB338" s="56">
        <v>218</v>
      </c>
      <c r="AC338" s="56">
        <v>70.7</v>
      </c>
      <c r="AD338" s="56" t="s">
        <v>481</v>
      </c>
      <c r="AE338" s="56">
        <v>42.3</v>
      </c>
      <c r="AF338" s="56">
        <v>275</v>
      </c>
      <c r="AH338" s="56">
        <v>155</v>
      </c>
      <c r="AJ338" s="56">
        <v>736</v>
      </c>
      <c r="AL338" s="56">
        <v>722</v>
      </c>
      <c r="AN338" s="56">
        <v>801</v>
      </c>
      <c r="AO338" s="56" t="s">
        <v>2148</v>
      </c>
      <c r="AP338" s="56">
        <v>448</v>
      </c>
      <c r="AR338" s="56">
        <v>567</v>
      </c>
      <c r="AT338" s="56">
        <v>316</v>
      </c>
      <c r="AV338" s="56">
        <v>218</v>
      </c>
      <c r="AX338" s="56">
        <v>305</v>
      </c>
      <c r="AY338" s="56" t="s">
        <v>2147</v>
      </c>
      <c r="AZ338" s="56">
        <v>334</v>
      </c>
      <c r="BB338" s="56">
        <v>321</v>
      </c>
    </row>
    <row r="339" spans="1:54" ht="16" x14ac:dyDescent="0.2">
      <c r="A339" s="56">
        <v>338</v>
      </c>
      <c r="B339" s="56">
        <v>334</v>
      </c>
      <c r="C339" s="56">
        <v>365</v>
      </c>
      <c r="D339" s="56" t="s">
        <v>1686</v>
      </c>
      <c r="E339" s="56" t="s">
        <v>46</v>
      </c>
      <c r="F339" s="56" t="s">
        <v>47</v>
      </c>
      <c r="G339" s="56" t="s">
        <v>77</v>
      </c>
      <c r="H339" s="56" t="s">
        <v>82</v>
      </c>
      <c r="I339" s="56" t="s">
        <v>50</v>
      </c>
      <c r="J339" s="56" t="s">
        <v>64</v>
      </c>
      <c r="K339" s="56">
        <v>48.8</v>
      </c>
      <c r="L339" s="56">
        <v>234</v>
      </c>
      <c r="M339" s="56">
        <v>40.299999999999997</v>
      </c>
      <c r="N339" s="56">
        <v>337</v>
      </c>
      <c r="O339" s="56">
        <v>33.1</v>
      </c>
      <c r="P339" s="56">
        <v>587</v>
      </c>
      <c r="Q339" s="56">
        <v>39.200000000000003</v>
      </c>
      <c r="R339" s="56">
        <v>482</v>
      </c>
      <c r="S339" s="56">
        <v>11</v>
      </c>
      <c r="T339" s="56" t="s">
        <v>53</v>
      </c>
      <c r="U339" s="56">
        <v>28.4</v>
      </c>
      <c r="V339" s="56">
        <v>611</v>
      </c>
      <c r="W339" s="56">
        <v>21.3</v>
      </c>
      <c r="X339" s="56">
        <v>744</v>
      </c>
      <c r="Y339" s="56">
        <v>82.3</v>
      </c>
      <c r="Z339" s="56">
        <v>304</v>
      </c>
      <c r="AA339" s="56">
        <v>36.4</v>
      </c>
      <c r="AB339" s="56">
        <v>475</v>
      </c>
      <c r="AC339" s="56">
        <v>66.900000000000006</v>
      </c>
      <c r="AD339" s="56" t="s">
        <v>603</v>
      </c>
      <c r="AE339" s="56">
        <v>42.3</v>
      </c>
      <c r="AF339" s="56">
        <v>234</v>
      </c>
      <c r="AH339" s="56">
        <v>337</v>
      </c>
      <c r="AJ339" s="56">
        <v>587</v>
      </c>
      <c r="AL339" s="56">
        <v>482</v>
      </c>
      <c r="AN339" s="56">
        <v>801</v>
      </c>
      <c r="AO339" s="56" t="s">
        <v>2148</v>
      </c>
      <c r="AP339" s="56">
        <v>611</v>
      </c>
      <c r="AR339" s="56">
        <v>744</v>
      </c>
      <c r="AT339" s="56">
        <v>304</v>
      </c>
      <c r="AV339" s="56">
        <v>475</v>
      </c>
      <c r="AX339" s="56">
        <v>363</v>
      </c>
      <c r="AY339" s="56" t="s">
        <v>2147</v>
      </c>
      <c r="AZ339" s="56">
        <v>334</v>
      </c>
      <c r="BB339" s="56">
        <v>365</v>
      </c>
    </row>
    <row r="340" spans="1:54" ht="16" x14ac:dyDescent="0.2">
      <c r="A340" s="56">
        <v>339</v>
      </c>
      <c r="B340" s="56">
        <v>339</v>
      </c>
      <c r="C340" s="56">
        <v>335</v>
      </c>
      <c r="D340" s="56" t="s">
        <v>1398</v>
      </c>
      <c r="E340" s="56" t="s">
        <v>130</v>
      </c>
      <c r="F340" s="56" t="s">
        <v>76</v>
      </c>
      <c r="G340" s="56" t="s">
        <v>58</v>
      </c>
      <c r="H340" s="56" t="s">
        <v>62</v>
      </c>
      <c r="I340" s="56" t="s">
        <v>50</v>
      </c>
      <c r="J340" s="56" t="s">
        <v>64</v>
      </c>
      <c r="K340" s="56">
        <v>26.8</v>
      </c>
      <c r="L340" s="56">
        <v>470</v>
      </c>
      <c r="M340" s="56">
        <v>52.2</v>
      </c>
      <c r="N340" s="56">
        <v>234</v>
      </c>
      <c r="O340" s="56">
        <v>9.5</v>
      </c>
      <c r="P340" s="56" t="s">
        <v>53</v>
      </c>
      <c r="Q340" s="56">
        <v>96.6</v>
      </c>
      <c r="R340" s="56">
        <v>61</v>
      </c>
      <c r="S340" s="56">
        <v>2</v>
      </c>
      <c r="T340" s="56" t="s">
        <v>53</v>
      </c>
      <c r="U340" s="56">
        <v>3.6</v>
      </c>
      <c r="V340" s="56" t="s">
        <v>53</v>
      </c>
      <c r="W340" s="56">
        <v>7.8</v>
      </c>
      <c r="X340" s="56" t="s">
        <v>53</v>
      </c>
      <c r="Y340" s="56">
        <v>54.5</v>
      </c>
      <c r="Z340" s="56">
        <v>776</v>
      </c>
      <c r="AA340" s="56">
        <v>19.5</v>
      </c>
      <c r="AB340" s="56">
        <v>734</v>
      </c>
      <c r="AC340" s="56">
        <v>57.5</v>
      </c>
      <c r="AD340" s="56" t="s">
        <v>782</v>
      </c>
      <c r="AE340" s="56">
        <v>42.2</v>
      </c>
      <c r="AF340" s="56">
        <v>470</v>
      </c>
      <c r="AH340" s="56">
        <v>234</v>
      </c>
      <c r="AJ340" s="56">
        <v>801</v>
      </c>
      <c r="AK340" s="56" t="s">
        <v>2148</v>
      </c>
      <c r="AL340" s="56">
        <v>61</v>
      </c>
      <c r="AN340" s="56">
        <v>801</v>
      </c>
      <c r="AO340" s="56" t="s">
        <v>2148</v>
      </c>
      <c r="AP340" s="56">
        <v>801</v>
      </c>
      <c r="AQ340" s="56" t="s">
        <v>2148</v>
      </c>
      <c r="AR340" s="56">
        <v>801</v>
      </c>
      <c r="AS340" s="56" t="s">
        <v>2148</v>
      </c>
      <c r="AT340" s="56">
        <v>776</v>
      </c>
      <c r="AV340" s="56">
        <v>734</v>
      </c>
      <c r="AX340" s="56">
        <v>550</v>
      </c>
      <c r="AY340" s="56" t="s">
        <v>2147</v>
      </c>
      <c r="AZ340" s="56">
        <v>339</v>
      </c>
      <c r="BB340" s="56">
        <v>335</v>
      </c>
    </row>
    <row r="341" spans="1:54" ht="16" x14ac:dyDescent="0.2">
      <c r="A341" s="56">
        <v>340</v>
      </c>
      <c r="B341" s="56">
        <v>339</v>
      </c>
      <c r="C341" s="56">
        <v>316</v>
      </c>
      <c r="D341" s="56" t="s">
        <v>1301</v>
      </c>
      <c r="E341" s="56" t="s">
        <v>75</v>
      </c>
      <c r="F341" s="56" t="s">
        <v>76</v>
      </c>
      <c r="G341" s="56" t="s">
        <v>84</v>
      </c>
      <c r="H341" s="56" t="s">
        <v>82</v>
      </c>
      <c r="I341" s="56" t="s">
        <v>50</v>
      </c>
      <c r="J341" s="56" t="s">
        <v>64</v>
      </c>
      <c r="K341" s="56">
        <v>22.8</v>
      </c>
      <c r="L341" s="56">
        <v>549</v>
      </c>
      <c r="M341" s="56">
        <v>39</v>
      </c>
      <c r="N341" s="56">
        <v>352</v>
      </c>
      <c r="O341" s="56">
        <v>21.8</v>
      </c>
      <c r="P341" s="56">
        <v>799</v>
      </c>
      <c r="Q341" s="56">
        <v>97.1</v>
      </c>
      <c r="R341" s="56">
        <v>54</v>
      </c>
      <c r="S341" s="56">
        <v>11.2</v>
      </c>
      <c r="T341" s="56" t="s">
        <v>53</v>
      </c>
      <c r="U341" s="56">
        <v>5.7</v>
      </c>
      <c r="V341" s="56" t="s">
        <v>53</v>
      </c>
      <c r="W341" s="56">
        <v>4.5</v>
      </c>
      <c r="X341" s="56" t="s">
        <v>53</v>
      </c>
      <c r="Y341" s="56">
        <v>72.8</v>
      </c>
      <c r="Z341" s="56">
        <v>490</v>
      </c>
      <c r="AA341" s="56">
        <v>26.8</v>
      </c>
      <c r="AB341" s="56">
        <v>610</v>
      </c>
      <c r="AC341" s="56">
        <v>57.5</v>
      </c>
      <c r="AD341" s="56" t="s">
        <v>782</v>
      </c>
      <c r="AE341" s="56">
        <v>42.2</v>
      </c>
      <c r="AF341" s="56">
        <v>549</v>
      </c>
      <c r="AH341" s="56">
        <v>352</v>
      </c>
      <c r="AJ341" s="56">
        <v>799</v>
      </c>
      <c r="AL341" s="56">
        <v>54</v>
      </c>
      <c r="AN341" s="56">
        <v>801</v>
      </c>
      <c r="AO341" s="56" t="s">
        <v>2148</v>
      </c>
      <c r="AP341" s="56">
        <v>801</v>
      </c>
      <c r="AQ341" s="56" t="s">
        <v>2148</v>
      </c>
      <c r="AR341" s="56">
        <v>801</v>
      </c>
      <c r="AS341" s="56" t="s">
        <v>2148</v>
      </c>
      <c r="AT341" s="56">
        <v>490</v>
      </c>
      <c r="AV341" s="56">
        <v>610</v>
      </c>
      <c r="AX341" s="56">
        <v>550</v>
      </c>
      <c r="AY341" s="56" t="s">
        <v>2147</v>
      </c>
      <c r="AZ341" s="56">
        <v>339</v>
      </c>
      <c r="BB341" s="56">
        <v>316</v>
      </c>
    </row>
    <row r="342" spans="1:54" ht="16" x14ac:dyDescent="0.2">
      <c r="A342" s="56">
        <v>341</v>
      </c>
      <c r="B342" s="56">
        <v>341</v>
      </c>
      <c r="C342" s="56">
        <v>362</v>
      </c>
      <c r="D342" s="56" t="s">
        <v>1540</v>
      </c>
      <c r="E342" s="56" t="s">
        <v>75</v>
      </c>
      <c r="F342" s="56" t="s">
        <v>76</v>
      </c>
      <c r="G342" s="56" t="s">
        <v>84</v>
      </c>
      <c r="H342" s="56" t="s">
        <v>82</v>
      </c>
      <c r="I342" s="56" t="s">
        <v>50</v>
      </c>
      <c r="J342" s="56" t="s">
        <v>64</v>
      </c>
      <c r="K342" s="56">
        <v>34.299999999999997</v>
      </c>
      <c r="L342" s="56">
        <v>354</v>
      </c>
      <c r="M342" s="56">
        <v>24.2</v>
      </c>
      <c r="N342" s="56">
        <v>556</v>
      </c>
      <c r="O342" s="56">
        <v>25</v>
      </c>
      <c r="P342" s="56">
        <v>733</v>
      </c>
      <c r="Q342" s="56">
        <v>83.9</v>
      </c>
      <c r="R342" s="56">
        <v>132</v>
      </c>
      <c r="S342" s="56">
        <v>10.8</v>
      </c>
      <c r="T342" s="56" t="s">
        <v>53</v>
      </c>
      <c r="U342" s="56">
        <v>9.3000000000000007</v>
      </c>
      <c r="V342" s="56" t="s">
        <v>53</v>
      </c>
      <c r="W342" s="56">
        <v>7.1</v>
      </c>
      <c r="X342" s="56" t="s">
        <v>53</v>
      </c>
      <c r="Y342" s="56">
        <v>64.7</v>
      </c>
      <c r="Z342" s="56">
        <v>626</v>
      </c>
      <c r="AA342" s="56">
        <v>54.4</v>
      </c>
      <c r="AB342" s="56">
        <v>308</v>
      </c>
      <c r="AC342" s="56">
        <v>54.1</v>
      </c>
      <c r="AD342" s="56">
        <v>623</v>
      </c>
      <c r="AE342" s="56">
        <v>42.1</v>
      </c>
      <c r="AF342" s="56">
        <v>354</v>
      </c>
      <c r="AH342" s="56">
        <v>556</v>
      </c>
      <c r="AJ342" s="56">
        <v>733</v>
      </c>
      <c r="AL342" s="56">
        <v>132</v>
      </c>
      <c r="AN342" s="56">
        <v>801</v>
      </c>
      <c r="AO342" s="56" t="s">
        <v>2148</v>
      </c>
      <c r="AP342" s="56">
        <v>801</v>
      </c>
      <c r="AQ342" s="56" t="s">
        <v>2148</v>
      </c>
      <c r="AR342" s="56">
        <v>801</v>
      </c>
      <c r="AS342" s="56" t="s">
        <v>2148</v>
      </c>
      <c r="AT342" s="56">
        <v>626</v>
      </c>
      <c r="AV342" s="56">
        <v>308</v>
      </c>
      <c r="AX342" s="56">
        <v>623</v>
      </c>
      <c r="AZ342" s="56">
        <v>341</v>
      </c>
      <c r="BB342" s="56">
        <v>362</v>
      </c>
    </row>
    <row r="343" spans="1:54" ht="16" x14ac:dyDescent="0.2">
      <c r="A343" s="56">
        <v>342</v>
      </c>
      <c r="B343" s="56">
        <v>342</v>
      </c>
      <c r="C343" s="56">
        <v>344</v>
      </c>
      <c r="D343" s="56" t="s">
        <v>1304</v>
      </c>
      <c r="E343" s="56" t="s">
        <v>576</v>
      </c>
      <c r="F343" s="56" t="s">
        <v>69</v>
      </c>
      <c r="G343" s="56" t="s">
        <v>58</v>
      </c>
      <c r="H343" s="56" t="s">
        <v>82</v>
      </c>
      <c r="I343" s="56" t="s">
        <v>50</v>
      </c>
      <c r="J343" s="56" t="s">
        <v>64</v>
      </c>
      <c r="K343" s="56">
        <v>23</v>
      </c>
      <c r="L343" s="56">
        <v>546</v>
      </c>
      <c r="M343" s="56">
        <v>21.8</v>
      </c>
      <c r="N343" s="56">
        <v>607</v>
      </c>
      <c r="O343" s="56">
        <v>29.5</v>
      </c>
      <c r="P343" s="56">
        <v>640</v>
      </c>
      <c r="Q343" s="56">
        <v>74.5</v>
      </c>
      <c r="R343" s="56">
        <v>181</v>
      </c>
      <c r="S343" s="56">
        <v>80.900000000000006</v>
      </c>
      <c r="T343" s="56">
        <v>289</v>
      </c>
      <c r="U343" s="56">
        <v>19.7</v>
      </c>
      <c r="V343" s="56">
        <v>733</v>
      </c>
      <c r="W343" s="56">
        <v>25.8</v>
      </c>
      <c r="X343" s="56">
        <v>672</v>
      </c>
      <c r="Y343" s="56">
        <v>87.9</v>
      </c>
      <c r="Z343" s="56">
        <v>203</v>
      </c>
      <c r="AA343" s="56">
        <v>30.6</v>
      </c>
      <c r="AB343" s="56">
        <v>541</v>
      </c>
      <c r="AC343" s="56">
        <v>75.2</v>
      </c>
      <c r="AD343" s="56" t="s">
        <v>1305</v>
      </c>
      <c r="AE343" s="56">
        <v>42</v>
      </c>
      <c r="AF343" s="56">
        <v>546</v>
      </c>
      <c r="AH343" s="56">
        <v>607</v>
      </c>
      <c r="AJ343" s="56">
        <v>640</v>
      </c>
      <c r="AL343" s="56">
        <v>181</v>
      </c>
      <c r="AN343" s="56">
        <v>289</v>
      </c>
      <c r="AP343" s="56">
        <v>733</v>
      </c>
      <c r="AR343" s="56">
        <v>672</v>
      </c>
      <c r="AT343" s="56">
        <v>203</v>
      </c>
      <c r="AV343" s="56">
        <v>541</v>
      </c>
      <c r="AX343" s="56">
        <v>232</v>
      </c>
      <c r="AY343" s="56" t="s">
        <v>2147</v>
      </c>
      <c r="AZ343" s="56">
        <v>342</v>
      </c>
      <c r="BB343" s="56">
        <v>344</v>
      </c>
    </row>
    <row r="344" spans="1:54" ht="16" x14ac:dyDescent="0.2">
      <c r="A344" s="56">
        <v>343</v>
      </c>
      <c r="B344" s="56">
        <v>343</v>
      </c>
      <c r="C344" s="56">
        <v>284</v>
      </c>
      <c r="D344" s="56" t="s">
        <v>1002</v>
      </c>
      <c r="E344" s="56" t="s">
        <v>75</v>
      </c>
      <c r="F344" s="56" t="s">
        <v>76</v>
      </c>
      <c r="G344" s="56" t="s">
        <v>58</v>
      </c>
      <c r="H344" s="56" t="s">
        <v>62</v>
      </c>
      <c r="I344" s="56" t="s">
        <v>50</v>
      </c>
      <c r="J344" s="56" t="s">
        <v>64</v>
      </c>
      <c r="K344" s="56">
        <v>14.9</v>
      </c>
      <c r="L344" s="56" t="s">
        <v>52</v>
      </c>
      <c r="M344" s="56">
        <v>9.4</v>
      </c>
      <c r="N344" s="56" t="s">
        <v>52</v>
      </c>
      <c r="O344" s="56">
        <v>87.5</v>
      </c>
      <c r="P344" s="56">
        <v>116</v>
      </c>
      <c r="Q344" s="56">
        <v>100</v>
      </c>
      <c r="R344" s="56">
        <v>14</v>
      </c>
      <c r="S344" s="56">
        <v>42.7</v>
      </c>
      <c r="T344" s="56">
        <v>479</v>
      </c>
      <c r="U344" s="56">
        <v>2.8</v>
      </c>
      <c r="V344" s="56" t="s">
        <v>53</v>
      </c>
      <c r="W344" s="56">
        <v>7.2</v>
      </c>
      <c r="X344" s="56" t="s">
        <v>53</v>
      </c>
      <c r="Y344" s="56">
        <v>47.2</v>
      </c>
      <c r="Z344" s="56" t="s">
        <v>53</v>
      </c>
      <c r="AA344" s="56">
        <v>1.3</v>
      </c>
      <c r="AB344" s="56" t="s">
        <v>53</v>
      </c>
      <c r="AC344" s="56">
        <v>65.5</v>
      </c>
      <c r="AD344" s="56" t="s">
        <v>762</v>
      </c>
      <c r="AE344" s="56">
        <v>41.8</v>
      </c>
      <c r="AF344" s="56">
        <v>701</v>
      </c>
      <c r="AG344" s="56" t="s">
        <v>2148</v>
      </c>
      <c r="AH344" s="56">
        <v>701</v>
      </c>
      <c r="AI344" s="56" t="s">
        <v>2148</v>
      </c>
      <c r="AJ344" s="56">
        <v>116</v>
      </c>
      <c r="AL344" s="56">
        <v>14</v>
      </c>
      <c r="AN344" s="56">
        <v>479</v>
      </c>
      <c r="AP344" s="56">
        <v>801</v>
      </c>
      <c r="AQ344" s="56" t="s">
        <v>2148</v>
      </c>
      <c r="AR344" s="56">
        <v>801</v>
      </c>
      <c r="AS344" s="56" t="s">
        <v>2148</v>
      </c>
      <c r="AT344" s="56">
        <v>801</v>
      </c>
      <c r="AU344" s="56" t="s">
        <v>2148</v>
      </c>
      <c r="AV344" s="56">
        <v>801</v>
      </c>
      <c r="AW344" s="56" t="s">
        <v>2148</v>
      </c>
      <c r="AX344" s="56">
        <v>387</v>
      </c>
      <c r="AY344" s="56" t="s">
        <v>2147</v>
      </c>
      <c r="AZ344" s="56">
        <v>343</v>
      </c>
      <c r="BB344" s="56">
        <v>284</v>
      </c>
    </row>
    <row r="345" spans="1:54" ht="16" x14ac:dyDescent="0.2">
      <c r="A345" s="56">
        <v>344</v>
      </c>
      <c r="B345" s="56">
        <v>343</v>
      </c>
      <c r="C345" s="56">
        <v>382</v>
      </c>
      <c r="D345" s="56" t="s">
        <v>1709</v>
      </c>
      <c r="E345" s="56" t="s">
        <v>133</v>
      </c>
      <c r="F345" s="56" t="s">
        <v>69</v>
      </c>
      <c r="G345" s="56" t="s">
        <v>77</v>
      </c>
      <c r="H345" s="56" t="s">
        <v>82</v>
      </c>
      <c r="I345" s="56" t="s">
        <v>50</v>
      </c>
      <c r="J345" s="56" t="s">
        <v>64</v>
      </c>
      <c r="K345" s="56">
        <v>51.6</v>
      </c>
      <c r="L345" s="56">
        <v>216</v>
      </c>
      <c r="M345" s="56">
        <v>26.3</v>
      </c>
      <c r="N345" s="56">
        <v>517</v>
      </c>
      <c r="O345" s="56">
        <v>12.8</v>
      </c>
      <c r="P345" s="56" t="s">
        <v>53</v>
      </c>
      <c r="Q345" s="56">
        <v>59.6</v>
      </c>
      <c r="R345" s="56">
        <v>290</v>
      </c>
      <c r="S345" s="56">
        <v>5</v>
      </c>
      <c r="T345" s="56" t="s">
        <v>53</v>
      </c>
      <c r="U345" s="56">
        <v>10.5</v>
      </c>
      <c r="V345" s="56" t="s">
        <v>53</v>
      </c>
      <c r="W345" s="56">
        <v>16.3</v>
      </c>
      <c r="X345" s="56" t="s">
        <v>53</v>
      </c>
      <c r="Y345" s="56">
        <v>84.6</v>
      </c>
      <c r="Z345" s="56">
        <v>262</v>
      </c>
      <c r="AA345" s="56">
        <v>25.1</v>
      </c>
      <c r="AB345" s="56">
        <v>639</v>
      </c>
      <c r="AC345" s="56">
        <v>72.8</v>
      </c>
      <c r="AD345" s="56">
        <v>278</v>
      </c>
      <c r="AE345" s="56">
        <v>41.8</v>
      </c>
      <c r="AF345" s="56">
        <v>216</v>
      </c>
      <c r="AH345" s="56">
        <v>517</v>
      </c>
      <c r="AJ345" s="56">
        <v>801</v>
      </c>
      <c r="AK345" s="56" t="s">
        <v>2148</v>
      </c>
      <c r="AL345" s="56">
        <v>290</v>
      </c>
      <c r="AN345" s="56">
        <v>801</v>
      </c>
      <c r="AO345" s="56" t="s">
        <v>2148</v>
      </c>
      <c r="AP345" s="56">
        <v>801</v>
      </c>
      <c r="AQ345" s="56" t="s">
        <v>2148</v>
      </c>
      <c r="AR345" s="56">
        <v>801</v>
      </c>
      <c r="AS345" s="56" t="s">
        <v>2148</v>
      </c>
      <c r="AT345" s="56">
        <v>262</v>
      </c>
      <c r="AV345" s="56">
        <v>639</v>
      </c>
      <c r="AX345" s="56">
        <v>278</v>
      </c>
      <c r="AZ345" s="56">
        <v>343</v>
      </c>
      <c r="BB345" s="56">
        <v>382</v>
      </c>
    </row>
    <row r="346" spans="1:54" ht="16" x14ac:dyDescent="0.2">
      <c r="A346" s="56">
        <v>345</v>
      </c>
      <c r="B346" s="56">
        <v>345</v>
      </c>
      <c r="C346" s="56">
        <v>392</v>
      </c>
      <c r="D346" s="56" t="s">
        <v>1569</v>
      </c>
      <c r="E346" s="56" t="s">
        <v>190</v>
      </c>
      <c r="F346" s="56" t="s">
        <v>76</v>
      </c>
      <c r="G346" s="56" t="s">
        <v>58</v>
      </c>
      <c r="H346" s="56" t="s">
        <v>62</v>
      </c>
      <c r="I346" s="56" t="s">
        <v>50</v>
      </c>
      <c r="J346" s="56" t="s">
        <v>64</v>
      </c>
      <c r="K346" s="56">
        <v>36.700000000000003</v>
      </c>
      <c r="L346" s="56">
        <v>330</v>
      </c>
      <c r="M346" s="56">
        <v>48.6</v>
      </c>
      <c r="N346" s="56">
        <v>266</v>
      </c>
      <c r="O346" s="56">
        <v>50.6</v>
      </c>
      <c r="P346" s="56">
        <v>374</v>
      </c>
      <c r="Q346" s="56">
        <v>46.8</v>
      </c>
      <c r="R346" s="56">
        <v>405</v>
      </c>
      <c r="S346" s="56">
        <v>31.3</v>
      </c>
      <c r="T346" s="56">
        <v>571</v>
      </c>
      <c r="U346" s="56">
        <v>35.299999999999997</v>
      </c>
      <c r="V346" s="56">
        <v>538</v>
      </c>
      <c r="W346" s="56">
        <v>38.9</v>
      </c>
      <c r="X346" s="56">
        <v>508</v>
      </c>
      <c r="Y346" s="56">
        <v>45.6</v>
      </c>
      <c r="Z346" s="56" t="s">
        <v>53</v>
      </c>
      <c r="AA346" s="56">
        <v>25.4</v>
      </c>
      <c r="AB346" s="56">
        <v>632</v>
      </c>
      <c r="AC346" s="56">
        <v>56.8</v>
      </c>
      <c r="AD346" s="56" t="s">
        <v>662</v>
      </c>
      <c r="AE346" s="56">
        <v>41.7</v>
      </c>
      <c r="AF346" s="56">
        <v>330</v>
      </c>
      <c r="AH346" s="56">
        <v>266</v>
      </c>
      <c r="AJ346" s="56">
        <v>374</v>
      </c>
      <c r="AL346" s="56">
        <v>405</v>
      </c>
      <c r="AN346" s="56">
        <v>571</v>
      </c>
      <c r="AP346" s="56">
        <v>538</v>
      </c>
      <c r="AR346" s="56">
        <v>508</v>
      </c>
      <c r="AT346" s="56">
        <v>801</v>
      </c>
      <c r="AU346" s="56" t="s">
        <v>2148</v>
      </c>
      <c r="AV346" s="56">
        <v>632</v>
      </c>
      <c r="AX346" s="56">
        <v>560</v>
      </c>
      <c r="AY346" s="56" t="s">
        <v>2147</v>
      </c>
      <c r="AZ346" s="56">
        <v>345</v>
      </c>
      <c r="BB346" s="56">
        <v>392</v>
      </c>
    </row>
    <row r="347" spans="1:54" ht="16" x14ac:dyDescent="0.2">
      <c r="A347" s="56">
        <v>346</v>
      </c>
      <c r="B347" s="56">
        <v>345</v>
      </c>
      <c r="C347" s="56">
        <v>359</v>
      </c>
      <c r="D347" s="56" t="s">
        <v>1766</v>
      </c>
      <c r="E347" s="56" t="s">
        <v>287</v>
      </c>
      <c r="F347" s="56" t="s">
        <v>47</v>
      </c>
      <c r="G347" s="56" t="s">
        <v>77</v>
      </c>
      <c r="H347" s="56" t="s">
        <v>62</v>
      </c>
      <c r="I347" s="56" t="s">
        <v>50</v>
      </c>
      <c r="J347" s="56" t="s">
        <v>51</v>
      </c>
      <c r="K347" s="56">
        <v>63.1</v>
      </c>
      <c r="L347" s="56">
        <v>161</v>
      </c>
      <c r="M347" s="56">
        <v>66.7</v>
      </c>
      <c r="N347" s="56">
        <v>158</v>
      </c>
      <c r="O347" s="56">
        <v>50</v>
      </c>
      <c r="P347" s="56">
        <v>384</v>
      </c>
      <c r="Q347" s="56">
        <v>2.2999999999999998</v>
      </c>
      <c r="R347" s="56" t="s">
        <v>53</v>
      </c>
      <c r="S347" s="56">
        <v>4.2</v>
      </c>
      <c r="T347" s="56" t="s">
        <v>53</v>
      </c>
      <c r="U347" s="56">
        <v>1.9</v>
      </c>
      <c r="V347" s="56" t="s">
        <v>53</v>
      </c>
      <c r="W347" s="56">
        <v>6.4</v>
      </c>
      <c r="X347" s="56" t="s">
        <v>53</v>
      </c>
      <c r="Y347" s="56">
        <v>44.4</v>
      </c>
      <c r="Z347" s="56" t="s">
        <v>53</v>
      </c>
      <c r="AA347" s="56">
        <v>50.6</v>
      </c>
      <c r="AB347" s="56">
        <v>338</v>
      </c>
      <c r="AC347" s="56">
        <v>59.7</v>
      </c>
      <c r="AD347" s="56" t="s">
        <v>1477</v>
      </c>
      <c r="AE347" s="56">
        <v>41.7</v>
      </c>
      <c r="AF347" s="56">
        <v>161</v>
      </c>
      <c r="AH347" s="56">
        <v>158</v>
      </c>
      <c r="AJ347" s="56">
        <v>384</v>
      </c>
      <c r="AL347" s="56">
        <v>801</v>
      </c>
      <c r="AM347" s="56" t="s">
        <v>2148</v>
      </c>
      <c r="AN347" s="56">
        <v>801</v>
      </c>
      <c r="AO347" s="56" t="s">
        <v>2148</v>
      </c>
      <c r="AP347" s="56">
        <v>801</v>
      </c>
      <c r="AQ347" s="56" t="s">
        <v>2148</v>
      </c>
      <c r="AR347" s="56">
        <v>801</v>
      </c>
      <c r="AS347" s="56" t="s">
        <v>2148</v>
      </c>
      <c r="AT347" s="56">
        <v>801</v>
      </c>
      <c r="AU347" s="56" t="s">
        <v>2148</v>
      </c>
      <c r="AV347" s="56">
        <v>338</v>
      </c>
      <c r="AX347" s="56">
        <v>507</v>
      </c>
      <c r="AY347" s="56" t="s">
        <v>2147</v>
      </c>
      <c r="AZ347" s="56">
        <v>345</v>
      </c>
      <c r="BB347" s="56">
        <v>359</v>
      </c>
    </row>
    <row r="348" spans="1:54" ht="16" x14ac:dyDescent="0.2">
      <c r="A348" s="56">
        <v>347</v>
      </c>
      <c r="B348" s="56">
        <v>347</v>
      </c>
      <c r="C348" s="56">
        <v>350</v>
      </c>
      <c r="D348" s="56" t="s">
        <v>1757</v>
      </c>
      <c r="E348" s="56" t="s">
        <v>291</v>
      </c>
      <c r="F348" s="56" t="s">
        <v>170</v>
      </c>
      <c r="G348" s="56" t="s">
        <v>84</v>
      </c>
      <c r="H348" s="56" t="s">
        <v>82</v>
      </c>
      <c r="I348" s="56" t="s">
        <v>50</v>
      </c>
      <c r="J348" s="56" t="s">
        <v>64</v>
      </c>
      <c r="K348" s="56">
        <v>60.8</v>
      </c>
      <c r="L348" s="56">
        <v>170</v>
      </c>
      <c r="M348" s="56">
        <v>52.7</v>
      </c>
      <c r="N348" s="56">
        <v>232</v>
      </c>
      <c r="O348" s="56">
        <v>13.8</v>
      </c>
      <c r="P348" s="56" t="s">
        <v>53</v>
      </c>
      <c r="Q348" s="56">
        <v>6</v>
      </c>
      <c r="R348" s="56" t="s">
        <v>53</v>
      </c>
      <c r="S348" s="56">
        <v>4.2</v>
      </c>
      <c r="T348" s="56" t="s">
        <v>53</v>
      </c>
      <c r="U348" s="56">
        <v>14.4</v>
      </c>
      <c r="V348" s="56" t="s">
        <v>53</v>
      </c>
      <c r="W348" s="56">
        <v>10.9</v>
      </c>
      <c r="X348" s="56" t="s">
        <v>53</v>
      </c>
      <c r="Y348" s="56">
        <v>88.9</v>
      </c>
      <c r="Z348" s="56">
        <v>190</v>
      </c>
      <c r="AA348" s="56">
        <v>98</v>
      </c>
      <c r="AB348" s="56">
        <v>43</v>
      </c>
      <c r="AC348" s="56">
        <v>66.599999999999994</v>
      </c>
      <c r="AD348" s="56" t="s">
        <v>1549</v>
      </c>
      <c r="AE348" s="56">
        <v>41.6</v>
      </c>
      <c r="AF348" s="56">
        <v>170</v>
      </c>
      <c r="AH348" s="56">
        <v>232</v>
      </c>
      <c r="AJ348" s="56">
        <v>801</v>
      </c>
      <c r="AK348" s="56" t="s">
        <v>2148</v>
      </c>
      <c r="AL348" s="56">
        <v>801</v>
      </c>
      <c r="AM348" s="56" t="s">
        <v>2148</v>
      </c>
      <c r="AN348" s="56">
        <v>801</v>
      </c>
      <c r="AO348" s="56" t="s">
        <v>2148</v>
      </c>
      <c r="AP348" s="56">
        <v>801</v>
      </c>
      <c r="AQ348" s="56" t="s">
        <v>2148</v>
      </c>
      <c r="AR348" s="56">
        <v>801</v>
      </c>
      <c r="AS348" s="56" t="s">
        <v>2148</v>
      </c>
      <c r="AT348" s="56">
        <v>190</v>
      </c>
      <c r="AV348" s="56">
        <v>43</v>
      </c>
      <c r="AX348" s="56">
        <v>368</v>
      </c>
      <c r="AY348" s="56" t="s">
        <v>2147</v>
      </c>
      <c r="AZ348" s="56">
        <v>347</v>
      </c>
      <c r="BB348" s="56">
        <v>350</v>
      </c>
    </row>
    <row r="349" spans="1:54" ht="16" x14ac:dyDescent="0.2">
      <c r="A349" s="56">
        <v>348</v>
      </c>
      <c r="B349" s="56">
        <v>347</v>
      </c>
      <c r="C349" s="56">
        <v>347</v>
      </c>
      <c r="D349" s="56" t="s">
        <v>1236</v>
      </c>
      <c r="E349" s="56" t="s">
        <v>1237</v>
      </c>
      <c r="F349" s="56" t="s">
        <v>69</v>
      </c>
      <c r="G349" s="56" t="s">
        <v>77</v>
      </c>
      <c r="H349" s="56" t="s">
        <v>88</v>
      </c>
      <c r="I349" s="56" t="s">
        <v>50</v>
      </c>
      <c r="J349" s="56" t="s">
        <v>64</v>
      </c>
      <c r="K349" s="56">
        <v>20.5</v>
      </c>
      <c r="L349" s="56">
        <v>602</v>
      </c>
      <c r="M349" s="56">
        <v>37.1</v>
      </c>
      <c r="N349" s="56">
        <v>382</v>
      </c>
      <c r="O349" s="56">
        <v>16.8</v>
      </c>
      <c r="P349" s="56" t="s">
        <v>53</v>
      </c>
      <c r="Q349" s="56">
        <v>67.099999999999994</v>
      </c>
      <c r="R349" s="56">
        <v>236</v>
      </c>
      <c r="S349" s="56">
        <v>99</v>
      </c>
      <c r="T349" s="56">
        <v>128</v>
      </c>
      <c r="U349" s="56">
        <v>77.400000000000006</v>
      </c>
      <c r="V349" s="56">
        <v>238</v>
      </c>
      <c r="W349" s="56">
        <v>79.5</v>
      </c>
      <c r="X349" s="56">
        <v>209</v>
      </c>
      <c r="Y349" s="56">
        <v>61.1</v>
      </c>
      <c r="Z349" s="56">
        <v>678</v>
      </c>
      <c r="AA349" s="56">
        <v>23.1</v>
      </c>
      <c r="AB349" s="56">
        <v>669</v>
      </c>
      <c r="AC349" s="56">
        <v>50.6</v>
      </c>
      <c r="AD349" s="56" t="s">
        <v>724</v>
      </c>
      <c r="AE349" s="56">
        <v>41.6</v>
      </c>
      <c r="AF349" s="56">
        <v>602</v>
      </c>
      <c r="AH349" s="56">
        <v>382</v>
      </c>
      <c r="AJ349" s="56">
        <v>801</v>
      </c>
      <c r="AK349" s="56" t="s">
        <v>2148</v>
      </c>
      <c r="AL349" s="56">
        <v>236</v>
      </c>
      <c r="AN349" s="56">
        <v>128</v>
      </c>
      <c r="AP349" s="56">
        <v>238</v>
      </c>
      <c r="AR349" s="56">
        <v>209</v>
      </c>
      <c r="AT349" s="56">
        <v>678</v>
      </c>
      <c r="AV349" s="56">
        <v>669</v>
      </c>
      <c r="AX349" s="56">
        <v>693</v>
      </c>
      <c r="AY349" s="56" t="s">
        <v>2147</v>
      </c>
      <c r="AZ349" s="56">
        <v>347</v>
      </c>
      <c r="BB349" s="56">
        <v>347</v>
      </c>
    </row>
    <row r="350" spans="1:54" ht="16" x14ac:dyDescent="0.2">
      <c r="A350" s="56">
        <v>349</v>
      </c>
      <c r="B350" s="56">
        <v>347</v>
      </c>
      <c r="C350" s="56">
        <v>355</v>
      </c>
      <c r="D350" s="56" t="s">
        <v>1598</v>
      </c>
      <c r="E350" s="56" t="s">
        <v>423</v>
      </c>
      <c r="F350" s="56" t="s">
        <v>69</v>
      </c>
      <c r="G350" s="56" t="s">
        <v>77</v>
      </c>
      <c r="H350" s="56" t="s">
        <v>82</v>
      </c>
      <c r="I350" s="56" t="s">
        <v>50</v>
      </c>
      <c r="J350" s="56" t="s">
        <v>64</v>
      </c>
      <c r="K350" s="56">
        <v>39.200000000000003</v>
      </c>
      <c r="L350" s="56">
        <v>307</v>
      </c>
      <c r="M350" s="56">
        <v>24.9</v>
      </c>
      <c r="N350" s="56">
        <v>542</v>
      </c>
      <c r="O350" s="56">
        <v>14.9</v>
      </c>
      <c r="P350" s="56" t="s">
        <v>53</v>
      </c>
      <c r="Q350" s="56">
        <v>61.4</v>
      </c>
      <c r="R350" s="56">
        <v>279</v>
      </c>
      <c r="S350" s="56">
        <v>13.1</v>
      </c>
      <c r="T350" s="56" t="s">
        <v>53</v>
      </c>
      <c r="U350" s="56">
        <v>33.299999999999997</v>
      </c>
      <c r="V350" s="56">
        <v>554</v>
      </c>
      <c r="W350" s="56">
        <v>39.1</v>
      </c>
      <c r="X350" s="56">
        <v>506</v>
      </c>
      <c r="Y350" s="56">
        <v>92.2</v>
      </c>
      <c r="Z350" s="56">
        <v>142</v>
      </c>
      <c r="AA350" s="56">
        <v>47.6</v>
      </c>
      <c r="AB350" s="56">
        <v>368</v>
      </c>
      <c r="AC350" s="56">
        <v>75.8</v>
      </c>
      <c r="AD350" s="56">
        <v>226</v>
      </c>
      <c r="AE350" s="56">
        <v>41.6</v>
      </c>
      <c r="AF350" s="56">
        <v>307</v>
      </c>
      <c r="AH350" s="56">
        <v>542</v>
      </c>
      <c r="AJ350" s="56">
        <v>801</v>
      </c>
      <c r="AK350" s="56" t="s">
        <v>2148</v>
      </c>
      <c r="AL350" s="56">
        <v>279</v>
      </c>
      <c r="AN350" s="56">
        <v>801</v>
      </c>
      <c r="AO350" s="56" t="s">
        <v>2148</v>
      </c>
      <c r="AP350" s="56">
        <v>554</v>
      </c>
      <c r="AR350" s="56">
        <v>506</v>
      </c>
      <c r="AT350" s="56">
        <v>142</v>
      </c>
      <c r="AV350" s="56">
        <v>368</v>
      </c>
      <c r="AX350" s="56">
        <v>226</v>
      </c>
      <c r="AZ350" s="56">
        <v>347</v>
      </c>
      <c r="BB350" s="56">
        <v>355</v>
      </c>
    </row>
    <row r="351" spans="1:54" ht="16" x14ac:dyDescent="0.2">
      <c r="A351" s="56">
        <v>350</v>
      </c>
      <c r="B351" s="56">
        <v>350</v>
      </c>
      <c r="C351" s="56">
        <v>416</v>
      </c>
      <c r="D351" s="56" t="s">
        <v>1502</v>
      </c>
      <c r="E351" s="56" t="s">
        <v>767</v>
      </c>
      <c r="F351" s="56" t="s">
        <v>76</v>
      </c>
      <c r="G351" s="56" t="s">
        <v>77</v>
      </c>
      <c r="H351" s="56" t="s">
        <v>62</v>
      </c>
      <c r="I351" s="56" t="s">
        <v>50</v>
      </c>
      <c r="J351" s="56" t="s">
        <v>64</v>
      </c>
      <c r="K351" s="56">
        <v>32.200000000000003</v>
      </c>
      <c r="L351" s="56">
        <v>384</v>
      </c>
      <c r="M351" s="56">
        <v>35.6</v>
      </c>
      <c r="N351" s="56">
        <v>404</v>
      </c>
      <c r="O351" s="56">
        <v>67.3</v>
      </c>
      <c r="P351" s="56">
        <v>252</v>
      </c>
      <c r="Q351" s="56">
        <v>33.299999999999997</v>
      </c>
      <c r="R351" s="56">
        <v>546</v>
      </c>
      <c r="S351" s="56">
        <v>91.1</v>
      </c>
      <c r="T351" s="56">
        <v>217</v>
      </c>
      <c r="U351" s="56">
        <v>10.6</v>
      </c>
      <c r="V351" s="56" t="s">
        <v>53</v>
      </c>
      <c r="W351" s="56">
        <v>8.1</v>
      </c>
      <c r="X351" s="56" t="s">
        <v>53</v>
      </c>
      <c r="Y351" s="56">
        <v>57.5</v>
      </c>
      <c r="Z351" s="56">
        <v>725</v>
      </c>
      <c r="AA351" s="56">
        <v>65.900000000000006</v>
      </c>
      <c r="AB351" s="56">
        <v>237</v>
      </c>
      <c r="AC351" s="56">
        <v>53.2</v>
      </c>
      <c r="AD351" s="56" t="s">
        <v>1016</v>
      </c>
      <c r="AE351" s="56">
        <v>41.5</v>
      </c>
      <c r="AF351" s="56">
        <v>384</v>
      </c>
      <c r="AH351" s="56">
        <v>404</v>
      </c>
      <c r="AJ351" s="56">
        <v>252</v>
      </c>
      <c r="AL351" s="56">
        <v>546</v>
      </c>
      <c r="AN351" s="56">
        <v>217</v>
      </c>
      <c r="AP351" s="56">
        <v>801</v>
      </c>
      <c r="AQ351" s="56" t="s">
        <v>2148</v>
      </c>
      <c r="AR351" s="56">
        <v>801</v>
      </c>
      <c r="AS351" s="56" t="s">
        <v>2148</v>
      </c>
      <c r="AT351" s="56">
        <v>725</v>
      </c>
      <c r="AV351" s="56">
        <v>237</v>
      </c>
      <c r="AX351" s="56">
        <v>641</v>
      </c>
      <c r="AY351" s="56" t="s">
        <v>2147</v>
      </c>
      <c r="AZ351" s="56">
        <v>350</v>
      </c>
      <c r="BB351" s="56">
        <v>416</v>
      </c>
    </row>
    <row r="352" spans="1:54" ht="16" x14ac:dyDescent="0.2">
      <c r="A352" s="56">
        <v>351</v>
      </c>
      <c r="B352" s="56">
        <v>350</v>
      </c>
      <c r="C352" s="56">
        <v>309</v>
      </c>
      <c r="D352" s="56" t="s">
        <v>1419</v>
      </c>
      <c r="E352" s="56" t="s">
        <v>411</v>
      </c>
      <c r="F352" s="56" t="s">
        <v>69</v>
      </c>
      <c r="G352" s="56" t="s">
        <v>77</v>
      </c>
      <c r="H352" s="56" t="s">
        <v>82</v>
      </c>
      <c r="I352" s="56" t="s">
        <v>50</v>
      </c>
      <c r="J352" s="56" t="s">
        <v>64</v>
      </c>
      <c r="K352" s="56">
        <v>27.7</v>
      </c>
      <c r="L352" s="56">
        <v>455</v>
      </c>
      <c r="M352" s="56">
        <v>12.3</v>
      </c>
      <c r="N352" s="56" t="s">
        <v>52</v>
      </c>
      <c r="O352" s="56">
        <v>76.900000000000006</v>
      </c>
      <c r="P352" s="56">
        <v>184</v>
      </c>
      <c r="Q352" s="56">
        <v>17.7</v>
      </c>
      <c r="R352" s="56">
        <v>758</v>
      </c>
      <c r="S352" s="56">
        <v>100</v>
      </c>
      <c r="T352" s="56">
        <v>72</v>
      </c>
      <c r="U352" s="56">
        <v>100</v>
      </c>
      <c r="V352" s="56">
        <v>31</v>
      </c>
      <c r="W352" s="56">
        <v>100</v>
      </c>
      <c r="X352" s="56">
        <v>19</v>
      </c>
      <c r="Y352" s="56">
        <v>73.900000000000006</v>
      </c>
      <c r="Z352" s="56">
        <v>470</v>
      </c>
      <c r="AA352" s="56">
        <v>69.900000000000006</v>
      </c>
      <c r="AB352" s="56">
        <v>210</v>
      </c>
      <c r="AC352" s="56">
        <v>74.7</v>
      </c>
      <c r="AD352" s="56" t="s">
        <v>1420</v>
      </c>
      <c r="AE352" s="56">
        <v>41.5</v>
      </c>
      <c r="AF352" s="56">
        <v>455</v>
      </c>
      <c r="AH352" s="56">
        <v>701</v>
      </c>
      <c r="AI352" s="56" t="s">
        <v>2148</v>
      </c>
      <c r="AJ352" s="56">
        <v>184</v>
      </c>
      <c r="AL352" s="56">
        <v>758</v>
      </c>
      <c r="AN352" s="56">
        <v>72</v>
      </c>
      <c r="AP352" s="56">
        <v>31</v>
      </c>
      <c r="AR352" s="56">
        <v>19</v>
      </c>
      <c r="AT352" s="56">
        <v>470</v>
      </c>
      <c r="AV352" s="56">
        <v>210</v>
      </c>
      <c r="AX352" s="56">
        <v>243</v>
      </c>
      <c r="AY352" s="56" t="s">
        <v>2147</v>
      </c>
      <c r="AZ352" s="56">
        <v>350</v>
      </c>
      <c r="BB352" s="56">
        <v>309</v>
      </c>
    </row>
    <row r="353" spans="1:54" ht="16" x14ac:dyDescent="0.2">
      <c r="A353" s="56">
        <v>352</v>
      </c>
      <c r="B353" s="56">
        <v>350</v>
      </c>
      <c r="C353" s="56">
        <v>367</v>
      </c>
      <c r="D353" s="56" t="s">
        <v>1631</v>
      </c>
      <c r="E353" s="56" t="s">
        <v>216</v>
      </c>
      <c r="F353" s="56" t="s">
        <v>69</v>
      </c>
      <c r="G353" s="56" t="s">
        <v>77</v>
      </c>
      <c r="H353" s="56" t="s">
        <v>82</v>
      </c>
      <c r="I353" s="56" t="s">
        <v>50</v>
      </c>
      <c r="J353" s="56" t="s">
        <v>64</v>
      </c>
      <c r="K353" s="56">
        <v>42.3</v>
      </c>
      <c r="L353" s="56">
        <v>280</v>
      </c>
      <c r="M353" s="56">
        <v>41.5</v>
      </c>
      <c r="N353" s="56">
        <v>327</v>
      </c>
      <c r="O353" s="56">
        <v>79.599999999999994</v>
      </c>
      <c r="P353" s="56">
        <v>170</v>
      </c>
      <c r="Q353" s="56">
        <v>15.5</v>
      </c>
      <c r="R353" s="56">
        <v>793</v>
      </c>
      <c r="S353" s="56">
        <v>35.6</v>
      </c>
      <c r="T353" s="56">
        <v>532</v>
      </c>
      <c r="U353" s="56">
        <v>8.4</v>
      </c>
      <c r="V353" s="56" t="s">
        <v>53</v>
      </c>
      <c r="W353" s="56">
        <v>14.1</v>
      </c>
      <c r="X353" s="56" t="s">
        <v>53</v>
      </c>
      <c r="Y353" s="56">
        <v>82.5</v>
      </c>
      <c r="Z353" s="56">
        <v>302</v>
      </c>
      <c r="AA353" s="56">
        <v>45.3</v>
      </c>
      <c r="AB353" s="56">
        <v>387</v>
      </c>
      <c r="AC353" s="56">
        <v>74.599999999999994</v>
      </c>
      <c r="AD353" s="56" t="s">
        <v>1211</v>
      </c>
      <c r="AE353" s="56">
        <v>41.5</v>
      </c>
      <c r="AF353" s="56">
        <v>280</v>
      </c>
      <c r="AH353" s="56">
        <v>327</v>
      </c>
      <c r="AJ353" s="56">
        <v>170</v>
      </c>
      <c r="AL353" s="56">
        <v>793</v>
      </c>
      <c r="AN353" s="56">
        <v>532</v>
      </c>
      <c r="AP353" s="56">
        <v>801</v>
      </c>
      <c r="AQ353" s="56" t="s">
        <v>2148</v>
      </c>
      <c r="AR353" s="56">
        <v>801</v>
      </c>
      <c r="AS353" s="56" t="s">
        <v>2148</v>
      </c>
      <c r="AT353" s="56">
        <v>302</v>
      </c>
      <c r="AV353" s="56">
        <v>387</v>
      </c>
      <c r="AX353" s="56">
        <v>247</v>
      </c>
      <c r="AY353" s="56" t="s">
        <v>2147</v>
      </c>
      <c r="AZ353" s="56">
        <v>350</v>
      </c>
      <c r="BB353" s="56">
        <v>367</v>
      </c>
    </row>
    <row r="354" spans="1:54" ht="16" x14ac:dyDescent="0.2">
      <c r="A354" s="56">
        <v>353</v>
      </c>
      <c r="B354" s="56">
        <v>350</v>
      </c>
      <c r="C354" s="56">
        <v>377</v>
      </c>
      <c r="D354" s="56" t="s">
        <v>1697</v>
      </c>
      <c r="E354" s="56" t="s">
        <v>91</v>
      </c>
      <c r="F354" s="56" t="s">
        <v>76</v>
      </c>
      <c r="G354" s="56" t="s">
        <v>77</v>
      </c>
      <c r="H354" s="56" t="s">
        <v>82</v>
      </c>
      <c r="I354" s="56" t="s">
        <v>50</v>
      </c>
      <c r="J354" s="56" t="s">
        <v>64</v>
      </c>
      <c r="K354" s="56">
        <v>49.9</v>
      </c>
      <c r="L354" s="56">
        <v>225</v>
      </c>
      <c r="M354" s="56">
        <v>32.9</v>
      </c>
      <c r="N354" s="56">
        <v>436</v>
      </c>
      <c r="O354" s="56">
        <v>58.9</v>
      </c>
      <c r="P354" s="56">
        <v>307</v>
      </c>
      <c r="Q354" s="56">
        <v>30</v>
      </c>
      <c r="R354" s="56">
        <v>588</v>
      </c>
      <c r="S354" s="56">
        <v>18.100000000000001</v>
      </c>
      <c r="T354" s="56">
        <v>742</v>
      </c>
      <c r="U354" s="56">
        <v>31.1</v>
      </c>
      <c r="V354" s="56">
        <v>577</v>
      </c>
      <c r="W354" s="56">
        <v>37</v>
      </c>
      <c r="X354" s="56">
        <v>526</v>
      </c>
      <c r="Y354" s="56">
        <v>68.400000000000006</v>
      </c>
      <c r="Z354" s="56">
        <v>561</v>
      </c>
      <c r="AA354" s="56">
        <v>18.100000000000001</v>
      </c>
      <c r="AB354" s="56">
        <v>757</v>
      </c>
      <c r="AC354" s="56">
        <v>73.400000000000006</v>
      </c>
      <c r="AD354" s="56" t="s">
        <v>1175</v>
      </c>
      <c r="AE354" s="56">
        <v>41.5</v>
      </c>
      <c r="AF354" s="56">
        <v>225</v>
      </c>
      <c r="AH354" s="56">
        <v>436</v>
      </c>
      <c r="AJ354" s="56">
        <v>307</v>
      </c>
      <c r="AL354" s="56">
        <v>588</v>
      </c>
      <c r="AN354" s="56">
        <v>742</v>
      </c>
      <c r="AP354" s="56">
        <v>577</v>
      </c>
      <c r="AR354" s="56">
        <v>526</v>
      </c>
      <c r="AT354" s="56">
        <v>561</v>
      </c>
      <c r="AV354" s="56">
        <v>757</v>
      </c>
      <c r="AX354" s="56">
        <v>267</v>
      </c>
      <c r="AY354" s="56" t="s">
        <v>2147</v>
      </c>
      <c r="AZ354" s="56">
        <v>350</v>
      </c>
      <c r="BB354" s="56">
        <v>377</v>
      </c>
    </row>
    <row r="355" spans="1:54" ht="16" x14ac:dyDescent="0.2">
      <c r="A355" s="56">
        <v>354</v>
      </c>
      <c r="B355" s="56">
        <v>354</v>
      </c>
      <c r="C355" s="56">
        <v>315</v>
      </c>
      <c r="D355" s="56" t="s">
        <v>1324</v>
      </c>
      <c r="E355" s="56" t="s">
        <v>147</v>
      </c>
      <c r="F355" s="56" t="s">
        <v>76</v>
      </c>
      <c r="G355" s="56" t="s">
        <v>58</v>
      </c>
      <c r="H355" s="56" t="s">
        <v>49</v>
      </c>
      <c r="I355" s="56" t="s">
        <v>50</v>
      </c>
      <c r="J355" s="56" t="s">
        <v>64</v>
      </c>
      <c r="K355" s="56">
        <v>24</v>
      </c>
      <c r="L355" s="56">
        <v>530</v>
      </c>
      <c r="M355" s="56">
        <v>47.6</v>
      </c>
      <c r="N355" s="56">
        <v>274</v>
      </c>
      <c r="O355" s="56">
        <v>5.3</v>
      </c>
      <c r="P355" s="56" t="s">
        <v>53</v>
      </c>
      <c r="Q355" s="56">
        <v>97.5</v>
      </c>
      <c r="R355" s="56">
        <v>51</v>
      </c>
      <c r="S355" s="56">
        <v>9.8000000000000007</v>
      </c>
      <c r="T355" s="56" t="s">
        <v>53</v>
      </c>
      <c r="U355" s="56">
        <v>3.1</v>
      </c>
      <c r="V355" s="56" t="s">
        <v>53</v>
      </c>
      <c r="W355" s="56">
        <v>7.8</v>
      </c>
      <c r="X355" s="56" t="s">
        <v>53</v>
      </c>
      <c r="Y355" s="56">
        <v>67.5</v>
      </c>
      <c r="Z355" s="56">
        <v>577</v>
      </c>
      <c r="AA355" s="56">
        <v>27.8</v>
      </c>
      <c r="AB355" s="56">
        <v>599</v>
      </c>
      <c r="AC355" s="56">
        <v>46.9</v>
      </c>
      <c r="AD355" s="56" t="s">
        <v>135</v>
      </c>
      <c r="AE355" s="56">
        <v>41.3</v>
      </c>
      <c r="AF355" s="56">
        <v>530</v>
      </c>
      <c r="AH355" s="56">
        <v>274</v>
      </c>
      <c r="AJ355" s="56">
        <v>801</v>
      </c>
      <c r="AK355" s="56" t="s">
        <v>2148</v>
      </c>
      <c r="AL355" s="56">
        <v>51</v>
      </c>
      <c r="AN355" s="56">
        <v>801</v>
      </c>
      <c r="AO355" s="56" t="s">
        <v>2148</v>
      </c>
      <c r="AP355" s="56">
        <v>801</v>
      </c>
      <c r="AQ355" s="56" t="s">
        <v>2148</v>
      </c>
      <c r="AR355" s="56">
        <v>801</v>
      </c>
      <c r="AS355" s="56" t="s">
        <v>2148</v>
      </c>
      <c r="AT355" s="56">
        <v>577</v>
      </c>
      <c r="AV355" s="56">
        <v>599</v>
      </c>
      <c r="AX355" s="56">
        <v>793</v>
      </c>
      <c r="AY355" s="56" t="s">
        <v>2147</v>
      </c>
      <c r="AZ355" s="56">
        <v>354</v>
      </c>
      <c r="BB355" s="56">
        <v>315</v>
      </c>
    </row>
    <row r="356" spans="1:54" ht="16" x14ac:dyDescent="0.2">
      <c r="A356" s="56">
        <v>355</v>
      </c>
      <c r="B356" s="56">
        <v>355</v>
      </c>
      <c r="C356" s="56">
        <v>377</v>
      </c>
      <c r="D356" s="56" t="s">
        <v>1410</v>
      </c>
      <c r="E356" s="56" t="s">
        <v>75</v>
      </c>
      <c r="F356" s="56" t="s">
        <v>76</v>
      </c>
      <c r="G356" s="56" t="s">
        <v>84</v>
      </c>
      <c r="H356" s="56" t="s">
        <v>82</v>
      </c>
      <c r="I356" s="56" t="s">
        <v>50</v>
      </c>
      <c r="J356" s="56" t="s">
        <v>64</v>
      </c>
      <c r="K356" s="56">
        <v>27.1</v>
      </c>
      <c r="L356" s="56">
        <v>464</v>
      </c>
      <c r="M356" s="56">
        <v>24.4</v>
      </c>
      <c r="N356" s="56">
        <v>552</v>
      </c>
      <c r="O356" s="56">
        <v>28.8</v>
      </c>
      <c r="P356" s="56">
        <v>659</v>
      </c>
      <c r="Q356" s="56">
        <v>93.9</v>
      </c>
      <c r="R356" s="56">
        <v>81</v>
      </c>
      <c r="S356" s="56">
        <v>17.8</v>
      </c>
      <c r="T356" s="56">
        <v>749</v>
      </c>
      <c r="U356" s="56">
        <v>5</v>
      </c>
      <c r="V356" s="56" t="s">
        <v>53</v>
      </c>
      <c r="W356" s="56">
        <v>3.9</v>
      </c>
      <c r="X356" s="56" t="s">
        <v>53</v>
      </c>
      <c r="Y356" s="56">
        <v>56.1</v>
      </c>
      <c r="Z356" s="56">
        <v>748</v>
      </c>
      <c r="AA356" s="56">
        <v>47.3</v>
      </c>
      <c r="AB356" s="56">
        <v>370</v>
      </c>
      <c r="AC356" s="56">
        <v>44.9</v>
      </c>
      <c r="AD356" s="56" t="s">
        <v>53</v>
      </c>
      <c r="AE356" s="56">
        <v>41.2</v>
      </c>
      <c r="AF356" s="56">
        <v>464</v>
      </c>
      <c r="AH356" s="56">
        <v>552</v>
      </c>
      <c r="AJ356" s="56">
        <v>659</v>
      </c>
      <c r="AL356" s="56">
        <v>81</v>
      </c>
      <c r="AN356" s="56">
        <v>749</v>
      </c>
      <c r="AP356" s="56">
        <v>801</v>
      </c>
      <c r="AQ356" s="56" t="s">
        <v>2148</v>
      </c>
      <c r="AR356" s="56">
        <v>801</v>
      </c>
      <c r="AS356" s="56" t="s">
        <v>2148</v>
      </c>
      <c r="AT356" s="56">
        <v>748</v>
      </c>
      <c r="AV356" s="56">
        <v>370</v>
      </c>
      <c r="AX356" s="56">
        <v>801</v>
      </c>
      <c r="AY356" s="56" t="s">
        <v>2148</v>
      </c>
      <c r="AZ356" s="56">
        <v>355</v>
      </c>
      <c r="BB356" s="56">
        <v>377</v>
      </c>
    </row>
    <row r="357" spans="1:54" ht="16" x14ac:dyDescent="0.2">
      <c r="A357" s="56">
        <v>356</v>
      </c>
      <c r="B357" s="56">
        <v>355</v>
      </c>
      <c r="C357" s="56">
        <v>321</v>
      </c>
      <c r="D357" s="56" t="s">
        <v>1432</v>
      </c>
      <c r="E357" s="56" t="s">
        <v>646</v>
      </c>
      <c r="F357" s="56" t="s">
        <v>69</v>
      </c>
      <c r="G357" s="56" t="s">
        <v>77</v>
      </c>
      <c r="H357" s="56" t="s">
        <v>62</v>
      </c>
      <c r="I357" s="56" t="s">
        <v>50</v>
      </c>
      <c r="J357" s="56" t="s">
        <v>64</v>
      </c>
      <c r="K357" s="56">
        <v>28.2</v>
      </c>
      <c r="L357" s="56">
        <v>448</v>
      </c>
      <c r="M357" s="56">
        <v>51.2</v>
      </c>
      <c r="N357" s="56">
        <v>244</v>
      </c>
      <c r="O357" s="56">
        <v>5.9</v>
      </c>
      <c r="P357" s="56" t="s">
        <v>53</v>
      </c>
      <c r="Q357" s="56">
        <v>80.900000000000006</v>
      </c>
      <c r="R357" s="56">
        <v>153</v>
      </c>
      <c r="U357" s="56">
        <v>9.6</v>
      </c>
      <c r="V357" s="56" t="s">
        <v>53</v>
      </c>
      <c r="W357" s="56">
        <v>14.9</v>
      </c>
      <c r="X357" s="56" t="s">
        <v>53</v>
      </c>
      <c r="Y357" s="56">
        <v>72</v>
      </c>
      <c r="Z357" s="56">
        <v>499</v>
      </c>
      <c r="AA357" s="56">
        <v>51.4</v>
      </c>
      <c r="AB357" s="56">
        <v>331</v>
      </c>
      <c r="AC357" s="56">
        <v>49.3</v>
      </c>
      <c r="AD357" s="56" t="s">
        <v>833</v>
      </c>
      <c r="AE357" s="56">
        <v>41.2</v>
      </c>
      <c r="AF357" s="56">
        <v>448</v>
      </c>
      <c r="AH357" s="56">
        <v>244</v>
      </c>
      <c r="AJ357" s="56">
        <v>801</v>
      </c>
      <c r="AK357" s="56" t="s">
        <v>2148</v>
      </c>
      <c r="AL357" s="56">
        <v>153</v>
      </c>
      <c r="AP357" s="56">
        <v>801</v>
      </c>
      <c r="AQ357" s="56" t="s">
        <v>2148</v>
      </c>
      <c r="AR357" s="56">
        <v>801</v>
      </c>
      <c r="AS357" s="56" t="s">
        <v>2148</v>
      </c>
      <c r="AT357" s="56">
        <v>499</v>
      </c>
      <c r="AV357" s="56">
        <v>331</v>
      </c>
      <c r="AX357" s="56">
        <v>725</v>
      </c>
      <c r="AY357" s="56" t="s">
        <v>2147</v>
      </c>
      <c r="AZ357" s="56">
        <v>355</v>
      </c>
      <c r="BB357" s="56">
        <v>321</v>
      </c>
    </row>
    <row r="358" spans="1:54" ht="16" x14ac:dyDescent="0.2">
      <c r="A358" s="56">
        <v>357</v>
      </c>
      <c r="B358" s="56">
        <v>355</v>
      </c>
      <c r="C358" s="56">
        <v>393</v>
      </c>
      <c r="D358" s="56" t="s">
        <v>1615</v>
      </c>
      <c r="E358" s="56" t="s">
        <v>133</v>
      </c>
      <c r="F358" s="56" t="s">
        <v>69</v>
      </c>
      <c r="G358" s="56" t="s">
        <v>77</v>
      </c>
      <c r="H358" s="56" t="s">
        <v>49</v>
      </c>
      <c r="I358" s="56" t="s">
        <v>50</v>
      </c>
      <c r="J358" s="56" t="s">
        <v>64</v>
      </c>
      <c r="K358" s="56">
        <v>40.700000000000003</v>
      </c>
      <c r="L358" s="56">
        <v>294</v>
      </c>
      <c r="M358" s="56">
        <v>25.2</v>
      </c>
      <c r="N358" s="56">
        <v>534</v>
      </c>
      <c r="O358" s="56">
        <v>14.9</v>
      </c>
      <c r="P358" s="56" t="s">
        <v>53</v>
      </c>
      <c r="Q358" s="56">
        <v>65.5</v>
      </c>
      <c r="R358" s="56">
        <v>246</v>
      </c>
      <c r="S358" s="56">
        <v>19.7</v>
      </c>
      <c r="T358" s="56">
        <v>716</v>
      </c>
      <c r="U358" s="56">
        <v>58.8</v>
      </c>
      <c r="V358" s="56">
        <v>348</v>
      </c>
      <c r="W358" s="56">
        <v>62.8</v>
      </c>
      <c r="X358" s="56">
        <v>315</v>
      </c>
      <c r="Y358" s="56">
        <v>71.7</v>
      </c>
      <c r="Z358" s="56">
        <v>505</v>
      </c>
      <c r="AA358" s="56">
        <v>8.5</v>
      </c>
      <c r="AB358" s="56" t="s">
        <v>53</v>
      </c>
      <c r="AC358" s="56">
        <v>70.3</v>
      </c>
      <c r="AD358" s="56" t="s">
        <v>1405</v>
      </c>
      <c r="AE358" s="56">
        <v>41.2</v>
      </c>
      <c r="AF358" s="56">
        <v>294</v>
      </c>
      <c r="AH358" s="56">
        <v>534</v>
      </c>
      <c r="AJ358" s="56">
        <v>801</v>
      </c>
      <c r="AK358" s="56" t="s">
        <v>2148</v>
      </c>
      <c r="AL358" s="56">
        <v>246</v>
      </c>
      <c r="AN358" s="56">
        <v>716</v>
      </c>
      <c r="AP358" s="56">
        <v>348</v>
      </c>
      <c r="AR358" s="56">
        <v>315</v>
      </c>
      <c r="AT358" s="56">
        <v>505</v>
      </c>
      <c r="AV358" s="56">
        <v>801</v>
      </c>
      <c r="AW358" s="56" t="s">
        <v>2148</v>
      </c>
      <c r="AX358" s="56">
        <v>313</v>
      </c>
      <c r="AY358" s="56" t="s">
        <v>2147</v>
      </c>
      <c r="AZ358" s="56">
        <v>355</v>
      </c>
      <c r="BB358" s="56">
        <v>393</v>
      </c>
    </row>
    <row r="359" spans="1:54" ht="16" x14ac:dyDescent="0.2">
      <c r="A359" s="56">
        <v>358</v>
      </c>
      <c r="B359" s="56">
        <v>358</v>
      </c>
      <c r="C359" s="56">
        <v>371</v>
      </c>
      <c r="D359" s="56" t="s">
        <v>1498</v>
      </c>
      <c r="E359" s="56" t="s">
        <v>46</v>
      </c>
      <c r="F359" s="56" t="s">
        <v>47</v>
      </c>
      <c r="G359" s="56" t="s">
        <v>77</v>
      </c>
      <c r="H359" s="56" t="s">
        <v>82</v>
      </c>
      <c r="I359" s="56" t="s">
        <v>50</v>
      </c>
      <c r="J359" s="56" t="s">
        <v>51</v>
      </c>
      <c r="K359" s="56">
        <v>31.7</v>
      </c>
      <c r="L359" s="56">
        <v>389</v>
      </c>
      <c r="M359" s="56">
        <v>45.8</v>
      </c>
      <c r="N359" s="56">
        <v>297</v>
      </c>
      <c r="O359" s="56">
        <v>30.3</v>
      </c>
      <c r="P359" s="56">
        <v>628</v>
      </c>
      <c r="Q359" s="56">
        <v>43.4</v>
      </c>
      <c r="R359" s="56">
        <v>436</v>
      </c>
      <c r="S359" s="56">
        <v>13</v>
      </c>
      <c r="T359" s="56" t="s">
        <v>53</v>
      </c>
      <c r="U359" s="56">
        <v>39.200000000000003</v>
      </c>
      <c r="V359" s="56">
        <v>498</v>
      </c>
      <c r="W359" s="56">
        <v>44.7</v>
      </c>
      <c r="X359" s="56">
        <v>466</v>
      </c>
      <c r="Y359" s="56">
        <v>78.7</v>
      </c>
      <c r="Z359" s="56">
        <v>373</v>
      </c>
      <c r="AA359" s="56">
        <v>85.8</v>
      </c>
      <c r="AB359" s="56">
        <v>133</v>
      </c>
      <c r="AC359" s="56">
        <v>60</v>
      </c>
      <c r="AD359" s="56" t="s">
        <v>1499</v>
      </c>
      <c r="AE359" s="56">
        <v>41.1</v>
      </c>
      <c r="AF359" s="56">
        <v>389</v>
      </c>
      <c r="AH359" s="56">
        <v>297</v>
      </c>
      <c r="AJ359" s="56">
        <v>628</v>
      </c>
      <c r="AL359" s="56">
        <v>436</v>
      </c>
      <c r="AN359" s="56">
        <v>801</v>
      </c>
      <c r="AO359" s="56" t="s">
        <v>2148</v>
      </c>
      <c r="AP359" s="56">
        <v>498</v>
      </c>
      <c r="AR359" s="56">
        <v>466</v>
      </c>
      <c r="AT359" s="56">
        <v>373</v>
      </c>
      <c r="AV359" s="56">
        <v>133</v>
      </c>
      <c r="AX359" s="56">
        <v>502</v>
      </c>
      <c r="AY359" s="56" t="s">
        <v>2147</v>
      </c>
      <c r="AZ359" s="56">
        <v>358</v>
      </c>
      <c r="BB359" s="56">
        <v>371</v>
      </c>
    </row>
    <row r="360" spans="1:54" ht="16" x14ac:dyDescent="0.2">
      <c r="A360" s="56">
        <v>359</v>
      </c>
      <c r="B360" s="56">
        <v>358</v>
      </c>
      <c r="C360" s="56">
        <v>368</v>
      </c>
      <c r="D360" s="56" t="s">
        <v>1750</v>
      </c>
      <c r="E360" s="56" t="s">
        <v>546</v>
      </c>
      <c r="F360" s="56" t="s">
        <v>76</v>
      </c>
      <c r="G360" s="56" t="s">
        <v>77</v>
      </c>
      <c r="H360" s="56" t="s">
        <v>82</v>
      </c>
      <c r="I360" s="56" t="s">
        <v>50</v>
      </c>
      <c r="J360" s="56" t="s">
        <v>64</v>
      </c>
      <c r="K360" s="56">
        <v>59.4</v>
      </c>
      <c r="L360" s="56">
        <v>177</v>
      </c>
      <c r="M360" s="56">
        <v>38.799999999999997</v>
      </c>
      <c r="N360" s="56">
        <v>358</v>
      </c>
      <c r="O360" s="56">
        <v>82.4</v>
      </c>
      <c r="P360" s="56">
        <v>155</v>
      </c>
      <c r="Q360" s="56">
        <v>9</v>
      </c>
      <c r="R360" s="56" t="s">
        <v>53</v>
      </c>
      <c r="S360" s="56">
        <v>8.5</v>
      </c>
      <c r="T360" s="56" t="s">
        <v>53</v>
      </c>
      <c r="U360" s="56">
        <v>9.1</v>
      </c>
      <c r="V360" s="56" t="s">
        <v>53</v>
      </c>
      <c r="W360" s="56">
        <v>14</v>
      </c>
      <c r="X360" s="56" t="s">
        <v>53</v>
      </c>
      <c r="Y360" s="56">
        <v>67.900000000000006</v>
      </c>
      <c r="Z360" s="56">
        <v>569</v>
      </c>
      <c r="AA360" s="56">
        <v>17.399999999999999</v>
      </c>
      <c r="AB360" s="56">
        <v>774</v>
      </c>
      <c r="AC360" s="56">
        <v>61.2</v>
      </c>
      <c r="AD360" s="56" t="s">
        <v>938</v>
      </c>
      <c r="AE360" s="56">
        <v>41.1</v>
      </c>
      <c r="AF360" s="56">
        <v>177</v>
      </c>
      <c r="AH360" s="56">
        <v>358</v>
      </c>
      <c r="AJ360" s="56">
        <v>155</v>
      </c>
      <c r="AL360" s="56">
        <v>801</v>
      </c>
      <c r="AM360" s="56" t="s">
        <v>2148</v>
      </c>
      <c r="AN360" s="56">
        <v>801</v>
      </c>
      <c r="AO360" s="56" t="s">
        <v>2148</v>
      </c>
      <c r="AP360" s="56">
        <v>801</v>
      </c>
      <c r="AQ360" s="56" t="s">
        <v>2148</v>
      </c>
      <c r="AR360" s="56">
        <v>801</v>
      </c>
      <c r="AS360" s="56" t="s">
        <v>2148</v>
      </c>
      <c r="AT360" s="56">
        <v>569</v>
      </c>
      <c r="AV360" s="56">
        <v>774</v>
      </c>
      <c r="AX360" s="56">
        <v>474</v>
      </c>
      <c r="AY360" s="56" t="s">
        <v>2147</v>
      </c>
      <c r="AZ360" s="56">
        <v>358</v>
      </c>
      <c r="BB360" s="56">
        <v>368</v>
      </c>
    </row>
    <row r="361" spans="1:54" ht="16" x14ac:dyDescent="0.2">
      <c r="A361" s="56">
        <v>360</v>
      </c>
      <c r="B361" s="56">
        <v>358</v>
      </c>
      <c r="C361" s="56">
        <v>349</v>
      </c>
      <c r="D361" s="56" t="s">
        <v>1369</v>
      </c>
      <c r="E361" s="56" t="s">
        <v>160</v>
      </c>
      <c r="F361" s="56" t="s">
        <v>47</v>
      </c>
      <c r="G361" s="56" t="s">
        <v>77</v>
      </c>
      <c r="H361" s="56" t="s">
        <v>49</v>
      </c>
      <c r="I361" s="56" t="s">
        <v>50</v>
      </c>
      <c r="J361" s="56" t="s">
        <v>64</v>
      </c>
      <c r="K361" s="56">
        <v>25.6</v>
      </c>
      <c r="L361" s="56">
        <v>495</v>
      </c>
      <c r="M361" s="56">
        <v>17.3</v>
      </c>
      <c r="N361" s="56" t="s">
        <v>52</v>
      </c>
      <c r="O361" s="56">
        <v>6.2</v>
      </c>
      <c r="P361" s="56" t="s">
        <v>53</v>
      </c>
      <c r="Q361" s="56">
        <v>78.7</v>
      </c>
      <c r="R361" s="56">
        <v>163</v>
      </c>
      <c r="S361" s="56">
        <v>97.2</v>
      </c>
      <c r="T361" s="56">
        <v>149</v>
      </c>
      <c r="U361" s="56">
        <v>46</v>
      </c>
      <c r="V361" s="56">
        <v>440</v>
      </c>
      <c r="W361" s="56">
        <v>51</v>
      </c>
      <c r="X361" s="56">
        <v>406</v>
      </c>
      <c r="Y361" s="56">
        <v>61.3</v>
      </c>
      <c r="Z361" s="56">
        <v>673</v>
      </c>
      <c r="AA361" s="56">
        <v>21.2</v>
      </c>
      <c r="AB361" s="56">
        <v>703</v>
      </c>
      <c r="AC361" s="56">
        <v>79.900000000000006</v>
      </c>
      <c r="AD361" s="56" t="s">
        <v>1370</v>
      </c>
      <c r="AE361" s="56">
        <v>41.1</v>
      </c>
      <c r="AF361" s="56">
        <v>495</v>
      </c>
      <c r="AH361" s="56">
        <v>701</v>
      </c>
      <c r="AI361" s="56" t="s">
        <v>2148</v>
      </c>
      <c r="AJ361" s="56">
        <v>801</v>
      </c>
      <c r="AK361" s="56" t="s">
        <v>2148</v>
      </c>
      <c r="AL361" s="56">
        <v>163</v>
      </c>
      <c r="AN361" s="56">
        <v>149</v>
      </c>
      <c r="AP361" s="56">
        <v>440</v>
      </c>
      <c r="AR361" s="56">
        <v>406</v>
      </c>
      <c r="AT361" s="56">
        <v>673</v>
      </c>
      <c r="AV361" s="56">
        <v>703</v>
      </c>
      <c r="AX361" s="56">
        <v>172</v>
      </c>
      <c r="AY361" s="56" t="s">
        <v>2147</v>
      </c>
      <c r="AZ361" s="56">
        <v>358</v>
      </c>
      <c r="BB361" s="56">
        <v>349</v>
      </c>
    </row>
    <row r="362" spans="1:54" ht="16" x14ac:dyDescent="0.2">
      <c r="A362" s="56">
        <v>361</v>
      </c>
      <c r="B362" s="56">
        <v>358</v>
      </c>
      <c r="C362" s="56">
        <v>389</v>
      </c>
      <c r="D362" s="56" t="s">
        <v>1542</v>
      </c>
      <c r="E362" s="56" t="s">
        <v>46</v>
      </c>
      <c r="F362" s="56" t="s">
        <v>47</v>
      </c>
      <c r="G362" s="56" t="s">
        <v>84</v>
      </c>
      <c r="H362" s="56" t="s">
        <v>82</v>
      </c>
      <c r="I362" s="56" t="s">
        <v>50</v>
      </c>
      <c r="J362" s="56" t="s">
        <v>64</v>
      </c>
      <c r="K362" s="56">
        <v>34.5</v>
      </c>
      <c r="L362" s="56">
        <v>352</v>
      </c>
      <c r="M362" s="56">
        <v>39.4</v>
      </c>
      <c r="N362" s="56">
        <v>347</v>
      </c>
      <c r="O362" s="56">
        <v>26.3</v>
      </c>
      <c r="P362" s="56">
        <v>710</v>
      </c>
      <c r="Q362" s="56">
        <v>38.700000000000003</v>
      </c>
      <c r="R362" s="56">
        <v>484</v>
      </c>
      <c r="S362" s="56">
        <v>81.599999999999994</v>
      </c>
      <c r="T362" s="56">
        <v>282</v>
      </c>
      <c r="U362" s="56">
        <v>27.9</v>
      </c>
      <c r="V362" s="56">
        <v>616</v>
      </c>
      <c r="W362" s="56">
        <v>33.9</v>
      </c>
      <c r="X362" s="56">
        <v>563</v>
      </c>
      <c r="Y362" s="56">
        <v>86.1</v>
      </c>
      <c r="Z362" s="56">
        <v>236</v>
      </c>
      <c r="AA362" s="56">
        <v>41.1</v>
      </c>
      <c r="AB362" s="56">
        <v>426</v>
      </c>
      <c r="AC362" s="56">
        <v>68.2</v>
      </c>
      <c r="AD362" s="56" t="s">
        <v>1361</v>
      </c>
      <c r="AE362" s="56">
        <v>41.1</v>
      </c>
      <c r="AF362" s="56">
        <v>352</v>
      </c>
      <c r="AH362" s="56">
        <v>347</v>
      </c>
      <c r="AJ362" s="56">
        <v>710</v>
      </c>
      <c r="AL362" s="56">
        <v>484</v>
      </c>
      <c r="AN362" s="56">
        <v>282</v>
      </c>
      <c r="AP362" s="56">
        <v>616</v>
      </c>
      <c r="AR362" s="56">
        <v>563</v>
      </c>
      <c r="AT362" s="56">
        <v>236</v>
      </c>
      <c r="AV362" s="56">
        <v>426</v>
      </c>
      <c r="AX362" s="56">
        <v>346</v>
      </c>
      <c r="AY362" s="56" t="s">
        <v>2147</v>
      </c>
      <c r="AZ362" s="56">
        <v>358</v>
      </c>
      <c r="BB362" s="56">
        <v>389</v>
      </c>
    </row>
    <row r="363" spans="1:54" ht="16" x14ac:dyDescent="0.2">
      <c r="A363" s="56">
        <v>362</v>
      </c>
      <c r="B363" s="56">
        <v>362</v>
      </c>
      <c r="D363" s="56" t="s">
        <v>1490</v>
      </c>
      <c r="E363" s="56" t="s">
        <v>75</v>
      </c>
      <c r="F363" s="56" t="s">
        <v>76</v>
      </c>
      <c r="G363" s="56" t="s">
        <v>84</v>
      </c>
      <c r="H363" s="56" t="s">
        <v>82</v>
      </c>
      <c r="I363" s="56" t="s">
        <v>50</v>
      </c>
      <c r="J363" s="56" t="s">
        <v>64</v>
      </c>
      <c r="K363" s="56">
        <v>30.9</v>
      </c>
      <c r="L363" s="56">
        <v>396</v>
      </c>
      <c r="M363" s="56">
        <v>11.9</v>
      </c>
      <c r="N363" s="56" t="s">
        <v>52</v>
      </c>
      <c r="O363" s="56">
        <v>100</v>
      </c>
      <c r="P363" s="56">
        <v>11</v>
      </c>
      <c r="Q363" s="56">
        <v>75.099999999999994</v>
      </c>
      <c r="R363" s="56">
        <v>179</v>
      </c>
      <c r="U363" s="56">
        <v>3.9</v>
      </c>
      <c r="V363" s="56" t="s">
        <v>53</v>
      </c>
      <c r="W363" s="56">
        <v>3.1</v>
      </c>
      <c r="X363" s="56" t="s">
        <v>53</v>
      </c>
      <c r="Y363" s="56">
        <v>93.7</v>
      </c>
      <c r="Z363" s="56">
        <v>108</v>
      </c>
      <c r="AA363" s="56">
        <v>15.6</v>
      </c>
      <c r="AB363" s="56" t="s">
        <v>53</v>
      </c>
      <c r="AE363" s="56">
        <v>40.9</v>
      </c>
      <c r="AF363" s="56">
        <v>396</v>
      </c>
      <c r="AH363" s="56">
        <v>701</v>
      </c>
      <c r="AI363" s="56" t="s">
        <v>2148</v>
      </c>
      <c r="AJ363" s="56">
        <v>11</v>
      </c>
      <c r="AL363" s="56">
        <v>179</v>
      </c>
      <c r="AP363" s="56">
        <v>801</v>
      </c>
      <c r="AQ363" s="56" t="s">
        <v>2148</v>
      </c>
      <c r="AR363" s="56">
        <v>801</v>
      </c>
      <c r="AS363" s="56" t="s">
        <v>2148</v>
      </c>
      <c r="AT363" s="56">
        <v>108</v>
      </c>
      <c r="AV363" s="56">
        <v>801</v>
      </c>
      <c r="AW363" s="56" t="s">
        <v>2148</v>
      </c>
      <c r="AZ363" s="56">
        <v>362</v>
      </c>
    </row>
    <row r="364" spans="1:54" ht="16" x14ac:dyDescent="0.2">
      <c r="A364" s="56">
        <v>363</v>
      </c>
      <c r="B364" s="56">
        <v>362</v>
      </c>
      <c r="C364" s="56">
        <v>354</v>
      </c>
      <c r="D364" s="56" t="s">
        <v>1505</v>
      </c>
      <c r="E364" s="56" t="s">
        <v>425</v>
      </c>
      <c r="F364" s="56" t="s">
        <v>170</v>
      </c>
      <c r="G364" s="56" t="s">
        <v>84</v>
      </c>
      <c r="H364" s="56" t="s">
        <v>82</v>
      </c>
      <c r="I364" s="56" t="s">
        <v>50</v>
      </c>
      <c r="J364" s="56" t="s">
        <v>64</v>
      </c>
      <c r="K364" s="56">
        <v>32.299999999999997</v>
      </c>
      <c r="L364" s="56">
        <v>381</v>
      </c>
      <c r="M364" s="56">
        <v>55.1</v>
      </c>
      <c r="N364" s="56">
        <v>221</v>
      </c>
      <c r="O364" s="56">
        <v>6.2</v>
      </c>
      <c r="P364" s="56" t="s">
        <v>53</v>
      </c>
      <c r="Q364" s="56">
        <v>31.2</v>
      </c>
      <c r="R364" s="56">
        <v>574</v>
      </c>
      <c r="S364" s="56">
        <v>57.2</v>
      </c>
      <c r="T364" s="56">
        <v>404</v>
      </c>
      <c r="U364" s="56">
        <v>17.399999999999999</v>
      </c>
      <c r="V364" s="56">
        <v>776</v>
      </c>
      <c r="W364" s="56">
        <v>23.5</v>
      </c>
      <c r="X364" s="56">
        <v>713</v>
      </c>
      <c r="Y364" s="56">
        <v>97.6</v>
      </c>
      <c r="Z364" s="56">
        <v>26</v>
      </c>
      <c r="AA364" s="56">
        <v>84.8</v>
      </c>
      <c r="AB364" s="56">
        <v>138</v>
      </c>
      <c r="AC364" s="56">
        <v>80.099999999999994</v>
      </c>
      <c r="AD364" s="56">
        <v>168</v>
      </c>
      <c r="AE364" s="56">
        <v>40.9</v>
      </c>
      <c r="AF364" s="56">
        <v>381</v>
      </c>
      <c r="AH364" s="56">
        <v>221</v>
      </c>
      <c r="AJ364" s="56">
        <v>801</v>
      </c>
      <c r="AK364" s="56" t="s">
        <v>2148</v>
      </c>
      <c r="AL364" s="56">
        <v>574</v>
      </c>
      <c r="AN364" s="56">
        <v>404</v>
      </c>
      <c r="AP364" s="56">
        <v>776</v>
      </c>
      <c r="AR364" s="56">
        <v>713</v>
      </c>
      <c r="AT364" s="56">
        <v>26</v>
      </c>
      <c r="AV364" s="56">
        <v>138</v>
      </c>
      <c r="AX364" s="56">
        <v>168</v>
      </c>
      <c r="AZ364" s="56">
        <v>362</v>
      </c>
      <c r="BB364" s="56">
        <v>354</v>
      </c>
    </row>
    <row r="365" spans="1:54" ht="16" x14ac:dyDescent="0.2">
      <c r="A365" s="56">
        <v>364</v>
      </c>
      <c r="B365" s="56">
        <v>362</v>
      </c>
      <c r="C365" s="56">
        <v>358</v>
      </c>
      <c r="D365" s="56" t="s">
        <v>1439</v>
      </c>
      <c r="E365" s="56" t="s">
        <v>779</v>
      </c>
      <c r="F365" s="56" t="s">
        <v>69</v>
      </c>
      <c r="G365" s="56" t="s">
        <v>58</v>
      </c>
      <c r="H365" s="56" t="s">
        <v>82</v>
      </c>
      <c r="I365" s="56" t="s">
        <v>50</v>
      </c>
      <c r="J365" s="56" t="s">
        <v>64</v>
      </c>
      <c r="K365" s="56">
        <v>28.6</v>
      </c>
      <c r="L365" s="56">
        <v>437</v>
      </c>
      <c r="M365" s="56">
        <v>23.7</v>
      </c>
      <c r="N365" s="56">
        <v>567</v>
      </c>
      <c r="O365" s="56">
        <v>94.6</v>
      </c>
      <c r="P365" s="56">
        <v>79</v>
      </c>
      <c r="Q365" s="56">
        <v>19.100000000000001</v>
      </c>
      <c r="R365" s="56">
        <v>728</v>
      </c>
      <c r="S365" s="56">
        <v>62.1</v>
      </c>
      <c r="T365" s="56">
        <v>374</v>
      </c>
      <c r="U365" s="56">
        <v>20.8</v>
      </c>
      <c r="V365" s="56">
        <v>712</v>
      </c>
      <c r="W365" s="56">
        <v>26.9</v>
      </c>
      <c r="X365" s="56">
        <v>654</v>
      </c>
      <c r="Y365" s="56">
        <v>89</v>
      </c>
      <c r="Z365" s="56">
        <v>186</v>
      </c>
      <c r="AA365" s="56">
        <v>89.2</v>
      </c>
      <c r="AB365" s="56">
        <v>112</v>
      </c>
      <c r="AC365" s="56">
        <v>64.2</v>
      </c>
      <c r="AD365" s="56" t="s">
        <v>161</v>
      </c>
      <c r="AE365" s="56">
        <v>40.9</v>
      </c>
      <c r="AF365" s="56">
        <v>437</v>
      </c>
      <c r="AH365" s="56">
        <v>567</v>
      </c>
      <c r="AJ365" s="56">
        <v>79</v>
      </c>
      <c r="AL365" s="56">
        <v>728</v>
      </c>
      <c r="AN365" s="56">
        <v>374</v>
      </c>
      <c r="AP365" s="56">
        <v>712</v>
      </c>
      <c r="AR365" s="56">
        <v>654</v>
      </c>
      <c r="AT365" s="56">
        <v>186</v>
      </c>
      <c r="AV365" s="56">
        <v>112</v>
      </c>
      <c r="AX365" s="56">
        <v>417</v>
      </c>
      <c r="AY365" s="56" t="s">
        <v>2147</v>
      </c>
      <c r="AZ365" s="56">
        <v>362</v>
      </c>
      <c r="BB365" s="56">
        <v>358</v>
      </c>
    </row>
    <row r="366" spans="1:54" ht="16" x14ac:dyDescent="0.2">
      <c r="A366" s="56">
        <v>365</v>
      </c>
      <c r="B366" s="56">
        <v>362</v>
      </c>
      <c r="C366" s="56">
        <v>336</v>
      </c>
      <c r="D366" s="56" t="s">
        <v>1702</v>
      </c>
      <c r="E366" s="56" t="s">
        <v>678</v>
      </c>
      <c r="F366" s="56" t="s">
        <v>76</v>
      </c>
      <c r="G366" s="56" t="s">
        <v>84</v>
      </c>
      <c r="H366" s="56" t="s">
        <v>82</v>
      </c>
      <c r="I366" s="56" t="s">
        <v>59</v>
      </c>
      <c r="J366" s="56" t="s">
        <v>64</v>
      </c>
      <c r="K366" s="56">
        <v>50.6</v>
      </c>
      <c r="L366" s="56">
        <v>220</v>
      </c>
      <c r="M366" s="56">
        <v>71.099999999999994</v>
      </c>
      <c r="N366" s="56">
        <v>143</v>
      </c>
      <c r="O366" s="56">
        <v>42.7</v>
      </c>
      <c r="P366" s="56">
        <v>467</v>
      </c>
      <c r="Q366" s="56">
        <v>3.2</v>
      </c>
      <c r="R366" s="56" t="s">
        <v>53</v>
      </c>
      <c r="S366" s="56">
        <v>2.4</v>
      </c>
      <c r="T366" s="56" t="s">
        <v>53</v>
      </c>
      <c r="U366" s="56">
        <v>1.2</v>
      </c>
      <c r="V366" s="56" t="s">
        <v>53</v>
      </c>
      <c r="W366" s="56">
        <v>5.7</v>
      </c>
      <c r="X366" s="56" t="s">
        <v>53</v>
      </c>
      <c r="Y366" s="56">
        <v>66.400000000000006</v>
      </c>
      <c r="Z366" s="56">
        <v>600</v>
      </c>
      <c r="AA366" s="56">
        <v>80.8</v>
      </c>
      <c r="AB366" s="56">
        <v>155</v>
      </c>
      <c r="AC366" s="56">
        <v>68.900000000000006</v>
      </c>
      <c r="AD366" s="56" t="s">
        <v>1129</v>
      </c>
      <c r="AE366" s="56">
        <v>40.9</v>
      </c>
      <c r="AF366" s="56">
        <v>220</v>
      </c>
      <c r="AH366" s="56">
        <v>143</v>
      </c>
      <c r="AJ366" s="56">
        <v>467</v>
      </c>
      <c r="AL366" s="56">
        <v>801</v>
      </c>
      <c r="AM366" s="56" t="s">
        <v>2148</v>
      </c>
      <c r="AN366" s="56">
        <v>801</v>
      </c>
      <c r="AO366" s="56" t="s">
        <v>2148</v>
      </c>
      <c r="AP366" s="56">
        <v>801</v>
      </c>
      <c r="AQ366" s="56" t="s">
        <v>2148</v>
      </c>
      <c r="AR366" s="56">
        <v>801</v>
      </c>
      <c r="AS366" s="56" t="s">
        <v>2148</v>
      </c>
      <c r="AT366" s="56">
        <v>600</v>
      </c>
      <c r="AV366" s="56">
        <v>155</v>
      </c>
      <c r="AX366" s="56">
        <v>331</v>
      </c>
      <c r="AY366" s="56" t="s">
        <v>2147</v>
      </c>
      <c r="AZ366" s="56">
        <v>362</v>
      </c>
      <c r="BB366" s="56">
        <v>336</v>
      </c>
    </row>
    <row r="367" spans="1:54" ht="16" x14ac:dyDescent="0.2">
      <c r="A367" s="56">
        <v>366</v>
      </c>
      <c r="B367" s="56">
        <v>366</v>
      </c>
      <c r="C367" s="56">
        <v>375</v>
      </c>
      <c r="D367" s="56" t="s">
        <v>1563</v>
      </c>
      <c r="E367" s="56" t="s">
        <v>576</v>
      </c>
      <c r="F367" s="56" t="s">
        <v>69</v>
      </c>
      <c r="G367" s="56" t="s">
        <v>77</v>
      </c>
      <c r="H367" s="56" t="s">
        <v>82</v>
      </c>
      <c r="I367" s="56" t="s">
        <v>50</v>
      </c>
      <c r="J367" s="56" t="s">
        <v>64</v>
      </c>
      <c r="K367" s="56">
        <v>36.299999999999997</v>
      </c>
      <c r="L367" s="56">
        <v>334</v>
      </c>
      <c r="M367" s="56">
        <v>20.2</v>
      </c>
      <c r="N367" s="56">
        <v>651</v>
      </c>
      <c r="O367" s="56">
        <v>63.2</v>
      </c>
      <c r="P367" s="56">
        <v>279</v>
      </c>
      <c r="Q367" s="56">
        <v>39.6</v>
      </c>
      <c r="R367" s="56">
        <v>476</v>
      </c>
      <c r="S367" s="56">
        <v>46.2</v>
      </c>
      <c r="T367" s="56">
        <v>462</v>
      </c>
      <c r="U367" s="56">
        <v>8.9</v>
      </c>
      <c r="V367" s="56" t="s">
        <v>53</v>
      </c>
      <c r="W367" s="56">
        <v>14.7</v>
      </c>
      <c r="X367" s="56" t="s">
        <v>53</v>
      </c>
      <c r="Y367" s="56">
        <v>89.2</v>
      </c>
      <c r="Z367" s="56">
        <v>184</v>
      </c>
      <c r="AA367" s="56">
        <v>46.1</v>
      </c>
      <c r="AB367" s="56">
        <v>378</v>
      </c>
      <c r="AC367" s="56">
        <v>74.400000000000006</v>
      </c>
      <c r="AD367" s="56" t="s">
        <v>1564</v>
      </c>
      <c r="AE367" s="56">
        <v>40.6</v>
      </c>
      <c r="AF367" s="56">
        <v>334</v>
      </c>
      <c r="AH367" s="56">
        <v>651</v>
      </c>
      <c r="AJ367" s="56">
        <v>279</v>
      </c>
      <c r="AL367" s="56">
        <v>476</v>
      </c>
      <c r="AN367" s="56">
        <v>462</v>
      </c>
      <c r="AP367" s="56">
        <v>801</v>
      </c>
      <c r="AQ367" s="56" t="s">
        <v>2148</v>
      </c>
      <c r="AR367" s="56">
        <v>801</v>
      </c>
      <c r="AS367" s="56" t="s">
        <v>2148</v>
      </c>
      <c r="AT367" s="56">
        <v>184</v>
      </c>
      <c r="AV367" s="56">
        <v>378</v>
      </c>
      <c r="AX367" s="56">
        <v>250</v>
      </c>
      <c r="AY367" s="56" t="s">
        <v>2147</v>
      </c>
      <c r="AZ367" s="56">
        <v>366</v>
      </c>
      <c r="BB367" s="56">
        <v>375</v>
      </c>
    </row>
    <row r="368" spans="1:54" ht="16" x14ac:dyDescent="0.2">
      <c r="A368" s="56">
        <v>367</v>
      </c>
      <c r="B368" s="56">
        <v>367</v>
      </c>
      <c r="C368" s="56">
        <v>316</v>
      </c>
      <c r="D368" s="56" t="s">
        <v>1435</v>
      </c>
      <c r="E368" s="56" t="s">
        <v>68</v>
      </c>
      <c r="F368" s="56" t="s">
        <v>69</v>
      </c>
      <c r="G368" s="56" t="s">
        <v>84</v>
      </c>
      <c r="H368" s="56" t="s">
        <v>82</v>
      </c>
      <c r="I368" s="56" t="s">
        <v>50</v>
      </c>
      <c r="J368" s="56" t="s">
        <v>64</v>
      </c>
      <c r="K368" s="56">
        <v>28.4</v>
      </c>
      <c r="L368" s="56">
        <v>443</v>
      </c>
      <c r="M368" s="56">
        <v>61.2</v>
      </c>
      <c r="N368" s="56">
        <v>189</v>
      </c>
      <c r="O368" s="56">
        <v>94</v>
      </c>
      <c r="P368" s="56">
        <v>84</v>
      </c>
      <c r="Q368" s="56">
        <v>3.9</v>
      </c>
      <c r="R368" s="56" t="s">
        <v>53</v>
      </c>
      <c r="S368" s="56">
        <v>10.9</v>
      </c>
      <c r="T368" s="56" t="s">
        <v>53</v>
      </c>
      <c r="U368" s="56">
        <v>95.3</v>
      </c>
      <c r="V368" s="56">
        <v>123</v>
      </c>
      <c r="W368" s="56">
        <v>95.6</v>
      </c>
      <c r="X368" s="56">
        <v>105</v>
      </c>
      <c r="Y368" s="56">
        <v>88.3</v>
      </c>
      <c r="Z368" s="56">
        <v>199</v>
      </c>
      <c r="AA368" s="56">
        <v>14.3</v>
      </c>
      <c r="AB368" s="56" t="s">
        <v>53</v>
      </c>
      <c r="AC368" s="56">
        <v>58.9</v>
      </c>
      <c r="AD368" s="56" t="s">
        <v>1012</v>
      </c>
      <c r="AE368" s="56">
        <v>40.5</v>
      </c>
      <c r="AF368" s="56">
        <v>443</v>
      </c>
      <c r="AH368" s="56">
        <v>189</v>
      </c>
      <c r="AJ368" s="56">
        <v>84</v>
      </c>
      <c r="AL368" s="56">
        <v>801</v>
      </c>
      <c r="AM368" s="56" t="s">
        <v>2148</v>
      </c>
      <c r="AN368" s="56">
        <v>801</v>
      </c>
      <c r="AO368" s="56" t="s">
        <v>2148</v>
      </c>
      <c r="AP368" s="56">
        <v>123</v>
      </c>
      <c r="AR368" s="56">
        <v>105</v>
      </c>
      <c r="AT368" s="56">
        <v>199</v>
      </c>
      <c r="AV368" s="56">
        <v>801</v>
      </c>
      <c r="AW368" s="56" t="s">
        <v>2148</v>
      </c>
      <c r="AX368" s="56">
        <v>521</v>
      </c>
      <c r="AY368" s="56" t="s">
        <v>2147</v>
      </c>
      <c r="AZ368" s="56">
        <v>367</v>
      </c>
      <c r="BB368" s="56">
        <v>316</v>
      </c>
    </row>
    <row r="369" spans="1:54" ht="16" x14ac:dyDescent="0.2">
      <c r="A369" s="56">
        <v>368</v>
      </c>
      <c r="B369" s="56">
        <v>367</v>
      </c>
      <c r="C369" s="56">
        <v>350</v>
      </c>
      <c r="D369" s="56" t="s">
        <v>1337</v>
      </c>
      <c r="E369" s="56" t="s">
        <v>205</v>
      </c>
      <c r="F369" s="56" t="s">
        <v>69</v>
      </c>
      <c r="G369" s="56" t="s">
        <v>77</v>
      </c>
      <c r="H369" s="56" t="s">
        <v>88</v>
      </c>
      <c r="I369" s="56" t="s">
        <v>50</v>
      </c>
      <c r="J369" s="56" t="s">
        <v>64</v>
      </c>
      <c r="K369" s="56">
        <v>24.6</v>
      </c>
      <c r="L369" s="56">
        <v>520</v>
      </c>
      <c r="M369" s="56">
        <v>51.5</v>
      </c>
      <c r="N369" s="56">
        <v>240</v>
      </c>
      <c r="O369" s="56">
        <v>81.099999999999994</v>
      </c>
      <c r="P369" s="56">
        <v>163</v>
      </c>
      <c r="Q369" s="56">
        <v>4.7</v>
      </c>
      <c r="R369" s="56" t="s">
        <v>53</v>
      </c>
      <c r="S369" s="56">
        <v>61.8</v>
      </c>
      <c r="T369" s="56">
        <v>377</v>
      </c>
      <c r="U369" s="56">
        <v>98.2</v>
      </c>
      <c r="V369" s="56">
        <v>85</v>
      </c>
      <c r="W369" s="56">
        <v>98.3</v>
      </c>
      <c r="X369" s="56">
        <v>72</v>
      </c>
      <c r="Y369" s="56">
        <v>29.6</v>
      </c>
      <c r="Z369" s="56" t="s">
        <v>53</v>
      </c>
      <c r="AA369" s="56">
        <v>98</v>
      </c>
      <c r="AB369" s="56">
        <v>44</v>
      </c>
      <c r="AC369" s="56">
        <v>54.5</v>
      </c>
      <c r="AD369" s="56" t="s">
        <v>1189</v>
      </c>
      <c r="AE369" s="56">
        <v>40.5</v>
      </c>
      <c r="AF369" s="56">
        <v>520</v>
      </c>
      <c r="AH369" s="56">
        <v>240</v>
      </c>
      <c r="AJ369" s="56">
        <v>163</v>
      </c>
      <c r="AL369" s="56">
        <v>801</v>
      </c>
      <c r="AM369" s="56" t="s">
        <v>2148</v>
      </c>
      <c r="AN369" s="56">
        <v>377</v>
      </c>
      <c r="AP369" s="56">
        <v>85</v>
      </c>
      <c r="AR369" s="56">
        <v>72</v>
      </c>
      <c r="AT369" s="56">
        <v>801</v>
      </c>
      <c r="AU369" s="56" t="s">
        <v>2148</v>
      </c>
      <c r="AV369" s="56">
        <v>44</v>
      </c>
      <c r="AX369" s="56">
        <v>610</v>
      </c>
      <c r="AY369" s="56" t="s">
        <v>2147</v>
      </c>
      <c r="AZ369" s="56">
        <v>367</v>
      </c>
      <c r="BB369" s="56">
        <v>350</v>
      </c>
    </row>
    <row r="370" spans="1:54" ht="16" x14ac:dyDescent="0.2">
      <c r="A370" s="56">
        <v>369</v>
      </c>
      <c r="B370" s="56">
        <v>367</v>
      </c>
      <c r="C370" s="56">
        <v>385</v>
      </c>
      <c r="D370" s="56" t="s">
        <v>1475</v>
      </c>
      <c r="E370" s="56" t="s">
        <v>1230</v>
      </c>
      <c r="F370" s="56" t="s">
        <v>76</v>
      </c>
      <c r="G370" s="56" t="s">
        <v>48</v>
      </c>
      <c r="H370" s="56" t="s">
        <v>49</v>
      </c>
      <c r="I370" s="56" t="s">
        <v>50</v>
      </c>
      <c r="J370" s="56" t="s">
        <v>64</v>
      </c>
      <c r="K370" s="56">
        <v>29.9</v>
      </c>
      <c r="L370" s="56">
        <v>406</v>
      </c>
      <c r="M370" s="56">
        <v>20.5</v>
      </c>
      <c r="N370" s="56">
        <v>643</v>
      </c>
      <c r="O370" s="56">
        <v>94.2</v>
      </c>
      <c r="P370" s="56">
        <v>82</v>
      </c>
      <c r="Q370" s="56">
        <v>22.5</v>
      </c>
      <c r="R370" s="56">
        <v>679</v>
      </c>
      <c r="S370" s="56">
        <v>100</v>
      </c>
      <c r="T370" s="56">
        <v>70</v>
      </c>
      <c r="U370" s="56">
        <v>43.5</v>
      </c>
      <c r="V370" s="56">
        <v>463</v>
      </c>
      <c r="W370" s="56">
        <v>42.1</v>
      </c>
      <c r="X370" s="56">
        <v>492</v>
      </c>
      <c r="Y370" s="56">
        <v>53</v>
      </c>
      <c r="Z370" s="56">
        <v>796</v>
      </c>
      <c r="AA370" s="56">
        <v>58.2</v>
      </c>
      <c r="AB370" s="56">
        <v>283</v>
      </c>
      <c r="AC370" s="56">
        <v>52.4</v>
      </c>
      <c r="AD370" s="56">
        <v>655</v>
      </c>
      <c r="AE370" s="56">
        <v>40.5</v>
      </c>
      <c r="AF370" s="56">
        <v>406</v>
      </c>
      <c r="AH370" s="56">
        <v>643</v>
      </c>
      <c r="AJ370" s="56">
        <v>82</v>
      </c>
      <c r="AL370" s="56">
        <v>679</v>
      </c>
      <c r="AN370" s="56">
        <v>70</v>
      </c>
      <c r="AP370" s="56">
        <v>463</v>
      </c>
      <c r="AR370" s="56">
        <v>492</v>
      </c>
      <c r="AT370" s="56">
        <v>796</v>
      </c>
      <c r="AV370" s="56">
        <v>283</v>
      </c>
      <c r="AX370" s="56">
        <v>655</v>
      </c>
      <c r="AZ370" s="56">
        <v>367</v>
      </c>
      <c r="BB370" s="56">
        <v>385</v>
      </c>
    </row>
    <row r="371" spans="1:54" ht="16" x14ac:dyDescent="0.2">
      <c r="A371" s="56">
        <v>370</v>
      </c>
      <c r="B371" s="56">
        <v>370</v>
      </c>
      <c r="C371" s="56">
        <v>326</v>
      </c>
      <c r="D371" s="56" t="s">
        <v>1096</v>
      </c>
      <c r="E371" s="56" t="s">
        <v>96</v>
      </c>
      <c r="F371" s="56" t="s">
        <v>76</v>
      </c>
      <c r="G371" s="56" t="s">
        <v>48</v>
      </c>
      <c r="H371" s="56" t="s">
        <v>62</v>
      </c>
      <c r="I371" s="56" t="s">
        <v>50</v>
      </c>
      <c r="J371" s="56" t="s">
        <v>64</v>
      </c>
      <c r="K371" s="56">
        <v>17</v>
      </c>
      <c r="L371" s="56" t="s">
        <v>52</v>
      </c>
      <c r="M371" s="56">
        <v>28.1</v>
      </c>
      <c r="N371" s="56">
        <v>494</v>
      </c>
      <c r="O371" s="56">
        <v>82.3</v>
      </c>
      <c r="P371" s="56">
        <v>156</v>
      </c>
      <c r="Q371" s="56">
        <v>100</v>
      </c>
      <c r="R371" s="56">
        <v>4</v>
      </c>
      <c r="S371" s="56">
        <v>5.0999999999999996</v>
      </c>
      <c r="T371" s="56" t="s">
        <v>53</v>
      </c>
      <c r="U371" s="56">
        <v>7.3</v>
      </c>
      <c r="V371" s="56" t="s">
        <v>53</v>
      </c>
      <c r="W371" s="56">
        <v>10.8</v>
      </c>
      <c r="X371" s="56" t="s">
        <v>53</v>
      </c>
      <c r="Y371" s="56">
        <v>15.8</v>
      </c>
      <c r="Z371" s="56" t="s">
        <v>53</v>
      </c>
      <c r="AA371" s="56">
        <v>2.5</v>
      </c>
      <c r="AB371" s="56" t="s">
        <v>53</v>
      </c>
      <c r="AC371" s="56">
        <v>42.8</v>
      </c>
      <c r="AD371" s="56" t="s">
        <v>53</v>
      </c>
      <c r="AE371" s="56">
        <v>40.4</v>
      </c>
      <c r="AF371" s="56">
        <v>701</v>
      </c>
      <c r="AG371" s="56" t="s">
        <v>2148</v>
      </c>
      <c r="AH371" s="56">
        <v>494</v>
      </c>
      <c r="AJ371" s="56">
        <v>156</v>
      </c>
      <c r="AL371" s="56">
        <v>4</v>
      </c>
      <c r="AN371" s="56">
        <v>801</v>
      </c>
      <c r="AO371" s="56" t="s">
        <v>2148</v>
      </c>
      <c r="AP371" s="56">
        <v>801</v>
      </c>
      <c r="AQ371" s="56" t="s">
        <v>2148</v>
      </c>
      <c r="AR371" s="56">
        <v>801</v>
      </c>
      <c r="AS371" s="56" t="s">
        <v>2148</v>
      </c>
      <c r="AT371" s="56">
        <v>801</v>
      </c>
      <c r="AU371" s="56" t="s">
        <v>2148</v>
      </c>
      <c r="AV371" s="56">
        <v>801</v>
      </c>
      <c r="AW371" s="56" t="s">
        <v>2148</v>
      </c>
      <c r="AX371" s="56">
        <v>801</v>
      </c>
      <c r="AY371" s="56" t="s">
        <v>2148</v>
      </c>
      <c r="AZ371" s="56">
        <v>370</v>
      </c>
      <c r="BB371" s="56">
        <v>326</v>
      </c>
    </row>
    <row r="372" spans="1:54" ht="16" x14ac:dyDescent="0.2">
      <c r="A372" s="56">
        <v>371</v>
      </c>
      <c r="B372" s="56">
        <v>371</v>
      </c>
      <c r="C372" s="56">
        <v>418</v>
      </c>
      <c r="D372" s="56" t="s">
        <v>1561</v>
      </c>
      <c r="E372" s="56" t="s">
        <v>233</v>
      </c>
      <c r="F372" s="56" t="s">
        <v>76</v>
      </c>
      <c r="G372" s="56" t="s">
        <v>58</v>
      </c>
      <c r="H372" s="56" t="s">
        <v>49</v>
      </c>
      <c r="I372" s="56" t="s">
        <v>50</v>
      </c>
      <c r="J372" s="56" t="s">
        <v>64</v>
      </c>
      <c r="K372" s="56">
        <v>36.200000000000003</v>
      </c>
      <c r="L372" s="56">
        <v>335</v>
      </c>
      <c r="M372" s="56">
        <v>85.8</v>
      </c>
      <c r="N372" s="56">
        <v>88</v>
      </c>
      <c r="O372" s="56">
        <v>5.0999999999999996</v>
      </c>
      <c r="P372" s="56" t="s">
        <v>53</v>
      </c>
      <c r="Q372" s="56">
        <v>23.7</v>
      </c>
      <c r="R372" s="56">
        <v>662</v>
      </c>
      <c r="S372" s="56">
        <v>28.2</v>
      </c>
      <c r="T372" s="56">
        <v>603</v>
      </c>
      <c r="U372" s="56">
        <v>7.5</v>
      </c>
      <c r="V372" s="56" t="s">
        <v>53</v>
      </c>
      <c r="W372" s="56">
        <v>12.6</v>
      </c>
      <c r="X372" s="56" t="s">
        <v>53</v>
      </c>
      <c r="Y372" s="56">
        <v>49</v>
      </c>
      <c r="Z372" s="56" t="s">
        <v>53</v>
      </c>
      <c r="AA372" s="56">
        <v>88.7</v>
      </c>
      <c r="AB372" s="56">
        <v>116</v>
      </c>
      <c r="AC372" s="56">
        <v>68.5</v>
      </c>
      <c r="AD372" s="56" t="s">
        <v>1562</v>
      </c>
      <c r="AE372" s="56">
        <v>40.299999999999997</v>
      </c>
      <c r="AF372" s="56">
        <v>335</v>
      </c>
      <c r="AH372" s="56">
        <v>88</v>
      </c>
      <c r="AJ372" s="56">
        <v>801</v>
      </c>
      <c r="AK372" s="56" t="s">
        <v>2148</v>
      </c>
      <c r="AL372" s="56">
        <v>662</v>
      </c>
      <c r="AN372" s="56">
        <v>603</v>
      </c>
      <c r="AP372" s="56">
        <v>801</v>
      </c>
      <c r="AQ372" s="56" t="s">
        <v>2148</v>
      </c>
      <c r="AR372" s="56">
        <v>801</v>
      </c>
      <c r="AS372" s="56" t="s">
        <v>2148</v>
      </c>
      <c r="AT372" s="56">
        <v>801</v>
      </c>
      <c r="AU372" s="56" t="s">
        <v>2148</v>
      </c>
      <c r="AV372" s="56">
        <v>116</v>
      </c>
      <c r="AX372" s="56">
        <v>342</v>
      </c>
      <c r="AY372" s="56" t="s">
        <v>2147</v>
      </c>
      <c r="AZ372" s="56">
        <v>371</v>
      </c>
      <c r="BB372" s="56">
        <v>418</v>
      </c>
    </row>
    <row r="373" spans="1:54" ht="16" x14ac:dyDescent="0.2">
      <c r="A373" s="56">
        <v>372</v>
      </c>
      <c r="B373" s="56">
        <v>371</v>
      </c>
      <c r="C373" s="56">
        <v>353</v>
      </c>
      <c r="D373" s="56" t="s">
        <v>1460</v>
      </c>
      <c r="E373" s="56" t="s">
        <v>147</v>
      </c>
      <c r="F373" s="56" t="s">
        <v>76</v>
      </c>
      <c r="G373" s="56" t="s">
        <v>77</v>
      </c>
      <c r="H373" s="56" t="s">
        <v>82</v>
      </c>
      <c r="I373" s="56" t="s">
        <v>50</v>
      </c>
      <c r="J373" s="56" t="s">
        <v>64</v>
      </c>
      <c r="K373" s="56">
        <v>29.3</v>
      </c>
      <c r="L373" s="56">
        <v>421</v>
      </c>
      <c r="M373" s="56">
        <v>76.3</v>
      </c>
      <c r="N373" s="56">
        <v>121</v>
      </c>
      <c r="O373" s="56">
        <v>66.7</v>
      </c>
      <c r="P373" s="56">
        <v>259</v>
      </c>
      <c r="Q373" s="56">
        <v>32.299999999999997</v>
      </c>
      <c r="R373" s="56">
        <v>559</v>
      </c>
      <c r="S373" s="56">
        <v>5.7</v>
      </c>
      <c r="T373" s="56" t="s">
        <v>53</v>
      </c>
      <c r="U373" s="56">
        <v>5</v>
      </c>
      <c r="V373" s="56" t="s">
        <v>53</v>
      </c>
      <c r="W373" s="56">
        <v>9.3000000000000007</v>
      </c>
      <c r="X373" s="56" t="s">
        <v>53</v>
      </c>
      <c r="Y373" s="56">
        <v>76.599999999999994</v>
      </c>
      <c r="Z373" s="56">
        <v>411</v>
      </c>
      <c r="AA373" s="56">
        <v>3.4</v>
      </c>
      <c r="AB373" s="56" t="s">
        <v>53</v>
      </c>
      <c r="AC373" s="56">
        <v>63.3</v>
      </c>
      <c r="AD373" s="56">
        <v>435</v>
      </c>
      <c r="AE373" s="56">
        <v>40.299999999999997</v>
      </c>
      <c r="AF373" s="56">
        <v>421</v>
      </c>
      <c r="AH373" s="56">
        <v>121</v>
      </c>
      <c r="AJ373" s="56">
        <v>259</v>
      </c>
      <c r="AL373" s="56">
        <v>559</v>
      </c>
      <c r="AN373" s="56">
        <v>801</v>
      </c>
      <c r="AO373" s="56" t="s">
        <v>2148</v>
      </c>
      <c r="AP373" s="56">
        <v>801</v>
      </c>
      <c r="AQ373" s="56" t="s">
        <v>2148</v>
      </c>
      <c r="AR373" s="56">
        <v>801</v>
      </c>
      <c r="AS373" s="56" t="s">
        <v>2148</v>
      </c>
      <c r="AT373" s="56">
        <v>411</v>
      </c>
      <c r="AV373" s="56">
        <v>801</v>
      </c>
      <c r="AW373" s="56" t="s">
        <v>2148</v>
      </c>
      <c r="AX373" s="56">
        <v>435</v>
      </c>
      <c r="AZ373" s="56">
        <v>371</v>
      </c>
      <c r="BB373" s="56">
        <v>353</v>
      </c>
    </row>
    <row r="374" spans="1:54" ht="16" x14ac:dyDescent="0.2">
      <c r="A374" s="56">
        <v>373</v>
      </c>
      <c r="B374" s="56">
        <v>371</v>
      </c>
      <c r="C374" s="56">
        <v>377</v>
      </c>
      <c r="D374" s="56" t="s">
        <v>1754</v>
      </c>
      <c r="E374" s="56" t="s">
        <v>490</v>
      </c>
      <c r="F374" s="56" t="s">
        <v>47</v>
      </c>
      <c r="G374" s="56" t="s">
        <v>77</v>
      </c>
      <c r="H374" s="56" t="s">
        <v>82</v>
      </c>
      <c r="I374" s="56" t="s">
        <v>59</v>
      </c>
      <c r="J374" s="56" t="s">
        <v>51</v>
      </c>
      <c r="K374" s="56">
        <v>60.5</v>
      </c>
      <c r="L374" s="56">
        <v>173</v>
      </c>
      <c r="M374" s="56">
        <v>61.8</v>
      </c>
      <c r="N374" s="56">
        <v>185</v>
      </c>
      <c r="O374" s="56">
        <v>37.799999999999997</v>
      </c>
      <c r="P374" s="56">
        <v>535</v>
      </c>
      <c r="Q374" s="56">
        <v>2.7</v>
      </c>
      <c r="R374" s="56" t="s">
        <v>53</v>
      </c>
      <c r="S374" s="56">
        <v>3.8</v>
      </c>
      <c r="T374" s="56" t="s">
        <v>53</v>
      </c>
      <c r="U374" s="56">
        <v>3.7</v>
      </c>
      <c r="V374" s="56" t="s">
        <v>53</v>
      </c>
      <c r="W374" s="56">
        <v>8.5</v>
      </c>
      <c r="X374" s="56" t="s">
        <v>53</v>
      </c>
      <c r="Y374" s="56">
        <v>38.700000000000003</v>
      </c>
      <c r="Z374" s="56" t="s">
        <v>53</v>
      </c>
      <c r="AA374" s="56">
        <v>83.1</v>
      </c>
      <c r="AB374" s="56">
        <v>144</v>
      </c>
      <c r="AC374" s="56">
        <v>58.6</v>
      </c>
      <c r="AD374" s="56" t="s">
        <v>652</v>
      </c>
      <c r="AE374" s="56">
        <v>40.299999999999997</v>
      </c>
      <c r="AF374" s="56">
        <v>173</v>
      </c>
      <c r="AH374" s="56">
        <v>185</v>
      </c>
      <c r="AJ374" s="56">
        <v>535</v>
      </c>
      <c r="AL374" s="56">
        <v>801</v>
      </c>
      <c r="AM374" s="56" t="s">
        <v>2148</v>
      </c>
      <c r="AN374" s="56">
        <v>801</v>
      </c>
      <c r="AO374" s="56" t="s">
        <v>2148</v>
      </c>
      <c r="AP374" s="56">
        <v>801</v>
      </c>
      <c r="AQ374" s="56" t="s">
        <v>2148</v>
      </c>
      <c r="AR374" s="56">
        <v>801</v>
      </c>
      <c r="AS374" s="56" t="s">
        <v>2148</v>
      </c>
      <c r="AT374" s="56">
        <v>801</v>
      </c>
      <c r="AU374" s="56" t="s">
        <v>2148</v>
      </c>
      <c r="AV374" s="56">
        <v>144</v>
      </c>
      <c r="AX374" s="56">
        <v>530</v>
      </c>
      <c r="AY374" s="56" t="s">
        <v>2147</v>
      </c>
      <c r="AZ374" s="56">
        <v>371</v>
      </c>
      <c r="BB374" s="56">
        <v>377</v>
      </c>
    </row>
    <row r="375" spans="1:54" ht="16" x14ac:dyDescent="0.2">
      <c r="A375" s="56">
        <v>374</v>
      </c>
      <c r="B375" s="56">
        <v>374</v>
      </c>
      <c r="C375" s="56">
        <v>416</v>
      </c>
      <c r="D375" s="56" t="s">
        <v>1596</v>
      </c>
      <c r="E375" s="56" t="s">
        <v>80</v>
      </c>
      <c r="F375" s="56" t="s">
        <v>69</v>
      </c>
      <c r="G375" s="56" t="s">
        <v>77</v>
      </c>
      <c r="H375" s="56" t="s">
        <v>49</v>
      </c>
      <c r="I375" s="56" t="s">
        <v>59</v>
      </c>
      <c r="J375" s="56" t="s">
        <v>64</v>
      </c>
      <c r="K375" s="56">
        <v>38.700000000000003</v>
      </c>
      <c r="L375" s="56">
        <v>309</v>
      </c>
      <c r="M375" s="56">
        <v>62.3</v>
      </c>
      <c r="N375" s="56">
        <v>178</v>
      </c>
      <c r="O375" s="56">
        <v>14.8</v>
      </c>
      <c r="P375" s="56" t="s">
        <v>53</v>
      </c>
      <c r="Q375" s="56">
        <v>12.4</v>
      </c>
      <c r="R375" s="56" t="s">
        <v>53</v>
      </c>
      <c r="S375" s="56">
        <v>80.8</v>
      </c>
      <c r="T375" s="56">
        <v>291</v>
      </c>
      <c r="U375" s="56">
        <v>89.8</v>
      </c>
      <c r="V375" s="56">
        <v>168</v>
      </c>
      <c r="W375" s="56">
        <v>90.7</v>
      </c>
      <c r="X375" s="56">
        <v>143</v>
      </c>
      <c r="Y375" s="56">
        <v>61.8</v>
      </c>
      <c r="Z375" s="56">
        <v>666</v>
      </c>
      <c r="AA375" s="56">
        <v>26</v>
      </c>
      <c r="AB375" s="56">
        <v>624</v>
      </c>
      <c r="AC375" s="56">
        <v>59.8</v>
      </c>
      <c r="AD375" s="56">
        <v>506</v>
      </c>
      <c r="AE375" s="56">
        <v>40</v>
      </c>
      <c r="AF375" s="56">
        <v>309</v>
      </c>
      <c r="AH375" s="56">
        <v>178</v>
      </c>
      <c r="AJ375" s="56">
        <v>801</v>
      </c>
      <c r="AK375" s="56" t="s">
        <v>2148</v>
      </c>
      <c r="AL375" s="56">
        <v>801</v>
      </c>
      <c r="AM375" s="56" t="s">
        <v>2148</v>
      </c>
      <c r="AN375" s="56">
        <v>291</v>
      </c>
      <c r="AP375" s="56">
        <v>168</v>
      </c>
      <c r="AR375" s="56">
        <v>143</v>
      </c>
      <c r="AT375" s="56">
        <v>666</v>
      </c>
      <c r="AV375" s="56">
        <v>624</v>
      </c>
      <c r="AX375" s="56">
        <v>506</v>
      </c>
      <c r="AZ375" s="56">
        <v>374</v>
      </c>
      <c r="BB375" s="56">
        <v>416</v>
      </c>
    </row>
    <row r="376" spans="1:54" ht="16" x14ac:dyDescent="0.2">
      <c r="A376" s="56">
        <v>375</v>
      </c>
      <c r="B376" s="56">
        <v>375</v>
      </c>
      <c r="C376" s="56">
        <v>365</v>
      </c>
      <c r="D376" s="56" t="s">
        <v>1627</v>
      </c>
      <c r="E376" s="56" t="s">
        <v>68</v>
      </c>
      <c r="F376" s="56" t="s">
        <v>69</v>
      </c>
      <c r="G376" s="56" t="s">
        <v>77</v>
      </c>
      <c r="H376" s="56" t="s">
        <v>82</v>
      </c>
      <c r="I376" s="56" t="s">
        <v>50</v>
      </c>
      <c r="J376" s="56" t="s">
        <v>64</v>
      </c>
      <c r="K376" s="56">
        <v>42.2</v>
      </c>
      <c r="L376" s="56">
        <v>283</v>
      </c>
      <c r="M376" s="56">
        <v>43.6</v>
      </c>
      <c r="N376" s="56">
        <v>305</v>
      </c>
      <c r="O376" s="56">
        <v>65.8</v>
      </c>
      <c r="P376" s="56">
        <v>263</v>
      </c>
      <c r="Q376" s="56">
        <v>7.9</v>
      </c>
      <c r="R376" s="56" t="s">
        <v>53</v>
      </c>
      <c r="S376" s="56">
        <v>6.7</v>
      </c>
      <c r="T376" s="56" t="s">
        <v>53</v>
      </c>
      <c r="U376" s="56">
        <v>52.2</v>
      </c>
      <c r="V376" s="56">
        <v>396</v>
      </c>
      <c r="W376" s="56">
        <v>56.8</v>
      </c>
      <c r="X376" s="56">
        <v>361</v>
      </c>
      <c r="Y376" s="56">
        <v>83.7</v>
      </c>
      <c r="Z376" s="56">
        <v>280</v>
      </c>
      <c r="AA376" s="56">
        <v>80.099999999999994</v>
      </c>
      <c r="AB376" s="56">
        <v>158</v>
      </c>
      <c r="AC376" s="56">
        <v>44.6</v>
      </c>
      <c r="AD376" s="56" t="s">
        <v>53</v>
      </c>
      <c r="AE376" s="56">
        <v>39.9</v>
      </c>
      <c r="AF376" s="56">
        <v>283</v>
      </c>
      <c r="AH376" s="56">
        <v>305</v>
      </c>
      <c r="AJ376" s="56">
        <v>263</v>
      </c>
      <c r="AL376" s="56">
        <v>801</v>
      </c>
      <c r="AM376" s="56" t="s">
        <v>2148</v>
      </c>
      <c r="AN376" s="56">
        <v>801</v>
      </c>
      <c r="AO376" s="56" t="s">
        <v>2148</v>
      </c>
      <c r="AP376" s="56">
        <v>396</v>
      </c>
      <c r="AR376" s="56">
        <v>361</v>
      </c>
      <c r="AT376" s="56">
        <v>280</v>
      </c>
      <c r="AV376" s="56">
        <v>158</v>
      </c>
      <c r="AX376" s="56">
        <v>801</v>
      </c>
      <c r="AY376" s="56" t="s">
        <v>2148</v>
      </c>
      <c r="AZ376" s="56">
        <v>375</v>
      </c>
      <c r="BB376" s="56">
        <v>365</v>
      </c>
    </row>
    <row r="377" spans="1:54" ht="16" x14ac:dyDescent="0.2">
      <c r="A377" s="56">
        <v>376</v>
      </c>
      <c r="B377" s="56">
        <v>375</v>
      </c>
      <c r="C377" s="56">
        <v>342</v>
      </c>
      <c r="D377" s="56" t="s">
        <v>1132</v>
      </c>
      <c r="E377" s="56" t="s">
        <v>284</v>
      </c>
      <c r="F377" s="56" t="s">
        <v>76</v>
      </c>
      <c r="G377" s="56" t="s">
        <v>58</v>
      </c>
      <c r="H377" s="56" t="s">
        <v>62</v>
      </c>
      <c r="I377" s="56" t="s">
        <v>50</v>
      </c>
      <c r="J377" s="56" t="s">
        <v>64</v>
      </c>
      <c r="K377" s="56">
        <v>17.8</v>
      </c>
      <c r="L377" s="56">
        <v>686</v>
      </c>
      <c r="M377" s="56">
        <v>48.2</v>
      </c>
      <c r="N377" s="56">
        <v>267</v>
      </c>
      <c r="O377" s="56">
        <v>8.1999999999999993</v>
      </c>
      <c r="P377" s="56" t="s">
        <v>53</v>
      </c>
      <c r="Q377" s="56">
        <v>99.2</v>
      </c>
      <c r="R377" s="56">
        <v>36</v>
      </c>
      <c r="S377" s="56">
        <v>2.6</v>
      </c>
      <c r="T377" s="56" t="s">
        <v>53</v>
      </c>
      <c r="U377" s="56">
        <v>1.6</v>
      </c>
      <c r="V377" s="56" t="s">
        <v>53</v>
      </c>
      <c r="W377" s="56">
        <v>5.9</v>
      </c>
      <c r="X377" s="56" t="s">
        <v>53</v>
      </c>
      <c r="Y377" s="56">
        <v>68.400000000000006</v>
      </c>
      <c r="Z377" s="56">
        <v>560</v>
      </c>
      <c r="AA377" s="56">
        <v>38.700000000000003</v>
      </c>
      <c r="AB377" s="56">
        <v>448</v>
      </c>
      <c r="AC377" s="56">
        <v>38.700000000000003</v>
      </c>
      <c r="AD377" s="56" t="s">
        <v>53</v>
      </c>
      <c r="AE377" s="56">
        <v>39.9</v>
      </c>
      <c r="AF377" s="56">
        <v>686</v>
      </c>
      <c r="AH377" s="56">
        <v>267</v>
      </c>
      <c r="AJ377" s="56">
        <v>801</v>
      </c>
      <c r="AK377" s="56" t="s">
        <v>2148</v>
      </c>
      <c r="AL377" s="56">
        <v>36</v>
      </c>
      <c r="AN377" s="56">
        <v>801</v>
      </c>
      <c r="AO377" s="56" t="s">
        <v>2148</v>
      </c>
      <c r="AP377" s="56">
        <v>801</v>
      </c>
      <c r="AQ377" s="56" t="s">
        <v>2148</v>
      </c>
      <c r="AR377" s="56">
        <v>801</v>
      </c>
      <c r="AS377" s="56" t="s">
        <v>2148</v>
      </c>
      <c r="AT377" s="56">
        <v>560</v>
      </c>
      <c r="AV377" s="56">
        <v>448</v>
      </c>
      <c r="AX377" s="56">
        <v>801</v>
      </c>
      <c r="AY377" s="56" t="s">
        <v>2148</v>
      </c>
      <c r="AZ377" s="56">
        <v>375</v>
      </c>
      <c r="BB377" s="56">
        <v>342</v>
      </c>
    </row>
    <row r="378" spans="1:54" ht="16" x14ac:dyDescent="0.2">
      <c r="A378" s="56">
        <v>377</v>
      </c>
      <c r="B378" s="56">
        <v>377</v>
      </c>
      <c r="C378" s="56">
        <v>385</v>
      </c>
      <c r="D378" s="56" t="s">
        <v>1176</v>
      </c>
      <c r="E378" s="56" t="s">
        <v>75</v>
      </c>
      <c r="F378" s="56" t="s">
        <v>76</v>
      </c>
      <c r="G378" s="56" t="s">
        <v>84</v>
      </c>
      <c r="H378" s="56" t="s">
        <v>62</v>
      </c>
      <c r="I378" s="56" t="s">
        <v>50</v>
      </c>
      <c r="J378" s="56" t="s">
        <v>64</v>
      </c>
      <c r="K378" s="56">
        <v>18.8</v>
      </c>
      <c r="L378" s="56">
        <v>652</v>
      </c>
      <c r="M378" s="56">
        <v>20.8</v>
      </c>
      <c r="N378" s="56">
        <v>635</v>
      </c>
      <c r="O378" s="56">
        <v>29.4</v>
      </c>
      <c r="P378" s="56">
        <v>641</v>
      </c>
      <c r="Q378" s="56">
        <v>99.3</v>
      </c>
      <c r="R378" s="56">
        <v>31</v>
      </c>
      <c r="S378" s="56">
        <v>15.9</v>
      </c>
      <c r="T378" s="56">
        <v>778</v>
      </c>
      <c r="U378" s="56">
        <v>10.5</v>
      </c>
      <c r="V378" s="56" t="s">
        <v>53</v>
      </c>
      <c r="W378" s="56">
        <v>16.399999999999999</v>
      </c>
      <c r="X378" s="56" t="s">
        <v>53</v>
      </c>
      <c r="Y378" s="56">
        <v>64.8</v>
      </c>
      <c r="Z378" s="56">
        <v>623</v>
      </c>
      <c r="AA378" s="56">
        <v>40.4</v>
      </c>
      <c r="AB378" s="56">
        <v>434</v>
      </c>
      <c r="AC378" s="56">
        <v>50.1</v>
      </c>
      <c r="AD378" s="56" t="s">
        <v>810</v>
      </c>
      <c r="AE378" s="56">
        <v>39.799999999999997</v>
      </c>
      <c r="AF378" s="56">
        <v>652</v>
      </c>
      <c r="AH378" s="56">
        <v>635</v>
      </c>
      <c r="AJ378" s="56">
        <v>641</v>
      </c>
      <c r="AL378" s="56">
        <v>31</v>
      </c>
      <c r="AN378" s="56">
        <v>778</v>
      </c>
      <c r="AP378" s="56">
        <v>801</v>
      </c>
      <c r="AQ378" s="56" t="s">
        <v>2148</v>
      </c>
      <c r="AR378" s="56">
        <v>801</v>
      </c>
      <c r="AS378" s="56" t="s">
        <v>2148</v>
      </c>
      <c r="AT378" s="56">
        <v>623</v>
      </c>
      <c r="AV378" s="56">
        <v>434</v>
      </c>
      <c r="AX378" s="56">
        <v>701</v>
      </c>
      <c r="AY378" s="56" t="s">
        <v>2147</v>
      </c>
      <c r="AZ378" s="56">
        <v>377</v>
      </c>
      <c r="BB378" s="56">
        <v>385</v>
      </c>
    </row>
    <row r="379" spans="1:54" ht="16" x14ac:dyDescent="0.2">
      <c r="A379" s="56">
        <v>378</v>
      </c>
      <c r="B379" s="56">
        <v>378</v>
      </c>
      <c r="C379" s="56">
        <v>340</v>
      </c>
      <c r="D379" s="56" t="s">
        <v>1048</v>
      </c>
      <c r="E379" s="56" t="s">
        <v>160</v>
      </c>
      <c r="F379" s="56" t="s">
        <v>47</v>
      </c>
      <c r="G379" s="56" t="s">
        <v>77</v>
      </c>
      <c r="H379" s="56" t="s">
        <v>82</v>
      </c>
      <c r="I379" s="56" t="s">
        <v>50</v>
      </c>
      <c r="J379" s="56" t="s">
        <v>64</v>
      </c>
      <c r="K379" s="56">
        <v>16</v>
      </c>
      <c r="L379" s="56" t="s">
        <v>52</v>
      </c>
      <c r="M379" s="56">
        <v>10.199999999999999</v>
      </c>
      <c r="N379" s="56" t="s">
        <v>52</v>
      </c>
      <c r="O379" s="56">
        <v>21.1</v>
      </c>
      <c r="P379" s="56" t="s">
        <v>53</v>
      </c>
      <c r="Q379" s="56">
        <v>71.900000000000006</v>
      </c>
      <c r="R379" s="56">
        <v>201</v>
      </c>
      <c r="S379" s="56">
        <v>82.4</v>
      </c>
      <c r="T379" s="56">
        <v>276</v>
      </c>
      <c r="U379" s="56">
        <v>65.400000000000006</v>
      </c>
      <c r="V379" s="56">
        <v>305</v>
      </c>
      <c r="W379" s="56">
        <v>68.7</v>
      </c>
      <c r="X379" s="56">
        <v>280</v>
      </c>
      <c r="Y379" s="56">
        <v>77.3</v>
      </c>
      <c r="Z379" s="56">
        <v>397</v>
      </c>
      <c r="AA379" s="56">
        <v>44.3</v>
      </c>
      <c r="AB379" s="56">
        <v>396</v>
      </c>
      <c r="AC379" s="56">
        <v>83.6</v>
      </c>
      <c r="AD379" s="56">
        <v>131</v>
      </c>
      <c r="AE379" s="56">
        <v>39.6</v>
      </c>
      <c r="AF379" s="56">
        <v>701</v>
      </c>
      <c r="AG379" s="56" t="s">
        <v>2148</v>
      </c>
      <c r="AH379" s="56">
        <v>701</v>
      </c>
      <c r="AI379" s="56" t="s">
        <v>2148</v>
      </c>
      <c r="AJ379" s="56">
        <v>801</v>
      </c>
      <c r="AK379" s="56" t="s">
        <v>2148</v>
      </c>
      <c r="AL379" s="56">
        <v>201</v>
      </c>
      <c r="AN379" s="56">
        <v>276</v>
      </c>
      <c r="AP379" s="56">
        <v>305</v>
      </c>
      <c r="AR379" s="56">
        <v>280</v>
      </c>
      <c r="AT379" s="56">
        <v>397</v>
      </c>
      <c r="AV379" s="56">
        <v>396</v>
      </c>
      <c r="AX379" s="56">
        <v>131</v>
      </c>
      <c r="AZ379" s="56">
        <v>378</v>
      </c>
      <c r="BB379" s="56">
        <v>340</v>
      </c>
    </row>
    <row r="380" spans="1:54" ht="16" x14ac:dyDescent="0.2">
      <c r="A380" s="56">
        <v>379</v>
      </c>
      <c r="B380" s="56">
        <v>379</v>
      </c>
      <c r="C380" s="56">
        <v>396</v>
      </c>
      <c r="D380" s="56" t="s">
        <v>1332</v>
      </c>
      <c r="E380" s="56" t="s">
        <v>319</v>
      </c>
      <c r="F380" s="56" t="s">
        <v>69</v>
      </c>
      <c r="G380" s="56" t="s">
        <v>77</v>
      </c>
      <c r="H380" s="56" t="s">
        <v>82</v>
      </c>
      <c r="I380" s="56" t="s">
        <v>50</v>
      </c>
      <c r="J380" s="56" t="s">
        <v>64</v>
      </c>
      <c r="K380" s="56">
        <v>24.4</v>
      </c>
      <c r="L380" s="56">
        <v>523</v>
      </c>
      <c r="M380" s="56">
        <v>16.899999999999999</v>
      </c>
      <c r="N380" s="56" t="s">
        <v>52</v>
      </c>
      <c r="O380" s="56">
        <v>10.8</v>
      </c>
      <c r="P380" s="56" t="s">
        <v>53</v>
      </c>
      <c r="Q380" s="56">
        <v>63.2</v>
      </c>
      <c r="R380" s="56">
        <v>259</v>
      </c>
      <c r="S380" s="56">
        <v>62.1</v>
      </c>
      <c r="T380" s="56">
        <v>375</v>
      </c>
      <c r="U380" s="56">
        <v>65.599999999999994</v>
      </c>
      <c r="V380" s="56">
        <v>303</v>
      </c>
      <c r="W380" s="56">
        <v>68.900000000000006</v>
      </c>
      <c r="X380" s="56">
        <v>277</v>
      </c>
      <c r="Y380" s="56">
        <v>95.2</v>
      </c>
      <c r="Z380" s="56">
        <v>78</v>
      </c>
      <c r="AA380" s="56">
        <v>32.9</v>
      </c>
      <c r="AB380" s="56">
        <v>517</v>
      </c>
      <c r="AC380" s="56">
        <v>79.7</v>
      </c>
      <c r="AD380" s="56" t="s">
        <v>1333</v>
      </c>
      <c r="AE380" s="56">
        <v>39.5</v>
      </c>
      <c r="AF380" s="56">
        <v>523</v>
      </c>
      <c r="AH380" s="56">
        <v>701</v>
      </c>
      <c r="AI380" s="56" t="s">
        <v>2148</v>
      </c>
      <c r="AJ380" s="56">
        <v>801</v>
      </c>
      <c r="AK380" s="56" t="s">
        <v>2148</v>
      </c>
      <c r="AL380" s="56">
        <v>259</v>
      </c>
      <c r="AN380" s="56">
        <v>375</v>
      </c>
      <c r="AP380" s="56">
        <v>303</v>
      </c>
      <c r="AR380" s="56">
        <v>277</v>
      </c>
      <c r="AT380" s="56">
        <v>78</v>
      </c>
      <c r="AV380" s="56">
        <v>517</v>
      </c>
      <c r="AX380" s="56">
        <v>175</v>
      </c>
      <c r="AY380" s="56" t="s">
        <v>2147</v>
      </c>
      <c r="AZ380" s="56">
        <v>379</v>
      </c>
      <c r="BB380" s="56">
        <v>396</v>
      </c>
    </row>
    <row r="381" spans="1:54" ht="16" x14ac:dyDescent="0.2">
      <c r="A381" s="56">
        <v>380</v>
      </c>
      <c r="B381" s="56">
        <v>379</v>
      </c>
      <c r="C381" s="56">
        <v>347</v>
      </c>
      <c r="D381" s="56" t="s">
        <v>1679</v>
      </c>
      <c r="E381" s="56" t="s">
        <v>133</v>
      </c>
      <c r="F381" s="56" t="s">
        <v>69</v>
      </c>
      <c r="G381" s="56" t="s">
        <v>84</v>
      </c>
      <c r="H381" s="56" t="s">
        <v>82</v>
      </c>
      <c r="I381" s="56" t="s">
        <v>50</v>
      </c>
      <c r="J381" s="56" t="s">
        <v>64</v>
      </c>
      <c r="K381" s="56">
        <v>47.8</v>
      </c>
      <c r="L381" s="56">
        <v>241</v>
      </c>
      <c r="M381" s="56">
        <v>32.799999999999997</v>
      </c>
      <c r="N381" s="56">
        <v>438</v>
      </c>
      <c r="O381" s="56">
        <v>6.8</v>
      </c>
      <c r="P381" s="56" t="s">
        <v>53</v>
      </c>
      <c r="Q381" s="56">
        <v>59.5</v>
      </c>
      <c r="R381" s="56">
        <v>292</v>
      </c>
      <c r="S381" s="56">
        <v>2.9</v>
      </c>
      <c r="T381" s="56" t="s">
        <v>53</v>
      </c>
      <c r="U381" s="56">
        <v>1.2</v>
      </c>
      <c r="V381" s="56" t="s">
        <v>53</v>
      </c>
      <c r="W381" s="56">
        <v>1.2</v>
      </c>
      <c r="X381" s="56" t="s">
        <v>53</v>
      </c>
      <c r="Y381" s="56">
        <v>94.9</v>
      </c>
      <c r="Z381" s="56">
        <v>86</v>
      </c>
      <c r="AA381" s="56">
        <v>12.5</v>
      </c>
      <c r="AB381" s="56" t="s">
        <v>53</v>
      </c>
      <c r="AC381" s="56">
        <v>57.5</v>
      </c>
      <c r="AD381" s="56" t="s">
        <v>782</v>
      </c>
      <c r="AE381" s="56">
        <v>39.5</v>
      </c>
      <c r="AF381" s="56">
        <v>241</v>
      </c>
      <c r="AH381" s="56">
        <v>438</v>
      </c>
      <c r="AJ381" s="56">
        <v>801</v>
      </c>
      <c r="AK381" s="56" t="s">
        <v>2148</v>
      </c>
      <c r="AL381" s="56">
        <v>292</v>
      </c>
      <c r="AN381" s="56">
        <v>801</v>
      </c>
      <c r="AO381" s="56" t="s">
        <v>2148</v>
      </c>
      <c r="AP381" s="56">
        <v>801</v>
      </c>
      <c r="AQ381" s="56" t="s">
        <v>2148</v>
      </c>
      <c r="AR381" s="56">
        <v>801</v>
      </c>
      <c r="AS381" s="56" t="s">
        <v>2148</v>
      </c>
      <c r="AT381" s="56">
        <v>86</v>
      </c>
      <c r="AV381" s="56">
        <v>801</v>
      </c>
      <c r="AW381" s="56" t="s">
        <v>2148</v>
      </c>
      <c r="AX381" s="56">
        <v>550</v>
      </c>
      <c r="AY381" s="56" t="s">
        <v>2147</v>
      </c>
      <c r="AZ381" s="56">
        <v>379</v>
      </c>
      <c r="BB381" s="56">
        <v>347</v>
      </c>
    </row>
    <row r="382" spans="1:54" ht="16" x14ac:dyDescent="0.2">
      <c r="A382" s="56">
        <v>381</v>
      </c>
      <c r="B382" s="56">
        <v>381</v>
      </c>
      <c r="C382" s="56">
        <v>410</v>
      </c>
      <c r="D382" s="56" t="s">
        <v>1617</v>
      </c>
      <c r="E382" s="56" t="s">
        <v>291</v>
      </c>
      <c r="F382" s="56" t="s">
        <v>170</v>
      </c>
      <c r="G382" s="56" t="s">
        <v>58</v>
      </c>
      <c r="H382" s="56" t="s">
        <v>49</v>
      </c>
      <c r="I382" s="56" t="s">
        <v>50</v>
      </c>
      <c r="J382" s="56" t="s">
        <v>51</v>
      </c>
      <c r="K382" s="56">
        <v>40.799999999999997</v>
      </c>
      <c r="L382" s="56">
        <v>292</v>
      </c>
      <c r="M382" s="56">
        <v>46.9</v>
      </c>
      <c r="N382" s="56">
        <v>278</v>
      </c>
      <c r="O382" s="56">
        <v>39</v>
      </c>
      <c r="P382" s="56">
        <v>521</v>
      </c>
      <c r="Q382" s="56">
        <v>12.2</v>
      </c>
      <c r="R382" s="56" t="s">
        <v>53</v>
      </c>
      <c r="S382" s="56">
        <v>98</v>
      </c>
      <c r="T382" s="56">
        <v>141</v>
      </c>
      <c r="U382" s="56">
        <v>7.1</v>
      </c>
      <c r="V382" s="56" t="s">
        <v>53</v>
      </c>
      <c r="W382" s="56">
        <v>11.7</v>
      </c>
      <c r="X382" s="56" t="s">
        <v>53</v>
      </c>
      <c r="Y382" s="56">
        <v>46.8</v>
      </c>
      <c r="Z382" s="56" t="s">
        <v>53</v>
      </c>
      <c r="AA382" s="56">
        <v>88.6</v>
      </c>
      <c r="AB382" s="56">
        <v>118</v>
      </c>
      <c r="AC382" s="56">
        <v>51.6</v>
      </c>
      <c r="AD382" s="56" t="s">
        <v>1145</v>
      </c>
      <c r="AE382" s="56">
        <v>39.4</v>
      </c>
      <c r="AF382" s="56">
        <v>292</v>
      </c>
      <c r="AH382" s="56">
        <v>278</v>
      </c>
      <c r="AJ382" s="56">
        <v>521</v>
      </c>
      <c r="AL382" s="56">
        <v>801</v>
      </c>
      <c r="AM382" s="56" t="s">
        <v>2148</v>
      </c>
      <c r="AN382" s="56">
        <v>141</v>
      </c>
      <c r="AP382" s="56">
        <v>801</v>
      </c>
      <c r="AQ382" s="56" t="s">
        <v>2148</v>
      </c>
      <c r="AR382" s="56">
        <v>801</v>
      </c>
      <c r="AS382" s="56" t="s">
        <v>2148</v>
      </c>
      <c r="AT382" s="56">
        <v>801</v>
      </c>
      <c r="AU382" s="56" t="s">
        <v>2148</v>
      </c>
      <c r="AV382" s="56">
        <v>118</v>
      </c>
      <c r="AX382" s="56">
        <v>669</v>
      </c>
      <c r="AY382" s="56" t="s">
        <v>2147</v>
      </c>
      <c r="AZ382" s="56">
        <v>381</v>
      </c>
      <c r="BB382" s="56">
        <v>410</v>
      </c>
    </row>
    <row r="383" spans="1:54" ht="16" x14ac:dyDescent="0.2">
      <c r="A383" s="56">
        <v>382</v>
      </c>
      <c r="B383" s="56">
        <v>381</v>
      </c>
      <c r="C383" s="56">
        <v>332</v>
      </c>
      <c r="D383" s="56" t="s">
        <v>1340</v>
      </c>
      <c r="E383" s="56" t="s">
        <v>80</v>
      </c>
      <c r="F383" s="56" t="s">
        <v>69</v>
      </c>
      <c r="G383" s="56" t="s">
        <v>77</v>
      </c>
      <c r="H383" s="56" t="s">
        <v>82</v>
      </c>
      <c r="I383" s="56" t="s">
        <v>50</v>
      </c>
      <c r="J383" s="56" t="s">
        <v>64</v>
      </c>
      <c r="K383" s="56">
        <v>24.7</v>
      </c>
      <c r="L383" s="56">
        <v>514</v>
      </c>
      <c r="M383" s="56">
        <v>15</v>
      </c>
      <c r="N383" s="56" t="s">
        <v>52</v>
      </c>
      <c r="O383" s="56">
        <v>24</v>
      </c>
      <c r="P383" s="56">
        <v>753</v>
      </c>
      <c r="Q383" s="56">
        <v>55.5</v>
      </c>
      <c r="R383" s="56">
        <v>324</v>
      </c>
      <c r="S383" s="56">
        <v>81.900000000000006</v>
      </c>
      <c r="T383" s="56">
        <v>278</v>
      </c>
      <c r="U383" s="56">
        <v>49.3</v>
      </c>
      <c r="V383" s="56">
        <v>413</v>
      </c>
      <c r="W383" s="56">
        <v>54</v>
      </c>
      <c r="X383" s="56">
        <v>380</v>
      </c>
      <c r="Y383" s="56">
        <v>86.8</v>
      </c>
      <c r="Z383" s="56">
        <v>224</v>
      </c>
      <c r="AA383" s="56">
        <v>31.8</v>
      </c>
      <c r="AB383" s="56">
        <v>528</v>
      </c>
      <c r="AC383" s="56">
        <v>91.1</v>
      </c>
      <c r="AD383" s="56" t="s">
        <v>1341</v>
      </c>
      <c r="AE383" s="56">
        <v>39.4</v>
      </c>
      <c r="AF383" s="56">
        <v>514</v>
      </c>
      <c r="AH383" s="56">
        <v>701</v>
      </c>
      <c r="AI383" s="56" t="s">
        <v>2148</v>
      </c>
      <c r="AJ383" s="56">
        <v>753</v>
      </c>
      <c r="AL383" s="56">
        <v>324</v>
      </c>
      <c r="AN383" s="56">
        <v>278</v>
      </c>
      <c r="AP383" s="56">
        <v>413</v>
      </c>
      <c r="AR383" s="56">
        <v>380</v>
      </c>
      <c r="AT383" s="56">
        <v>224</v>
      </c>
      <c r="AV383" s="56">
        <v>528</v>
      </c>
      <c r="AX383" s="56">
        <v>54</v>
      </c>
      <c r="AY383" s="56" t="s">
        <v>2147</v>
      </c>
      <c r="AZ383" s="56">
        <v>381</v>
      </c>
      <c r="BB383" s="56">
        <v>332</v>
      </c>
    </row>
    <row r="384" spans="1:54" ht="16" x14ac:dyDescent="0.2">
      <c r="A384" s="56">
        <v>383</v>
      </c>
      <c r="B384" s="56">
        <v>381</v>
      </c>
      <c r="C384" s="56">
        <v>355</v>
      </c>
      <c r="D384" s="56" t="s">
        <v>898</v>
      </c>
      <c r="E384" s="56" t="s">
        <v>899</v>
      </c>
      <c r="F384" s="56" t="s">
        <v>69</v>
      </c>
      <c r="G384" s="56" t="s">
        <v>58</v>
      </c>
      <c r="H384" s="56" t="s">
        <v>62</v>
      </c>
      <c r="I384" s="56" t="s">
        <v>50</v>
      </c>
      <c r="J384" s="56" t="s">
        <v>64</v>
      </c>
      <c r="K384" s="56">
        <v>13.2</v>
      </c>
      <c r="L384" s="56" t="s">
        <v>52</v>
      </c>
      <c r="M384" s="56">
        <v>8.1999999999999993</v>
      </c>
      <c r="N384" s="56" t="s">
        <v>52</v>
      </c>
      <c r="O384" s="56">
        <v>87.2</v>
      </c>
      <c r="P384" s="56">
        <v>118</v>
      </c>
      <c r="Q384" s="56">
        <v>39.5</v>
      </c>
      <c r="R384" s="56">
        <v>479</v>
      </c>
      <c r="S384" s="56">
        <v>100</v>
      </c>
      <c r="T384" s="56">
        <v>19</v>
      </c>
      <c r="U384" s="56">
        <v>100</v>
      </c>
      <c r="V384" s="56">
        <v>33</v>
      </c>
      <c r="W384" s="56">
        <v>100</v>
      </c>
      <c r="X384" s="56">
        <v>21</v>
      </c>
      <c r="Y384" s="56">
        <v>68.099999999999994</v>
      </c>
      <c r="Z384" s="56">
        <v>566</v>
      </c>
      <c r="AA384" s="56">
        <v>58.8</v>
      </c>
      <c r="AB384" s="56">
        <v>277</v>
      </c>
      <c r="AC384" s="56">
        <v>42.4</v>
      </c>
      <c r="AD384" s="56" t="s">
        <v>53</v>
      </c>
      <c r="AE384" s="56">
        <v>39.4</v>
      </c>
      <c r="AF384" s="56">
        <v>701</v>
      </c>
      <c r="AG384" s="56" t="s">
        <v>2148</v>
      </c>
      <c r="AH384" s="56">
        <v>701</v>
      </c>
      <c r="AI384" s="56" t="s">
        <v>2148</v>
      </c>
      <c r="AJ384" s="56">
        <v>118</v>
      </c>
      <c r="AL384" s="56">
        <v>479</v>
      </c>
      <c r="AN384" s="56">
        <v>19</v>
      </c>
      <c r="AP384" s="56">
        <v>33</v>
      </c>
      <c r="AR384" s="56">
        <v>21</v>
      </c>
      <c r="AT384" s="56">
        <v>566</v>
      </c>
      <c r="AV384" s="56">
        <v>277</v>
      </c>
      <c r="AX384" s="56">
        <v>801</v>
      </c>
      <c r="AY384" s="56" t="s">
        <v>2148</v>
      </c>
      <c r="AZ384" s="56">
        <v>381</v>
      </c>
      <c r="BB384" s="56">
        <v>355</v>
      </c>
    </row>
    <row r="385" spans="1:54" ht="16" x14ac:dyDescent="0.2">
      <c r="A385" s="56">
        <v>384</v>
      </c>
      <c r="B385" s="56">
        <v>384</v>
      </c>
      <c r="C385" s="56">
        <v>396</v>
      </c>
      <c r="D385" s="56" t="s">
        <v>1425</v>
      </c>
      <c r="E385" s="56" t="s">
        <v>46</v>
      </c>
      <c r="F385" s="56" t="s">
        <v>47</v>
      </c>
      <c r="G385" s="56" t="s">
        <v>84</v>
      </c>
      <c r="H385" s="56" t="s">
        <v>49</v>
      </c>
      <c r="I385" s="56" t="s">
        <v>50</v>
      </c>
      <c r="J385" s="56" t="s">
        <v>51</v>
      </c>
      <c r="K385" s="56">
        <v>28</v>
      </c>
      <c r="L385" s="56">
        <v>450</v>
      </c>
      <c r="M385" s="56">
        <v>31.3</v>
      </c>
      <c r="N385" s="56">
        <v>457</v>
      </c>
      <c r="O385" s="56">
        <v>23.3</v>
      </c>
      <c r="P385" s="56">
        <v>769</v>
      </c>
      <c r="Q385" s="56">
        <v>33.700000000000003</v>
      </c>
      <c r="R385" s="56">
        <v>541</v>
      </c>
      <c r="S385" s="56">
        <v>63.3</v>
      </c>
      <c r="T385" s="56">
        <v>368</v>
      </c>
      <c r="U385" s="56">
        <v>95.8</v>
      </c>
      <c r="V385" s="56">
        <v>116</v>
      </c>
      <c r="W385" s="56">
        <v>96.1</v>
      </c>
      <c r="X385" s="56">
        <v>99</v>
      </c>
      <c r="Y385" s="56">
        <v>66.3</v>
      </c>
      <c r="Z385" s="56">
        <v>602</v>
      </c>
      <c r="AA385" s="56">
        <v>54.3</v>
      </c>
      <c r="AB385" s="56">
        <v>309</v>
      </c>
      <c r="AC385" s="56">
        <v>80.2</v>
      </c>
      <c r="AD385" s="56" t="s">
        <v>1426</v>
      </c>
      <c r="AE385" s="56">
        <v>39.299999999999997</v>
      </c>
      <c r="AF385" s="56">
        <v>450</v>
      </c>
      <c r="AH385" s="56">
        <v>457</v>
      </c>
      <c r="AJ385" s="56">
        <v>769</v>
      </c>
      <c r="AL385" s="56">
        <v>541</v>
      </c>
      <c r="AN385" s="56">
        <v>368</v>
      </c>
      <c r="AP385" s="56">
        <v>116</v>
      </c>
      <c r="AR385" s="56">
        <v>99</v>
      </c>
      <c r="AT385" s="56">
        <v>602</v>
      </c>
      <c r="AV385" s="56">
        <v>309</v>
      </c>
      <c r="AX385" s="56">
        <v>166</v>
      </c>
      <c r="AY385" s="56" t="s">
        <v>2147</v>
      </c>
      <c r="AZ385" s="56">
        <v>384</v>
      </c>
      <c r="BB385" s="56">
        <v>396</v>
      </c>
    </row>
    <row r="386" spans="1:54" ht="16" x14ac:dyDescent="0.2">
      <c r="A386" s="56">
        <v>385</v>
      </c>
      <c r="B386" s="56">
        <v>385</v>
      </c>
      <c r="C386" s="56">
        <v>342</v>
      </c>
      <c r="D386" s="56" t="s">
        <v>1119</v>
      </c>
      <c r="E386" s="56" t="s">
        <v>80</v>
      </c>
      <c r="F386" s="56" t="s">
        <v>69</v>
      </c>
      <c r="G386" s="56" t="s">
        <v>77</v>
      </c>
      <c r="H386" s="56" t="s">
        <v>49</v>
      </c>
      <c r="I386" s="56" t="s">
        <v>50</v>
      </c>
      <c r="J386" s="56" t="s">
        <v>64</v>
      </c>
      <c r="K386" s="56">
        <v>17.600000000000001</v>
      </c>
      <c r="L386" s="56">
        <v>694</v>
      </c>
      <c r="M386" s="56">
        <v>25.2</v>
      </c>
      <c r="N386" s="56">
        <v>536</v>
      </c>
      <c r="O386" s="56">
        <v>12.2</v>
      </c>
      <c r="P386" s="56" t="s">
        <v>53</v>
      </c>
      <c r="Q386" s="56">
        <v>51.8</v>
      </c>
      <c r="R386" s="56">
        <v>364</v>
      </c>
      <c r="S386" s="56">
        <v>99.5</v>
      </c>
      <c r="T386" s="56">
        <v>114</v>
      </c>
      <c r="U386" s="56">
        <v>100</v>
      </c>
      <c r="V386" s="56">
        <v>32</v>
      </c>
      <c r="W386" s="56">
        <v>100</v>
      </c>
      <c r="X386" s="56">
        <v>20</v>
      </c>
      <c r="Y386" s="56">
        <v>76.7</v>
      </c>
      <c r="Z386" s="56">
        <v>410</v>
      </c>
      <c r="AA386" s="56">
        <v>28.8</v>
      </c>
      <c r="AB386" s="56">
        <v>578</v>
      </c>
      <c r="AC386" s="56">
        <v>80.400000000000006</v>
      </c>
      <c r="AD386" s="56" t="s">
        <v>1120</v>
      </c>
      <c r="AE386" s="56">
        <v>39.1</v>
      </c>
      <c r="AF386" s="56">
        <v>694</v>
      </c>
      <c r="AH386" s="56">
        <v>536</v>
      </c>
      <c r="AJ386" s="56">
        <v>801</v>
      </c>
      <c r="AK386" s="56" t="s">
        <v>2148</v>
      </c>
      <c r="AL386" s="56">
        <v>364</v>
      </c>
      <c r="AN386" s="56">
        <v>114</v>
      </c>
      <c r="AP386" s="56">
        <v>32</v>
      </c>
      <c r="AR386" s="56">
        <v>20</v>
      </c>
      <c r="AT386" s="56">
        <v>410</v>
      </c>
      <c r="AV386" s="56">
        <v>578</v>
      </c>
      <c r="AX386" s="56">
        <v>163</v>
      </c>
      <c r="AY386" s="56" t="s">
        <v>2147</v>
      </c>
      <c r="AZ386" s="56">
        <v>385</v>
      </c>
      <c r="BB386" s="56">
        <v>342</v>
      </c>
    </row>
    <row r="387" spans="1:54" ht="16" x14ac:dyDescent="0.2">
      <c r="A387" s="56">
        <v>386</v>
      </c>
      <c r="B387" s="56">
        <v>385</v>
      </c>
      <c r="C387" s="56">
        <v>359</v>
      </c>
      <c r="D387" s="56" t="s">
        <v>1260</v>
      </c>
      <c r="E387" s="56" t="s">
        <v>96</v>
      </c>
      <c r="F387" s="56" t="s">
        <v>76</v>
      </c>
      <c r="G387" s="56" t="s">
        <v>48</v>
      </c>
      <c r="H387" s="56" t="s">
        <v>88</v>
      </c>
      <c r="I387" s="56" t="s">
        <v>50</v>
      </c>
      <c r="J387" s="56" t="s">
        <v>64</v>
      </c>
      <c r="K387" s="56">
        <v>21.3</v>
      </c>
      <c r="L387" s="56">
        <v>584</v>
      </c>
      <c r="M387" s="56">
        <v>12.4</v>
      </c>
      <c r="N387" s="56" t="s">
        <v>52</v>
      </c>
      <c r="O387" s="56">
        <v>56.7</v>
      </c>
      <c r="P387" s="56">
        <v>326</v>
      </c>
      <c r="Q387" s="56">
        <v>99.9</v>
      </c>
      <c r="R387" s="56">
        <v>16</v>
      </c>
      <c r="S387" s="56">
        <v>15.7</v>
      </c>
      <c r="T387" s="56">
        <v>787</v>
      </c>
      <c r="U387" s="56">
        <v>18.5</v>
      </c>
      <c r="V387" s="56">
        <v>751</v>
      </c>
      <c r="W387" s="56">
        <v>20.8</v>
      </c>
      <c r="X387" s="56">
        <v>750</v>
      </c>
      <c r="Y387" s="56">
        <v>28.9</v>
      </c>
      <c r="Z387" s="56" t="s">
        <v>53</v>
      </c>
      <c r="AA387" s="56">
        <v>2.2000000000000002</v>
      </c>
      <c r="AB387" s="56" t="s">
        <v>53</v>
      </c>
      <c r="AC387" s="56">
        <v>55.3</v>
      </c>
      <c r="AD387" s="56" t="s">
        <v>1092</v>
      </c>
      <c r="AE387" s="56">
        <v>39.1</v>
      </c>
      <c r="AF387" s="56">
        <v>584</v>
      </c>
      <c r="AH387" s="56">
        <v>701</v>
      </c>
      <c r="AI387" s="56" t="s">
        <v>2148</v>
      </c>
      <c r="AJ387" s="56">
        <v>326</v>
      </c>
      <c r="AL387" s="56">
        <v>16</v>
      </c>
      <c r="AN387" s="56">
        <v>787</v>
      </c>
      <c r="AP387" s="56">
        <v>751</v>
      </c>
      <c r="AR387" s="56">
        <v>750</v>
      </c>
      <c r="AT387" s="56">
        <v>801</v>
      </c>
      <c r="AU387" s="56" t="s">
        <v>2148</v>
      </c>
      <c r="AV387" s="56">
        <v>801</v>
      </c>
      <c r="AW387" s="56" t="s">
        <v>2148</v>
      </c>
      <c r="AX387" s="56">
        <v>596</v>
      </c>
      <c r="AY387" s="56" t="s">
        <v>2147</v>
      </c>
      <c r="AZ387" s="56">
        <v>385</v>
      </c>
      <c r="BB387" s="56">
        <v>359</v>
      </c>
    </row>
    <row r="388" spans="1:54" ht="16" x14ac:dyDescent="0.2">
      <c r="A388" s="56">
        <v>387</v>
      </c>
      <c r="B388" s="56">
        <v>387</v>
      </c>
      <c r="C388" s="56">
        <v>336</v>
      </c>
      <c r="D388" s="56" t="s">
        <v>1203</v>
      </c>
      <c r="E388" s="56" t="s">
        <v>100</v>
      </c>
      <c r="F388" s="56" t="s">
        <v>101</v>
      </c>
      <c r="G388" s="56" t="s">
        <v>77</v>
      </c>
      <c r="H388" s="56" t="s">
        <v>82</v>
      </c>
      <c r="I388" s="56" t="s">
        <v>50</v>
      </c>
      <c r="J388" s="56" t="s">
        <v>64</v>
      </c>
      <c r="K388" s="56">
        <v>19.600000000000001</v>
      </c>
      <c r="L388" s="56">
        <v>629</v>
      </c>
      <c r="M388" s="56">
        <v>9.6999999999999993</v>
      </c>
      <c r="N388" s="56" t="s">
        <v>52</v>
      </c>
      <c r="O388" s="56">
        <v>11.3</v>
      </c>
      <c r="P388" s="56" t="s">
        <v>53</v>
      </c>
      <c r="Q388" s="56">
        <v>64.3</v>
      </c>
      <c r="R388" s="56">
        <v>252</v>
      </c>
      <c r="S388" s="56">
        <v>97.9</v>
      </c>
      <c r="T388" s="56">
        <v>144</v>
      </c>
      <c r="U388" s="56">
        <v>97.3</v>
      </c>
      <c r="V388" s="56">
        <v>99</v>
      </c>
      <c r="W388" s="56">
        <v>97.4</v>
      </c>
      <c r="X388" s="56">
        <v>87</v>
      </c>
      <c r="Y388" s="56">
        <v>77.3</v>
      </c>
      <c r="Z388" s="56">
        <v>400</v>
      </c>
      <c r="AA388" s="56">
        <v>15.5</v>
      </c>
      <c r="AB388" s="56" t="s">
        <v>53</v>
      </c>
      <c r="AC388" s="56">
        <v>81.599999999999994</v>
      </c>
      <c r="AD388" s="56" t="s">
        <v>1204</v>
      </c>
      <c r="AE388" s="56">
        <v>39</v>
      </c>
      <c r="AF388" s="56">
        <v>629</v>
      </c>
      <c r="AH388" s="56">
        <v>701</v>
      </c>
      <c r="AI388" s="56" t="s">
        <v>2148</v>
      </c>
      <c r="AJ388" s="56">
        <v>801</v>
      </c>
      <c r="AK388" s="56" t="s">
        <v>2148</v>
      </c>
      <c r="AL388" s="56">
        <v>252</v>
      </c>
      <c r="AN388" s="56">
        <v>144</v>
      </c>
      <c r="AP388" s="56">
        <v>99</v>
      </c>
      <c r="AR388" s="56">
        <v>87</v>
      </c>
      <c r="AT388" s="56">
        <v>400</v>
      </c>
      <c r="AV388" s="56">
        <v>801</v>
      </c>
      <c r="AW388" s="56" t="s">
        <v>2148</v>
      </c>
      <c r="AX388" s="56">
        <v>154</v>
      </c>
      <c r="AY388" s="56" t="s">
        <v>2147</v>
      </c>
      <c r="AZ388" s="56">
        <v>387</v>
      </c>
      <c r="BB388" s="56">
        <v>336</v>
      </c>
    </row>
    <row r="389" spans="1:54" ht="16" x14ac:dyDescent="0.2">
      <c r="A389" s="56">
        <v>388</v>
      </c>
      <c r="B389" s="56">
        <v>388</v>
      </c>
      <c r="C389" s="56">
        <v>452</v>
      </c>
      <c r="D389" s="56" t="s">
        <v>1160</v>
      </c>
      <c r="E389" s="56" t="s">
        <v>75</v>
      </c>
      <c r="F389" s="56" t="s">
        <v>76</v>
      </c>
      <c r="G389" s="56" t="s">
        <v>77</v>
      </c>
      <c r="H389" s="56" t="s">
        <v>49</v>
      </c>
      <c r="I389" s="56" t="s">
        <v>50</v>
      </c>
      <c r="J389" s="56" t="s">
        <v>64</v>
      </c>
      <c r="K389" s="56">
        <v>18.3</v>
      </c>
      <c r="L389" s="56">
        <v>665</v>
      </c>
      <c r="M389" s="56">
        <v>23.5</v>
      </c>
      <c r="N389" s="56">
        <v>569</v>
      </c>
      <c r="O389" s="56">
        <v>57.8</v>
      </c>
      <c r="P389" s="56">
        <v>313</v>
      </c>
      <c r="Q389" s="56">
        <v>91.6</v>
      </c>
      <c r="R389" s="56">
        <v>95</v>
      </c>
      <c r="S389" s="56">
        <v>9.5</v>
      </c>
      <c r="T389" s="56" t="s">
        <v>53</v>
      </c>
      <c r="U389" s="56">
        <v>8.3000000000000007</v>
      </c>
      <c r="V389" s="56" t="s">
        <v>53</v>
      </c>
      <c r="W389" s="56">
        <v>6.4</v>
      </c>
      <c r="X389" s="56" t="s">
        <v>53</v>
      </c>
      <c r="Y389" s="56">
        <v>50.1</v>
      </c>
      <c r="Z389" s="56" t="s">
        <v>53</v>
      </c>
      <c r="AA389" s="56">
        <v>20.9</v>
      </c>
      <c r="AB389" s="56">
        <v>711</v>
      </c>
      <c r="AC389" s="56">
        <v>36.700000000000003</v>
      </c>
      <c r="AD389" s="56" t="s">
        <v>53</v>
      </c>
      <c r="AE389" s="56">
        <v>38.5</v>
      </c>
      <c r="AF389" s="56">
        <v>665</v>
      </c>
      <c r="AH389" s="56">
        <v>569</v>
      </c>
      <c r="AJ389" s="56">
        <v>313</v>
      </c>
      <c r="AL389" s="56">
        <v>95</v>
      </c>
      <c r="AN389" s="56">
        <v>801</v>
      </c>
      <c r="AO389" s="56" t="s">
        <v>2148</v>
      </c>
      <c r="AP389" s="56">
        <v>801</v>
      </c>
      <c r="AQ389" s="56" t="s">
        <v>2148</v>
      </c>
      <c r="AR389" s="56">
        <v>801</v>
      </c>
      <c r="AS389" s="56" t="s">
        <v>2148</v>
      </c>
      <c r="AT389" s="56">
        <v>801</v>
      </c>
      <c r="AU389" s="56" t="s">
        <v>2148</v>
      </c>
      <c r="AV389" s="56">
        <v>711</v>
      </c>
      <c r="AX389" s="56">
        <v>801</v>
      </c>
      <c r="AY389" s="56" t="s">
        <v>2148</v>
      </c>
      <c r="AZ389" s="56">
        <v>388</v>
      </c>
      <c r="BB389" s="56">
        <v>452</v>
      </c>
    </row>
    <row r="390" spans="1:54" ht="16" x14ac:dyDescent="0.2">
      <c r="A390" s="56">
        <v>389</v>
      </c>
      <c r="B390" s="56">
        <v>388</v>
      </c>
      <c r="C390" s="56">
        <v>408</v>
      </c>
      <c r="D390" s="56" t="s">
        <v>1022</v>
      </c>
      <c r="E390" s="56" t="s">
        <v>80</v>
      </c>
      <c r="F390" s="56" t="s">
        <v>69</v>
      </c>
      <c r="G390" s="56" t="s">
        <v>58</v>
      </c>
      <c r="H390" s="56" t="s">
        <v>49</v>
      </c>
      <c r="I390" s="56" t="s">
        <v>50</v>
      </c>
      <c r="J390" s="56" t="s">
        <v>64</v>
      </c>
      <c r="K390" s="56">
        <v>15.5</v>
      </c>
      <c r="L390" s="56" t="s">
        <v>52</v>
      </c>
      <c r="M390" s="56">
        <v>5.9</v>
      </c>
      <c r="N390" s="56" t="s">
        <v>52</v>
      </c>
      <c r="O390" s="56">
        <v>19.100000000000001</v>
      </c>
      <c r="P390" s="56" t="s">
        <v>53</v>
      </c>
      <c r="Q390" s="56">
        <v>79.599999999999994</v>
      </c>
      <c r="R390" s="56">
        <v>159</v>
      </c>
      <c r="S390" s="56">
        <v>98.9</v>
      </c>
      <c r="T390" s="56">
        <v>130</v>
      </c>
      <c r="U390" s="56">
        <v>98.7</v>
      </c>
      <c r="V390" s="56">
        <v>78</v>
      </c>
      <c r="W390" s="56">
        <v>98.7</v>
      </c>
      <c r="X390" s="56">
        <v>66</v>
      </c>
      <c r="Y390" s="56">
        <v>60.1</v>
      </c>
      <c r="Z390" s="56">
        <v>690</v>
      </c>
      <c r="AA390" s="56">
        <v>17.7</v>
      </c>
      <c r="AB390" s="56">
        <v>766</v>
      </c>
      <c r="AC390" s="56">
        <v>45.6</v>
      </c>
      <c r="AD390" s="56" t="s">
        <v>53</v>
      </c>
      <c r="AE390" s="56">
        <v>38.5</v>
      </c>
      <c r="AF390" s="56">
        <v>701</v>
      </c>
      <c r="AG390" s="56" t="s">
        <v>2148</v>
      </c>
      <c r="AH390" s="56">
        <v>701</v>
      </c>
      <c r="AI390" s="56" t="s">
        <v>2148</v>
      </c>
      <c r="AJ390" s="56">
        <v>801</v>
      </c>
      <c r="AK390" s="56" t="s">
        <v>2148</v>
      </c>
      <c r="AL390" s="56">
        <v>159</v>
      </c>
      <c r="AN390" s="56">
        <v>130</v>
      </c>
      <c r="AP390" s="56">
        <v>78</v>
      </c>
      <c r="AR390" s="56">
        <v>66</v>
      </c>
      <c r="AT390" s="56">
        <v>690</v>
      </c>
      <c r="AV390" s="56">
        <v>766</v>
      </c>
      <c r="AX390" s="56">
        <v>801</v>
      </c>
      <c r="AY390" s="56" t="s">
        <v>2148</v>
      </c>
      <c r="AZ390" s="56">
        <v>388</v>
      </c>
      <c r="BB390" s="56">
        <v>408</v>
      </c>
    </row>
    <row r="391" spans="1:54" ht="16" x14ac:dyDescent="0.2">
      <c r="A391" s="56">
        <v>390</v>
      </c>
      <c r="B391" s="56">
        <v>390</v>
      </c>
      <c r="C391" s="56">
        <v>393</v>
      </c>
      <c r="D391" s="56" t="s">
        <v>1551</v>
      </c>
      <c r="E391" s="56" t="s">
        <v>646</v>
      </c>
      <c r="F391" s="56" t="s">
        <v>69</v>
      </c>
      <c r="G391" s="56" t="s">
        <v>84</v>
      </c>
      <c r="H391" s="56" t="s">
        <v>82</v>
      </c>
      <c r="I391" s="56" t="s">
        <v>50</v>
      </c>
      <c r="J391" s="56" t="s">
        <v>64</v>
      </c>
      <c r="K391" s="56">
        <v>34.9</v>
      </c>
      <c r="L391" s="56">
        <v>344</v>
      </c>
      <c r="M391" s="56">
        <v>38.9</v>
      </c>
      <c r="N391" s="56">
        <v>354</v>
      </c>
      <c r="O391" s="56">
        <v>3</v>
      </c>
      <c r="P391" s="56" t="s">
        <v>53</v>
      </c>
      <c r="Q391" s="56">
        <v>45.1</v>
      </c>
      <c r="R391" s="56">
        <v>412</v>
      </c>
      <c r="S391" s="56">
        <v>12.7</v>
      </c>
      <c r="T391" s="56" t="s">
        <v>53</v>
      </c>
      <c r="U391" s="56">
        <v>27.2</v>
      </c>
      <c r="V391" s="56">
        <v>624</v>
      </c>
      <c r="W391" s="56">
        <v>32.700000000000003</v>
      </c>
      <c r="X391" s="56">
        <v>581</v>
      </c>
      <c r="Y391" s="56">
        <v>79.7</v>
      </c>
      <c r="Z391" s="56">
        <v>358</v>
      </c>
      <c r="AA391" s="56">
        <v>88.9</v>
      </c>
      <c r="AB391" s="56">
        <v>115</v>
      </c>
      <c r="AC391" s="56">
        <v>64.3</v>
      </c>
      <c r="AD391" s="56" t="s">
        <v>1552</v>
      </c>
      <c r="AE391" s="56">
        <v>38.4</v>
      </c>
      <c r="AF391" s="56">
        <v>344</v>
      </c>
      <c r="AH391" s="56">
        <v>354</v>
      </c>
      <c r="AJ391" s="56">
        <v>801</v>
      </c>
      <c r="AK391" s="56" t="s">
        <v>2148</v>
      </c>
      <c r="AL391" s="56">
        <v>412</v>
      </c>
      <c r="AN391" s="56">
        <v>801</v>
      </c>
      <c r="AO391" s="56" t="s">
        <v>2148</v>
      </c>
      <c r="AP391" s="56">
        <v>624</v>
      </c>
      <c r="AR391" s="56">
        <v>581</v>
      </c>
      <c r="AT391" s="56">
        <v>358</v>
      </c>
      <c r="AV391" s="56">
        <v>115</v>
      </c>
      <c r="AX391" s="56">
        <v>415</v>
      </c>
      <c r="AY391" s="56" t="s">
        <v>2147</v>
      </c>
      <c r="AZ391" s="56">
        <v>390</v>
      </c>
      <c r="BB391" s="56">
        <v>393</v>
      </c>
    </row>
    <row r="392" spans="1:54" ht="16" x14ac:dyDescent="0.2">
      <c r="A392" s="56">
        <v>391</v>
      </c>
      <c r="B392" s="56">
        <v>391</v>
      </c>
      <c r="C392" s="56">
        <v>501</v>
      </c>
      <c r="D392" s="56" t="s">
        <v>1338</v>
      </c>
      <c r="E392" s="56" t="s">
        <v>264</v>
      </c>
      <c r="F392" s="56" t="s">
        <v>76</v>
      </c>
      <c r="G392" s="56" t="s">
        <v>48</v>
      </c>
      <c r="H392" s="56" t="s">
        <v>62</v>
      </c>
      <c r="I392" s="56" t="s">
        <v>50</v>
      </c>
      <c r="J392" s="56" t="s">
        <v>103</v>
      </c>
      <c r="K392" s="56">
        <v>24.6</v>
      </c>
      <c r="L392" s="56">
        <v>518</v>
      </c>
      <c r="M392" s="56">
        <v>49.8</v>
      </c>
      <c r="N392" s="56">
        <v>256</v>
      </c>
      <c r="O392" s="56">
        <v>23.9</v>
      </c>
      <c r="P392" s="56">
        <v>755</v>
      </c>
      <c r="Q392" s="56">
        <v>35.9</v>
      </c>
      <c r="R392" s="56">
        <v>518</v>
      </c>
      <c r="S392" s="56">
        <v>100</v>
      </c>
      <c r="T392" s="56">
        <v>5</v>
      </c>
      <c r="U392" s="56">
        <v>99.9</v>
      </c>
      <c r="V392" s="56">
        <v>44</v>
      </c>
      <c r="W392" s="56">
        <v>99.9</v>
      </c>
      <c r="X392" s="56">
        <v>32</v>
      </c>
      <c r="Y392" s="56">
        <v>34.5</v>
      </c>
      <c r="Z392" s="56" t="s">
        <v>53</v>
      </c>
      <c r="AA392" s="56">
        <v>10.1</v>
      </c>
      <c r="AB392" s="56" t="s">
        <v>53</v>
      </c>
      <c r="AC392" s="56">
        <v>49.6</v>
      </c>
      <c r="AD392" s="56" t="s">
        <v>370</v>
      </c>
      <c r="AE392" s="56">
        <v>38.299999999999997</v>
      </c>
      <c r="AF392" s="56">
        <v>518</v>
      </c>
      <c r="AH392" s="56">
        <v>256</v>
      </c>
      <c r="AJ392" s="56">
        <v>755</v>
      </c>
      <c r="AL392" s="56">
        <v>518</v>
      </c>
      <c r="AN392" s="56">
        <v>5</v>
      </c>
      <c r="AP392" s="56">
        <v>44</v>
      </c>
      <c r="AR392" s="56">
        <v>32</v>
      </c>
      <c r="AT392" s="56">
        <v>801</v>
      </c>
      <c r="AU392" s="56" t="s">
        <v>2148</v>
      </c>
      <c r="AV392" s="56">
        <v>801</v>
      </c>
      <c r="AW392" s="56" t="s">
        <v>2148</v>
      </c>
      <c r="AX392" s="56">
        <v>711</v>
      </c>
      <c r="AY392" s="56" t="s">
        <v>2147</v>
      </c>
      <c r="AZ392" s="56">
        <v>391</v>
      </c>
      <c r="BB392" s="56">
        <v>501</v>
      </c>
    </row>
    <row r="393" spans="1:54" ht="16" x14ac:dyDescent="0.2">
      <c r="A393" s="56">
        <v>392</v>
      </c>
      <c r="B393" s="56">
        <v>392</v>
      </c>
      <c r="C393" s="56">
        <v>396</v>
      </c>
      <c r="D393" s="56" t="s">
        <v>1065</v>
      </c>
      <c r="E393" s="56" t="s">
        <v>96</v>
      </c>
      <c r="F393" s="56" t="s">
        <v>76</v>
      </c>
      <c r="G393" s="56" t="s">
        <v>77</v>
      </c>
      <c r="H393" s="56" t="s">
        <v>49</v>
      </c>
      <c r="I393" s="56" t="s">
        <v>50</v>
      </c>
      <c r="J393" s="56" t="s">
        <v>51</v>
      </c>
      <c r="K393" s="56">
        <v>16.3</v>
      </c>
      <c r="L393" s="56" t="s">
        <v>52</v>
      </c>
      <c r="M393" s="56">
        <v>19.399999999999999</v>
      </c>
      <c r="N393" s="56">
        <v>672</v>
      </c>
      <c r="O393" s="56">
        <v>16.3</v>
      </c>
      <c r="P393" s="56" t="s">
        <v>53</v>
      </c>
      <c r="Q393" s="56">
        <v>92.2</v>
      </c>
      <c r="R393" s="56">
        <v>92</v>
      </c>
      <c r="S393" s="56">
        <v>32.4</v>
      </c>
      <c r="T393" s="56">
        <v>558</v>
      </c>
      <c r="U393" s="56">
        <v>50.7</v>
      </c>
      <c r="V393" s="56">
        <v>407</v>
      </c>
      <c r="W393" s="56">
        <v>37.799999999999997</v>
      </c>
      <c r="X393" s="56">
        <v>516</v>
      </c>
      <c r="Y393" s="56">
        <v>77.8</v>
      </c>
      <c r="Z393" s="56">
        <v>388</v>
      </c>
      <c r="AA393" s="56">
        <v>1.8</v>
      </c>
      <c r="AB393" s="56" t="s">
        <v>53</v>
      </c>
      <c r="AC393" s="56">
        <v>61.3</v>
      </c>
      <c r="AD393" s="56" t="s">
        <v>841</v>
      </c>
      <c r="AE393" s="56">
        <v>38.200000000000003</v>
      </c>
      <c r="AF393" s="56">
        <v>701</v>
      </c>
      <c r="AG393" s="56" t="s">
        <v>2148</v>
      </c>
      <c r="AH393" s="56">
        <v>672</v>
      </c>
      <c r="AJ393" s="56">
        <v>801</v>
      </c>
      <c r="AK393" s="56" t="s">
        <v>2148</v>
      </c>
      <c r="AL393" s="56">
        <v>92</v>
      </c>
      <c r="AN393" s="56">
        <v>558</v>
      </c>
      <c r="AP393" s="56">
        <v>407</v>
      </c>
      <c r="AR393" s="56">
        <v>516</v>
      </c>
      <c r="AT393" s="56">
        <v>388</v>
      </c>
      <c r="AV393" s="56">
        <v>801</v>
      </c>
      <c r="AW393" s="56" t="s">
        <v>2148</v>
      </c>
      <c r="AX393" s="56">
        <v>471</v>
      </c>
      <c r="AY393" s="56" t="s">
        <v>2147</v>
      </c>
      <c r="AZ393" s="56">
        <v>392</v>
      </c>
      <c r="BB393" s="56">
        <v>396</v>
      </c>
    </row>
    <row r="394" spans="1:54" ht="16" x14ac:dyDescent="0.2">
      <c r="A394" s="56">
        <v>393</v>
      </c>
      <c r="B394" s="56">
        <v>392</v>
      </c>
      <c r="C394" s="56">
        <v>428</v>
      </c>
      <c r="D394" s="56" t="s">
        <v>1252</v>
      </c>
      <c r="E394" s="56" t="s">
        <v>75</v>
      </c>
      <c r="F394" s="56" t="s">
        <v>76</v>
      </c>
      <c r="G394" s="56" t="s">
        <v>84</v>
      </c>
      <c r="H394" s="56" t="s">
        <v>82</v>
      </c>
      <c r="I394" s="56" t="s">
        <v>50</v>
      </c>
      <c r="J394" s="56" t="s">
        <v>64</v>
      </c>
      <c r="K394" s="56">
        <v>21.1</v>
      </c>
      <c r="L394" s="56">
        <v>588</v>
      </c>
      <c r="M394" s="56">
        <v>20.8</v>
      </c>
      <c r="N394" s="56">
        <v>632</v>
      </c>
      <c r="O394" s="56">
        <v>24.5</v>
      </c>
      <c r="P394" s="56">
        <v>745</v>
      </c>
      <c r="Q394" s="56">
        <v>93.6</v>
      </c>
      <c r="R394" s="56">
        <v>83</v>
      </c>
      <c r="S394" s="56">
        <v>31.6</v>
      </c>
      <c r="T394" s="56">
        <v>569</v>
      </c>
      <c r="U394" s="56">
        <v>6.1</v>
      </c>
      <c r="V394" s="56" t="s">
        <v>53</v>
      </c>
      <c r="W394" s="56">
        <v>11.5</v>
      </c>
      <c r="X394" s="56" t="s">
        <v>53</v>
      </c>
      <c r="Y394" s="56">
        <v>76.900000000000006</v>
      </c>
      <c r="Z394" s="56">
        <v>407</v>
      </c>
      <c r="AA394" s="56">
        <v>9.6</v>
      </c>
      <c r="AB394" s="56" t="s">
        <v>53</v>
      </c>
      <c r="AC394" s="56">
        <v>45</v>
      </c>
      <c r="AD394" s="56" t="s">
        <v>53</v>
      </c>
      <c r="AE394" s="56">
        <v>38.200000000000003</v>
      </c>
      <c r="AF394" s="56">
        <v>588</v>
      </c>
      <c r="AH394" s="56">
        <v>632</v>
      </c>
      <c r="AJ394" s="56">
        <v>745</v>
      </c>
      <c r="AL394" s="56">
        <v>83</v>
      </c>
      <c r="AN394" s="56">
        <v>569</v>
      </c>
      <c r="AP394" s="56">
        <v>801</v>
      </c>
      <c r="AQ394" s="56" t="s">
        <v>2148</v>
      </c>
      <c r="AR394" s="56">
        <v>801</v>
      </c>
      <c r="AS394" s="56" t="s">
        <v>2148</v>
      </c>
      <c r="AT394" s="56">
        <v>407</v>
      </c>
      <c r="AV394" s="56">
        <v>801</v>
      </c>
      <c r="AW394" s="56" t="s">
        <v>2148</v>
      </c>
      <c r="AX394" s="56">
        <v>801</v>
      </c>
      <c r="AY394" s="56" t="s">
        <v>2148</v>
      </c>
      <c r="AZ394" s="56">
        <v>392</v>
      </c>
      <c r="BB394" s="56">
        <v>428</v>
      </c>
    </row>
    <row r="395" spans="1:54" ht="16" x14ac:dyDescent="0.2">
      <c r="A395" s="56">
        <v>394</v>
      </c>
      <c r="B395" s="56">
        <v>392</v>
      </c>
      <c r="C395" s="56">
        <v>371</v>
      </c>
      <c r="D395" s="56" t="s">
        <v>1618</v>
      </c>
      <c r="E395" s="56" t="s">
        <v>435</v>
      </c>
      <c r="F395" s="56" t="s">
        <v>69</v>
      </c>
      <c r="G395" s="56" t="s">
        <v>77</v>
      </c>
      <c r="H395" s="56" t="s">
        <v>49</v>
      </c>
      <c r="I395" s="56" t="s">
        <v>50</v>
      </c>
      <c r="J395" s="56" t="s">
        <v>64</v>
      </c>
      <c r="K395" s="56">
        <v>40.799999999999997</v>
      </c>
      <c r="L395" s="56">
        <v>291</v>
      </c>
      <c r="M395" s="56">
        <v>32.799999999999997</v>
      </c>
      <c r="N395" s="56">
        <v>437</v>
      </c>
      <c r="O395" s="56">
        <v>42.5</v>
      </c>
      <c r="P395" s="56">
        <v>471</v>
      </c>
      <c r="Q395" s="56">
        <v>27</v>
      </c>
      <c r="R395" s="56">
        <v>617</v>
      </c>
      <c r="S395" s="56">
        <v>16.7</v>
      </c>
      <c r="T395" s="56">
        <v>771</v>
      </c>
      <c r="U395" s="56">
        <v>31</v>
      </c>
      <c r="V395" s="56">
        <v>578</v>
      </c>
      <c r="W395" s="56">
        <v>36.9</v>
      </c>
      <c r="X395" s="56">
        <v>527</v>
      </c>
      <c r="Y395" s="56">
        <v>84</v>
      </c>
      <c r="Z395" s="56">
        <v>276</v>
      </c>
      <c r="AA395" s="56">
        <v>35.700000000000003</v>
      </c>
      <c r="AB395" s="56">
        <v>481</v>
      </c>
      <c r="AC395" s="56">
        <v>77</v>
      </c>
      <c r="AD395" s="56" t="s">
        <v>1507</v>
      </c>
      <c r="AE395" s="56">
        <v>38.200000000000003</v>
      </c>
      <c r="AF395" s="56">
        <v>291</v>
      </c>
      <c r="AH395" s="56">
        <v>437</v>
      </c>
      <c r="AJ395" s="56">
        <v>471</v>
      </c>
      <c r="AL395" s="56">
        <v>617</v>
      </c>
      <c r="AN395" s="56">
        <v>771</v>
      </c>
      <c r="AP395" s="56">
        <v>578</v>
      </c>
      <c r="AR395" s="56">
        <v>527</v>
      </c>
      <c r="AT395" s="56">
        <v>276</v>
      </c>
      <c r="AV395" s="56">
        <v>481</v>
      </c>
      <c r="AX395" s="56">
        <v>214</v>
      </c>
      <c r="AY395" s="56" t="s">
        <v>2147</v>
      </c>
      <c r="AZ395" s="56">
        <v>392</v>
      </c>
      <c r="BB395" s="56">
        <v>371</v>
      </c>
    </row>
    <row r="396" spans="1:54" ht="16" x14ac:dyDescent="0.2">
      <c r="A396" s="56">
        <v>395</v>
      </c>
      <c r="B396" s="56">
        <v>395</v>
      </c>
      <c r="C396" s="56">
        <v>423</v>
      </c>
      <c r="D396" s="56" t="s">
        <v>1149</v>
      </c>
      <c r="E396" s="56" t="s">
        <v>80</v>
      </c>
      <c r="F396" s="56" t="s">
        <v>69</v>
      </c>
      <c r="G396" s="56" t="s">
        <v>77</v>
      </c>
      <c r="H396" s="56" t="s">
        <v>49</v>
      </c>
      <c r="I396" s="56" t="s">
        <v>50</v>
      </c>
      <c r="J396" s="56" t="s">
        <v>64</v>
      </c>
      <c r="K396" s="56">
        <v>18.100000000000001</v>
      </c>
      <c r="L396" s="56">
        <v>673</v>
      </c>
      <c r="M396" s="56">
        <v>27.1</v>
      </c>
      <c r="N396" s="56">
        <v>506</v>
      </c>
      <c r="O396" s="56">
        <v>12</v>
      </c>
      <c r="P396" s="56" t="s">
        <v>53</v>
      </c>
      <c r="Q396" s="56">
        <v>56.7</v>
      </c>
      <c r="R396" s="56">
        <v>309</v>
      </c>
      <c r="S396" s="56">
        <v>97.9</v>
      </c>
      <c r="T396" s="56">
        <v>142</v>
      </c>
      <c r="U396" s="56">
        <v>63.4</v>
      </c>
      <c r="V396" s="56">
        <v>317</v>
      </c>
      <c r="W396" s="56">
        <v>67</v>
      </c>
      <c r="X396" s="56">
        <v>290</v>
      </c>
      <c r="Y396" s="56">
        <v>81.8</v>
      </c>
      <c r="Z396" s="56">
        <v>317</v>
      </c>
      <c r="AA396" s="56">
        <v>28.3</v>
      </c>
      <c r="AB396" s="56">
        <v>587</v>
      </c>
      <c r="AC396" s="56">
        <v>67.599999999999994</v>
      </c>
      <c r="AD396" s="56" t="s">
        <v>1150</v>
      </c>
      <c r="AE396" s="56">
        <v>38.1</v>
      </c>
      <c r="AF396" s="56">
        <v>673</v>
      </c>
      <c r="AH396" s="56">
        <v>506</v>
      </c>
      <c r="AJ396" s="56">
        <v>801</v>
      </c>
      <c r="AK396" s="56" t="s">
        <v>2148</v>
      </c>
      <c r="AL396" s="56">
        <v>309</v>
      </c>
      <c r="AN396" s="56">
        <v>142</v>
      </c>
      <c r="AP396" s="56">
        <v>317</v>
      </c>
      <c r="AR396" s="56">
        <v>290</v>
      </c>
      <c r="AT396" s="56">
        <v>317</v>
      </c>
      <c r="AV396" s="56">
        <v>587</v>
      </c>
      <c r="AX396" s="56">
        <v>355</v>
      </c>
      <c r="AY396" s="56" t="s">
        <v>2147</v>
      </c>
      <c r="AZ396" s="56">
        <v>395</v>
      </c>
      <c r="BB396" s="56">
        <v>423</v>
      </c>
    </row>
    <row r="397" spans="1:54" ht="16" x14ac:dyDescent="0.2">
      <c r="A397" s="56">
        <v>396</v>
      </c>
      <c r="B397" s="56">
        <v>395</v>
      </c>
      <c r="C397" s="56">
        <v>396</v>
      </c>
      <c r="D397" s="56" t="s">
        <v>1453</v>
      </c>
      <c r="E397" s="56" t="s">
        <v>216</v>
      </c>
      <c r="F397" s="56" t="s">
        <v>69</v>
      </c>
      <c r="G397" s="56" t="s">
        <v>84</v>
      </c>
      <c r="H397" s="56" t="s">
        <v>82</v>
      </c>
      <c r="I397" s="56" t="s">
        <v>50</v>
      </c>
      <c r="J397" s="56" t="s">
        <v>64</v>
      </c>
      <c r="K397" s="56">
        <v>29.1</v>
      </c>
      <c r="L397" s="56">
        <v>427</v>
      </c>
      <c r="M397" s="56">
        <v>11.8</v>
      </c>
      <c r="N397" s="56" t="s">
        <v>52</v>
      </c>
      <c r="O397" s="56">
        <v>3.9</v>
      </c>
      <c r="P397" s="56" t="s">
        <v>53</v>
      </c>
      <c r="Q397" s="56">
        <v>65.8</v>
      </c>
      <c r="R397" s="56">
        <v>243</v>
      </c>
      <c r="S397" s="56">
        <v>59.3</v>
      </c>
      <c r="T397" s="56">
        <v>394</v>
      </c>
      <c r="U397" s="56">
        <v>55.6</v>
      </c>
      <c r="V397" s="56">
        <v>376</v>
      </c>
      <c r="W397" s="56">
        <v>59.9</v>
      </c>
      <c r="X397" s="56">
        <v>343</v>
      </c>
      <c r="Y397" s="56">
        <v>90</v>
      </c>
      <c r="Z397" s="56">
        <v>174</v>
      </c>
      <c r="AA397" s="56">
        <v>21.4</v>
      </c>
      <c r="AB397" s="56">
        <v>701</v>
      </c>
      <c r="AC397" s="56">
        <v>72.5</v>
      </c>
      <c r="AD397" s="56" t="s">
        <v>808</v>
      </c>
      <c r="AE397" s="56">
        <v>38.1</v>
      </c>
      <c r="AF397" s="56">
        <v>427</v>
      </c>
      <c r="AH397" s="56">
        <v>701</v>
      </c>
      <c r="AI397" s="56" t="s">
        <v>2148</v>
      </c>
      <c r="AJ397" s="56">
        <v>801</v>
      </c>
      <c r="AK397" s="56" t="s">
        <v>2148</v>
      </c>
      <c r="AL397" s="56">
        <v>243</v>
      </c>
      <c r="AN397" s="56">
        <v>394</v>
      </c>
      <c r="AP397" s="56">
        <v>376</v>
      </c>
      <c r="AR397" s="56">
        <v>343</v>
      </c>
      <c r="AT397" s="56">
        <v>174</v>
      </c>
      <c r="AV397" s="56">
        <v>701</v>
      </c>
      <c r="AX397" s="56">
        <v>281</v>
      </c>
      <c r="AY397" s="56" t="s">
        <v>2147</v>
      </c>
      <c r="AZ397" s="56">
        <v>395</v>
      </c>
      <c r="BB397" s="56">
        <v>396</v>
      </c>
    </row>
    <row r="398" spans="1:54" ht="16" x14ac:dyDescent="0.2">
      <c r="A398" s="56">
        <v>397</v>
      </c>
      <c r="B398" s="56">
        <v>397</v>
      </c>
      <c r="C398" s="56">
        <v>336</v>
      </c>
      <c r="D398" s="56" t="s">
        <v>575</v>
      </c>
      <c r="E398" s="56" t="s">
        <v>576</v>
      </c>
      <c r="F398" s="56" t="s">
        <v>69</v>
      </c>
      <c r="G398" s="56" t="s">
        <v>58</v>
      </c>
      <c r="H398" s="56" t="s">
        <v>88</v>
      </c>
      <c r="I398" s="56" t="s">
        <v>50</v>
      </c>
      <c r="J398" s="56" t="s">
        <v>64</v>
      </c>
      <c r="K398" s="56">
        <v>8.6999999999999993</v>
      </c>
      <c r="L398" s="56" t="s">
        <v>52</v>
      </c>
      <c r="M398" s="56">
        <v>15.7</v>
      </c>
      <c r="N398" s="56" t="s">
        <v>52</v>
      </c>
      <c r="O398" s="56">
        <v>11.9</v>
      </c>
      <c r="P398" s="56" t="s">
        <v>53</v>
      </c>
      <c r="Q398" s="56">
        <v>95.9</v>
      </c>
      <c r="R398" s="56">
        <v>63</v>
      </c>
      <c r="S398" s="56">
        <v>70.099999999999994</v>
      </c>
      <c r="T398" s="56">
        <v>334</v>
      </c>
      <c r="U398" s="56">
        <v>58.1</v>
      </c>
      <c r="V398" s="56">
        <v>354</v>
      </c>
      <c r="W398" s="56">
        <v>62.1</v>
      </c>
      <c r="X398" s="56">
        <v>321</v>
      </c>
      <c r="Y398" s="56">
        <v>54.4</v>
      </c>
      <c r="Z398" s="56">
        <v>778</v>
      </c>
      <c r="AA398" s="56">
        <v>10.4</v>
      </c>
      <c r="AB398" s="56" t="s">
        <v>53</v>
      </c>
      <c r="AC398" s="56">
        <v>72.2</v>
      </c>
      <c r="AD398" s="56" t="s">
        <v>577</v>
      </c>
      <c r="AE398" s="56">
        <v>37.700000000000003</v>
      </c>
      <c r="AF398" s="56">
        <v>701</v>
      </c>
      <c r="AG398" s="56" t="s">
        <v>2148</v>
      </c>
      <c r="AH398" s="56">
        <v>701</v>
      </c>
      <c r="AI398" s="56" t="s">
        <v>2148</v>
      </c>
      <c r="AJ398" s="56">
        <v>801</v>
      </c>
      <c r="AK398" s="56" t="s">
        <v>2148</v>
      </c>
      <c r="AL398" s="56">
        <v>63</v>
      </c>
      <c r="AN398" s="56">
        <v>334</v>
      </c>
      <c r="AP398" s="56">
        <v>354</v>
      </c>
      <c r="AR398" s="56">
        <v>321</v>
      </c>
      <c r="AT398" s="56">
        <v>778</v>
      </c>
      <c r="AV398" s="56">
        <v>801</v>
      </c>
      <c r="AW398" s="56" t="s">
        <v>2148</v>
      </c>
      <c r="AX398" s="56">
        <v>289</v>
      </c>
      <c r="AY398" s="56" t="s">
        <v>2147</v>
      </c>
      <c r="AZ398" s="56">
        <v>397</v>
      </c>
      <c r="BB398" s="56">
        <v>336</v>
      </c>
    </row>
    <row r="399" spans="1:54" ht="16" x14ac:dyDescent="0.2">
      <c r="A399" s="56">
        <v>398</v>
      </c>
      <c r="B399" s="56">
        <v>397</v>
      </c>
      <c r="C399" s="56">
        <v>380</v>
      </c>
      <c r="D399" s="56" t="s">
        <v>1227</v>
      </c>
      <c r="E399" s="56" t="s">
        <v>80</v>
      </c>
      <c r="F399" s="56" t="s">
        <v>69</v>
      </c>
      <c r="G399" s="56" t="s">
        <v>77</v>
      </c>
      <c r="H399" s="56" t="s">
        <v>49</v>
      </c>
      <c r="I399" s="56" t="s">
        <v>50</v>
      </c>
      <c r="J399" s="56" t="s">
        <v>64</v>
      </c>
      <c r="K399" s="56">
        <v>20.2</v>
      </c>
      <c r="L399" s="56">
        <v>607</v>
      </c>
      <c r="M399" s="56">
        <v>13.8</v>
      </c>
      <c r="N399" s="56" t="s">
        <v>52</v>
      </c>
      <c r="O399" s="56">
        <v>16.2</v>
      </c>
      <c r="P399" s="56" t="s">
        <v>53</v>
      </c>
      <c r="Q399" s="56">
        <v>58.3</v>
      </c>
      <c r="R399" s="56">
        <v>297</v>
      </c>
      <c r="S399" s="56">
        <v>96.4</v>
      </c>
      <c r="T399" s="56">
        <v>163</v>
      </c>
      <c r="U399" s="56">
        <v>49.2</v>
      </c>
      <c r="V399" s="56">
        <v>414</v>
      </c>
      <c r="W399" s="56">
        <v>54</v>
      </c>
      <c r="X399" s="56">
        <v>381</v>
      </c>
      <c r="Y399" s="56">
        <v>88</v>
      </c>
      <c r="Z399" s="56">
        <v>202</v>
      </c>
      <c r="AA399" s="56">
        <v>44</v>
      </c>
      <c r="AB399" s="56">
        <v>404</v>
      </c>
      <c r="AC399" s="56">
        <v>65.5</v>
      </c>
      <c r="AD399" s="56" t="s">
        <v>762</v>
      </c>
      <c r="AE399" s="56">
        <v>37.700000000000003</v>
      </c>
      <c r="AF399" s="56">
        <v>607</v>
      </c>
      <c r="AH399" s="56">
        <v>701</v>
      </c>
      <c r="AI399" s="56" t="s">
        <v>2148</v>
      </c>
      <c r="AJ399" s="56">
        <v>801</v>
      </c>
      <c r="AK399" s="56" t="s">
        <v>2148</v>
      </c>
      <c r="AL399" s="56">
        <v>297</v>
      </c>
      <c r="AN399" s="56">
        <v>163</v>
      </c>
      <c r="AP399" s="56">
        <v>414</v>
      </c>
      <c r="AR399" s="56">
        <v>381</v>
      </c>
      <c r="AT399" s="56">
        <v>202</v>
      </c>
      <c r="AV399" s="56">
        <v>404</v>
      </c>
      <c r="AX399" s="56">
        <v>387</v>
      </c>
      <c r="AY399" s="56" t="s">
        <v>2147</v>
      </c>
      <c r="AZ399" s="56">
        <v>397</v>
      </c>
      <c r="BB399" s="56">
        <v>380</v>
      </c>
    </row>
    <row r="400" spans="1:54" ht="16" x14ac:dyDescent="0.2">
      <c r="A400" s="56">
        <v>399</v>
      </c>
      <c r="B400" s="56">
        <v>399</v>
      </c>
      <c r="C400" s="56">
        <v>426</v>
      </c>
      <c r="D400" s="56" t="s">
        <v>1554</v>
      </c>
      <c r="E400" s="56" t="s">
        <v>574</v>
      </c>
      <c r="F400" s="56" t="s">
        <v>76</v>
      </c>
      <c r="G400" s="56" t="s">
        <v>77</v>
      </c>
      <c r="H400" s="56" t="s">
        <v>62</v>
      </c>
      <c r="I400" s="56" t="s">
        <v>50</v>
      </c>
      <c r="J400" s="56" t="s">
        <v>64</v>
      </c>
      <c r="K400" s="56">
        <v>35.1</v>
      </c>
      <c r="L400" s="56">
        <v>342</v>
      </c>
      <c r="M400" s="56">
        <v>56</v>
      </c>
      <c r="N400" s="56">
        <v>213</v>
      </c>
      <c r="O400" s="56">
        <v>82.9</v>
      </c>
      <c r="P400" s="56">
        <v>153</v>
      </c>
      <c r="Q400" s="56">
        <v>3</v>
      </c>
      <c r="R400" s="56" t="s">
        <v>53</v>
      </c>
      <c r="S400" s="56">
        <v>73.7</v>
      </c>
      <c r="T400" s="56">
        <v>323</v>
      </c>
      <c r="U400" s="56">
        <v>6</v>
      </c>
      <c r="V400" s="56" t="s">
        <v>53</v>
      </c>
      <c r="W400" s="56">
        <v>10.8</v>
      </c>
      <c r="X400" s="56" t="s">
        <v>53</v>
      </c>
      <c r="Y400" s="56">
        <v>26.2</v>
      </c>
      <c r="Z400" s="56" t="s">
        <v>53</v>
      </c>
      <c r="AA400" s="56">
        <v>45.3</v>
      </c>
      <c r="AB400" s="56">
        <v>386</v>
      </c>
      <c r="AC400" s="56">
        <v>63.2</v>
      </c>
      <c r="AD400" s="56" t="s">
        <v>1010</v>
      </c>
      <c r="AE400" s="56">
        <v>37.6</v>
      </c>
      <c r="AF400" s="56">
        <v>342</v>
      </c>
      <c r="AH400" s="56">
        <v>213</v>
      </c>
      <c r="AJ400" s="56">
        <v>153</v>
      </c>
      <c r="AL400" s="56">
        <v>801</v>
      </c>
      <c r="AM400" s="56" t="s">
        <v>2148</v>
      </c>
      <c r="AN400" s="56">
        <v>323</v>
      </c>
      <c r="AP400" s="56">
        <v>801</v>
      </c>
      <c r="AQ400" s="56" t="s">
        <v>2148</v>
      </c>
      <c r="AR400" s="56">
        <v>801</v>
      </c>
      <c r="AS400" s="56" t="s">
        <v>2148</v>
      </c>
      <c r="AT400" s="56">
        <v>801</v>
      </c>
      <c r="AU400" s="56" t="s">
        <v>2148</v>
      </c>
      <c r="AV400" s="56">
        <v>386</v>
      </c>
      <c r="AX400" s="56">
        <v>436</v>
      </c>
      <c r="AY400" s="56" t="s">
        <v>2147</v>
      </c>
      <c r="AZ400" s="56">
        <v>399</v>
      </c>
      <c r="BB400" s="56">
        <v>426</v>
      </c>
    </row>
    <row r="401" spans="1:54" ht="16" x14ac:dyDescent="0.2">
      <c r="A401" s="56">
        <v>400</v>
      </c>
      <c r="B401" s="56">
        <v>400</v>
      </c>
      <c r="C401" s="56">
        <v>384</v>
      </c>
      <c r="D401" s="56" t="s">
        <v>1385</v>
      </c>
      <c r="E401" s="56" t="s">
        <v>100</v>
      </c>
      <c r="F401" s="56" t="s">
        <v>101</v>
      </c>
      <c r="G401" s="56" t="s">
        <v>84</v>
      </c>
      <c r="H401" s="56" t="s">
        <v>82</v>
      </c>
      <c r="I401" s="56" t="s">
        <v>50</v>
      </c>
      <c r="J401" s="56" t="s">
        <v>64</v>
      </c>
      <c r="K401" s="56">
        <v>26.3</v>
      </c>
      <c r="L401" s="56">
        <v>480</v>
      </c>
      <c r="M401" s="56">
        <v>22.5</v>
      </c>
      <c r="N401" s="56">
        <v>593</v>
      </c>
      <c r="O401" s="56">
        <v>7.4</v>
      </c>
      <c r="P401" s="56" t="s">
        <v>53</v>
      </c>
      <c r="Q401" s="56">
        <v>44.5</v>
      </c>
      <c r="R401" s="56">
        <v>419</v>
      </c>
      <c r="S401" s="56">
        <v>100</v>
      </c>
      <c r="T401" s="56">
        <v>59</v>
      </c>
      <c r="U401" s="56">
        <v>67.7</v>
      </c>
      <c r="V401" s="56">
        <v>292</v>
      </c>
      <c r="W401" s="56">
        <v>70.900000000000006</v>
      </c>
      <c r="X401" s="56">
        <v>263</v>
      </c>
      <c r="Y401" s="56">
        <v>87.3</v>
      </c>
      <c r="Z401" s="56">
        <v>211</v>
      </c>
      <c r="AA401" s="56">
        <v>11.8</v>
      </c>
      <c r="AB401" s="56" t="s">
        <v>53</v>
      </c>
      <c r="AC401" s="56">
        <v>82.6</v>
      </c>
      <c r="AD401" s="56">
        <v>140</v>
      </c>
      <c r="AE401" s="56">
        <v>37.5</v>
      </c>
      <c r="AF401" s="56">
        <v>480</v>
      </c>
      <c r="AH401" s="56">
        <v>593</v>
      </c>
      <c r="AJ401" s="56">
        <v>801</v>
      </c>
      <c r="AK401" s="56" t="s">
        <v>2148</v>
      </c>
      <c r="AL401" s="56">
        <v>419</v>
      </c>
      <c r="AN401" s="56">
        <v>59</v>
      </c>
      <c r="AP401" s="56">
        <v>292</v>
      </c>
      <c r="AR401" s="56">
        <v>263</v>
      </c>
      <c r="AT401" s="56">
        <v>211</v>
      </c>
      <c r="AV401" s="56">
        <v>801</v>
      </c>
      <c r="AW401" s="56" t="s">
        <v>2148</v>
      </c>
      <c r="AX401" s="56">
        <v>140</v>
      </c>
      <c r="AZ401" s="56">
        <v>400</v>
      </c>
      <c r="BB401" s="56">
        <v>384</v>
      </c>
    </row>
    <row r="402" spans="1:54" ht="16" x14ac:dyDescent="0.2">
      <c r="A402" s="56">
        <v>401</v>
      </c>
      <c r="B402" s="56">
        <v>401</v>
      </c>
      <c r="C402" s="56">
        <v>456</v>
      </c>
      <c r="D402" s="56" t="s">
        <v>1413</v>
      </c>
      <c r="E402" s="56" t="s">
        <v>1360</v>
      </c>
      <c r="F402" s="56" t="s">
        <v>69</v>
      </c>
      <c r="G402" s="56" t="s">
        <v>77</v>
      </c>
      <c r="H402" s="56" t="s">
        <v>82</v>
      </c>
      <c r="I402" s="56" t="s">
        <v>50</v>
      </c>
      <c r="J402" s="56" t="s">
        <v>64</v>
      </c>
      <c r="K402" s="56">
        <v>27.2</v>
      </c>
      <c r="L402" s="56">
        <v>461</v>
      </c>
      <c r="M402" s="56">
        <v>20.2</v>
      </c>
      <c r="N402" s="56">
        <v>652</v>
      </c>
      <c r="O402" s="56">
        <v>80.7</v>
      </c>
      <c r="P402" s="56">
        <v>165</v>
      </c>
      <c r="Q402" s="56">
        <v>25</v>
      </c>
      <c r="R402" s="56">
        <v>639</v>
      </c>
      <c r="S402" s="56">
        <v>77.2</v>
      </c>
      <c r="T402" s="56">
        <v>310</v>
      </c>
      <c r="U402" s="56">
        <v>37.5</v>
      </c>
      <c r="V402" s="56">
        <v>520</v>
      </c>
      <c r="W402" s="56">
        <v>28</v>
      </c>
      <c r="X402" s="56">
        <v>638</v>
      </c>
      <c r="Y402" s="56">
        <v>76.900000000000006</v>
      </c>
      <c r="Z402" s="56">
        <v>406</v>
      </c>
      <c r="AA402" s="56">
        <v>11.9</v>
      </c>
      <c r="AB402" s="56" t="s">
        <v>53</v>
      </c>
      <c r="AC402" s="56">
        <v>77.099999999999994</v>
      </c>
      <c r="AD402" s="56">
        <v>213</v>
      </c>
      <c r="AE402" s="56">
        <v>37.4</v>
      </c>
      <c r="AF402" s="56">
        <v>461</v>
      </c>
      <c r="AH402" s="56">
        <v>652</v>
      </c>
      <c r="AJ402" s="56">
        <v>165</v>
      </c>
      <c r="AL402" s="56">
        <v>639</v>
      </c>
      <c r="AN402" s="56">
        <v>310</v>
      </c>
      <c r="AP402" s="56">
        <v>520</v>
      </c>
      <c r="AR402" s="56">
        <v>638</v>
      </c>
      <c r="AT402" s="56">
        <v>406</v>
      </c>
      <c r="AV402" s="56">
        <v>801</v>
      </c>
      <c r="AW402" s="56" t="s">
        <v>2148</v>
      </c>
      <c r="AX402" s="56">
        <v>213</v>
      </c>
      <c r="AZ402" s="56">
        <v>401</v>
      </c>
      <c r="BB402" s="56">
        <v>456</v>
      </c>
    </row>
    <row r="403" spans="1:54" ht="16" x14ac:dyDescent="0.2">
      <c r="A403" s="56">
        <v>402</v>
      </c>
      <c r="B403" s="56">
        <v>401</v>
      </c>
      <c r="C403" s="56">
        <v>431</v>
      </c>
      <c r="D403" s="56" t="s">
        <v>1749</v>
      </c>
      <c r="E403" s="56" t="s">
        <v>435</v>
      </c>
      <c r="F403" s="56" t="s">
        <v>69</v>
      </c>
      <c r="G403" s="56" t="s">
        <v>84</v>
      </c>
      <c r="H403" s="56" t="s">
        <v>82</v>
      </c>
      <c r="I403" s="56" t="s">
        <v>50</v>
      </c>
      <c r="J403" s="56" t="s">
        <v>64</v>
      </c>
      <c r="K403" s="56">
        <v>59.3</v>
      </c>
      <c r="L403" s="56">
        <v>178</v>
      </c>
      <c r="M403" s="56">
        <v>24.3</v>
      </c>
      <c r="N403" s="56">
        <v>554</v>
      </c>
      <c r="O403" s="56">
        <v>11.2</v>
      </c>
      <c r="P403" s="56" t="s">
        <v>53</v>
      </c>
      <c r="Q403" s="56">
        <v>26.3</v>
      </c>
      <c r="R403" s="56">
        <v>622</v>
      </c>
      <c r="S403" s="56">
        <v>9.9</v>
      </c>
      <c r="T403" s="56" t="s">
        <v>53</v>
      </c>
      <c r="U403" s="56">
        <v>31.7</v>
      </c>
      <c r="V403" s="56">
        <v>572</v>
      </c>
      <c r="W403" s="56">
        <v>37.6</v>
      </c>
      <c r="X403" s="56">
        <v>522</v>
      </c>
      <c r="Y403" s="56">
        <v>96.4</v>
      </c>
      <c r="Z403" s="56">
        <v>51</v>
      </c>
      <c r="AA403" s="56">
        <v>13.1</v>
      </c>
      <c r="AB403" s="56" t="s">
        <v>53</v>
      </c>
      <c r="AC403" s="56">
        <v>58.4</v>
      </c>
      <c r="AD403" s="56" t="s">
        <v>849</v>
      </c>
      <c r="AE403" s="56">
        <v>37.4</v>
      </c>
      <c r="AF403" s="56">
        <v>178</v>
      </c>
      <c r="AH403" s="56">
        <v>554</v>
      </c>
      <c r="AJ403" s="56">
        <v>801</v>
      </c>
      <c r="AK403" s="56" t="s">
        <v>2148</v>
      </c>
      <c r="AL403" s="56">
        <v>622</v>
      </c>
      <c r="AN403" s="56">
        <v>801</v>
      </c>
      <c r="AO403" s="56" t="s">
        <v>2148</v>
      </c>
      <c r="AP403" s="56">
        <v>572</v>
      </c>
      <c r="AR403" s="56">
        <v>522</v>
      </c>
      <c r="AT403" s="56">
        <v>51</v>
      </c>
      <c r="AV403" s="56">
        <v>801</v>
      </c>
      <c r="AW403" s="56" t="s">
        <v>2148</v>
      </c>
      <c r="AX403" s="56">
        <v>536</v>
      </c>
      <c r="AY403" s="56" t="s">
        <v>2147</v>
      </c>
      <c r="AZ403" s="56">
        <v>401</v>
      </c>
      <c r="BB403" s="56">
        <v>431</v>
      </c>
    </row>
    <row r="404" spans="1:54" ht="16" x14ac:dyDescent="0.2">
      <c r="A404" s="56">
        <v>403</v>
      </c>
      <c r="B404" s="56">
        <v>401</v>
      </c>
      <c r="C404" s="56">
        <v>421</v>
      </c>
      <c r="D404" s="56" t="s">
        <v>1422</v>
      </c>
      <c r="E404" s="56" t="s">
        <v>1077</v>
      </c>
      <c r="F404" s="56" t="s">
        <v>69</v>
      </c>
      <c r="G404" s="56" t="s">
        <v>77</v>
      </c>
      <c r="H404" s="56" t="s">
        <v>82</v>
      </c>
      <c r="I404" s="56" t="s">
        <v>59</v>
      </c>
      <c r="J404" s="56" t="s">
        <v>64</v>
      </c>
      <c r="K404" s="56">
        <v>27.9</v>
      </c>
      <c r="L404" s="56">
        <v>453</v>
      </c>
      <c r="M404" s="56">
        <v>36.6</v>
      </c>
      <c r="N404" s="56">
        <v>390</v>
      </c>
      <c r="O404" s="56">
        <v>23.6</v>
      </c>
      <c r="P404" s="56">
        <v>758</v>
      </c>
      <c r="Q404" s="56">
        <v>34.5</v>
      </c>
      <c r="R404" s="56">
        <v>527</v>
      </c>
      <c r="S404" s="56">
        <v>93.2</v>
      </c>
      <c r="T404" s="56">
        <v>198</v>
      </c>
      <c r="U404" s="56">
        <v>48.4</v>
      </c>
      <c r="V404" s="56">
        <v>417</v>
      </c>
      <c r="W404" s="56">
        <v>53.3</v>
      </c>
      <c r="X404" s="56">
        <v>385</v>
      </c>
      <c r="Y404" s="56">
        <v>71.599999999999994</v>
      </c>
      <c r="Z404" s="56">
        <v>506</v>
      </c>
      <c r="AA404" s="56">
        <v>14.7</v>
      </c>
      <c r="AB404" s="56" t="s">
        <v>53</v>
      </c>
      <c r="AC404" s="56">
        <v>75.900000000000006</v>
      </c>
      <c r="AD404" s="56" t="s">
        <v>1423</v>
      </c>
      <c r="AE404" s="56">
        <v>37.4</v>
      </c>
      <c r="AF404" s="56">
        <v>453</v>
      </c>
      <c r="AH404" s="56">
        <v>390</v>
      </c>
      <c r="AJ404" s="56">
        <v>758</v>
      </c>
      <c r="AL404" s="56">
        <v>527</v>
      </c>
      <c r="AN404" s="56">
        <v>198</v>
      </c>
      <c r="AP404" s="56">
        <v>417</v>
      </c>
      <c r="AR404" s="56">
        <v>385</v>
      </c>
      <c r="AT404" s="56">
        <v>506</v>
      </c>
      <c r="AV404" s="56">
        <v>801</v>
      </c>
      <c r="AW404" s="56" t="s">
        <v>2148</v>
      </c>
      <c r="AX404" s="56">
        <v>223</v>
      </c>
      <c r="AY404" s="56" t="s">
        <v>2147</v>
      </c>
      <c r="AZ404" s="56">
        <v>401</v>
      </c>
      <c r="BB404" s="56">
        <v>421</v>
      </c>
    </row>
    <row r="405" spans="1:54" ht="16" x14ac:dyDescent="0.2">
      <c r="A405" s="56">
        <v>404</v>
      </c>
      <c r="B405" s="56">
        <v>404</v>
      </c>
      <c r="C405" s="56">
        <v>516</v>
      </c>
      <c r="D405" s="56" t="s">
        <v>1391</v>
      </c>
      <c r="E405" s="56" t="s">
        <v>233</v>
      </c>
      <c r="F405" s="56" t="s">
        <v>76</v>
      </c>
      <c r="G405" s="56" t="s">
        <v>48</v>
      </c>
      <c r="H405" s="56" t="s">
        <v>49</v>
      </c>
      <c r="I405" s="56" t="s">
        <v>50</v>
      </c>
      <c r="J405" s="56" t="s">
        <v>51</v>
      </c>
      <c r="K405" s="56">
        <v>26.5</v>
      </c>
      <c r="L405" s="56">
        <v>477</v>
      </c>
      <c r="M405" s="56">
        <v>62.6</v>
      </c>
      <c r="N405" s="56">
        <v>177</v>
      </c>
      <c r="O405" s="56">
        <v>40</v>
      </c>
      <c r="P405" s="56">
        <v>505</v>
      </c>
      <c r="Q405" s="56">
        <v>39.200000000000003</v>
      </c>
      <c r="R405" s="56">
        <v>483</v>
      </c>
      <c r="S405" s="56">
        <v>51.2</v>
      </c>
      <c r="T405" s="56">
        <v>434</v>
      </c>
      <c r="U405" s="56">
        <v>28</v>
      </c>
      <c r="V405" s="56">
        <v>614</v>
      </c>
      <c r="W405" s="56">
        <v>30.9</v>
      </c>
      <c r="X405" s="56">
        <v>606</v>
      </c>
      <c r="Y405" s="56">
        <v>35.5</v>
      </c>
      <c r="Z405" s="56" t="s">
        <v>53</v>
      </c>
      <c r="AA405" s="56">
        <v>12.8</v>
      </c>
      <c r="AB405" s="56" t="s">
        <v>53</v>
      </c>
      <c r="AC405" s="56">
        <v>50.1</v>
      </c>
      <c r="AD405" s="56" t="s">
        <v>810</v>
      </c>
      <c r="AE405" s="56">
        <v>37.200000000000003</v>
      </c>
      <c r="AF405" s="56">
        <v>477</v>
      </c>
      <c r="AH405" s="56">
        <v>177</v>
      </c>
      <c r="AJ405" s="56">
        <v>505</v>
      </c>
      <c r="AL405" s="56">
        <v>483</v>
      </c>
      <c r="AN405" s="56">
        <v>434</v>
      </c>
      <c r="AP405" s="56">
        <v>614</v>
      </c>
      <c r="AR405" s="56">
        <v>606</v>
      </c>
      <c r="AT405" s="56">
        <v>801</v>
      </c>
      <c r="AU405" s="56" t="s">
        <v>2148</v>
      </c>
      <c r="AV405" s="56">
        <v>801</v>
      </c>
      <c r="AW405" s="56" t="s">
        <v>2148</v>
      </c>
      <c r="AX405" s="56">
        <v>701</v>
      </c>
      <c r="AY405" s="56" t="s">
        <v>2147</v>
      </c>
      <c r="AZ405" s="56">
        <v>404</v>
      </c>
      <c r="BB405" s="56">
        <v>516</v>
      </c>
    </row>
    <row r="406" spans="1:54" ht="16" x14ac:dyDescent="0.2">
      <c r="A406" s="56">
        <v>405</v>
      </c>
      <c r="B406" s="56">
        <v>404</v>
      </c>
      <c r="C406" s="56">
        <v>375</v>
      </c>
      <c r="D406" s="56" t="s">
        <v>1653</v>
      </c>
      <c r="E406" s="56" t="s">
        <v>133</v>
      </c>
      <c r="F406" s="56" t="s">
        <v>69</v>
      </c>
      <c r="G406" s="56" t="s">
        <v>84</v>
      </c>
      <c r="H406" s="56" t="s">
        <v>82</v>
      </c>
      <c r="I406" s="56" t="s">
        <v>50</v>
      </c>
      <c r="J406" s="56" t="s">
        <v>64</v>
      </c>
      <c r="K406" s="56">
        <v>45.1</v>
      </c>
      <c r="L406" s="56">
        <v>262</v>
      </c>
      <c r="M406" s="56">
        <v>16.899999999999999</v>
      </c>
      <c r="N406" s="56" t="s">
        <v>52</v>
      </c>
      <c r="O406" s="56">
        <v>7</v>
      </c>
      <c r="P406" s="56" t="s">
        <v>53</v>
      </c>
      <c r="Q406" s="56">
        <v>49.7</v>
      </c>
      <c r="R406" s="56">
        <v>376</v>
      </c>
      <c r="S406" s="56">
        <v>11.2</v>
      </c>
      <c r="T406" s="56" t="s">
        <v>53</v>
      </c>
      <c r="U406" s="56">
        <v>20.8</v>
      </c>
      <c r="V406" s="56">
        <v>713</v>
      </c>
      <c r="W406" s="56">
        <v>26.9</v>
      </c>
      <c r="X406" s="56">
        <v>655</v>
      </c>
      <c r="Y406" s="56">
        <v>86.1</v>
      </c>
      <c r="Z406" s="56">
        <v>234</v>
      </c>
      <c r="AA406" s="56">
        <v>36.9</v>
      </c>
      <c r="AB406" s="56">
        <v>468</v>
      </c>
      <c r="AC406" s="56">
        <v>72.900000000000006</v>
      </c>
      <c r="AD406" s="56" t="s">
        <v>859</v>
      </c>
      <c r="AE406" s="56">
        <v>37.200000000000003</v>
      </c>
      <c r="AF406" s="56">
        <v>262</v>
      </c>
      <c r="AH406" s="56">
        <v>701</v>
      </c>
      <c r="AI406" s="56" t="s">
        <v>2148</v>
      </c>
      <c r="AJ406" s="56">
        <v>801</v>
      </c>
      <c r="AK406" s="56" t="s">
        <v>2148</v>
      </c>
      <c r="AL406" s="56">
        <v>376</v>
      </c>
      <c r="AN406" s="56">
        <v>801</v>
      </c>
      <c r="AO406" s="56" t="s">
        <v>2148</v>
      </c>
      <c r="AP406" s="56">
        <v>713</v>
      </c>
      <c r="AR406" s="56">
        <v>655</v>
      </c>
      <c r="AT406" s="56">
        <v>234</v>
      </c>
      <c r="AV406" s="56">
        <v>468</v>
      </c>
      <c r="AX406" s="56">
        <v>275</v>
      </c>
      <c r="AY406" s="56" t="s">
        <v>2147</v>
      </c>
      <c r="AZ406" s="56">
        <v>404</v>
      </c>
      <c r="BB406" s="56">
        <v>375</v>
      </c>
    </row>
    <row r="407" spans="1:54" ht="16" x14ac:dyDescent="0.2">
      <c r="A407" s="56">
        <v>406</v>
      </c>
      <c r="B407" s="56">
        <v>406</v>
      </c>
      <c r="C407" s="56">
        <v>405</v>
      </c>
      <c r="D407" s="56" t="s">
        <v>637</v>
      </c>
      <c r="E407" s="56" t="s">
        <v>205</v>
      </c>
      <c r="F407" s="56" t="s">
        <v>69</v>
      </c>
      <c r="G407" s="56" t="s">
        <v>58</v>
      </c>
      <c r="H407" s="56" t="s">
        <v>62</v>
      </c>
      <c r="I407" s="56" t="s">
        <v>50</v>
      </c>
      <c r="J407" s="56" t="s">
        <v>64</v>
      </c>
      <c r="K407" s="56">
        <v>9.4</v>
      </c>
      <c r="L407" s="56" t="s">
        <v>52</v>
      </c>
      <c r="M407" s="56">
        <v>38</v>
      </c>
      <c r="N407" s="56">
        <v>367</v>
      </c>
      <c r="O407" s="56">
        <v>42.7</v>
      </c>
      <c r="P407" s="56">
        <v>468</v>
      </c>
      <c r="Q407" s="56">
        <v>69</v>
      </c>
      <c r="R407" s="56">
        <v>222</v>
      </c>
      <c r="S407" s="56">
        <v>34.4</v>
      </c>
      <c r="T407" s="56">
        <v>542</v>
      </c>
      <c r="U407" s="56">
        <v>77.5</v>
      </c>
      <c r="V407" s="56">
        <v>237</v>
      </c>
      <c r="W407" s="56">
        <v>79.7</v>
      </c>
      <c r="X407" s="56">
        <v>208</v>
      </c>
      <c r="Y407" s="56">
        <v>58.7</v>
      </c>
      <c r="Z407" s="56">
        <v>711</v>
      </c>
      <c r="AA407" s="56">
        <v>17.8</v>
      </c>
      <c r="AB407" s="56">
        <v>764</v>
      </c>
      <c r="AC407" s="56">
        <v>39.1</v>
      </c>
      <c r="AD407" s="56" t="s">
        <v>53</v>
      </c>
      <c r="AE407" s="56">
        <v>37.1</v>
      </c>
      <c r="AF407" s="56">
        <v>701</v>
      </c>
      <c r="AG407" s="56" t="s">
        <v>2148</v>
      </c>
      <c r="AH407" s="56">
        <v>367</v>
      </c>
      <c r="AJ407" s="56">
        <v>468</v>
      </c>
      <c r="AL407" s="56">
        <v>222</v>
      </c>
      <c r="AN407" s="56">
        <v>542</v>
      </c>
      <c r="AP407" s="56">
        <v>237</v>
      </c>
      <c r="AR407" s="56">
        <v>208</v>
      </c>
      <c r="AT407" s="56">
        <v>711</v>
      </c>
      <c r="AV407" s="56">
        <v>764</v>
      </c>
      <c r="AX407" s="56">
        <v>801</v>
      </c>
      <c r="AY407" s="56" t="s">
        <v>2148</v>
      </c>
      <c r="AZ407" s="56">
        <v>406</v>
      </c>
      <c r="BB407" s="56">
        <v>405</v>
      </c>
    </row>
    <row r="408" spans="1:54" ht="16" x14ac:dyDescent="0.2">
      <c r="A408" s="56">
        <v>407</v>
      </c>
      <c r="B408" s="56">
        <v>407</v>
      </c>
      <c r="C408" s="56">
        <v>371</v>
      </c>
      <c r="D408" s="56" t="s">
        <v>909</v>
      </c>
      <c r="E408" s="56" t="s">
        <v>910</v>
      </c>
      <c r="F408" s="56" t="s">
        <v>101</v>
      </c>
      <c r="G408" s="56" t="s">
        <v>48</v>
      </c>
      <c r="H408" s="56" t="s">
        <v>88</v>
      </c>
      <c r="I408" s="56" t="s">
        <v>50</v>
      </c>
      <c r="J408" s="56" t="s">
        <v>64</v>
      </c>
      <c r="K408" s="56">
        <v>13.3</v>
      </c>
      <c r="L408" s="56" t="s">
        <v>52</v>
      </c>
      <c r="M408" s="56">
        <v>10.7</v>
      </c>
      <c r="N408" s="56" t="s">
        <v>52</v>
      </c>
      <c r="O408" s="56">
        <v>32.4</v>
      </c>
      <c r="P408" s="56">
        <v>597</v>
      </c>
      <c r="Q408" s="56">
        <v>62.6</v>
      </c>
      <c r="R408" s="56">
        <v>264</v>
      </c>
      <c r="S408" s="56">
        <v>100</v>
      </c>
      <c r="T408" s="56">
        <v>55</v>
      </c>
      <c r="U408" s="56">
        <v>99.6</v>
      </c>
      <c r="V408" s="56">
        <v>53</v>
      </c>
      <c r="W408" s="56">
        <v>99.1</v>
      </c>
      <c r="X408" s="56">
        <v>58</v>
      </c>
      <c r="Y408" s="56">
        <v>25.4</v>
      </c>
      <c r="Z408" s="56" t="s">
        <v>53</v>
      </c>
      <c r="AA408" s="56">
        <v>45.1</v>
      </c>
      <c r="AB408" s="56">
        <v>389</v>
      </c>
      <c r="AC408" s="56">
        <v>62</v>
      </c>
      <c r="AD408" s="56" t="s">
        <v>911</v>
      </c>
      <c r="AE408" s="56">
        <v>37</v>
      </c>
      <c r="AF408" s="56">
        <v>701</v>
      </c>
      <c r="AG408" s="56" t="s">
        <v>2148</v>
      </c>
      <c r="AH408" s="56">
        <v>701</v>
      </c>
      <c r="AI408" s="56" t="s">
        <v>2148</v>
      </c>
      <c r="AJ408" s="56">
        <v>597</v>
      </c>
      <c r="AL408" s="56">
        <v>264</v>
      </c>
      <c r="AN408" s="56">
        <v>55</v>
      </c>
      <c r="AP408" s="56">
        <v>53</v>
      </c>
      <c r="AR408" s="56">
        <v>58</v>
      </c>
      <c r="AT408" s="56">
        <v>801</v>
      </c>
      <c r="AU408" s="56" t="s">
        <v>2148</v>
      </c>
      <c r="AV408" s="56">
        <v>389</v>
      </c>
      <c r="AX408" s="56">
        <v>458</v>
      </c>
      <c r="AY408" s="56" t="s">
        <v>2147</v>
      </c>
      <c r="AZ408" s="56">
        <v>407</v>
      </c>
      <c r="BB408" s="56">
        <v>371</v>
      </c>
    </row>
    <row r="409" spans="1:54" ht="16" x14ac:dyDescent="0.2">
      <c r="A409" s="56">
        <v>408</v>
      </c>
      <c r="B409" s="56">
        <v>408</v>
      </c>
      <c r="C409" s="56">
        <v>371</v>
      </c>
      <c r="D409" s="56" t="s">
        <v>1683</v>
      </c>
      <c r="E409" s="56" t="s">
        <v>133</v>
      </c>
      <c r="F409" s="56" t="s">
        <v>69</v>
      </c>
      <c r="G409" s="56" t="s">
        <v>84</v>
      </c>
      <c r="H409" s="56" t="s">
        <v>82</v>
      </c>
      <c r="I409" s="56" t="s">
        <v>50</v>
      </c>
      <c r="J409" s="56" t="s">
        <v>64</v>
      </c>
      <c r="K409" s="56">
        <v>48.1</v>
      </c>
      <c r="L409" s="56">
        <v>237</v>
      </c>
      <c r="M409" s="56">
        <v>14.3</v>
      </c>
      <c r="N409" s="56" t="s">
        <v>52</v>
      </c>
      <c r="O409" s="56">
        <v>5.0999999999999996</v>
      </c>
      <c r="P409" s="56" t="s">
        <v>53</v>
      </c>
      <c r="Q409" s="56">
        <v>42.5</v>
      </c>
      <c r="R409" s="56">
        <v>447</v>
      </c>
      <c r="S409" s="56">
        <v>5.2</v>
      </c>
      <c r="T409" s="56" t="s">
        <v>53</v>
      </c>
      <c r="U409" s="56">
        <v>10.1</v>
      </c>
      <c r="V409" s="56" t="s">
        <v>53</v>
      </c>
      <c r="W409" s="56">
        <v>16</v>
      </c>
      <c r="X409" s="56" t="s">
        <v>53</v>
      </c>
      <c r="Y409" s="56">
        <v>90</v>
      </c>
      <c r="Z409" s="56">
        <v>175</v>
      </c>
      <c r="AA409" s="56">
        <v>61.4</v>
      </c>
      <c r="AB409" s="56">
        <v>257</v>
      </c>
      <c r="AC409" s="56">
        <v>78.7</v>
      </c>
      <c r="AD409" s="56" t="s">
        <v>1466</v>
      </c>
      <c r="AE409" s="56">
        <v>36.9</v>
      </c>
      <c r="AF409" s="56">
        <v>237</v>
      </c>
      <c r="AH409" s="56">
        <v>701</v>
      </c>
      <c r="AI409" s="56" t="s">
        <v>2148</v>
      </c>
      <c r="AJ409" s="56">
        <v>801</v>
      </c>
      <c r="AK409" s="56" t="s">
        <v>2148</v>
      </c>
      <c r="AL409" s="56">
        <v>447</v>
      </c>
      <c r="AN409" s="56">
        <v>801</v>
      </c>
      <c r="AO409" s="56" t="s">
        <v>2148</v>
      </c>
      <c r="AP409" s="56">
        <v>801</v>
      </c>
      <c r="AQ409" s="56" t="s">
        <v>2148</v>
      </c>
      <c r="AR409" s="56">
        <v>801</v>
      </c>
      <c r="AS409" s="56" t="s">
        <v>2148</v>
      </c>
      <c r="AT409" s="56">
        <v>175</v>
      </c>
      <c r="AV409" s="56">
        <v>257</v>
      </c>
      <c r="AX409" s="56">
        <v>188</v>
      </c>
      <c r="AY409" s="56" t="s">
        <v>2147</v>
      </c>
      <c r="AZ409" s="56">
        <v>408</v>
      </c>
      <c r="BB409" s="56">
        <v>371</v>
      </c>
    </row>
    <row r="410" spans="1:54" ht="16" x14ac:dyDescent="0.2">
      <c r="A410" s="56">
        <v>409</v>
      </c>
      <c r="B410" s="56">
        <v>409</v>
      </c>
      <c r="C410" s="56">
        <v>442</v>
      </c>
      <c r="D410" s="56" t="s">
        <v>1518</v>
      </c>
      <c r="E410" s="56" t="s">
        <v>133</v>
      </c>
      <c r="F410" s="56" t="s">
        <v>69</v>
      </c>
      <c r="G410" s="56" t="s">
        <v>77</v>
      </c>
      <c r="H410" s="56" t="s">
        <v>62</v>
      </c>
      <c r="I410" s="56" t="s">
        <v>50</v>
      </c>
      <c r="J410" s="56" t="s">
        <v>51</v>
      </c>
      <c r="K410" s="56">
        <v>33.1</v>
      </c>
      <c r="L410" s="56">
        <v>370</v>
      </c>
      <c r="M410" s="56">
        <v>43.1</v>
      </c>
      <c r="N410" s="56">
        <v>311</v>
      </c>
      <c r="O410" s="56">
        <v>28.7</v>
      </c>
      <c r="P410" s="56">
        <v>663</v>
      </c>
      <c r="Q410" s="56">
        <v>40.299999999999997</v>
      </c>
      <c r="R410" s="56">
        <v>466</v>
      </c>
      <c r="S410" s="56">
        <v>17.100000000000001</v>
      </c>
      <c r="T410" s="56">
        <v>764</v>
      </c>
      <c r="U410" s="56">
        <v>13.9</v>
      </c>
      <c r="V410" s="56" t="s">
        <v>53</v>
      </c>
      <c r="W410" s="56">
        <v>19.899999999999999</v>
      </c>
      <c r="X410" s="56">
        <v>763</v>
      </c>
      <c r="Y410" s="56">
        <v>72.400000000000006</v>
      </c>
      <c r="Z410" s="56">
        <v>492</v>
      </c>
      <c r="AA410" s="56">
        <v>42.7</v>
      </c>
      <c r="AB410" s="56">
        <v>411</v>
      </c>
      <c r="AC410" s="56">
        <v>62</v>
      </c>
      <c r="AD410" s="56" t="s">
        <v>911</v>
      </c>
      <c r="AE410" s="56">
        <v>36.799999999999997</v>
      </c>
      <c r="AF410" s="56">
        <v>370</v>
      </c>
      <c r="AH410" s="56">
        <v>311</v>
      </c>
      <c r="AJ410" s="56">
        <v>663</v>
      </c>
      <c r="AL410" s="56">
        <v>466</v>
      </c>
      <c r="AN410" s="56">
        <v>764</v>
      </c>
      <c r="AP410" s="56">
        <v>801</v>
      </c>
      <c r="AQ410" s="56" t="s">
        <v>2148</v>
      </c>
      <c r="AR410" s="56">
        <v>763</v>
      </c>
      <c r="AT410" s="56">
        <v>492</v>
      </c>
      <c r="AV410" s="56">
        <v>411</v>
      </c>
      <c r="AX410" s="56">
        <v>458</v>
      </c>
      <c r="AY410" s="56" t="s">
        <v>2147</v>
      </c>
      <c r="AZ410" s="56">
        <v>409</v>
      </c>
      <c r="BB410" s="56">
        <v>442</v>
      </c>
    </row>
    <row r="411" spans="1:54" ht="16" x14ac:dyDescent="0.2">
      <c r="A411" s="56">
        <v>410</v>
      </c>
      <c r="B411" s="56">
        <v>410</v>
      </c>
      <c r="C411" s="56">
        <v>412</v>
      </c>
      <c r="D411" s="56" t="s">
        <v>1464</v>
      </c>
      <c r="E411" s="56" t="s">
        <v>910</v>
      </c>
      <c r="F411" s="56" t="s">
        <v>101</v>
      </c>
      <c r="G411" s="56" t="s">
        <v>77</v>
      </c>
      <c r="H411" s="56" t="s">
        <v>49</v>
      </c>
      <c r="I411" s="56" t="s">
        <v>50</v>
      </c>
      <c r="J411" s="56" t="s">
        <v>64</v>
      </c>
      <c r="K411" s="56">
        <v>29.6</v>
      </c>
      <c r="L411" s="56">
        <v>417</v>
      </c>
      <c r="M411" s="56">
        <v>22.5</v>
      </c>
      <c r="N411" s="56">
        <v>587</v>
      </c>
      <c r="O411" s="56">
        <v>13.7</v>
      </c>
      <c r="P411" s="56" t="s">
        <v>53</v>
      </c>
      <c r="Q411" s="56">
        <v>33.200000000000003</v>
      </c>
      <c r="R411" s="56">
        <v>549</v>
      </c>
      <c r="S411" s="56">
        <v>100</v>
      </c>
      <c r="T411" s="56">
        <v>76</v>
      </c>
      <c r="U411" s="56">
        <v>100</v>
      </c>
      <c r="V411" s="56">
        <v>39</v>
      </c>
      <c r="W411" s="56">
        <v>100</v>
      </c>
      <c r="X411" s="56">
        <v>27</v>
      </c>
      <c r="Y411" s="56">
        <v>50.4</v>
      </c>
      <c r="Z411" s="56" t="s">
        <v>53</v>
      </c>
      <c r="AA411" s="56">
        <v>23.4</v>
      </c>
      <c r="AB411" s="56">
        <v>663</v>
      </c>
      <c r="AC411" s="56">
        <v>74</v>
      </c>
      <c r="AD411" s="56" t="s">
        <v>1412</v>
      </c>
      <c r="AE411" s="56">
        <v>36.700000000000003</v>
      </c>
      <c r="AF411" s="56">
        <v>417</v>
      </c>
      <c r="AH411" s="56">
        <v>587</v>
      </c>
      <c r="AJ411" s="56">
        <v>801</v>
      </c>
      <c r="AK411" s="56" t="s">
        <v>2148</v>
      </c>
      <c r="AL411" s="56">
        <v>549</v>
      </c>
      <c r="AN411" s="56">
        <v>76</v>
      </c>
      <c r="AP411" s="56">
        <v>39</v>
      </c>
      <c r="AR411" s="56">
        <v>27</v>
      </c>
      <c r="AT411" s="56">
        <v>801</v>
      </c>
      <c r="AU411" s="56" t="s">
        <v>2148</v>
      </c>
      <c r="AV411" s="56">
        <v>663</v>
      </c>
      <c r="AX411" s="56">
        <v>259</v>
      </c>
      <c r="AY411" s="56" t="s">
        <v>2147</v>
      </c>
      <c r="AZ411" s="56">
        <v>410</v>
      </c>
      <c r="BB411" s="56">
        <v>412</v>
      </c>
    </row>
    <row r="412" spans="1:54" ht="16" x14ac:dyDescent="0.2">
      <c r="A412" s="56">
        <v>411</v>
      </c>
      <c r="B412" s="56">
        <v>410</v>
      </c>
      <c r="C412" s="56">
        <v>421</v>
      </c>
      <c r="D412" s="56" t="s">
        <v>1457</v>
      </c>
      <c r="E412" s="56" t="s">
        <v>1077</v>
      </c>
      <c r="F412" s="56" t="s">
        <v>69</v>
      </c>
      <c r="G412" s="56" t="s">
        <v>77</v>
      </c>
      <c r="H412" s="56" t="s">
        <v>82</v>
      </c>
      <c r="I412" s="56" t="s">
        <v>59</v>
      </c>
      <c r="J412" s="56" t="s">
        <v>64</v>
      </c>
      <c r="K412" s="56">
        <v>29.2</v>
      </c>
      <c r="L412" s="56">
        <v>423</v>
      </c>
      <c r="M412" s="56">
        <v>37.5</v>
      </c>
      <c r="N412" s="56">
        <v>376</v>
      </c>
      <c r="O412" s="56">
        <v>27.8</v>
      </c>
      <c r="P412" s="56">
        <v>683</v>
      </c>
      <c r="Q412" s="56">
        <v>22</v>
      </c>
      <c r="R412" s="56">
        <v>685</v>
      </c>
      <c r="S412" s="56">
        <v>80.8</v>
      </c>
      <c r="T412" s="56">
        <v>292</v>
      </c>
      <c r="U412" s="56">
        <v>43.2</v>
      </c>
      <c r="V412" s="56">
        <v>466</v>
      </c>
      <c r="W412" s="56">
        <v>48.4</v>
      </c>
      <c r="X412" s="56">
        <v>429</v>
      </c>
      <c r="Y412" s="56">
        <v>78</v>
      </c>
      <c r="Z412" s="56">
        <v>381</v>
      </c>
      <c r="AA412" s="56">
        <v>40.200000000000003</v>
      </c>
      <c r="AB412" s="56">
        <v>436</v>
      </c>
      <c r="AC412" s="56">
        <v>79.7</v>
      </c>
      <c r="AD412" s="56" t="s">
        <v>1333</v>
      </c>
      <c r="AE412" s="56">
        <v>36.700000000000003</v>
      </c>
      <c r="AF412" s="56">
        <v>423</v>
      </c>
      <c r="AH412" s="56">
        <v>376</v>
      </c>
      <c r="AJ412" s="56">
        <v>683</v>
      </c>
      <c r="AL412" s="56">
        <v>685</v>
      </c>
      <c r="AN412" s="56">
        <v>292</v>
      </c>
      <c r="AP412" s="56">
        <v>466</v>
      </c>
      <c r="AR412" s="56">
        <v>429</v>
      </c>
      <c r="AT412" s="56">
        <v>381</v>
      </c>
      <c r="AV412" s="56">
        <v>436</v>
      </c>
      <c r="AX412" s="56">
        <v>175</v>
      </c>
      <c r="AY412" s="56" t="s">
        <v>2147</v>
      </c>
      <c r="AZ412" s="56">
        <v>410</v>
      </c>
      <c r="BB412" s="56">
        <v>421</v>
      </c>
    </row>
    <row r="413" spans="1:54" ht="16" x14ac:dyDescent="0.2">
      <c r="A413" s="56">
        <v>412</v>
      </c>
      <c r="B413" s="56">
        <v>410</v>
      </c>
      <c r="C413" s="56">
        <v>539</v>
      </c>
      <c r="D413" s="56" t="s">
        <v>1247</v>
      </c>
      <c r="E413" s="56" t="s">
        <v>355</v>
      </c>
      <c r="F413" s="56" t="s">
        <v>76</v>
      </c>
      <c r="G413" s="56" t="s">
        <v>58</v>
      </c>
      <c r="H413" s="56" t="s">
        <v>49</v>
      </c>
      <c r="I413" s="56" t="s">
        <v>50</v>
      </c>
      <c r="J413" s="56" t="s">
        <v>51</v>
      </c>
      <c r="K413" s="56">
        <v>20.9</v>
      </c>
      <c r="L413" s="56">
        <v>592</v>
      </c>
      <c r="M413" s="56">
        <v>53.3</v>
      </c>
      <c r="N413" s="56">
        <v>228</v>
      </c>
      <c r="O413" s="56">
        <v>56.9</v>
      </c>
      <c r="P413" s="56">
        <v>324</v>
      </c>
      <c r="Q413" s="56">
        <v>25.2</v>
      </c>
      <c r="R413" s="56">
        <v>636</v>
      </c>
      <c r="S413" s="56">
        <v>57.1</v>
      </c>
      <c r="T413" s="56">
        <v>405</v>
      </c>
      <c r="U413" s="56">
        <v>66.900000000000006</v>
      </c>
      <c r="V413" s="56">
        <v>298</v>
      </c>
      <c r="W413" s="56">
        <v>68.7</v>
      </c>
      <c r="X413" s="56">
        <v>279</v>
      </c>
      <c r="Y413" s="56">
        <v>61.4</v>
      </c>
      <c r="Z413" s="56">
        <v>671</v>
      </c>
      <c r="AA413" s="56">
        <v>5.0999999999999996</v>
      </c>
      <c r="AB413" s="56" t="s">
        <v>53</v>
      </c>
      <c r="AC413" s="56">
        <v>61.2</v>
      </c>
      <c r="AD413" s="56" t="s">
        <v>938</v>
      </c>
      <c r="AE413" s="56">
        <v>36.700000000000003</v>
      </c>
      <c r="AF413" s="56">
        <v>592</v>
      </c>
      <c r="AH413" s="56">
        <v>228</v>
      </c>
      <c r="AJ413" s="56">
        <v>324</v>
      </c>
      <c r="AL413" s="56">
        <v>636</v>
      </c>
      <c r="AN413" s="56">
        <v>405</v>
      </c>
      <c r="AP413" s="56">
        <v>298</v>
      </c>
      <c r="AR413" s="56">
        <v>279</v>
      </c>
      <c r="AT413" s="56">
        <v>671</v>
      </c>
      <c r="AV413" s="56">
        <v>801</v>
      </c>
      <c r="AW413" s="56" t="s">
        <v>2148</v>
      </c>
      <c r="AX413" s="56">
        <v>474</v>
      </c>
      <c r="AY413" s="56" t="s">
        <v>2147</v>
      </c>
      <c r="AZ413" s="56">
        <v>410</v>
      </c>
      <c r="BB413" s="56">
        <v>539</v>
      </c>
    </row>
    <row r="414" spans="1:54" ht="16" x14ac:dyDescent="0.2">
      <c r="A414" s="56">
        <v>413</v>
      </c>
      <c r="B414" s="56">
        <v>410</v>
      </c>
      <c r="C414" s="56">
        <v>466</v>
      </c>
      <c r="D414" s="56" t="s">
        <v>1386</v>
      </c>
      <c r="E414" s="56" t="s">
        <v>46</v>
      </c>
      <c r="F414" s="56" t="s">
        <v>47</v>
      </c>
      <c r="G414" s="56" t="s">
        <v>77</v>
      </c>
      <c r="H414" s="56" t="s">
        <v>82</v>
      </c>
      <c r="I414" s="56" t="s">
        <v>50</v>
      </c>
      <c r="J414" s="56" t="s">
        <v>64</v>
      </c>
      <c r="K414" s="56">
        <v>26.3</v>
      </c>
      <c r="L414" s="56">
        <v>482</v>
      </c>
      <c r="M414" s="56">
        <v>19.100000000000001</v>
      </c>
      <c r="N414" s="56">
        <v>683</v>
      </c>
      <c r="O414" s="56">
        <v>10.7</v>
      </c>
      <c r="P414" s="56" t="s">
        <v>53</v>
      </c>
      <c r="Q414" s="56">
        <v>53</v>
      </c>
      <c r="R414" s="56">
        <v>354</v>
      </c>
      <c r="S414" s="56">
        <v>51.5</v>
      </c>
      <c r="T414" s="56">
        <v>430</v>
      </c>
      <c r="U414" s="56">
        <v>52.5</v>
      </c>
      <c r="V414" s="56">
        <v>393</v>
      </c>
      <c r="W414" s="56">
        <v>57</v>
      </c>
      <c r="X414" s="56">
        <v>358</v>
      </c>
      <c r="Y414" s="56">
        <v>74.099999999999994</v>
      </c>
      <c r="Z414" s="56">
        <v>462</v>
      </c>
      <c r="AA414" s="56">
        <v>43.7</v>
      </c>
      <c r="AB414" s="56">
        <v>405</v>
      </c>
      <c r="AC414" s="56">
        <v>82.7</v>
      </c>
      <c r="AD414" s="56" t="s">
        <v>1387</v>
      </c>
      <c r="AE414" s="56">
        <v>36.700000000000003</v>
      </c>
      <c r="AF414" s="56">
        <v>482</v>
      </c>
      <c r="AH414" s="56">
        <v>683</v>
      </c>
      <c r="AJ414" s="56">
        <v>801</v>
      </c>
      <c r="AK414" s="56" t="s">
        <v>2148</v>
      </c>
      <c r="AL414" s="56">
        <v>354</v>
      </c>
      <c r="AN414" s="56">
        <v>430</v>
      </c>
      <c r="AP414" s="56">
        <v>393</v>
      </c>
      <c r="AR414" s="56">
        <v>358</v>
      </c>
      <c r="AT414" s="56">
        <v>462</v>
      </c>
      <c r="AV414" s="56">
        <v>405</v>
      </c>
      <c r="AX414" s="56">
        <v>138</v>
      </c>
      <c r="AY414" s="56" t="s">
        <v>2147</v>
      </c>
      <c r="AZ414" s="56">
        <v>410</v>
      </c>
      <c r="BB414" s="56">
        <v>466</v>
      </c>
    </row>
    <row r="415" spans="1:54" ht="16" x14ac:dyDescent="0.2">
      <c r="A415" s="56">
        <v>414</v>
      </c>
      <c r="B415" s="56">
        <v>410</v>
      </c>
      <c r="C415" s="56">
        <v>396</v>
      </c>
      <c r="D415" s="56" t="s">
        <v>761</v>
      </c>
      <c r="E415" s="56" t="s">
        <v>100</v>
      </c>
      <c r="F415" s="56" t="s">
        <v>101</v>
      </c>
      <c r="G415" s="56" t="s">
        <v>58</v>
      </c>
      <c r="H415" s="56" t="s">
        <v>49</v>
      </c>
      <c r="I415" s="56" t="s">
        <v>50</v>
      </c>
      <c r="J415" s="56" t="s">
        <v>64</v>
      </c>
      <c r="K415" s="56">
        <v>11</v>
      </c>
      <c r="L415" s="56" t="s">
        <v>52</v>
      </c>
      <c r="M415" s="56">
        <v>8.1999999999999993</v>
      </c>
      <c r="N415" s="56" t="s">
        <v>52</v>
      </c>
      <c r="O415" s="56">
        <v>7.9</v>
      </c>
      <c r="P415" s="56" t="s">
        <v>53</v>
      </c>
      <c r="Q415" s="56">
        <v>90.1</v>
      </c>
      <c r="R415" s="56">
        <v>103</v>
      </c>
      <c r="S415" s="56">
        <v>78.5</v>
      </c>
      <c r="T415" s="56">
        <v>304</v>
      </c>
      <c r="U415" s="56">
        <v>48.7</v>
      </c>
      <c r="V415" s="56">
        <v>416</v>
      </c>
      <c r="W415" s="56">
        <v>52</v>
      </c>
      <c r="X415" s="56">
        <v>398</v>
      </c>
      <c r="Y415" s="56">
        <v>82.2</v>
      </c>
      <c r="Z415" s="56">
        <v>307</v>
      </c>
      <c r="AA415" s="56">
        <v>11</v>
      </c>
      <c r="AB415" s="56" t="s">
        <v>53</v>
      </c>
      <c r="AC415" s="56">
        <v>65.5</v>
      </c>
      <c r="AD415" s="56" t="s">
        <v>762</v>
      </c>
      <c r="AE415" s="56">
        <v>36.700000000000003</v>
      </c>
      <c r="AF415" s="56">
        <v>701</v>
      </c>
      <c r="AG415" s="56" t="s">
        <v>2148</v>
      </c>
      <c r="AH415" s="56">
        <v>701</v>
      </c>
      <c r="AI415" s="56" t="s">
        <v>2148</v>
      </c>
      <c r="AJ415" s="56">
        <v>801</v>
      </c>
      <c r="AK415" s="56" t="s">
        <v>2148</v>
      </c>
      <c r="AL415" s="56">
        <v>103</v>
      </c>
      <c r="AN415" s="56">
        <v>304</v>
      </c>
      <c r="AP415" s="56">
        <v>416</v>
      </c>
      <c r="AR415" s="56">
        <v>398</v>
      </c>
      <c r="AT415" s="56">
        <v>307</v>
      </c>
      <c r="AV415" s="56">
        <v>801</v>
      </c>
      <c r="AW415" s="56" t="s">
        <v>2148</v>
      </c>
      <c r="AX415" s="56">
        <v>387</v>
      </c>
      <c r="AY415" s="56" t="s">
        <v>2147</v>
      </c>
      <c r="AZ415" s="56">
        <v>410</v>
      </c>
      <c r="BB415" s="56">
        <v>396</v>
      </c>
    </row>
    <row r="416" spans="1:54" ht="16" x14ac:dyDescent="0.2">
      <c r="A416" s="56">
        <v>415</v>
      </c>
      <c r="B416" s="56">
        <v>415</v>
      </c>
      <c r="C416" s="56">
        <v>477</v>
      </c>
      <c r="D416" s="56" t="s">
        <v>1532</v>
      </c>
      <c r="E416" s="56" t="s">
        <v>233</v>
      </c>
      <c r="F416" s="56" t="s">
        <v>76</v>
      </c>
      <c r="G416" s="56" t="s">
        <v>58</v>
      </c>
      <c r="H416" s="56" t="s">
        <v>49</v>
      </c>
      <c r="I416" s="56" t="s">
        <v>50</v>
      </c>
      <c r="J416" s="56" t="s">
        <v>51</v>
      </c>
      <c r="K416" s="56">
        <v>33.799999999999997</v>
      </c>
      <c r="L416" s="56">
        <v>361</v>
      </c>
      <c r="M416" s="56">
        <v>73.3</v>
      </c>
      <c r="N416" s="56">
        <v>134</v>
      </c>
      <c r="O416" s="56">
        <v>14.5</v>
      </c>
      <c r="P416" s="56" t="s">
        <v>53</v>
      </c>
      <c r="Q416" s="56">
        <v>27.7</v>
      </c>
      <c r="R416" s="56">
        <v>610</v>
      </c>
      <c r="S416" s="56">
        <v>61.6</v>
      </c>
      <c r="T416" s="56">
        <v>379</v>
      </c>
      <c r="U416" s="56">
        <v>7.6</v>
      </c>
      <c r="V416" s="56" t="s">
        <v>53</v>
      </c>
      <c r="W416" s="56">
        <v>12.1</v>
      </c>
      <c r="X416" s="56" t="s">
        <v>53</v>
      </c>
      <c r="Y416" s="56">
        <v>40.5</v>
      </c>
      <c r="Z416" s="56" t="s">
        <v>53</v>
      </c>
      <c r="AA416" s="56">
        <v>27</v>
      </c>
      <c r="AB416" s="56">
        <v>609</v>
      </c>
      <c r="AC416" s="56">
        <v>51.7</v>
      </c>
      <c r="AD416" s="56" t="s">
        <v>1033</v>
      </c>
      <c r="AE416" s="56">
        <v>36.6</v>
      </c>
      <c r="AF416" s="56">
        <v>361</v>
      </c>
      <c r="AH416" s="56">
        <v>134</v>
      </c>
      <c r="AJ416" s="56">
        <v>801</v>
      </c>
      <c r="AK416" s="56" t="s">
        <v>2148</v>
      </c>
      <c r="AL416" s="56">
        <v>610</v>
      </c>
      <c r="AN416" s="56">
        <v>379</v>
      </c>
      <c r="AP416" s="56">
        <v>801</v>
      </c>
      <c r="AQ416" s="56" t="s">
        <v>2148</v>
      </c>
      <c r="AR416" s="56">
        <v>801</v>
      </c>
      <c r="AS416" s="56" t="s">
        <v>2148</v>
      </c>
      <c r="AT416" s="56">
        <v>801</v>
      </c>
      <c r="AU416" s="56" t="s">
        <v>2148</v>
      </c>
      <c r="AV416" s="56">
        <v>609</v>
      </c>
      <c r="AX416" s="56">
        <v>667</v>
      </c>
      <c r="AY416" s="56" t="s">
        <v>2147</v>
      </c>
      <c r="AZ416" s="56">
        <v>415</v>
      </c>
      <c r="BB416" s="56">
        <v>477</v>
      </c>
    </row>
    <row r="417" spans="1:54" ht="16" x14ac:dyDescent="0.2">
      <c r="A417" s="56">
        <v>416</v>
      </c>
      <c r="B417" s="56">
        <v>416</v>
      </c>
      <c r="C417" s="56">
        <v>420</v>
      </c>
      <c r="D417" s="56" t="s">
        <v>1399</v>
      </c>
      <c r="E417" s="56" t="s">
        <v>209</v>
      </c>
      <c r="F417" s="56" t="s">
        <v>69</v>
      </c>
      <c r="G417" s="56" t="s">
        <v>77</v>
      </c>
      <c r="H417" s="56" t="s">
        <v>88</v>
      </c>
      <c r="I417" s="56" t="s">
        <v>50</v>
      </c>
      <c r="J417" s="56" t="s">
        <v>64</v>
      </c>
      <c r="K417" s="56">
        <v>26.8</v>
      </c>
      <c r="L417" s="56">
        <v>468</v>
      </c>
      <c r="M417" s="56">
        <v>51.3</v>
      </c>
      <c r="N417" s="56">
        <v>243</v>
      </c>
      <c r="O417" s="56">
        <v>89.4</v>
      </c>
      <c r="P417" s="56">
        <v>107</v>
      </c>
      <c r="Q417" s="56">
        <v>6.2</v>
      </c>
      <c r="R417" s="56" t="s">
        <v>53</v>
      </c>
      <c r="S417" s="56">
        <v>28.7</v>
      </c>
      <c r="T417" s="56">
        <v>598</v>
      </c>
      <c r="U417" s="56">
        <v>56</v>
      </c>
      <c r="V417" s="56">
        <v>374</v>
      </c>
      <c r="W417" s="56">
        <v>60.2</v>
      </c>
      <c r="X417" s="56">
        <v>341</v>
      </c>
      <c r="Y417" s="56">
        <v>69.400000000000006</v>
      </c>
      <c r="Z417" s="56">
        <v>542</v>
      </c>
      <c r="AA417" s="56">
        <v>23.1</v>
      </c>
      <c r="AB417" s="56">
        <v>670</v>
      </c>
      <c r="AC417" s="56">
        <v>53.6</v>
      </c>
      <c r="AD417" s="56" t="s">
        <v>1400</v>
      </c>
      <c r="AE417" s="56">
        <v>36.5</v>
      </c>
      <c r="AF417" s="56">
        <v>468</v>
      </c>
      <c r="AH417" s="56">
        <v>243</v>
      </c>
      <c r="AJ417" s="56">
        <v>107</v>
      </c>
      <c r="AL417" s="56">
        <v>801</v>
      </c>
      <c r="AM417" s="56" t="s">
        <v>2148</v>
      </c>
      <c r="AN417" s="56">
        <v>598</v>
      </c>
      <c r="AP417" s="56">
        <v>374</v>
      </c>
      <c r="AR417" s="56">
        <v>341</v>
      </c>
      <c r="AT417" s="56">
        <v>542</v>
      </c>
      <c r="AV417" s="56">
        <v>670</v>
      </c>
      <c r="AX417" s="56">
        <v>630</v>
      </c>
      <c r="AY417" s="56" t="s">
        <v>2147</v>
      </c>
      <c r="AZ417" s="56">
        <v>416</v>
      </c>
      <c r="BB417" s="56">
        <v>420</v>
      </c>
    </row>
    <row r="418" spans="1:54" ht="16" x14ac:dyDescent="0.2">
      <c r="A418" s="56">
        <v>417</v>
      </c>
      <c r="B418" s="56">
        <v>416</v>
      </c>
      <c r="C418" s="56">
        <v>428</v>
      </c>
      <c r="D418" s="56" t="s">
        <v>1264</v>
      </c>
      <c r="E418" s="56" t="s">
        <v>216</v>
      </c>
      <c r="F418" s="56" t="s">
        <v>69</v>
      </c>
      <c r="G418" s="56" t="s">
        <v>77</v>
      </c>
      <c r="H418" s="56" t="s">
        <v>82</v>
      </c>
      <c r="I418" s="56" t="s">
        <v>50</v>
      </c>
      <c r="J418" s="56" t="s">
        <v>64</v>
      </c>
      <c r="K418" s="56">
        <v>21.4</v>
      </c>
      <c r="L418" s="56">
        <v>579</v>
      </c>
      <c r="M418" s="56">
        <v>9.9</v>
      </c>
      <c r="N418" s="56" t="s">
        <v>52</v>
      </c>
      <c r="O418" s="56">
        <v>8.9</v>
      </c>
      <c r="P418" s="56" t="s">
        <v>53</v>
      </c>
      <c r="Q418" s="56">
        <v>87</v>
      </c>
      <c r="R418" s="56">
        <v>115</v>
      </c>
      <c r="S418" s="56">
        <v>60.1</v>
      </c>
      <c r="T418" s="56">
        <v>389</v>
      </c>
      <c r="U418" s="56">
        <v>19.7</v>
      </c>
      <c r="V418" s="56">
        <v>731</v>
      </c>
      <c r="W418" s="56">
        <v>14.9</v>
      </c>
      <c r="X418" s="56" t="s">
        <v>53</v>
      </c>
      <c r="Y418" s="56">
        <v>78.3</v>
      </c>
      <c r="Z418" s="56">
        <v>379</v>
      </c>
      <c r="AA418" s="56">
        <v>17</v>
      </c>
      <c r="AB418" s="56">
        <v>783</v>
      </c>
      <c r="AC418" s="56">
        <v>50.2</v>
      </c>
      <c r="AD418" s="56" t="s">
        <v>1265</v>
      </c>
      <c r="AE418" s="56">
        <v>36.5</v>
      </c>
      <c r="AF418" s="56">
        <v>579</v>
      </c>
      <c r="AH418" s="56">
        <v>701</v>
      </c>
      <c r="AI418" s="56" t="s">
        <v>2148</v>
      </c>
      <c r="AJ418" s="56">
        <v>801</v>
      </c>
      <c r="AK418" s="56" t="s">
        <v>2148</v>
      </c>
      <c r="AL418" s="56">
        <v>115</v>
      </c>
      <c r="AN418" s="56">
        <v>389</v>
      </c>
      <c r="AP418" s="56">
        <v>731</v>
      </c>
      <c r="AR418" s="56">
        <v>801</v>
      </c>
      <c r="AS418" s="56" t="s">
        <v>2148</v>
      </c>
      <c r="AT418" s="56">
        <v>379</v>
      </c>
      <c r="AV418" s="56">
        <v>783</v>
      </c>
      <c r="AX418" s="56">
        <v>699</v>
      </c>
      <c r="AY418" s="56" t="s">
        <v>2147</v>
      </c>
      <c r="AZ418" s="56">
        <v>416</v>
      </c>
      <c r="BB418" s="56">
        <v>428</v>
      </c>
    </row>
    <row r="419" spans="1:54" ht="16" x14ac:dyDescent="0.2">
      <c r="A419" s="56">
        <v>418</v>
      </c>
      <c r="B419" s="56">
        <v>416</v>
      </c>
      <c r="C419" s="56">
        <v>487</v>
      </c>
      <c r="D419" s="56" t="s">
        <v>1232</v>
      </c>
      <c r="E419" s="56" t="s">
        <v>216</v>
      </c>
      <c r="F419" s="56" t="s">
        <v>69</v>
      </c>
      <c r="G419" s="56" t="s">
        <v>58</v>
      </c>
      <c r="H419" s="56" t="s">
        <v>62</v>
      </c>
      <c r="I419" s="56" t="s">
        <v>50</v>
      </c>
      <c r="J419" s="56" t="s">
        <v>64</v>
      </c>
      <c r="K419" s="56">
        <v>20.3</v>
      </c>
      <c r="L419" s="56">
        <v>604</v>
      </c>
      <c r="M419" s="56">
        <v>76.3</v>
      </c>
      <c r="N419" s="56">
        <v>120</v>
      </c>
      <c r="O419" s="56">
        <v>4.5999999999999996</v>
      </c>
      <c r="P419" s="56" t="s">
        <v>53</v>
      </c>
      <c r="Q419" s="56">
        <v>42.4</v>
      </c>
      <c r="R419" s="56">
        <v>449</v>
      </c>
      <c r="S419" s="56">
        <v>55.7</v>
      </c>
      <c r="T419" s="56">
        <v>407</v>
      </c>
      <c r="U419" s="56">
        <v>41.2</v>
      </c>
      <c r="V419" s="56">
        <v>481</v>
      </c>
      <c r="W419" s="56">
        <v>46.6</v>
      </c>
      <c r="X419" s="56">
        <v>445</v>
      </c>
      <c r="Y419" s="56">
        <v>25.7</v>
      </c>
      <c r="Z419" s="56" t="s">
        <v>53</v>
      </c>
      <c r="AA419" s="56">
        <v>45</v>
      </c>
      <c r="AB419" s="56">
        <v>390</v>
      </c>
      <c r="AC419" s="56">
        <v>51.3</v>
      </c>
      <c r="AD419" s="56" t="s">
        <v>856</v>
      </c>
      <c r="AE419" s="56">
        <v>36.5</v>
      </c>
      <c r="AF419" s="56">
        <v>604</v>
      </c>
      <c r="AH419" s="56">
        <v>120</v>
      </c>
      <c r="AJ419" s="56">
        <v>801</v>
      </c>
      <c r="AK419" s="56" t="s">
        <v>2148</v>
      </c>
      <c r="AL419" s="56">
        <v>449</v>
      </c>
      <c r="AN419" s="56">
        <v>407</v>
      </c>
      <c r="AP419" s="56">
        <v>481</v>
      </c>
      <c r="AR419" s="56">
        <v>445</v>
      </c>
      <c r="AT419" s="56">
        <v>801</v>
      </c>
      <c r="AU419" s="56" t="s">
        <v>2148</v>
      </c>
      <c r="AV419" s="56">
        <v>390</v>
      </c>
      <c r="AX419" s="56">
        <v>677</v>
      </c>
      <c r="AY419" s="56" t="s">
        <v>2147</v>
      </c>
      <c r="AZ419" s="56">
        <v>416</v>
      </c>
      <c r="BB419" s="56">
        <v>487</v>
      </c>
    </row>
    <row r="420" spans="1:54" ht="16" x14ac:dyDescent="0.2">
      <c r="A420" s="56">
        <v>419</v>
      </c>
      <c r="B420" s="56">
        <v>419</v>
      </c>
      <c r="C420" s="56">
        <v>359</v>
      </c>
      <c r="D420" s="56" t="s">
        <v>1170</v>
      </c>
      <c r="E420" s="56" t="s">
        <v>423</v>
      </c>
      <c r="F420" s="56" t="s">
        <v>69</v>
      </c>
      <c r="G420" s="56" t="s">
        <v>77</v>
      </c>
      <c r="H420" s="56" t="s">
        <v>49</v>
      </c>
      <c r="I420" s="56" t="s">
        <v>50</v>
      </c>
      <c r="J420" s="56" t="s">
        <v>64</v>
      </c>
      <c r="K420" s="56">
        <v>18.600000000000001</v>
      </c>
      <c r="L420" s="56">
        <v>658</v>
      </c>
      <c r="M420" s="56">
        <v>15.5</v>
      </c>
      <c r="N420" s="56" t="s">
        <v>52</v>
      </c>
      <c r="O420" s="56">
        <v>13.1</v>
      </c>
      <c r="P420" s="56" t="s">
        <v>53</v>
      </c>
      <c r="Q420" s="56">
        <v>94.7</v>
      </c>
      <c r="R420" s="56">
        <v>73</v>
      </c>
      <c r="S420" s="56">
        <v>5.2</v>
      </c>
      <c r="T420" s="56" t="s">
        <v>53</v>
      </c>
      <c r="U420" s="56">
        <v>24.8</v>
      </c>
      <c r="V420" s="56">
        <v>667</v>
      </c>
      <c r="W420" s="56">
        <v>30.9</v>
      </c>
      <c r="X420" s="56">
        <v>605</v>
      </c>
      <c r="Y420" s="56">
        <v>85.5</v>
      </c>
      <c r="Z420" s="56">
        <v>245</v>
      </c>
      <c r="AA420" s="56">
        <v>3.3</v>
      </c>
      <c r="AB420" s="56" t="s">
        <v>53</v>
      </c>
      <c r="AC420" s="56">
        <v>64.7</v>
      </c>
      <c r="AD420" s="56" t="s">
        <v>1115</v>
      </c>
      <c r="AE420" s="56">
        <v>36.4</v>
      </c>
      <c r="AF420" s="56">
        <v>658</v>
      </c>
      <c r="AH420" s="56">
        <v>701</v>
      </c>
      <c r="AI420" s="56" t="s">
        <v>2148</v>
      </c>
      <c r="AJ420" s="56">
        <v>801</v>
      </c>
      <c r="AK420" s="56" t="s">
        <v>2148</v>
      </c>
      <c r="AL420" s="56">
        <v>73</v>
      </c>
      <c r="AN420" s="56">
        <v>801</v>
      </c>
      <c r="AO420" s="56" t="s">
        <v>2148</v>
      </c>
      <c r="AP420" s="56">
        <v>667</v>
      </c>
      <c r="AR420" s="56">
        <v>605</v>
      </c>
      <c r="AT420" s="56">
        <v>245</v>
      </c>
      <c r="AV420" s="56">
        <v>801</v>
      </c>
      <c r="AW420" s="56" t="s">
        <v>2148</v>
      </c>
      <c r="AX420" s="56">
        <v>405</v>
      </c>
      <c r="AY420" s="56" t="s">
        <v>2147</v>
      </c>
      <c r="AZ420" s="56">
        <v>419</v>
      </c>
      <c r="BB420" s="56">
        <v>359</v>
      </c>
    </row>
    <row r="421" spans="1:54" ht="16" x14ac:dyDescent="0.2">
      <c r="A421" s="56">
        <v>420</v>
      </c>
      <c r="B421" s="56">
        <v>420</v>
      </c>
      <c r="C421" s="56">
        <v>425</v>
      </c>
      <c r="D421" s="56" t="s">
        <v>1155</v>
      </c>
      <c r="E421" s="56" t="s">
        <v>190</v>
      </c>
      <c r="F421" s="56" t="s">
        <v>76</v>
      </c>
      <c r="G421" s="56" t="s">
        <v>58</v>
      </c>
      <c r="H421" s="56" t="s">
        <v>62</v>
      </c>
      <c r="I421" s="56" t="s">
        <v>50</v>
      </c>
      <c r="J421" s="56" t="s">
        <v>64</v>
      </c>
      <c r="K421" s="56">
        <v>18.2</v>
      </c>
      <c r="L421" s="56">
        <v>672</v>
      </c>
      <c r="M421" s="56">
        <v>57.6</v>
      </c>
      <c r="N421" s="56">
        <v>202</v>
      </c>
      <c r="O421" s="56">
        <v>28.6</v>
      </c>
      <c r="P421" s="56">
        <v>667</v>
      </c>
      <c r="Q421" s="56">
        <v>58.8</v>
      </c>
      <c r="R421" s="56">
        <v>294</v>
      </c>
      <c r="S421" s="56">
        <v>25.6</v>
      </c>
      <c r="T421" s="56">
        <v>639</v>
      </c>
      <c r="U421" s="56">
        <v>31.7</v>
      </c>
      <c r="V421" s="56">
        <v>573</v>
      </c>
      <c r="W421" s="56">
        <v>34.9</v>
      </c>
      <c r="X421" s="56">
        <v>552</v>
      </c>
      <c r="Y421" s="56">
        <v>25.6</v>
      </c>
      <c r="Z421" s="56" t="s">
        <v>53</v>
      </c>
      <c r="AA421" s="56">
        <v>29.2</v>
      </c>
      <c r="AB421" s="56">
        <v>565</v>
      </c>
      <c r="AC421" s="56">
        <v>58.9</v>
      </c>
      <c r="AD421" s="56" t="s">
        <v>1012</v>
      </c>
      <c r="AE421" s="56">
        <v>36.299999999999997</v>
      </c>
      <c r="AF421" s="56">
        <v>672</v>
      </c>
      <c r="AH421" s="56">
        <v>202</v>
      </c>
      <c r="AJ421" s="56">
        <v>667</v>
      </c>
      <c r="AL421" s="56">
        <v>294</v>
      </c>
      <c r="AN421" s="56">
        <v>639</v>
      </c>
      <c r="AP421" s="56">
        <v>573</v>
      </c>
      <c r="AR421" s="56">
        <v>552</v>
      </c>
      <c r="AT421" s="56">
        <v>801</v>
      </c>
      <c r="AU421" s="56" t="s">
        <v>2148</v>
      </c>
      <c r="AV421" s="56">
        <v>565</v>
      </c>
      <c r="AX421" s="56">
        <v>521</v>
      </c>
      <c r="AY421" s="56" t="s">
        <v>2147</v>
      </c>
      <c r="AZ421" s="56">
        <v>420</v>
      </c>
      <c r="BB421" s="56">
        <v>425</v>
      </c>
    </row>
    <row r="422" spans="1:54" ht="16" x14ac:dyDescent="0.2">
      <c r="A422" s="56">
        <v>421</v>
      </c>
      <c r="B422" s="56">
        <v>420</v>
      </c>
      <c r="C422" s="56">
        <v>456</v>
      </c>
      <c r="D422" s="56" t="s">
        <v>1698</v>
      </c>
      <c r="E422" s="56" t="s">
        <v>205</v>
      </c>
      <c r="F422" s="56" t="s">
        <v>69</v>
      </c>
      <c r="G422" s="56" t="s">
        <v>84</v>
      </c>
      <c r="H422" s="56" t="s">
        <v>82</v>
      </c>
      <c r="I422" s="56" t="s">
        <v>50</v>
      </c>
      <c r="J422" s="56" t="s">
        <v>64</v>
      </c>
      <c r="K422" s="56">
        <v>50.1</v>
      </c>
      <c r="L422" s="56">
        <v>224</v>
      </c>
      <c r="M422" s="56">
        <v>16.3</v>
      </c>
      <c r="N422" s="56" t="s">
        <v>52</v>
      </c>
      <c r="O422" s="56">
        <v>7.3</v>
      </c>
      <c r="P422" s="56" t="s">
        <v>53</v>
      </c>
      <c r="Q422" s="56">
        <v>31.5</v>
      </c>
      <c r="R422" s="56">
        <v>570</v>
      </c>
      <c r="S422" s="56">
        <v>41.7</v>
      </c>
      <c r="T422" s="56">
        <v>484</v>
      </c>
      <c r="U422" s="56">
        <v>45.4</v>
      </c>
      <c r="V422" s="56">
        <v>445</v>
      </c>
      <c r="W422" s="56">
        <v>33.9</v>
      </c>
      <c r="X422" s="56">
        <v>564</v>
      </c>
      <c r="Y422" s="56">
        <v>90.7</v>
      </c>
      <c r="Z422" s="56">
        <v>166</v>
      </c>
      <c r="AA422" s="56">
        <v>29.8</v>
      </c>
      <c r="AB422" s="56">
        <v>552</v>
      </c>
      <c r="AC422" s="56">
        <v>47.3</v>
      </c>
      <c r="AD422" s="56" t="s">
        <v>115</v>
      </c>
      <c r="AE422" s="56">
        <v>36.299999999999997</v>
      </c>
      <c r="AF422" s="56">
        <v>224</v>
      </c>
      <c r="AH422" s="56">
        <v>701</v>
      </c>
      <c r="AI422" s="56" t="s">
        <v>2148</v>
      </c>
      <c r="AJ422" s="56">
        <v>801</v>
      </c>
      <c r="AK422" s="56" t="s">
        <v>2148</v>
      </c>
      <c r="AL422" s="56">
        <v>570</v>
      </c>
      <c r="AN422" s="56">
        <v>484</v>
      </c>
      <c r="AP422" s="56">
        <v>445</v>
      </c>
      <c r="AR422" s="56">
        <v>564</v>
      </c>
      <c r="AT422" s="56">
        <v>166</v>
      </c>
      <c r="AV422" s="56">
        <v>552</v>
      </c>
      <c r="AX422" s="56">
        <v>780</v>
      </c>
      <c r="AY422" s="56" t="s">
        <v>2147</v>
      </c>
      <c r="AZ422" s="56">
        <v>420</v>
      </c>
      <c r="BB422" s="56">
        <v>456</v>
      </c>
    </row>
    <row r="423" spans="1:54" ht="16" x14ac:dyDescent="0.2">
      <c r="A423" s="56">
        <v>422</v>
      </c>
      <c r="B423" s="56">
        <v>422</v>
      </c>
      <c r="C423" s="56">
        <v>436</v>
      </c>
      <c r="D423" s="56" t="s">
        <v>1591</v>
      </c>
      <c r="E423" s="56" t="s">
        <v>435</v>
      </c>
      <c r="F423" s="56" t="s">
        <v>69</v>
      </c>
      <c r="G423" s="56" t="s">
        <v>84</v>
      </c>
      <c r="H423" s="56" t="s">
        <v>49</v>
      </c>
      <c r="I423" s="56" t="s">
        <v>50</v>
      </c>
      <c r="J423" s="56" t="s">
        <v>64</v>
      </c>
      <c r="K423" s="56">
        <v>38</v>
      </c>
      <c r="L423" s="56">
        <v>314</v>
      </c>
      <c r="M423" s="56">
        <v>27.6</v>
      </c>
      <c r="N423" s="56">
        <v>501</v>
      </c>
      <c r="O423" s="56">
        <v>35.299999999999997</v>
      </c>
      <c r="P423" s="56">
        <v>561</v>
      </c>
      <c r="Q423" s="56">
        <v>31.2</v>
      </c>
      <c r="R423" s="56">
        <v>572</v>
      </c>
      <c r="S423" s="56">
        <v>7.7</v>
      </c>
      <c r="T423" s="56" t="s">
        <v>53</v>
      </c>
      <c r="U423" s="56">
        <v>41.5</v>
      </c>
      <c r="V423" s="56">
        <v>479</v>
      </c>
      <c r="W423" s="56">
        <v>46.9</v>
      </c>
      <c r="X423" s="56">
        <v>443</v>
      </c>
      <c r="Y423" s="56">
        <v>85.8</v>
      </c>
      <c r="Z423" s="56">
        <v>240</v>
      </c>
      <c r="AA423" s="56">
        <v>22.4</v>
      </c>
      <c r="AB423" s="56">
        <v>689</v>
      </c>
      <c r="AC423" s="56">
        <v>79.5</v>
      </c>
      <c r="AD423" s="56" t="s">
        <v>1592</v>
      </c>
      <c r="AE423" s="56">
        <v>36.200000000000003</v>
      </c>
      <c r="AF423" s="56">
        <v>314</v>
      </c>
      <c r="AH423" s="56">
        <v>501</v>
      </c>
      <c r="AJ423" s="56">
        <v>561</v>
      </c>
      <c r="AL423" s="56">
        <v>572</v>
      </c>
      <c r="AN423" s="56">
        <v>801</v>
      </c>
      <c r="AO423" s="56" t="s">
        <v>2148</v>
      </c>
      <c r="AP423" s="56">
        <v>479</v>
      </c>
      <c r="AR423" s="56">
        <v>443</v>
      </c>
      <c r="AT423" s="56">
        <v>240</v>
      </c>
      <c r="AV423" s="56">
        <v>689</v>
      </c>
      <c r="AX423" s="56">
        <v>180</v>
      </c>
      <c r="AY423" s="56" t="s">
        <v>2147</v>
      </c>
      <c r="AZ423" s="56">
        <v>422</v>
      </c>
      <c r="BB423" s="56">
        <v>436</v>
      </c>
    </row>
    <row r="424" spans="1:54" ht="16" x14ac:dyDescent="0.2">
      <c r="A424" s="56">
        <v>423</v>
      </c>
      <c r="B424" s="56">
        <v>423</v>
      </c>
      <c r="C424" s="56">
        <v>436</v>
      </c>
      <c r="D424" s="56" t="s">
        <v>890</v>
      </c>
      <c r="E424" s="56" t="s">
        <v>100</v>
      </c>
      <c r="F424" s="56" t="s">
        <v>101</v>
      </c>
      <c r="G424" s="56" t="s">
        <v>58</v>
      </c>
      <c r="H424" s="56" t="s">
        <v>49</v>
      </c>
      <c r="I424" s="56" t="s">
        <v>50</v>
      </c>
      <c r="J424" s="56" t="s">
        <v>64</v>
      </c>
      <c r="K424" s="56">
        <v>13</v>
      </c>
      <c r="L424" s="56" t="s">
        <v>52</v>
      </c>
      <c r="M424" s="56">
        <v>8.6999999999999993</v>
      </c>
      <c r="N424" s="56" t="s">
        <v>52</v>
      </c>
      <c r="O424" s="56">
        <v>7.4</v>
      </c>
      <c r="P424" s="56" t="s">
        <v>53</v>
      </c>
      <c r="Q424" s="56">
        <v>73.900000000000006</v>
      </c>
      <c r="R424" s="56">
        <v>184</v>
      </c>
      <c r="S424" s="56">
        <v>89.6</v>
      </c>
      <c r="T424" s="56">
        <v>226</v>
      </c>
      <c r="U424" s="56">
        <v>82.5</v>
      </c>
      <c r="V424" s="56">
        <v>209</v>
      </c>
      <c r="W424" s="56">
        <v>61.4</v>
      </c>
      <c r="X424" s="56">
        <v>328</v>
      </c>
      <c r="Y424" s="56">
        <v>75.099999999999994</v>
      </c>
      <c r="Z424" s="56">
        <v>442</v>
      </c>
      <c r="AA424" s="56">
        <v>24.9</v>
      </c>
      <c r="AB424" s="56">
        <v>642</v>
      </c>
      <c r="AC424" s="56">
        <v>53.4</v>
      </c>
      <c r="AD424" s="56" t="s">
        <v>198</v>
      </c>
      <c r="AE424" s="56">
        <v>36.1</v>
      </c>
      <c r="AF424" s="56">
        <v>701</v>
      </c>
      <c r="AG424" s="56" t="s">
        <v>2148</v>
      </c>
      <c r="AH424" s="56">
        <v>701</v>
      </c>
      <c r="AI424" s="56" t="s">
        <v>2148</v>
      </c>
      <c r="AJ424" s="56">
        <v>801</v>
      </c>
      <c r="AK424" s="56" t="s">
        <v>2148</v>
      </c>
      <c r="AL424" s="56">
        <v>184</v>
      </c>
      <c r="AN424" s="56">
        <v>226</v>
      </c>
      <c r="AP424" s="56">
        <v>209</v>
      </c>
      <c r="AR424" s="56">
        <v>328</v>
      </c>
      <c r="AT424" s="56">
        <v>442</v>
      </c>
      <c r="AV424" s="56">
        <v>642</v>
      </c>
      <c r="AX424" s="56">
        <v>632</v>
      </c>
      <c r="AY424" s="56" t="s">
        <v>2147</v>
      </c>
      <c r="AZ424" s="56">
        <v>423</v>
      </c>
      <c r="BB424" s="56">
        <v>436</v>
      </c>
    </row>
    <row r="425" spans="1:54" ht="16" x14ac:dyDescent="0.2">
      <c r="A425" s="56">
        <v>424</v>
      </c>
      <c r="B425" s="56">
        <v>423</v>
      </c>
      <c r="C425" s="56">
        <v>462</v>
      </c>
      <c r="D425" s="56" t="s">
        <v>1458</v>
      </c>
      <c r="E425" s="56" t="s">
        <v>576</v>
      </c>
      <c r="F425" s="56" t="s">
        <v>69</v>
      </c>
      <c r="G425" s="56" t="s">
        <v>77</v>
      </c>
      <c r="H425" s="56" t="s">
        <v>82</v>
      </c>
      <c r="I425" s="56" t="s">
        <v>50</v>
      </c>
      <c r="J425" s="56" t="s">
        <v>64</v>
      </c>
      <c r="K425" s="56">
        <v>29.2</v>
      </c>
      <c r="L425" s="56">
        <v>424</v>
      </c>
      <c r="M425" s="56">
        <v>24.7</v>
      </c>
      <c r="N425" s="56">
        <v>543</v>
      </c>
      <c r="O425" s="56">
        <v>24.8</v>
      </c>
      <c r="P425" s="56">
        <v>737</v>
      </c>
      <c r="Q425" s="56">
        <v>47.7</v>
      </c>
      <c r="R425" s="56">
        <v>392</v>
      </c>
      <c r="S425" s="56">
        <v>61.6</v>
      </c>
      <c r="T425" s="56">
        <v>378</v>
      </c>
      <c r="U425" s="56">
        <v>13.9</v>
      </c>
      <c r="V425" s="56" t="s">
        <v>53</v>
      </c>
      <c r="W425" s="56">
        <v>19.600000000000001</v>
      </c>
      <c r="X425" s="56">
        <v>771</v>
      </c>
      <c r="Y425" s="56">
        <v>84</v>
      </c>
      <c r="Z425" s="56">
        <v>277</v>
      </c>
      <c r="AA425" s="56">
        <v>42.1</v>
      </c>
      <c r="AB425" s="56">
        <v>417</v>
      </c>
      <c r="AC425" s="56">
        <v>49.2</v>
      </c>
      <c r="AD425" s="56" t="s">
        <v>847</v>
      </c>
      <c r="AE425" s="56">
        <v>36.1</v>
      </c>
      <c r="AF425" s="56">
        <v>424</v>
      </c>
      <c r="AH425" s="56">
        <v>543</v>
      </c>
      <c r="AJ425" s="56">
        <v>737</v>
      </c>
      <c r="AL425" s="56">
        <v>392</v>
      </c>
      <c r="AN425" s="56">
        <v>378</v>
      </c>
      <c r="AP425" s="56">
        <v>801</v>
      </c>
      <c r="AQ425" s="56" t="s">
        <v>2148</v>
      </c>
      <c r="AR425" s="56">
        <v>771</v>
      </c>
      <c r="AT425" s="56">
        <v>277</v>
      </c>
      <c r="AV425" s="56">
        <v>417</v>
      </c>
      <c r="AX425" s="56">
        <v>729</v>
      </c>
      <c r="AY425" s="56" t="s">
        <v>2147</v>
      </c>
      <c r="AZ425" s="56">
        <v>423</v>
      </c>
      <c r="BB425" s="56">
        <v>462</v>
      </c>
    </row>
    <row r="426" spans="1:54" ht="16" x14ac:dyDescent="0.2">
      <c r="A426" s="56">
        <v>425</v>
      </c>
      <c r="B426" s="56">
        <v>423</v>
      </c>
      <c r="C426" s="56">
        <v>440</v>
      </c>
      <c r="D426" s="56" t="s">
        <v>1461</v>
      </c>
      <c r="E426" s="56" t="s">
        <v>133</v>
      </c>
      <c r="F426" s="56" t="s">
        <v>69</v>
      </c>
      <c r="G426" s="56" t="s">
        <v>77</v>
      </c>
      <c r="H426" s="56" t="s">
        <v>82</v>
      </c>
      <c r="I426" s="56" t="s">
        <v>50</v>
      </c>
      <c r="J426" s="56" t="s">
        <v>64</v>
      </c>
      <c r="K426" s="56">
        <v>29.4</v>
      </c>
      <c r="L426" s="56">
        <v>420</v>
      </c>
      <c r="M426" s="56">
        <v>12.9</v>
      </c>
      <c r="N426" s="56" t="s">
        <v>52</v>
      </c>
      <c r="O426" s="56">
        <v>13.5</v>
      </c>
      <c r="P426" s="56" t="s">
        <v>53</v>
      </c>
      <c r="Q426" s="56">
        <v>72.3</v>
      </c>
      <c r="R426" s="56">
        <v>196</v>
      </c>
      <c r="S426" s="56">
        <v>8.4</v>
      </c>
      <c r="T426" s="56" t="s">
        <v>53</v>
      </c>
      <c r="U426" s="56">
        <v>24.6</v>
      </c>
      <c r="V426" s="56">
        <v>669</v>
      </c>
      <c r="W426" s="56">
        <v>30.7</v>
      </c>
      <c r="X426" s="56">
        <v>607</v>
      </c>
      <c r="Y426" s="56">
        <v>80.400000000000006</v>
      </c>
      <c r="Z426" s="56">
        <v>346</v>
      </c>
      <c r="AA426" s="56">
        <v>20.399999999999999</v>
      </c>
      <c r="AB426" s="56">
        <v>718</v>
      </c>
      <c r="AC426" s="56">
        <v>74.900000000000006</v>
      </c>
      <c r="AD426" s="56" t="s">
        <v>1462</v>
      </c>
      <c r="AE426" s="56">
        <v>36.1</v>
      </c>
      <c r="AF426" s="56">
        <v>420</v>
      </c>
      <c r="AH426" s="56">
        <v>701</v>
      </c>
      <c r="AI426" s="56" t="s">
        <v>2148</v>
      </c>
      <c r="AJ426" s="56">
        <v>801</v>
      </c>
      <c r="AK426" s="56" t="s">
        <v>2148</v>
      </c>
      <c r="AL426" s="56">
        <v>196</v>
      </c>
      <c r="AN426" s="56">
        <v>801</v>
      </c>
      <c r="AO426" s="56" t="s">
        <v>2148</v>
      </c>
      <c r="AP426" s="56">
        <v>669</v>
      </c>
      <c r="AR426" s="56">
        <v>607</v>
      </c>
      <c r="AT426" s="56">
        <v>346</v>
      </c>
      <c r="AV426" s="56">
        <v>718</v>
      </c>
      <c r="AX426" s="56">
        <v>237</v>
      </c>
      <c r="AY426" s="56" t="s">
        <v>2147</v>
      </c>
      <c r="AZ426" s="56">
        <v>423</v>
      </c>
      <c r="BB426" s="56">
        <v>440</v>
      </c>
    </row>
    <row r="427" spans="1:54" ht="16" x14ac:dyDescent="0.2">
      <c r="A427" s="56">
        <v>426</v>
      </c>
      <c r="B427" s="56">
        <v>423</v>
      </c>
      <c r="C427" s="56">
        <v>466</v>
      </c>
      <c r="D427" s="56" t="s">
        <v>1445</v>
      </c>
      <c r="E427" s="56" t="s">
        <v>46</v>
      </c>
      <c r="F427" s="56" t="s">
        <v>47</v>
      </c>
      <c r="G427" s="56" t="s">
        <v>77</v>
      </c>
      <c r="H427" s="56" t="s">
        <v>82</v>
      </c>
      <c r="I427" s="56" t="s">
        <v>50</v>
      </c>
      <c r="J427" s="56" t="s">
        <v>64</v>
      </c>
      <c r="K427" s="56">
        <v>28.7</v>
      </c>
      <c r="L427" s="56">
        <v>434</v>
      </c>
      <c r="M427" s="56">
        <v>39.9</v>
      </c>
      <c r="N427" s="56">
        <v>345</v>
      </c>
      <c r="O427" s="56">
        <v>23.1</v>
      </c>
      <c r="P427" s="56">
        <v>771</v>
      </c>
      <c r="Q427" s="56">
        <v>42.7</v>
      </c>
      <c r="R427" s="56">
        <v>444</v>
      </c>
      <c r="S427" s="56">
        <v>50.7</v>
      </c>
      <c r="T427" s="56">
        <v>438</v>
      </c>
      <c r="U427" s="56">
        <v>9.1999999999999993</v>
      </c>
      <c r="V427" s="56" t="s">
        <v>53</v>
      </c>
      <c r="W427" s="56">
        <v>15</v>
      </c>
      <c r="X427" s="56" t="s">
        <v>53</v>
      </c>
      <c r="Y427" s="56">
        <v>77.900000000000006</v>
      </c>
      <c r="Z427" s="56">
        <v>386</v>
      </c>
      <c r="AA427" s="56">
        <v>15.5</v>
      </c>
      <c r="AB427" s="56" t="s">
        <v>53</v>
      </c>
      <c r="AC427" s="56">
        <v>78.5</v>
      </c>
      <c r="AD427" s="56" t="s">
        <v>1446</v>
      </c>
      <c r="AE427" s="56">
        <v>36.1</v>
      </c>
      <c r="AF427" s="56">
        <v>434</v>
      </c>
      <c r="AH427" s="56">
        <v>345</v>
      </c>
      <c r="AJ427" s="56">
        <v>771</v>
      </c>
      <c r="AL427" s="56">
        <v>444</v>
      </c>
      <c r="AN427" s="56">
        <v>438</v>
      </c>
      <c r="AP427" s="56">
        <v>801</v>
      </c>
      <c r="AQ427" s="56" t="s">
        <v>2148</v>
      </c>
      <c r="AR427" s="56">
        <v>801</v>
      </c>
      <c r="AS427" s="56" t="s">
        <v>2148</v>
      </c>
      <c r="AT427" s="56">
        <v>386</v>
      </c>
      <c r="AV427" s="56">
        <v>801</v>
      </c>
      <c r="AW427" s="56" t="s">
        <v>2148</v>
      </c>
      <c r="AX427" s="56">
        <v>192</v>
      </c>
      <c r="AY427" s="56" t="s">
        <v>2147</v>
      </c>
      <c r="AZ427" s="56">
        <v>423</v>
      </c>
      <c r="BB427" s="56">
        <v>466</v>
      </c>
    </row>
    <row r="428" spans="1:54" ht="16" x14ac:dyDescent="0.2">
      <c r="A428" s="56">
        <v>427</v>
      </c>
      <c r="B428" s="56">
        <v>427</v>
      </c>
      <c r="C428" s="56">
        <v>413</v>
      </c>
      <c r="D428" s="56" t="s">
        <v>1279</v>
      </c>
      <c r="E428" s="56" t="s">
        <v>411</v>
      </c>
      <c r="F428" s="56" t="s">
        <v>69</v>
      </c>
      <c r="G428" s="56" t="s">
        <v>58</v>
      </c>
      <c r="H428" s="56" t="s">
        <v>62</v>
      </c>
      <c r="I428" s="56" t="s">
        <v>50</v>
      </c>
      <c r="J428" s="56" t="s">
        <v>64</v>
      </c>
      <c r="K428" s="56">
        <v>21.9</v>
      </c>
      <c r="L428" s="56">
        <v>568</v>
      </c>
      <c r="M428" s="56">
        <v>22.1</v>
      </c>
      <c r="N428" s="56">
        <v>601</v>
      </c>
      <c r="O428" s="56">
        <v>99.2</v>
      </c>
      <c r="P428" s="56">
        <v>43</v>
      </c>
      <c r="Q428" s="56">
        <v>18.8</v>
      </c>
      <c r="R428" s="56">
        <v>735</v>
      </c>
      <c r="S428" s="56">
        <v>86.6</v>
      </c>
      <c r="T428" s="56">
        <v>248</v>
      </c>
      <c r="U428" s="56">
        <v>71.3</v>
      </c>
      <c r="V428" s="56">
        <v>267</v>
      </c>
      <c r="W428" s="56">
        <v>53.1</v>
      </c>
      <c r="X428" s="56">
        <v>388</v>
      </c>
      <c r="Y428" s="56">
        <v>52.3</v>
      </c>
      <c r="Z428" s="56" t="s">
        <v>53</v>
      </c>
      <c r="AA428" s="56">
        <v>15.2</v>
      </c>
      <c r="AB428" s="56" t="s">
        <v>53</v>
      </c>
      <c r="AC428" s="56">
        <v>42.6</v>
      </c>
      <c r="AD428" s="56" t="s">
        <v>53</v>
      </c>
      <c r="AE428" s="56">
        <v>36</v>
      </c>
      <c r="AF428" s="56">
        <v>568</v>
      </c>
      <c r="AH428" s="56">
        <v>601</v>
      </c>
      <c r="AJ428" s="56">
        <v>43</v>
      </c>
      <c r="AL428" s="56">
        <v>735</v>
      </c>
      <c r="AN428" s="56">
        <v>248</v>
      </c>
      <c r="AP428" s="56">
        <v>267</v>
      </c>
      <c r="AR428" s="56">
        <v>388</v>
      </c>
      <c r="AT428" s="56">
        <v>801</v>
      </c>
      <c r="AU428" s="56" t="s">
        <v>2148</v>
      </c>
      <c r="AV428" s="56">
        <v>801</v>
      </c>
      <c r="AW428" s="56" t="s">
        <v>2148</v>
      </c>
      <c r="AX428" s="56">
        <v>801</v>
      </c>
      <c r="AY428" s="56" t="s">
        <v>2148</v>
      </c>
      <c r="AZ428" s="56">
        <v>427</v>
      </c>
      <c r="BB428" s="56">
        <v>413</v>
      </c>
    </row>
    <row r="429" spans="1:54" ht="16" x14ac:dyDescent="0.2">
      <c r="A429" s="56">
        <v>428</v>
      </c>
      <c r="B429" s="56">
        <v>428</v>
      </c>
      <c r="C429" s="56">
        <v>481</v>
      </c>
      <c r="D429" s="56" t="s">
        <v>1705</v>
      </c>
      <c r="E429" s="56" t="s">
        <v>205</v>
      </c>
      <c r="F429" s="56" t="s">
        <v>69</v>
      </c>
      <c r="G429" s="56" t="s">
        <v>84</v>
      </c>
      <c r="H429" s="56" t="s">
        <v>82</v>
      </c>
      <c r="I429" s="56" t="s">
        <v>50</v>
      </c>
      <c r="J429" s="56" t="s">
        <v>64</v>
      </c>
      <c r="K429" s="56">
        <v>51</v>
      </c>
      <c r="L429" s="56">
        <v>218</v>
      </c>
      <c r="M429" s="56">
        <v>15.9</v>
      </c>
      <c r="N429" s="56" t="s">
        <v>52</v>
      </c>
      <c r="O429" s="56">
        <v>11</v>
      </c>
      <c r="P429" s="56" t="s">
        <v>53</v>
      </c>
      <c r="Q429" s="56">
        <v>29.7</v>
      </c>
      <c r="R429" s="56">
        <v>591</v>
      </c>
      <c r="S429" s="56">
        <v>22.8</v>
      </c>
      <c r="T429" s="56">
        <v>678</v>
      </c>
      <c r="U429" s="56">
        <v>29</v>
      </c>
      <c r="V429" s="56">
        <v>604</v>
      </c>
      <c r="W429" s="56">
        <v>21.7</v>
      </c>
      <c r="X429" s="56">
        <v>734</v>
      </c>
      <c r="Y429" s="56">
        <v>99</v>
      </c>
      <c r="Z429" s="56">
        <v>15</v>
      </c>
      <c r="AA429" s="56">
        <v>29</v>
      </c>
      <c r="AB429" s="56">
        <v>571</v>
      </c>
      <c r="AC429" s="56">
        <v>63.2</v>
      </c>
      <c r="AD429" s="56" t="s">
        <v>1010</v>
      </c>
      <c r="AE429" s="56">
        <v>35.9</v>
      </c>
      <c r="AF429" s="56">
        <v>218</v>
      </c>
      <c r="AH429" s="56">
        <v>701</v>
      </c>
      <c r="AI429" s="56" t="s">
        <v>2148</v>
      </c>
      <c r="AJ429" s="56">
        <v>801</v>
      </c>
      <c r="AK429" s="56" t="s">
        <v>2148</v>
      </c>
      <c r="AL429" s="56">
        <v>591</v>
      </c>
      <c r="AN429" s="56">
        <v>678</v>
      </c>
      <c r="AP429" s="56">
        <v>604</v>
      </c>
      <c r="AR429" s="56">
        <v>734</v>
      </c>
      <c r="AT429" s="56">
        <v>15</v>
      </c>
      <c r="AV429" s="56">
        <v>571</v>
      </c>
      <c r="AX429" s="56">
        <v>436</v>
      </c>
      <c r="AY429" s="56" t="s">
        <v>2147</v>
      </c>
      <c r="AZ429" s="56">
        <v>428</v>
      </c>
      <c r="BB429" s="56">
        <v>481</v>
      </c>
    </row>
    <row r="430" spans="1:54" ht="16" x14ac:dyDescent="0.2">
      <c r="A430" s="56">
        <v>429</v>
      </c>
      <c r="B430" s="56">
        <v>428</v>
      </c>
      <c r="C430" s="56">
        <v>418</v>
      </c>
      <c r="D430" s="56" t="s">
        <v>1365</v>
      </c>
      <c r="E430" s="56" t="s">
        <v>80</v>
      </c>
      <c r="F430" s="56" t="s">
        <v>69</v>
      </c>
      <c r="G430" s="56" t="s">
        <v>58</v>
      </c>
      <c r="H430" s="56" t="s">
        <v>82</v>
      </c>
      <c r="I430" s="56" t="s">
        <v>50</v>
      </c>
      <c r="J430" s="56" t="s">
        <v>64</v>
      </c>
      <c r="K430" s="56">
        <v>25.5</v>
      </c>
      <c r="L430" s="56">
        <v>497</v>
      </c>
      <c r="M430" s="56">
        <v>21.3</v>
      </c>
      <c r="N430" s="56">
        <v>618</v>
      </c>
      <c r="O430" s="56">
        <v>44.8</v>
      </c>
      <c r="P430" s="56">
        <v>438</v>
      </c>
      <c r="Q430" s="56">
        <v>20.6</v>
      </c>
      <c r="R430" s="56">
        <v>704</v>
      </c>
      <c r="S430" s="56">
        <v>92</v>
      </c>
      <c r="T430" s="56">
        <v>209</v>
      </c>
      <c r="U430" s="56">
        <v>84.4</v>
      </c>
      <c r="V430" s="56">
        <v>198</v>
      </c>
      <c r="W430" s="56">
        <v>85.8</v>
      </c>
      <c r="X430" s="56">
        <v>169</v>
      </c>
      <c r="Y430" s="56">
        <v>78.7</v>
      </c>
      <c r="Z430" s="56">
        <v>374</v>
      </c>
      <c r="AA430" s="56">
        <v>13.9</v>
      </c>
      <c r="AB430" s="56" t="s">
        <v>53</v>
      </c>
      <c r="AC430" s="56">
        <v>78.599999999999994</v>
      </c>
      <c r="AD430" s="56" t="s">
        <v>1366</v>
      </c>
      <c r="AE430" s="56">
        <v>35.9</v>
      </c>
      <c r="AF430" s="56">
        <v>497</v>
      </c>
      <c r="AH430" s="56">
        <v>618</v>
      </c>
      <c r="AJ430" s="56">
        <v>438</v>
      </c>
      <c r="AL430" s="56">
        <v>704</v>
      </c>
      <c r="AN430" s="56">
        <v>209</v>
      </c>
      <c r="AP430" s="56">
        <v>198</v>
      </c>
      <c r="AR430" s="56">
        <v>169</v>
      </c>
      <c r="AT430" s="56">
        <v>374</v>
      </c>
      <c r="AV430" s="56">
        <v>801</v>
      </c>
      <c r="AW430" s="56" t="s">
        <v>2148</v>
      </c>
      <c r="AX430" s="56">
        <v>190</v>
      </c>
      <c r="AY430" s="56" t="s">
        <v>2147</v>
      </c>
      <c r="AZ430" s="56">
        <v>428</v>
      </c>
      <c r="BB430" s="56">
        <v>418</v>
      </c>
    </row>
    <row r="431" spans="1:54" ht="16" x14ac:dyDescent="0.2">
      <c r="A431" s="56">
        <v>430</v>
      </c>
      <c r="B431" s="56">
        <v>430</v>
      </c>
      <c r="C431" s="56">
        <v>408</v>
      </c>
      <c r="D431" s="56" t="s">
        <v>1506</v>
      </c>
      <c r="E431" s="56" t="s">
        <v>209</v>
      </c>
      <c r="F431" s="56" t="s">
        <v>69</v>
      </c>
      <c r="G431" s="56" t="s">
        <v>84</v>
      </c>
      <c r="H431" s="56" t="s">
        <v>49</v>
      </c>
      <c r="I431" s="56" t="s">
        <v>50</v>
      </c>
      <c r="J431" s="56" t="s">
        <v>64</v>
      </c>
      <c r="K431" s="56">
        <v>32.299999999999997</v>
      </c>
      <c r="L431" s="56">
        <v>383</v>
      </c>
      <c r="M431" s="56">
        <v>37.299999999999997</v>
      </c>
      <c r="N431" s="56">
        <v>377</v>
      </c>
      <c r="O431" s="56">
        <v>13.1</v>
      </c>
      <c r="P431" s="56" t="s">
        <v>53</v>
      </c>
      <c r="Q431" s="56">
        <v>18.8</v>
      </c>
      <c r="R431" s="56">
        <v>738</v>
      </c>
      <c r="S431" s="56">
        <v>34.5</v>
      </c>
      <c r="T431" s="56">
        <v>541</v>
      </c>
      <c r="U431" s="56">
        <v>76.8</v>
      </c>
      <c r="V431" s="56">
        <v>245</v>
      </c>
      <c r="W431" s="56">
        <v>79</v>
      </c>
      <c r="X431" s="56">
        <v>217</v>
      </c>
      <c r="Y431" s="56">
        <v>79.8</v>
      </c>
      <c r="Z431" s="56">
        <v>355</v>
      </c>
      <c r="AA431" s="56">
        <v>58.8</v>
      </c>
      <c r="AB431" s="56">
        <v>278</v>
      </c>
      <c r="AC431" s="56">
        <v>77</v>
      </c>
      <c r="AD431" s="56" t="s">
        <v>1507</v>
      </c>
      <c r="AE431" s="56">
        <v>35.700000000000003</v>
      </c>
      <c r="AF431" s="56">
        <v>383</v>
      </c>
      <c r="AH431" s="56">
        <v>377</v>
      </c>
      <c r="AJ431" s="56">
        <v>801</v>
      </c>
      <c r="AK431" s="56" t="s">
        <v>2148</v>
      </c>
      <c r="AL431" s="56">
        <v>738</v>
      </c>
      <c r="AN431" s="56">
        <v>541</v>
      </c>
      <c r="AP431" s="56">
        <v>245</v>
      </c>
      <c r="AR431" s="56">
        <v>217</v>
      </c>
      <c r="AT431" s="56">
        <v>355</v>
      </c>
      <c r="AV431" s="56">
        <v>278</v>
      </c>
      <c r="AX431" s="56">
        <v>214</v>
      </c>
      <c r="AY431" s="56" t="s">
        <v>2147</v>
      </c>
      <c r="AZ431" s="56">
        <v>430</v>
      </c>
      <c r="BB431" s="56">
        <v>408</v>
      </c>
    </row>
    <row r="432" spans="1:54" ht="16" x14ac:dyDescent="0.2">
      <c r="A432" s="56">
        <v>431</v>
      </c>
      <c r="B432" s="56">
        <v>430</v>
      </c>
      <c r="C432" s="56">
        <v>445</v>
      </c>
      <c r="D432" s="56" t="s">
        <v>1695</v>
      </c>
      <c r="E432" s="56" t="s">
        <v>435</v>
      </c>
      <c r="F432" s="56" t="s">
        <v>69</v>
      </c>
      <c r="G432" s="56" t="s">
        <v>84</v>
      </c>
      <c r="H432" s="56" t="s">
        <v>82</v>
      </c>
      <c r="I432" s="56" t="s">
        <v>50</v>
      </c>
      <c r="J432" s="56" t="s">
        <v>64</v>
      </c>
      <c r="K432" s="56">
        <v>49.7</v>
      </c>
      <c r="L432" s="56">
        <v>227</v>
      </c>
      <c r="M432" s="56">
        <v>17.2</v>
      </c>
      <c r="N432" s="56" t="s">
        <v>52</v>
      </c>
      <c r="O432" s="56">
        <v>17.3</v>
      </c>
      <c r="P432" s="56" t="s">
        <v>53</v>
      </c>
      <c r="Q432" s="56">
        <v>31</v>
      </c>
      <c r="R432" s="56">
        <v>575</v>
      </c>
      <c r="S432" s="56">
        <v>2.7</v>
      </c>
      <c r="T432" s="56" t="s">
        <v>53</v>
      </c>
      <c r="U432" s="56">
        <v>39.4</v>
      </c>
      <c r="V432" s="56">
        <v>497</v>
      </c>
      <c r="W432" s="56">
        <v>44.8</v>
      </c>
      <c r="X432" s="56">
        <v>465</v>
      </c>
      <c r="Y432" s="56">
        <v>91.4</v>
      </c>
      <c r="Z432" s="56">
        <v>151</v>
      </c>
      <c r="AA432" s="56">
        <v>16.5</v>
      </c>
      <c r="AB432" s="56">
        <v>797</v>
      </c>
      <c r="AC432" s="56">
        <v>74.099999999999994</v>
      </c>
      <c r="AD432" s="56" t="s">
        <v>1611</v>
      </c>
      <c r="AE432" s="56">
        <v>35.700000000000003</v>
      </c>
      <c r="AF432" s="56">
        <v>227</v>
      </c>
      <c r="AH432" s="56">
        <v>701</v>
      </c>
      <c r="AI432" s="56" t="s">
        <v>2148</v>
      </c>
      <c r="AJ432" s="56">
        <v>801</v>
      </c>
      <c r="AK432" s="56" t="s">
        <v>2148</v>
      </c>
      <c r="AL432" s="56">
        <v>575</v>
      </c>
      <c r="AN432" s="56">
        <v>801</v>
      </c>
      <c r="AO432" s="56" t="s">
        <v>2148</v>
      </c>
      <c r="AP432" s="56">
        <v>497</v>
      </c>
      <c r="AR432" s="56">
        <v>465</v>
      </c>
      <c r="AT432" s="56">
        <v>151</v>
      </c>
      <c r="AV432" s="56">
        <v>797</v>
      </c>
      <c r="AX432" s="56">
        <v>255</v>
      </c>
      <c r="AY432" s="56" t="s">
        <v>2147</v>
      </c>
      <c r="AZ432" s="56">
        <v>430</v>
      </c>
      <c r="BB432" s="56">
        <v>445</v>
      </c>
    </row>
    <row r="433" spans="1:54" ht="16" x14ac:dyDescent="0.2">
      <c r="A433" s="56">
        <v>432</v>
      </c>
      <c r="B433" s="56">
        <v>430</v>
      </c>
      <c r="C433" s="56">
        <v>448</v>
      </c>
      <c r="D433" s="56" t="s">
        <v>1397</v>
      </c>
      <c r="E433" s="56" t="s">
        <v>205</v>
      </c>
      <c r="F433" s="56" t="s">
        <v>69</v>
      </c>
      <c r="G433" s="56" t="s">
        <v>84</v>
      </c>
      <c r="H433" s="56" t="s">
        <v>62</v>
      </c>
      <c r="I433" s="56" t="s">
        <v>50</v>
      </c>
      <c r="J433" s="56" t="s">
        <v>64</v>
      </c>
      <c r="K433" s="56">
        <v>26.7</v>
      </c>
      <c r="L433" s="56">
        <v>471</v>
      </c>
      <c r="M433" s="56">
        <v>4.9000000000000004</v>
      </c>
      <c r="N433" s="56" t="s">
        <v>52</v>
      </c>
      <c r="O433" s="56">
        <v>11.7</v>
      </c>
      <c r="P433" s="56" t="s">
        <v>53</v>
      </c>
      <c r="Q433" s="56">
        <v>72.3</v>
      </c>
      <c r="R433" s="56">
        <v>195</v>
      </c>
      <c r="S433" s="56">
        <v>29</v>
      </c>
      <c r="T433" s="56">
        <v>594</v>
      </c>
      <c r="U433" s="56">
        <v>42.8</v>
      </c>
      <c r="V433" s="56">
        <v>468</v>
      </c>
      <c r="W433" s="56">
        <v>48</v>
      </c>
      <c r="X433" s="56">
        <v>433</v>
      </c>
      <c r="Y433" s="56">
        <v>99.4</v>
      </c>
      <c r="Z433" s="56">
        <v>10</v>
      </c>
      <c r="AA433" s="56">
        <v>18.8</v>
      </c>
      <c r="AB433" s="56">
        <v>745</v>
      </c>
      <c r="AC433" s="56">
        <v>55.3</v>
      </c>
      <c r="AD433" s="56" t="s">
        <v>1092</v>
      </c>
      <c r="AE433" s="56">
        <v>35.700000000000003</v>
      </c>
      <c r="AF433" s="56">
        <v>471</v>
      </c>
      <c r="AH433" s="56">
        <v>701</v>
      </c>
      <c r="AI433" s="56" t="s">
        <v>2148</v>
      </c>
      <c r="AJ433" s="56">
        <v>801</v>
      </c>
      <c r="AK433" s="56" t="s">
        <v>2148</v>
      </c>
      <c r="AL433" s="56">
        <v>195</v>
      </c>
      <c r="AN433" s="56">
        <v>594</v>
      </c>
      <c r="AP433" s="56">
        <v>468</v>
      </c>
      <c r="AR433" s="56">
        <v>433</v>
      </c>
      <c r="AT433" s="56">
        <v>10</v>
      </c>
      <c r="AV433" s="56">
        <v>745</v>
      </c>
      <c r="AX433" s="56">
        <v>596</v>
      </c>
      <c r="AY433" s="56" t="s">
        <v>2147</v>
      </c>
      <c r="AZ433" s="56">
        <v>430</v>
      </c>
      <c r="BB433" s="56">
        <v>448</v>
      </c>
    </row>
    <row r="434" spans="1:54" ht="16" x14ac:dyDescent="0.2">
      <c r="A434" s="56">
        <v>433</v>
      </c>
      <c r="B434" s="56">
        <v>433</v>
      </c>
      <c r="C434" s="56">
        <v>501</v>
      </c>
      <c r="D434" s="56" t="s">
        <v>1214</v>
      </c>
      <c r="E434" s="56" t="s">
        <v>75</v>
      </c>
      <c r="F434" s="56" t="s">
        <v>76</v>
      </c>
      <c r="G434" s="56" t="s">
        <v>84</v>
      </c>
      <c r="H434" s="56" t="s">
        <v>49</v>
      </c>
      <c r="I434" s="56" t="s">
        <v>50</v>
      </c>
      <c r="J434" s="56" t="s">
        <v>64</v>
      </c>
      <c r="K434" s="56">
        <v>19.899999999999999</v>
      </c>
      <c r="L434" s="56">
        <v>619</v>
      </c>
      <c r="M434" s="56">
        <v>16.399999999999999</v>
      </c>
      <c r="N434" s="56" t="s">
        <v>52</v>
      </c>
      <c r="O434" s="56">
        <v>20.2</v>
      </c>
      <c r="P434" s="56" t="s">
        <v>53</v>
      </c>
      <c r="Q434" s="56">
        <v>82.1</v>
      </c>
      <c r="R434" s="56">
        <v>145</v>
      </c>
      <c r="S434" s="56">
        <v>46.7</v>
      </c>
      <c r="T434" s="56">
        <v>457</v>
      </c>
      <c r="U434" s="56">
        <v>15.7</v>
      </c>
      <c r="V434" s="56" t="s">
        <v>53</v>
      </c>
      <c r="W434" s="56">
        <v>11.9</v>
      </c>
      <c r="X434" s="56" t="s">
        <v>53</v>
      </c>
      <c r="Y434" s="56">
        <v>69.2</v>
      </c>
      <c r="Z434" s="56">
        <v>544</v>
      </c>
      <c r="AA434" s="56">
        <v>14.5</v>
      </c>
      <c r="AB434" s="56" t="s">
        <v>53</v>
      </c>
      <c r="AC434" s="56">
        <v>47.7</v>
      </c>
      <c r="AD434" s="56" t="s">
        <v>641</v>
      </c>
      <c r="AE434" s="56">
        <v>35.6</v>
      </c>
      <c r="AF434" s="56">
        <v>619</v>
      </c>
      <c r="AH434" s="56">
        <v>701</v>
      </c>
      <c r="AI434" s="56" t="s">
        <v>2148</v>
      </c>
      <c r="AJ434" s="56">
        <v>801</v>
      </c>
      <c r="AK434" s="56" t="s">
        <v>2148</v>
      </c>
      <c r="AL434" s="56">
        <v>145</v>
      </c>
      <c r="AN434" s="56">
        <v>457</v>
      </c>
      <c r="AP434" s="56">
        <v>801</v>
      </c>
      <c r="AQ434" s="56" t="s">
        <v>2148</v>
      </c>
      <c r="AR434" s="56">
        <v>801</v>
      </c>
      <c r="AS434" s="56" t="s">
        <v>2148</v>
      </c>
      <c r="AT434" s="56">
        <v>544</v>
      </c>
      <c r="AV434" s="56">
        <v>801</v>
      </c>
      <c r="AW434" s="56" t="s">
        <v>2148</v>
      </c>
      <c r="AX434" s="56">
        <v>765</v>
      </c>
      <c r="AY434" s="56" t="s">
        <v>2147</v>
      </c>
      <c r="AZ434" s="56">
        <v>433</v>
      </c>
      <c r="BB434" s="56">
        <v>501</v>
      </c>
    </row>
    <row r="435" spans="1:54" ht="16" x14ac:dyDescent="0.2">
      <c r="A435" s="56">
        <v>434</v>
      </c>
      <c r="B435" s="56">
        <v>433</v>
      </c>
      <c r="C435" s="56">
        <v>426</v>
      </c>
      <c r="D435" s="56" t="s">
        <v>1465</v>
      </c>
      <c r="E435" s="56" t="s">
        <v>216</v>
      </c>
      <c r="F435" s="56" t="s">
        <v>69</v>
      </c>
      <c r="G435" s="56" t="s">
        <v>77</v>
      </c>
      <c r="H435" s="56" t="s">
        <v>62</v>
      </c>
      <c r="I435" s="56" t="s">
        <v>50</v>
      </c>
      <c r="J435" s="56" t="s">
        <v>64</v>
      </c>
      <c r="K435" s="56">
        <v>29.6</v>
      </c>
      <c r="L435" s="56">
        <v>419</v>
      </c>
      <c r="M435" s="56">
        <v>37.200000000000003</v>
      </c>
      <c r="N435" s="56">
        <v>378</v>
      </c>
      <c r="O435" s="56">
        <v>19.899999999999999</v>
      </c>
      <c r="P435" s="56" t="s">
        <v>53</v>
      </c>
      <c r="Q435" s="56">
        <v>33.700000000000003</v>
      </c>
      <c r="R435" s="56">
        <v>540</v>
      </c>
      <c r="S435" s="56">
        <v>54.7</v>
      </c>
      <c r="T435" s="56">
        <v>413</v>
      </c>
      <c r="U435" s="56">
        <v>33.299999999999997</v>
      </c>
      <c r="V435" s="56">
        <v>556</v>
      </c>
      <c r="W435" s="56">
        <v>39.1</v>
      </c>
      <c r="X435" s="56">
        <v>507</v>
      </c>
      <c r="Y435" s="56">
        <v>80.5</v>
      </c>
      <c r="Z435" s="56">
        <v>345</v>
      </c>
      <c r="AA435" s="56">
        <v>20.3</v>
      </c>
      <c r="AB435" s="56">
        <v>720</v>
      </c>
      <c r="AC435" s="56">
        <v>78.7</v>
      </c>
      <c r="AD435" s="56" t="s">
        <v>1466</v>
      </c>
      <c r="AE435" s="56">
        <v>35.6</v>
      </c>
      <c r="AF435" s="56">
        <v>419</v>
      </c>
      <c r="AH435" s="56">
        <v>378</v>
      </c>
      <c r="AJ435" s="56">
        <v>801</v>
      </c>
      <c r="AK435" s="56" t="s">
        <v>2148</v>
      </c>
      <c r="AL435" s="56">
        <v>540</v>
      </c>
      <c r="AN435" s="56">
        <v>413</v>
      </c>
      <c r="AP435" s="56">
        <v>556</v>
      </c>
      <c r="AR435" s="56">
        <v>507</v>
      </c>
      <c r="AT435" s="56">
        <v>345</v>
      </c>
      <c r="AV435" s="56">
        <v>720</v>
      </c>
      <c r="AX435" s="56">
        <v>188</v>
      </c>
      <c r="AY435" s="56" t="s">
        <v>2147</v>
      </c>
      <c r="AZ435" s="56">
        <v>433</v>
      </c>
      <c r="BB435" s="56">
        <v>426</v>
      </c>
    </row>
    <row r="436" spans="1:54" ht="16" x14ac:dyDescent="0.2">
      <c r="A436" s="56">
        <v>435</v>
      </c>
      <c r="B436" s="56">
        <v>435</v>
      </c>
      <c r="C436" s="56">
        <v>452</v>
      </c>
      <c r="D436" s="56" t="s">
        <v>1680</v>
      </c>
      <c r="E436" s="56" t="s">
        <v>190</v>
      </c>
      <c r="F436" s="56" t="s">
        <v>76</v>
      </c>
      <c r="G436" s="56" t="s">
        <v>58</v>
      </c>
      <c r="H436" s="56" t="s">
        <v>49</v>
      </c>
      <c r="I436" s="56" t="s">
        <v>50</v>
      </c>
      <c r="J436" s="56" t="s">
        <v>64</v>
      </c>
      <c r="K436" s="56">
        <v>47.8</v>
      </c>
      <c r="L436" s="56">
        <v>240</v>
      </c>
      <c r="M436" s="56">
        <v>28.2</v>
      </c>
      <c r="N436" s="56">
        <v>493</v>
      </c>
      <c r="O436" s="56">
        <v>68.3</v>
      </c>
      <c r="P436" s="56">
        <v>243</v>
      </c>
      <c r="Q436" s="56">
        <v>9.6</v>
      </c>
      <c r="R436" s="56" t="s">
        <v>53</v>
      </c>
      <c r="S436" s="56">
        <v>19.7</v>
      </c>
      <c r="T436" s="56">
        <v>717</v>
      </c>
      <c r="U436" s="56">
        <v>39.6</v>
      </c>
      <c r="V436" s="56">
        <v>495</v>
      </c>
      <c r="W436" s="56">
        <v>42.6</v>
      </c>
      <c r="X436" s="56">
        <v>486</v>
      </c>
      <c r="Y436" s="56">
        <v>24.1</v>
      </c>
      <c r="Z436" s="56" t="s">
        <v>53</v>
      </c>
      <c r="AA436" s="56">
        <v>29</v>
      </c>
      <c r="AB436" s="56">
        <v>573</v>
      </c>
      <c r="AC436" s="56">
        <v>68.2</v>
      </c>
      <c r="AD436" s="56" t="s">
        <v>1361</v>
      </c>
      <c r="AE436" s="56">
        <v>35.4</v>
      </c>
      <c r="AF436" s="56">
        <v>240</v>
      </c>
      <c r="AH436" s="56">
        <v>493</v>
      </c>
      <c r="AJ436" s="56">
        <v>243</v>
      </c>
      <c r="AL436" s="56">
        <v>801</v>
      </c>
      <c r="AM436" s="56" t="s">
        <v>2148</v>
      </c>
      <c r="AN436" s="56">
        <v>717</v>
      </c>
      <c r="AP436" s="56">
        <v>495</v>
      </c>
      <c r="AR436" s="56">
        <v>486</v>
      </c>
      <c r="AT436" s="56">
        <v>801</v>
      </c>
      <c r="AU436" s="56" t="s">
        <v>2148</v>
      </c>
      <c r="AV436" s="56">
        <v>573</v>
      </c>
      <c r="AX436" s="56">
        <v>346</v>
      </c>
      <c r="AY436" s="56" t="s">
        <v>2147</v>
      </c>
      <c r="AZ436" s="56">
        <v>435</v>
      </c>
      <c r="BB436" s="56">
        <v>452</v>
      </c>
    </row>
    <row r="437" spans="1:54" ht="16" x14ac:dyDescent="0.2">
      <c r="A437" s="56">
        <v>436</v>
      </c>
      <c r="B437" s="56">
        <v>436</v>
      </c>
      <c r="C437" s="56">
        <v>513</v>
      </c>
      <c r="D437" s="56" t="s">
        <v>1293</v>
      </c>
      <c r="E437" s="56" t="s">
        <v>174</v>
      </c>
      <c r="F437" s="56" t="s">
        <v>76</v>
      </c>
      <c r="G437" s="56" t="s">
        <v>48</v>
      </c>
      <c r="H437" s="56" t="s">
        <v>88</v>
      </c>
      <c r="I437" s="56" t="s">
        <v>50</v>
      </c>
      <c r="J437" s="56" t="s">
        <v>51</v>
      </c>
      <c r="K437" s="56">
        <v>22.5</v>
      </c>
      <c r="L437" s="56">
        <v>558</v>
      </c>
      <c r="M437" s="56">
        <v>33.6</v>
      </c>
      <c r="N437" s="56">
        <v>427</v>
      </c>
      <c r="O437" s="56">
        <v>33.1</v>
      </c>
      <c r="P437" s="56">
        <v>588</v>
      </c>
      <c r="Q437" s="56">
        <v>54.7</v>
      </c>
      <c r="R437" s="56">
        <v>331</v>
      </c>
      <c r="S437" s="56">
        <v>100</v>
      </c>
      <c r="T437" s="56">
        <v>13</v>
      </c>
      <c r="U437" s="56">
        <v>29.6</v>
      </c>
      <c r="V437" s="56">
        <v>593</v>
      </c>
      <c r="W437" s="56">
        <v>22.2</v>
      </c>
      <c r="X437" s="56">
        <v>726</v>
      </c>
      <c r="Y437" s="56">
        <v>32.299999999999997</v>
      </c>
      <c r="Z437" s="56" t="s">
        <v>53</v>
      </c>
      <c r="AA437" s="56">
        <v>3.3</v>
      </c>
      <c r="AB437" s="56" t="s">
        <v>53</v>
      </c>
      <c r="AC437" s="56">
        <v>37.4</v>
      </c>
      <c r="AD437" s="56" t="s">
        <v>53</v>
      </c>
      <c r="AE437" s="56">
        <v>35.200000000000003</v>
      </c>
      <c r="AF437" s="56">
        <v>558</v>
      </c>
      <c r="AH437" s="56">
        <v>427</v>
      </c>
      <c r="AJ437" s="56">
        <v>588</v>
      </c>
      <c r="AL437" s="56">
        <v>331</v>
      </c>
      <c r="AN437" s="56">
        <v>13</v>
      </c>
      <c r="AP437" s="56">
        <v>593</v>
      </c>
      <c r="AR437" s="56">
        <v>726</v>
      </c>
      <c r="AT437" s="56">
        <v>801</v>
      </c>
      <c r="AU437" s="56" t="s">
        <v>2148</v>
      </c>
      <c r="AV437" s="56">
        <v>801</v>
      </c>
      <c r="AW437" s="56" t="s">
        <v>2148</v>
      </c>
      <c r="AX437" s="56">
        <v>801</v>
      </c>
      <c r="AY437" s="56" t="s">
        <v>2148</v>
      </c>
      <c r="AZ437" s="56">
        <v>436</v>
      </c>
      <c r="BB437" s="56">
        <v>513</v>
      </c>
    </row>
    <row r="438" spans="1:54" ht="16" x14ac:dyDescent="0.2">
      <c r="A438" s="56">
        <v>437</v>
      </c>
      <c r="B438" s="56">
        <v>436</v>
      </c>
      <c r="C438" s="56">
        <v>466</v>
      </c>
      <c r="D438" s="56" t="s">
        <v>1111</v>
      </c>
      <c r="E438" s="56" t="s">
        <v>435</v>
      </c>
      <c r="F438" s="56" t="s">
        <v>69</v>
      </c>
      <c r="G438" s="56" t="s">
        <v>77</v>
      </c>
      <c r="H438" s="56" t="s">
        <v>49</v>
      </c>
      <c r="I438" s="56" t="s">
        <v>59</v>
      </c>
      <c r="J438" s="56" t="s">
        <v>51</v>
      </c>
      <c r="K438" s="56">
        <v>17.5</v>
      </c>
      <c r="L438" s="56" t="s">
        <v>52</v>
      </c>
      <c r="M438" s="56">
        <v>72.5</v>
      </c>
      <c r="N438" s="56">
        <v>136</v>
      </c>
      <c r="O438" s="56">
        <v>10.3</v>
      </c>
      <c r="P438" s="56" t="s">
        <v>53</v>
      </c>
      <c r="Q438" s="56">
        <v>15.5</v>
      </c>
      <c r="R438" s="56">
        <v>797</v>
      </c>
      <c r="S438" s="56">
        <v>80.400000000000006</v>
      </c>
      <c r="T438" s="56">
        <v>295</v>
      </c>
      <c r="U438" s="56">
        <v>68</v>
      </c>
      <c r="V438" s="56">
        <v>290</v>
      </c>
      <c r="W438" s="56">
        <v>71.099999999999994</v>
      </c>
      <c r="X438" s="56">
        <v>261</v>
      </c>
      <c r="Y438" s="56">
        <v>31.3</v>
      </c>
      <c r="Z438" s="56" t="s">
        <v>53</v>
      </c>
      <c r="AA438" s="56">
        <v>81.2</v>
      </c>
      <c r="AB438" s="56">
        <v>152</v>
      </c>
      <c r="AC438" s="56">
        <v>56.7</v>
      </c>
      <c r="AD438" s="56" t="s">
        <v>418</v>
      </c>
      <c r="AE438" s="56">
        <v>35.200000000000003</v>
      </c>
      <c r="AF438" s="56">
        <v>701</v>
      </c>
      <c r="AG438" s="56" t="s">
        <v>2148</v>
      </c>
      <c r="AH438" s="56">
        <v>136</v>
      </c>
      <c r="AJ438" s="56">
        <v>801</v>
      </c>
      <c r="AK438" s="56" t="s">
        <v>2148</v>
      </c>
      <c r="AL438" s="56">
        <v>797</v>
      </c>
      <c r="AN438" s="56">
        <v>295</v>
      </c>
      <c r="AP438" s="56">
        <v>290</v>
      </c>
      <c r="AR438" s="56">
        <v>261</v>
      </c>
      <c r="AT438" s="56">
        <v>801</v>
      </c>
      <c r="AU438" s="56" t="s">
        <v>2148</v>
      </c>
      <c r="AV438" s="56">
        <v>152</v>
      </c>
      <c r="AX438" s="56">
        <v>562</v>
      </c>
      <c r="AY438" s="56" t="s">
        <v>2147</v>
      </c>
      <c r="AZ438" s="56">
        <v>436</v>
      </c>
      <c r="BB438" s="56">
        <v>466</v>
      </c>
    </row>
    <row r="439" spans="1:54" ht="16" x14ac:dyDescent="0.2">
      <c r="A439" s="56">
        <v>438</v>
      </c>
      <c r="B439" s="56">
        <v>438</v>
      </c>
      <c r="C439" s="56">
        <v>435</v>
      </c>
      <c r="D439" s="56" t="s">
        <v>873</v>
      </c>
      <c r="E439" s="56" t="s">
        <v>435</v>
      </c>
      <c r="F439" s="56" t="s">
        <v>69</v>
      </c>
      <c r="G439" s="56" t="s">
        <v>58</v>
      </c>
      <c r="H439" s="56" t="s">
        <v>62</v>
      </c>
      <c r="I439" s="56" t="s">
        <v>59</v>
      </c>
      <c r="J439" s="56" t="s">
        <v>103</v>
      </c>
      <c r="K439" s="56">
        <v>12.7</v>
      </c>
      <c r="L439" s="56" t="s">
        <v>52</v>
      </c>
      <c r="M439" s="56">
        <v>70.400000000000006</v>
      </c>
      <c r="N439" s="56">
        <v>144</v>
      </c>
      <c r="O439" s="56">
        <v>47.6</v>
      </c>
      <c r="P439" s="56">
        <v>409</v>
      </c>
      <c r="Q439" s="56">
        <v>3.8</v>
      </c>
      <c r="R439" s="56" t="s">
        <v>53</v>
      </c>
      <c r="S439" s="56">
        <v>94</v>
      </c>
      <c r="T439" s="56">
        <v>194</v>
      </c>
      <c r="U439" s="56">
        <v>100</v>
      </c>
      <c r="V439" s="56">
        <v>3</v>
      </c>
      <c r="W439" s="56">
        <v>100</v>
      </c>
      <c r="X439" s="56">
        <v>1</v>
      </c>
      <c r="Y439" s="56">
        <v>6.4</v>
      </c>
      <c r="Z439" s="56" t="s">
        <v>53</v>
      </c>
      <c r="AA439" s="56">
        <v>70.400000000000006</v>
      </c>
      <c r="AB439" s="56">
        <v>206</v>
      </c>
      <c r="AC439" s="56">
        <v>53</v>
      </c>
      <c r="AD439" s="56" t="s">
        <v>238</v>
      </c>
      <c r="AE439" s="56">
        <v>35.1</v>
      </c>
      <c r="AF439" s="56">
        <v>701</v>
      </c>
      <c r="AG439" s="56" t="s">
        <v>2148</v>
      </c>
      <c r="AH439" s="56">
        <v>144</v>
      </c>
      <c r="AJ439" s="56">
        <v>409</v>
      </c>
      <c r="AL439" s="56">
        <v>801</v>
      </c>
      <c r="AM439" s="56" t="s">
        <v>2148</v>
      </c>
      <c r="AN439" s="56">
        <v>194</v>
      </c>
      <c r="AP439" s="56">
        <v>3</v>
      </c>
      <c r="AR439" s="56">
        <v>1</v>
      </c>
      <c r="AT439" s="56">
        <v>801</v>
      </c>
      <c r="AU439" s="56" t="s">
        <v>2148</v>
      </c>
      <c r="AV439" s="56">
        <v>206</v>
      </c>
      <c r="AX439" s="56">
        <v>646</v>
      </c>
      <c r="AY439" s="56" t="s">
        <v>2147</v>
      </c>
      <c r="AZ439" s="56">
        <v>438</v>
      </c>
      <c r="BB439" s="56">
        <v>435</v>
      </c>
    </row>
    <row r="440" spans="1:54" ht="16" x14ac:dyDescent="0.2">
      <c r="A440" s="56">
        <v>439</v>
      </c>
      <c r="B440" s="56">
        <v>439</v>
      </c>
      <c r="C440" s="56">
        <v>485</v>
      </c>
      <c r="D440" s="56" t="s">
        <v>1573</v>
      </c>
      <c r="E440" s="56" t="s">
        <v>190</v>
      </c>
      <c r="F440" s="56" t="s">
        <v>76</v>
      </c>
      <c r="G440" s="56" t="s">
        <v>58</v>
      </c>
      <c r="H440" s="56" t="s">
        <v>49</v>
      </c>
      <c r="I440" s="56" t="s">
        <v>50</v>
      </c>
      <c r="J440" s="56" t="s">
        <v>64</v>
      </c>
      <c r="K440" s="56">
        <v>36.799999999999997</v>
      </c>
      <c r="L440" s="56">
        <v>326</v>
      </c>
      <c r="M440" s="56">
        <v>32.1</v>
      </c>
      <c r="N440" s="56">
        <v>447</v>
      </c>
      <c r="O440" s="56">
        <v>35.6</v>
      </c>
      <c r="P440" s="56">
        <v>558</v>
      </c>
      <c r="Q440" s="56">
        <v>38</v>
      </c>
      <c r="R440" s="56">
        <v>492</v>
      </c>
      <c r="S440" s="56">
        <v>35.5</v>
      </c>
      <c r="T440" s="56">
        <v>534</v>
      </c>
      <c r="U440" s="56">
        <v>16.5</v>
      </c>
      <c r="V440" s="56">
        <v>788</v>
      </c>
      <c r="W440" s="56">
        <v>22.2</v>
      </c>
      <c r="X440" s="56">
        <v>728</v>
      </c>
      <c r="Y440" s="56">
        <v>46.4</v>
      </c>
      <c r="Z440" s="56" t="s">
        <v>53</v>
      </c>
      <c r="AA440" s="56">
        <v>14.7</v>
      </c>
      <c r="AB440" s="56" t="s">
        <v>53</v>
      </c>
      <c r="AC440" s="56">
        <v>67</v>
      </c>
      <c r="AD440" s="56">
        <v>362</v>
      </c>
      <c r="AE440" s="56">
        <v>35</v>
      </c>
      <c r="AF440" s="56">
        <v>326</v>
      </c>
      <c r="AH440" s="56">
        <v>447</v>
      </c>
      <c r="AJ440" s="56">
        <v>558</v>
      </c>
      <c r="AL440" s="56">
        <v>492</v>
      </c>
      <c r="AN440" s="56">
        <v>534</v>
      </c>
      <c r="AP440" s="56">
        <v>788</v>
      </c>
      <c r="AR440" s="56">
        <v>728</v>
      </c>
      <c r="AT440" s="56">
        <v>801</v>
      </c>
      <c r="AU440" s="56" t="s">
        <v>2148</v>
      </c>
      <c r="AV440" s="56">
        <v>801</v>
      </c>
      <c r="AW440" s="56" t="s">
        <v>2148</v>
      </c>
      <c r="AX440" s="56">
        <v>362</v>
      </c>
      <c r="AZ440" s="56">
        <v>439</v>
      </c>
      <c r="BB440" s="56">
        <v>485</v>
      </c>
    </row>
    <row r="441" spans="1:54" ht="16" x14ac:dyDescent="0.2">
      <c r="A441" s="56">
        <v>440</v>
      </c>
      <c r="B441" s="56">
        <v>440</v>
      </c>
      <c r="C441" s="56">
        <v>477</v>
      </c>
      <c r="D441" s="56" t="s">
        <v>1421</v>
      </c>
      <c r="E441" s="56" t="s">
        <v>264</v>
      </c>
      <c r="F441" s="56" t="s">
        <v>76</v>
      </c>
      <c r="G441" s="56" t="s">
        <v>48</v>
      </c>
      <c r="H441" s="56" t="s">
        <v>62</v>
      </c>
      <c r="I441" s="56" t="s">
        <v>50</v>
      </c>
      <c r="J441" s="56" t="s">
        <v>51</v>
      </c>
      <c r="K441" s="56">
        <v>27.8</v>
      </c>
      <c r="L441" s="56">
        <v>454</v>
      </c>
      <c r="M441" s="56">
        <v>51.3</v>
      </c>
      <c r="N441" s="56">
        <v>241</v>
      </c>
      <c r="O441" s="56">
        <v>15.7</v>
      </c>
      <c r="P441" s="56" t="s">
        <v>53</v>
      </c>
      <c r="Q441" s="56">
        <v>10.199999999999999</v>
      </c>
      <c r="R441" s="56" t="s">
        <v>53</v>
      </c>
      <c r="S441" s="56">
        <v>100</v>
      </c>
      <c r="T441" s="56">
        <v>8</v>
      </c>
      <c r="U441" s="56">
        <v>100</v>
      </c>
      <c r="V441" s="56">
        <v>4</v>
      </c>
      <c r="W441" s="56">
        <v>99.7</v>
      </c>
      <c r="X441" s="56">
        <v>37</v>
      </c>
      <c r="Y441" s="56">
        <v>65.2</v>
      </c>
      <c r="Z441" s="56">
        <v>621</v>
      </c>
      <c r="AA441" s="56">
        <v>12.8</v>
      </c>
      <c r="AB441" s="56" t="s">
        <v>53</v>
      </c>
      <c r="AC441" s="56">
        <v>46.2</v>
      </c>
      <c r="AD441" s="56" t="s">
        <v>53</v>
      </c>
      <c r="AE441" s="56">
        <v>34.9</v>
      </c>
      <c r="AF441" s="56">
        <v>454</v>
      </c>
      <c r="AH441" s="56">
        <v>241</v>
      </c>
      <c r="AJ441" s="56">
        <v>801</v>
      </c>
      <c r="AK441" s="56" t="s">
        <v>2148</v>
      </c>
      <c r="AL441" s="56">
        <v>801</v>
      </c>
      <c r="AM441" s="56" t="s">
        <v>2148</v>
      </c>
      <c r="AN441" s="56">
        <v>8</v>
      </c>
      <c r="AP441" s="56">
        <v>4</v>
      </c>
      <c r="AR441" s="56">
        <v>37</v>
      </c>
      <c r="AT441" s="56">
        <v>621</v>
      </c>
      <c r="AV441" s="56">
        <v>801</v>
      </c>
      <c r="AW441" s="56" t="s">
        <v>2148</v>
      </c>
      <c r="AX441" s="56">
        <v>801</v>
      </c>
      <c r="AY441" s="56" t="s">
        <v>2148</v>
      </c>
      <c r="AZ441" s="56">
        <v>440</v>
      </c>
      <c r="BB441" s="56">
        <v>477</v>
      </c>
    </row>
    <row r="442" spans="1:54" ht="16" x14ac:dyDescent="0.2">
      <c r="A442" s="56">
        <v>441</v>
      </c>
      <c r="B442" s="56">
        <v>440</v>
      </c>
      <c r="C442" s="56">
        <v>445</v>
      </c>
      <c r="D442" s="56" t="s">
        <v>1250</v>
      </c>
      <c r="E442" s="56" t="s">
        <v>100</v>
      </c>
      <c r="F442" s="56" t="s">
        <v>101</v>
      </c>
      <c r="G442" s="56" t="s">
        <v>58</v>
      </c>
      <c r="H442" s="56" t="s">
        <v>82</v>
      </c>
      <c r="I442" s="56" t="s">
        <v>50</v>
      </c>
      <c r="J442" s="56" t="s">
        <v>64</v>
      </c>
      <c r="K442" s="56">
        <v>21</v>
      </c>
      <c r="L442" s="56">
        <v>591</v>
      </c>
      <c r="M442" s="56">
        <v>11</v>
      </c>
      <c r="N442" s="56" t="s">
        <v>52</v>
      </c>
      <c r="O442" s="56">
        <v>27.5</v>
      </c>
      <c r="P442" s="56">
        <v>689</v>
      </c>
      <c r="Q442" s="56">
        <v>60.3</v>
      </c>
      <c r="R442" s="56">
        <v>286</v>
      </c>
      <c r="S442" s="56">
        <v>46.9</v>
      </c>
      <c r="T442" s="56">
        <v>454</v>
      </c>
      <c r="U442" s="56">
        <v>37.6</v>
      </c>
      <c r="V442" s="56">
        <v>518</v>
      </c>
      <c r="W442" s="56">
        <v>43.2</v>
      </c>
      <c r="X442" s="56">
        <v>480</v>
      </c>
      <c r="Y442" s="56">
        <v>83.8</v>
      </c>
      <c r="Z442" s="56">
        <v>279</v>
      </c>
      <c r="AA442" s="56">
        <v>11.2</v>
      </c>
      <c r="AB442" s="56" t="s">
        <v>53</v>
      </c>
      <c r="AC442" s="56">
        <v>81.900000000000006</v>
      </c>
      <c r="AD442" s="56" t="s">
        <v>1251</v>
      </c>
      <c r="AE442" s="56">
        <v>34.9</v>
      </c>
      <c r="AF442" s="56">
        <v>591</v>
      </c>
      <c r="AH442" s="56">
        <v>701</v>
      </c>
      <c r="AI442" s="56" t="s">
        <v>2148</v>
      </c>
      <c r="AJ442" s="56">
        <v>689</v>
      </c>
      <c r="AL442" s="56">
        <v>286</v>
      </c>
      <c r="AN442" s="56">
        <v>454</v>
      </c>
      <c r="AP442" s="56">
        <v>518</v>
      </c>
      <c r="AR442" s="56">
        <v>480</v>
      </c>
      <c r="AT442" s="56">
        <v>279</v>
      </c>
      <c r="AV442" s="56">
        <v>801</v>
      </c>
      <c r="AW442" s="56" t="s">
        <v>2148</v>
      </c>
      <c r="AX442" s="56">
        <v>151</v>
      </c>
      <c r="AY442" s="56" t="s">
        <v>2147</v>
      </c>
      <c r="AZ442" s="56">
        <v>440</v>
      </c>
      <c r="BB442" s="56">
        <v>445</v>
      </c>
    </row>
    <row r="443" spans="1:54" ht="16" x14ac:dyDescent="0.2">
      <c r="A443" s="56">
        <v>442</v>
      </c>
      <c r="B443" s="56">
        <v>440</v>
      </c>
      <c r="C443" s="56">
        <v>464</v>
      </c>
      <c r="D443" s="56" t="s">
        <v>442</v>
      </c>
      <c r="E443" s="56" t="s">
        <v>225</v>
      </c>
      <c r="F443" s="56" t="s">
        <v>76</v>
      </c>
      <c r="G443" s="56" t="s">
        <v>77</v>
      </c>
      <c r="H443" s="56" t="s">
        <v>49</v>
      </c>
      <c r="I443" s="56" t="s">
        <v>50</v>
      </c>
      <c r="J443" s="56" t="s">
        <v>51</v>
      </c>
      <c r="K443" s="56">
        <v>7.4</v>
      </c>
      <c r="L443" s="56" t="s">
        <v>52</v>
      </c>
      <c r="M443" s="56">
        <v>10.9</v>
      </c>
      <c r="N443" s="56" t="s">
        <v>52</v>
      </c>
      <c r="O443" s="56">
        <v>4.8</v>
      </c>
      <c r="P443" s="56" t="s">
        <v>53</v>
      </c>
      <c r="Q443" s="56">
        <v>79.5</v>
      </c>
      <c r="R443" s="56">
        <v>161</v>
      </c>
      <c r="S443" s="56">
        <v>100</v>
      </c>
      <c r="T443" s="56">
        <v>18</v>
      </c>
      <c r="U443" s="56">
        <v>100</v>
      </c>
      <c r="V443" s="56">
        <v>1</v>
      </c>
      <c r="W443" s="56">
        <v>87.9</v>
      </c>
      <c r="X443" s="56">
        <v>157</v>
      </c>
      <c r="Y443" s="56">
        <v>23.9</v>
      </c>
      <c r="Z443" s="56" t="s">
        <v>53</v>
      </c>
      <c r="AA443" s="56">
        <v>36.799999999999997</v>
      </c>
      <c r="AB443" s="56">
        <v>472</v>
      </c>
      <c r="AC443" s="56">
        <v>52</v>
      </c>
      <c r="AD443" s="56" t="s">
        <v>117</v>
      </c>
      <c r="AE443" s="56">
        <v>34.9</v>
      </c>
      <c r="AF443" s="56">
        <v>701</v>
      </c>
      <c r="AG443" s="56" t="s">
        <v>2148</v>
      </c>
      <c r="AH443" s="56">
        <v>701</v>
      </c>
      <c r="AI443" s="56" t="s">
        <v>2148</v>
      </c>
      <c r="AJ443" s="56">
        <v>801</v>
      </c>
      <c r="AK443" s="56" t="s">
        <v>2148</v>
      </c>
      <c r="AL443" s="56">
        <v>161</v>
      </c>
      <c r="AN443" s="56">
        <v>18</v>
      </c>
      <c r="AP443" s="56">
        <v>1</v>
      </c>
      <c r="AR443" s="56">
        <v>157</v>
      </c>
      <c r="AT443" s="56">
        <v>801</v>
      </c>
      <c r="AU443" s="56" t="s">
        <v>2148</v>
      </c>
      <c r="AV443" s="56">
        <v>472</v>
      </c>
      <c r="AX443" s="56">
        <v>663</v>
      </c>
      <c r="AY443" s="56" t="s">
        <v>2147</v>
      </c>
      <c r="AZ443" s="56">
        <v>440</v>
      </c>
      <c r="BB443" s="56">
        <v>464</v>
      </c>
    </row>
    <row r="444" spans="1:54" ht="16" x14ac:dyDescent="0.2">
      <c r="A444" s="56">
        <v>443</v>
      </c>
      <c r="B444" s="56">
        <v>440</v>
      </c>
      <c r="C444" s="56">
        <v>410</v>
      </c>
      <c r="D444" s="56" t="s">
        <v>1428</v>
      </c>
      <c r="E444" s="56" t="s">
        <v>68</v>
      </c>
      <c r="F444" s="56" t="s">
        <v>69</v>
      </c>
      <c r="G444" s="56" t="s">
        <v>84</v>
      </c>
      <c r="H444" s="56" t="s">
        <v>49</v>
      </c>
      <c r="I444" s="56" t="s">
        <v>50</v>
      </c>
      <c r="J444" s="56" t="s">
        <v>64</v>
      </c>
      <c r="K444" s="56">
        <v>28.1</v>
      </c>
      <c r="L444" s="56">
        <v>449</v>
      </c>
      <c r="M444" s="56">
        <v>52.9</v>
      </c>
      <c r="N444" s="56">
        <v>231</v>
      </c>
      <c r="O444" s="56">
        <v>92</v>
      </c>
      <c r="P444" s="56">
        <v>96</v>
      </c>
      <c r="Q444" s="56">
        <v>2.7</v>
      </c>
      <c r="R444" s="56" t="s">
        <v>53</v>
      </c>
      <c r="S444" s="56">
        <v>10.199999999999999</v>
      </c>
      <c r="T444" s="56" t="s">
        <v>53</v>
      </c>
      <c r="U444" s="56">
        <v>24</v>
      </c>
      <c r="V444" s="56">
        <v>675</v>
      </c>
      <c r="W444" s="56">
        <v>30.1</v>
      </c>
      <c r="X444" s="56">
        <v>614</v>
      </c>
      <c r="Y444" s="56">
        <v>84.7</v>
      </c>
      <c r="Z444" s="56">
        <v>261</v>
      </c>
      <c r="AA444" s="56">
        <v>19.399999999999999</v>
      </c>
      <c r="AB444" s="56">
        <v>737</v>
      </c>
      <c r="AC444" s="56">
        <v>57.6</v>
      </c>
      <c r="AD444" s="56">
        <v>549</v>
      </c>
      <c r="AE444" s="56">
        <v>34.9</v>
      </c>
      <c r="AF444" s="56">
        <v>449</v>
      </c>
      <c r="AH444" s="56">
        <v>231</v>
      </c>
      <c r="AJ444" s="56">
        <v>96</v>
      </c>
      <c r="AL444" s="56">
        <v>801</v>
      </c>
      <c r="AM444" s="56" t="s">
        <v>2148</v>
      </c>
      <c r="AN444" s="56">
        <v>801</v>
      </c>
      <c r="AO444" s="56" t="s">
        <v>2148</v>
      </c>
      <c r="AP444" s="56">
        <v>675</v>
      </c>
      <c r="AR444" s="56">
        <v>614</v>
      </c>
      <c r="AT444" s="56">
        <v>261</v>
      </c>
      <c r="AV444" s="56">
        <v>737</v>
      </c>
      <c r="AX444" s="56">
        <v>549</v>
      </c>
      <c r="AZ444" s="56">
        <v>440</v>
      </c>
      <c r="BB444" s="56">
        <v>410</v>
      </c>
    </row>
    <row r="445" spans="1:54" ht="16" x14ac:dyDescent="0.2">
      <c r="A445" s="56">
        <v>444</v>
      </c>
      <c r="B445" s="56">
        <v>440</v>
      </c>
      <c r="C445" s="56">
        <v>466</v>
      </c>
      <c r="D445" s="56" t="s">
        <v>1367</v>
      </c>
      <c r="E445" s="56" t="s">
        <v>216</v>
      </c>
      <c r="F445" s="56" t="s">
        <v>69</v>
      </c>
      <c r="G445" s="56" t="s">
        <v>58</v>
      </c>
      <c r="H445" s="56" t="s">
        <v>49</v>
      </c>
      <c r="I445" s="56" t="s">
        <v>50</v>
      </c>
      <c r="J445" s="56" t="s">
        <v>64</v>
      </c>
      <c r="K445" s="56">
        <v>25.5</v>
      </c>
      <c r="L445" s="56">
        <v>499</v>
      </c>
      <c r="M445" s="56">
        <v>18.7</v>
      </c>
      <c r="N445" s="56">
        <v>692</v>
      </c>
      <c r="O445" s="56">
        <v>50.3</v>
      </c>
      <c r="P445" s="56">
        <v>380</v>
      </c>
      <c r="Q445" s="56">
        <v>33.4</v>
      </c>
      <c r="R445" s="56">
        <v>544</v>
      </c>
      <c r="S445" s="56">
        <v>91.5</v>
      </c>
      <c r="T445" s="56">
        <v>213</v>
      </c>
      <c r="U445" s="56">
        <v>26.8</v>
      </c>
      <c r="V445" s="56">
        <v>634</v>
      </c>
      <c r="W445" s="56">
        <v>32.799999999999997</v>
      </c>
      <c r="X445" s="56">
        <v>577</v>
      </c>
      <c r="Y445" s="56">
        <v>63.7</v>
      </c>
      <c r="Z445" s="56">
        <v>640</v>
      </c>
      <c r="AA445" s="56">
        <v>23</v>
      </c>
      <c r="AB445" s="56">
        <v>673</v>
      </c>
      <c r="AC445" s="56">
        <v>69.900000000000006</v>
      </c>
      <c r="AD445" s="56" t="s">
        <v>955</v>
      </c>
      <c r="AE445" s="56">
        <v>34.9</v>
      </c>
      <c r="AF445" s="56">
        <v>499</v>
      </c>
      <c r="AH445" s="56">
        <v>692</v>
      </c>
      <c r="AJ445" s="56">
        <v>380</v>
      </c>
      <c r="AL445" s="56">
        <v>544</v>
      </c>
      <c r="AN445" s="56">
        <v>213</v>
      </c>
      <c r="AP445" s="56">
        <v>634</v>
      </c>
      <c r="AR445" s="56">
        <v>577</v>
      </c>
      <c r="AT445" s="56">
        <v>640</v>
      </c>
      <c r="AV445" s="56">
        <v>673</v>
      </c>
      <c r="AX445" s="56">
        <v>316</v>
      </c>
      <c r="AY445" s="56" t="s">
        <v>2147</v>
      </c>
      <c r="AZ445" s="56">
        <v>440</v>
      </c>
      <c r="BB445" s="56">
        <v>466</v>
      </c>
    </row>
    <row r="446" spans="1:54" ht="16" x14ac:dyDescent="0.2">
      <c r="A446" s="56">
        <v>445</v>
      </c>
      <c r="B446" s="56">
        <v>440</v>
      </c>
      <c r="C446" s="56">
        <v>497</v>
      </c>
      <c r="D446" s="56" t="s">
        <v>1266</v>
      </c>
      <c r="E446" s="56" t="s">
        <v>46</v>
      </c>
      <c r="F446" s="56" t="s">
        <v>47</v>
      </c>
      <c r="G446" s="56" t="s">
        <v>77</v>
      </c>
      <c r="H446" s="56" t="s">
        <v>82</v>
      </c>
      <c r="I446" s="56" t="s">
        <v>50</v>
      </c>
      <c r="J446" s="56" t="s">
        <v>64</v>
      </c>
      <c r="K446" s="56">
        <v>21.4</v>
      </c>
      <c r="L446" s="56">
        <v>577</v>
      </c>
      <c r="M446" s="56">
        <v>21.1</v>
      </c>
      <c r="N446" s="56">
        <v>623</v>
      </c>
      <c r="O446" s="56">
        <v>10</v>
      </c>
      <c r="P446" s="56" t="s">
        <v>53</v>
      </c>
      <c r="Q446" s="56">
        <v>64.2</v>
      </c>
      <c r="R446" s="56">
        <v>254</v>
      </c>
      <c r="S446" s="56">
        <v>80.900000000000006</v>
      </c>
      <c r="T446" s="56">
        <v>290</v>
      </c>
      <c r="U446" s="56">
        <v>30.4</v>
      </c>
      <c r="V446" s="56">
        <v>587</v>
      </c>
      <c r="W446" s="56">
        <v>36.299999999999997</v>
      </c>
      <c r="X446" s="56">
        <v>530</v>
      </c>
      <c r="Y446" s="56">
        <v>75.400000000000006</v>
      </c>
      <c r="Z446" s="56">
        <v>433</v>
      </c>
      <c r="AA446" s="56">
        <v>7</v>
      </c>
      <c r="AB446" s="56" t="s">
        <v>53</v>
      </c>
      <c r="AC446" s="56">
        <v>55.6</v>
      </c>
      <c r="AD446" s="56" t="s">
        <v>1267</v>
      </c>
      <c r="AE446" s="56">
        <v>34.9</v>
      </c>
      <c r="AF446" s="56">
        <v>577</v>
      </c>
      <c r="AH446" s="56">
        <v>623</v>
      </c>
      <c r="AJ446" s="56">
        <v>801</v>
      </c>
      <c r="AK446" s="56" t="s">
        <v>2148</v>
      </c>
      <c r="AL446" s="56">
        <v>254</v>
      </c>
      <c r="AN446" s="56">
        <v>290</v>
      </c>
      <c r="AP446" s="56">
        <v>587</v>
      </c>
      <c r="AR446" s="56">
        <v>530</v>
      </c>
      <c r="AT446" s="56">
        <v>433</v>
      </c>
      <c r="AV446" s="56">
        <v>801</v>
      </c>
      <c r="AW446" s="56" t="s">
        <v>2148</v>
      </c>
      <c r="AX446" s="56">
        <v>589</v>
      </c>
      <c r="AY446" s="56" t="s">
        <v>2147</v>
      </c>
      <c r="AZ446" s="56">
        <v>440</v>
      </c>
      <c r="BB446" s="56">
        <v>497</v>
      </c>
    </row>
    <row r="447" spans="1:54" ht="16" x14ac:dyDescent="0.2">
      <c r="A447" s="56">
        <v>446</v>
      </c>
      <c r="B447" s="56">
        <v>446</v>
      </c>
      <c r="C447" s="56">
        <v>439</v>
      </c>
      <c r="D447" s="56" t="s">
        <v>1404</v>
      </c>
      <c r="E447" s="56" t="s">
        <v>268</v>
      </c>
      <c r="F447" s="56" t="s">
        <v>69</v>
      </c>
      <c r="G447" s="56" t="s">
        <v>77</v>
      </c>
      <c r="H447" s="56" t="s">
        <v>82</v>
      </c>
      <c r="I447" s="56" t="s">
        <v>59</v>
      </c>
      <c r="J447" s="56" t="s">
        <v>64</v>
      </c>
      <c r="K447" s="56">
        <v>26.9</v>
      </c>
      <c r="L447" s="56">
        <v>467</v>
      </c>
      <c r="M447" s="56">
        <v>28</v>
      </c>
      <c r="N447" s="56">
        <v>496</v>
      </c>
      <c r="O447" s="56">
        <v>73.099999999999994</v>
      </c>
      <c r="P447" s="56">
        <v>210</v>
      </c>
      <c r="Q447" s="56">
        <v>6.2</v>
      </c>
      <c r="R447" s="56" t="s">
        <v>53</v>
      </c>
      <c r="S447" s="56">
        <v>28.4</v>
      </c>
      <c r="T447" s="56">
        <v>601</v>
      </c>
      <c r="U447" s="56">
        <v>28.5</v>
      </c>
      <c r="V447" s="56">
        <v>609</v>
      </c>
      <c r="W447" s="56">
        <v>34.5</v>
      </c>
      <c r="X447" s="56">
        <v>557</v>
      </c>
      <c r="Y447" s="56">
        <v>80.2</v>
      </c>
      <c r="Z447" s="56">
        <v>351</v>
      </c>
      <c r="AA447" s="56">
        <v>91.3</v>
      </c>
      <c r="AB447" s="56">
        <v>93</v>
      </c>
      <c r="AC447" s="56">
        <v>70.3</v>
      </c>
      <c r="AD447" s="56" t="s">
        <v>1405</v>
      </c>
      <c r="AE447" s="56">
        <v>34.799999999999997</v>
      </c>
      <c r="AF447" s="56">
        <v>467</v>
      </c>
      <c r="AH447" s="56">
        <v>496</v>
      </c>
      <c r="AJ447" s="56">
        <v>210</v>
      </c>
      <c r="AL447" s="56">
        <v>801</v>
      </c>
      <c r="AM447" s="56" t="s">
        <v>2148</v>
      </c>
      <c r="AN447" s="56">
        <v>601</v>
      </c>
      <c r="AP447" s="56">
        <v>609</v>
      </c>
      <c r="AR447" s="56">
        <v>557</v>
      </c>
      <c r="AT447" s="56">
        <v>351</v>
      </c>
      <c r="AV447" s="56">
        <v>93</v>
      </c>
      <c r="AX447" s="56">
        <v>313</v>
      </c>
      <c r="AY447" s="56" t="s">
        <v>2147</v>
      </c>
      <c r="AZ447" s="56">
        <v>446</v>
      </c>
      <c r="BB447" s="56">
        <v>439</v>
      </c>
    </row>
    <row r="448" spans="1:54" ht="16" x14ac:dyDescent="0.2">
      <c r="A448" s="56">
        <v>447</v>
      </c>
      <c r="B448" s="56">
        <v>447</v>
      </c>
      <c r="C448" s="56">
        <v>387</v>
      </c>
      <c r="D448" s="56" t="s">
        <v>1509</v>
      </c>
      <c r="E448" s="56" t="s">
        <v>363</v>
      </c>
      <c r="F448" s="56" t="s">
        <v>69</v>
      </c>
      <c r="G448" s="56" t="s">
        <v>77</v>
      </c>
      <c r="H448" s="56" t="s">
        <v>49</v>
      </c>
      <c r="I448" s="56" t="s">
        <v>59</v>
      </c>
      <c r="J448" s="56" t="s">
        <v>64</v>
      </c>
      <c r="K448" s="56">
        <v>32.5</v>
      </c>
      <c r="L448" s="56">
        <v>377</v>
      </c>
      <c r="M448" s="56">
        <v>51.5</v>
      </c>
      <c r="N448" s="56">
        <v>239</v>
      </c>
      <c r="O448" s="56">
        <v>91.8</v>
      </c>
      <c r="P448" s="56">
        <v>98</v>
      </c>
      <c r="Q448" s="56">
        <v>1.7</v>
      </c>
      <c r="R448" s="56" t="s">
        <v>53</v>
      </c>
      <c r="S448" s="56">
        <v>4.9000000000000004</v>
      </c>
      <c r="T448" s="56" t="s">
        <v>53</v>
      </c>
      <c r="U448" s="56">
        <v>71.099999999999994</v>
      </c>
      <c r="V448" s="56">
        <v>268</v>
      </c>
      <c r="W448" s="56">
        <v>67.5</v>
      </c>
      <c r="X448" s="56">
        <v>286</v>
      </c>
      <c r="Y448" s="56">
        <v>34.4</v>
      </c>
      <c r="Z448" s="56" t="s">
        <v>53</v>
      </c>
      <c r="AA448" s="56">
        <v>61.3</v>
      </c>
      <c r="AB448" s="56">
        <v>258</v>
      </c>
      <c r="AE448" s="56">
        <v>34.6</v>
      </c>
      <c r="AF448" s="56">
        <v>377</v>
      </c>
      <c r="AH448" s="56">
        <v>239</v>
      </c>
      <c r="AJ448" s="56">
        <v>98</v>
      </c>
      <c r="AL448" s="56">
        <v>801</v>
      </c>
      <c r="AM448" s="56" t="s">
        <v>2148</v>
      </c>
      <c r="AN448" s="56">
        <v>801</v>
      </c>
      <c r="AO448" s="56" t="s">
        <v>2148</v>
      </c>
      <c r="AP448" s="56">
        <v>268</v>
      </c>
      <c r="AR448" s="56">
        <v>286</v>
      </c>
      <c r="AT448" s="56">
        <v>801</v>
      </c>
      <c r="AU448" s="56" t="s">
        <v>2148</v>
      </c>
      <c r="AV448" s="56">
        <v>258</v>
      </c>
      <c r="AZ448" s="56">
        <v>447</v>
      </c>
      <c r="BB448" s="56">
        <v>387</v>
      </c>
    </row>
    <row r="449" spans="1:54" ht="16" x14ac:dyDescent="0.2">
      <c r="A449" s="56">
        <v>448</v>
      </c>
      <c r="B449" s="56">
        <v>448</v>
      </c>
      <c r="C449" s="56">
        <v>527</v>
      </c>
      <c r="D449" s="56" t="s">
        <v>954</v>
      </c>
      <c r="E449" s="56" t="s">
        <v>216</v>
      </c>
      <c r="F449" s="56" t="s">
        <v>69</v>
      </c>
      <c r="G449" s="56" t="s">
        <v>58</v>
      </c>
      <c r="H449" s="56" t="s">
        <v>49</v>
      </c>
      <c r="I449" s="56" t="s">
        <v>50</v>
      </c>
      <c r="J449" s="56" t="s">
        <v>64</v>
      </c>
      <c r="K449" s="56">
        <v>14.1</v>
      </c>
      <c r="L449" s="56" t="s">
        <v>52</v>
      </c>
      <c r="M449" s="56">
        <v>22.3</v>
      </c>
      <c r="N449" s="56">
        <v>596</v>
      </c>
      <c r="O449" s="56">
        <v>64.599999999999994</v>
      </c>
      <c r="P449" s="56">
        <v>272</v>
      </c>
      <c r="Q449" s="56">
        <v>39.200000000000003</v>
      </c>
      <c r="R449" s="56">
        <v>481</v>
      </c>
      <c r="S449" s="56">
        <v>63.6</v>
      </c>
      <c r="T449" s="56">
        <v>365</v>
      </c>
      <c r="U449" s="56">
        <v>39.700000000000003</v>
      </c>
      <c r="V449" s="56">
        <v>494</v>
      </c>
      <c r="W449" s="56">
        <v>45.1</v>
      </c>
      <c r="X449" s="56">
        <v>462</v>
      </c>
      <c r="Y449" s="56">
        <v>82.3</v>
      </c>
      <c r="Z449" s="56">
        <v>306</v>
      </c>
      <c r="AA449" s="56">
        <v>16.2</v>
      </c>
      <c r="AB449" s="56" t="s">
        <v>53</v>
      </c>
      <c r="AC449" s="56">
        <v>69.900000000000006</v>
      </c>
      <c r="AD449" s="56" t="s">
        <v>955</v>
      </c>
      <c r="AE449" s="56">
        <v>34.5</v>
      </c>
      <c r="AF449" s="56">
        <v>701</v>
      </c>
      <c r="AG449" s="56" t="s">
        <v>2148</v>
      </c>
      <c r="AH449" s="56">
        <v>596</v>
      </c>
      <c r="AJ449" s="56">
        <v>272</v>
      </c>
      <c r="AL449" s="56">
        <v>481</v>
      </c>
      <c r="AN449" s="56">
        <v>365</v>
      </c>
      <c r="AP449" s="56">
        <v>494</v>
      </c>
      <c r="AR449" s="56">
        <v>462</v>
      </c>
      <c r="AT449" s="56">
        <v>306</v>
      </c>
      <c r="AV449" s="56">
        <v>801</v>
      </c>
      <c r="AW449" s="56" t="s">
        <v>2148</v>
      </c>
      <c r="AX449" s="56">
        <v>316</v>
      </c>
      <c r="AY449" s="56" t="s">
        <v>2147</v>
      </c>
      <c r="AZ449" s="56">
        <v>448</v>
      </c>
      <c r="BB449" s="56">
        <v>527</v>
      </c>
    </row>
    <row r="450" spans="1:54" ht="16" x14ac:dyDescent="0.2">
      <c r="A450" s="56">
        <v>449</v>
      </c>
      <c r="B450" s="56">
        <v>449</v>
      </c>
      <c r="C450" s="56">
        <v>470</v>
      </c>
      <c r="D450" s="56" t="s">
        <v>1390</v>
      </c>
      <c r="E450" s="56" t="s">
        <v>46</v>
      </c>
      <c r="F450" s="56" t="s">
        <v>47</v>
      </c>
      <c r="G450" s="56" t="s">
        <v>77</v>
      </c>
      <c r="H450" s="56" t="s">
        <v>49</v>
      </c>
      <c r="I450" s="56" t="s">
        <v>50</v>
      </c>
      <c r="J450" s="56" t="s">
        <v>64</v>
      </c>
      <c r="K450" s="56">
        <v>26.4</v>
      </c>
      <c r="L450" s="56">
        <v>479</v>
      </c>
      <c r="M450" s="56">
        <v>21.6</v>
      </c>
      <c r="N450" s="56">
        <v>611</v>
      </c>
      <c r="O450" s="56">
        <v>10.8</v>
      </c>
      <c r="P450" s="56" t="s">
        <v>53</v>
      </c>
      <c r="Q450" s="56">
        <v>61</v>
      </c>
      <c r="R450" s="56">
        <v>281</v>
      </c>
      <c r="S450" s="56">
        <v>6.7</v>
      </c>
      <c r="T450" s="56" t="s">
        <v>53</v>
      </c>
      <c r="U450" s="56">
        <v>17.8</v>
      </c>
      <c r="V450" s="56">
        <v>764</v>
      </c>
      <c r="W450" s="56">
        <v>24</v>
      </c>
      <c r="X450" s="56">
        <v>703</v>
      </c>
      <c r="Y450" s="56">
        <v>78.900000000000006</v>
      </c>
      <c r="Z450" s="56">
        <v>370</v>
      </c>
      <c r="AA450" s="56">
        <v>50.6</v>
      </c>
      <c r="AB450" s="56">
        <v>339</v>
      </c>
      <c r="AC450" s="56">
        <v>65</v>
      </c>
      <c r="AD450" s="56" t="s">
        <v>657</v>
      </c>
      <c r="AE450" s="56">
        <v>34.4</v>
      </c>
      <c r="AF450" s="56">
        <v>479</v>
      </c>
      <c r="AH450" s="56">
        <v>611</v>
      </c>
      <c r="AJ450" s="56">
        <v>801</v>
      </c>
      <c r="AK450" s="56" t="s">
        <v>2148</v>
      </c>
      <c r="AL450" s="56">
        <v>281</v>
      </c>
      <c r="AN450" s="56">
        <v>801</v>
      </c>
      <c r="AO450" s="56" t="s">
        <v>2148</v>
      </c>
      <c r="AP450" s="56">
        <v>764</v>
      </c>
      <c r="AR450" s="56">
        <v>703</v>
      </c>
      <c r="AT450" s="56">
        <v>370</v>
      </c>
      <c r="AV450" s="56">
        <v>339</v>
      </c>
      <c r="AX450" s="56">
        <v>398</v>
      </c>
      <c r="AY450" s="56" t="s">
        <v>2147</v>
      </c>
      <c r="AZ450" s="56">
        <v>449</v>
      </c>
      <c r="BB450" s="56">
        <v>470</v>
      </c>
    </row>
    <row r="451" spans="1:54" ht="16" x14ac:dyDescent="0.2">
      <c r="A451" s="56">
        <v>450</v>
      </c>
      <c r="B451" s="56">
        <v>450</v>
      </c>
      <c r="C451" s="56">
        <v>401</v>
      </c>
      <c r="D451" s="56" t="s">
        <v>1414</v>
      </c>
      <c r="E451" s="56" t="s">
        <v>68</v>
      </c>
      <c r="F451" s="56" t="s">
        <v>69</v>
      </c>
      <c r="G451" s="56" t="s">
        <v>77</v>
      </c>
      <c r="H451" s="56" t="s">
        <v>82</v>
      </c>
      <c r="I451" s="56" t="s">
        <v>50</v>
      </c>
      <c r="J451" s="56" t="s">
        <v>64</v>
      </c>
      <c r="K451" s="56">
        <v>27.2</v>
      </c>
      <c r="L451" s="56">
        <v>460</v>
      </c>
      <c r="M451" s="56">
        <v>19.5</v>
      </c>
      <c r="N451" s="56">
        <v>669</v>
      </c>
      <c r="O451" s="56">
        <v>98.1</v>
      </c>
      <c r="P451" s="56">
        <v>54</v>
      </c>
      <c r="Q451" s="56">
        <v>3.8</v>
      </c>
      <c r="R451" s="56" t="s">
        <v>53</v>
      </c>
      <c r="S451" s="56">
        <v>14</v>
      </c>
      <c r="T451" s="56" t="s">
        <v>53</v>
      </c>
      <c r="U451" s="56">
        <v>97.7</v>
      </c>
      <c r="V451" s="56">
        <v>94</v>
      </c>
      <c r="W451" s="56">
        <v>97.8</v>
      </c>
      <c r="X451" s="56">
        <v>83</v>
      </c>
      <c r="Y451" s="56">
        <v>86.7</v>
      </c>
      <c r="Z451" s="56">
        <v>225</v>
      </c>
      <c r="AA451" s="56">
        <v>19.600000000000001</v>
      </c>
      <c r="AB451" s="56">
        <v>732</v>
      </c>
      <c r="AC451" s="56">
        <v>55.3</v>
      </c>
      <c r="AD451" s="56" t="s">
        <v>1092</v>
      </c>
      <c r="AE451" s="56">
        <v>34.299999999999997</v>
      </c>
      <c r="AF451" s="56">
        <v>460</v>
      </c>
      <c r="AH451" s="56">
        <v>669</v>
      </c>
      <c r="AJ451" s="56">
        <v>54</v>
      </c>
      <c r="AL451" s="56">
        <v>801</v>
      </c>
      <c r="AM451" s="56" t="s">
        <v>2148</v>
      </c>
      <c r="AN451" s="56">
        <v>801</v>
      </c>
      <c r="AO451" s="56" t="s">
        <v>2148</v>
      </c>
      <c r="AP451" s="56">
        <v>94</v>
      </c>
      <c r="AR451" s="56">
        <v>83</v>
      </c>
      <c r="AT451" s="56">
        <v>225</v>
      </c>
      <c r="AV451" s="56">
        <v>732</v>
      </c>
      <c r="AX451" s="56">
        <v>596</v>
      </c>
      <c r="AY451" s="56" t="s">
        <v>2147</v>
      </c>
      <c r="AZ451" s="56">
        <v>450</v>
      </c>
      <c r="BB451" s="56">
        <v>401</v>
      </c>
    </row>
    <row r="452" spans="1:54" ht="16" x14ac:dyDescent="0.2">
      <c r="A452" s="56">
        <v>451</v>
      </c>
      <c r="B452" s="56">
        <v>450</v>
      </c>
      <c r="C452" s="56">
        <v>489</v>
      </c>
      <c r="D452" s="56" t="s">
        <v>1718</v>
      </c>
      <c r="E452" s="56" t="s">
        <v>220</v>
      </c>
      <c r="F452" s="56" t="s">
        <v>47</v>
      </c>
      <c r="G452" s="56" t="s">
        <v>84</v>
      </c>
      <c r="H452" s="56" t="s">
        <v>82</v>
      </c>
      <c r="I452" s="56" t="s">
        <v>50</v>
      </c>
      <c r="J452" s="56" t="s">
        <v>64</v>
      </c>
      <c r="K452" s="56">
        <v>53.3</v>
      </c>
      <c r="L452" s="56">
        <v>207</v>
      </c>
      <c r="M452" s="56">
        <v>36.799999999999997</v>
      </c>
      <c r="N452" s="56">
        <v>387</v>
      </c>
      <c r="O452" s="56">
        <v>20.100000000000001</v>
      </c>
      <c r="P452" s="56" t="s">
        <v>53</v>
      </c>
      <c r="Q452" s="56">
        <v>22.2</v>
      </c>
      <c r="R452" s="56">
        <v>683</v>
      </c>
      <c r="S452" s="56">
        <v>7.4</v>
      </c>
      <c r="T452" s="56" t="s">
        <v>53</v>
      </c>
      <c r="U452" s="56">
        <v>5.3</v>
      </c>
      <c r="V452" s="56" t="s">
        <v>53</v>
      </c>
      <c r="W452" s="56">
        <v>10.1</v>
      </c>
      <c r="X452" s="56" t="s">
        <v>53</v>
      </c>
      <c r="Y452" s="56">
        <v>73.599999999999994</v>
      </c>
      <c r="Z452" s="56">
        <v>480</v>
      </c>
      <c r="AA452" s="56">
        <v>1.6</v>
      </c>
      <c r="AB452" s="56" t="s">
        <v>53</v>
      </c>
      <c r="AC452" s="56">
        <v>58.5</v>
      </c>
      <c r="AD452" s="56" t="s">
        <v>131</v>
      </c>
      <c r="AE452" s="56">
        <v>34.299999999999997</v>
      </c>
      <c r="AF452" s="56">
        <v>207</v>
      </c>
      <c r="AH452" s="56">
        <v>387</v>
      </c>
      <c r="AJ452" s="56">
        <v>801</v>
      </c>
      <c r="AK452" s="56" t="s">
        <v>2148</v>
      </c>
      <c r="AL452" s="56">
        <v>683</v>
      </c>
      <c r="AN452" s="56">
        <v>801</v>
      </c>
      <c r="AO452" s="56" t="s">
        <v>2148</v>
      </c>
      <c r="AP452" s="56">
        <v>801</v>
      </c>
      <c r="AQ452" s="56" t="s">
        <v>2148</v>
      </c>
      <c r="AR452" s="56">
        <v>801</v>
      </c>
      <c r="AS452" s="56" t="s">
        <v>2148</v>
      </c>
      <c r="AT452" s="56">
        <v>480</v>
      </c>
      <c r="AV452" s="56">
        <v>801</v>
      </c>
      <c r="AW452" s="56" t="s">
        <v>2148</v>
      </c>
      <c r="AX452" s="56">
        <v>534</v>
      </c>
      <c r="AY452" s="56" t="s">
        <v>2147</v>
      </c>
      <c r="AZ452" s="56">
        <v>450</v>
      </c>
      <c r="BB452" s="56">
        <v>489</v>
      </c>
    </row>
    <row r="453" spans="1:54" ht="16" x14ac:dyDescent="0.2">
      <c r="A453" s="56">
        <v>452</v>
      </c>
      <c r="B453" s="56">
        <v>452</v>
      </c>
      <c r="C453" s="56">
        <v>501</v>
      </c>
      <c r="D453" s="56" t="s">
        <v>1510</v>
      </c>
      <c r="E453" s="56" t="s">
        <v>216</v>
      </c>
      <c r="F453" s="56" t="s">
        <v>69</v>
      </c>
      <c r="G453" s="56" t="s">
        <v>77</v>
      </c>
      <c r="H453" s="56" t="s">
        <v>62</v>
      </c>
      <c r="I453" s="56" t="s">
        <v>50</v>
      </c>
      <c r="J453" s="56" t="s">
        <v>64</v>
      </c>
      <c r="K453" s="56">
        <v>32.5</v>
      </c>
      <c r="L453" s="56">
        <v>378</v>
      </c>
      <c r="M453" s="56">
        <v>19.8</v>
      </c>
      <c r="N453" s="56">
        <v>667</v>
      </c>
      <c r="O453" s="56">
        <v>70.5</v>
      </c>
      <c r="P453" s="56">
        <v>225</v>
      </c>
      <c r="Q453" s="56">
        <v>18.100000000000001</v>
      </c>
      <c r="R453" s="56">
        <v>750</v>
      </c>
      <c r="S453" s="56">
        <v>51.3</v>
      </c>
      <c r="T453" s="56">
        <v>433</v>
      </c>
      <c r="U453" s="56">
        <v>26.4</v>
      </c>
      <c r="V453" s="56">
        <v>641</v>
      </c>
      <c r="W453" s="56">
        <v>32.4</v>
      </c>
      <c r="X453" s="56">
        <v>584</v>
      </c>
      <c r="Y453" s="56">
        <v>87.5</v>
      </c>
      <c r="Z453" s="56">
        <v>209</v>
      </c>
      <c r="AA453" s="56">
        <v>18.100000000000001</v>
      </c>
      <c r="AB453" s="56">
        <v>756</v>
      </c>
      <c r="AC453" s="56">
        <v>52.2</v>
      </c>
      <c r="AD453" s="56" t="s">
        <v>1027</v>
      </c>
      <c r="AE453" s="56">
        <v>34.200000000000003</v>
      </c>
      <c r="AF453" s="56">
        <v>378</v>
      </c>
      <c r="AH453" s="56">
        <v>667</v>
      </c>
      <c r="AJ453" s="56">
        <v>225</v>
      </c>
      <c r="AL453" s="56">
        <v>750</v>
      </c>
      <c r="AN453" s="56">
        <v>433</v>
      </c>
      <c r="AP453" s="56">
        <v>641</v>
      </c>
      <c r="AR453" s="56">
        <v>584</v>
      </c>
      <c r="AT453" s="56">
        <v>209</v>
      </c>
      <c r="AV453" s="56">
        <v>756</v>
      </c>
      <c r="AX453" s="56">
        <v>658</v>
      </c>
      <c r="AY453" s="56" t="s">
        <v>2147</v>
      </c>
      <c r="AZ453" s="56">
        <v>452</v>
      </c>
      <c r="BB453" s="56">
        <v>501</v>
      </c>
    </row>
    <row r="454" spans="1:54" ht="16" x14ac:dyDescent="0.2">
      <c r="A454" s="56">
        <v>453</v>
      </c>
      <c r="B454" s="56">
        <v>452</v>
      </c>
      <c r="C454" s="56">
        <v>508</v>
      </c>
      <c r="D454" s="56" t="s">
        <v>827</v>
      </c>
      <c r="E454" s="56" t="s">
        <v>75</v>
      </c>
      <c r="F454" s="56" t="s">
        <v>76</v>
      </c>
      <c r="G454" s="56" t="s">
        <v>84</v>
      </c>
      <c r="H454" s="56" t="s">
        <v>49</v>
      </c>
      <c r="I454" s="56" t="s">
        <v>50</v>
      </c>
      <c r="J454" s="56" t="s">
        <v>64</v>
      </c>
      <c r="K454" s="56">
        <v>11.9</v>
      </c>
      <c r="L454" s="56" t="s">
        <v>52</v>
      </c>
      <c r="M454" s="56">
        <v>8.6999999999999993</v>
      </c>
      <c r="N454" s="56" t="s">
        <v>52</v>
      </c>
      <c r="O454" s="56">
        <v>40.1</v>
      </c>
      <c r="P454" s="56">
        <v>501</v>
      </c>
      <c r="Q454" s="56">
        <v>90.9</v>
      </c>
      <c r="R454" s="56">
        <v>100</v>
      </c>
      <c r="S454" s="56">
        <v>15.9</v>
      </c>
      <c r="T454" s="56">
        <v>780</v>
      </c>
      <c r="U454" s="56">
        <v>2.7</v>
      </c>
      <c r="V454" s="56" t="s">
        <v>53</v>
      </c>
      <c r="W454" s="56">
        <v>7.5</v>
      </c>
      <c r="X454" s="56" t="s">
        <v>53</v>
      </c>
      <c r="Y454" s="56">
        <v>69</v>
      </c>
      <c r="Z454" s="56">
        <v>547</v>
      </c>
      <c r="AA454" s="56">
        <v>26</v>
      </c>
      <c r="AB454" s="56">
        <v>623</v>
      </c>
      <c r="AC454" s="56">
        <v>48.2</v>
      </c>
      <c r="AD454" s="56" t="s">
        <v>304</v>
      </c>
      <c r="AE454" s="56">
        <v>34.200000000000003</v>
      </c>
      <c r="AF454" s="56">
        <v>701</v>
      </c>
      <c r="AG454" s="56" t="s">
        <v>2148</v>
      </c>
      <c r="AH454" s="56">
        <v>701</v>
      </c>
      <c r="AI454" s="56" t="s">
        <v>2148</v>
      </c>
      <c r="AJ454" s="56">
        <v>501</v>
      </c>
      <c r="AL454" s="56">
        <v>100</v>
      </c>
      <c r="AN454" s="56">
        <v>780</v>
      </c>
      <c r="AP454" s="56">
        <v>801</v>
      </c>
      <c r="AQ454" s="56" t="s">
        <v>2148</v>
      </c>
      <c r="AR454" s="56">
        <v>801</v>
      </c>
      <c r="AS454" s="56" t="s">
        <v>2148</v>
      </c>
      <c r="AT454" s="56">
        <v>547</v>
      </c>
      <c r="AV454" s="56">
        <v>623</v>
      </c>
      <c r="AX454" s="56">
        <v>751</v>
      </c>
      <c r="AY454" s="56" t="s">
        <v>2147</v>
      </c>
      <c r="AZ454" s="56">
        <v>452</v>
      </c>
      <c r="BB454" s="56">
        <v>508</v>
      </c>
    </row>
    <row r="455" spans="1:54" ht="16" x14ac:dyDescent="0.2">
      <c r="A455" s="56">
        <v>454</v>
      </c>
      <c r="B455" s="56">
        <v>452</v>
      </c>
      <c r="C455" s="56">
        <v>460</v>
      </c>
      <c r="D455" s="56" t="s">
        <v>1327</v>
      </c>
      <c r="E455" s="56" t="s">
        <v>46</v>
      </c>
      <c r="F455" s="56" t="s">
        <v>47</v>
      </c>
      <c r="G455" s="56" t="s">
        <v>77</v>
      </c>
      <c r="H455" s="56" t="s">
        <v>82</v>
      </c>
      <c r="I455" s="56" t="s">
        <v>50</v>
      </c>
      <c r="J455" s="56" t="s">
        <v>64</v>
      </c>
      <c r="K455" s="56">
        <v>24.2</v>
      </c>
      <c r="L455" s="56">
        <v>527</v>
      </c>
      <c r="M455" s="56">
        <v>17.8</v>
      </c>
      <c r="N455" s="56" t="s">
        <v>52</v>
      </c>
      <c r="O455" s="56">
        <v>43.6</v>
      </c>
      <c r="P455" s="56">
        <v>459</v>
      </c>
      <c r="Q455" s="56">
        <v>32.4</v>
      </c>
      <c r="R455" s="56">
        <v>556</v>
      </c>
      <c r="S455" s="56">
        <v>47.4</v>
      </c>
      <c r="T455" s="56">
        <v>451</v>
      </c>
      <c r="U455" s="56">
        <v>53.4</v>
      </c>
      <c r="V455" s="56">
        <v>384</v>
      </c>
      <c r="W455" s="56">
        <v>57.9</v>
      </c>
      <c r="X455" s="56">
        <v>352</v>
      </c>
      <c r="Y455" s="56">
        <v>73.7</v>
      </c>
      <c r="Z455" s="56">
        <v>474</v>
      </c>
      <c r="AA455" s="56">
        <v>31.9</v>
      </c>
      <c r="AB455" s="56">
        <v>527</v>
      </c>
      <c r="AC455" s="56">
        <v>82.5</v>
      </c>
      <c r="AD455" s="56" t="s">
        <v>1328</v>
      </c>
      <c r="AE455" s="56">
        <v>34.200000000000003</v>
      </c>
      <c r="AF455" s="56">
        <v>527</v>
      </c>
      <c r="AH455" s="56">
        <v>701</v>
      </c>
      <c r="AI455" s="56" t="s">
        <v>2148</v>
      </c>
      <c r="AJ455" s="56">
        <v>459</v>
      </c>
      <c r="AL455" s="56">
        <v>556</v>
      </c>
      <c r="AN455" s="56">
        <v>451</v>
      </c>
      <c r="AP455" s="56">
        <v>384</v>
      </c>
      <c r="AR455" s="56">
        <v>352</v>
      </c>
      <c r="AT455" s="56">
        <v>474</v>
      </c>
      <c r="AV455" s="56">
        <v>527</v>
      </c>
      <c r="AX455" s="56">
        <v>141</v>
      </c>
      <c r="AY455" s="56" t="s">
        <v>2147</v>
      </c>
      <c r="AZ455" s="56">
        <v>452</v>
      </c>
      <c r="BB455" s="56">
        <v>460</v>
      </c>
    </row>
    <row r="456" spans="1:54" ht="16" x14ac:dyDescent="0.2">
      <c r="A456" s="56">
        <v>455</v>
      </c>
      <c r="B456" s="56">
        <v>452</v>
      </c>
      <c r="C456" s="56">
        <v>389</v>
      </c>
      <c r="D456" s="56" t="s">
        <v>991</v>
      </c>
      <c r="E456" s="56" t="s">
        <v>524</v>
      </c>
      <c r="F456" s="56" t="s">
        <v>76</v>
      </c>
      <c r="G456" s="56" t="s">
        <v>58</v>
      </c>
      <c r="H456" s="56" t="s">
        <v>49</v>
      </c>
      <c r="I456" s="56" t="s">
        <v>50</v>
      </c>
      <c r="J456" s="56" t="s">
        <v>64</v>
      </c>
      <c r="K456" s="56">
        <v>14.6</v>
      </c>
      <c r="L456" s="56" t="s">
        <v>52</v>
      </c>
      <c r="M456" s="56">
        <v>10.8</v>
      </c>
      <c r="N456" s="56" t="s">
        <v>52</v>
      </c>
      <c r="O456" s="56">
        <v>10.3</v>
      </c>
      <c r="P456" s="56" t="s">
        <v>53</v>
      </c>
      <c r="Q456" s="56">
        <v>62.3</v>
      </c>
      <c r="R456" s="56">
        <v>270</v>
      </c>
      <c r="S456" s="56">
        <v>94.3</v>
      </c>
      <c r="T456" s="56">
        <v>187</v>
      </c>
      <c r="U456" s="56">
        <v>42.2</v>
      </c>
      <c r="V456" s="56">
        <v>471</v>
      </c>
      <c r="W456" s="56">
        <v>46.1</v>
      </c>
      <c r="X456" s="56">
        <v>452</v>
      </c>
      <c r="Y456" s="56">
        <v>69.8</v>
      </c>
      <c r="Z456" s="56">
        <v>534</v>
      </c>
      <c r="AA456" s="56">
        <v>54.6</v>
      </c>
      <c r="AB456" s="56">
        <v>306</v>
      </c>
      <c r="AC456" s="56">
        <v>52.9</v>
      </c>
      <c r="AD456" s="56">
        <v>650</v>
      </c>
      <c r="AE456" s="56">
        <v>34.200000000000003</v>
      </c>
      <c r="AF456" s="56">
        <v>701</v>
      </c>
      <c r="AG456" s="56" t="s">
        <v>2148</v>
      </c>
      <c r="AH456" s="56">
        <v>701</v>
      </c>
      <c r="AI456" s="56" t="s">
        <v>2148</v>
      </c>
      <c r="AJ456" s="56">
        <v>801</v>
      </c>
      <c r="AK456" s="56" t="s">
        <v>2148</v>
      </c>
      <c r="AL456" s="56">
        <v>270</v>
      </c>
      <c r="AN456" s="56">
        <v>187</v>
      </c>
      <c r="AP456" s="56">
        <v>471</v>
      </c>
      <c r="AR456" s="56">
        <v>452</v>
      </c>
      <c r="AT456" s="56">
        <v>534</v>
      </c>
      <c r="AV456" s="56">
        <v>306</v>
      </c>
      <c r="AX456" s="56">
        <v>650</v>
      </c>
      <c r="AZ456" s="56">
        <v>452</v>
      </c>
      <c r="BB456" s="56">
        <v>389</v>
      </c>
    </row>
    <row r="457" spans="1:54" ht="16" x14ac:dyDescent="0.2">
      <c r="A457" s="56">
        <v>456</v>
      </c>
      <c r="B457" s="56">
        <v>456</v>
      </c>
      <c r="C457" s="56">
        <v>403</v>
      </c>
      <c r="D457" s="56" t="s">
        <v>555</v>
      </c>
      <c r="E457" s="56" t="s">
        <v>284</v>
      </c>
      <c r="F457" s="56" t="s">
        <v>76</v>
      </c>
      <c r="G457" s="56" t="s">
        <v>58</v>
      </c>
      <c r="H457" s="56" t="s">
        <v>88</v>
      </c>
      <c r="I457" s="56" t="s">
        <v>50</v>
      </c>
      <c r="J457" s="56" t="s">
        <v>64</v>
      </c>
      <c r="K457" s="56">
        <v>8.5</v>
      </c>
      <c r="L457" s="56" t="s">
        <v>52</v>
      </c>
      <c r="M457" s="56">
        <v>26.7</v>
      </c>
      <c r="N457" s="56">
        <v>513</v>
      </c>
      <c r="O457" s="56">
        <v>7.4</v>
      </c>
      <c r="P457" s="56" t="s">
        <v>53</v>
      </c>
      <c r="Q457" s="56">
        <v>100</v>
      </c>
      <c r="R457" s="56">
        <v>9</v>
      </c>
      <c r="S457" s="56">
        <v>41.7</v>
      </c>
      <c r="T457" s="56">
        <v>485</v>
      </c>
      <c r="U457" s="56">
        <v>5.7</v>
      </c>
      <c r="V457" s="56" t="s">
        <v>53</v>
      </c>
      <c r="W457" s="56">
        <v>4.5</v>
      </c>
      <c r="X457" s="56" t="s">
        <v>53</v>
      </c>
      <c r="Y457" s="56">
        <v>67.2</v>
      </c>
      <c r="Z457" s="56">
        <v>583</v>
      </c>
      <c r="AA457" s="56">
        <v>5.4</v>
      </c>
      <c r="AB457" s="56" t="s">
        <v>53</v>
      </c>
      <c r="AC457" s="56">
        <v>35.5</v>
      </c>
      <c r="AD457" s="56" t="s">
        <v>53</v>
      </c>
      <c r="AE457" s="56">
        <v>34.1</v>
      </c>
      <c r="AF457" s="56">
        <v>701</v>
      </c>
      <c r="AG457" s="56" t="s">
        <v>2148</v>
      </c>
      <c r="AH457" s="56">
        <v>513</v>
      </c>
      <c r="AJ457" s="56">
        <v>801</v>
      </c>
      <c r="AK457" s="56" t="s">
        <v>2148</v>
      </c>
      <c r="AL457" s="56">
        <v>9</v>
      </c>
      <c r="AN457" s="56">
        <v>485</v>
      </c>
      <c r="AP457" s="56">
        <v>801</v>
      </c>
      <c r="AQ457" s="56" t="s">
        <v>2148</v>
      </c>
      <c r="AR457" s="56">
        <v>801</v>
      </c>
      <c r="AS457" s="56" t="s">
        <v>2148</v>
      </c>
      <c r="AT457" s="56">
        <v>583</v>
      </c>
      <c r="AV457" s="56">
        <v>801</v>
      </c>
      <c r="AW457" s="56" t="s">
        <v>2148</v>
      </c>
      <c r="AX457" s="56">
        <v>801</v>
      </c>
      <c r="AY457" s="56" t="s">
        <v>2148</v>
      </c>
      <c r="AZ457" s="56">
        <v>456</v>
      </c>
      <c r="BB457" s="56">
        <v>403</v>
      </c>
    </row>
    <row r="458" spans="1:54" ht="16" x14ac:dyDescent="0.2">
      <c r="A458" s="56">
        <v>457</v>
      </c>
      <c r="B458" s="56">
        <v>456</v>
      </c>
      <c r="C458" s="56">
        <v>472</v>
      </c>
      <c r="D458" s="56" t="s">
        <v>1319</v>
      </c>
      <c r="E458" s="56" t="s">
        <v>80</v>
      </c>
      <c r="F458" s="56" t="s">
        <v>69</v>
      </c>
      <c r="G458" s="56" t="s">
        <v>77</v>
      </c>
      <c r="H458" s="56" t="s">
        <v>49</v>
      </c>
      <c r="I458" s="56" t="s">
        <v>50</v>
      </c>
      <c r="J458" s="56" t="s">
        <v>64</v>
      </c>
      <c r="K458" s="56">
        <v>23.7</v>
      </c>
      <c r="L458" s="56">
        <v>535</v>
      </c>
      <c r="M458" s="56">
        <v>9.9</v>
      </c>
      <c r="N458" s="56" t="s">
        <v>52</v>
      </c>
      <c r="O458" s="56">
        <v>17.100000000000001</v>
      </c>
      <c r="P458" s="56" t="s">
        <v>53</v>
      </c>
      <c r="Q458" s="56">
        <v>35.1</v>
      </c>
      <c r="R458" s="56">
        <v>525</v>
      </c>
      <c r="S458" s="56">
        <v>99.9</v>
      </c>
      <c r="T458" s="56">
        <v>102</v>
      </c>
      <c r="U458" s="56">
        <v>99.2</v>
      </c>
      <c r="V458" s="56">
        <v>64</v>
      </c>
      <c r="W458" s="56">
        <v>99.2</v>
      </c>
      <c r="X458" s="56">
        <v>53</v>
      </c>
      <c r="Y458" s="56">
        <v>77</v>
      </c>
      <c r="Z458" s="56">
        <v>404</v>
      </c>
      <c r="AA458" s="56">
        <v>24.7</v>
      </c>
      <c r="AB458" s="56">
        <v>645</v>
      </c>
      <c r="AC458" s="56">
        <v>54.5</v>
      </c>
      <c r="AD458" s="56" t="s">
        <v>1189</v>
      </c>
      <c r="AE458" s="56">
        <v>34.1</v>
      </c>
      <c r="AF458" s="56">
        <v>535</v>
      </c>
      <c r="AH458" s="56">
        <v>701</v>
      </c>
      <c r="AI458" s="56" t="s">
        <v>2148</v>
      </c>
      <c r="AJ458" s="56">
        <v>801</v>
      </c>
      <c r="AK458" s="56" t="s">
        <v>2148</v>
      </c>
      <c r="AL458" s="56">
        <v>525</v>
      </c>
      <c r="AN458" s="56">
        <v>102</v>
      </c>
      <c r="AP458" s="56">
        <v>64</v>
      </c>
      <c r="AR458" s="56">
        <v>53</v>
      </c>
      <c r="AT458" s="56">
        <v>404</v>
      </c>
      <c r="AV458" s="56">
        <v>645</v>
      </c>
      <c r="AX458" s="56">
        <v>610</v>
      </c>
      <c r="AY458" s="56" t="s">
        <v>2147</v>
      </c>
      <c r="AZ458" s="56">
        <v>456</v>
      </c>
      <c r="BB458" s="56">
        <v>472</v>
      </c>
    </row>
    <row r="459" spans="1:54" ht="16" x14ac:dyDescent="0.2">
      <c r="A459" s="56">
        <v>458</v>
      </c>
      <c r="B459" s="56">
        <v>458</v>
      </c>
      <c r="C459" s="56">
        <v>442</v>
      </c>
      <c r="D459" s="56" t="s">
        <v>1351</v>
      </c>
      <c r="E459" s="56" t="s">
        <v>46</v>
      </c>
      <c r="F459" s="56" t="s">
        <v>47</v>
      </c>
      <c r="G459" s="56" t="s">
        <v>77</v>
      </c>
      <c r="H459" s="56" t="s">
        <v>49</v>
      </c>
      <c r="I459" s="56" t="s">
        <v>50</v>
      </c>
      <c r="J459" s="56" t="s">
        <v>64</v>
      </c>
      <c r="K459" s="56">
        <v>25.2</v>
      </c>
      <c r="L459" s="56">
        <v>508</v>
      </c>
      <c r="M459" s="56">
        <v>30.1</v>
      </c>
      <c r="N459" s="56">
        <v>473</v>
      </c>
      <c r="O459" s="56">
        <v>73.099999999999994</v>
      </c>
      <c r="P459" s="56">
        <v>209</v>
      </c>
      <c r="Q459" s="56">
        <v>22.8</v>
      </c>
      <c r="R459" s="56">
        <v>672</v>
      </c>
      <c r="S459" s="56">
        <v>22.7</v>
      </c>
      <c r="T459" s="56">
        <v>679</v>
      </c>
      <c r="U459" s="56">
        <v>9</v>
      </c>
      <c r="V459" s="56" t="s">
        <v>53</v>
      </c>
      <c r="W459" s="56">
        <v>14.7</v>
      </c>
      <c r="X459" s="56" t="s">
        <v>53</v>
      </c>
      <c r="Y459" s="56">
        <v>82.5</v>
      </c>
      <c r="Z459" s="56">
        <v>303</v>
      </c>
      <c r="AA459" s="56">
        <v>32.299999999999997</v>
      </c>
      <c r="AB459" s="56">
        <v>524</v>
      </c>
      <c r="AC459" s="56">
        <v>75</v>
      </c>
      <c r="AD459" s="56">
        <v>236</v>
      </c>
      <c r="AE459" s="56">
        <v>34</v>
      </c>
      <c r="AF459" s="56">
        <v>508</v>
      </c>
      <c r="AH459" s="56">
        <v>473</v>
      </c>
      <c r="AJ459" s="56">
        <v>209</v>
      </c>
      <c r="AL459" s="56">
        <v>672</v>
      </c>
      <c r="AN459" s="56">
        <v>679</v>
      </c>
      <c r="AP459" s="56">
        <v>801</v>
      </c>
      <c r="AQ459" s="56" t="s">
        <v>2148</v>
      </c>
      <c r="AR459" s="56">
        <v>801</v>
      </c>
      <c r="AS459" s="56" t="s">
        <v>2148</v>
      </c>
      <c r="AT459" s="56">
        <v>303</v>
      </c>
      <c r="AV459" s="56">
        <v>524</v>
      </c>
      <c r="AX459" s="56">
        <v>236</v>
      </c>
      <c r="AZ459" s="56">
        <v>458</v>
      </c>
      <c r="BB459" s="56">
        <v>442</v>
      </c>
    </row>
    <row r="460" spans="1:54" ht="16" x14ac:dyDescent="0.2">
      <c r="A460" s="56">
        <v>459</v>
      </c>
      <c r="B460" s="56">
        <v>458</v>
      </c>
      <c r="C460" s="56">
        <v>534</v>
      </c>
      <c r="D460" s="56" t="s">
        <v>1726</v>
      </c>
      <c r="E460" s="56" t="s">
        <v>125</v>
      </c>
      <c r="F460" s="56" t="s">
        <v>47</v>
      </c>
      <c r="G460" s="56" t="s">
        <v>84</v>
      </c>
      <c r="H460" s="56" t="s">
        <v>82</v>
      </c>
      <c r="I460" s="56" t="s">
        <v>59</v>
      </c>
      <c r="J460" s="56" t="s">
        <v>64</v>
      </c>
      <c r="K460" s="56">
        <v>55.7</v>
      </c>
      <c r="L460" s="56">
        <v>199</v>
      </c>
      <c r="M460" s="56">
        <v>30.8</v>
      </c>
      <c r="N460" s="56">
        <v>464</v>
      </c>
      <c r="O460" s="56">
        <v>40.799999999999997</v>
      </c>
      <c r="P460" s="56">
        <v>496</v>
      </c>
      <c r="Q460" s="56">
        <v>2.9</v>
      </c>
      <c r="R460" s="56" t="s">
        <v>53</v>
      </c>
      <c r="S460" s="56">
        <v>7.2</v>
      </c>
      <c r="T460" s="56" t="s">
        <v>53</v>
      </c>
      <c r="U460" s="56">
        <v>41.6</v>
      </c>
      <c r="V460" s="56">
        <v>478</v>
      </c>
      <c r="W460" s="56">
        <v>31.1</v>
      </c>
      <c r="X460" s="56">
        <v>601</v>
      </c>
      <c r="Y460" s="56">
        <v>54.1</v>
      </c>
      <c r="Z460" s="56">
        <v>780</v>
      </c>
      <c r="AA460" s="56">
        <v>37.700000000000003</v>
      </c>
      <c r="AB460" s="56">
        <v>463</v>
      </c>
      <c r="AC460" s="56">
        <v>39.4</v>
      </c>
      <c r="AD460" s="56" t="s">
        <v>53</v>
      </c>
      <c r="AE460" s="56">
        <v>34</v>
      </c>
      <c r="AF460" s="56">
        <v>199</v>
      </c>
      <c r="AH460" s="56">
        <v>464</v>
      </c>
      <c r="AJ460" s="56">
        <v>496</v>
      </c>
      <c r="AL460" s="56">
        <v>801</v>
      </c>
      <c r="AM460" s="56" t="s">
        <v>2148</v>
      </c>
      <c r="AN460" s="56">
        <v>801</v>
      </c>
      <c r="AO460" s="56" t="s">
        <v>2148</v>
      </c>
      <c r="AP460" s="56">
        <v>478</v>
      </c>
      <c r="AR460" s="56">
        <v>601</v>
      </c>
      <c r="AT460" s="56">
        <v>780</v>
      </c>
      <c r="AV460" s="56">
        <v>463</v>
      </c>
      <c r="AX460" s="56">
        <v>801</v>
      </c>
      <c r="AY460" s="56" t="s">
        <v>2148</v>
      </c>
      <c r="AZ460" s="56">
        <v>458</v>
      </c>
      <c r="BB460" s="56">
        <v>534</v>
      </c>
    </row>
    <row r="461" spans="1:54" ht="16" x14ac:dyDescent="0.2">
      <c r="A461" s="56">
        <v>460</v>
      </c>
      <c r="B461" s="56">
        <v>458</v>
      </c>
      <c r="C461" s="56">
        <v>393</v>
      </c>
      <c r="D461" s="56" t="s">
        <v>1342</v>
      </c>
      <c r="E461" s="56" t="s">
        <v>46</v>
      </c>
      <c r="F461" s="56" t="s">
        <v>47</v>
      </c>
      <c r="G461" s="56" t="s">
        <v>77</v>
      </c>
      <c r="H461" s="56" t="s">
        <v>49</v>
      </c>
      <c r="I461" s="56" t="s">
        <v>50</v>
      </c>
      <c r="J461" s="56" t="s">
        <v>64</v>
      </c>
      <c r="K461" s="56">
        <v>24.7</v>
      </c>
      <c r="L461" s="56">
        <v>517</v>
      </c>
      <c r="M461" s="56">
        <v>13.6</v>
      </c>
      <c r="N461" s="56" t="s">
        <v>52</v>
      </c>
      <c r="O461" s="56">
        <v>10</v>
      </c>
      <c r="P461" s="56" t="s">
        <v>53</v>
      </c>
      <c r="Q461" s="56">
        <v>62.4</v>
      </c>
      <c r="R461" s="56">
        <v>268</v>
      </c>
      <c r="S461" s="56">
        <v>71.400000000000006</v>
      </c>
      <c r="T461" s="56">
        <v>331</v>
      </c>
      <c r="U461" s="56">
        <v>10</v>
      </c>
      <c r="V461" s="56" t="s">
        <v>53</v>
      </c>
      <c r="W461" s="56">
        <v>15.7</v>
      </c>
      <c r="X461" s="56" t="s">
        <v>53</v>
      </c>
      <c r="Y461" s="56">
        <v>62.2</v>
      </c>
      <c r="Z461" s="56">
        <v>662</v>
      </c>
      <c r="AA461" s="56">
        <v>14.3</v>
      </c>
      <c r="AB461" s="56" t="s">
        <v>53</v>
      </c>
      <c r="AC461" s="56">
        <v>84.3</v>
      </c>
      <c r="AD461" s="56">
        <v>122</v>
      </c>
      <c r="AE461" s="56">
        <v>34</v>
      </c>
      <c r="AF461" s="56">
        <v>517</v>
      </c>
      <c r="AH461" s="56">
        <v>701</v>
      </c>
      <c r="AI461" s="56" t="s">
        <v>2148</v>
      </c>
      <c r="AJ461" s="56">
        <v>801</v>
      </c>
      <c r="AK461" s="56" t="s">
        <v>2148</v>
      </c>
      <c r="AL461" s="56">
        <v>268</v>
      </c>
      <c r="AN461" s="56">
        <v>331</v>
      </c>
      <c r="AP461" s="56">
        <v>801</v>
      </c>
      <c r="AQ461" s="56" t="s">
        <v>2148</v>
      </c>
      <c r="AR461" s="56">
        <v>801</v>
      </c>
      <c r="AS461" s="56" t="s">
        <v>2148</v>
      </c>
      <c r="AT461" s="56">
        <v>662</v>
      </c>
      <c r="AV461" s="56">
        <v>801</v>
      </c>
      <c r="AW461" s="56" t="s">
        <v>2148</v>
      </c>
      <c r="AX461" s="56">
        <v>122</v>
      </c>
      <c r="AZ461" s="56">
        <v>458</v>
      </c>
      <c r="BB461" s="56">
        <v>393</v>
      </c>
    </row>
    <row r="462" spans="1:54" ht="16" x14ac:dyDescent="0.2">
      <c r="A462" s="56">
        <v>461</v>
      </c>
      <c r="B462" s="56">
        <v>461</v>
      </c>
      <c r="C462" s="56">
        <v>554</v>
      </c>
      <c r="D462" s="56" t="s">
        <v>1501</v>
      </c>
      <c r="E462" s="56" t="s">
        <v>255</v>
      </c>
      <c r="F462" s="56" t="s">
        <v>76</v>
      </c>
      <c r="G462" s="56" t="s">
        <v>77</v>
      </c>
      <c r="H462" s="56" t="s">
        <v>49</v>
      </c>
      <c r="I462" s="56" t="s">
        <v>50</v>
      </c>
      <c r="J462" s="56" t="s">
        <v>64</v>
      </c>
      <c r="K462" s="56">
        <v>32</v>
      </c>
      <c r="L462" s="56">
        <v>386</v>
      </c>
      <c r="M462" s="56">
        <v>47.8</v>
      </c>
      <c r="N462" s="56">
        <v>273</v>
      </c>
      <c r="O462" s="56">
        <v>23.1</v>
      </c>
      <c r="P462" s="56">
        <v>774</v>
      </c>
      <c r="Q462" s="56">
        <v>12.3</v>
      </c>
      <c r="R462" s="56" t="s">
        <v>53</v>
      </c>
      <c r="S462" s="56">
        <v>66.7</v>
      </c>
      <c r="T462" s="56">
        <v>350</v>
      </c>
      <c r="U462" s="56">
        <v>87.9</v>
      </c>
      <c r="V462" s="56">
        <v>183</v>
      </c>
      <c r="W462" s="56">
        <v>83.8</v>
      </c>
      <c r="X462" s="56">
        <v>180</v>
      </c>
      <c r="Y462" s="56">
        <v>54.6</v>
      </c>
      <c r="Z462" s="56">
        <v>775</v>
      </c>
      <c r="AA462" s="56">
        <v>5.8</v>
      </c>
      <c r="AB462" s="56" t="s">
        <v>53</v>
      </c>
      <c r="AC462" s="56">
        <v>52.1</v>
      </c>
      <c r="AD462" s="56" t="s">
        <v>1318</v>
      </c>
      <c r="AE462" s="56">
        <v>33.9</v>
      </c>
      <c r="AF462" s="56">
        <v>386</v>
      </c>
      <c r="AH462" s="56">
        <v>273</v>
      </c>
      <c r="AJ462" s="56">
        <v>774</v>
      </c>
      <c r="AL462" s="56">
        <v>801</v>
      </c>
      <c r="AM462" s="56" t="s">
        <v>2148</v>
      </c>
      <c r="AN462" s="56">
        <v>350</v>
      </c>
      <c r="AP462" s="56">
        <v>183</v>
      </c>
      <c r="AR462" s="56">
        <v>180</v>
      </c>
      <c r="AT462" s="56">
        <v>775</v>
      </c>
      <c r="AV462" s="56">
        <v>801</v>
      </c>
      <c r="AW462" s="56" t="s">
        <v>2148</v>
      </c>
      <c r="AX462" s="56">
        <v>661</v>
      </c>
      <c r="AY462" s="56" t="s">
        <v>2147</v>
      </c>
      <c r="AZ462" s="56">
        <v>461</v>
      </c>
      <c r="BB462" s="56">
        <v>554</v>
      </c>
    </row>
    <row r="463" spans="1:54" ht="16" x14ac:dyDescent="0.2">
      <c r="A463" s="56">
        <v>462</v>
      </c>
      <c r="B463" s="56">
        <v>461</v>
      </c>
      <c r="C463" s="56">
        <v>442</v>
      </c>
      <c r="D463" s="56" t="s">
        <v>1448</v>
      </c>
      <c r="E463" s="56" t="s">
        <v>68</v>
      </c>
      <c r="F463" s="56" t="s">
        <v>69</v>
      </c>
      <c r="G463" s="56" t="s">
        <v>58</v>
      </c>
      <c r="H463" s="56" t="s">
        <v>62</v>
      </c>
      <c r="I463" s="56" t="s">
        <v>50</v>
      </c>
      <c r="J463" s="56" t="s">
        <v>64</v>
      </c>
      <c r="K463" s="56">
        <v>28.8</v>
      </c>
      <c r="L463" s="56">
        <v>432</v>
      </c>
      <c r="M463" s="56">
        <v>31.1</v>
      </c>
      <c r="N463" s="56">
        <v>460</v>
      </c>
      <c r="O463" s="56">
        <v>93.6</v>
      </c>
      <c r="P463" s="56">
        <v>87</v>
      </c>
      <c r="Q463" s="56">
        <v>13</v>
      </c>
      <c r="R463" s="56" t="s">
        <v>53</v>
      </c>
      <c r="S463" s="56">
        <v>9.1</v>
      </c>
      <c r="T463" s="56" t="s">
        <v>53</v>
      </c>
      <c r="U463" s="56">
        <v>70.599999999999994</v>
      </c>
      <c r="V463" s="56">
        <v>272</v>
      </c>
      <c r="W463" s="56">
        <v>69.5</v>
      </c>
      <c r="X463" s="56">
        <v>274</v>
      </c>
      <c r="Y463" s="56">
        <v>55.7</v>
      </c>
      <c r="Z463" s="56">
        <v>758</v>
      </c>
      <c r="AA463" s="56">
        <v>13.3</v>
      </c>
      <c r="AB463" s="56" t="s">
        <v>53</v>
      </c>
      <c r="AC463" s="56">
        <v>43.8</v>
      </c>
      <c r="AD463" s="56" t="s">
        <v>53</v>
      </c>
      <c r="AE463" s="56">
        <v>33.9</v>
      </c>
      <c r="AF463" s="56">
        <v>432</v>
      </c>
      <c r="AH463" s="56">
        <v>460</v>
      </c>
      <c r="AJ463" s="56">
        <v>87</v>
      </c>
      <c r="AL463" s="56">
        <v>801</v>
      </c>
      <c r="AM463" s="56" t="s">
        <v>2148</v>
      </c>
      <c r="AN463" s="56">
        <v>801</v>
      </c>
      <c r="AO463" s="56" t="s">
        <v>2148</v>
      </c>
      <c r="AP463" s="56">
        <v>272</v>
      </c>
      <c r="AR463" s="56">
        <v>274</v>
      </c>
      <c r="AT463" s="56">
        <v>758</v>
      </c>
      <c r="AV463" s="56">
        <v>801</v>
      </c>
      <c r="AW463" s="56" t="s">
        <v>2148</v>
      </c>
      <c r="AX463" s="56">
        <v>801</v>
      </c>
      <c r="AY463" s="56" t="s">
        <v>2148</v>
      </c>
      <c r="AZ463" s="56">
        <v>461</v>
      </c>
      <c r="BB463" s="56">
        <v>442</v>
      </c>
    </row>
    <row r="464" spans="1:54" ht="16" x14ac:dyDescent="0.2">
      <c r="A464" s="56">
        <v>463</v>
      </c>
      <c r="B464" s="56">
        <v>461</v>
      </c>
      <c r="C464" s="56">
        <v>477</v>
      </c>
      <c r="D464" s="56" t="s">
        <v>1302</v>
      </c>
      <c r="E464" s="56" t="s">
        <v>80</v>
      </c>
      <c r="F464" s="56" t="s">
        <v>69</v>
      </c>
      <c r="G464" s="56" t="s">
        <v>77</v>
      </c>
      <c r="H464" s="56" t="s">
        <v>49</v>
      </c>
      <c r="I464" s="56" t="s">
        <v>50</v>
      </c>
      <c r="J464" s="56" t="s">
        <v>64</v>
      </c>
      <c r="K464" s="56">
        <v>22.8</v>
      </c>
      <c r="L464" s="56">
        <v>548</v>
      </c>
      <c r="M464" s="56">
        <v>11.8</v>
      </c>
      <c r="N464" s="56" t="s">
        <v>52</v>
      </c>
      <c r="O464" s="56">
        <v>15.1</v>
      </c>
      <c r="P464" s="56" t="s">
        <v>53</v>
      </c>
      <c r="Q464" s="56">
        <v>41</v>
      </c>
      <c r="R464" s="56">
        <v>460</v>
      </c>
      <c r="S464" s="56">
        <v>96.3</v>
      </c>
      <c r="T464" s="56">
        <v>164</v>
      </c>
      <c r="U464" s="56">
        <v>88.9</v>
      </c>
      <c r="V464" s="56">
        <v>177</v>
      </c>
      <c r="W464" s="56">
        <v>89.9</v>
      </c>
      <c r="X464" s="56">
        <v>151</v>
      </c>
      <c r="Y464" s="56">
        <v>73</v>
      </c>
      <c r="Z464" s="56">
        <v>487</v>
      </c>
      <c r="AA464" s="56">
        <v>12.3</v>
      </c>
      <c r="AB464" s="56" t="s">
        <v>53</v>
      </c>
      <c r="AC464" s="56">
        <v>61.7</v>
      </c>
      <c r="AD464" s="56" t="s">
        <v>195</v>
      </c>
      <c r="AE464" s="56">
        <v>33.9</v>
      </c>
      <c r="AF464" s="56">
        <v>548</v>
      </c>
      <c r="AH464" s="56">
        <v>701</v>
      </c>
      <c r="AI464" s="56" t="s">
        <v>2148</v>
      </c>
      <c r="AJ464" s="56">
        <v>801</v>
      </c>
      <c r="AK464" s="56" t="s">
        <v>2148</v>
      </c>
      <c r="AL464" s="56">
        <v>460</v>
      </c>
      <c r="AN464" s="56">
        <v>164</v>
      </c>
      <c r="AP464" s="56">
        <v>177</v>
      </c>
      <c r="AR464" s="56">
        <v>151</v>
      </c>
      <c r="AT464" s="56">
        <v>487</v>
      </c>
      <c r="AV464" s="56">
        <v>801</v>
      </c>
      <c r="AW464" s="56" t="s">
        <v>2148</v>
      </c>
      <c r="AX464" s="56">
        <v>464</v>
      </c>
      <c r="AY464" s="56" t="s">
        <v>2147</v>
      </c>
      <c r="AZ464" s="56">
        <v>461</v>
      </c>
      <c r="BB464" s="56">
        <v>477</v>
      </c>
    </row>
    <row r="465" spans="1:54" ht="16" x14ac:dyDescent="0.2">
      <c r="A465" s="56">
        <v>464</v>
      </c>
      <c r="B465" s="56">
        <v>461</v>
      </c>
      <c r="C465" s="56">
        <v>389</v>
      </c>
      <c r="D465" s="56" t="s">
        <v>164</v>
      </c>
      <c r="E465" s="56" t="s">
        <v>133</v>
      </c>
      <c r="F465" s="56" t="s">
        <v>69</v>
      </c>
      <c r="G465" s="56" t="s">
        <v>48</v>
      </c>
      <c r="H465" s="56" t="s">
        <v>88</v>
      </c>
      <c r="I465" s="56" t="s">
        <v>50</v>
      </c>
      <c r="J465" s="56" t="s">
        <v>51</v>
      </c>
      <c r="K465" s="56">
        <v>4.8</v>
      </c>
      <c r="L465" s="56" t="s">
        <v>52</v>
      </c>
      <c r="M465" s="56">
        <v>3.1</v>
      </c>
      <c r="N465" s="56" t="s">
        <v>52</v>
      </c>
      <c r="O465" s="56">
        <v>89.3</v>
      </c>
      <c r="P465" s="56">
        <v>108</v>
      </c>
      <c r="Q465" s="56">
        <v>99.5</v>
      </c>
      <c r="R465" s="56">
        <v>28</v>
      </c>
      <c r="S465" s="56">
        <v>6.2</v>
      </c>
      <c r="T465" s="56" t="s">
        <v>53</v>
      </c>
      <c r="U465" s="56">
        <v>11.3</v>
      </c>
      <c r="V465" s="56" t="s">
        <v>53</v>
      </c>
      <c r="W465" s="56">
        <v>16.3</v>
      </c>
      <c r="X465" s="56" t="s">
        <v>53</v>
      </c>
      <c r="Y465" s="56">
        <v>35.5</v>
      </c>
      <c r="Z465" s="56" t="s">
        <v>53</v>
      </c>
      <c r="AA465" s="56">
        <v>4.0999999999999996</v>
      </c>
      <c r="AB465" s="56" t="s">
        <v>53</v>
      </c>
      <c r="AC465" s="56">
        <v>26.1</v>
      </c>
      <c r="AD465" s="56" t="s">
        <v>53</v>
      </c>
      <c r="AE465" s="56">
        <v>33.9</v>
      </c>
      <c r="AF465" s="56">
        <v>701</v>
      </c>
      <c r="AG465" s="56" t="s">
        <v>2148</v>
      </c>
      <c r="AH465" s="56">
        <v>701</v>
      </c>
      <c r="AI465" s="56" t="s">
        <v>2148</v>
      </c>
      <c r="AJ465" s="56">
        <v>108</v>
      </c>
      <c r="AL465" s="56">
        <v>28</v>
      </c>
      <c r="AN465" s="56">
        <v>801</v>
      </c>
      <c r="AO465" s="56" t="s">
        <v>2148</v>
      </c>
      <c r="AP465" s="56">
        <v>801</v>
      </c>
      <c r="AQ465" s="56" t="s">
        <v>2148</v>
      </c>
      <c r="AR465" s="56">
        <v>801</v>
      </c>
      <c r="AS465" s="56" t="s">
        <v>2148</v>
      </c>
      <c r="AT465" s="56">
        <v>801</v>
      </c>
      <c r="AU465" s="56" t="s">
        <v>2148</v>
      </c>
      <c r="AV465" s="56">
        <v>801</v>
      </c>
      <c r="AW465" s="56" t="s">
        <v>2148</v>
      </c>
      <c r="AX465" s="56">
        <v>801</v>
      </c>
      <c r="AY465" s="56" t="s">
        <v>2148</v>
      </c>
      <c r="AZ465" s="56">
        <v>461</v>
      </c>
      <c r="BB465" s="56">
        <v>389</v>
      </c>
    </row>
    <row r="466" spans="1:54" ht="16" x14ac:dyDescent="0.2">
      <c r="A466" s="56">
        <v>465</v>
      </c>
      <c r="B466" s="56">
        <v>465</v>
      </c>
      <c r="C466" s="56">
        <v>383</v>
      </c>
      <c r="D466" s="56" t="s">
        <v>1005</v>
      </c>
      <c r="E466" s="56" t="s">
        <v>130</v>
      </c>
      <c r="F466" s="56" t="s">
        <v>76</v>
      </c>
      <c r="G466" s="56" t="s">
        <v>77</v>
      </c>
      <c r="H466" s="56" t="s">
        <v>88</v>
      </c>
      <c r="I466" s="56" t="s">
        <v>50</v>
      </c>
      <c r="J466" s="56" t="s">
        <v>64</v>
      </c>
      <c r="K466" s="56">
        <v>15</v>
      </c>
      <c r="L466" s="56" t="s">
        <v>52</v>
      </c>
      <c r="M466" s="56">
        <v>19.399999999999999</v>
      </c>
      <c r="N466" s="56">
        <v>674</v>
      </c>
      <c r="O466" s="56">
        <v>9.1999999999999993</v>
      </c>
      <c r="P466" s="56" t="s">
        <v>53</v>
      </c>
      <c r="Q466" s="56">
        <v>99.8</v>
      </c>
      <c r="R466" s="56">
        <v>23</v>
      </c>
      <c r="U466" s="56">
        <v>1.6</v>
      </c>
      <c r="V466" s="56" t="s">
        <v>53</v>
      </c>
      <c r="W466" s="56">
        <v>6</v>
      </c>
      <c r="X466" s="56" t="s">
        <v>53</v>
      </c>
      <c r="Y466" s="56">
        <v>47.3</v>
      </c>
      <c r="Z466" s="56" t="s">
        <v>53</v>
      </c>
      <c r="AA466" s="56">
        <v>17.8</v>
      </c>
      <c r="AB466" s="56">
        <v>763</v>
      </c>
      <c r="AC466" s="56">
        <v>64.5</v>
      </c>
      <c r="AD466" s="56" t="s">
        <v>317</v>
      </c>
      <c r="AE466" s="56">
        <v>33.799999999999997</v>
      </c>
      <c r="AF466" s="56">
        <v>701</v>
      </c>
      <c r="AG466" s="56" t="s">
        <v>2148</v>
      </c>
      <c r="AH466" s="56">
        <v>674</v>
      </c>
      <c r="AJ466" s="56">
        <v>801</v>
      </c>
      <c r="AK466" s="56" t="s">
        <v>2148</v>
      </c>
      <c r="AL466" s="56">
        <v>23</v>
      </c>
      <c r="AP466" s="56">
        <v>801</v>
      </c>
      <c r="AQ466" s="56" t="s">
        <v>2148</v>
      </c>
      <c r="AR466" s="56">
        <v>801</v>
      </c>
      <c r="AS466" s="56" t="s">
        <v>2148</v>
      </c>
      <c r="AT466" s="56">
        <v>801</v>
      </c>
      <c r="AU466" s="56" t="s">
        <v>2148</v>
      </c>
      <c r="AV466" s="56">
        <v>763</v>
      </c>
      <c r="AX466" s="56">
        <v>409</v>
      </c>
      <c r="AY466" s="56" t="s">
        <v>2147</v>
      </c>
      <c r="AZ466" s="56">
        <v>465</v>
      </c>
      <c r="BB466" s="56">
        <v>383</v>
      </c>
    </row>
    <row r="467" spans="1:54" ht="16" x14ac:dyDescent="0.2">
      <c r="A467" s="56">
        <v>466</v>
      </c>
      <c r="B467" s="56">
        <v>465</v>
      </c>
      <c r="C467" s="56">
        <v>415</v>
      </c>
      <c r="D467" s="56" t="s">
        <v>1276</v>
      </c>
      <c r="E467" s="56" t="s">
        <v>160</v>
      </c>
      <c r="F467" s="56" t="s">
        <v>47</v>
      </c>
      <c r="G467" s="56" t="s">
        <v>84</v>
      </c>
      <c r="H467" s="56" t="s">
        <v>49</v>
      </c>
      <c r="I467" s="56" t="s">
        <v>50</v>
      </c>
      <c r="J467" s="56" t="s">
        <v>64</v>
      </c>
      <c r="K467" s="56">
        <v>21.7</v>
      </c>
      <c r="L467" s="56">
        <v>572</v>
      </c>
      <c r="M467" s="56">
        <v>18</v>
      </c>
      <c r="N467" s="56" t="s">
        <v>52</v>
      </c>
      <c r="O467" s="56">
        <v>5.2</v>
      </c>
      <c r="P467" s="56" t="s">
        <v>53</v>
      </c>
      <c r="Q467" s="56">
        <v>32</v>
      </c>
      <c r="R467" s="56">
        <v>563</v>
      </c>
      <c r="S467" s="56">
        <v>64</v>
      </c>
      <c r="T467" s="56">
        <v>362</v>
      </c>
      <c r="U467" s="56">
        <v>94.4</v>
      </c>
      <c r="V467" s="56">
        <v>135</v>
      </c>
      <c r="W467" s="56">
        <v>94.8</v>
      </c>
      <c r="X467" s="56">
        <v>112</v>
      </c>
      <c r="Y467" s="56">
        <v>75.599999999999994</v>
      </c>
      <c r="Z467" s="56">
        <v>429</v>
      </c>
      <c r="AA467" s="56">
        <v>58.4</v>
      </c>
      <c r="AB467" s="56">
        <v>281</v>
      </c>
      <c r="AC467" s="56">
        <v>81.8</v>
      </c>
      <c r="AD467" s="56">
        <v>153</v>
      </c>
      <c r="AE467" s="56">
        <v>33.799999999999997</v>
      </c>
      <c r="AF467" s="56">
        <v>572</v>
      </c>
      <c r="AH467" s="56">
        <v>701</v>
      </c>
      <c r="AI467" s="56" t="s">
        <v>2148</v>
      </c>
      <c r="AJ467" s="56">
        <v>801</v>
      </c>
      <c r="AK467" s="56" t="s">
        <v>2148</v>
      </c>
      <c r="AL467" s="56">
        <v>563</v>
      </c>
      <c r="AN467" s="56">
        <v>362</v>
      </c>
      <c r="AP467" s="56">
        <v>135</v>
      </c>
      <c r="AR467" s="56">
        <v>112</v>
      </c>
      <c r="AT467" s="56">
        <v>429</v>
      </c>
      <c r="AV467" s="56">
        <v>281</v>
      </c>
      <c r="AX467" s="56">
        <v>153</v>
      </c>
      <c r="AZ467" s="56">
        <v>465</v>
      </c>
      <c r="BB467" s="56">
        <v>415</v>
      </c>
    </row>
    <row r="468" spans="1:54" ht="16" x14ac:dyDescent="0.2">
      <c r="A468" s="56">
        <v>467</v>
      </c>
      <c r="B468" s="56">
        <v>465</v>
      </c>
      <c r="C468" s="56">
        <v>489</v>
      </c>
      <c r="D468" s="56" t="s">
        <v>1473</v>
      </c>
      <c r="E468" s="56" t="s">
        <v>75</v>
      </c>
      <c r="F468" s="56" t="s">
        <v>76</v>
      </c>
      <c r="G468" s="56" t="s">
        <v>84</v>
      </c>
      <c r="H468" s="56" t="s">
        <v>62</v>
      </c>
      <c r="I468" s="56" t="s">
        <v>50</v>
      </c>
      <c r="J468" s="56" t="s">
        <v>64</v>
      </c>
      <c r="K468" s="56">
        <v>29.8</v>
      </c>
      <c r="L468" s="56">
        <v>410</v>
      </c>
      <c r="M468" s="56">
        <v>21.4</v>
      </c>
      <c r="N468" s="56">
        <v>615</v>
      </c>
      <c r="O468" s="56">
        <v>51.1</v>
      </c>
      <c r="P468" s="56">
        <v>369</v>
      </c>
      <c r="Q468" s="56">
        <v>48.5</v>
      </c>
      <c r="R468" s="56">
        <v>385</v>
      </c>
      <c r="S468" s="56">
        <v>29.6</v>
      </c>
      <c r="T468" s="56">
        <v>589</v>
      </c>
      <c r="U468" s="56">
        <v>10.199999999999999</v>
      </c>
      <c r="V468" s="56" t="s">
        <v>53</v>
      </c>
      <c r="W468" s="56">
        <v>7.8</v>
      </c>
      <c r="X468" s="56" t="s">
        <v>53</v>
      </c>
      <c r="Y468" s="56">
        <v>62.5</v>
      </c>
      <c r="Z468" s="56">
        <v>657</v>
      </c>
      <c r="AA468" s="56">
        <v>12.5</v>
      </c>
      <c r="AB468" s="56" t="s">
        <v>53</v>
      </c>
      <c r="AC468" s="56">
        <v>42.9</v>
      </c>
      <c r="AD468" s="56" t="s">
        <v>53</v>
      </c>
      <c r="AE468" s="56">
        <v>33.799999999999997</v>
      </c>
      <c r="AF468" s="56">
        <v>410</v>
      </c>
      <c r="AH468" s="56">
        <v>615</v>
      </c>
      <c r="AJ468" s="56">
        <v>369</v>
      </c>
      <c r="AL468" s="56">
        <v>385</v>
      </c>
      <c r="AN468" s="56">
        <v>589</v>
      </c>
      <c r="AP468" s="56">
        <v>801</v>
      </c>
      <c r="AQ468" s="56" t="s">
        <v>2148</v>
      </c>
      <c r="AR468" s="56">
        <v>801</v>
      </c>
      <c r="AS468" s="56" t="s">
        <v>2148</v>
      </c>
      <c r="AT468" s="56">
        <v>657</v>
      </c>
      <c r="AV468" s="56">
        <v>801</v>
      </c>
      <c r="AW468" s="56" t="s">
        <v>2148</v>
      </c>
      <c r="AX468" s="56">
        <v>801</v>
      </c>
      <c r="AY468" s="56" t="s">
        <v>2148</v>
      </c>
      <c r="AZ468" s="56">
        <v>465</v>
      </c>
      <c r="BB468" s="56">
        <v>489</v>
      </c>
    </row>
    <row r="469" spans="1:54" ht="16" x14ac:dyDescent="0.2">
      <c r="A469" s="56">
        <v>468</v>
      </c>
      <c r="B469" s="56">
        <v>465</v>
      </c>
      <c r="C469" s="56">
        <v>452</v>
      </c>
      <c r="D469" s="56" t="s">
        <v>1121</v>
      </c>
      <c r="E469" s="56" t="s">
        <v>46</v>
      </c>
      <c r="F469" s="56" t="s">
        <v>47</v>
      </c>
      <c r="G469" s="56" t="s">
        <v>77</v>
      </c>
      <c r="H469" s="56" t="s">
        <v>82</v>
      </c>
      <c r="I469" s="56" t="s">
        <v>50</v>
      </c>
      <c r="J469" s="56" t="s">
        <v>64</v>
      </c>
      <c r="K469" s="56">
        <v>17.600000000000001</v>
      </c>
      <c r="L469" s="56">
        <v>697</v>
      </c>
      <c r="M469" s="56">
        <v>22.8</v>
      </c>
      <c r="N469" s="56">
        <v>582</v>
      </c>
      <c r="O469" s="56">
        <v>91.9</v>
      </c>
      <c r="P469" s="56">
        <v>97</v>
      </c>
      <c r="Q469" s="56">
        <v>13.6</v>
      </c>
      <c r="R469" s="56" t="s">
        <v>53</v>
      </c>
      <c r="S469" s="56">
        <v>79</v>
      </c>
      <c r="T469" s="56">
        <v>301</v>
      </c>
      <c r="U469" s="56">
        <v>12.6</v>
      </c>
      <c r="V469" s="56" t="s">
        <v>53</v>
      </c>
      <c r="W469" s="56">
        <v>18.600000000000001</v>
      </c>
      <c r="X469" s="56">
        <v>786</v>
      </c>
      <c r="Y469" s="56">
        <v>87.5</v>
      </c>
      <c r="Z469" s="56">
        <v>210</v>
      </c>
      <c r="AA469" s="56">
        <v>42.8</v>
      </c>
      <c r="AB469" s="56">
        <v>409</v>
      </c>
      <c r="AC469" s="56">
        <v>62.2</v>
      </c>
      <c r="AD469" s="56" t="s">
        <v>913</v>
      </c>
      <c r="AE469" s="56">
        <v>33.799999999999997</v>
      </c>
      <c r="AF469" s="56">
        <v>697</v>
      </c>
      <c r="AH469" s="56">
        <v>582</v>
      </c>
      <c r="AJ469" s="56">
        <v>97</v>
      </c>
      <c r="AL469" s="56">
        <v>801</v>
      </c>
      <c r="AM469" s="56" t="s">
        <v>2148</v>
      </c>
      <c r="AN469" s="56">
        <v>301</v>
      </c>
      <c r="AP469" s="56">
        <v>801</v>
      </c>
      <c r="AQ469" s="56" t="s">
        <v>2148</v>
      </c>
      <c r="AR469" s="56">
        <v>786</v>
      </c>
      <c r="AT469" s="56">
        <v>210</v>
      </c>
      <c r="AV469" s="56">
        <v>409</v>
      </c>
      <c r="AX469" s="56">
        <v>454</v>
      </c>
      <c r="AY469" s="56" t="s">
        <v>2147</v>
      </c>
      <c r="AZ469" s="56">
        <v>465</v>
      </c>
      <c r="BB469" s="56">
        <v>452</v>
      </c>
    </row>
    <row r="470" spans="1:54" ht="16" x14ac:dyDescent="0.2">
      <c r="A470" s="56">
        <v>469</v>
      </c>
      <c r="B470" s="56">
        <v>469</v>
      </c>
      <c r="C470" s="56">
        <v>471</v>
      </c>
      <c r="D470" s="56" t="s">
        <v>1199</v>
      </c>
      <c r="E470" s="56" t="s">
        <v>767</v>
      </c>
      <c r="F470" s="56" t="s">
        <v>76</v>
      </c>
      <c r="G470" s="56" t="s">
        <v>77</v>
      </c>
      <c r="H470" s="56" t="s">
        <v>82</v>
      </c>
      <c r="I470" s="56" t="s">
        <v>50</v>
      </c>
      <c r="J470" s="56" t="s">
        <v>64</v>
      </c>
      <c r="K470" s="56">
        <v>19.5</v>
      </c>
      <c r="L470" s="56">
        <v>631</v>
      </c>
      <c r="M470" s="56">
        <v>26.9</v>
      </c>
      <c r="N470" s="56">
        <v>510</v>
      </c>
      <c r="O470" s="56">
        <v>15</v>
      </c>
      <c r="P470" s="56" t="s">
        <v>53</v>
      </c>
      <c r="Q470" s="56">
        <v>58.7</v>
      </c>
      <c r="R470" s="56">
        <v>295</v>
      </c>
      <c r="S470" s="56">
        <v>71.2</v>
      </c>
      <c r="T470" s="56">
        <v>332</v>
      </c>
      <c r="U470" s="56">
        <v>23.8</v>
      </c>
      <c r="V470" s="56">
        <v>679</v>
      </c>
      <c r="W470" s="56">
        <v>17.899999999999999</v>
      </c>
      <c r="X470" s="56">
        <v>798</v>
      </c>
      <c r="Y470" s="56">
        <v>63.4</v>
      </c>
      <c r="Z470" s="56">
        <v>643</v>
      </c>
      <c r="AA470" s="56">
        <v>24.5</v>
      </c>
      <c r="AB470" s="56">
        <v>649</v>
      </c>
      <c r="AC470" s="56">
        <v>48.8</v>
      </c>
      <c r="AD470" s="56" t="s">
        <v>630</v>
      </c>
      <c r="AE470" s="56">
        <v>33.700000000000003</v>
      </c>
      <c r="AF470" s="56">
        <v>631</v>
      </c>
      <c r="AH470" s="56">
        <v>510</v>
      </c>
      <c r="AJ470" s="56">
        <v>801</v>
      </c>
      <c r="AK470" s="56" t="s">
        <v>2148</v>
      </c>
      <c r="AL470" s="56">
        <v>295</v>
      </c>
      <c r="AN470" s="56">
        <v>332</v>
      </c>
      <c r="AP470" s="56">
        <v>679</v>
      </c>
      <c r="AR470" s="56">
        <v>798</v>
      </c>
      <c r="AT470" s="56">
        <v>643</v>
      </c>
      <c r="AV470" s="56">
        <v>649</v>
      </c>
      <c r="AX470" s="56">
        <v>734</v>
      </c>
      <c r="AY470" s="56" t="s">
        <v>2147</v>
      </c>
      <c r="AZ470" s="56">
        <v>469</v>
      </c>
      <c r="BB470" s="56">
        <v>471</v>
      </c>
    </row>
    <row r="471" spans="1:54" ht="16" x14ac:dyDescent="0.2">
      <c r="A471" s="56">
        <v>470</v>
      </c>
      <c r="B471" s="56">
        <v>469</v>
      </c>
      <c r="C471" s="56">
        <v>423</v>
      </c>
      <c r="D471" s="56" t="s">
        <v>1352</v>
      </c>
      <c r="E471" s="56" t="s">
        <v>160</v>
      </c>
      <c r="F471" s="56" t="s">
        <v>47</v>
      </c>
      <c r="G471" s="56" t="s">
        <v>77</v>
      </c>
      <c r="H471" s="56" t="s">
        <v>82</v>
      </c>
      <c r="I471" s="56" t="s">
        <v>50</v>
      </c>
      <c r="J471" s="56" t="s">
        <v>64</v>
      </c>
      <c r="K471" s="56">
        <v>25.3</v>
      </c>
      <c r="L471" s="56">
        <v>503</v>
      </c>
      <c r="M471" s="56">
        <v>11.3</v>
      </c>
      <c r="N471" s="56" t="s">
        <v>52</v>
      </c>
      <c r="O471" s="56">
        <v>33.299999999999997</v>
      </c>
      <c r="P471" s="56">
        <v>585</v>
      </c>
      <c r="Q471" s="56">
        <v>29.8</v>
      </c>
      <c r="R471" s="56">
        <v>590</v>
      </c>
      <c r="S471" s="56">
        <v>57.4</v>
      </c>
      <c r="T471" s="56">
        <v>402</v>
      </c>
      <c r="U471" s="56">
        <v>54.9</v>
      </c>
      <c r="V471" s="56">
        <v>378</v>
      </c>
      <c r="W471" s="56">
        <v>59.2</v>
      </c>
      <c r="X471" s="56">
        <v>345</v>
      </c>
      <c r="Y471" s="56">
        <v>78.8</v>
      </c>
      <c r="Z471" s="56">
        <v>371</v>
      </c>
      <c r="AA471" s="56">
        <v>49.9</v>
      </c>
      <c r="AB471" s="56">
        <v>347</v>
      </c>
      <c r="AC471" s="56">
        <v>81.599999999999994</v>
      </c>
      <c r="AD471" s="56" t="s">
        <v>1204</v>
      </c>
      <c r="AE471" s="56">
        <v>33.700000000000003</v>
      </c>
      <c r="AF471" s="56">
        <v>503</v>
      </c>
      <c r="AH471" s="56">
        <v>701</v>
      </c>
      <c r="AI471" s="56" t="s">
        <v>2148</v>
      </c>
      <c r="AJ471" s="56">
        <v>585</v>
      </c>
      <c r="AL471" s="56">
        <v>590</v>
      </c>
      <c r="AN471" s="56">
        <v>402</v>
      </c>
      <c r="AP471" s="56">
        <v>378</v>
      </c>
      <c r="AR471" s="56">
        <v>345</v>
      </c>
      <c r="AT471" s="56">
        <v>371</v>
      </c>
      <c r="AV471" s="56">
        <v>347</v>
      </c>
      <c r="AX471" s="56">
        <v>154</v>
      </c>
      <c r="AY471" s="56" t="s">
        <v>2147</v>
      </c>
      <c r="AZ471" s="56">
        <v>469</v>
      </c>
      <c r="BB471" s="56">
        <v>423</v>
      </c>
    </row>
    <row r="472" spans="1:54" ht="16" x14ac:dyDescent="0.2">
      <c r="A472" s="56">
        <v>471</v>
      </c>
      <c r="B472" s="56">
        <v>469</v>
      </c>
      <c r="C472" s="56">
        <v>547</v>
      </c>
      <c r="D472" s="56" t="s">
        <v>1555</v>
      </c>
      <c r="E472" s="56" t="s">
        <v>747</v>
      </c>
      <c r="F472" s="56" t="s">
        <v>76</v>
      </c>
      <c r="G472" s="56" t="s">
        <v>58</v>
      </c>
      <c r="H472" s="56" t="s">
        <v>49</v>
      </c>
      <c r="I472" s="56" t="s">
        <v>50</v>
      </c>
      <c r="J472" s="56" t="s">
        <v>64</v>
      </c>
      <c r="K472" s="56">
        <v>35.6</v>
      </c>
      <c r="L472" s="56">
        <v>341</v>
      </c>
      <c r="M472" s="56">
        <v>46</v>
      </c>
      <c r="N472" s="56">
        <v>292</v>
      </c>
      <c r="O472" s="56">
        <v>87.1</v>
      </c>
      <c r="P472" s="56">
        <v>120</v>
      </c>
      <c r="Q472" s="56">
        <v>4.2</v>
      </c>
      <c r="R472" s="56" t="s">
        <v>53</v>
      </c>
      <c r="S472" s="56">
        <v>44.3</v>
      </c>
      <c r="T472" s="56">
        <v>470</v>
      </c>
      <c r="U472" s="56">
        <v>16.7</v>
      </c>
      <c r="V472" s="56">
        <v>785</v>
      </c>
      <c r="W472" s="56">
        <v>18.5</v>
      </c>
      <c r="X472" s="56">
        <v>787</v>
      </c>
      <c r="Y472" s="56">
        <v>18.600000000000001</v>
      </c>
      <c r="Z472" s="56" t="s">
        <v>53</v>
      </c>
      <c r="AA472" s="56">
        <v>24.8</v>
      </c>
      <c r="AB472" s="56">
        <v>644</v>
      </c>
      <c r="AC472" s="56">
        <v>46.9</v>
      </c>
      <c r="AD472" s="56" t="s">
        <v>135</v>
      </c>
      <c r="AE472" s="56">
        <v>33.700000000000003</v>
      </c>
      <c r="AF472" s="56">
        <v>341</v>
      </c>
      <c r="AH472" s="56">
        <v>292</v>
      </c>
      <c r="AJ472" s="56">
        <v>120</v>
      </c>
      <c r="AL472" s="56">
        <v>801</v>
      </c>
      <c r="AM472" s="56" t="s">
        <v>2148</v>
      </c>
      <c r="AN472" s="56">
        <v>470</v>
      </c>
      <c r="AP472" s="56">
        <v>785</v>
      </c>
      <c r="AR472" s="56">
        <v>787</v>
      </c>
      <c r="AT472" s="56">
        <v>801</v>
      </c>
      <c r="AU472" s="56" t="s">
        <v>2148</v>
      </c>
      <c r="AV472" s="56">
        <v>644</v>
      </c>
      <c r="AX472" s="56">
        <v>793</v>
      </c>
      <c r="AY472" s="56" t="s">
        <v>2147</v>
      </c>
      <c r="AZ472" s="56">
        <v>469</v>
      </c>
      <c r="BB472" s="56">
        <v>547</v>
      </c>
    </row>
    <row r="473" spans="1:54" ht="16" x14ac:dyDescent="0.2">
      <c r="A473" s="56">
        <v>472</v>
      </c>
      <c r="B473" s="56">
        <v>469</v>
      </c>
      <c r="C473" s="56">
        <v>462</v>
      </c>
      <c r="D473" s="56" t="s">
        <v>1715</v>
      </c>
      <c r="E473" s="56" t="s">
        <v>435</v>
      </c>
      <c r="F473" s="56" t="s">
        <v>69</v>
      </c>
      <c r="G473" s="56" t="s">
        <v>84</v>
      </c>
      <c r="H473" s="56" t="s">
        <v>82</v>
      </c>
      <c r="I473" s="56" t="s">
        <v>50</v>
      </c>
      <c r="J473" s="56" t="s">
        <v>64</v>
      </c>
      <c r="K473" s="56">
        <v>52.7</v>
      </c>
      <c r="L473" s="56">
        <v>210</v>
      </c>
      <c r="M473" s="56">
        <v>20.6</v>
      </c>
      <c r="N473" s="56">
        <v>640</v>
      </c>
      <c r="O473" s="56">
        <v>23.4</v>
      </c>
      <c r="P473" s="56">
        <v>763</v>
      </c>
      <c r="Q473" s="56">
        <v>15.1</v>
      </c>
      <c r="R473" s="56" t="s">
        <v>53</v>
      </c>
      <c r="S473" s="56">
        <v>5.0999999999999996</v>
      </c>
      <c r="T473" s="56" t="s">
        <v>53</v>
      </c>
      <c r="U473" s="56">
        <v>25.8</v>
      </c>
      <c r="V473" s="56">
        <v>648</v>
      </c>
      <c r="W473" s="56">
        <v>31.9</v>
      </c>
      <c r="X473" s="56">
        <v>591</v>
      </c>
      <c r="Y473" s="56">
        <v>90.8</v>
      </c>
      <c r="Z473" s="56">
        <v>164</v>
      </c>
      <c r="AA473" s="56">
        <v>22.1</v>
      </c>
      <c r="AB473" s="56">
        <v>694</v>
      </c>
      <c r="AC473" s="56">
        <v>66.099999999999994</v>
      </c>
      <c r="AD473" s="56" t="s">
        <v>985</v>
      </c>
      <c r="AE473" s="56">
        <v>33.700000000000003</v>
      </c>
      <c r="AF473" s="56">
        <v>210</v>
      </c>
      <c r="AH473" s="56">
        <v>640</v>
      </c>
      <c r="AJ473" s="56">
        <v>763</v>
      </c>
      <c r="AL473" s="56">
        <v>801</v>
      </c>
      <c r="AM473" s="56" t="s">
        <v>2148</v>
      </c>
      <c r="AN473" s="56">
        <v>801</v>
      </c>
      <c r="AO473" s="56" t="s">
        <v>2148</v>
      </c>
      <c r="AP473" s="56">
        <v>648</v>
      </c>
      <c r="AR473" s="56">
        <v>591</v>
      </c>
      <c r="AT473" s="56">
        <v>164</v>
      </c>
      <c r="AV473" s="56">
        <v>694</v>
      </c>
      <c r="AX473" s="56">
        <v>376</v>
      </c>
      <c r="AY473" s="56" t="s">
        <v>2147</v>
      </c>
      <c r="AZ473" s="56">
        <v>469</v>
      </c>
      <c r="BB473" s="56">
        <v>462</v>
      </c>
    </row>
    <row r="474" spans="1:54" ht="16" x14ac:dyDescent="0.2">
      <c r="A474" s="56">
        <v>473</v>
      </c>
      <c r="B474" s="56">
        <v>473</v>
      </c>
      <c r="C474" s="56">
        <v>497</v>
      </c>
      <c r="D474" s="56" t="s">
        <v>1061</v>
      </c>
      <c r="E474" s="56" t="s">
        <v>75</v>
      </c>
      <c r="F474" s="56" t="s">
        <v>76</v>
      </c>
      <c r="G474" s="56" t="s">
        <v>84</v>
      </c>
      <c r="H474" s="56" t="s">
        <v>82</v>
      </c>
      <c r="I474" s="56" t="s">
        <v>50</v>
      </c>
      <c r="J474" s="56" t="s">
        <v>64</v>
      </c>
      <c r="K474" s="56">
        <v>16.2</v>
      </c>
      <c r="L474" s="56" t="s">
        <v>52</v>
      </c>
      <c r="M474" s="56">
        <v>47.3</v>
      </c>
      <c r="N474" s="56">
        <v>276</v>
      </c>
      <c r="O474" s="56">
        <v>35.799999999999997</v>
      </c>
      <c r="P474" s="56">
        <v>557</v>
      </c>
      <c r="Q474" s="56">
        <v>53.9</v>
      </c>
      <c r="R474" s="56">
        <v>342</v>
      </c>
      <c r="S474" s="56">
        <v>15.6</v>
      </c>
      <c r="T474" s="56">
        <v>791</v>
      </c>
      <c r="U474" s="56">
        <v>2.2000000000000002</v>
      </c>
      <c r="V474" s="56" t="s">
        <v>53</v>
      </c>
      <c r="W474" s="56">
        <v>1.9</v>
      </c>
      <c r="X474" s="56" t="s">
        <v>53</v>
      </c>
      <c r="Y474" s="56">
        <v>65.3</v>
      </c>
      <c r="Z474" s="56">
        <v>620</v>
      </c>
      <c r="AA474" s="56">
        <v>33</v>
      </c>
      <c r="AB474" s="56">
        <v>513</v>
      </c>
      <c r="AC474" s="56">
        <v>48.5</v>
      </c>
      <c r="AD474" s="56" t="s">
        <v>535</v>
      </c>
      <c r="AE474" s="56">
        <v>33.5</v>
      </c>
      <c r="AF474" s="56">
        <v>701</v>
      </c>
      <c r="AG474" s="56" t="s">
        <v>2148</v>
      </c>
      <c r="AH474" s="56">
        <v>276</v>
      </c>
      <c r="AJ474" s="56">
        <v>557</v>
      </c>
      <c r="AL474" s="56">
        <v>342</v>
      </c>
      <c r="AN474" s="56">
        <v>791</v>
      </c>
      <c r="AP474" s="56">
        <v>801</v>
      </c>
      <c r="AQ474" s="56" t="s">
        <v>2148</v>
      </c>
      <c r="AR474" s="56">
        <v>801</v>
      </c>
      <c r="AS474" s="56" t="s">
        <v>2148</v>
      </c>
      <c r="AT474" s="56">
        <v>620</v>
      </c>
      <c r="AV474" s="56">
        <v>513</v>
      </c>
      <c r="AX474" s="56">
        <v>743</v>
      </c>
      <c r="AY474" s="56" t="s">
        <v>2147</v>
      </c>
      <c r="AZ474" s="56">
        <v>473</v>
      </c>
      <c r="BB474" s="56">
        <v>497</v>
      </c>
    </row>
    <row r="475" spans="1:54" ht="16" x14ac:dyDescent="0.2">
      <c r="A475" s="56">
        <v>474</v>
      </c>
      <c r="B475" s="56">
        <v>473</v>
      </c>
      <c r="C475" s="56">
        <v>472</v>
      </c>
      <c r="D475" s="56" t="s">
        <v>1112</v>
      </c>
      <c r="E475" s="56" t="s">
        <v>411</v>
      </c>
      <c r="F475" s="56" t="s">
        <v>69</v>
      </c>
      <c r="G475" s="56" t="s">
        <v>58</v>
      </c>
      <c r="H475" s="56" t="s">
        <v>62</v>
      </c>
      <c r="I475" s="56" t="s">
        <v>50</v>
      </c>
      <c r="J475" s="56" t="s">
        <v>64</v>
      </c>
      <c r="K475" s="56">
        <v>17.5</v>
      </c>
      <c r="L475" s="56">
        <v>700</v>
      </c>
      <c r="M475" s="56">
        <v>14.9</v>
      </c>
      <c r="N475" s="56" t="s">
        <v>52</v>
      </c>
      <c r="O475" s="56">
        <v>80</v>
      </c>
      <c r="P475" s="56">
        <v>166</v>
      </c>
      <c r="Q475" s="56">
        <v>25.2</v>
      </c>
      <c r="R475" s="56">
        <v>635</v>
      </c>
      <c r="S475" s="56">
        <v>89.9</v>
      </c>
      <c r="T475" s="56">
        <v>223</v>
      </c>
      <c r="U475" s="56">
        <v>57.5</v>
      </c>
      <c r="V475" s="56">
        <v>360</v>
      </c>
      <c r="W475" s="56">
        <v>61.6</v>
      </c>
      <c r="X475" s="56">
        <v>327</v>
      </c>
      <c r="Y475" s="56">
        <v>56.6</v>
      </c>
      <c r="Z475" s="56">
        <v>743</v>
      </c>
      <c r="AA475" s="56">
        <v>15.3</v>
      </c>
      <c r="AB475" s="56" t="s">
        <v>53</v>
      </c>
      <c r="AC475" s="56">
        <v>61</v>
      </c>
      <c r="AD475" s="56" t="s">
        <v>1113</v>
      </c>
      <c r="AE475" s="56">
        <v>33.5</v>
      </c>
      <c r="AF475" s="56">
        <v>700</v>
      </c>
      <c r="AH475" s="56">
        <v>701</v>
      </c>
      <c r="AI475" s="56" t="s">
        <v>2148</v>
      </c>
      <c r="AJ475" s="56">
        <v>166</v>
      </c>
      <c r="AL475" s="56">
        <v>635</v>
      </c>
      <c r="AN475" s="56">
        <v>223</v>
      </c>
      <c r="AP475" s="56">
        <v>360</v>
      </c>
      <c r="AR475" s="56">
        <v>327</v>
      </c>
      <c r="AT475" s="56">
        <v>743</v>
      </c>
      <c r="AV475" s="56">
        <v>801</v>
      </c>
      <c r="AW475" s="56" t="s">
        <v>2148</v>
      </c>
      <c r="AX475" s="56">
        <v>480</v>
      </c>
      <c r="AY475" s="56" t="s">
        <v>2147</v>
      </c>
      <c r="AZ475" s="56">
        <v>473</v>
      </c>
      <c r="BB475" s="56">
        <v>472</v>
      </c>
    </row>
    <row r="476" spans="1:54" ht="16" x14ac:dyDescent="0.2">
      <c r="A476" s="56">
        <v>475</v>
      </c>
      <c r="B476" s="56">
        <v>473</v>
      </c>
      <c r="C476" s="56">
        <v>524</v>
      </c>
      <c r="D476" s="56" t="s">
        <v>1440</v>
      </c>
      <c r="E476" s="56" t="s">
        <v>96</v>
      </c>
      <c r="F476" s="56" t="s">
        <v>76</v>
      </c>
      <c r="G476" s="56" t="s">
        <v>77</v>
      </c>
      <c r="H476" s="56" t="s">
        <v>82</v>
      </c>
      <c r="I476" s="56" t="s">
        <v>50</v>
      </c>
      <c r="J476" s="56" t="s">
        <v>64</v>
      </c>
      <c r="K476" s="56">
        <v>28.6</v>
      </c>
      <c r="L476" s="56">
        <v>439</v>
      </c>
      <c r="M476" s="56">
        <v>20.2</v>
      </c>
      <c r="N476" s="56">
        <v>650</v>
      </c>
      <c r="O476" s="56">
        <v>57.6</v>
      </c>
      <c r="P476" s="56">
        <v>315</v>
      </c>
      <c r="Q476" s="56">
        <v>36.700000000000003</v>
      </c>
      <c r="R476" s="56">
        <v>509</v>
      </c>
      <c r="S476" s="56">
        <v>19.899999999999999</v>
      </c>
      <c r="T476" s="56">
        <v>714</v>
      </c>
      <c r="U476" s="56">
        <v>27.1</v>
      </c>
      <c r="V476" s="56">
        <v>626</v>
      </c>
      <c r="W476" s="56">
        <v>33.200000000000003</v>
      </c>
      <c r="X476" s="56">
        <v>573</v>
      </c>
      <c r="Y476" s="56">
        <v>57.5</v>
      </c>
      <c r="Z476" s="56">
        <v>726</v>
      </c>
      <c r="AA476" s="56">
        <v>18.899999999999999</v>
      </c>
      <c r="AB476" s="56">
        <v>744</v>
      </c>
      <c r="AC476" s="56">
        <v>73.599999999999994</v>
      </c>
      <c r="AD476" s="56" t="s">
        <v>1441</v>
      </c>
      <c r="AE476" s="56">
        <v>33.5</v>
      </c>
      <c r="AF476" s="56">
        <v>439</v>
      </c>
      <c r="AH476" s="56">
        <v>650</v>
      </c>
      <c r="AJ476" s="56">
        <v>315</v>
      </c>
      <c r="AL476" s="56">
        <v>509</v>
      </c>
      <c r="AN476" s="56">
        <v>714</v>
      </c>
      <c r="AP476" s="56">
        <v>626</v>
      </c>
      <c r="AR476" s="56">
        <v>573</v>
      </c>
      <c r="AT476" s="56">
        <v>726</v>
      </c>
      <c r="AV476" s="56">
        <v>744</v>
      </c>
      <c r="AX476" s="56">
        <v>265</v>
      </c>
      <c r="AY476" s="56" t="s">
        <v>2147</v>
      </c>
      <c r="AZ476" s="56">
        <v>473</v>
      </c>
      <c r="BB476" s="56">
        <v>524</v>
      </c>
    </row>
    <row r="477" spans="1:54" ht="16" x14ac:dyDescent="0.2">
      <c r="A477" s="56">
        <v>476</v>
      </c>
      <c r="B477" s="56">
        <v>473</v>
      </c>
      <c r="C477" s="56">
        <v>405</v>
      </c>
      <c r="D477" s="56" t="s">
        <v>626</v>
      </c>
      <c r="E477" s="56" t="s">
        <v>414</v>
      </c>
      <c r="F477" s="56" t="s">
        <v>69</v>
      </c>
      <c r="G477" s="56" t="s">
        <v>48</v>
      </c>
      <c r="H477" s="56" t="s">
        <v>62</v>
      </c>
      <c r="I477" s="56" t="s">
        <v>50</v>
      </c>
      <c r="J477" s="56" t="s">
        <v>64</v>
      </c>
      <c r="K477" s="56">
        <v>9.3000000000000007</v>
      </c>
      <c r="L477" s="56" t="s">
        <v>52</v>
      </c>
      <c r="M477" s="56">
        <v>9.4</v>
      </c>
      <c r="N477" s="56" t="s">
        <v>52</v>
      </c>
      <c r="O477" s="56">
        <v>70.3</v>
      </c>
      <c r="P477" s="56">
        <v>227</v>
      </c>
      <c r="Q477" s="56">
        <v>43.4</v>
      </c>
      <c r="R477" s="56">
        <v>434</v>
      </c>
      <c r="S477" s="56">
        <v>100</v>
      </c>
      <c r="T477" s="56">
        <v>33</v>
      </c>
      <c r="U477" s="56">
        <v>100</v>
      </c>
      <c r="V477" s="56">
        <v>10</v>
      </c>
      <c r="W477" s="56">
        <v>100</v>
      </c>
      <c r="X477" s="56">
        <v>5</v>
      </c>
      <c r="Y477" s="56">
        <v>42.7</v>
      </c>
      <c r="Z477" s="56" t="s">
        <v>53</v>
      </c>
      <c r="AA477" s="56">
        <v>2.2000000000000002</v>
      </c>
      <c r="AB477" s="56" t="s">
        <v>53</v>
      </c>
      <c r="AC477" s="56">
        <v>48.2</v>
      </c>
      <c r="AD477" s="56" t="s">
        <v>304</v>
      </c>
      <c r="AE477" s="56">
        <v>33.5</v>
      </c>
      <c r="AF477" s="56">
        <v>701</v>
      </c>
      <c r="AG477" s="56" t="s">
        <v>2148</v>
      </c>
      <c r="AH477" s="56">
        <v>701</v>
      </c>
      <c r="AI477" s="56" t="s">
        <v>2148</v>
      </c>
      <c r="AJ477" s="56">
        <v>227</v>
      </c>
      <c r="AL477" s="56">
        <v>434</v>
      </c>
      <c r="AN477" s="56">
        <v>33</v>
      </c>
      <c r="AP477" s="56">
        <v>10</v>
      </c>
      <c r="AR477" s="56">
        <v>5</v>
      </c>
      <c r="AT477" s="56">
        <v>801</v>
      </c>
      <c r="AU477" s="56" t="s">
        <v>2148</v>
      </c>
      <c r="AV477" s="56">
        <v>801</v>
      </c>
      <c r="AW477" s="56" t="s">
        <v>2148</v>
      </c>
      <c r="AX477" s="56">
        <v>751</v>
      </c>
      <c r="AY477" s="56" t="s">
        <v>2147</v>
      </c>
      <c r="AZ477" s="56">
        <v>473</v>
      </c>
      <c r="BB477" s="56">
        <v>405</v>
      </c>
    </row>
    <row r="478" spans="1:54" ht="16" x14ac:dyDescent="0.2">
      <c r="A478" s="56">
        <v>477</v>
      </c>
      <c r="B478" s="56">
        <v>477</v>
      </c>
      <c r="C478" s="56">
        <v>456</v>
      </c>
      <c r="D478" s="56" t="s">
        <v>1233</v>
      </c>
      <c r="E478" s="56" t="s">
        <v>68</v>
      </c>
      <c r="F478" s="56" t="s">
        <v>69</v>
      </c>
      <c r="G478" s="56" t="s">
        <v>58</v>
      </c>
      <c r="H478" s="56" t="s">
        <v>62</v>
      </c>
      <c r="I478" s="56" t="s">
        <v>50</v>
      </c>
      <c r="J478" s="56" t="s">
        <v>64</v>
      </c>
      <c r="K478" s="56">
        <v>20.3</v>
      </c>
      <c r="L478" s="56">
        <v>606</v>
      </c>
      <c r="M478" s="56">
        <v>34.1</v>
      </c>
      <c r="N478" s="56">
        <v>421</v>
      </c>
      <c r="O478" s="56">
        <v>95.3</v>
      </c>
      <c r="P478" s="56">
        <v>71</v>
      </c>
      <c r="Q478" s="56">
        <v>18.100000000000001</v>
      </c>
      <c r="R478" s="56">
        <v>748</v>
      </c>
      <c r="S478" s="56">
        <v>38.6</v>
      </c>
      <c r="T478" s="56">
        <v>512</v>
      </c>
      <c r="U478" s="56">
        <v>54.8</v>
      </c>
      <c r="V478" s="56">
        <v>380</v>
      </c>
      <c r="W478" s="56">
        <v>55.6</v>
      </c>
      <c r="X478" s="56">
        <v>368</v>
      </c>
      <c r="Y478" s="56">
        <v>47.1</v>
      </c>
      <c r="Z478" s="56" t="s">
        <v>53</v>
      </c>
      <c r="AA478" s="56">
        <v>38</v>
      </c>
      <c r="AB478" s="56">
        <v>458</v>
      </c>
      <c r="AC478" s="56">
        <v>21.9</v>
      </c>
      <c r="AD478" s="56" t="s">
        <v>53</v>
      </c>
      <c r="AE478" s="56">
        <v>33.4</v>
      </c>
      <c r="AF478" s="56">
        <v>606</v>
      </c>
      <c r="AH478" s="56">
        <v>421</v>
      </c>
      <c r="AJ478" s="56">
        <v>71</v>
      </c>
      <c r="AL478" s="56">
        <v>748</v>
      </c>
      <c r="AN478" s="56">
        <v>512</v>
      </c>
      <c r="AP478" s="56">
        <v>380</v>
      </c>
      <c r="AR478" s="56">
        <v>368</v>
      </c>
      <c r="AT478" s="56">
        <v>801</v>
      </c>
      <c r="AU478" s="56" t="s">
        <v>2148</v>
      </c>
      <c r="AV478" s="56">
        <v>458</v>
      </c>
      <c r="AX478" s="56">
        <v>801</v>
      </c>
      <c r="AY478" s="56" t="s">
        <v>2148</v>
      </c>
      <c r="AZ478" s="56">
        <v>477</v>
      </c>
      <c r="BB478" s="56">
        <v>456</v>
      </c>
    </row>
    <row r="479" spans="1:54" ht="16" x14ac:dyDescent="0.2">
      <c r="A479" s="56">
        <v>478</v>
      </c>
      <c r="B479" s="56">
        <v>477</v>
      </c>
      <c r="C479" s="56">
        <v>474</v>
      </c>
      <c r="D479" s="56" t="s">
        <v>1286</v>
      </c>
      <c r="E479" s="56" t="s">
        <v>216</v>
      </c>
      <c r="F479" s="56" t="s">
        <v>69</v>
      </c>
      <c r="G479" s="56" t="s">
        <v>77</v>
      </c>
      <c r="H479" s="56" t="s">
        <v>62</v>
      </c>
      <c r="I479" s="56" t="s">
        <v>50</v>
      </c>
      <c r="J479" s="56" t="s">
        <v>64</v>
      </c>
      <c r="K479" s="56">
        <v>22.3</v>
      </c>
      <c r="L479" s="56">
        <v>563</v>
      </c>
      <c r="M479" s="56">
        <v>5</v>
      </c>
      <c r="N479" s="56" t="s">
        <v>52</v>
      </c>
      <c r="O479" s="56">
        <v>28.4</v>
      </c>
      <c r="P479" s="56">
        <v>673</v>
      </c>
      <c r="Q479" s="56">
        <v>53.7</v>
      </c>
      <c r="R479" s="56">
        <v>347</v>
      </c>
      <c r="S479" s="56">
        <v>60.9</v>
      </c>
      <c r="T479" s="56">
        <v>384</v>
      </c>
      <c r="U479" s="56">
        <v>34.9</v>
      </c>
      <c r="V479" s="56">
        <v>541</v>
      </c>
      <c r="W479" s="56">
        <v>40.6</v>
      </c>
      <c r="X479" s="56">
        <v>499</v>
      </c>
      <c r="Y479" s="56">
        <v>92.6</v>
      </c>
      <c r="Z479" s="56">
        <v>133</v>
      </c>
      <c r="AA479" s="56">
        <v>4.2</v>
      </c>
      <c r="AB479" s="56" t="s">
        <v>53</v>
      </c>
      <c r="AC479" s="56">
        <v>75.3</v>
      </c>
      <c r="AD479" s="56">
        <v>231</v>
      </c>
      <c r="AE479" s="56">
        <v>33.4</v>
      </c>
      <c r="AF479" s="56">
        <v>563</v>
      </c>
      <c r="AH479" s="56">
        <v>701</v>
      </c>
      <c r="AI479" s="56" t="s">
        <v>2148</v>
      </c>
      <c r="AJ479" s="56">
        <v>673</v>
      </c>
      <c r="AL479" s="56">
        <v>347</v>
      </c>
      <c r="AN479" s="56">
        <v>384</v>
      </c>
      <c r="AP479" s="56">
        <v>541</v>
      </c>
      <c r="AR479" s="56">
        <v>499</v>
      </c>
      <c r="AT479" s="56">
        <v>133</v>
      </c>
      <c r="AV479" s="56">
        <v>801</v>
      </c>
      <c r="AW479" s="56" t="s">
        <v>2148</v>
      </c>
      <c r="AX479" s="56">
        <v>231</v>
      </c>
      <c r="AZ479" s="56">
        <v>477</v>
      </c>
      <c r="BB479" s="56">
        <v>474</v>
      </c>
    </row>
    <row r="480" spans="1:54" ht="16" x14ac:dyDescent="0.2">
      <c r="A480" s="56">
        <v>479</v>
      </c>
      <c r="B480" s="56">
        <v>479</v>
      </c>
      <c r="C480" s="56">
        <v>489</v>
      </c>
      <c r="D480" s="56" t="s">
        <v>1346</v>
      </c>
      <c r="E480" s="56" t="s">
        <v>96</v>
      </c>
      <c r="F480" s="56" t="s">
        <v>76</v>
      </c>
      <c r="G480" s="56" t="s">
        <v>77</v>
      </c>
      <c r="H480" s="56" t="s">
        <v>82</v>
      </c>
      <c r="I480" s="56" t="s">
        <v>50</v>
      </c>
      <c r="J480" s="56" t="s">
        <v>51</v>
      </c>
      <c r="K480" s="56">
        <v>24.9</v>
      </c>
      <c r="L480" s="56">
        <v>512</v>
      </c>
      <c r="M480" s="56">
        <v>37.6</v>
      </c>
      <c r="N480" s="56">
        <v>372</v>
      </c>
      <c r="O480" s="56">
        <v>79.2</v>
      </c>
      <c r="P480" s="56">
        <v>172</v>
      </c>
      <c r="Q480" s="56">
        <v>16.7</v>
      </c>
      <c r="R480" s="56">
        <v>769</v>
      </c>
      <c r="S480" s="56">
        <v>19.7</v>
      </c>
      <c r="T480" s="56">
        <v>719</v>
      </c>
      <c r="U480" s="56">
        <v>62.4</v>
      </c>
      <c r="V480" s="56">
        <v>323</v>
      </c>
      <c r="W480" s="56">
        <v>66.099999999999994</v>
      </c>
      <c r="X480" s="56">
        <v>297</v>
      </c>
      <c r="Y480" s="56">
        <v>31.3</v>
      </c>
      <c r="Z480" s="56" t="s">
        <v>53</v>
      </c>
      <c r="AA480" s="56">
        <v>17.3</v>
      </c>
      <c r="AB480" s="56">
        <v>777</v>
      </c>
      <c r="AC480" s="56">
        <v>68.900000000000006</v>
      </c>
      <c r="AD480" s="56" t="s">
        <v>1129</v>
      </c>
      <c r="AE480" s="56">
        <v>33.299999999999997</v>
      </c>
      <c r="AF480" s="56">
        <v>512</v>
      </c>
      <c r="AH480" s="56">
        <v>372</v>
      </c>
      <c r="AJ480" s="56">
        <v>172</v>
      </c>
      <c r="AL480" s="56">
        <v>769</v>
      </c>
      <c r="AN480" s="56">
        <v>719</v>
      </c>
      <c r="AP480" s="56">
        <v>323</v>
      </c>
      <c r="AR480" s="56">
        <v>297</v>
      </c>
      <c r="AT480" s="56">
        <v>801</v>
      </c>
      <c r="AU480" s="56" t="s">
        <v>2148</v>
      </c>
      <c r="AV480" s="56">
        <v>777</v>
      </c>
      <c r="AX480" s="56">
        <v>331</v>
      </c>
      <c r="AY480" s="56" t="s">
        <v>2147</v>
      </c>
      <c r="AZ480" s="56">
        <v>479</v>
      </c>
      <c r="BB480" s="56">
        <v>489</v>
      </c>
    </row>
    <row r="481" spans="1:54" ht="16" x14ac:dyDescent="0.2">
      <c r="A481" s="56">
        <v>480</v>
      </c>
      <c r="B481" s="56">
        <v>480</v>
      </c>
      <c r="C481" s="56">
        <v>474</v>
      </c>
      <c r="D481" s="56" t="s">
        <v>1545</v>
      </c>
      <c r="E481" s="56" t="s">
        <v>91</v>
      </c>
      <c r="F481" s="56" t="s">
        <v>76</v>
      </c>
      <c r="G481" s="56" t="s">
        <v>77</v>
      </c>
      <c r="H481" s="56" t="s">
        <v>82</v>
      </c>
      <c r="I481" s="56" t="s">
        <v>50</v>
      </c>
      <c r="J481" s="56" t="s">
        <v>64</v>
      </c>
      <c r="K481" s="56">
        <v>34.6</v>
      </c>
      <c r="L481" s="56">
        <v>351</v>
      </c>
      <c r="M481" s="56">
        <v>17.100000000000001</v>
      </c>
      <c r="N481" s="56" t="s">
        <v>52</v>
      </c>
      <c r="O481" s="56">
        <v>79.8</v>
      </c>
      <c r="P481" s="56">
        <v>168</v>
      </c>
      <c r="Q481" s="56">
        <v>17.2</v>
      </c>
      <c r="R481" s="56">
        <v>762</v>
      </c>
      <c r="S481" s="56">
        <v>19.2</v>
      </c>
      <c r="T481" s="56">
        <v>725</v>
      </c>
      <c r="U481" s="56">
        <v>22.7</v>
      </c>
      <c r="V481" s="56">
        <v>690</v>
      </c>
      <c r="W481" s="56">
        <v>17.100000000000001</v>
      </c>
      <c r="X481" s="56" t="s">
        <v>53</v>
      </c>
      <c r="Y481" s="56">
        <v>70.3</v>
      </c>
      <c r="Z481" s="56">
        <v>525</v>
      </c>
      <c r="AA481" s="56">
        <v>12.4</v>
      </c>
      <c r="AB481" s="56" t="s">
        <v>53</v>
      </c>
      <c r="AC481" s="56">
        <v>73.2</v>
      </c>
      <c r="AD481" s="56" t="s">
        <v>1157</v>
      </c>
      <c r="AE481" s="56">
        <v>33.200000000000003</v>
      </c>
      <c r="AF481" s="56">
        <v>351</v>
      </c>
      <c r="AH481" s="56">
        <v>701</v>
      </c>
      <c r="AI481" s="56" t="s">
        <v>2148</v>
      </c>
      <c r="AJ481" s="56">
        <v>168</v>
      </c>
      <c r="AL481" s="56">
        <v>762</v>
      </c>
      <c r="AN481" s="56">
        <v>725</v>
      </c>
      <c r="AP481" s="56">
        <v>690</v>
      </c>
      <c r="AR481" s="56">
        <v>801</v>
      </c>
      <c r="AS481" s="56" t="s">
        <v>2148</v>
      </c>
      <c r="AT481" s="56">
        <v>525</v>
      </c>
      <c r="AV481" s="56">
        <v>801</v>
      </c>
      <c r="AW481" s="56" t="s">
        <v>2148</v>
      </c>
      <c r="AX481" s="56">
        <v>271</v>
      </c>
      <c r="AY481" s="56" t="s">
        <v>2147</v>
      </c>
      <c r="AZ481" s="56">
        <v>480</v>
      </c>
      <c r="BB481" s="56">
        <v>474</v>
      </c>
    </row>
    <row r="482" spans="1:54" ht="16" x14ac:dyDescent="0.2">
      <c r="A482" s="56">
        <v>481</v>
      </c>
      <c r="B482" s="56">
        <v>480</v>
      </c>
      <c r="C482" s="56">
        <v>430</v>
      </c>
      <c r="D482" s="56" t="s">
        <v>1069</v>
      </c>
      <c r="E482" s="56" t="s">
        <v>75</v>
      </c>
      <c r="F482" s="56" t="s">
        <v>76</v>
      </c>
      <c r="G482" s="56" t="s">
        <v>77</v>
      </c>
      <c r="H482" s="56" t="s">
        <v>49</v>
      </c>
      <c r="I482" s="56" t="s">
        <v>50</v>
      </c>
      <c r="J482" s="56" t="s">
        <v>64</v>
      </c>
      <c r="K482" s="56">
        <v>16.399999999999999</v>
      </c>
      <c r="L482" s="56" t="s">
        <v>52</v>
      </c>
      <c r="M482" s="56">
        <v>14.6</v>
      </c>
      <c r="N482" s="56" t="s">
        <v>52</v>
      </c>
      <c r="O482" s="56">
        <v>13.9</v>
      </c>
      <c r="P482" s="56" t="s">
        <v>53</v>
      </c>
      <c r="Q482" s="56">
        <v>99.2</v>
      </c>
      <c r="R482" s="56">
        <v>37</v>
      </c>
      <c r="S482" s="56">
        <v>4.2</v>
      </c>
      <c r="T482" s="56" t="s">
        <v>53</v>
      </c>
      <c r="U482" s="56">
        <v>5.0999999999999996</v>
      </c>
      <c r="V482" s="56" t="s">
        <v>53</v>
      </c>
      <c r="W482" s="56">
        <v>4</v>
      </c>
      <c r="X482" s="56" t="s">
        <v>53</v>
      </c>
      <c r="Y482" s="56">
        <v>59.1</v>
      </c>
      <c r="Z482" s="56">
        <v>706</v>
      </c>
      <c r="AA482" s="56">
        <v>8.5</v>
      </c>
      <c r="AB482" s="56" t="s">
        <v>53</v>
      </c>
      <c r="AC482" s="56">
        <v>41.6</v>
      </c>
      <c r="AD482" s="56" t="s">
        <v>53</v>
      </c>
      <c r="AE482" s="56">
        <v>33.200000000000003</v>
      </c>
      <c r="AF482" s="56">
        <v>701</v>
      </c>
      <c r="AG482" s="56" t="s">
        <v>2148</v>
      </c>
      <c r="AH482" s="56">
        <v>701</v>
      </c>
      <c r="AI482" s="56" t="s">
        <v>2148</v>
      </c>
      <c r="AJ482" s="56">
        <v>801</v>
      </c>
      <c r="AK482" s="56" t="s">
        <v>2148</v>
      </c>
      <c r="AL482" s="56">
        <v>37</v>
      </c>
      <c r="AN482" s="56">
        <v>801</v>
      </c>
      <c r="AO482" s="56" t="s">
        <v>2148</v>
      </c>
      <c r="AP482" s="56">
        <v>801</v>
      </c>
      <c r="AQ482" s="56" t="s">
        <v>2148</v>
      </c>
      <c r="AR482" s="56">
        <v>801</v>
      </c>
      <c r="AS482" s="56" t="s">
        <v>2148</v>
      </c>
      <c r="AT482" s="56">
        <v>706</v>
      </c>
      <c r="AV482" s="56">
        <v>801</v>
      </c>
      <c r="AW482" s="56" t="s">
        <v>2148</v>
      </c>
      <c r="AX482" s="56">
        <v>801</v>
      </c>
      <c r="AY482" s="56" t="s">
        <v>2148</v>
      </c>
      <c r="AZ482" s="56">
        <v>480</v>
      </c>
      <c r="BB482" s="56">
        <v>430</v>
      </c>
    </row>
    <row r="483" spans="1:54" ht="16" x14ac:dyDescent="0.2">
      <c r="A483" s="56">
        <v>482</v>
      </c>
      <c r="B483" s="56">
        <v>482</v>
      </c>
      <c r="C483" s="56">
        <v>448</v>
      </c>
      <c r="D483" s="56" t="s">
        <v>799</v>
      </c>
      <c r="E483" s="56" t="s">
        <v>75</v>
      </c>
      <c r="F483" s="56" t="s">
        <v>76</v>
      </c>
      <c r="G483" s="56" t="s">
        <v>84</v>
      </c>
      <c r="H483" s="56" t="s">
        <v>49</v>
      </c>
      <c r="I483" s="56" t="s">
        <v>50</v>
      </c>
      <c r="J483" s="56" t="s">
        <v>64</v>
      </c>
      <c r="K483" s="56">
        <v>11.4</v>
      </c>
      <c r="L483" s="56" t="s">
        <v>52</v>
      </c>
      <c r="M483" s="56">
        <v>11</v>
      </c>
      <c r="N483" s="56" t="s">
        <v>52</v>
      </c>
      <c r="O483" s="56">
        <v>23.4</v>
      </c>
      <c r="P483" s="56">
        <v>766</v>
      </c>
      <c r="Q483" s="56">
        <v>95.7</v>
      </c>
      <c r="R483" s="56">
        <v>65</v>
      </c>
      <c r="S483" s="56">
        <v>15.4</v>
      </c>
      <c r="T483" s="56">
        <v>800</v>
      </c>
      <c r="U483" s="56">
        <v>5.3</v>
      </c>
      <c r="V483" s="56" t="s">
        <v>53</v>
      </c>
      <c r="W483" s="56">
        <v>4.2</v>
      </c>
      <c r="X483" s="56" t="s">
        <v>53</v>
      </c>
      <c r="Y483" s="56">
        <v>59.8</v>
      </c>
      <c r="Z483" s="56">
        <v>697</v>
      </c>
      <c r="AA483" s="56">
        <v>21.8</v>
      </c>
      <c r="AB483" s="56">
        <v>697</v>
      </c>
      <c r="AC483" s="56">
        <v>46.8</v>
      </c>
      <c r="AD483" s="56">
        <v>798</v>
      </c>
      <c r="AE483" s="56">
        <v>33</v>
      </c>
      <c r="AF483" s="56">
        <v>701</v>
      </c>
      <c r="AG483" s="56" t="s">
        <v>2148</v>
      </c>
      <c r="AH483" s="56">
        <v>701</v>
      </c>
      <c r="AI483" s="56" t="s">
        <v>2148</v>
      </c>
      <c r="AJ483" s="56">
        <v>766</v>
      </c>
      <c r="AL483" s="56">
        <v>65</v>
      </c>
      <c r="AN483" s="56">
        <v>800</v>
      </c>
      <c r="AP483" s="56">
        <v>801</v>
      </c>
      <c r="AQ483" s="56" t="s">
        <v>2148</v>
      </c>
      <c r="AR483" s="56">
        <v>801</v>
      </c>
      <c r="AS483" s="56" t="s">
        <v>2148</v>
      </c>
      <c r="AT483" s="56">
        <v>697</v>
      </c>
      <c r="AV483" s="56">
        <v>697</v>
      </c>
      <c r="AX483" s="56">
        <v>798</v>
      </c>
      <c r="AZ483" s="56">
        <v>482</v>
      </c>
      <c r="BB483" s="56">
        <v>448</v>
      </c>
    </row>
    <row r="484" spans="1:54" ht="16" x14ac:dyDescent="0.2">
      <c r="A484" s="56">
        <v>483</v>
      </c>
      <c r="B484" s="56">
        <v>482</v>
      </c>
      <c r="C484" s="56">
        <v>495</v>
      </c>
      <c r="D484" s="56" t="s">
        <v>934</v>
      </c>
      <c r="E484" s="56" t="s">
        <v>278</v>
      </c>
      <c r="F484" s="56" t="s">
        <v>76</v>
      </c>
      <c r="G484" s="56" t="s">
        <v>77</v>
      </c>
      <c r="H484" s="56" t="s">
        <v>49</v>
      </c>
      <c r="I484" s="56" t="s">
        <v>50</v>
      </c>
      <c r="J484" s="56" t="s">
        <v>103</v>
      </c>
      <c r="K484" s="56">
        <v>13.7</v>
      </c>
      <c r="L484" s="56" t="s">
        <v>52</v>
      </c>
      <c r="M484" s="56">
        <v>27.7</v>
      </c>
      <c r="N484" s="56">
        <v>500</v>
      </c>
      <c r="O484" s="56">
        <v>6.3</v>
      </c>
      <c r="P484" s="56" t="s">
        <v>53</v>
      </c>
      <c r="Q484" s="56">
        <v>76</v>
      </c>
      <c r="R484" s="56">
        <v>172</v>
      </c>
      <c r="S484" s="56">
        <v>43.4</v>
      </c>
      <c r="T484" s="56">
        <v>475</v>
      </c>
      <c r="U484" s="56">
        <v>2.1</v>
      </c>
      <c r="V484" s="56" t="s">
        <v>53</v>
      </c>
      <c r="W484" s="56">
        <v>6.3</v>
      </c>
      <c r="X484" s="56" t="s">
        <v>53</v>
      </c>
      <c r="Y484" s="56">
        <v>87.7</v>
      </c>
      <c r="Z484" s="56">
        <v>206</v>
      </c>
      <c r="AA484" s="56">
        <v>6.4</v>
      </c>
      <c r="AB484" s="56" t="s">
        <v>53</v>
      </c>
      <c r="AC484" s="56">
        <v>58.7</v>
      </c>
      <c r="AD484" s="56" t="s">
        <v>935</v>
      </c>
      <c r="AE484" s="56">
        <v>33</v>
      </c>
      <c r="AF484" s="56">
        <v>701</v>
      </c>
      <c r="AG484" s="56" t="s">
        <v>2148</v>
      </c>
      <c r="AH484" s="56">
        <v>500</v>
      </c>
      <c r="AJ484" s="56">
        <v>801</v>
      </c>
      <c r="AK484" s="56" t="s">
        <v>2148</v>
      </c>
      <c r="AL484" s="56">
        <v>172</v>
      </c>
      <c r="AN484" s="56">
        <v>475</v>
      </c>
      <c r="AP484" s="56">
        <v>801</v>
      </c>
      <c r="AQ484" s="56" t="s">
        <v>2148</v>
      </c>
      <c r="AR484" s="56">
        <v>801</v>
      </c>
      <c r="AS484" s="56" t="s">
        <v>2148</v>
      </c>
      <c r="AT484" s="56">
        <v>206</v>
      </c>
      <c r="AV484" s="56">
        <v>801</v>
      </c>
      <c r="AW484" s="56" t="s">
        <v>2148</v>
      </c>
      <c r="AX484" s="56">
        <v>528</v>
      </c>
      <c r="AY484" s="56" t="s">
        <v>2147</v>
      </c>
      <c r="AZ484" s="56">
        <v>482</v>
      </c>
      <c r="BB484" s="56">
        <v>495</v>
      </c>
    </row>
    <row r="485" spans="1:54" ht="16" x14ac:dyDescent="0.2">
      <c r="A485" s="56">
        <v>484</v>
      </c>
      <c r="B485" s="56">
        <v>482</v>
      </c>
      <c r="C485" s="56">
        <v>465</v>
      </c>
      <c r="D485" s="56" t="s">
        <v>1577</v>
      </c>
      <c r="E485" s="56" t="s">
        <v>91</v>
      </c>
      <c r="F485" s="56" t="s">
        <v>76</v>
      </c>
      <c r="G485" s="56" t="s">
        <v>77</v>
      </c>
      <c r="H485" s="56" t="s">
        <v>82</v>
      </c>
      <c r="I485" s="56" t="s">
        <v>50</v>
      </c>
      <c r="J485" s="56" t="s">
        <v>64</v>
      </c>
      <c r="K485" s="56">
        <v>36.9</v>
      </c>
      <c r="L485" s="56">
        <v>324</v>
      </c>
      <c r="M485" s="56">
        <v>39</v>
      </c>
      <c r="N485" s="56">
        <v>353</v>
      </c>
      <c r="O485" s="56">
        <v>45</v>
      </c>
      <c r="P485" s="56">
        <v>434</v>
      </c>
      <c r="Q485" s="56">
        <v>19.399999999999999</v>
      </c>
      <c r="R485" s="56">
        <v>725</v>
      </c>
      <c r="S485" s="56">
        <v>11.2</v>
      </c>
      <c r="T485" s="56" t="s">
        <v>53</v>
      </c>
      <c r="U485" s="56">
        <v>10.7</v>
      </c>
      <c r="V485" s="56" t="s">
        <v>53</v>
      </c>
      <c r="W485" s="56">
        <v>15.9</v>
      </c>
      <c r="X485" s="56" t="s">
        <v>53</v>
      </c>
      <c r="Y485" s="56">
        <v>53.3</v>
      </c>
      <c r="Z485" s="56">
        <v>791</v>
      </c>
      <c r="AA485" s="56">
        <v>27</v>
      </c>
      <c r="AB485" s="56">
        <v>608</v>
      </c>
      <c r="AC485" s="56">
        <v>73.3</v>
      </c>
      <c r="AD485" s="56" t="s">
        <v>1578</v>
      </c>
      <c r="AE485" s="56">
        <v>33</v>
      </c>
      <c r="AF485" s="56">
        <v>324</v>
      </c>
      <c r="AH485" s="56">
        <v>353</v>
      </c>
      <c r="AJ485" s="56">
        <v>434</v>
      </c>
      <c r="AL485" s="56">
        <v>725</v>
      </c>
      <c r="AN485" s="56">
        <v>801</v>
      </c>
      <c r="AO485" s="56" t="s">
        <v>2148</v>
      </c>
      <c r="AP485" s="56">
        <v>801</v>
      </c>
      <c r="AQ485" s="56" t="s">
        <v>2148</v>
      </c>
      <c r="AR485" s="56">
        <v>801</v>
      </c>
      <c r="AS485" s="56" t="s">
        <v>2148</v>
      </c>
      <c r="AT485" s="56">
        <v>791</v>
      </c>
      <c r="AV485" s="56">
        <v>608</v>
      </c>
      <c r="AX485" s="56">
        <v>269</v>
      </c>
      <c r="AY485" s="56" t="s">
        <v>2147</v>
      </c>
      <c r="AZ485" s="56">
        <v>482</v>
      </c>
      <c r="BB485" s="56">
        <v>465</v>
      </c>
    </row>
    <row r="486" spans="1:54" ht="16" x14ac:dyDescent="0.2">
      <c r="A486" s="56">
        <v>485</v>
      </c>
      <c r="B486" s="56">
        <v>485</v>
      </c>
      <c r="C486" s="56">
        <v>508</v>
      </c>
      <c r="D486" s="56" t="s">
        <v>1594</v>
      </c>
      <c r="E486" s="56" t="s">
        <v>646</v>
      </c>
      <c r="F486" s="56" t="s">
        <v>69</v>
      </c>
      <c r="G486" s="56" t="s">
        <v>84</v>
      </c>
      <c r="H486" s="56" t="s">
        <v>82</v>
      </c>
      <c r="I486" s="56" t="s">
        <v>50</v>
      </c>
      <c r="J486" s="56" t="s">
        <v>64</v>
      </c>
      <c r="K486" s="56">
        <v>38.200000000000003</v>
      </c>
      <c r="L486" s="56">
        <v>311</v>
      </c>
      <c r="M486" s="56">
        <v>35.9</v>
      </c>
      <c r="N486" s="56">
        <v>402</v>
      </c>
      <c r="O486" s="56">
        <v>6.4</v>
      </c>
      <c r="P486" s="56" t="s">
        <v>53</v>
      </c>
      <c r="Q486" s="56">
        <v>28.4</v>
      </c>
      <c r="R486" s="56">
        <v>602</v>
      </c>
      <c r="S486" s="56">
        <v>2.1</v>
      </c>
      <c r="T486" s="56" t="s">
        <v>53</v>
      </c>
      <c r="U486" s="56">
        <v>8.1</v>
      </c>
      <c r="V486" s="56" t="s">
        <v>53</v>
      </c>
      <c r="W486" s="56">
        <v>13.8</v>
      </c>
      <c r="X486" s="56" t="s">
        <v>53</v>
      </c>
      <c r="Y486" s="56">
        <v>90.9</v>
      </c>
      <c r="Z486" s="56">
        <v>160</v>
      </c>
      <c r="AA486" s="56">
        <v>48.3</v>
      </c>
      <c r="AB486" s="56">
        <v>359</v>
      </c>
      <c r="AC486" s="56">
        <v>66.400000000000006</v>
      </c>
      <c r="AD486" s="56" t="s">
        <v>1106</v>
      </c>
      <c r="AE486" s="56">
        <v>32.9</v>
      </c>
      <c r="AF486" s="56">
        <v>311</v>
      </c>
      <c r="AH486" s="56">
        <v>402</v>
      </c>
      <c r="AJ486" s="56">
        <v>801</v>
      </c>
      <c r="AK486" s="56" t="s">
        <v>2148</v>
      </c>
      <c r="AL486" s="56">
        <v>602</v>
      </c>
      <c r="AN486" s="56">
        <v>801</v>
      </c>
      <c r="AO486" s="56" t="s">
        <v>2148</v>
      </c>
      <c r="AP486" s="56">
        <v>801</v>
      </c>
      <c r="AQ486" s="56" t="s">
        <v>2148</v>
      </c>
      <c r="AR486" s="56">
        <v>801</v>
      </c>
      <c r="AS486" s="56" t="s">
        <v>2148</v>
      </c>
      <c r="AT486" s="56">
        <v>160</v>
      </c>
      <c r="AV486" s="56">
        <v>359</v>
      </c>
      <c r="AX486" s="56">
        <v>371</v>
      </c>
      <c r="AY486" s="56" t="s">
        <v>2147</v>
      </c>
      <c r="AZ486" s="56">
        <v>485</v>
      </c>
      <c r="BB486" s="56">
        <v>508</v>
      </c>
    </row>
    <row r="487" spans="1:54" ht="16" x14ac:dyDescent="0.2">
      <c r="A487" s="56">
        <v>486</v>
      </c>
      <c r="B487" s="56">
        <v>485</v>
      </c>
      <c r="C487" s="56">
        <v>506</v>
      </c>
      <c r="D487" s="56" t="s">
        <v>1547</v>
      </c>
      <c r="E487" s="56" t="s">
        <v>133</v>
      </c>
      <c r="F487" s="56" t="s">
        <v>69</v>
      </c>
      <c r="G487" s="56" t="s">
        <v>77</v>
      </c>
      <c r="H487" s="56" t="s">
        <v>49</v>
      </c>
      <c r="I487" s="56" t="s">
        <v>50</v>
      </c>
      <c r="J487" s="56" t="s">
        <v>64</v>
      </c>
      <c r="K487" s="56">
        <v>34.799999999999997</v>
      </c>
      <c r="L487" s="56">
        <v>346</v>
      </c>
      <c r="M487" s="56">
        <v>18.600000000000001</v>
      </c>
      <c r="N487" s="56">
        <v>693</v>
      </c>
      <c r="O487" s="56">
        <v>32.9</v>
      </c>
      <c r="P487" s="56">
        <v>589</v>
      </c>
      <c r="Q487" s="56">
        <v>40</v>
      </c>
      <c r="R487" s="56">
        <v>470</v>
      </c>
      <c r="S487" s="56">
        <v>32.299999999999997</v>
      </c>
      <c r="T487" s="56">
        <v>560</v>
      </c>
      <c r="U487" s="56">
        <v>11.3</v>
      </c>
      <c r="V487" s="56" t="s">
        <v>53</v>
      </c>
      <c r="W487" s="56">
        <v>17.2</v>
      </c>
      <c r="X487" s="56" t="s">
        <v>53</v>
      </c>
      <c r="Y487" s="56">
        <v>85.6</v>
      </c>
      <c r="Z487" s="56">
        <v>244</v>
      </c>
      <c r="AA487" s="56">
        <v>7.1</v>
      </c>
      <c r="AB487" s="56" t="s">
        <v>53</v>
      </c>
      <c r="AC487" s="56">
        <v>51.8</v>
      </c>
      <c r="AD487" s="56" t="s">
        <v>983</v>
      </c>
      <c r="AE487" s="56">
        <v>32.9</v>
      </c>
      <c r="AF487" s="56">
        <v>346</v>
      </c>
      <c r="AH487" s="56">
        <v>693</v>
      </c>
      <c r="AJ487" s="56">
        <v>589</v>
      </c>
      <c r="AL487" s="56">
        <v>470</v>
      </c>
      <c r="AN487" s="56">
        <v>560</v>
      </c>
      <c r="AP487" s="56">
        <v>801</v>
      </c>
      <c r="AQ487" s="56" t="s">
        <v>2148</v>
      </c>
      <c r="AR487" s="56">
        <v>801</v>
      </c>
      <c r="AS487" s="56" t="s">
        <v>2148</v>
      </c>
      <c r="AT487" s="56">
        <v>244</v>
      </c>
      <c r="AV487" s="56">
        <v>801</v>
      </c>
      <c r="AW487" s="56" t="s">
        <v>2148</v>
      </c>
      <c r="AX487" s="56">
        <v>665</v>
      </c>
      <c r="AY487" s="56" t="s">
        <v>2147</v>
      </c>
      <c r="AZ487" s="56">
        <v>485</v>
      </c>
      <c r="BB487" s="56">
        <v>506</v>
      </c>
    </row>
    <row r="488" spans="1:54" ht="16" x14ac:dyDescent="0.2">
      <c r="A488" s="56">
        <v>487</v>
      </c>
      <c r="B488" s="56">
        <v>487</v>
      </c>
      <c r="C488" s="56">
        <v>516</v>
      </c>
      <c r="D488" s="56" t="s">
        <v>936</v>
      </c>
      <c r="E488" s="56" t="s">
        <v>100</v>
      </c>
      <c r="F488" s="56" t="s">
        <v>101</v>
      </c>
      <c r="G488" s="56" t="s">
        <v>77</v>
      </c>
      <c r="H488" s="56" t="s">
        <v>49</v>
      </c>
      <c r="I488" s="56" t="s">
        <v>50</v>
      </c>
      <c r="J488" s="56" t="s">
        <v>64</v>
      </c>
      <c r="K488" s="56">
        <v>13.7</v>
      </c>
      <c r="L488" s="56" t="s">
        <v>52</v>
      </c>
      <c r="M488" s="56">
        <v>13.1</v>
      </c>
      <c r="N488" s="56" t="s">
        <v>52</v>
      </c>
      <c r="O488" s="56">
        <v>6</v>
      </c>
      <c r="P488" s="56" t="s">
        <v>53</v>
      </c>
      <c r="Q488" s="56">
        <v>60.4</v>
      </c>
      <c r="R488" s="56">
        <v>285</v>
      </c>
      <c r="S488" s="56">
        <v>96.4</v>
      </c>
      <c r="T488" s="56">
        <v>160</v>
      </c>
      <c r="U488" s="56">
        <v>82.4</v>
      </c>
      <c r="V488" s="56">
        <v>210</v>
      </c>
      <c r="W488" s="56">
        <v>84</v>
      </c>
      <c r="X488" s="56">
        <v>176</v>
      </c>
      <c r="Y488" s="56">
        <v>63.8</v>
      </c>
      <c r="Z488" s="56">
        <v>637</v>
      </c>
      <c r="AA488" s="56">
        <v>7.4</v>
      </c>
      <c r="AB488" s="56" t="s">
        <v>53</v>
      </c>
      <c r="AC488" s="56">
        <v>51</v>
      </c>
      <c r="AD488" s="56" t="s">
        <v>773</v>
      </c>
      <c r="AE488" s="56">
        <v>32.799999999999997</v>
      </c>
      <c r="AF488" s="56">
        <v>701</v>
      </c>
      <c r="AG488" s="56" t="s">
        <v>2148</v>
      </c>
      <c r="AH488" s="56">
        <v>701</v>
      </c>
      <c r="AI488" s="56" t="s">
        <v>2148</v>
      </c>
      <c r="AJ488" s="56">
        <v>801</v>
      </c>
      <c r="AK488" s="56" t="s">
        <v>2148</v>
      </c>
      <c r="AL488" s="56">
        <v>285</v>
      </c>
      <c r="AN488" s="56">
        <v>160</v>
      </c>
      <c r="AP488" s="56">
        <v>210</v>
      </c>
      <c r="AR488" s="56">
        <v>176</v>
      </c>
      <c r="AT488" s="56">
        <v>637</v>
      </c>
      <c r="AV488" s="56">
        <v>801</v>
      </c>
      <c r="AW488" s="56" t="s">
        <v>2148</v>
      </c>
      <c r="AX488" s="56">
        <v>680</v>
      </c>
      <c r="AY488" s="56" t="s">
        <v>2147</v>
      </c>
      <c r="AZ488" s="56">
        <v>487</v>
      </c>
      <c r="BB488" s="56">
        <v>516</v>
      </c>
    </row>
    <row r="489" spans="1:54" ht="16" x14ac:dyDescent="0.2">
      <c r="A489" s="56">
        <v>488</v>
      </c>
      <c r="B489" s="56">
        <v>487</v>
      </c>
      <c r="C489" s="56">
        <v>380</v>
      </c>
      <c r="D489" s="56" t="s">
        <v>443</v>
      </c>
      <c r="E489" s="56" t="s">
        <v>216</v>
      </c>
      <c r="F489" s="56" t="s">
        <v>69</v>
      </c>
      <c r="G489" s="56" t="s">
        <v>48</v>
      </c>
      <c r="H489" s="56" t="s">
        <v>62</v>
      </c>
      <c r="I489" s="56" t="s">
        <v>50</v>
      </c>
      <c r="J489" s="56" t="s">
        <v>64</v>
      </c>
      <c r="K489" s="56">
        <v>7.4</v>
      </c>
      <c r="L489" s="56" t="s">
        <v>52</v>
      </c>
      <c r="M489" s="56">
        <v>6.4</v>
      </c>
      <c r="N489" s="56" t="s">
        <v>52</v>
      </c>
      <c r="O489" s="56">
        <v>10.1</v>
      </c>
      <c r="P489" s="56" t="s">
        <v>53</v>
      </c>
      <c r="Q489" s="56">
        <v>90.9</v>
      </c>
      <c r="R489" s="56">
        <v>101</v>
      </c>
      <c r="S489" s="56">
        <v>59.7</v>
      </c>
      <c r="T489" s="56">
        <v>392</v>
      </c>
      <c r="U489" s="56">
        <v>100</v>
      </c>
      <c r="V489" s="56">
        <v>25</v>
      </c>
      <c r="W489" s="56">
        <v>100</v>
      </c>
      <c r="X489" s="56">
        <v>16</v>
      </c>
      <c r="Y489" s="56">
        <v>35.1</v>
      </c>
      <c r="Z489" s="56" t="s">
        <v>53</v>
      </c>
      <c r="AA489" s="56">
        <v>1.4</v>
      </c>
      <c r="AB489" s="56" t="s">
        <v>53</v>
      </c>
      <c r="AC489" s="56">
        <v>32.9</v>
      </c>
      <c r="AD489" s="56" t="s">
        <v>53</v>
      </c>
      <c r="AE489" s="56">
        <v>32.799999999999997</v>
      </c>
      <c r="AF489" s="56">
        <v>701</v>
      </c>
      <c r="AG489" s="56" t="s">
        <v>2148</v>
      </c>
      <c r="AH489" s="56">
        <v>701</v>
      </c>
      <c r="AI489" s="56" t="s">
        <v>2148</v>
      </c>
      <c r="AJ489" s="56">
        <v>801</v>
      </c>
      <c r="AK489" s="56" t="s">
        <v>2148</v>
      </c>
      <c r="AL489" s="56">
        <v>101</v>
      </c>
      <c r="AN489" s="56">
        <v>392</v>
      </c>
      <c r="AP489" s="56">
        <v>25</v>
      </c>
      <c r="AR489" s="56">
        <v>16</v>
      </c>
      <c r="AT489" s="56">
        <v>801</v>
      </c>
      <c r="AU489" s="56" t="s">
        <v>2148</v>
      </c>
      <c r="AV489" s="56">
        <v>801</v>
      </c>
      <c r="AW489" s="56" t="s">
        <v>2148</v>
      </c>
      <c r="AX489" s="56">
        <v>801</v>
      </c>
      <c r="AY489" s="56" t="s">
        <v>2148</v>
      </c>
      <c r="AZ489" s="56">
        <v>487</v>
      </c>
      <c r="BB489" s="56">
        <v>380</v>
      </c>
    </row>
    <row r="490" spans="1:54" ht="16" x14ac:dyDescent="0.2">
      <c r="A490" s="56">
        <v>489</v>
      </c>
      <c r="B490" s="56">
        <v>487</v>
      </c>
      <c r="C490" s="56">
        <v>527</v>
      </c>
      <c r="D490" s="56" t="s">
        <v>1436</v>
      </c>
      <c r="E490" s="56" t="s">
        <v>266</v>
      </c>
      <c r="F490" s="56" t="s">
        <v>69</v>
      </c>
      <c r="G490" s="56" t="s">
        <v>77</v>
      </c>
      <c r="H490" s="56" t="s">
        <v>62</v>
      </c>
      <c r="I490" s="56" t="s">
        <v>50</v>
      </c>
      <c r="J490" s="56" t="s">
        <v>64</v>
      </c>
      <c r="K490" s="56">
        <v>28.4</v>
      </c>
      <c r="L490" s="56">
        <v>442</v>
      </c>
      <c r="M490" s="56">
        <v>72.400000000000006</v>
      </c>
      <c r="N490" s="56">
        <v>137</v>
      </c>
      <c r="O490" s="56">
        <v>55.7</v>
      </c>
      <c r="P490" s="56">
        <v>337</v>
      </c>
      <c r="Q490" s="56">
        <v>9.5</v>
      </c>
      <c r="R490" s="56" t="s">
        <v>53</v>
      </c>
      <c r="S490" s="56">
        <v>3.4</v>
      </c>
      <c r="T490" s="56" t="s">
        <v>53</v>
      </c>
      <c r="U490" s="56">
        <v>17.600000000000001</v>
      </c>
      <c r="V490" s="56">
        <v>771</v>
      </c>
      <c r="W490" s="56">
        <v>23.7</v>
      </c>
      <c r="X490" s="56">
        <v>710</v>
      </c>
      <c r="Y490" s="56">
        <v>63.8</v>
      </c>
      <c r="Z490" s="56">
        <v>638</v>
      </c>
      <c r="AA490" s="56">
        <v>15.9</v>
      </c>
      <c r="AB490" s="56" t="s">
        <v>53</v>
      </c>
      <c r="AC490" s="56">
        <v>38.4</v>
      </c>
      <c r="AD490" s="56" t="s">
        <v>53</v>
      </c>
      <c r="AE490" s="56">
        <v>32.799999999999997</v>
      </c>
      <c r="AF490" s="56">
        <v>442</v>
      </c>
      <c r="AH490" s="56">
        <v>137</v>
      </c>
      <c r="AJ490" s="56">
        <v>337</v>
      </c>
      <c r="AL490" s="56">
        <v>801</v>
      </c>
      <c r="AM490" s="56" t="s">
        <v>2148</v>
      </c>
      <c r="AN490" s="56">
        <v>801</v>
      </c>
      <c r="AO490" s="56" t="s">
        <v>2148</v>
      </c>
      <c r="AP490" s="56">
        <v>771</v>
      </c>
      <c r="AR490" s="56">
        <v>710</v>
      </c>
      <c r="AT490" s="56">
        <v>638</v>
      </c>
      <c r="AV490" s="56">
        <v>801</v>
      </c>
      <c r="AW490" s="56" t="s">
        <v>2148</v>
      </c>
      <c r="AX490" s="56">
        <v>801</v>
      </c>
      <c r="AY490" s="56" t="s">
        <v>2148</v>
      </c>
      <c r="AZ490" s="56">
        <v>487</v>
      </c>
      <c r="BB490" s="56">
        <v>527</v>
      </c>
    </row>
    <row r="491" spans="1:54" ht="16" x14ac:dyDescent="0.2">
      <c r="A491" s="56">
        <v>490</v>
      </c>
      <c r="B491" s="56">
        <v>490</v>
      </c>
      <c r="C491" s="56">
        <v>461</v>
      </c>
      <c r="D491" s="56" t="s">
        <v>1700</v>
      </c>
      <c r="E491" s="56" t="s">
        <v>144</v>
      </c>
      <c r="F491" s="56" t="s">
        <v>47</v>
      </c>
      <c r="G491" s="56" t="s">
        <v>77</v>
      </c>
      <c r="H491" s="56" t="s">
        <v>82</v>
      </c>
      <c r="I491" s="56" t="s">
        <v>59</v>
      </c>
      <c r="J491" s="56" t="s">
        <v>64</v>
      </c>
      <c r="K491" s="56">
        <v>50.4</v>
      </c>
      <c r="L491" s="56">
        <v>222</v>
      </c>
      <c r="M491" s="56">
        <v>59.9</v>
      </c>
      <c r="N491" s="56">
        <v>193</v>
      </c>
      <c r="O491" s="56">
        <v>11.4</v>
      </c>
      <c r="P491" s="56" t="s">
        <v>53</v>
      </c>
      <c r="Q491" s="56">
        <v>7.8</v>
      </c>
      <c r="R491" s="56" t="s">
        <v>53</v>
      </c>
      <c r="S491" s="56">
        <v>10.6</v>
      </c>
      <c r="T491" s="56" t="s">
        <v>53</v>
      </c>
      <c r="U491" s="56">
        <v>3.8</v>
      </c>
      <c r="V491" s="56" t="s">
        <v>53</v>
      </c>
      <c r="W491" s="56">
        <v>8</v>
      </c>
      <c r="X491" s="56" t="s">
        <v>53</v>
      </c>
      <c r="Y491" s="56">
        <v>53.9</v>
      </c>
      <c r="Z491" s="56">
        <v>783</v>
      </c>
      <c r="AA491" s="56">
        <v>17.5</v>
      </c>
      <c r="AB491" s="56">
        <v>772</v>
      </c>
      <c r="AC491" s="56">
        <v>53.7</v>
      </c>
      <c r="AD491" s="56" t="s">
        <v>1224</v>
      </c>
      <c r="AE491" s="56">
        <v>32.700000000000003</v>
      </c>
      <c r="AF491" s="56">
        <v>222</v>
      </c>
      <c r="AH491" s="56">
        <v>193</v>
      </c>
      <c r="AJ491" s="56">
        <v>801</v>
      </c>
      <c r="AK491" s="56" t="s">
        <v>2148</v>
      </c>
      <c r="AL491" s="56">
        <v>801</v>
      </c>
      <c r="AM491" s="56" t="s">
        <v>2148</v>
      </c>
      <c r="AN491" s="56">
        <v>801</v>
      </c>
      <c r="AO491" s="56" t="s">
        <v>2148</v>
      </c>
      <c r="AP491" s="56">
        <v>801</v>
      </c>
      <c r="AQ491" s="56" t="s">
        <v>2148</v>
      </c>
      <c r="AR491" s="56">
        <v>801</v>
      </c>
      <c r="AS491" s="56" t="s">
        <v>2148</v>
      </c>
      <c r="AT491" s="56">
        <v>783</v>
      </c>
      <c r="AV491" s="56">
        <v>772</v>
      </c>
      <c r="AX491" s="56">
        <v>627</v>
      </c>
      <c r="AY491" s="56" t="s">
        <v>2147</v>
      </c>
      <c r="AZ491" s="56">
        <v>490</v>
      </c>
      <c r="BB491" s="56">
        <v>461</v>
      </c>
    </row>
    <row r="492" spans="1:54" ht="16" x14ac:dyDescent="0.2">
      <c r="A492" s="56">
        <v>491</v>
      </c>
      <c r="B492" s="56">
        <v>491</v>
      </c>
      <c r="C492" s="56">
        <v>431</v>
      </c>
      <c r="D492" s="56" t="s">
        <v>837</v>
      </c>
      <c r="E492" s="56" t="s">
        <v>75</v>
      </c>
      <c r="F492" s="56" t="s">
        <v>76</v>
      </c>
      <c r="G492" s="56" t="s">
        <v>84</v>
      </c>
      <c r="H492" s="56" t="s">
        <v>62</v>
      </c>
      <c r="I492" s="56" t="s">
        <v>50</v>
      </c>
      <c r="J492" s="56" t="s">
        <v>64</v>
      </c>
      <c r="K492" s="56">
        <v>12.1</v>
      </c>
      <c r="L492" s="56" t="s">
        <v>52</v>
      </c>
      <c r="M492" s="56">
        <v>10.199999999999999</v>
      </c>
      <c r="N492" s="56" t="s">
        <v>52</v>
      </c>
      <c r="O492" s="56">
        <v>7.3</v>
      </c>
      <c r="P492" s="56" t="s">
        <v>53</v>
      </c>
      <c r="Q492" s="56">
        <v>100</v>
      </c>
      <c r="R492" s="56">
        <v>8</v>
      </c>
      <c r="S492" s="56">
        <v>9</v>
      </c>
      <c r="T492" s="56" t="s">
        <v>53</v>
      </c>
      <c r="U492" s="56">
        <v>7</v>
      </c>
      <c r="V492" s="56" t="s">
        <v>53</v>
      </c>
      <c r="W492" s="56">
        <v>5.4</v>
      </c>
      <c r="X492" s="56" t="s">
        <v>53</v>
      </c>
      <c r="Y492" s="56">
        <v>73.8</v>
      </c>
      <c r="Z492" s="56">
        <v>472</v>
      </c>
      <c r="AA492" s="56">
        <v>23.2</v>
      </c>
      <c r="AB492" s="56">
        <v>667</v>
      </c>
      <c r="AC492" s="56">
        <v>42.7</v>
      </c>
      <c r="AD492" s="56" t="s">
        <v>53</v>
      </c>
      <c r="AE492" s="56">
        <v>32.6</v>
      </c>
      <c r="AF492" s="56">
        <v>701</v>
      </c>
      <c r="AG492" s="56" t="s">
        <v>2148</v>
      </c>
      <c r="AH492" s="56">
        <v>701</v>
      </c>
      <c r="AI492" s="56" t="s">
        <v>2148</v>
      </c>
      <c r="AJ492" s="56">
        <v>801</v>
      </c>
      <c r="AK492" s="56" t="s">
        <v>2148</v>
      </c>
      <c r="AL492" s="56">
        <v>8</v>
      </c>
      <c r="AN492" s="56">
        <v>801</v>
      </c>
      <c r="AO492" s="56" t="s">
        <v>2148</v>
      </c>
      <c r="AP492" s="56">
        <v>801</v>
      </c>
      <c r="AQ492" s="56" t="s">
        <v>2148</v>
      </c>
      <c r="AR492" s="56">
        <v>801</v>
      </c>
      <c r="AS492" s="56" t="s">
        <v>2148</v>
      </c>
      <c r="AT492" s="56">
        <v>472</v>
      </c>
      <c r="AV492" s="56">
        <v>667</v>
      </c>
      <c r="AX492" s="56">
        <v>801</v>
      </c>
      <c r="AY492" s="56" t="s">
        <v>2148</v>
      </c>
      <c r="AZ492" s="56">
        <v>491</v>
      </c>
      <c r="BB492" s="56">
        <v>431</v>
      </c>
    </row>
    <row r="493" spans="1:54" ht="16" x14ac:dyDescent="0.2">
      <c r="A493" s="56">
        <v>492</v>
      </c>
      <c r="B493" s="56">
        <v>491</v>
      </c>
      <c r="C493" s="56">
        <v>513</v>
      </c>
      <c r="D493" s="56" t="s">
        <v>1091</v>
      </c>
      <c r="E493" s="56" t="s">
        <v>174</v>
      </c>
      <c r="F493" s="56" t="s">
        <v>76</v>
      </c>
      <c r="G493" s="56" t="s">
        <v>77</v>
      </c>
      <c r="H493" s="56" t="s">
        <v>82</v>
      </c>
      <c r="I493" s="56" t="s">
        <v>59</v>
      </c>
      <c r="J493" s="56" t="s">
        <v>64</v>
      </c>
      <c r="K493" s="56">
        <v>16.899999999999999</v>
      </c>
      <c r="L493" s="56" t="s">
        <v>52</v>
      </c>
      <c r="M493" s="56">
        <v>31.4</v>
      </c>
      <c r="N493" s="56">
        <v>456</v>
      </c>
      <c r="O493" s="56">
        <v>94.9</v>
      </c>
      <c r="P493" s="56">
        <v>74</v>
      </c>
      <c r="Q493" s="56">
        <v>5.6</v>
      </c>
      <c r="R493" s="56" t="s">
        <v>53</v>
      </c>
      <c r="S493" s="56">
        <v>99.2</v>
      </c>
      <c r="T493" s="56">
        <v>125</v>
      </c>
      <c r="U493" s="56">
        <v>34.799999999999997</v>
      </c>
      <c r="V493" s="56">
        <v>544</v>
      </c>
      <c r="W493" s="56">
        <v>35.4</v>
      </c>
      <c r="X493" s="56">
        <v>544</v>
      </c>
      <c r="Y493" s="56">
        <v>73.900000000000006</v>
      </c>
      <c r="Z493" s="56">
        <v>471</v>
      </c>
      <c r="AA493" s="56">
        <v>2.9</v>
      </c>
      <c r="AB493" s="56" t="s">
        <v>53</v>
      </c>
      <c r="AC493" s="56">
        <v>55.3</v>
      </c>
      <c r="AD493" s="56" t="s">
        <v>1092</v>
      </c>
      <c r="AE493" s="56">
        <v>32.6</v>
      </c>
      <c r="AF493" s="56">
        <v>701</v>
      </c>
      <c r="AG493" s="56" t="s">
        <v>2148</v>
      </c>
      <c r="AH493" s="56">
        <v>456</v>
      </c>
      <c r="AJ493" s="56">
        <v>74</v>
      </c>
      <c r="AL493" s="56">
        <v>801</v>
      </c>
      <c r="AM493" s="56" t="s">
        <v>2148</v>
      </c>
      <c r="AN493" s="56">
        <v>125</v>
      </c>
      <c r="AP493" s="56">
        <v>544</v>
      </c>
      <c r="AR493" s="56">
        <v>544</v>
      </c>
      <c r="AT493" s="56">
        <v>471</v>
      </c>
      <c r="AV493" s="56">
        <v>801</v>
      </c>
      <c r="AW493" s="56" t="s">
        <v>2148</v>
      </c>
      <c r="AX493" s="56">
        <v>596</v>
      </c>
      <c r="AY493" s="56" t="s">
        <v>2147</v>
      </c>
      <c r="AZ493" s="56">
        <v>491</v>
      </c>
      <c r="BB493" s="56">
        <v>513</v>
      </c>
    </row>
    <row r="494" spans="1:54" ht="16" x14ac:dyDescent="0.2">
      <c r="A494" s="56">
        <v>493</v>
      </c>
      <c r="B494" s="56">
        <v>491</v>
      </c>
      <c r="C494" s="56">
        <v>554</v>
      </c>
      <c r="D494" s="56" t="s">
        <v>1492</v>
      </c>
      <c r="E494" s="56" t="s">
        <v>355</v>
      </c>
      <c r="F494" s="56" t="s">
        <v>76</v>
      </c>
      <c r="G494" s="56" t="s">
        <v>58</v>
      </c>
      <c r="H494" s="56" t="s">
        <v>49</v>
      </c>
      <c r="I494" s="56" t="s">
        <v>50</v>
      </c>
      <c r="J494" s="56" t="s">
        <v>64</v>
      </c>
      <c r="K494" s="56">
        <v>31.2</v>
      </c>
      <c r="L494" s="56">
        <v>393</v>
      </c>
      <c r="M494" s="56">
        <v>39.200000000000003</v>
      </c>
      <c r="N494" s="56">
        <v>349</v>
      </c>
      <c r="O494" s="56">
        <v>48</v>
      </c>
      <c r="P494" s="56">
        <v>404</v>
      </c>
      <c r="Q494" s="56">
        <v>12.7</v>
      </c>
      <c r="R494" s="56" t="s">
        <v>53</v>
      </c>
      <c r="S494" s="56">
        <v>25.6</v>
      </c>
      <c r="T494" s="56">
        <v>638</v>
      </c>
      <c r="U494" s="56">
        <v>86.9</v>
      </c>
      <c r="V494" s="56">
        <v>186</v>
      </c>
      <c r="W494" s="56">
        <v>84</v>
      </c>
      <c r="X494" s="56">
        <v>177</v>
      </c>
      <c r="Y494" s="56">
        <v>42.4</v>
      </c>
      <c r="Z494" s="56" t="s">
        <v>53</v>
      </c>
      <c r="AA494" s="56">
        <v>16.399999999999999</v>
      </c>
      <c r="AB494" s="56">
        <v>799</v>
      </c>
      <c r="AC494" s="56">
        <v>49.5</v>
      </c>
      <c r="AD494" s="56" t="s">
        <v>258</v>
      </c>
      <c r="AE494" s="56">
        <v>32.6</v>
      </c>
      <c r="AF494" s="56">
        <v>393</v>
      </c>
      <c r="AH494" s="56">
        <v>349</v>
      </c>
      <c r="AJ494" s="56">
        <v>404</v>
      </c>
      <c r="AL494" s="56">
        <v>801</v>
      </c>
      <c r="AM494" s="56" t="s">
        <v>2148</v>
      </c>
      <c r="AN494" s="56">
        <v>638</v>
      </c>
      <c r="AP494" s="56">
        <v>186</v>
      </c>
      <c r="AR494" s="56">
        <v>177</v>
      </c>
      <c r="AT494" s="56">
        <v>801</v>
      </c>
      <c r="AU494" s="56" t="s">
        <v>2148</v>
      </c>
      <c r="AV494" s="56">
        <v>799</v>
      </c>
      <c r="AX494" s="56">
        <v>715</v>
      </c>
      <c r="AY494" s="56" t="s">
        <v>2147</v>
      </c>
      <c r="AZ494" s="56">
        <v>491</v>
      </c>
      <c r="BB494" s="56">
        <v>554</v>
      </c>
    </row>
    <row r="495" spans="1:54" ht="16" x14ac:dyDescent="0.2">
      <c r="A495" s="56">
        <v>494</v>
      </c>
      <c r="B495" s="56">
        <v>494</v>
      </c>
      <c r="C495" s="56">
        <v>535</v>
      </c>
      <c r="D495" s="56" t="s">
        <v>1638</v>
      </c>
      <c r="E495" s="56" t="s">
        <v>205</v>
      </c>
      <c r="F495" s="56" t="s">
        <v>69</v>
      </c>
      <c r="G495" s="56" t="s">
        <v>84</v>
      </c>
      <c r="H495" s="56" t="s">
        <v>62</v>
      </c>
      <c r="I495" s="56" t="s">
        <v>50</v>
      </c>
      <c r="J495" s="56" t="s">
        <v>64</v>
      </c>
      <c r="K495" s="56">
        <v>43.2</v>
      </c>
      <c r="L495" s="56">
        <v>274</v>
      </c>
      <c r="M495" s="56">
        <v>10</v>
      </c>
      <c r="N495" s="56" t="s">
        <v>52</v>
      </c>
      <c r="O495" s="56">
        <v>13.5</v>
      </c>
      <c r="P495" s="56" t="s">
        <v>53</v>
      </c>
      <c r="Q495" s="56">
        <v>28.1</v>
      </c>
      <c r="R495" s="56">
        <v>605</v>
      </c>
      <c r="S495" s="56">
        <v>31.7</v>
      </c>
      <c r="T495" s="56">
        <v>566</v>
      </c>
      <c r="U495" s="56">
        <v>35.200000000000003</v>
      </c>
      <c r="V495" s="56">
        <v>539</v>
      </c>
      <c r="W495" s="56">
        <v>40.9</v>
      </c>
      <c r="X495" s="56">
        <v>498</v>
      </c>
      <c r="Y495" s="56">
        <v>93.5</v>
      </c>
      <c r="Z495" s="56">
        <v>113</v>
      </c>
      <c r="AA495" s="56">
        <v>25.3</v>
      </c>
      <c r="AB495" s="56">
        <v>635</v>
      </c>
      <c r="AC495" s="56">
        <v>56.5</v>
      </c>
      <c r="AD495" s="56" t="s">
        <v>880</v>
      </c>
      <c r="AE495" s="56">
        <v>32.5</v>
      </c>
      <c r="AF495" s="56">
        <v>274</v>
      </c>
      <c r="AH495" s="56">
        <v>701</v>
      </c>
      <c r="AI495" s="56" t="s">
        <v>2148</v>
      </c>
      <c r="AJ495" s="56">
        <v>801</v>
      </c>
      <c r="AK495" s="56" t="s">
        <v>2148</v>
      </c>
      <c r="AL495" s="56">
        <v>605</v>
      </c>
      <c r="AN495" s="56">
        <v>566</v>
      </c>
      <c r="AP495" s="56">
        <v>539</v>
      </c>
      <c r="AR495" s="56">
        <v>498</v>
      </c>
      <c r="AT495" s="56">
        <v>113</v>
      </c>
      <c r="AV495" s="56">
        <v>635</v>
      </c>
      <c r="AX495" s="56">
        <v>571</v>
      </c>
      <c r="AY495" s="56" t="s">
        <v>2147</v>
      </c>
      <c r="AZ495" s="56">
        <v>494</v>
      </c>
      <c r="BB495" s="56">
        <v>535</v>
      </c>
    </row>
    <row r="496" spans="1:54" ht="16" x14ac:dyDescent="0.2">
      <c r="A496" s="56">
        <v>495</v>
      </c>
      <c r="B496" s="56">
        <v>494</v>
      </c>
      <c r="C496" s="56">
        <v>403</v>
      </c>
      <c r="D496" s="56" t="s">
        <v>1156</v>
      </c>
      <c r="E496" s="56" t="s">
        <v>100</v>
      </c>
      <c r="F496" s="56" t="s">
        <v>101</v>
      </c>
      <c r="G496" s="56" t="s">
        <v>58</v>
      </c>
      <c r="H496" s="56" t="s">
        <v>49</v>
      </c>
      <c r="I496" s="56" t="s">
        <v>50</v>
      </c>
      <c r="J496" s="56" t="s">
        <v>64</v>
      </c>
      <c r="K496" s="56">
        <v>18.2</v>
      </c>
      <c r="L496" s="56">
        <v>670</v>
      </c>
      <c r="M496" s="56">
        <v>11.9</v>
      </c>
      <c r="N496" s="56" t="s">
        <v>52</v>
      </c>
      <c r="O496" s="56">
        <v>3.4</v>
      </c>
      <c r="P496" s="56" t="s">
        <v>53</v>
      </c>
      <c r="Q496" s="56">
        <v>50.8</v>
      </c>
      <c r="R496" s="56">
        <v>370</v>
      </c>
      <c r="S496" s="56">
        <v>82.8</v>
      </c>
      <c r="T496" s="56">
        <v>274</v>
      </c>
      <c r="U496" s="56">
        <v>83.1</v>
      </c>
      <c r="V496" s="56">
        <v>205</v>
      </c>
      <c r="W496" s="56">
        <v>84.6</v>
      </c>
      <c r="X496" s="56">
        <v>173</v>
      </c>
      <c r="Y496" s="56">
        <v>66.7</v>
      </c>
      <c r="Z496" s="56">
        <v>593</v>
      </c>
      <c r="AA496" s="56">
        <v>10.9</v>
      </c>
      <c r="AB496" s="56" t="s">
        <v>53</v>
      </c>
      <c r="AC496" s="56">
        <v>73.2</v>
      </c>
      <c r="AD496" s="56" t="s">
        <v>1157</v>
      </c>
      <c r="AE496" s="56">
        <v>32.5</v>
      </c>
      <c r="AF496" s="56">
        <v>670</v>
      </c>
      <c r="AH496" s="56">
        <v>701</v>
      </c>
      <c r="AI496" s="56" t="s">
        <v>2148</v>
      </c>
      <c r="AJ496" s="56">
        <v>801</v>
      </c>
      <c r="AK496" s="56" t="s">
        <v>2148</v>
      </c>
      <c r="AL496" s="56">
        <v>370</v>
      </c>
      <c r="AN496" s="56">
        <v>274</v>
      </c>
      <c r="AP496" s="56">
        <v>205</v>
      </c>
      <c r="AR496" s="56">
        <v>173</v>
      </c>
      <c r="AT496" s="56">
        <v>593</v>
      </c>
      <c r="AV496" s="56">
        <v>801</v>
      </c>
      <c r="AW496" s="56" t="s">
        <v>2148</v>
      </c>
      <c r="AX496" s="56">
        <v>271</v>
      </c>
      <c r="AY496" s="56" t="s">
        <v>2147</v>
      </c>
      <c r="AZ496" s="56">
        <v>494</v>
      </c>
      <c r="BB496" s="56">
        <v>403</v>
      </c>
    </row>
    <row r="497" spans="1:54" ht="16" x14ac:dyDescent="0.2">
      <c r="A497" s="56">
        <v>496</v>
      </c>
      <c r="B497" s="56">
        <v>496</v>
      </c>
      <c r="C497" s="56">
        <v>436</v>
      </c>
      <c r="D497" s="56" t="s">
        <v>821</v>
      </c>
      <c r="E497" s="56" t="s">
        <v>284</v>
      </c>
      <c r="F497" s="56" t="s">
        <v>76</v>
      </c>
      <c r="G497" s="56" t="s">
        <v>58</v>
      </c>
      <c r="H497" s="56" t="s">
        <v>62</v>
      </c>
      <c r="I497" s="56" t="s">
        <v>50</v>
      </c>
      <c r="J497" s="56" t="s">
        <v>64</v>
      </c>
      <c r="K497" s="56">
        <v>11.8</v>
      </c>
      <c r="L497" s="56" t="s">
        <v>52</v>
      </c>
      <c r="M497" s="56">
        <v>24.3</v>
      </c>
      <c r="N497" s="56">
        <v>553</v>
      </c>
      <c r="O497" s="56">
        <v>4.3</v>
      </c>
      <c r="P497" s="56" t="s">
        <v>53</v>
      </c>
      <c r="Q497" s="56">
        <v>99.9</v>
      </c>
      <c r="R497" s="56">
        <v>19</v>
      </c>
      <c r="S497" s="56">
        <v>7</v>
      </c>
      <c r="T497" s="56" t="s">
        <v>53</v>
      </c>
      <c r="U497" s="56">
        <v>8.6</v>
      </c>
      <c r="V497" s="56" t="s">
        <v>53</v>
      </c>
      <c r="W497" s="56">
        <v>11.3</v>
      </c>
      <c r="X497" s="56" t="s">
        <v>53</v>
      </c>
      <c r="Y497" s="56">
        <v>64.400000000000006</v>
      </c>
      <c r="Z497" s="56">
        <v>629</v>
      </c>
      <c r="AA497" s="56">
        <v>9.4</v>
      </c>
      <c r="AB497" s="56" t="s">
        <v>53</v>
      </c>
      <c r="AC497" s="56">
        <v>27.3</v>
      </c>
      <c r="AD497" s="56" t="s">
        <v>53</v>
      </c>
      <c r="AE497" s="56">
        <v>32.4</v>
      </c>
      <c r="AF497" s="56">
        <v>701</v>
      </c>
      <c r="AG497" s="56" t="s">
        <v>2148</v>
      </c>
      <c r="AH497" s="56">
        <v>553</v>
      </c>
      <c r="AJ497" s="56">
        <v>801</v>
      </c>
      <c r="AK497" s="56" t="s">
        <v>2148</v>
      </c>
      <c r="AL497" s="56">
        <v>19</v>
      </c>
      <c r="AN497" s="56">
        <v>801</v>
      </c>
      <c r="AO497" s="56" t="s">
        <v>2148</v>
      </c>
      <c r="AP497" s="56">
        <v>801</v>
      </c>
      <c r="AQ497" s="56" t="s">
        <v>2148</v>
      </c>
      <c r="AR497" s="56">
        <v>801</v>
      </c>
      <c r="AS497" s="56" t="s">
        <v>2148</v>
      </c>
      <c r="AT497" s="56">
        <v>629</v>
      </c>
      <c r="AV497" s="56">
        <v>801</v>
      </c>
      <c r="AW497" s="56" t="s">
        <v>2148</v>
      </c>
      <c r="AX497" s="56">
        <v>801</v>
      </c>
      <c r="AY497" s="56" t="s">
        <v>2148</v>
      </c>
      <c r="AZ497" s="56">
        <v>496</v>
      </c>
      <c r="BB497" s="56">
        <v>436</v>
      </c>
    </row>
    <row r="498" spans="1:54" ht="16" x14ac:dyDescent="0.2">
      <c r="A498" s="56">
        <v>497</v>
      </c>
      <c r="B498" s="56">
        <v>496</v>
      </c>
      <c r="C498" s="56">
        <v>445</v>
      </c>
      <c r="D498" s="56" t="s">
        <v>1019</v>
      </c>
      <c r="E498" s="56" t="s">
        <v>216</v>
      </c>
      <c r="F498" s="56" t="s">
        <v>69</v>
      </c>
      <c r="G498" s="56" t="s">
        <v>77</v>
      </c>
      <c r="H498" s="56" t="s">
        <v>82</v>
      </c>
      <c r="I498" s="56" t="s">
        <v>50</v>
      </c>
      <c r="J498" s="56" t="s">
        <v>64</v>
      </c>
      <c r="K498" s="56">
        <v>15.4</v>
      </c>
      <c r="L498" s="56" t="s">
        <v>52</v>
      </c>
      <c r="M498" s="56">
        <v>9.6</v>
      </c>
      <c r="N498" s="56" t="s">
        <v>52</v>
      </c>
      <c r="O498" s="56">
        <v>2.7</v>
      </c>
      <c r="P498" s="56" t="s">
        <v>53</v>
      </c>
      <c r="Q498" s="56">
        <v>85.6</v>
      </c>
      <c r="R498" s="56">
        <v>121</v>
      </c>
      <c r="S498" s="56">
        <v>19.3</v>
      </c>
      <c r="T498" s="56">
        <v>724</v>
      </c>
      <c r="U498" s="56">
        <v>28.9</v>
      </c>
      <c r="V498" s="56">
        <v>605</v>
      </c>
      <c r="W498" s="56">
        <v>21.7</v>
      </c>
      <c r="X498" s="56">
        <v>738</v>
      </c>
      <c r="Y498" s="56">
        <v>80.7</v>
      </c>
      <c r="Z498" s="56">
        <v>340</v>
      </c>
      <c r="AA498" s="56">
        <v>17</v>
      </c>
      <c r="AB498" s="56">
        <v>784</v>
      </c>
      <c r="AC498" s="56">
        <v>53.4</v>
      </c>
      <c r="AD498" s="56" t="s">
        <v>198</v>
      </c>
      <c r="AE498" s="56">
        <v>32.4</v>
      </c>
      <c r="AF498" s="56">
        <v>701</v>
      </c>
      <c r="AG498" s="56" t="s">
        <v>2148</v>
      </c>
      <c r="AH498" s="56">
        <v>701</v>
      </c>
      <c r="AI498" s="56" t="s">
        <v>2148</v>
      </c>
      <c r="AJ498" s="56">
        <v>801</v>
      </c>
      <c r="AK498" s="56" t="s">
        <v>2148</v>
      </c>
      <c r="AL498" s="56">
        <v>121</v>
      </c>
      <c r="AN498" s="56">
        <v>724</v>
      </c>
      <c r="AP498" s="56">
        <v>605</v>
      </c>
      <c r="AR498" s="56">
        <v>738</v>
      </c>
      <c r="AT498" s="56">
        <v>340</v>
      </c>
      <c r="AV498" s="56">
        <v>784</v>
      </c>
      <c r="AX498" s="56">
        <v>632</v>
      </c>
      <c r="AY498" s="56" t="s">
        <v>2147</v>
      </c>
      <c r="AZ498" s="56">
        <v>496</v>
      </c>
      <c r="BB498" s="56">
        <v>445</v>
      </c>
    </row>
    <row r="499" spans="1:54" ht="16" x14ac:dyDescent="0.2">
      <c r="A499" s="56">
        <v>498</v>
      </c>
      <c r="B499" s="56">
        <v>498</v>
      </c>
      <c r="C499" s="56">
        <v>489</v>
      </c>
      <c r="D499" s="56" t="s">
        <v>1310</v>
      </c>
      <c r="E499" s="56" t="s">
        <v>576</v>
      </c>
      <c r="F499" s="56" t="s">
        <v>69</v>
      </c>
      <c r="G499" s="56" t="s">
        <v>58</v>
      </c>
      <c r="H499" s="56" t="s">
        <v>62</v>
      </c>
      <c r="I499" s="56" t="s">
        <v>50</v>
      </c>
      <c r="J499" s="56" t="s">
        <v>64</v>
      </c>
      <c r="K499" s="56">
        <v>23.4</v>
      </c>
      <c r="L499" s="56">
        <v>539</v>
      </c>
      <c r="M499" s="56">
        <v>13.7</v>
      </c>
      <c r="N499" s="56" t="s">
        <v>52</v>
      </c>
      <c r="O499" s="56">
        <v>87.8</v>
      </c>
      <c r="P499" s="56">
        <v>112</v>
      </c>
      <c r="Q499" s="56">
        <v>20.8</v>
      </c>
      <c r="R499" s="56">
        <v>702</v>
      </c>
      <c r="S499" s="56">
        <v>51.1</v>
      </c>
      <c r="T499" s="56">
        <v>435</v>
      </c>
      <c r="U499" s="56">
        <v>6.3</v>
      </c>
      <c r="V499" s="56" t="s">
        <v>53</v>
      </c>
      <c r="W499" s="56">
        <v>11.8</v>
      </c>
      <c r="X499" s="56" t="s">
        <v>53</v>
      </c>
      <c r="Y499" s="56">
        <v>84.3</v>
      </c>
      <c r="Z499" s="56">
        <v>269</v>
      </c>
      <c r="AA499" s="56">
        <v>13.9</v>
      </c>
      <c r="AB499" s="56" t="s">
        <v>53</v>
      </c>
      <c r="AC499" s="56">
        <v>70.599999999999994</v>
      </c>
      <c r="AD499" s="56" t="s">
        <v>1311</v>
      </c>
      <c r="AE499" s="56">
        <v>32.299999999999997</v>
      </c>
      <c r="AF499" s="56">
        <v>539</v>
      </c>
      <c r="AH499" s="56">
        <v>701</v>
      </c>
      <c r="AI499" s="56" t="s">
        <v>2148</v>
      </c>
      <c r="AJ499" s="56">
        <v>112</v>
      </c>
      <c r="AL499" s="56">
        <v>702</v>
      </c>
      <c r="AN499" s="56">
        <v>435</v>
      </c>
      <c r="AP499" s="56">
        <v>801</v>
      </c>
      <c r="AQ499" s="56" t="s">
        <v>2148</v>
      </c>
      <c r="AR499" s="56">
        <v>801</v>
      </c>
      <c r="AS499" s="56" t="s">
        <v>2148</v>
      </c>
      <c r="AT499" s="56">
        <v>269</v>
      </c>
      <c r="AV499" s="56">
        <v>801</v>
      </c>
      <c r="AW499" s="56" t="s">
        <v>2148</v>
      </c>
      <c r="AX499" s="56">
        <v>308</v>
      </c>
      <c r="AY499" s="56" t="s">
        <v>2147</v>
      </c>
      <c r="AZ499" s="56">
        <v>498</v>
      </c>
      <c r="BB499" s="56">
        <v>489</v>
      </c>
    </row>
    <row r="500" spans="1:54" ht="16" x14ac:dyDescent="0.2">
      <c r="A500" s="56">
        <v>499</v>
      </c>
      <c r="B500" s="56">
        <v>499</v>
      </c>
      <c r="C500" s="56">
        <v>495</v>
      </c>
      <c r="D500" s="56" t="s">
        <v>929</v>
      </c>
      <c r="E500" s="56" t="s">
        <v>100</v>
      </c>
      <c r="F500" s="56" t="s">
        <v>101</v>
      </c>
      <c r="G500" s="56" t="s">
        <v>48</v>
      </c>
      <c r="H500" s="56" t="s">
        <v>49</v>
      </c>
      <c r="I500" s="56" t="s">
        <v>50</v>
      </c>
      <c r="J500" s="56" t="s">
        <v>64</v>
      </c>
      <c r="K500" s="56">
        <v>13.6</v>
      </c>
      <c r="L500" s="56" t="s">
        <v>52</v>
      </c>
      <c r="M500" s="56">
        <v>8.5</v>
      </c>
      <c r="N500" s="56" t="s">
        <v>52</v>
      </c>
      <c r="O500" s="56">
        <v>42.2</v>
      </c>
      <c r="P500" s="56">
        <v>474</v>
      </c>
      <c r="Q500" s="56">
        <v>39.700000000000003</v>
      </c>
      <c r="R500" s="56">
        <v>473</v>
      </c>
      <c r="S500" s="56">
        <v>97.6</v>
      </c>
      <c r="T500" s="56">
        <v>145</v>
      </c>
      <c r="U500" s="56">
        <v>99.9</v>
      </c>
      <c r="V500" s="56">
        <v>43</v>
      </c>
      <c r="W500" s="56">
        <v>99.4</v>
      </c>
      <c r="X500" s="56">
        <v>47</v>
      </c>
      <c r="Y500" s="56">
        <v>47.5</v>
      </c>
      <c r="Z500" s="56" t="s">
        <v>53</v>
      </c>
      <c r="AA500" s="56">
        <v>5</v>
      </c>
      <c r="AB500" s="56" t="s">
        <v>53</v>
      </c>
      <c r="AC500" s="56">
        <v>64.2</v>
      </c>
      <c r="AD500" s="56" t="s">
        <v>161</v>
      </c>
      <c r="AE500" s="56">
        <v>32.200000000000003</v>
      </c>
      <c r="AF500" s="56">
        <v>701</v>
      </c>
      <c r="AG500" s="56" t="s">
        <v>2148</v>
      </c>
      <c r="AH500" s="56">
        <v>701</v>
      </c>
      <c r="AI500" s="56" t="s">
        <v>2148</v>
      </c>
      <c r="AJ500" s="56">
        <v>474</v>
      </c>
      <c r="AL500" s="56">
        <v>473</v>
      </c>
      <c r="AN500" s="56">
        <v>145</v>
      </c>
      <c r="AP500" s="56">
        <v>43</v>
      </c>
      <c r="AR500" s="56">
        <v>47</v>
      </c>
      <c r="AT500" s="56">
        <v>801</v>
      </c>
      <c r="AU500" s="56" t="s">
        <v>2148</v>
      </c>
      <c r="AV500" s="56">
        <v>801</v>
      </c>
      <c r="AW500" s="56" t="s">
        <v>2148</v>
      </c>
      <c r="AX500" s="56">
        <v>417</v>
      </c>
      <c r="AY500" s="56" t="s">
        <v>2147</v>
      </c>
      <c r="AZ500" s="56">
        <v>499</v>
      </c>
      <c r="BB500" s="56">
        <v>495</v>
      </c>
    </row>
    <row r="501" spans="1:54" ht="16" x14ac:dyDescent="0.2">
      <c r="A501" s="56">
        <v>500</v>
      </c>
      <c r="B501" s="56">
        <v>499</v>
      </c>
      <c r="C501" s="56">
        <v>547</v>
      </c>
      <c r="D501" s="56" t="s">
        <v>653</v>
      </c>
      <c r="E501" s="56" t="s">
        <v>75</v>
      </c>
      <c r="F501" s="56" t="s">
        <v>76</v>
      </c>
      <c r="G501" s="56" t="s">
        <v>84</v>
      </c>
      <c r="H501" s="56" t="s">
        <v>49</v>
      </c>
      <c r="I501" s="56" t="s">
        <v>50</v>
      </c>
      <c r="J501" s="56" t="s">
        <v>64</v>
      </c>
      <c r="K501" s="56">
        <v>9.5</v>
      </c>
      <c r="L501" s="56" t="s">
        <v>52</v>
      </c>
      <c r="M501" s="56">
        <v>9.9</v>
      </c>
      <c r="N501" s="56" t="s">
        <v>52</v>
      </c>
      <c r="O501" s="56">
        <v>52.3</v>
      </c>
      <c r="P501" s="56">
        <v>356</v>
      </c>
      <c r="Q501" s="56">
        <v>82.6</v>
      </c>
      <c r="R501" s="56">
        <v>139</v>
      </c>
      <c r="S501" s="56">
        <v>25.5</v>
      </c>
      <c r="T501" s="56">
        <v>640</v>
      </c>
      <c r="U501" s="56">
        <v>10.1</v>
      </c>
      <c r="V501" s="56" t="s">
        <v>53</v>
      </c>
      <c r="W501" s="56">
        <v>7.8</v>
      </c>
      <c r="X501" s="56" t="s">
        <v>53</v>
      </c>
      <c r="Y501" s="56">
        <v>57.6</v>
      </c>
      <c r="Z501" s="56">
        <v>724</v>
      </c>
      <c r="AA501" s="56">
        <v>11.5</v>
      </c>
      <c r="AB501" s="56" t="s">
        <v>53</v>
      </c>
      <c r="AC501" s="56">
        <v>39</v>
      </c>
      <c r="AD501" s="56" t="s">
        <v>53</v>
      </c>
      <c r="AE501" s="56">
        <v>32.200000000000003</v>
      </c>
      <c r="AF501" s="56">
        <v>701</v>
      </c>
      <c r="AG501" s="56" t="s">
        <v>2148</v>
      </c>
      <c r="AH501" s="56">
        <v>701</v>
      </c>
      <c r="AI501" s="56" t="s">
        <v>2148</v>
      </c>
      <c r="AJ501" s="56">
        <v>356</v>
      </c>
      <c r="AL501" s="56">
        <v>139</v>
      </c>
      <c r="AN501" s="56">
        <v>640</v>
      </c>
      <c r="AP501" s="56">
        <v>801</v>
      </c>
      <c r="AQ501" s="56" t="s">
        <v>2148</v>
      </c>
      <c r="AR501" s="56">
        <v>801</v>
      </c>
      <c r="AS501" s="56" t="s">
        <v>2148</v>
      </c>
      <c r="AT501" s="56">
        <v>724</v>
      </c>
      <c r="AV501" s="56">
        <v>801</v>
      </c>
      <c r="AW501" s="56" t="s">
        <v>2148</v>
      </c>
      <c r="AX501" s="56">
        <v>801</v>
      </c>
      <c r="AY501" s="56" t="s">
        <v>2148</v>
      </c>
      <c r="AZ501" s="56">
        <v>499</v>
      </c>
      <c r="BB501" s="56">
        <v>547</v>
      </c>
    </row>
    <row r="502" spans="1:54" ht="16" x14ac:dyDescent="0.2">
      <c r="A502" s="56">
        <v>501</v>
      </c>
      <c r="B502" s="56">
        <v>499</v>
      </c>
      <c r="C502" s="56">
        <v>431</v>
      </c>
      <c r="D502" s="56" t="s">
        <v>1353</v>
      </c>
      <c r="E502" s="56" t="s">
        <v>68</v>
      </c>
      <c r="F502" s="56" t="s">
        <v>69</v>
      </c>
      <c r="G502" s="56" t="s">
        <v>58</v>
      </c>
      <c r="H502" s="56" t="s">
        <v>49</v>
      </c>
      <c r="I502" s="56" t="s">
        <v>50</v>
      </c>
      <c r="J502" s="56" t="s">
        <v>64</v>
      </c>
      <c r="K502" s="56">
        <v>25.3</v>
      </c>
      <c r="L502" s="56">
        <v>502</v>
      </c>
      <c r="M502" s="56">
        <v>20</v>
      </c>
      <c r="N502" s="56">
        <v>656</v>
      </c>
      <c r="O502" s="56">
        <v>99.3</v>
      </c>
      <c r="P502" s="56">
        <v>39</v>
      </c>
      <c r="Q502" s="56">
        <v>7</v>
      </c>
      <c r="R502" s="56" t="s">
        <v>53</v>
      </c>
      <c r="S502" s="56">
        <v>28</v>
      </c>
      <c r="T502" s="56">
        <v>609</v>
      </c>
      <c r="U502" s="56">
        <v>94.7</v>
      </c>
      <c r="V502" s="56">
        <v>131</v>
      </c>
      <c r="W502" s="56">
        <v>93.2</v>
      </c>
      <c r="X502" s="56">
        <v>125</v>
      </c>
      <c r="Y502" s="56">
        <v>66.400000000000006</v>
      </c>
      <c r="Z502" s="56">
        <v>599</v>
      </c>
      <c r="AA502" s="56">
        <v>7.1</v>
      </c>
      <c r="AB502" s="56" t="s">
        <v>53</v>
      </c>
      <c r="AC502" s="56">
        <v>30.6</v>
      </c>
      <c r="AD502" s="56" t="s">
        <v>53</v>
      </c>
      <c r="AE502" s="56">
        <v>32.200000000000003</v>
      </c>
      <c r="AF502" s="56">
        <v>502</v>
      </c>
      <c r="AH502" s="56">
        <v>656</v>
      </c>
      <c r="AJ502" s="56">
        <v>39</v>
      </c>
      <c r="AL502" s="56">
        <v>801</v>
      </c>
      <c r="AM502" s="56" t="s">
        <v>2148</v>
      </c>
      <c r="AN502" s="56">
        <v>609</v>
      </c>
      <c r="AP502" s="56">
        <v>131</v>
      </c>
      <c r="AR502" s="56">
        <v>125</v>
      </c>
      <c r="AT502" s="56">
        <v>599</v>
      </c>
      <c r="AV502" s="56">
        <v>801</v>
      </c>
      <c r="AW502" s="56" t="s">
        <v>2148</v>
      </c>
      <c r="AX502" s="56">
        <v>801</v>
      </c>
      <c r="AY502" s="56" t="s">
        <v>2148</v>
      </c>
      <c r="AZ502" s="56">
        <v>499</v>
      </c>
      <c r="BB502" s="56">
        <v>431</v>
      </c>
    </row>
    <row r="503" spans="1:54" ht="16" x14ac:dyDescent="0.2">
      <c r="A503" s="56">
        <v>502</v>
      </c>
      <c r="B503" s="56">
        <v>499</v>
      </c>
      <c r="C503" s="56">
        <v>497</v>
      </c>
      <c r="D503" s="56" t="s">
        <v>1667</v>
      </c>
      <c r="E503" s="56" t="s">
        <v>495</v>
      </c>
      <c r="F503" s="56" t="s">
        <v>47</v>
      </c>
      <c r="G503" s="56" t="s">
        <v>84</v>
      </c>
      <c r="H503" s="56" t="s">
        <v>49</v>
      </c>
      <c r="I503" s="56" t="s">
        <v>59</v>
      </c>
      <c r="J503" s="56" t="s">
        <v>64</v>
      </c>
      <c r="K503" s="56">
        <v>46.4</v>
      </c>
      <c r="L503" s="56">
        <v>253</v>
      </c>
      <c r="M503" s="56">
        <v>31.6</v>
      </c>
      <c r="N503" s="56">
        <v>453</v>
      </c>
      <c r="O503" s="56">
        <v>44.4</v>
      </c>
      <c r="P503" s="56">
        <v>445</v>
      </c>
      <c r="Q503" s="56">
        <v>2.5</v>
      </c>
      <c r="R503" s="56" t="s">
        <v>53</v>
      </c>
      <c r="S503" s="56">
        <v>3</v>
      </c>
      <c r="T503" s="56" t="s">
        <v>53</v>
      </c>
      <c r="U503" s="56">
        <v>3.4</v>
      </c>
      <c r="V503" s="56" t="s">
        <v>53</v>
      </c>
      <c r="W503" s="56">
        <v>2.8</v>
      </c>
      <c r="X503" s="56" t="s">
        <v>53</v>
      </c>
      <c r="Y503" s="56">
        <v>46.1</v>
      </c>
      <c r="Z503" s="56" t="s">
        <v>53</v>
      </c>
      <c r="AA503" s="56">
        <v>86.1</v>
      </c>
      <c r="AB503" s="56">
        <v>130</v>
      </c>
      <c r="AC503" s="56">
        <v>53.7</v>
      </c>
      <c r="AD503" s="56" t="s">
        <v>1224</v>
      </c>
      <c r="AE503" s="56">
        <v>32.200000000000003</v>
      </c>
      <c r="AF503" s="56">
        <v>253</v>
      </c>
      <c r="AH503" s="56">
        <v>453</v>
      </c>
      <c r="AJ503" s="56">
        <v>445</v>
      </c>
      <c r="AL503" s="56">
        <v>801</v>
      </c>
      <c r="AM503" s="56" t="s">
        <v>2148</v>
      </c>
      <c r="AN503" s="56">
        <v>801</v>
      </c>
      <c r="AO503" s="56" t="s">
        <v>2148</v>
      </c>
      <c r="AP503" s="56">
        <v>801</v>
      </c>
      <c r="AQ503" s="56" t="s">
        <v>2148</v>
      </c>
      <c r="AR503" s="56">
        <v>801</v>
      </c>
      <c r="AS503" s="56" t="s">
        <v>2148</v>
      </c>
      <c r="AT503" s="56">
        <v>801</v>
      </c>
      <c r="AU503" s="56" t="s">
        <v>2148</v>
      </c>
      <c r="AV503" s="56">
        <v>130</v>
      </c>
      <c r="AX503" s="56">
        <v>627</v>
      </c>
      <c r="AY503" s="56" t="s">
        <v>2147</v>
      </c>
      <c r="AZ503" s="56">
        <v>499</v>
      </c>
      <c r="BB503" s="56">
        <v>497</v>
      </c>
    </row>
    <row r="504" spans="1:54" ht="16" x14ac:dyDescent="0.2">
      <c r="A504" s="56">
        <v>503</v>
      </c>
      <c r="B504" s="56">
        <v>503</v>
      </c>
      <c r="C504" s="56">
        <v>587</v>
      </c>
      <c r="D504" s="56" t="s">
        <v>1062</v>
      </c>
      <c r="E504" s="56" t="s">
        <v>130</v>
      </c>
      <c r="F504" s="56" t="s">
        <v>76</v>
      </c>
      <c r="G504" s="56" t="s">
        <v>48</v>
      </c>
      <c r="H504" s="56" t="s">
        <v>49</v>
      </c>
      <c r="I504" s="56" t="s">
        <v>50</v>
      </c>
      <c r="J504" s="56" t="s">
        <v>51</v>
      </c>
      <c r="K504" s="56">
        <v>16.2</v>
      </c>
      <c r="L504" s="56" t="s">
        <v>52</v>
      </c>
      <c r="M504" s="56">
        <v>22.5</v>
      </c>
      <c r="N504" s="56">
        <v>589</v>
      </c>
      <c r="O504" s="56">
        <v>12.1</v>
      </c>
      <c r="P504" s="56" t="s">
        <v>53</v>
      </c>
      <c r="Q504" s="56">
        <v>82.6</v>
      </c>
      <c r="R504" s="56">
        <v>138</v>
      </c>
      <c r="S504" s="56">
        <v>29</v>
      </c>
      <c r="T504" s="56">
        <v>595</v>
      </c>
      <c r="U504" s="56">
        <v>2.2000000000000002</v>
      </c>
      <c r="V504" s="56" t="s">
        <v>53</v>
      </c>
      <c r="W504" s="56">
        <v>6.4</v>
      </c>
      <c r="X504" s="56" t="s">
        <v>53</v>
      </c>
      <c r="Y504" s="56">
        <v>54.1</v>
      </c>
      <c r="Z504" s="56">
        <v>781</v>
      </c>
      <c r="AA504" s="56">
        <v>1.8</v>
      </c>
      <c r="AB504" s="56" t="s">
        <v>53</v>
      </c>
      <c r="AC504" s="56">
        <v>57.3</v>
      </c>
      <c r="AD504" s="56" t="s">
        <v>509</v>
      </c>
      <c r="AE504" s="56">
        <v>32.1</v>
      </c>
      <c r="AF504" s="56">
        <v>701</v>
      </c>
      <c r="AG504" s="56" t="s">
        <v>2148</v>
      </c>
      <c r="AH504" s="56">
        <v>589</v>
      </c>
      <c r="AJ504" s="56">
        <v>801</v>
      </c>
      <c r="AK504" s="56" t="s">
        <v>2148</v>
      </c>
      <c r="AL504" s="56">
        <v>138</v>
      </c>
      <c r="AN504" s="56">
        <v>595</v>
      </c>
      <c r="AP504" s="56">
        <v>801</v>
      </c>
      <c r="AQ504" s="56" t="s">
        <v>2148</v>
      </c>
      <c r="AR504" s="56">
        <v>801</v>
      </c>
      <c r="AS504" s="56" t="s">
        <v>2148</v>
      </c>
      <c r="AT504" s="56">
        <v>781</v>
      </c>
      <c r="AV504" s="56">
        <v>801</v>
      </c>
      <c r="AW504" s="56" t="s">
        <v>2148</v>
      </c>
      <c r="AX504" s="56">
        <v>555</v>
      </c>
      <c r="AY504" s="56" t="s">
        <v>2147</v>
      </c>
      <c r="AZ504" s="56">
        <v>503</v>
      </c>
      <c r="BB504" s="56">
        <v>587</v>
      </c>
    </row>
    <row r="505" spans="1:54" ht="16" x14ac:dyDescent="0.2">
      <c r="A505" s="56">
        <v>504</v>
      </c>
      <c r="B505" s="56">
        <v>504</v>
      </c>
      <c r="C505" s="56">
        <v>484</v>
      </c>
      <c r="D505" s="56" t="s">
        <v>845</v>
      </c>
      <c r="E505" s="56" t="s">
        <v>75</v>
      </c>
      <c r="F505" s="56" t="s">
        <v>76</v>
      </c>
      <c r="G505" s="56" t="s">
        <v>77</v>
      </c>
      <c r="H505" s="56" t="s">
        <v>82</v>
      </c>
      <c r="I505" s="56" t="s">
        <v>50</v>
      </c>
      <c r="J505" s="56" t="s">
        <v>64</v>
      </c>
      <c r="K505" s="56">
        <v>12.3</v>
      </c>
      <c r="L505" s="56" t="s">
        <v>52</v>
      </c>
      <c r="M505" s="56">
        <v>10.3</v>
      </c>
      <c r="N505" s="56" t="s">
        <v>52</v>
      </c>
      <c r="O505" s="56">
        <v>19.2</v>
      </c>
      <c r="P505" s="56" t="s">
        <v>53</v>
      </c>
      <c r="Q505" s="56">
        <v>98.7</v>
      </c>
      <c r="R505" s="56">
        <v>42</v>
      </c>
      <c r="S505" s="56">
        <v>4.8</v>
      </c>
      <c r="T505" s="56" t="s">
        <v>53</v>
      </c>
      <c r="U505" s="56">
        <v>2.2999999999999998</v>
      </c>
      <c r="V505" s="56" t="s">
        <v>53</v>
      </c>
      <c r="W505" s="56">
        <v>2</v>
      </c>
      <c r="X505" s="56" t="s">
        <v>53</v>
      </c>
      <c r="Y505" s="56">
        <v>62.1</v>
      </c>
      <c r="Z505" s="56">
        <v>663</v>
      </c>
      <c r="AA505" s="56">
        <v>9.6</v>
      </c>
      <c r="AB505" s="56" t="s">
        <v>53</v>
      </c>
      <c r="AC505" s="56">
        <v>44.4</v>
      </c>
      <c r="AD505" s="56" t="s">
        <v>53</v>
      </c>
      <c r="AE505" s="56">
        <v>32</v>
      </c>
      <c r="AF505" s="56">
        <v>701</v>
      </c>
      <c r="AG505" s="56" t="s">
        <v>2148</v>
      </c>
      <c r="AH505" s="56">
        <v>701</v>
      </c>
      <c r="AI505" s="56" t="s">
        <v>2148</v>
      </c>
      <c r="AJ505" s="56">
        <v>801</v>
      </c>
      <c r="AK505" s="56" t="s">
        <v>2148</v>
      </c>
      <c r="AL505" s="56">
        <v>42</v>
      </c>
      <c r="AN505" s="56">
        <v>801</v>
      </c>
      <c r="AO505" s="56" t="s">
        <v>2148</v>
      </c>
      <c r="AP505" s="56">
        <v>801</v>
      </c>
      <c r="AQ505" s="56" t="s">
        <v>2148</v>
      </c>
      <c r="AR505" s="56">
        <v>801</v>
      </c>
      <c r="AS505" s="56" t="s">
        <v>2148</v>
      </c>
      <c r="AT505" s="56">
        <v>663</v>
      </c>
      <c r="AV505" s="56">
        <v>801</v>
      </c>
      <c r="AW505" s="56" t="s">
        <v>2148</v>
      </c>
      <c r="AX505" s="56">
        <v>801</v>
      </c>
      <c r="AY505" s="56" t="s">
        <v>2148</v>
      </c>
      <c r="AZ505" s="56">
        <v>504</v>
      </c>
      <c r="BB505" s="56">
        <v>484</v>
      </c>
    </row>
    <row r="506" spans="1:54" ht="16" x14ac:dyDescent="0.2">
      <c r="A506" s="56">
        <v>505</v>
      </c>
      <c r="B506" s="56">
        <v>504</v>
      </c>
      <c r="C506" s="56">
        <v>489</v>
      </c>
      <c r="D506" s="56" t="s">
        <v>828</v>
      </c>
      <c r="E506" s="56" t="s">
        <v>75</v>
      </c>
      <c r="F506" s="56" t="s">
        <v>76</v>
      </c>
      <c r="G506" s="56" t="s">
        <v>84</v>
      </c>
      <c r="H506" s="56" t="s">
        <v>88</v>
      </c>
      <c r="I506" s="56" t="s">
        <v>50</v>
      </c>
      <c r="J506" s="56" t="s">
        <v>64</v>
      </c>
      <c r="K506" s="56">
        <v>11.9</v>
      </c>
      <c r="L506" s="56" t="s">
        <v>52</v>
      </c>
      <c r="M506" s="56">
        <v>9.8000000000000007</v>
      </c>
      <c r="N506" s="56" t="s">
        <v>52</v>
      </c>
      <c r="O506" s="56">
        <v>18.2</v>
      </c>
      <c r="P506" s="56" t="s">
        <v>53</v>
      </c>
      <c r="Q506" s="56">
        <v>93.8</v>
      </c>
      <c r="R506" s="56">
        <v>82</v>
      </c>
      <c r="S506" s="56">
        <v>28.1</v>
      </c>
      <c r="T506" s="56">
        <v>605</v>
      </c>
      <c r="U506" s="56">
        <v>3.9</v>
      </c>
      <c r="V506" s="56" t="s">
        <v>53</v>
      </c>
      <c r="W506" s="56">
        <v>3.2</v>
      </c>
      <c r="X506" s="56" t="s">
        <v>53</v>
      </c>
      <c r="Y506" s="56">
        <v>58.1</v>
      </c>
      <c r="Z506" s="56">
        <v>717</v>
      </c>
      <c r="AA506" s="56">
        <v>19.100000000000001</v>
      </c>
      <c r="AB506" s="56">
        <v>743</v>
      </c>
      <c r="AC506" s="56">
        <v>40</v>
      </c>
      <c r="AD506" s="56" t="s">
        <v>53</v>
      </c>
      <c r="AE506" s="56">
        <v>32</v>
      </c>
      <c r="AF506" s="56">
        <v>701</v>
      </c>
      <c r="AG506" s="56" t="s">
        <v>2148</v>
      </c>
      <c r="AH506" s="56">
        <v>701</v>
      </c>
      <c r="AI506" s="56" t="s">
        <v>2148</v>
      </c>
      <c r="AJ506" s="56">
        <v>801</v>
      </c>
      <c r="AK506" s="56" t="s">
        <v>2148</v>
      </c>
      <c r="AL506" s="56">
        <v>82</v>
      </c>
      <c r="AN506" s="56">
        <v>605</v>
      </c>
      <c r="AP506" s="56">
        <v>801</v>
      </c>
      <c r="AQ506" s="56" t="s">
        <v>2148</v>
      </c>
      <c r="AR506" s="56">
        <v>801</v>
      </c>
      <c r="AS506" s="56" t="s">
        <v>2148</v>
      </c>
      <c r="AT506" s="56">
        <v>717</v>
      </c>
      <c r="AV506" s="56">
        <v>743</v>
      </c>
      <c r="AX506" s="56">
        <v>801</v>
      </c>
      <c r="AY506" s="56" t="s">
        <v>2148</v>
      </c>
      <c r="AZ506" s="56">
        <v>504</v>
      </c>
      <c r="BB506" s="56">
        <v>489</v>
      </c>
    </row>
    <row r="507" spans="1:54" ht="16" x14ac:dyDescent="0.2">
      <c r="A507" s="56">
        <v>506</v>
      </c>
      <c r="B507" s="56">
        <v>504</v>
      </c>
      <c r="C507" s="56">
        <v>511</v>
      </c>
      <c r="D507" s="56" t="s">
        <v>1528</v>
      </c>
      <c r="E507" s="56" t="s">
        <v>96</v>
      </c>
      <c r="F507" s="56" t="s">
        <v>76</v>
      </c>
      <c r="G507" s="56" t="s">
        <v>77</v>
      </c>
      <c r="H507" s="56" t="s">
        <v>82</v>
      </c>
      <c r="I507" s="56" t="s">
        <v>59</v>
      </c>
      <c r="J507" s="56" t="s">
        <v>51</v>
      </c>
      <c r="K507" s="56">
        <v>33.5</v>
      </c>
      <c r="L507" s="56">
        <v>363</v>
      </c>
      <c r="M507" s="56">
        <v>26.6</v>
      </c>
      <c r="N507" s="56">
        <v>515</v>
      </c>
      <c r="O507" s="56">
        <v>75.099999999999994</v>
      </c>
      <c r="P507" s="56">
        <v>195</v>
      </c>
      <c r="Q507" s="56">
        <v>13.6</v>
      </c>
      <c r="R507" s="56" t="s">
        <v>53</v>
      </c>
      <c r="S507" s="56">
        <v>9.6</v>
      </c>
      <c r="T507" s="56" t="s">
        <v>53</v>
      </c>
      <c r="U507" s="56">
        <v>37.5</v>
      </c>
      <c r="V507" s="56">
        <v>519</v>
      </c>
      <c r="W507" s="56">
        <v>43.1</v>
      </c>
      <c r="X507" s="56">
        <v>481</v>
      </c>
      <c r="Y507" s="56">
        <v>32.9</v>
      </c>
      <c r="Z507" s="56" t="s">
        <v>53</v>
      </c>
      <c r="AA507" s="56">
        <v>28.4</v>
      </c>
      <c r="AB507" s="56">
        <v>586</v>
      </c>
      <c r="AC507" s="56">
        <v>67.099999999999994</v>
      </c>
      <c r="AD507" s="56">
        <v>361</v>
      </c>
      <c r="AE507" s="56">
        <v>32</v>
      </c>
      <c r="AF507" s="56">
        <v>363</v>
      </c>
      <c r="AH507" s="56">
        <v>515</v>
      </c>
      <c r="AJ507" s="56">
        <v>195</v>
      </c>
      <c r="AL507" s="56">
        <v>801</v>
      </c>
      <c r="AM507" s="56" t="s">
        <v>2148</v>
      </c>
      <c r="AN507" s="56">
        <v>801</v>
      </c>
      <c r="AO507" s="56" t="s">
        <v>2148</v>
      </c>
      <c r="AP507" s="56">
        <v>519</v>
      </c>
      <c r="AR507" s="56">
        <v>481</v>
      </c>
      <c r="AT507" s="56">
        <v>801</v>
      </c>
      <c r="AU507" s="56" t="s">
        <v>2148</v>
      </c>
      <c r="AV507" s="56">
        <v>586</v>
      </c>
      <c r="AX507" s="56">
        <v>361</v>
      </c>
      <c r="AZ507" s="56">
        <v>504</v>
      </c>
      <c r="BB507" s="56">
        <v>511</v>
      </c>
    </row>
    <row r="508" spans="1:54" ht="16" x14ac:dyDescent="0.2">
      <c r="A508" s="56">
        <v>507</v>
      </c>
      <c r="B508" s="56">
        <v>504</v>
      </c>
      <c r="C508" s="56">
        <v>448</v>
      </c>
      <c r="D508" s="56" t="s">
        <v>752</v>
      </c>
      <c r="E508" s="56" t="s">
        <v>75</v>
      </c>
      <c r="F508" s="56" t="s">
        <v>76</v>
      </c>
      <c r="G508" s="56" t="s">
        <v>84</v>
      </c>
      <c r="H508" s="56" t="s">
        <v>62</v>
      </c>
      <c r="I508" s="56" t="s">
        <v>50</v>
      </c>
      <c r="J508" s="56" t="s">
        <v>64</v>
      </c>
      <c r="K508" s="56">
        <v>10.9</v>
      </c>
      <c r="L508" s="56" t="s">
        <v>52</v>
      </c>
      <c r="M508" s="56">
        <v>11.8</v>
      </c>
      <c r="N508" s="56" t="s">
        <v>52</v>
      </c>
      <c r="O508" s="56">
        <v>20.8</v>
      </c>
      <c r="P508" s="56" t="s">
        <v>53</v>
      </c>
      <c r="Q508" s="56">
        <v>94.7</v>
      </c>
      <c r="R508" s="56">
        <v>74</v>
      </c>
      <c r="S508" s="56">
        <v>5.9</v>
      </c>
      <c r="T508" s="56" t="s">
        <v>53</v>
      </c>
      <c r="U508" s="56">
        <v>2.8</v>
      </c>
      <c r="V508" s="56" t="s">
        <v>53</v>
      </c>
      <c r="W508" s="56">
        <v>2.2999999999999998</v>
      </c>
      <c r="X508" s="56" t="s">
        <v>53</v>
      </c>
      <c r="Y508" s="56">
        <v>57.7</v>
      </c>
      <c r="Z508" s="56">
        <v>721</v>
      </c>
      <c r="AA508" s="56">
        <v>32.5</v>
      </c>
      <c r="AB508" s="56">
        <v>520</v>
      </c>
      <c r="AC508" s="56">
        <v>40.6</v>
      </c>
      <c r="AD508" s="56" t="s">
        <v>53</v>
      </c>
      <c r="AE508" s="56">
        <v>32</v>
      </c>
      <c r="AF508" s="56">
        <v>701</v>
      </c>
      <c r="AG508" s="56" t="s">
        <v>2148</v>
      </c>
      <c r="AH508" s="56">
        <v>701</v>
      </c>
      <c r="AI508" s="56" t="s">
        <v>2148</v>
      </c>
      <c r="AJ508" s="56">
        <v>801</v>
      </c>
      <c r="AK508" s="56" t="s">
        <v>2148</v>
      </c>
      <c r="AL508" s="56">
        <v>74</v>
      </c>
      <c r="AN508" s="56">
        <v>801</v>
      </c>
      <c r="AO508" s="56" t="s">
        <v>2148</v>
      </c>
      <c r="AP508" s="56">
        <v>801</v>
      </c>
      <c r="AQ508" s="56" t="s">
        <v>2148</v>
      </c>
      <c r="AR508" s="56">
        <v>801</v>
      </c>
      <c r="AS508" s="56" t="s">
        <v>2148</v>
      </c>
      <c r="AT508" s="56">
        <v>721</v>
      </c>
      <c r="AV508" s="56">
        <v>520</v>
      </c>
      <c r="AX508" s="56">
        <v>801</v>
      </c>
      <c r="AY508" s="56" t="s">
        <v>2148</v>
      </c>
      <c r="AZ508" s="56">
        <v>504</v>
      </c>
      <c r="BB508" s="56">
        <v>448</v>
      </c>
    </row>
    <row r="509" spans="1:54" ht="16" x14ac:dyDescent="0.2">
      <c r="A509" s="56">
        <v>508</v>
      </c>
      <c r="B509" s="56">
        <v>504</v>
      </c>
      <c r="C509" s="56">
        <v>456</v>
      </c>
      <c r="D509" s="56" t="s">
        <v>1215</v>
      </c>
      <c r="E509" s="56" t="s">
        <v>160</v>
      </c>
      <c r="F509" s="56" t="s">
        <v>47</v>
      </c>
      <c r="G509" s="56" t="s">
        <v>77</v>
      </c>
      <c r="H509" s="56" t="s">
        <v>49</v>
      </c>
      <c r="I509" s="56" t="s">
        <v>50</v>
      </c>
      <c r="J509" s="56" t="s">
        <v>64</v>
      </c>
      <c r="K509" s="56">
        <v>19.899999999999999</v>
      </c>
      <c r="L509" s="56">
        <v>621</v>
      </c>
      <c r="M509" s="56">
        <v>19.2</v>
      </c>
      <c r="N509" s="56">
        <v>680</v>
      </c>
      <c r="O509" s="56">
        <v>7.9</v>
      </c>
      <c r="P509" s="56" t="s">
        <v>53</v>
      </c>
      <c r="Q509" s="56">
        <v>55.2</v>
      </c>
      <c r="R509" s="56">
        <v>327</v>
      </c>
      <c r="S509" s="56">
        <v>49.6</v>
      </c>
      <c r="T509" s="56">
        <v>443</v>
      </c>
      <c r="U509" s="56">
        <v>24</v>
      </c>
      <c r="V509" s="56">
        <v>672</v>
      </c>
      <c r="W509" s="56">
        <v>30.1</v>
      </c>
      <c r="X509" s="56">
        <v>613</v>
      </c>
      <c r="Y509" s="56">
        <v>74.8</v>
      </c>
      <c r="Z509" s="56">
        <v>446</v>
      </c>
      <c r="AA509" s="56">
        <v>18.2</v>
      </c>
      <c r="AB509" s="56">
        <v>755</v>
      </c>
      <c r="AC509" s="56">
        <v>80.7</v>
      </c>
      <c r="AD509" s="56">
        <v>161</v>
      </c>
      <c r="AE509" s="56">
        <v>32</v>
      </c>
      <c r="AF509" s="56">
        <v>621</v>
      </c>
      <c r="AH509" s="56">
        <v>680</v>
      </c>
      <c r="AJ509" s="56">
        <v>801</v>
      </c>
      <c r="AK509" s="56" t="s">
        <v>2148</v>
      </c>
      <c r="AL509" s="56">
        <v>327</v>
      </c>
      <c r="AN509" s="56">
        <v>443</v>
      </c>
      <c r="AP509" s="56">
        <v>672</v>
      </c>
      <c r="AR509" s="56">
        <v>613</v>
      </c>
      <c r="AT509" s="56">
        <v>446</v>
      </c>
      <c r="AV509" s="56">
        <v>755</v>
      </c>
      <c r="AX509" s="56">
        <v>161</v>
      </c>
      <c r="AZ509" s="56">
        <v>504</v>
      </c>
      <c r="BB509" s="56">
        <v>456</v>
      </c>
    </row>
    <row r="510" spans="1:54" ht="16" x14ac:dyDescent="0.2">
      <c r="A510" s="56">
        <v>509</v>
      </c>
      <c r="B510" s="56">
        <v>509</v>
      </c>
      <c r="D510" s="56" t="s">
        <v>585</v>
      </c>
      <c r="E510" s="56" t="s">
        <v>190</v>
      </c>
      <c r="F510" s="56" t="s">
        <v>76</v>
      </c>
      <c r="G510" s="56" t="s">
        <v>58</v>
      </c>
      <c r="H510" s="56" t="s">
        <v>88</v>
      </c>
      <c r="I510" s="56" t="s">
        <v>50</v>
      </c>
      <c r="J510" s="56" t="s">
        <v>51</v>
      </c>
      <c r="K510" s="56">
        <v>8.8000000000000007</v>
      </c>
      <c r="L510" s="56" t="s">
        <v>52</v>
      </c>
      <c r="M510" s="56">
        <v>6.3</v>
      </c>
      <c r="N510" s="56" t="s">
        <v>52</v>
      </c>
      <c r="O510" s="56">
        <v>27.4</v>
      </c>
      <c r="P510" s="56">
        <v>692</v>
      </c>
      <c r="Q510" s="56">
        <v>99.9</v>
      </c>
      <c r="R510" s="56">
        <v>16</v>
      </c>
      <c r="S510" s="56">
        <v>5.8</v>
      </c>
      <c r="T510" s="56" t="s">
        <v>53</v>
      </c>
      <c r="U510" s="56">
        <v>12.7</v>
      </c>
      <c r="V510" s="56" t="s">
        <v>53</v>
      </c>
      <c r="W510" s="56">
        <v>9.6999999999999993</v>
      </c>
      <c r="X510" s="56" t="s">
        <v>53</v>
      </c>
      <c r="Y510" s="56">
        <v>75.900000000000006</v>
      </c>
      <c r="Z510" s="56">
        <v>420</v>
      </c>
      <c r="AA510" s="56">
        <v>2</v>
      </c>
      <c r="AB510" s="56" t="s">
        <v>53</v>
      </c>
      <c r="AC510" s="56">
        <v>36.1</v>
      </c>
      <c r="AD510" s="56" t="s">
        <v>53</v>
      </c>
      <c r="AE510" s="56">
        <v>31.9</v>
      </c>
      <c r="AF510" s="56">
        <v>701</v>
      </c>
      <c r="AG510" s="56" t="s">
        <v>2148</v>
      </c>
      <c r="AH510" s="56">
        <v>701</v>
      </c>
      <c r="AI510" s="56" t="s">
        <v>2148</v>
      </c>
      <c r="AJ510" s="56">
        <v>692</v>
      </c>
      <c r="AL510" s="56">
        <v>16</v>
      </c>
      <c r="AN510" s="56">
        <v>801</v>
      </c>
      <c r="AO510" s="56" t="s">
        <v>2148</v>
      </c>
      <c r="AP510" s="56">
        <v>801</v>
      </c>
      <c r="AQ510" s="56" t="s">
        <v>2148</v>
      </c>
      <c r="AR510" s="56">
        <v>801</v>
      </c>
      <c r="AS510" s="56" t="s">
        <v>2148</v>
      </c>
      <c r="AT510" s="56">
        <v>420</v>
      </c>
      <c r="AV510" s="56">
        <v>801</v>
      </c>
      <c r="AW510" s="56" t="s">
        <v>2148</v>
      </c>
      <c r="AX510" s="56">
        <v>801</v>
      </c>
      <c r="AY510" s="56" t="s">
        <v>2148</v>
      </c>
      <c r="AZ510" s="56">
        <v>509</v>
      </c>
    </row>
    <row r="511" spans="1:54" ht="16" x14ac:dyDescent="0.2">
      <c r="A511" s="56">
        <v>510</v>
      </c>
      <c r="B511" s="56">
        <v>509</v>
      </c>
      <c r="C511" s="56">
        <v>585</v>
      </c>
      <c r="D511" s="56" t="s">
        <v>1417</v>
      </c>
      <c r="E511" s="56" t="s">
        <v>574</v>
      </c>
      <c r="F511" s="56" t="s">
        <v>76</v>
      </c>
      <c r="G511" s="56" t="s">
        <v>77</v>
      </c>
      <c r="H511" s="56" t="s">
        <v>49</v>
      </c>
      <c r="I511" s="56" t="s">
        <v>50</v>
      </c>
      <c r="J511" s="56" t="s">
        <v>64</v>
      </c>
      <c r="K511" s="56">
        <v>27.4</v>
      </c>
      <c r="L511" s="56">
        <v>456</v>
      </c>
      <c r="M511" s="56">
        <v>60.2</v>
      </c>
      <c r="N511" s="56">
        <v>192</v>
      </c>
      <c r="O511" s="56">
        <v>62.1</v>
      </c>
      <c r="P511" s="56">
        <v>287</v>
      </c>
      <c r="Q511" s="56">
        <v>2.7</v>
      </c>
      <c r="R511" s="56" t="s">
        <v>53</v>
      </c>
      <c r="S511" s="56">
        <v>69.599999999999994</v>
      </c>
      <c r="T511" s="56">
        <v>337</v>
      </c>
      <c r="U511" s="56">
        <v>11.9</v>
      </c>
      <c r="V511" s="56" t="s">
        <v>53</v>
      </c>
      <c r="W511" s="56">
        <v>17.899999999999999</v>
      </c>
      <c r="X511" s="56">
        <v>800</v>
      </c>
      <c r="Y511" s="56">
        <v>27.6</v>
      </c>
      <c r="Z511" s="56" t="s">
        <v>53</v>
      </c>
      <c r="AA511" s="56">
        <v>17</v>
      </c>
      <c r="AB511" s="56">
        <v>782</v>
      </c>
      <c r="AC511" s="56">
        <v>52.5</v>
      </c>
      <c r="AD511" s="56">
        <v>654</v>
      </c>
      <c r="AE511" s="56">
        <v>31.9</v>
      </c>
      <c r="AF511" s="56">
        <v>456</v>
      </c>
      <c r="AH511" s="56">
        <v>192</v>
      </c>
      <c r="AJ511" s="56">
        <v>287</v>
      </c>
      <c r="AL511" s="56">
        <v>801</v>
      </c>
      <c r="AM511" s="56" t="s">
        <v>2148</v>
      </c>
      <c r="AN511" s="56">
        <v>337</v>
      </c>
      <c r="AP511" s="56">
        <v>801</v>
      </c>
      <c r="AQ511" s="56" t="s">
        <v>2148</v>
      </c>
      <c r="AR511" s="56">
        <v>800</v>
      </c>
      <c r="AT511" s="56">
        <v>801</v>
      </c>
      <c r="AU511" s="56" t="s">
        <v>2148</v>
      </c>
      <c r="AV511" s="56">
        <v>782</v>
      </c>
      <c r="AX511" s="56">
        <v>654</v>
      </c>
      <c r="AZ511" s="56">
        <v>509</v>
      </c>
      <c r="BB511" s="56">
        <v>585</v>
      </c>
    </row>
    <row r="512" spans="1:54" ht="16" x14ac:dyDescent="0.2">
      <c r="A512" s="56">
        <v>511</v>
      </c>
      <c r="B512" s="56">
        <v>509</v>
      </c>
      <c r="C512" s="56">
        <v>516</v>
      </c>
      <c r="D512" s="56" t="s">
        <v>964</v>
      </c>
      <c r="E512" s="56" t="s">
        <v>355</v>
      </c>
      <c r="F512" s="56" t="s">
        <v>76</v>
      </c>
      <c r="G512" s="56" t="s">
        <v>48</v>
      </c>
      <c r="H512" s="56" t="s">
        <v>49</v>
      </c>
      <c r="I512" s="56" t="s">
        <v>50</v>
      </c>
      <c r="J512" s="56" t="s">
        <v>103</v>
      </c>
      <c r="K512" s="56">
        <v>14.3</v>
      </c>
      <c r="L512" s="56" t="s">
        <v>52</v>
      </c>
      <c r="M512" s="56">
        <v>37.799999999999997</v>
      </c>
      <c r="N512" s="56">
        <v>368</v>
      </c>
      <c r="O512" s="56">
        <v>95.1</v>
      </c>
      <c r="P512" s="56">
        <v>73</v>
      </c>
      <c r="Q512" s="56">
        <v>3</v>
      </c>
      <c r="R512" s="56" t="s">
        <v>53</v>
      </c>
      <c r="S512" s="56">
        <v>100</v>
      </c>
      <c r="T512" s="56">
        <v>39</v>
      </c>
      <c r="U512" s="56">
        <v>99.7</v>
      </c>
      <c r="V512" s="56">
        <v>50</v>
      </c>
      <c r="W512" s="56">
        <v>99.5</v>
      </c>
      <c r="X512" s="56">
        <v>46</v>
      </c>
      <c r="Y512" s="56">
        <v>19.2</v>
      </c>
      <c r="Z512" s="56" t="s">
        <v>53</v>
      </c>
      <c r="AA512" s="56">
        <v>5.2</v>
      </c>
      <c r="AB512" s="56" t="s">
        <v>53</v>
      </c>
      <c r="AC512" s="56">
        <v>33.200000000000003</v>
      </c>
      <c r="AD512" s="56" t="s">
        <v>53</v>
      </c>
      <c r="AE512" s="56">
        <v>31.9</v>
      </c>
      <c r="AF512" s="56">
        <v>701</v>
      </c>
      <c r="AG512" s="56" t="s">
        <v>2148</v>
      </c>
      <c r="AH512" s="56">
        <v>368</v>
      </c>
      <c r="AJ512" s="56">
        <v>73</v>
      </c>
      <c r="AL512" s="56">
        <v>801</v>
      </c>
      <c r="AM512" s="56" t="s">
        <v>2148</v>
      </c>
      <c r="AN512" s="56">
        <v>39</v>
      </c>
      <c r="AP512" s="56">
        <v>50</v>
      </c>
      <c r="AR512" s="56">
        <v>46</v>
      </c>
      <c r="AT512" s="56">
        <v>801</v>
      </c>
      <c r="AU512" s="56" t="s">
        <v>2148</v>
      </c>
      <c r="AV512" s="56">
        <v>801</v>
      </c>
      <c r="AW512" s="56" t="s">
        <v>2148</v>
      </c>
      <c r="AX512" s="56">
        <v>801</v>
      </c>
      <c r="AY512" s="56" t="s">
        <v>2148</v>
      </c>
      <c r="AZ512" s="56">
        <v>509</v>
      </c>
      <c r="BB512" s="56">
        <v>516</v>
      </c>
    </row>
    <row r="513" spans="1:54" ht="16" x14ac:dyDescent="0.2">
      <c r="A513" s="56">
        <v>512</v>
      </c>
      <c r="B513" s="56">
        <v>511</v>
      </c>
      <c r="C513" s="56">
        <v>516</v>
      </c>
      <c r="D513" s="56" t="s">
        <v>1503</v>
      </c>
      <c r="E513" s="56" t="s">
        <v>678</v>
      </c>
      <c r="F513" s="56" t="s">
        <v>76</v>
      </c>
      <c r="G513" s="56" t="s">
        <v>77</v>
      </c>
      <c r="H513" s="56" t="s">
        <v>82</v>
      </c>
      <c r="I513" s="56" t="s">
        <v>63</v>
      </c>
      <c r="J513" s="56" t="s">
        <v>51</v>
      </c>
      <c r="K513" s="56">
        <v>32.200000000000003</v>
      </c>
      <c r="L513" s="56">
        <v>385</v>
      </c>
      <c r="M513" s="56">
        <v>70</v>
      </c>
      <c r="N513" s="56">
        <v>148</v>
      </c>
      <c r="O513" s="56">
        <v>33.1</v>
      </c>
      <c r="P513" s="56">
        <v>586</v>
      </c>
      <c r="Q513" s="56">
        <v>3</v>
      </c>
      <c r="R513" s="56" t="s">
        <v>53</v>
      </c>
      <c r="S513" s="56">
        <v>3.6</v>
      </c>
      <c r="T513" s="56" t="s">
        <v>53</v>
      </c>
      <c r="U513" s="56">
        <v>4.3</v>
      </c>
      <c r="V513" s="56" t="s">
        <v>53</v>
      </c>
      <c r="W513" s="56">
        <v>8.5</v>
      </c>
      <c r="X513" s="56" t="s">
        <v>53</v>
      </c>
      <c r="Y513" s="56">
        <v>24.3</v>
      </c>
      <c r="Z513" s="56" t="s">
        <v>53</v>
      </c>
      <c r="AA513" s="56">
        <v>80.400000000000006</v>
      </c>
      <c r="AB513" s="56">
        <v>157</v>
      </c>
      <c r="AC513" s="56">
        <v>60.5</v>
      </c>
      <c r="AD513" s="56" t="s">
        <v>968</v>
      </c>
      <c r="AE513" s="56">
        <v>31.6</v>
      </c>
      <c r="AF513" s="56">
        <v>385</v>
      </c>
      <c r="AH513" s="56">
        <v>148</v>
      </c>
      <c r="AJ513" s="56">
        <v>586</v>
      </c>
      <c r="AL513" s="56">
        <v>801</v>
      </c>
      <c r="AM513" s="56" t="s">
        <v>2148</v>
      </c>
      <c r="AN513" s="56">
        <v>801</v>
      </c>
      <c r="AO513" s="56" t="s">
        <v>2148</v>
      </c>
      <c r="AP513" s="56">
        <v>801</v>
      </c>
      <c r="AQ513" s="56" t="s">
        <v>2148</v>
      </c>
      <c r="AR513" s="56">
        <v>801</v>
      </c>
      <c r="AS513" s="56" t="s">
        <v>2148</v>
      </c>
      <c r="AT513" s="56">
        <v>801</v>
      </c>
      <c r="AU513" s="56" t="s">
        <v>2148</v>
      </c>
      <c r="AV513" s="56">
        <v>157</v>
      </c>
      <c r="AX513" s="56">
        <v>497</v>
      </c>
      <c r="AY513" s="56" t="s">
        <v>2147</v>
      </c>
      <c r="AZ513" s="56">
        <v>511</v>
      </c>
      <c r="BB513" s="56">
        <v>516</v>
      </c>
    </row>
    <row r="514" spans="1:54" ht="16" x14ac:dyDescent="0.2">
      <c r="A514" s="56">
        <v>513</v>
      </c>
      <c r="B514" s="56">
        <v>511</v>
      </c>
      <c r="C514" s="56">
        <v>585</v>
      </c>
      <c r="D514" s="56" t="s">
        <v>1195</v>
      </c>
      <c r="E514" s="56" t="s">
        <v>764</v>
      </c>
      <c r="F514" s="56" t="s">
        <v>76</v>
      </c>
      <c r="G514" s="56" t="s">
        <v>58</v>
      </c>
      <c r="H514" s="56" t="s">
        <v>88</v>
      </c>
      <c r="I514" s="56" t="s">
        <v>50</v>
      </c>
      <c r="J514" s="56" t="s">
        <v>64</v>
      </c>
      <c r="K514" s="56">
        <v>19.399999999999999</v>
      </c>
      <c r="L514" s="56">
        <v>635</v>
      </c>
      <c r="M514" s="56">
        <v>27.4</v>
      </c>
      <c r="N514" s="56">
        <v>502</v>
      </c>
      <c r="O514" s="56">
        <v>14.2</v>
      </c>
      <c r="P514" s="56" t="s">
        <v>53</v>
      </c>
      <c r="Q514" s="56">
        <v>30.9</v>
      </c>
      <c r="R514" s="56">
        <v>577</v>
      </c>
      <c r="S514" s="56">
        <v>100</v>
      </c>
      <c r="T514" s="56">
        <v>48</v>
      </c>
      <c r="U514" s="56">
        <v>83.2</v>
      </c>
      <c r="V514" s="56">
        <v>203</v>
      </c>
      <c r="W514" s="56">
        <v>80.400000000000006</v>
      </c>
      <c r="X514" s="56">
        <v>205</v>
      </c>
      <c r="Y514" s="56">
        <v>23</v>
      </c>
      <c r="Z514" s="56" t="s">
        <v>53</v>
      </c>
      <c r="AA514" s="56">
        <v>38.1</v>
      </c>
      <c r="AB514" s="56">
        <v>455</v>
      </c>
      <c r="AC514" s="56">
        <v>58.9</v>
      </c>
      <c r="AD514" s="56" t="s">
        <v>1012</v>
      </c>
      <c r="AE514" s="56">
        <v>31.6</v>
      </c>
      <c r="AF514" s="56">
        <v>635</v>
      </c>
      <c r="AH514" s="56">
        <v>502</v>
      </c>
      <c r="AJ514" s="56">
        <v>801</v>
      </c>
      <c r="AK514" s="56" t="s">
        <v>2148</v>
      </c>
      <c r="AL514" s="56">
        <v>577</v>
      </c>
      <c r="AN514" s="56">
        <v>48</v>
      </c>
      <c r="AP514" s="56">
        <v>203</v>
      </c>
      <c r="AR514" s="56">
        <v>205</v>
      </c>
      <c r="AT514" s="56">
        <v>801</v>
      </c>
      <c r="AU514" s="56" t="s">
        <v>2148</v>
      </c>
      <c r="AV514" s="56">
        <v>455</v>
      </c>
      <c r="AX514" s="56">
        <v>521</v>
      </c>
      <c r="AY514" s="56" t="s">
        <v>2147</v>
      </c>
      <c r="AZ514" s="56">
        <v>511</v>
      </c>
      <c r="BB514" s="56">
        <v>585</v>
      </c>
    </row>
    <row r="515" spans="1:54" ht="16" x14ac:dyDescent="0.2">
      <c r="A515" s="56">
        <v>514</v>
      </c>
      <c r="B515" s="56">
        <v>511</v>
      </c>
      <c r="C515" s="56">
        <v>508</v>
      </c>
      <c r="D515" s="56" t="s">
        <v>1343</v>
      </c>
      <c r="E515" s="56" t="s">
        <v>80</v>
      </c>
      <c r="F515" s="56" t="s">
        <v>69</v>
      </c>
      <c r="G515" s="56" t="s">
        <v>58</v>
      </c>
      <c r="H515" s="56" t="s">
        <v>62</v>
      </c>
      <c r="I515" s="56" t="s">
        <v>50</v>
      </c>
      <c r="J515" s="56" t="s">
        <v>64</v>
      </c>
      <c r="K515" s="56">
        <v>24.7</v>
      </c>
      <c r="L515" s="56">
        <v>516</v>
      </c>
      <c r="M515" s="56">
        <v>19</v>
      </c>
      <c r="N515" s="56">
        <v>686</v>
      </c>
      <c r="O515" s="56">
        <v>18.399999999999999</v>
      </c>
      <c r="P515" s="56" t="s">
        <v>53</v>
      </c>
      <c r="Q515" s="56">
        <v>23.7</v>
      </c>
      <c r="R515" s="56">
        <v>663</v>
      </c>
      <c r="S515" s="56">
        <v>100</v>
      </c>
      <c r="T515" s="56">
        <v>67</v>
      </c>
      <c r="U515" s="56">
        <v>99.2</v>
      </c>
      <c r="V515" s="56">
        <v>63</v>
      </c>
      <c r="W515" s="56">
        <v>99.2</v>
      </c>
      <c r="X515" s="56">
        <v>52</v>
      </c>
      <c r="Y515" s="56">
        <v>17.8</v>
      </c>
      <c r="Z515" s="56" t="s">
        <v>53</v>
      </c>
      <c r="AA515" s="56">
        <v>35.200000000000003</v>
      </c>
      <c r="AB515" s="56">
        <v>489</v>
      </c>
      <c r="AC515" s="56">
        <v>65</v>
      </c>
      <c r="AD515" s="56" t="s">
        <v>657</v>
      </c>
      <c r="AE515" s="56">
        <v>31.6</v>
      </c>
      <c r="AF515" s="56">
        <v>516</v>
      </c>
      <c r="AH515" s="56">
        <v>686</v>
      </c>
      <c r="AJ515" s="56">
        <v>801</v>
      </c>
      <c r="AK515" s="56" t="s">
        <v>2148</v>
      </c>
      <c r="AL515" s="56">
        <v>663</v>
      </c>
      <c r="AN515" s="56">
        <v>67</v>
      </c>
      <c r="AP515" s="56">
        <v>63</v>
      </c>
      <c r="AR515" s="56">
        <v>52</v>
      </c>
      <c r="AT515" s="56">
        <v>801</v>
      </c>
      <c r="AU515" s="56" t="s">
        <v>2148</v>
      </c>
      <c r="AV515" s="56">
        <v>489</v>
      </c>
      <c r="AX515" s="56">
        <v>398</v>
      </c>
      <c r="AY515" s="56" t="s">
        <v>2147</v>
      </c>
      <c r="AZ515" s="56">
        <v>511</v>
      </c>
      <c r="BB515" s="56">
        <v>508</v>
      </c>
    </row>
    <row r="516" spans="1:54" ht="16" x14ac:dyDescent="0.2">
      <c r="A516" s="56">
        <v>515</v>
      </c>
      <c r="B516" s="56">
        <v>511</v>
      </c>
      <c r="C516" s="56">
        <v>531</v>
      </c>
      <c r="D516" s="56" t="s">
        <v>948</v>
      </c>
      <c r="E516" s="56" t="s">
        <v>80</v>
      </c>
      <c r="F516" s="56" t="s">
        <v>69</v>
      </c>
      <c r="G516" s="56" t="s">
        <v>58</v>
      </c>
      <c r="H516" s="56" t="s">
        <v>49</v>
      </c>
      <c r="I516" s="56" t="s">
        <v>50</v>
      </c>
      <c r="J516" s="56" t="s">
        <v>64</v>
      </c>
      <c r="K516" s="56">
        <v>14</v>
      </c>
      <c r="L516" s="56" t="s">
        <v>52</v>
      </c>
      <c r="M516" s="56">
        <v>11.2</v>
      </c>
      <c r="N516" s="56" t="s">
        <v>52</v>
      </c>
      <c r="O516" s="56">
        <v>9.3000000000000007</v>
      </c>
      <c r="P516" s="56" t="s">
        <v>53</v>
      </c>
      <c r="Q516" s="56">
        <v>40.299999999999997</v>
      </c>
      <c r="R516" s="56">
        <v>465</v>
      </c>
      <c r="S516" s="56">
        <v>75</v>
      </c>
      <c r="T516" s="56">
        <v>316</v>
      </c>
      <c r="U516" s="56">
        <v>99.2</v>
      </c>
      <c r="V516" s="56">
        <v>66</v>
      </c>
      <c r="W516" s="56">
        <v>99.2</v>
      </c>
      <c r="X516" s="56">
        <v>56</v>
      </c>
      <c r="Y516" s="56">
        <v>70.5</v>
      </c>
      <c r="Z516" s="56">
        <v>519</v>
      </c>
      <c r="AA516" s="56">
        <v>41.5</v>
      </c>
      <c r="AB516" s="56">
        <v>421</v>
      </c>
      <c r="AC516" s="56">
        <v>70.400000000000006</v>
      </c>
      <c r="AD516" s="56" t="s">
        <v>949</v>
      </c>
      <c r="AE516" s="56">
        <v>31.6</v>
      </c>
      <c r="AF516" s="56">
        <v>701</v>
      </c>
      <c r="AG516" s="56" t="s">
        <v>2148</v>
      </c>
      <c r="AH516" s="56">
        <v>701</v>
      </c>
      <c r="AI516" s="56" t="s">
        <v>2148</v>
      </c>
      <c r="AJ516" s="56">
        <v>801</v>
      </c>
      <c r="AK516" s="56" t="s">
        <v>2148</v>
      </c>
      <c r="AL516" s="56">
        <v>465</v>
      </c>
      <c r="AN516" s="56">
        <v>316</v>
      </c>
      <c r="AP516" s="56">
        <v>66</v>
      </c>
      <c r="AR516" s="56">
        <v>56</v>
      </c>
      <c r="AT516" s="56">
        <v>519</v>
      </c>
      <c r="AV516" s="56">
        <v>421</v>
      </c>
      <c r="AX516" s="56">
        <v>311</v>
      </c>
      <c r="AY516" s="56" t="s">
        <v>2147</v>
      </c>
      <c r="AZ516" s="56">
        <v>511</v>
      </c>
      <c r="BB516" s="56">
        <v>531</v>
      </c>
    </row>
    <row r="517" spans="1:54" ht="16" x14ac:dyDescent="0.2">
      <c r="A517" s="56">
        <v>516</v>
      </c>
      <c r="B517" s="56">
        <v>515</v>
      </c>
      <c r="C517" s="56">
        <v>567</v>
      </c>
      <c r="D517" s="56" t="s">
        <v>1516</v>
      </c>
      <c r="E517" s="56" t="s">
        <v>337</v>
      </c>
      <c r="F517" s="56" t="s">
        <v>76</v>
      </c>
      <c r="G517" s="56" t="s">
        <v>84</v>
      </c>
      <c r="H517" s="56" t="s">
        <v>82</v>
      </c>
      <c r="I517" s="56" t="s">
        <v>59</v>
      </c>
      <c r="J517" s="56" t="s">
        <v>64</v>
      </c>
      <c r="K517" s="56">
        <v>32.9</v>
      </c>
      <c r="L517" s="56">
        <v>372</v>
      </c>
      <c r="M517" s="56">
        <v>55.3</v>
      </c>
      <c r="N517" s="56">
        <v>219</v>
      </c>
      <c r="O517" s="56">
        <v>16</v>
      </c>
      <c r="P517" s="56" t="s">
        <v>53</v>
      </c>
      <c r="Q517" s="56">
        <v>3.4</v>
      </c>
      <c r="R517" s="56" t="s">
        <v>53</v>
      </c>
      <c r="S517" s="56">
        <v>52.2</v>
      </c>
      <c r="T517" s="56">
        <v>427</v>
      </c>
      <c r="U517" s="56">
        <v>47.2</v>
      </c>
      <c r="V517" s="56">
        <v>428</v>
      </c>
      <c r="W517" s="56">
        <v>44.1</v>
      </c>
      <c r="X517" s="56">
        <v>474</v>
      </c>
      <c r="Y517" s="56">
        <v>59.9</v>
      </c>
      <c r="Z517" s="56">
        <v>695</v>
      </c>
      <c r="AA517" s="56">
        <v>38.9</v>
      </c>
      <c r="AB517" s="56">
        <v>445</v>
      </c>
      <c r="AC517" s="56">
        <v>45.2</v>
      </c>
      <c r="AD517" s="56" t="s">
        <v>53</v>
      </c>
      <c r="AE517" s="56">
        <v>31.5</v>
      </c>
      <c r="AF517" s="56">
        <v>372</v>
      </c>
      <c r="AH517" s="56">
        <v>219</v>
      </c>
      <c r="AJ517" s="56">
        <v>801</v>
      </c>
      <c r="AK517" s="56" t="s">
        <v>2148</v>
      </c>
      <c r="AL517" s="56">
        <v>801</v>
      </c>
      <c r="AM517" s="56" t="s">
        <v>2148</v>
      </c>
      <c r="AN517" s="56">
        <v>427</v>
      </c>
      <c r="AP517" s="56">
        <v>428</v>
      </c>
      <c r="AR517" s="56">
        <v>474</v>
      </c>
      <c r="AT517" s="56">
        <v>695</v>
      </c>
      <c r="AV517" s="56">
        <v>445</v>
      </c>
      <c r="AX517" s="56">
        <v>801</v>
      </c>
      <c r="AY517" s="56" t="s">
        <v>2148</v>
      </c>
      <c r="AZ517" s="56">
        <v>515</v>
      </c>
      <c r="BB517" s="56">
        <v>567</v>
      </c>
    </row>
    <row r="518" spans="1:54" ht="16" x14ac:dyDescent="0.2">
      <c r="A518" s="56">
        <v>517</v>
      </c>
      <c r="B518" s="56">
        <v>515</v>
      </c>
      <c r="C518" s="56">
        <v>596</v>
      </c>
      <c r="D518" s="56" t="s">
        <v>1476</v>
      </c>
      <c r="E518" s="56" t="s">
        <v>574</v>
      </c>
      <c r="F518" s="56" t="s">
        <v>76</v>
      </c>
      <c r="G518" s="56" t="s">
        <v>84</v>
      </c>
      <c r="H518" s="56" t="s">
        <v>62</v>
      </c>
      <c r="I518" s="56" t="s">
        <v>50</v>
      </c>
      <c r="J518" s="56" t="s">
        <v>64</v>
      </c>
      <c r="K518" s="56">
        <v>29.9</v>
      </c>
      <c r="L518" s="56">
        <v>408</v>
      </c>
      <c r="M518" s="56">
        <v>51.7</v>
      </c>
      <c r="N518" s="56">
        <v>237</v>
      </c>
      <c r="O518" s="56">
        <v>55.9</v>
      </c>
      <c r="P518" s="56">
        <v>334</v>
      </c>
      <c r="Q518" s="56">
        <v>2.2000000000000002</v>
      </c>
      <c r="R518" s="56" t="s">
        <v>53</v>
      </c>
      <c r="S518" s="56">
        <v>54.3</v>
      </c>
      <c r="T518" s="56">
        <v>417</v>
      </c>
      <c r="U518" s="56">
        <v>4.4000000000000004</v>
      </c>
      <c r="V518" s="56" t="s">
        <v>53</v>
      </c>
      <c r="W518" s="56">
        <v>9.4</v>
      </c>
      <c r="X518" s="56" t="s">
        <v>53</v>
      </c>
      <c r="Y518" s="56">
        <v>31.8</v>
      </c>
      <c r="Z518" s="56" t="s">
        <v>53</v>
      </c>
      <c r="AA518" s="56">
        <v>45.4</v>
      </c>
      <c r="AB518" s="56">
        <v>384</v>
      </c>
      <c r="AC518" s="56">
        <v>59.7</v>
      </c>
      <c r="AD518" s="56" t="s">
        <v>1477</v>
      </c>
      <c r="AE518" s="56">
        <v>31.5</v>
      </c>
      <c r="AF518" s="56">
        <v>408</v>
      </c>
      <c r="AH518" s="56">
        <v>237</v>
      </c>
      <c r="AJ518" s="56">
        <v>334</v>
      </c>
      <c r="AL518" s="56">
        <v>801</v>
      </c>
      <c r="AM518" s="56" t="s">
        <v>2148</v>
      </c>
      <c r="AN518" s="56">
        <v>417</v>
      </c>
      <c r="AP518" s="56">
        <v>801</v>
      </c>
      <c r="AQ518" s="56" t="s">
        <v>2148</v>
      </c>
      <c r="AR518" s="56">
        <v>801</v>
      </c>
      <c r="AS518" s="56" t="s">
        <v>2148</v>
      </c>
      <c r="AT518" s="56">
        <v>801</v>
      </c>
      <c r="AU518" s="56" t="s">
        <v>2148</v>
      </c>
      <c r="AV518" s="56">
        <v>384</v>
      </c>
      <c r="AX518" s="56">
        <v>507</v>
      </c>
      <c r="AY518" s="56" t="s">
        <v>2147</v>
      </c>
      <c r="AZ518" s="56">
        <v>515</v>
      </c>
      <c r="BB518" s="56">
        <v>596</v>
      </c>
    </row>
    <row r="519" spans="1:54" ht="16" x14ac:dyDescent="0.2">
      <c r="A519" s="56">
        <v>518</v>
      </c>
      <c r="B519" s="56">
        <v>517</v>
      </c>
      <c r="C519" s="56">
        <v>481</v>
      </c>
      <c r="D519" s="56" t="s">
        <v>1482</v>
      </c>
      <c r="E519" s="56" t="s">
        <v>125</v>
      </c>
      <c r="F519" s="56" t="s">
        <v>47</v>
      </c>
      <c r="G519" s="56" t="s">
        <v>77</v>
      </c>
      <c r="H519" s="56" t="s">
        <v>82</v>
      </c>
      <c r="I519" s="56" t="s">
        <v>63</v>
      </c>
      <c r="J519" s="56" t="s">
        <v>51</v>
      </c>
      <c r="K519" s="56">
        <v>30.2</v>
      </c>
      <c r="L519" s="56">
        <v>402</v>
      </c>
      <c r="M519" s="56">
        <v>39.9</v>
      </c>
      <c r="N519" s="56">
        <v>344</v>
      </c>
      <c r="O519" s="56">
        <v>100</v>
      </c>
      <c r="P519" s="56">
        <v>22</v>
      </c>
      <c r="Q519" s="56">
        <v>1.2</v>
      </c>
      <c r="R519" s="56" t="s">
        <v>53</v>
      </c>
      <c r="S519" s="56">
        <v>3</v>
      </c>
      <c r="T519" s="56" t="s">
        <v>53</v>
      </c>
      <c r="U519" s="56">
        <v>14.8</v>
      </c>
      <c r="V519" s="56" t="s">
        <v>53</v>
      </c>
      <c r="W519" s="56">
        <v>11.2</v>
      </c>
      <c r="X519" s="56" t="s">
        <v>53</v>
      </c>
      <c r="Y519" s="56">
        <v>10.5</v>
      </c>
      <c r="Z519" s="56" t="s">
        <v>53</v>
      </c>
      <c r="AA519" s="56">
        <v>89.8</v>
      </c>
      <c r="AB519" s="56">
        <v>108</v>
      </c>
      <c r="AC519" s="56">
        <v>26.7</v>
      </c>
      <c r="AD519" s="56" t="s">
        <v>53</v>
      </c>
      <c r="AE519" s="56">
        <v>31.4</v>
      </c>
      <c r="AF519" s="56">
        <v>402</v>
      </c>
      <c r="AH519" s="56">
        <v>344</v>
      </c>
      <c r="AJ519" s="56">
        <v>22</v>
      </c>
      <c r="AL519" s="56">
        <v>801</v>
      </c>
      <c r="AM519" s="56" t="s">
        <v>2148</v>
      </c>
      <c r="AN519" s="56">
        <v>801</v>
      </c>
      <c r="AO519" s="56" t="s">
        <v>2148</v>
      </c>
      <c r="AP519" s="56">
        <v>801</v>
      </c>
      <c r="AQ519" s="56" t="s">
        <v>2148</v>
      </c>
      <c r="AR519" s="56">
        <v>801</v>
      </c>
      <c r="AS519" s="56" t="s">
        <v>2148</v>
      </c>
      <c r="AT519" s="56">
        <v>801</v>
      </c>
      <c r="AU519" s="56" t="s">
        <v>2148</v>
      </c>
      <c r="AV519" s="56">
        <v>108</v>
      </c>
      <c r="AX519" s="56">
        <v>801</v>
      </c>
      <c r="AY519" s="56" t="s">
        <v>2148</v>
      </c>
      <c r="AZ519" s="56">
        <v>517</v>
      </c>
      <c r="BB519" s="56">
        <v>481</v>
      </c>
    </row>
    <row r="520" spans="1:54" ht="16" x14ac:dyDescent="0.2">
      <c r="A520" s="56">
        <v>519</v>
      </c>
      <c r="B520" s="56">
        <v>517</v>
      </c>
      <c r="C520" s="56">
        <v>452</v>
      </c>
      <c r="D520" s="56" t="s">
        <v>1084</v>
      </c>
      <c r="E520" s="56" t="s">
        <v>80</v>
      </c>
      <c r="F520" s="56" t="s">
        <v>69</v>
      </c>
      <c r="G520" s="56" t="s">
        <v>58</v>
      </c>
      <c r="H520" s="56" t="s">
        <v>49</v>
      </c>
      <c r="I520" s="56" t="s">
        <v>50</v>
      </c>
      <c r="J520" s="56" t="s">
        <v>64</v>
      </c>
      <c r="K520" s="56">
        <v>16.8</v>
      </c>
      <c r="L520" s="56" t="s">
        <v>52</v>
      </c>
      <c r="M520" s="56">
        <v>13.1</v>
      </c>
      <c r="N520" s="56" t="s">
        <v>52</v>
      </c>
      <c r="O520" s="56">
        <v>14.6</v>
      </c>
      <c r="P520" s="56" t="s">
        <v>53</v>
      </c>
      <c r="Q520" s="56">
        <v>38.299999999999997</v>
      </c>
      <c r="R520" s="56">
        <v>489</v>
      </c>
      <c r="S520" s="56">
        <v>79.5</v>
      </c>
      <c r="T520" s="56">
        <v>299</v>
      </c>
      <c r="U520" s="56">
        <v>81.3</v>
      </c>
      <c r="V520" s="56">
        <v>218</v>
      </c>
      <c r="W520" s="56">
        <v>83</v>
      </c>
      <c r="X520" s="56">
        <v>183</v>
      </c>
      <c r="Y520" s="56">
        <v>62.7</v>
      </c>
      <c r="Z520" s="56">
        <v>655</v>
      </c>
      <c r="AA520" s="56">
        <v>22.4</v>
      </c>
      <c r="AB520" s="56">
        <v>685</v>
      </c>
      <c r="AC520" s="56">
        <v>81.2</v>
      </c>
      <c r="AD520" s="56" t="s">
        <v>1085</v>
      </c>
      <c r="AE520" s="56">
        <v>31.4</v>
      </c>
      <c r="AF520" s="56">
        <v>701</v>
      </c>
      <c r="AG520" s="56" t="s">
        <v>2148</v>
      </c>
      <c r="AH520" s="56">
        <v>701</v>
      </c>
      <c r="AI520" s="56" t="s">
        <v>2148</v>
      </c>
      <c r="AJ520" s="56">
        <v>801</v>
      </c>
      <c r="AK520" s="56" t="s">
        <v>2148</v>
      </c>
      <c r="AL520" s="56">
        <v>489</v>
      </c>
      <c r="AN520" s="56">
        <v>299</v>
      </c>
      <c r="AP520" s="56">
        <v>218</v>
      </c>
      <c r="AR520" s="56">
        <v>183</v>
      </c>
      <c r="AT520" s="56">
        <v>655</v>
      </c>
      <c r="AV520" s="56">
        <v>685</v>
      </c>
      <c r="AX520" s="56">
        <v>158</v>
      </c>
      <c r="AY520" s="56" t="s">
        <v>2147</v>
      </c>
      <c r="AZ520" s="56">
        <v>517</v>
      </c>
      <c r="BB520" s="56">
        <v>452</v>
      </c>
    </row>
    <row r="521" spans="1:54" ht="16" x14ac:dyDescent="0.2">
      <c r="A521" s="56">
        <v>520</v>
      </c>
      <c r="B521" s="56">
        <v>519</v>
      </c>
      <c r="C521" s="56">
        <v>516</v>
      </c>
      <c r="D521" s="56" t="s">
        <v>1142</v>
      </c>
      <c r="E521" s="56" t="s">
        <v>96</v>
      </c>
      <c r="F521" s="56" t="s">
        <v>76</v>
      </c>
      <c r="G521" s="56" t="s">
        <v>77</v>
      </c>
      <c r="H521" s="56" t="s">
        <v>82</v>
      </c>
      <c r="I521" s="56" t="s">
        <v>50</v>
      </c>
      <c r="J521" s="56" t="s">
        <v>64</v>
      </c>
      <c r="K521" s="56">
        <v>18</v>
      </c>
      <c r="L521" s="56">
        <v>680</v>
      </c>
      <c r="M521" s="56">
        <v>20.3</v>
      </c>
      <c r="N521" s="56">
        <v>649</v>
      </c>
      <c r="O521" s="56">
        <v>78.5</v>
      </c>
      <c r="P521" s="56">
        <v>175</v>
      </c>
      <c r="Q521" s="56">
        <v>29.6</v>
      </c>
      <c r="R521" s="56">
        <v>593</v>
      </c>
      <c r="S521" s="56">
        <v>18.7</v>
      </c>
      <c r="T521" s="56">
        <v>733</v>
      </c>
      <c r="U521" s="56">
        <v>44.6</v>
      </c>
      <c r="V521" s="56">
        <v>452</v>
      </c>
      <c r="W521" s="56">
        <v>49.7</v>
      </c>
      <c r="X521" s="56">
        <v>417</v>
      </c>
      <c r="Y521" s="56">
        <v>55.8</v>
      </c>
      <c r="Z521" s="56">
        <v>752</v>
      </c>
      <c r="AA521" s="56">
        <v>15.5</v>
      </c>
      <c r="AB521" s="56" t="s">
        <v>53</v>
      </c>
      <c r="AC521" s="56">
        <v>68.3</v>
      </c>
      <c r="AD521" s="56" t="s">
        <v>1143</v>
      </c>
      <c r="AE521" s="56">
        <v>31.3</v>
      </c>
      <c r="AF521" s="56">
        <v>680</v>
      </c>
      <c r="AH521" s="56">
        <v>649</v>
      </c>
      <c r="AJ521" s="56">
        <v>175</v>
      </c>
      <c r="AL521" s="56">
        <v>593</v>
      </c>
      <c r="AN521" s="56">
        <v>733</v>
      </c>
      <c r="AP521" s="56">
        <v>452</v>
      </c>
      <c r="AR521" s="56">
        <v>417</v>
      </c>
      <c r="AT521" s="56">
        <v>752</v>
      </c>
      <c r="AV521" s="56">
        <v>801</v>
      </c>
      <c r="AW521" s="56" t="s">
        <v>2148</v>
      </c>
      <c r="AX521" s="56">
        <v>344</v>
      </c>
      <c r="AY521" s="56" t="s">
        <v>2147</v>
      </c>
      <c r="AZ521" s="56">
        <v>519</v>
      </c>
      <c r="BB521" s="56">
        <v>516</v>
      </c>
    </row>
    <row r="522" spans="1:54" ht="16" x14ac:dyDescent="0.2">
      <c r="A522" s="56">
        <v>521</v>
      </c>
      <c r="B522" s="56">
        <v>519</v>
      </c>
      <c r="C522" s="56">
        <v>440</v>
      </c>
      <c r="D522" s="56" t="s">
        <v>763</v>
      </c>
      <c r="E522" s="56" t="s">
        <v>764</v>
      </c>
      <c r="F522" s="56" t="s">
        <v>76</v>
      </c>
      <c r="G522" s="56" t="s">
        <v>48</v>
      </c>
      <c r="H522" s="56" t="s">
        <v>88</v>
      </c>
      <c r="I522" s="56" t="s">
        <v>50</v>
      </c>
      <c r="J522" s="56" t="s">
        <v>64</v>
      </c>
      <c r="K522" s="56">
        <v>11</v>
      </c>
      <c r="L522" s="56" t="s">
        <v>52</v>
      </c>
      <c r="M522" s="56">
        <v>11.3</v>
      </c>
      <c r="N522" s="56" t="s">
        <v>52</v>
      </c>
      <c r="O522" s="56">
        <v>99.3</v>
      </c>
      <c r="P522" s="56">
        <v>41</v>
      </c>
      <c r="Q522" s="56">
        <v>71</v>
      </c>
      <c r="R522" s="56">
        <v>208</v>
      </c>
      <c r="Y522" s="56">
        <v>35.200000000000003</v>
      </c>
      <c r="Z522" s="56" t="s">
        <v>53</v>
      </c>
      <c r="AA522" s="56">
        <v>5.3</v>
      </c>
      <c r="AB522" s="56" t="s">
        <v>53</v>
      </c>
      <c r="AC522" s="56">
        <v>25</v>
      </c>
      <c r="AD522" s="56" t="s">
        <v>53</v>
      </c>
      <c r="AE522" s="56">
        <v>31.3</v>
      </c>
      <c r="AF522" s="56">
        <v>701</v>
      </c>
      <c r="AG522" s="56" t="s">
        <v>2148</v>
      </c>
      <c r="AH522" s="56">
        <v>701</v>
      </c>
      <c r="AI522" s="56" t="s">
        <v>2148</v>
      </c>
      <c r="AJ522" s="56">
        <v>41</v>
      </c>
      <c r="AL522" s="56">
        <v>208</v>
      </c>
      <c r="AT522" s="56">
        <v>801</v>
      </c>
      <c r="AU522" s="56" t="s">
        <v>2148</v>
      </c>
      <c r="AV522" s="56">
        <v>801</v>
      </c>
      <c r="AW522" s="56" t="s">
        <v>2148</v>
      </c>
      <c r="AX522" s="56">
        <v>801</v>
      </c>
      <c r="AY522" s="56" t="s">
        <v>2148</v>
      </c>
      <c r="AZ522" s="56">
        <v>519</v>
      </c>
      <c r="BB522" s="56">
        <v>440</v>
      </c>
    </row>
    <row r="523" spans="1:54" ht="16" x14ac:dyDescent="0.2">
      <c r="A523" s="56">
        <v>522</v>
      </c>
      <c r="B523" s="56">
        <v>519</v>
      </c>
      <c r="C523" s="56">
        <v>524</v>
      </c>
      <c r="D523" s="56" t="s">
        <v>1474</v>
      </c>
      <c r="E523" s="56" t="s">
        <v>125</v>
      </c>
      <c r="F523" s="56" t="s">
        <v>47</v>
      </c>
      <c r="G523" s="56" t="s">
        <v>58</v>
      </c>
      <c r="H523" s="56" t="s">
        <v>82</v>
      </c>
      <c r="I523" s="56" t="s">
        <v>63</v>
      </c>
      <c r="J523" s="56" t="s">
        <v>51</v>
      </c>
      <c r="K523" s="56">
        <v>29.8</v>
      </c>
      <c r="L523" s="56">
        <v>409</v>
      </c>
      <c r="M523" s="56">
        <v>48.9</v>
      </c>
      <c r="N523" s="56">
        <v>263</v>
      </c>
      <c r="O523" s="56">
        <v>89.6</v>
      </c>
      <c r="P523" s="56">
        <v>105</v>
      </c>
      <c r="Q523" s="56">
        <v>2.5</v>
      </c>
      <c r="R523" s="56" t="s">
        <v>53</v>
      </c>
      <c r="S523" s="56">
        <v>2.9</v>
      </c>
      <c r="T523" s="56" t="s">
        <v>53</v>
      </c>
      <c r="U523" s="56">
        <v>16.7</v>
      </c>
      <c r="V523" s="56">
        <v>786</v>
      </c>
      <c r="W523" s="56">
        <v>18.7</v>
      </c>
      <c r="X523" s="56">
        <v>784</v>
      </c>
      <c r="Y523" s="56">
        <v>13.4</v>
      </c>
      <c r="Z523" s="56" t="s">
        <v>53</v>
      </c>
      <c r="AA523" s="56">
        <v>69.900000000000006</v>
      </c>
      <c r="AB523" s="56">
        <v>211</v>
      </c>
      <c r="AC523" s="56">
        <v>29.2</v>
      </c>
      <c r="AD523" s="56" t="s">
        <v>53</v>
      </c>
      <c r="AE523" s="56">
        <v>31.3</v>
      </c>
      <c r="AF523" s="56">
        <v>409</v>
      </c>
      <c r="AH523" s="56">
        <v>263</v>
      </c>
      <c r="AJ523" s="56">
        <v>105</v>
      </c>
      <c r="AL523" s="56">
        <v>801</v>
      </c>
      <c r="AM523" s="56" t="s">
        <v>2148</v>
      </c>
      <c r="AN523" s="56">
        <v>801</v>
      </c>
      <c r="AO523" s="56" t="s">
        <v>2148</v>
      </c>
      <c r="AP523" s="56">
        <v>786</v>
      </c>
      <c r="AR523" s="56">
        <v>784</v>
      </c>
      <c r="AT523" s="56">
        <v>801</v>
      </c>
      <c r="AU523" s="56" t="s">
        <v>2148</v>
      </c>
      <c r="AV523" s="56">
        <v>211</v>
      </c>
      <c r="AX523" s="56">
        <v>801</v>
      </c>
      <c r="AY523" s="56" t="s">
        <v>2148</v>
      </c>
      <c r="AZ523" s="56">
        <v>519</v>
      </c>
      <c r="BB523" s="56">
        <v>524</v>
      </c>
    </row>
    <row r="524" spans="1:54" ht="16" x14ac:dyDescent="0.2">
      <c r="A524" s="56">
        <v>523</v>
      </c>
      <c r="B524" s="56">
        <v>519</v>
      </c>
      <c r="C524" s="56">
        <v>451</v>
      </c>
      <c r="D524" s="56" t="s">
        <v>240</v>
      </c>
      <c r="E524" s="56" t="s">
        <v>75</v>
      </c>
      <c r="F524" s="56" t="s">
        <v>76</v>
      </c>
      <c r="G524" s="56" t="s">
        <v>84</v>
      </c>
      <c r="H524" s="56" t="s">
        <v>62</v>
      </c>
      <c r="I524" s="56" t="s">
        <v>50</v>
      </c>
      <c r="J524" s="56" t="s">
        <v>64</v>
      </c>
      <c r="K524" s="56">
        <v>5.8</v>
      </c>
      <c r="L524" s="56" t="s">
        <v>52</v>
      </c>
      <c r="M524" s="56">
        <v>16.3</v>
      </c>
      <c r="N524" s="56" t="s">
        <v>52</v>
      </c>
      <c r="O524" s="56">
        <v>11.3</v>
      </c>
      <c r="P524" s="56" t="s">
        <v>53</v>
      </c>
      <c r="Q524" s="56">
        <v>99.9</v>
      </c>
      <c r="R524" s="56">
        <v>17</v>
      </c>
      <c r="S524" s="56">
        <v>4.2</v>
      </c>
      <c r="T524" s="56" t="s">
        <v>53</v>
      </c>
      <c r="U524" s="56">
        <v>4.4000000000000004</v>
      </c>
      <c r="V524" s="56" t="s">
        <v>53</v>
      </c>
      <c r="W524" s="56">
        <v>3.5</v>
      </c>
      <c r="X524" s="56" t="s">
        <v>53</v>
      </c>
      <c r="Y524" s="56">
        <v>83.2</v>
      </c>
      <c r="Z524" s="56">
        <v>289</v>
      </c>
      <c r="AA524" s="56">
        <v>11.5</v>
      </c>
      <c r="AB524" s="56" t="s">
        <v>53</v>
      </c>
      <c r="AC524" s="56">
        <v>37.6</v>
      </c>
      <c r="AD524" s="56" t="s">
        <v>53</v>
      </c>
      <c r="AE524" s="56">
        <v>31.3</v>
      </c>
      <c r="AF524" s="56">
        <v>701</v>
      </c>
      <c r="AG524" s="56" t="s">
        <v>2148</v>
      </c>
      <c r="AH524" s="56">
        <v>701</v>
      </c>
      <c r="AI524" s="56" t="s">
        <v>2148</v>
      </c>
      <c r="AJ524" s="56">
        <v>801</v>
      </c>
      <c r="AK524" s="56" t="s">
        <v>2148</v>
      </c>
      <c r="AL524" s="56">
        <v>17</v>
      </c>
      <c r="AN524" s="56">
        <v>801</v>
      </c>
      <c r="AO524" s="56" t="s">
        <v>2148</v>
      </c>
      <c r="AP524" s="56">
        <v>801</v>
      </c>
      <c r="AQ524" s="56" t="s">
        <v>2148</v>
      </c>
      <c r="AR524" s="56">
        <v>801</v>
      </c>
      <c r="AS524" s="56" t="s">
        <v>2148</v>
      </c>
      <c r="AT524" s="56">
        <v>289</v>
      </c>
      <c r="AV524" s="56">
        <v>801</v>
      </c>
      <c r="AW524" s="56" t="s">
        <v>2148</v>
      </c>
      <c r="AX524" s="56">
        <v>801</v>
      </c>
      <c r="AY524" s="56" t="s">
        <v>2148</v>
      </c>
      <c r="AZ524" s="56">
        <v>519</v>
      </c>
      <c r="BB524" s="56">
        <v>451</v>
      </c>
    </row>
    <row r="525" spans="1:54" ht="16" x14ac:dyDescent="0.2">
      <c r="A525" s="56">
        <v>524</v>
      </c>
      <c r="B525" s="56">
        <v>519</v>
      </c>
      <c r="C525" s="56">
        <v>516</v>
      </c>
      <c r="D525" s="56" t="s">
        <v>1377</v>
      </c>
      <c r="E525" s="56" t="s">
        <v>68</v>
      </c>
      <c r="F525" s="56" t="s">
        <v>69</v>
      </c>
      <c r="G525" s="56" t="s">
        <v>84</v>
      </c>
      <c r="H525" s="56" t="s">
        <v>49</v>
      </c>
      <c r="I525" s="56" t="s">
        <v>50</v>
      </c>
      <c r="J525" s="56" t="s">
        <v>64</v>
      </c>
      <c r="K525" s="56">
        <v>25.8</v>
      </c>
      <c r="L525" s="56">
        <v>488</v>
      </c>
      <c r="M525" s="56">
        <v>24.7</v>
      </c>
      <c r="N525" s="56">
        <v>544</v>
      </c>
      <c r="O525" s="56">
        <v>98.2</v>
      </c>
      <c r="P525" s="56">
        <v>53</v>
      </c>
      <c r="Q525" s="56">
        <v>3.5</v>
      </c>
      <c r="R525" s="56" t="s">
        <v>53</v>
      </c>
      <c r="S525" s="56">
        <v>8.6999999999999993</v>
      </c>
      <c r="T525" s="56" t="s">
        <v>53</v>
      </c>
      <c r="U525" s="56">
        <v>49.3</v>
      </c>
      <c r="V525" s="56">
        <v>412</v>
      </c>
      <c r="W525" s="56">
        <v>54.1</v>
      </c>
      <c r="X525" s="56">
        <v>379</v>
      </c>
      <c r="Y525" s="56">
        <v>91</v>
      </c>
      <c r="Z525" s="56">
        <v>158</v>
      </c>
      <c r="AA525" s="56">
        <v>5.6</v>
      </c>
      <c r="AB525" s="56" t="s">
        <v>53</v>
      </c>
      <c r="AC525" s="56">
        <v>54.4</v>
      </c>
      <c r="AD525" s="56" t="s">
        <v>385</v>
      </c>
      <c r="AE525" s="56">
        <v>31.3</v>
      </c>
      <c r="AF525" s="56">
        <v>488</v>
      </c>
      <c r="AH525" s="56">
        <v>544</v>
      </c>
      <c r="AJ525" s="56">
        <v>53</v>
      </c>
      <c r="AL525" s="56">
        <v>801</v>
      </c>
      <c r="AM525" s="56" t="s">
        <v>2148</v>
      </c>
      <c r="AN525" s="56">
        <v>801</v>
      </c>
      <c r="AO525" s="56" t="s">
        <v>2148</v>
      </c>
      <c r="AP525" s="56">
        <v>412</v>
      </c>
      <c r="AR525" s="56">
        <v>379</v>
      </c>
      <c r="AT525" s="56">
        <v>158</v>
      </c>
      <c r="AV525" s="56">
        <v>801</v>
      </c>
      <c r="AW525" s="56" t="s">
        <v>2148</v>
      </c>
      <c r="AX525" s="56">
        <v>613</v>
      </c>
      <c r="AY525" s="56" t="s">
        <v>2147</v>
      </c>
      <c r="AZ525" s="56">
        <v>519</v>
      </c>
      <c r="BB525" s="56">
        <v>516</v>
      </c>
    </row>
    <row r="526" spans="1:54" ht="16" x14ac:dyDescent="0.2">
      <c r="A526" s="56">
        <v>525</v>
      </c>
      <c r="B526" s="56">
        <v>524</v>
      </c>
      <c r="C526" s="56">
        <v>501</v>
      </c>
      <c r="D526" s="56" t="s">
        <v>1138</v>
      </c>
      <c r="E526" s="56" t="s">
        <v>80</v>
      </c>
      <c r="F526" s="56" t="s">
        <v>69</v>
      </c>
      <c r="G526" s="56" t="s">
        <v>77</v>
      </c>
      <c r="H526" s="56" t="s">
        <v>49</v>
      </c>
      <c r="I526" s="56" t="s">
        <v>50</v>
      </c>
      <c r="J526" s="56" t="s">
        <v>64</v>
      </c>
      <c r="K526" s="56">
        <v>17.899999999999999</v>
      </c>
      <c r="L526" s="56">
        <v>683</v>
      </c>
      <c r="M526" s="56">
        <v>19</v>
      </c>
      <c r="N526" s="56">
        <v>684</v>
      </c>
      <c r="O526" s="56">
        <v>9.1</v>
      </c>
      <c r="P526" s="56" t="s">
        <v>53</v>
      </c>
      <c r="Q526" s="56">
        <v>36.299999999999997</v>
      </c>
      <c r="R526" s="56">
        <v>515</v>
      </c>
      <c r="S526" s="56">
        <v>79.7</v>
      </c>
      <c r="T526" s="56">
        <v>298</v>
      </c>
      <c r="U526" s="56">
        <v>91.6</v>
      </c>
      <c r="V526" s="56">
        <v>154</v>
      </c>
      <c r="W526" s="56">
        <v>92.2</v>
      </c>
      <c r="X526" s="56">
        <v>131</v>
      </c>
      <c r="Y526" s="56">
        <v>74.599999999999994</v>
      </c>
      <c r="Z526" s="56">
        <v>450</v>
      </c>
      <c r="AA526" s="56">
        <v>2.2000000000000002</v>
      </c>
      <c r="AB526" s="56" t="s">
        <v>53</v>
      </c>
      <c r="AC526" s="56">
        <v>69.099999999999994</v>
      </c>
      <c r="AD526" s="56" t="s">
        <v>1139</v>
      </c>
      <c r="AE526" s="56">
        <v>31.2</v>
      </c>
      <c r="AF526" s="56">
        <v>683</v>
      </c>
      <c r="AH526" s="56">
        <v>684</v>
      </c>
      <c r="AJ526" s="56">
        <v>801</v>
      </c>
      <c r="AK526" s="56" t="s">
        <v>2148</v>
      </c>
      <c r="AL526" s="56">
        <v>515</v>
      </c>
      <c r="AN526" s="56">
        <v>298</v>
      </c>
      <c r="AP526" s="56">
        <v>154</v>
      </c>
      <c r="AR526" s="56">
        <v>131</v>
      </c>
      <c r="AT526" s="56">
        <v>450</v>
      </c>
      <c r="AV526" s="56">
        <v>801</v>
      </c>
      <c r="AW526" s="56" t="s">
        <v>2148</v>
      </c>
      <c r="AX526" s="56">
        <v>329</v>
      </c>
      <c r="AY526" s="56" t="s">
        <v>2147</v>
      </c>
      <c r="AZ526" s="56">
        <v>524</v>
      </c>
      <c r="BB526" s="56">
        <v>501</v>
      </c>
    </row>
    <row r="527" spans="1:54" ht="16" x14ac:dyDescent="0.2">
      <c r="A527" s="56">
        <v>526</v>
      </c>
      <c r="B527" s="56">
        <v>525</v>
      </c>
      <c r="C527" s="56">
        <v>587</v>
      </c>
      <c r="D527" s="56" t="s">
        <v>1424</v>
      </c>
      <c r="E527" s="56" t="s">
        <v>46</v>
      </c>
      <c r="F527" s="56" t="s">
        <v>47</v>
      </c>
      <c r="G527" s="56" t="s">
        <v>84</v>
      </c>
      <c r="H527" s="56" t="s">
        <v>82</v>
      </c>
      <c r="I527" s="56" t="s">
        <v>50</v>
      </c>
      <c r="J527" s="56" t="s">
        <v>64</v>
      </c>
      <c r="K527" s="56">
        <v>27.9</v>
      </c>
      <c r="L527" s="56">
        <v>452</v>
      </c>
      <c r="M527" s="56">
        <v>36.700000000000003</v>
      </c>
      <c r="N527" s="56">
        <v>388</v>
      </c>
      <c r="O527" s="56">
        <v>14</v>
      </c>
      <c r="P527" s="56" t="s">
        <v>53</v>
      </c>
      <c r="Q527" s="56">
        <v>33</v>
      </c>
      <c r="R527" s="56">
        <v>552</v>
      </c>
      <c r="S527" s="56">
        <v>11.1</v>
      </c>
      <c r="T527" s="56" t="s">
        <v>53</v>
      </c>
      <c r="U527" s="56">
        <v>8.8000000000000007</v>
      </c>
      <c r="V527" s="56" t="s">
        <v>53</v>
      </c>
      <c r="W527" s="56">
        <v>6.8</v>
      </c>
      <c r="X527" s="56" t="s">
        <v>53</v>
      </c>
      <c r="Y527" s="56">
        <v>85</v>
      </c>
      <c r="Z527" s="56">
        <v>254</v>
      </c>
      <c r="AA527" s="56">
        <v>35.799999999999997</v>
      </c>
      <c r="AB527" s="56">
        <v>478</v>
      </c>
      <c r="AC527" s="56">
        <v>65.900000000000006</v>
      </c>
      <c r="AD527" s="56" t="s">
        <v>261</v>
      </c>
      <c r="AE527" s="56">
        <v>31.1</v>
      </c>
      <c r="AF527" s="56">
        <v>452</v>
      </c>
      <c r="AH527" s="56">
        <v>388</v>
      </c>
      <c r="AJ527" s="56">
        <v>801</v>
      </c>
      <c r="AK527" s="56" t="s">
        <v>2148</v>
      </c>
      <c r="AL527" s="56">
        <v>552</v>
      </c>
      <c r="AN527" s="56">
        <v>801</v>
      </c>
      <c r="AO527" s="56" t="s">
        <v>2148</v>
      </c>
      <c r="AP527" s="56">
        <v>801</v>
      </c>
      <c r="AQ527" s="56" t="s">
        <v>2148</v>
      </c>
      <c r="AR527" s="56">
        <v>801</v>
      </c>
      <c r="AS527" s="56" t="s">
        <v>2148</v>
      </c>
      <c r="AT527" s="56">
        <v>254</v>
      </c>
      <c r="AV527" s="56">
        <v>478</v>
      </c>
      <c r="AX527" s="56">
        <v>385</v>
      </c>
      <c r="AY527" s="56" t="s">
        <v>2147</v>
      </c>
      <c r="AZ527" s="56">
        <v>525</v>
      </c>
      <c r="BB527" s="56">
        <v>587</v>
      </c>
    </row>
    <row r="528" spans="1:54" ht="16" x14ac:dyDescent="0.2">
      <c r="A528" s="56">
        <v>527</v>
      </c>
      <c r="B528" s="56">
        <v>526</v>
      </c>
      <c r="C528" s="56" t="s">
        <v>73</v>
      </c>
      <c r="D528" s="56" t="s">
        <v>1478</v>
      </c>
      <c r="E528" s="56" t="s">
        <v>46</v>
      </c>
      <c r="F528" s="56" t="s">
        <v>47</v>
      </c>
      <c r="G528" s="56" t="s">
        <v>77</v>
      </c>
      <c r="H528" s="56" t="s">
        <v>49</v>
      </c>
      <c r="I528" s="56" t="s">
        <v>50</v>
      </c>
      <c r="J528" s="56" t="s">
        <v>51</v>
      </c>
      <c r="K528" s="56">
        <v>29.9</v>
      </c>
      <c r="L528" s="56">
        <v>407</v>
      </c>
      <c r="M528" s="56">
        <v>30.2</v>
      </c>
      <c r="N528" s="56">
        <v>471</v>
      </c>
      <c r="O528" s="56">
        <v>28</v>
      </c>
      <c r="P528" s="56">
        <v>681</v>
      </c>
      <c r="Q528" s="56">
        <v>26.8</v>
      </c>
      <c r="R528" s="56">
        <v>618</v>
      </c>
      <c r="S528" s="56">
        <v>9.8000000000000007</v>
      </c>
      <c r="T528" s="56" t="s">
        <v>53</v>
      </c>
      <c r="U528" s="56">
        <v>28.5</v>
      </c>
      <c r="V528" s="56">
        <v>608</v>
      </c>
      <c r="W528" s="56">
        <v>34.5</v>
      </c>
      <c r="X528" s="56">
        <v>556</v>
      </c>
      <c r="Y528" s="56">
        <v>47.7</v>
      </c>
      <c r="Z528" s="56" t="s">
        <v>53</v>
      </c>
      <c r="AA528" s="56">
        <v>64.8</v>
      </c>
      <c r="AB528" s="56">
        <v>240</v>
      </c>
      <c r="AC528" s="56">
        <v>56</v>
      </c>
      <c r="AD528" s="56" t="s">
        <v>987</v>
      </c>
      <c r="AE528" s="56">
        <v>30.9</v>
      </c>
      <c r="AF528" s="56">
        <v>407</v>
      </c>
      <c r="AH528" s="56">
        <v>471</v>
      </c>
      <c r="AJ528" s="56">
        <v>681</v>
      </c>
      <c r="AL528" s="56">
        <v>618</v>
      </c>
      <c r="AN528" s="56">
        <v>801</v>
      </c>
      <c r="AO528" s="56" t="s">
        <v>2148</v>
      </c>
      <c r="AP528" s="56">
        <v>608</v>
      </c>
      <c r="AR528" s="56">
        <v>556</v>
      </c>
      <c r="AT528" s="56">
        <v>801</v>
      </c>
      <c r="AU528" s="56" t="s">
        <v>2148</v>
      </c>
      <c r="AV528" s="56">
        <v>240</v>
      </c>
      <c r="AX528" s="56">
        <v>579</v>
      </c>
      <c r="AY528" s="56" t="s">
        <v>2147</v>
      </c>
      <c r="AZ528" s="56">
        <v>526</v>
      </c>
      <c r="BB528" s="56">
        <v>635.5</v>
      </c>
    </row>
    <row r="529" spans="1:54" ht="16" x14ac:dyDescent="0.2">
      <c r="A529" s="56">
        <v>528</v>
      </c>
      <c r="B529" s="56">
        <v>526</v>
      </c>
      <c r="C529" s="56">
        <v>567</v>
      </c>
      <c r="D529" s="56" t="s">
        <v>1687</v>
      </c>
      <c r="E529" s="56" t="s">
        <v>546</v>
      </c>
      <c r="F529" s="56" t="s">
        <v>76</v>
      </c>
      <c r="G529" s="56" t="s">
        <v>84</v>
      </c>
      <c r="H529" s="56" t="s">
        <v>82</v>
      </c>
      <c r="I529" s="56" t="s">
        <v>59</v>
      </c>
      <c r="J529" s="56" t="s">
        <v>64</v>
      </c>
      <c r="K529" s="56">
        <v>48.8</v>
      </c>
      <c r="L529" s="56">
        <v>236</v>
      </c>
      <c r="M529" s="56">
        <v>30.4</v>
      </c>
      <c r="N529" s="56">
        <v>467</v>
      </c>
      <c r="O529" s="56">
        <v>22</v>
      </c>
      <c r="P529" s="56">
        <v>790</v>
      </c>
      <c r="Q529" s="56">
        <v>8.8000000000000007</v>
      </c>
      <c r="R529" s="56" t="s">
        <v>53</v>
      </c>
      <c r="S529" s="56">
        <v>5.5</v>
      </c>
      <c r="T529" s="56" t="s">
        <v>53</v>
      </c>
      <c r="U529" s="56">
        <v>8.6999999999999993</v>
      </c>
      <c r="V529" s="56" t="s">
        <v>53</v>
      </c>
      <c r="W529" s="56">
        <v>13.3</v>
      </c>
      <c r="X529" s="56" t="s">
        <v>53</v>
      </c>
      <c r="Y529" s="56">
        <v>65.8</v>
      </c>
      <c r="Z529" s="56">
        <v>613</v>
      </c>
      <c r="AA529" s="56">
        <v>28.7</v>
      </c>
      <c r="AB529" s="56">
        <v>584</v>
      </c>
      <c r="AC529" s="56">
        <v>67.599999999999994</v>
      </c>
      <c r="AD529" s="56" t="s">
        <v>1150</v>
      </c>
      <c r="AE529" s="56">
        <v>30.9</v>
      </c>
      <c r="AF529" s="56">
        <v>236</v>
      </c>
      <c r="AH529" s="56">
        <v>467</v>
      </c>
      <c r="AJ529" s="56">
        <v>790</v>
      </c>
      <c r="AL529" s="56">
        <v>801</v>
      </c>
      <c r="AM529" s="56" t="s">
        <v>2148</v>
      </c>
      <c r="AN529" s="56">
        <v>801</v>
      </c>
      <c r="AO529" s="56" t="s">
        <v>2148</v>
      </c>
      <c r="AP529" s="56">
        <v>801</v>
      </c>
      <c r="AQ529" s="56" t="s">
        <v>2148</v>
      </c>
      <c r="AR529" s="56">
        <v>801</v>
      </c>
      <c r="AS529" s="56" t="s">
        <v>2148</v>
      </c>
      <c r="AT529" s="56">
        <v>613</v>
      </c>
      <c r="AV529" s="56">
        <v>584</v>
      </c>
      <c r="AX529" s="56">
        <v>355</v>
      </c>
      <c r="AY529" s="56" t="s">
        <v>2147</v>
      </c>
      <c r="AZ529" s="56">
        <v>526</v>
      </c>
      <c r="BB529" s="56">
        <v>567</v>
      </c>
    </row>
    <row r="530" spans="1:54" ht="16" x14ac:dyDescent="0.2">
      <c r="A530" s="56">
        <v>529</v>
      </c>
      <c r="B530" s="56">
        <v>526</v>
      </c>
      <c r="C530" s="56">
        <v>516</v>
      </c>
      <c r="D530" s="56" t="s">
        <v>900</v>
      </c>
      <c r="E530" s="56" t="s">
        <v>80</v>
      </c>
      <c r="F530" s="56" t="s">
        <v>69</v>
      </c>
      <c r="G530" s="56" t="s">
        <v>77</v>
      </c>
      <c r="H530" s="56" t="s">
        <v>82</v>
      </c>
      <c r="I530" s="56" t="s">
        <v>59</v>
      </c>
      <c r="J530" s="56" t="s">
        <v>64</v>
      </c>
      <c r="K530" s="56">
        <v>13.2</v>
      </c>
      <c r="L530" s="56" t="s">
        <v>52</v>
      </c>
      <c r="M530" s="56">
        <v>14.3</v>
      </c>
      <c r="N530" s="56" t="s">
        <v>52</v>
      </c>
      <c r="O530" s="56">
        <v>15.9</v>
      </c>
      <c r="P530" s="56" t="s">
        <v>53</v>
      </c>
      <c r="Q530" s="56">
        <v>36.9</v>
      </c>
      <c r="R530" s="56">
        <v>505</v>
      </c>
      <c r="S530" s="56">
        <v>68.3</v>
      </c>
      <c r="T530" s="56">
        <v>342</v>
      </c>
      <c r="U530" s="56">
        <v>95.6</v>
      </c>
      <c r="V530" s="56">
        <v>121</v>
      </c>
      <c r="W530" s="56">
        <v>95.9</v>
      </c>
      <c r="X530" s="56">
        <v>103</v>
      </c>
      <c r="Y530" s="56">
        <v>70.3</v>
      </c>
      <c r="Z530" s="56">
        <v>526</v>
      </c>
      <c r="AA530" s="56">
        <v>29.5</v>
      </c>
      <c r="AB530" s="56">
        <v>556</v>
      </c>
      <c r="AC530" s="56">
        <v>75.400000000000006</v>
      </c>
      <c r="AD530" s="56" t="s">
        <v>901</v>
      </c>
      <c r="AE530" s="56">
        <v>30.9</v>
      </c>
      <c r="AF530" s="56">
        <v>701</v>
      </c>
      <c r="AG530" s="56" t="s">
        <v>2148</v>
      </c>
      <c r="AH530" s="56">
        <v>701</v>
      </c>
      <c r="AI530" s="56" t="s">
        <v>2148</v>
      </c>
      <c r="AJ530" s="56">
        <v>801</v>
      </c>
      <c r="AK530" s="56" t="s">
        <v>2148</v>
      </c>
      <c r="AL530" s="56">
        <v>505</v>
      </c>
      <c r="AN530" s="56">
        <v>342</v>
      </c>
      <c r="AP530" s="56">
        <v>121</v>
      </c>
      <c r="AR530" s="56">
        <v>103</v>
      </c>
      <c r="AT530" s="56">
        <v>526</v>
      </c>
      <c r="AV530" s="56">
        <v>556</v>
      </c>
      <c r="AX530" s="56">
        <v>228</v>
      </c>
      <c r="AY530" s="56" t="s">
        <v>2147</v>
      </c>
      <c r="AZ530" s="56">
        <v>526</v>
      </c>
      <c r="BB530" s="56">
        <v>516</v>
      </c>
    </row>
    <row r="531" spans="1:54" ht="16" x14ac:dyDescent="0.2">
      <c r="A531" s="56">
        <v>530</v>
      </c>
      <c r="B531" s="56">
        <v>526</v>
      </c>
      <c r="C531" s="56">
        <v>539</v>
      </c>
      <c r="D531" s="56" t="s">
        <v>1579</v>
      </c>
      <c r="E531" s="56" t="s">
        <v>435</v>
      </c>
      <c r="F531" s="56" t="s">
        <v>69</v>
      </c>
      <c r="G531" s="56" t="s">
        <v>77</v>
      </c>
      <c r="H531" s="56" t="s">
        <v>82</v>
      </c>
      <c r="I531" s="56" t="s">
        <v>50</v>
      </c>
      <c r="J531" s="56" t="s">
        <v>64</v>
      </c>
      <c r="K531" s="56">
        <v>36.9</v>
      </c>
      <c r="L531" s="56">
        <v>323</v>
      </c>
      <c r="M531" s="56">
        <v>23.5</v>
      </c>
      <c r="N531" s="56">
        <v>568</v>
      </c>
      <c r="O531" s="56">
        <v>36.799999999999997</v>
      </c>
      <c r="P531" s="56">
        <v>545</v>
      </c>
      <c r="Q531" s="56">
        <v>11.8</v>
      </c>
      <c r="R531" s="56" t="s">
        <v>53</v>
      </c>
      <c r="S531" s="56">
        <v>10.199999999999999</v>
      </c>
      <c r="T531" s="56" t="s">
        <v>53</v>
      </c>
      <c r="U531" s="56">
        <v>25.9</v>
      </c>
      <c r="V531" s="56">
        <v>647</v>
      </c>
      <c r="W531" s="56">
        <v>31.9</v>
      </c>
      <c r="X531" s="56">
        <v>590</v>
      </c>
      <c r="Y531" s="56">
        <v>86.3</v>
      </c>
      <c r="Z531" s="56">
        <v>231</v>
      </c>
      <c r="AA531" s="56">
        <v>33.4</v>
      </c>
      <c r="AB531" s="56">
        <v>506</v>
      </c>
      <c r="AC531" s="56">
        <v>70.8</v>
      </c>
      <c r="AD531" s="56" t="s">
        <v>1288</v>
      </c>
      <c r="AE531" s="56">
        <v>30.9</v>
      </c>
      <c r="AF531" s="56">
        <v>323</v>
      </c>
      <c r="AH531" s="56">
        <v>568</v>
      </c>
      <c r="AJ531" s="56">
        <v>545</v>
      </c>
      <c r="AL531" s="56">
        <v>801</v>
      </c>
      <c r="AM531" s="56" t="s">
        <v>2148</v>
      </c>
      <c r="AN531" s="56">
        <v>801</v>
      </c>
      <c r="AO531" s="56" t="s">
        <v>2148</v>
      </c>
      <c r="AP531" s="56">
        <v>647</v>
      </c>
      <c r="AR531" s="56">
        <v>590</v>
      </c>
      <c r="AT531" s="56">
        <v>231</v>
      </c>
      <c r="AV531" s="56">
        <v>506</v>
      </c>
      <c r="AX531" s="56">
        <v>303</v>
      </c>
      <c r="AY531" s="56" t="s">
        <v>2147</v>
      </c>
      <c r="AZ531" s="56">
        <v>526</v>
      </c>
      <c r="BB531" s="56">
        <v>539</v>
      </c>
    </row>
    <row r="532" spans="1:54" ht="16" x14ac:dyDescent="0.2">
      <c r="A532" s="56">
        <v>531</v>
      </c>
      <c r="B532" s="56">
        <v>530</v>
      </c>
      <c r="D532" s="56" t="s">
        <v>638</v>
      </c>
      <c r="E532" s="56" t="s">
        <v>639</v>
      </c>
      <c r="F532" s="56" t="s">
        <v>76</v>
      </c>
      <c r="G532" s="56" t="s">
        <v>58</v>
      </c>
      <c r="H532" s="56" t="s">
        <v>62</v>
      </c>
      <c r="I532" s="56" t="s">
        <v>50</v>
      </c>
      <c r="J532" s="56" t="s">
        <v>64</v>
      </c>
      <c r="K532" s="56">
        <v>9.4</v>
      </c>
      <c r="L532" s="56" t="s">
        <v>52</v>
      </c>
      <c r="M532" s="56">
        <v>7.8</v>
      </c>
      <c r="N532" s="56" t="s">
        <v>52</v>
      </c>
      <c r="O532" s="56">
        <v>71.7</v>
      </c>
      <c r="P532" s="56">
        <v>215</v>
      </c>
      <c r="Q532" s="56">
        <v>39.700000000000003</v>
      </c>
      <c r="R532" s="56">
        <v>474</v>
      </c>
      <c r="S532" s="56">
        <v>99.8</v>
      </c>
      <c r="T532" s="56">
        <v>104</v>
      </c>
      <c r="U532" s="56">
        <v>68.599999999999994</v>
      </c>
      <c r="V532" s="56">
        <v>285</v>
      </c>
      <c r="W532" s="56">
        <v>61.7</v>
      </c>
      <c r="X532" s="56">
        <v>325</v>
      </c>
      <c r="Y532" s="56">
        <v>43.4</v>
      </c>
      <c r="Z532" s="56" t="s">
        <v>53</v>
      </c>
      <c r="AA532" s="56">
        <v>9.4</v>
      </c>
      <c r="AB532" s="56" t="s">
        <v>53</v>
      </c>
      <c r="AC532" s="56">
        <v>35.299999999999997</v>
      </c>
      <c r="AD532" s="56" t="s">
        <v>53</v>
      </c>
      <c r="AE532" s="56">
        <v>30.8</v>
      </c>
      <c r="AF532" s="56">
        <v>701</v>
      </c>
      <c r="AG532" s="56" t="s">
        <v>2148</v>
      </c>
      <c r="AH532" s="56">
        <v>701</v>
      </c>
      <c r="AI532" s="56" t="s">
        <v>2148</v>
      </c>
      <c r="AJ532" s="56">
        <v>215</v>
      </c>
      <c r="AL532" s="56">
        <v>474</v>
      </c>
      <c r="AN532" s="56">
        <v>104</v>
      </c>
      <c r="AP532" s="56">
        <v>285</v>
      </c>
      <c r="AR532" s="56">
        <v>325</v>
      </c>
      <c r="AT532" s="56">
        <v>801</v>
      </c>
      <c r="AU532" s="56" t="s">
        <v>2148</v>
      </c>
      <c r="AV532" s="56">
        <v>801</v>
      </c>
      <c r="AW532" s="56" t="s">
        <v>2148</v>
      </c>
      <c r="AX532" s="56">
        <v>801</v>
      </c>
      <c r="AY532" s="56" t="s">
        <v>2148</v>
      </c>
      <c r="AZ532" s="56">
        <v>530</v>
      </c>
    </row>
    <row r="533" spans="1:54" ht="16" x14ac:dyDescent="0.2">
      <c r="A533" s="56">
        <v>532</v>
      </c>
      <c r="B533" s="56">
        <v>530</v>
      </c>
      <c r="C533" s="56">
        <v>592</v>
      </c>
      <c r="D533" s="56" t="s">
        <v>1374</v>
      </c>
      <c r="E533" s="56" t="s">
        <v>216</v>
      </c>
      <c r="F533" s="56" t="s">
        <v>69</v>
      </c>
      <c r="G533" s="56" t="s">
        <v>77</v>
      </c>
      <c r="H533" s="56" t="s">
        <v>49</v>
      </c>
      <c r="I533" s="56" t="s">
        <v>50</v>
      </c>
      <c r="J533" s="56" t="s">
        <v>64</v>
      </c>
      <c r="K533" s="56">
        <v>25.7</v>
      </c>
      <c r="L533" s="56">
        <v>491</v>
      </c>
      <c r="M533" s="56">
        <v>14.2</v>
      </c>
      <c r="N533" s="56" t="s">
        <v>52</v>
      </c>
      <c r="O533" s="56">
        <v>15.2</v>
      </c>
      <c r="P533" s="56" t="s">
        <v>53</v>
      </c>
      <c r="Q533" s="56">
        <v>39.5</v>
      </c>
      <c r="R533" s="56">
        <v>477</v>
      </c>
      <c r="S533" s="56">
        <v>61.4</v>
      </c>
      <c r="T533" s="56">
        <v>381</v>
      </c>
      <c r="U533" s="56">
        <v>41.9</v>
      </c>
      <c r="V533" s="56">
        <v>477</v>
      </c>
      <c r="W533" s="56">
        <v>47.2</v>
      </c>
      <c r="X533" s="56">
        <v>440</v>
      </c>
      <c r="Y533" s="56">
        <v>86.9</v>
      </c>
      <c r="Z533" s="56">
        <v>220</v>
      </c>
      <c r="AA533" s="56">
        <v>7.6</v>
      </c>
      <c r="AB533" s="56" t="s">
        <v>53</v>
      </c>
      <c r="AC533" s="56">
        <v>54.9</v>
      </c>
      <c r="AD533" s="56">
        <v>605</v>
      </c>
      <c r="AE533" s="56">
        <v>30.8</v>
      </c>
      <c r="AF533" s="56">
        <v>491</v>
      </c>
      <c r="AH533" s="56">
        <v>701</v>
      </c>
      <c r="AI533" s="56" t="s">
        <v>2148</v>
      </c>
      <c r="AJ533" s="56">
        <v>801</v>
      </c>
      <c r="AK533" s="56" t="s">
        <v>2148</v>
      </c>
      <c r="AL533" s="56">
        <v>477</v>
      </c>
      <c r="AN533" s="56">
        <v>381</v>
      </c>
      <c r="AP533" s="56">
        <v>477</v>
      </c>
      <c r="AR533" s="56">
        <v>440</v>
      </c>
      <c r="AT533" s="56">
        <v>220</v>
      </c>
      <c r="AV533" s="56">
        <v>801</v>
      </c>
      <c r="AW533" s="56" t="s">
        <v>2148</v>
      </c>
      <c r="AX533" s="56">
        <v>605</v>
      </c>
      <c r="AZ533" s="56">
        <v>530</v>
      </c>
      <c r="BB533" s="56">
        <v>592</v>
      </c>
    </row>
    <row r="534" spans="1:54" ht="16" x14ac:dyDescent="0.2">
      <c r="A534" s="56">
        <v>533</v>
      </c>
      <c r="B534" s="56">
        <v>530</v>
      </c>
      <c r="C534" s="56">
        <v>547</v>
      </c>
      <c r="D534" s="56" t="s">
        <v>1427</v>
      </c>
      <c r="E534" s="56" t="s">
        <v>133</v>
      </c>
      <c r="F534" s="56" t="s">
        <v>69</v>
      </c>
      <c r="G534" s="56" t="s">
        <v>77</v>
      </c>
      <c r="H534" s="56" t="s">
        <v>82</v>
      </c>
      <c r="I534" s="56" t="s">
        <v>50</v>
      </c>
      <c r="J534" s="56" t="s">
        <v>64</v>
      </c>
      <c r="K534" s="56">
        <v>28</v>
      </c>
      <c r="L534" s="56">
        <v>451</v>
      </c>
      <c r="M534" s="56">
        <v>10.6</v>
      </c>
      <c r="N534" s="56" t="s">
        <v>52</v>
      </c>
      <c r="O534" s="56">
        <v>19.8</v>
      </c>
      <c r="P534" s="56" t="s">
        <v>53</v>
      </c>
      <c r="Q534" s="56">
        <v>52.6</v>
      </c>
      <c r="R534" s="56">
        <v>358</v>
      </c>
      <c r="S534" s="56">
        <v>9.1999999999999993</v>
      </c>
      <c r="T534" s="56" t="s">
        <v>53</v>
      </c>
      <c r="U534" s="56">
        <v>17.5</v>
      </c>
      <c r="V534" s="56">
        <v>773</v>
      </c>
      <c r="W534" s="56">
        <v>23.6</v>
      </c>
      <c r="X534" s="56">
        <v>711</v>
      </c>
      <c r="Y534" s="56">
        <v>83.1</v>
      </c>
      <c r="Z534" s="56">
        <v>291</v>
      </c>
      <c r="AA534" s="56">
        <v>16.600000000000001</v>
      </c>
      <c r="AB534" s="56">
        <v>795</v>
      </c>
      <c r="AC534" s="56">
        <v>62.3</v>
      </c>
      <c r="AD534" s="56" t="s">
        <v>1403</v>
      </c>
      <c r="AE534" s="56">
        <v>30.8</v>
      </c>
      <c r="AF534" s="56">
        <v>451</v>
      </c>
      <c r="AH534" s="56">
        <v>701</v>
      </c>
      <c r="AI534" s="56" t="s">
        <v>2148</v>
      </c>
      <c r="AJ534" s="56">
        <v>801</v>
      </c>
      <c r="AK534" s="56" t="s">
        <v>2148</v>
      </c>
      <c r="AL534" s="56">
        <v>358</v>
      </c>
      <c r="AN534" s="56">
        <v>801</v>
      </c>
      <c r="AO534" s="56" t="s">
        <v>2148</v>
      </c>
      <c r="AP534" s="56">
        <v>773</v>
      </c>
      <c r="AR534" s="56">
        <v>711</v>
      </c>
      <c r="AT534" s="56">
        <v>291</v>
      </c>
      <c r="AV534" s="56">
        <v>795</v>
      </c>
      <c r="AX534" s="56">
        <v>452</v>
      </c>
      <c r="AY534" s="56" t="s">
        <v>2147</v>
      </c>
      <c r="AZ534" s="56">
        <v>530</v>
      </c>
      <c r="BB534" s="56">
        <v>547</v>
      </c>
    </row>
    <row r="535" spans="1:54" ht="16" x14ac:dyDescent="0.2">
      <c r="A535" s="56">
        <v>534</v>
      </c>
      <c r="B535" s="56">
        <v>530</v>
      </c>
      <c r="C535" s="56">
        <v>596</v>
      </c>
      <c r="D535" s="56" t="s">
        <v>1368</v>
      </c>
      <c r="E535" s="56" t="s">
        <v>46</v>
      </c>
      <c r="F535" s="56" t="s">
        <v>47</v>
      </c>
      <c r="G535" s="56" t="s">
        <v>77</v>
      </c>
      <c r="H535" s="56" t="s">
        <v>82</v>
      </c>
      <c r="I535" s="56" t="s">
        <v>50</v>
      </c>
      <c r="J535" s="56" t="s">
        <v>64</v>
      </c>
      <c r="K535" s="56">
        <v>25.5</v>
      </c>
      <c r="L535" s="56">
        <v>498</v>
      </c>
      <c r="M535" s="56">
        <v>16.2</v>
      </c>
      <c r="N535" s="56" t="s">
        <v>52</v>
      </c>
      <c r="O535" s="56">
        <v>50.1</v>
      </c>
      <c r="P535" s="56">
        <v>383</v>
      </c>
      <c r="Q535" s="56">
        <v>27.4</v>
      </c>
      <c r="R535" s="56">
        <v>614</v>
      </c>
      <c r="S535" s="56">
        <v>40.4</v>
      </c>
      <c r="T535" s="56">
        <v>496</v>
      </c>
      <c r="U535" s="56">
        <v>8.5</v>
      </c>
      <c r="V535" s="56" t="s">
        <v>53</v>
      </c>
      <c r="W535" s="56">
        <v>14.2</v>
      </c>
      <c r="X535" s="56" t="s">
        <v>53</v>
      </c>
      <c r="Y535" s="56">
        <v>68.7</v>
      </c>
      <c r="Z535" s="56">
        <v>555</v>
      </c>
      <c r="AA535" s="56">
        <v>47.1</v>
      </c>
      <c r="AB535" s="56">
        <v>373</v>
      </c>
      <c r="AC535" s="56">
        <v>61</v>
      </c>
      <c r="AD535" s="56" t="s">
        <v>1113</v>
      </c>
      <c r="AE535" s="56">
        <v>30.8</v>
      </c>
      <c r="AF535" s="56">
        <v>498</v>
      </c>
      <c r="AH535" s="56">
        <v>701</v>
      </c>
      <c r="AI535" s="56" t="s">
        <v>2148</v>
      </c>
      <c r="AJ535" s="56">
        <v>383</v>
      </c>
      <c r="AL535" s="56">
        <v>614</v>
      </c>
      <c r="AN535" s="56">
        <v>496</v>
      </c>
      <c r="AP535" s="56">
        <v>801</v>
      </c>
      <c r="AQ535" s="56" t="s">
        <v>2148</v>
      </c>
      <c r="AR535" s="56">
        <v>801</v>
      </c>
      <c r="AS535" s="56" t="s">
        <v>2148</v>
      </c>
      <c r="AT535" s="56">
        <v>555</v>
      </c>
      <c r="AV535" s="56">
        <v>373</v>
      </c>
      <c r="AX535" s="56">
        <v>480</v>
      </c>
      <c r="AY535" s="56" t="s">
        <v>2147</v>
      </c>
      <c r="AZ535" s="56">
        <v>530</v>
      </c>
      <c r="BB535" s="56">
        <v>596</v>
      </c>
    </row>
    <row r="536" spans="1:54" ht="16" x14ac:dyDescent="0.2">
      <c r="A536" s="56">
        <v>535</v>
      </c>
      <c r="B536" s="56">
        <v>534</v>
      </c>
      <c r="C536" s="56">
        <v>565</v>
      </c>
      <c r="D536" s="56" t="s">
        <v>1243</v>
      </c>
      <c r="E536" s="56" t="s">
        <v>46</v>
      </c>
      <c r="F536" s="56" t="s">
        <v>47</v>
      </c>
      <c r="G536" s="56" t="s">
        <v>77</v>
      </c>
      <c r="H536" s="56" t="s">
        <v>82</v>
      </c>
      <c r="I536" s="56" t="s">
        <v>50</v>
      </c>
      <c r="J536" s="56" t="s">
        <v>64</v>
      </c>
      <c r="K536" s="56">
        <v>20.8</v>
      </c>
      <c r="L536" s="56">
        <v>597</v>
      </c>
      <c r="M536" s="56">
        <v>14.6</v>
      </c>
      <c r="N536" s="56" t="s">
        <v>52</v>
      </c>
      <c r="O536" s="56">
        <v>28.1</v>
      </c>
      <c r="P536" s="56">
        <v>679</v>
      </c>
      <c r="Q536" s="56">
        <v>33.5</v>
      </c>
      <c r="R536" s="56">
        <v>543</v>
      </c>
      <c r="S536" s="56">
        <v>54.6</v>
      </c>
      <c r="T536" s="56">
        <v>415</v>
      </c>
      <c r="U536" s="56">
        <v>34.9</v>
      </c>
      <c r="V536" s="56">
        <v>543</v>
      </c>
      <c r="W536" s="56">
        <v>40.6</v>
      </c>
      <c r="X536" s="56">
        <v>500</v>
      </c>
      <c r="Y536" s="56">
        <v>85.1</v>
      </c>
      <c r="Z536" s="56">
        <v>253</v>
      </c>
      <c r="AA536" s="56">
        <v>40.1</v>
      </c>
      <c r="AB536" s="56">
        <v>437</v>
      </c>
      <c r="AC536" s="56">
        <v>63.4</v>
      </c>
      <c r="AD536" s="56" t="s">
        <v>1244</v>
      </c>
      <c r="AE536" s="56">
        <v>30.7</v>
      </c>
      <c r="AF536" s="56">
        <v>597</v>
      </c>
      <c r="AH536" s="56">
        <v>701</v>
      </c>
      <c r="AI536" s="56" t="s">
        <v>2148</v>
      </c>
      <c r="AJ536" s="56">
        <v>679</v>
      </c>
      <c r="AL536" s="56">
        <v>543</v>
      </c>
      <c r="AN536" s="56">
        <v>415</v>
      </c>
      <c r="AP536" s="56">
        <v>543</v>
      </c>
      <c r="AR536" s="56">
        <v>500</v>
      </c>
      <c r="AT536" s="56">
        <v>253</v>
      </c>
      <c r="AV536" s="56">
        <v>437</v>
      </c>
      <c r="AX536" s="56">
        <v>433</v>
      </c>
      <c r="AY536" s="56" t="s">
        <v>2147</v>
      </c>
      <c r="AZ536" s="56">
        <v>534</v>
      </c>
      <c r="BB536" s="56">
        <v>565</v>
      </c>
    </row>
    <row r="537" spans="1:54" ht="16" x14ac:dyDescent="0.2">
      <c r="A537" s="56">
        <v>536</v>
      </c>
      <c r="B537" s="56">
        <v>535</v>
      </c>
      <c r="C537" s="56" t="s">
        <v>611</v>
      </c>
      <c r="D537" s="56" t="s">
        <v>1378</v>
      </c>
      <c r="E537" s="56" t="s">
        <v>174</v>
      </c>
      <c r="F537" s="56" t="s">
        <v>76</v>
      </c>
      <c r="G537" s="56" t="s">
        <v>77</v>
      </c>
      <c r="H537" s="56" t="s">
        <v>82</v>
      </c>
      <c r="I537" s="56" t="s">
        <v>50</v>
      </c>
      <c r="J537" s="56" t="s">
        <v>64</v>
      </c>
      <c r="K537" s="56">
        <v>25.8</v>
      </c>
      <c r="L537" s="56">
        <v>489</v>
      </c>
      <c r="M537" s="56">
        <v>17.600000000000001</v>
      </c>
      <c r="N537" s="56" t="s">
        <v>52</v>
      </c>
      <c r="O537" s="56">
        <v>64.599999999999994</v>
      </c>
      <c r="P537" s="56">
        <v>274</v>
      </c>
      <c r="Q537" s="56">
        <v>7</v>
      </c>
      <c r="R537" s="56" t="s">
        <v>53</v>
      </c>
      <c r="S537" s="56">
        <v>100</v>
      </c>
      <c r="T537" s="56">
        <v>30</v>
      </c>
      <c r="U537" s="56">
        <v>35.9</v>
      </c>
      <c r="V537" s="56">
        <v>535</v>
      </c>
      <c r="W537" s="56">
        <v>26.9</v>
      </c>
      <c r="X537" s="56">
        <v>658</v>
      </c>
      <c r="Y537" s="56">
        <v>84.4</v>
      </c>
      <c r="Z537" s="56">
        <v>266</v>
      </c>
      <c r="AA537" s="56">
        <v>2.7</v>
      </c>
      <c r="AB537" s="56" t="s">
        <v>53</v>
      </c>
      <c r="AC537" s="56">
        <v>45.7</v>
      </c>
      <c r="AD537" s="56" t="s">
        <v>53</v>
      </c>
      <c r="AE537" s="56">
        <v>30.6</v>
      </c>
      <c r="AF537" s="56">
        <v>489</v>
      </c>
      <c r="AH537" s="56">
        <v>701</v>
      </c>
      <c r="AI537" s="56" t="s">
        <v>2148</v>
      </c>
      <c r="AJ537" s="56">
        <v>274</v>
      </c>
      <c r="AL537" s="56">
        <v>801</v>
      </c>
      <c r="AM537" s="56" t="s">
        <v>2148</v>
      </c>
      <c r="AN537" s="56">
        <v>30</v>
      </c>
      <c r="AP537" s="56">
        <v>535</v>
      </c>
      <c r="AR537" s="56">
        <v>658</v>
      </c>
      <c r="AT537" s="56">
        <v>266</v>
      </c>
      <c r="AV537" s="56">
        <v>801</v>
      </c>
      <c r="AW537" s="56" t="s">
        <v>2148</v>
      </c>
      <c r="AX537" s="56">
        <v>801</v>
      </c>
      <c r="AY537" s="56" t="s">
        <v>2148</v>
      </c>
      <c r="AZ537" s="56">
        <v>535</v>
      </c>
      <c r="BB537" s="56">
        <v>605.5</v>
      </c>
    </row>
    <row r="538" spans="1:54" ht="16" x14ac:dyDescent="0.2">
      <c r="A538" s="56">
        <v>537</v>
      </c>
      <c r="B538" s="56">
        <v>535</v>
      </c>
      <c r="C538" s="56" t="s">
        <v>126</v>
      </c>
      <c r="D538" s="56" t="s">
        <v>1228</v>
      </c>
      <c r="E538" s="56" t="s">
        <v>337</v>
      </c>
      <c r="F538" s="56" t="s">
        <v>76</v>
      </c>
      <c r="G538" s="56" t="s">
        <v>58</v>
      </c>
      <c r="H538" s="56" t="s">
        <v>82</v>
      </c>
      <c r="I538" s="56" t="s">
        <v>59</v>
      </c>
      <c r="J538" s="56" t="s">
        <v>51</v>
      </c>
      <c r="K538" s="56">
        <v>20.2</v>
      </c>
      <c r="L538" s="56">
        <v>610</v>
      </c>
      <c r="M538" s="56">
        <v>44.6</v>
      </c>
      <c r="N538" s="56">
        <v>301</v>
      </c>
      <c r="O538" s="56">
        <v>31.3</v>
      </c>
      <c r="P538" s="56">
        <v>612</v>
      </c>
      <c r="Q538" s="56">
        <v>10.7</v>
      </c>
      <c r="R538" s="56" t="s">
        <v>53</v>
      </c>
      <c r="S538" s="56">
        <v>80.599999999999994</v>
      </c>
      <c r="T538" s="56">
        <v>293</v>
      </c>
      <c r="U538" s="56">
        <v>26.6</v>
      </c>
      <c r="V538" s="56">
        <v>638</v>
      </c>
      <c r="W538" s="56">
        <v>31.7</v>
      </c>
      <c r="X538" s="56">
        <v>593</v>
      </c>
      <c r="Y538" s="56">
        <v>78.3</v>
      </c>
      <c r="Z538" s="56">
        <v>380</v>
      </c>
      <c r="AA538" s="56">
        <v>29.2</v>
      </c>
      <c r="AB538" s="56">
        <v>564</v>
      </c>
      <c r="AC538" s="56">
        <v>58.3</v>
      </c>
      <c r="AD538" s="56" t="s">
        <v>804</v>
      </c>
      <c r="AE538" s="56">
        <v>30.6</v>
      </c>
      <c r="AF538" s="56">
        <v>610</v>
      </c>
      <c r="AH538" s="56">
        <v>301</v>
      </c>
      <c r="AJ538" s="56">
        <v>612</v>
      </c>
      <c r="AL538" s="56">
        <v>801</v>
      </c>
      <c r="AM538" s="56" t="s">
        <v>2148</v>
      </c>
      <c r="AN538" s="56">
        <v>293</v>
      </c>
      <c r="AP538" s="56">
        <v>638</v>
      </c>
      <c r="AR538" s="56">
        <v>593</v>
      </c>
      <c r="AT538" s="56">
        <v>380</v>
      </c>
      <c r="AV538" s="56">
        <v>564</v>
      </c>
      <c r="AX538" s="56">
        <v>539</v>
      </c>
      <c r="AY538" s="56" t="s">
        <v>2147</v>
      </c>
      <c r="AZ538" s="56">
        <v>535</v>
      </c>
      <c r="BB538" s="56">
        <v>705.5</v>
      </c>
    </row>
    <row r="539" spans="1:54" ht="16" x14ac:dyDescent="0.2">
      <c r="A539" s="56">
        <v>538</v>
      </c>
      <c r="B539" s="56">
        <v>535</v>
      </c>
      <c r="C539" s="56" t="s">
        <v>150</v>
      </c>
      <c r="D539" s="56" t="s">
        <v>735</v>
      </c>
      <c r="E539" s="56" t="s">
        <v>174</v>
      </c>
      <c r="F539" s="56" t="s">
        <v>76</v>
      </c>
      <c r="G539" s="56" t="s">
        <v>48</v>
      </c>
      <c r="H539" s="56" t="s">
        <v>88</v>
      </c>
      <c r="I539" s="56" t="s">
        <v>50</v>
      </c>
      <c r="J539" s="56" t="s">
        <v>51</v>
      </c>
      <c r="K539" s="56">
        <v>10.6</v>
      </c>
      <c r="L539" s="56" t="s">
        <v>52</v>
      </c>
      <c r="M539" s="56">
        <v>12</v>
      </c>
      <c r="N539" s="56" t="s">
        <v>52</v>
      </c>
      <c r="O539" s="56">
        <v>19.399999999999999</v>
      </c>
      <c r="P539" s="56" t="s">
        <v>53</v>
      </c>
      <c r="Q539" s="56">
        <v>61.9</v>
      </c>
      <c r="R539" s="56">
        <v>274</v>
      </c>
      <c r="S539" s="56">
        <v>100</v>
      </c>
      <c r="T539" s="56">
        <v>35</v>
      </c>
      <c r="U539" s="56">
        <v>23.2</v>
      </c>
      <c r="V539" s="56">
        <v>686</v>
      </c>
      <c r="W539" s="56">
        <v>24.7</v>
      </c>
      <c r="X539" s="56">
        <v>691</v>
      </c>
      <c r="Y539" s="56">
        <v>62.7</v>
      </c>
      <c r="Z539" s="56">
        <v>654</v>
      </c>
      <c r="AA539" s="56">
        <v>15.9</v>
      </c>
      <c r="AB539" s="56" t="s">
        <v>53</v>
      </c>
      <c r="AC539" s="56">
        <v>45.7</v>
      </c>
      <c r="AD539" s="56" t="s">
        <v>53</v>
      </c>
      <c r="AE539" s="56">
        <v>30.6</v>
      </c>
      <c r="AF539" s="56">
        <v>701</v>
      </c>
      <c r="AG539" s="56" t="s">
        <v>2148</v>
      </c>
      <c r="AH539" s="56">
        <v>701</v>
      </c>
      <c r="AI539" s="56" t="s">
        <v>2148</v>
      </c>
      <c r="AJ539" s="56">
        <v>801</v>
      </c>
      <c r="AK539" s="56" t="s">
        <v>2148</v>
      </c>
      <c r="AL539" s="56">
        <v>274</v>
      </c>
      <c r="AN539" s="56">
        <v>35</v>
      </c>
      <c r="AP539" s="56">
        <v>686</v>
      </c>
      <c r="AR539" s="56">
        <v>691</v>
      </c>
      <c r="AT539" s="56">
        <v>654</v>
      </c>
      <c r="AV539" s="56">
        <v>801</v>
      </c>
      <c r="AW539" s="56" t="s">
        <v>2148</v>
      </c>
      <c r="AX539" s="56">
        <v>801</v>
      </c>
      <c r="AY539" s="56" t="s">
        <v>2148</v>
      </c>
      <c r="AZ539" s="56">
        <v>535</v>
      </c>
      <c r="BB539" s="56">
        <v>685.5</v>
      </c>
    </row>
    <row r="540" spans="1:54" ht="16" x14ac:dyDescent="0.2">
      <c r="A540" s="56">
        <v>539</v>
      </c>
      <c r="B540" s="56">
        <v>535</v>
      </c>
      <c r="C540" s="56">
        <v>527</v>
      </c>
      <c r="D540" s="56" t="s">
        <v>1494</v>
      </c>
      <c r="E540" s="56" t="s">
        <v>216</v>
      </c>
      <c r="F540" s="56" t="s">
        <v>69</v>
      </c>
      <c r="G540" s="56" t="s">
        <v>77</v>
      </c>
      <c r="H540" s="56" t="s">
        <v>82</v>
      </c>
      <c r="I540" s="56" t="s">
        <v>50</v>
      </c>
      <c r="J540" s="56" t="s">
        <v>64</v>
      </c>
      <c r="K540" s="56">
        <v>31.5</v>
      </c>
      <c r="L540" s="56">
        <v>391</v>
      </c>
      <c r="M540" s="56">
        <v>14</v>
      </c>
      <c r="N540" s="56" t="s">
        <v>52</v>
      </c>
      <c r="O540" s="56">
        <v>85.3</v>
      </c>
      <c r="P540" s="56">
        <v>132</v>
      </c>
      <c r="Q540" s="56">
        <v>13</v>
      </c>
      <c r="R540" s="56" t="s">
        <v>53</v>
      </c>
      <c r="U540" s="56">
        <v>24</v>
      </c>
      <c r="V540" s="56">
        <v>673</v>
      </c>
      <c r="W540" s="56">
        <v>18.100000000000001</v>
      </c>
      <c r="X540" s="56">
        <v>795</v>
      </c>
      <c r="Y540" s="56">
        <v>82.7</v>
      </c>
      <c r="Z540" s="56">
        <v>298</v>
      </c>
      <c r="AA540" s="56">
        <v>15.9</v>
      </c>
      <c r="AB540" s="56" t="s">
        <v>53</v>
      </c>
      <c r="AC540" s="56">
        <v>57.2</v>
      </c>
      <c r="AD540" s="56">
        <v>557</v>
      </c>
      <c r="AE540" s="56">
        <v>30.6</v>
      </c>
      <c r="AF540" s="56">
        <v>391</v>
      </c>
      <c r="AH540" s="56">
        <v>701</v>
      </c>
      <c r="AI540" s="56" t="s">
        <v>2148</v>
      </c>
      <c r="AJ540" s="56">
        <v>132</v>
      </c>
      <c r="AL540" s="56">
        <v>801</v>
      </c>
      <c r="AM540" s="56" t="s">
        <v>2148</v>
      </c>
      <c r="AP540" s="56">
        <v>673</v>
      </c>
      <c r="AR540" s="56">
        <v>795</v>
      </c>
      <c r="AT540" s="56">
        <v>298</v>
      </c>
      <c r="AV540" s="56">
        <v>801</v>
      </c>
      <c r="AW540" s="56" t="s">
        <v>2148</v>
      </c>
      <c r="AX540" s="56">
        <v>557</v>
      </c>
      <c r="AZ540" s="56">
        <v>535</v>
      </c>
      <c r="BB540" s="56">
        <v>527</v>
      </c>
    </row>
    <row r="541" spans="1:54" ht="16" x14ac:dyDescent="0.2">
      <c r="A541" s="56">
        <v>540</v>
      </c>
      <c r="B541" s="56">
        <v>535</v>
      </c>
      <c r="C541" s="56">
        <v>596</v>
      </c>
      <c r="D541" s="56" t="s">
        <v>1469</v>
      </c>
      <c r="E541" s="56" t="s">
        <v>112</v>
      </c>
      <c r="F541" s="56" t="s">
        <v>69</v>
      </c>
      <c r="G541" s="56" t="s">
        <v>84</v>
      </c>
      <c r="H541" s="56" t="s">
        <v>82</v>
      </c>
      <c r="I541" s="56" t="s">
        <v>50</v>
      </c>
      <c r="J541" s="56" t="s">
        <v>64</v>
      </c>
      <c r="K541" s="56">
        <v>29.7</v>
      </c>
      <c r="L541" s="56">
        <v>414</v>
      </c>
      <c r="M541" s="56">
        <v>18.899999999999999</v>
      </c>
      <c r="N541" s="56">
        <v>689</v>
      </c>
      <c r="O541" s="56">
        <v>45.6</v>
      </c>
      <c r="P541" s="56">
        <v>431</v>
      </c>
      <c r="Q541" s="56">
        <v>11</v>
      </c>
      <c r="R541" s="56" t="s">
        <v>53</v>
      </c>
      <c r="S541" s="56">
        <v>7.1</v>
      </c>
      <c r="T541" s="56" t="s">
        <v>53</v>
      </c>
      <c r="U541" s="56">
        <v>18.100000000000001</v>
      </c>
      <c r="V541" s="56">
        <v>760</v>
      </c>
      <c r="W541" s="56">
        <v>13.7</v>
      </c>
      <c r="X541" s="56" t="s">
        <v>53</v>
      </c>
      <c r="Y541" s="56">
        <v>85.7</v>
      </c>
      <c r="Z541" s="56">
        <v>241</v>
      </c>
      <c r="AA541" s="56">
        <v>98.1</v>
      </c>
      <c r="AB541" s="56">
        <v>41</v>
      </c>
      <c r="AC541" s="56">
        <v>54.2</v>
      </c>
      <c r="AD541" s="56" t="s">
        <v>453</v>
      </c>
      <c r="AE541" s="56">
        <v>30.6</v>
      </c>
      <c r="AF541" s="56">
        <v>414</v>
      </c>
      <c r="AH541" s="56">
        <v>689</v>
      </c>
      <c r="AJ541" s="56">
        <v>431</v>
      </c>
      <c r="AL541" s="56">
        <v>801</v>
      </c>
      <c r="AM541" s="56" t="s">
        <v>2148</v>
      </c>
      <c r="AN541" s="56">
        <v>801</v>
      </c>
      <c r="AO541" s="56" t="s">
        <v>2148</v>
      </c>
      <c r="AP541" s="56">
        <v>760</v>
      </c>
      <c r="AR541" s="56">
        <v>801</v>
      </c>
      <c r="AS541" s="56" t="s">
        <v>2148</v>
      </c>
      <c r="AT541" s="56">
        <v>241</v>
      </c>
      <c r="AV541" s="56">
        <v>41</v>
      </c>
      <c r="AX541" s="56">
        <v>619</v>
      </c>
      <c r="AY541" s="56" t="s">
        <v>2147</v>
      </c>
      <c r="AZ541" s="56">
        <v>535</v>
      </c>
      <c r="BB541" s="56">
        <v>596</v>
      </c>
    </row>
    <row r="542" spans="1:54" ht="16" x14ac:dyDescent="0.2">
      <c r="A542" s="56">
        <v>541</v>
      </c>
      <c r="B542" s="56">
        <v>540</v>
      </c>
      <c r="C542" s="56">
        <v>580</v>
      </c>
      <c r="D542" s="56" t="s">
        <v>564</v>
      </c>
      <c r="E542" s="56" t="s">
        <v>75</v>
      </c>
      <c r="F542" s="56" t="s">
        <v>76</v>
      </c>
      <c r="G542" s="56" t="s">
        <v>84</v>
      </c>
      <c r="H542" s="56" t="s">
        <v>82</v>
      </c>
      <c r="I542" s="56" t="s">
        <v>50</v>
      </c>
      <c r="J542" s="56" t="s">
        <v>64</v>
      </c>
      <c r="K542" s="56">
        <v>8.6</v>
      </c>
      <c r="L542" s="56" t="s">
        <v>52</v>
      </c>
      <c r="M542" s="56">
        <v>8.6999999999999993</v>
      </c>
      <c r="N542" s="56" t="s">
        <v>52</v>
      </c>
      <c r="O542" s="56">
        <v>12.3</v>
      </c>
      <c r="P542" s="56" t="s">
        <v>53</v>
      </c>
      <c r="Q542" s="56">
        <v>75.3</v>
      </c>
      <c r="R542" s="56">
        <v>177</v>
      </c>
      <c r="S542" s="56">
        <v>41.6</v>
      </c>
      <c r="T542" s="56">
        <v>486</v>
      </c>
      <c r="U542" s="56">
        <v>89.1</v>
      </c>
      <c r="V542" s="56">
        <v>174</v>
      </c>
      <c r="W542" s="56">
        <v>66.3</v>
      </c>
      <c r="X542" s="56">
        <v>295</v>
      </c>
      <c r="Y542" s="56">
        <v>47.2</v>
      </c>
      <c r="Z542" s="56" t="s">
        <v>53</v>
      </c>
      <c r="AA542" s="56">
        <v>10.5</v>
      </c>
      <c r="AB542" s="56" t="s">
        <v>53</v>
      </c>
      <c r="AC542" s="56">
        <v>40.5</v>
      </c>
      <c r="AD542" s="56" t="s">
        <v>53</v>
      </c>
      <c r="AE542" s="56">
        <v>30.5</v>
      </c>
      <c r="AF542" s="56">
        <v>701</v>
      </c>
      <c r="AG542" s="56" t="s">
        <v>2148</v>
      </c>
      <c r="AH542" s="56">
        <v>701</v>
      </c>
      <c r="AI542" s="56" t="s">
        <v>2148</v>
      </c>
      <c r="AJ542" s="56">
        <v>801</v>
      </c>
      <c r="AK542" s="56" t="s">
        <v>2148</v>
      </c>
      <c r="AL542" s="56">
        <v>177</v>
      </c>
      <c r="AN542" s="56">
        <v>486</v>
      </c>
      <c r="AP542" s="56">
        <v>174</v>
      </c>
      <c r="AR542" s="56">
        <v>295</v>
      </c>
      <c r="AT542" s="56">
        <v>801</v>
      </c>
      <c r="AU542" s="56" t="s">
        <v>2148</v>
      </c>
      <c r="AV542" s="56">
        <v>801</v>
      </c>
      <c r="AW542" s="56" t="s">
        <v>2148</v>
      </c>
      <c r="AX542" s="56">
        <v>801</v>
      </c>
      <c r="AY542" s="56" t="s">
        <v>2148</v>
      </c>
      <c r="AZ542" s="56">
        <v>540</v>
      </c>
      <c r="BB542" s="56">
        <v>580</v>
      </c>
    </row>
    <row r="543" spans="1:54" ht="16" x14ac:dyDescent="0.2">
      <c r="A543" s="56">
        <v>542</v>
      </c>
      <c r="B543" s="56">
        <v>540</v>
      </c>
      <c r="C543" s="56">
        <v>531</v>
      </c>
      <c r="D543" s="56" t="s">
        <v>1278</v>
      </c>
      <c r="E543" s="56" t="s">
        <v>46</v>
      </c>
      <c r="F543" s="56" t="s">
        <v>47</v>
      </c>
      <c r="G543" s="56" t="s">
        <v>84</v>
      </c>
      <c r="H543" s="56" t="s">
        <v>82</v>
      </c>
      <c r="I543" s="56" t="s">
        <v>50</v>
      </c>
      <c r="J543" s="56" t="s">
        <v>64</v>
      </c>
      <c r="K543" s="56">
        <v>21.8</v>
      </c>
      <c r="L543" s="56">
        <v>570</v>
      </c>
      <c r="M543" s="56">
        <v>13.1</v>
      </c>
      <c r="N543" s="56" t="s">
        <v>52</v>
      </c>
      <c r="O543" s="56">
        <v>53.8</v>
      </c>
      <c r="P543" s="56">
        <v>349</v>
      </c>
      <c r="Q543" s="56">
        <v>38.299999999999997</v>
      </c>
      <c r="R543" s="56">
        <v>488</v>
      </c>
      <c r="S543" s="56">
        <v>21.2</v>
      </c>
      <c r="T543" s="56">
        <v>695</v>
      </c>
      <c r="U543" s="56">
        <v>18.2</v>
      </c>
      <c r="V543" s="56">
        <v>759</v>
      </c>
      <c r="W543" s="56">
        <v>24.3</v>
      </c>
      <c r="X543" s="56">
        <v>699</v>
      </c>
      <c r="Y543" s="56">
        <v>74.5</v>
      </c>
      <c r="Z543" s="56">
        <v>455</v>
      </c>
      <c r="AA543" s="56">
        <v>28.3</v>
      </c>
      <c r="AB543" s="56">
        <v>588</v>
      </c>
      <c r="AC543" s="56">
        <v>59.6</v>
      </c>
      <c r="AD543" s="56" t="s">
        <v>473</v>
      </c>
      <c r="AE543" s="56">
        <v>30.5</v>
      </c>
      <c r="AF543" s="56">
        <v>570</v>
      </c>
      <c r="AH543" s="56">
        <v>701</v>
      </c>
      <c r="AI543" s="56" t="s">
        <v>2148</v>
      </c>
      <c r="AJ543" s="56">
        <v>349</v>
      </c>
      <c r="AL543" s="56">
        <v>488</v>
      </c>
      <c r="AN543" s="56">
        <v>695</v>
      </c>
      <c r="AP543" s="56">
        <v>759</v>
      </c>
      <c r="AR543" s="56">
        <v>699</v>
      </c>
      <c r="AT543" s="56">
        <v>455</v>
      </c>
      <c r="AV543" s="56">
        <v>588</v>
      </c>
      <c r="AX543" s="56">
        <v>509</v>
      </c>
      <c r="AY543" s="56" t="s">
        <v>2147</v>
      </c>
      <c r="AZ543" s="56">
        <v>540</v>
      </c>
      <c r="BB543" s="56">
        <v>531</v>
      </c>
    </row>
    <row r="544" spans="1:54" ht="16" x14ac:dyDescent="0.2">
      <c r="A544" s="56">
        <v>543</v>
      </c>
      <c r="B544" s="56">
        <v>542</v>
      </c>
      <c r="C544" s="56">
        <v>592</v>
      </c>
      <c r="D544" s="56" t="s">
        <v>1556</v>
      </c>
      <c r="E544" s="56" t="s">
        <v>291</v>
      </c>
      <c r="F544" s="56" t="s">
        <v>170</v>
      </c>
      <c r="G544" s="56" t="s">
        <v>84</v>
      </c>
      <c r="H544" s="56" t="s">
        <v>82</v>
      </c>
      <c r="I544" s="56" t="s">
        <v>50</v>
      </c>
      <c r="J544" s="56" t="s">
        <v>64</v>
      </c>
      <c r="K544" s="56">
        <v>35.6</v>
      </c>
      <c r="L544" s="56">
        <v>340</v>
      </c>
      <c r="M544" s="56">
        <v>38.799999999999997</v>
      </c>
      <c r="N544" s="56">
        <v>357</v>
      </c>
      <c r="O544" s="56">
        <v>17.100000000000001</v>
      </c>
      <c r="P544" s="56" t="s">
        <v>53</v>
      </c>
      <c r="Q544" s="56">
        <v>3.5</v>
      </c>
      <c r="R544" s="56" t="s">
        <v>53</v>
      </c>
      <c r="S544" s="56">
        <v>29.5</v>
      </c>
      <c r="T544" s="56">
        <v>590</v>
      </c>
      <c r="U544" s="56">
        <v>13.7</v>
      </c>
      <c r="V544" s="56" t="s">
        <v>53</v>
      </c>
      <c r="W544" s="56">
        <v>19.7</v>
      </c>
      <c r="X544" s="56">
        <v>769</v>
      </c>
      <c r="Y544" s="56">
        <v>80.8</v>
      </c>
      <c r="Z544" s="56">
        <v>336</v>
      </c>
      <c r="AA544" s="56">
        <v>69.599999999999994</v>
      </c>
      <c r="AB544" s="56">
        <v>216</v>
      </c>
      <c r="AC544" s="56">
        <v>56.7</v>
      </c>
      <c r="AD544" s="56" t="s">
        <v>418</v>
      </c>
      <c r="AE544" s="56">
        <v>30.3</v>
      </c>
      <c r="AF544" s="56">
        <v>340</v>
      </c>
      <c r="AH544" s="56">
        <v>357</v>
      </c>
      <c r="AJ544" s="56">
        <v>801</v>
      </c>
      <c r="AK544" s="56" t="s">
        <v>2148</v>
      </c>
      <c r="AL544" s="56">
        <v>801</v>
      </c>
      <c r="AM544" s="56" t="s">
        <v>2148</v>
      </c>
      <c r="AN544" s="56">
        <v>590</v>
      </c>
      <c r="AP544" s="56">
        <v>801</v>
      </c>
      <c r="AQ544" s="56" t="s">
        <v>2148</v>
      </c>
      <c r="AR544" s="56">
        <v>769</v>
      </c>
      <c r="AT544" s="56">
        <v>336</v>
      </c>
      <c r="AV544" s="56">
        <v>216</v>
      </c>
      <c r="AX544" s="56">
        <v>562</v>
      </c>
      <c r="AY544" s="56" t="s">
        <v>2147</v>
      </c>
      <c r="AZ544" s="56">
        <v>542</v>
      </c>
      <c r="BB544" s="56">
        <v>592</v>
      </c>
    </row>
    <row r="545" spans="1:54" ht="16" x14ac:dyDescent="0.2">
      <c r="A545" s="56">
        <v>544</v>
      </c>
      <c r="B545" s="56">
        <v>542</v>
      </c>
      <c r="C545" s="56">
        <v>587</v>
      </c>
      <c r="D545" s="56" t="s">
        <v>1646</v>
      </c>
      <c r="E545" s="56" t="s">
        <v>355</v>
      </c>
      <c r="F545" s="56" t="s">
        <v>76</v>
      </c>
      <c r="G545" s="56" t="s">
        <v>84</v>
      </c>
      <c r="H545" s="56" t="s">
        <v>82</v>
      </c>
      <c r="I545" s="56" t="s">
        <v>50</v>
      </c>
      <c r="J545" s="56" t="s">
        <v>64</v>
      </c>
      <c r="K545" s="56">
        <v>44.5</v>
      </c>
      <c r="L545" s="56">
        <v>267</v>
      </c>
      <c r="M545" s="56">
        <v>48.8</v>
      </c>
      <c r="N545" s="56">
        <v>265</v>
      </c>
      <c r="O545" s="56">
        <v>26.3</v>
      </c>
      <c r="P545" s="56">
        <v>709</v>
      </c>
      <c r="Q545" s="56">
        <v>5.6</v>
      </c>
      <c r="R545" s="56" t="s">
        <v>53</v>
      </c>
      <c r="S545" s="56">
        <v>2.5</v>
      </c>
      <c r="T545" s="56" t="s">
        <v>53</v>
      </c>
      <c r="U545" s="56">
        <v>3.4</v>
      </c>
      <c r="V545" s="56" t="s">
        <v>53</v>
      </c>
      <c r="W545" s="56">
        <v>7.7</v>
      </c>
      <c r="X545" s="56" t="s">
        <v>53</v>
      </c>
      <c r="Y545" s="56">
        <v>74.3</v>
      </c>
      <c r="Z545" s="56">
        <v>458</v>
      </c>
      <c r="AA545" s="56">
        <v>4.9000000000000004</v>
      </c>
      <c r="AB545" s="56" t="s">
        <v>53</v>
      </c>
      <c r="AC545" s="56">
        <v>55.4</v>
      </c>
      <c r="AD545" s="56" t="s">
        <v>402</v>
      </c>
      <c r="AE545" s="56">
        <v>30.3</v>
      </c>
      <c r="AF545" s="56">
        <v>267</v>
      </c>
      <c r="AH545" s="56">
        <v>265</v>
      </c>
      <c r="AJ545" s="56">
        <v>709</v>
      </c>
      <c r="AL545" s="56">
        <v>801</v>
      </c>
      <c r="AM545" s="56" t="s">
        <v>2148</v>
      </c>
      <c r="AN545" s="56">
        <v>801</v>
      </c>
      <c r="AO545" s="56" t="s">
        <v>2148</v>
      </c>
      <c r="AP545" s="56">
        <v>801</v>
      </c>
      <c r="AQ545" s="56" t="s">
        <v>2148</v>
      </c>
      <c r="AR545" s="56">
        <v>801</v>
      </c>
      <c r="AS545" s="56" t="s">
        <v>2148</v>
      </c>
      <c r="AT545" s="56">
        <v>458</v>
      </c>
      <c r="AV545" s="56">
        <v>801</v>
      </c>
      <c r="AW545" s="56" t="s">
        <v>2148</v>
      </c>
      <c r="AX545" s="56">
        <v>593</v>
      </c>
      <c r="AY545" s="56" t="s">
        <v>2147</v>
      </c>
      <c r="AZ545" s="56">
        <v>542</v>
      </c>
      <c r="BB545" s="56">
        <v>587</v>
      </c>
    </row>
    <row r="546" spans="1:54" ht="16" x14ac:dyDescent="0.2">
      <c r="A546" s="56">
        <v>545</v>
      </c>
      <c r="B546" s="56">
        <v>542</v>
      </c>
      <c r="C546" s="56">
        <v>513</v>
      </c>
      <c r="D546" s="56" t="s">
        <v>1442</v>
      </c>
      <c r="E546" s="56" t="s">
        <v>133</v>
      </c>
      <c r="F546" s="56" t="s">
        <v>69</v>
      </c>
      <c r="G546" s="56" t="s">
        <v>77</v>
      </c>
      <c r="H546" s="56" t="s">
        <v>62</v>
      </c>
      <c r="I546" s="56" t="s">
        <v>50</v>
      </c>
      <c r="J546" s="56" t="s">
        <v>64</v>
      </c>
      <c r="K546" s="56">
        <v>28.6</v>
      </c>
      <c r="L546" s="56">
        <v>438</v>
      </c>
      <c r="M546" s="56">
        <v>19.2</v>
      </c>
      <c r="N546" s="56">
        <v>677</v>
      </c>
      <c r="O546" s="56">
        <v>5.2</v>
      </c>
      <c r="P546" s="56" t="s">
        <v>53</v>
      </c>
      <c r="Q546" s="56">
        <v>56</v>
      </c>
      <c r="R546" s="56">
        <v>317</v>
      </c>
      <c r="S546" s="56">
        <v>7.3</v>
      </c>
      <c r="T546" s="56" t="s">
        <v>53</v>
      </c>
      <c r="U546" s="56">
        <v>8.3000000000000007</v>
      </c>
      <c r="V546" s="56" t="s">
        <v>53</v>
      </c>
      <c r="W546" s="56">
        <v>14</v>
      </c>
      <c r="X546" s="56" t="s">
        <v>53</v>
      </c>
      <c r="Y546" s="56">
        <v>80.8</v>
      </c>
      <c r="Z546" s="56">
        <v>335</v>
      </c>
      <c r="AA546" s="56">
        <v>15</v>
      </c>
      <c r="AB546" s="56" t="s">
        <v>53</v>
      </c>
      <c r="AC546" s="56">
        <v>53.6</v>
      </c>
      <c r="AD546" s="56" t="s">
        <v>1400</v>
      </c>
      <c r="AE546" s="56">
        <v>30.3</v>
      </c>
      <c r="AF546" s="56">
        <v>438</v>
      </c>
      <c r="AH546" s="56">
        <v>677</v>
      </c>
      <c r="AJ546" s="56">
        <v>801</v>
      </c>
      <c r="AK546" s="56" t="s">
        <v>2148</v>
      </c>
      <c r="AL546" s="56">
        <v>317</v>
      </c>
      <c r="AN546" s="56">
        <v>801</v>
      </c>
      <c r="AO546" s="56" t="s">
        <v>2148</v>
      </c>
      <c r="AP546" s="56">
        <v>801</v>
      </c>
      <c r="AQ546" s="56" t="s">
        <v>2148</v>
      </c>
      <c r="AR546" s="56">
        <v>801</v>
      </c>
      <c r="AS546" s="56" t="s">
        <v>2148</v>
      </c>
      <c r="AT546" s="56">
        <v>335</v>
      </c>
      <c r="AV546" s="56">
        <v>801</v>
      </c>
      <c r="AW546" s="56" t="s">
        <v>2148</v>
      </c>
      <c r="AX546" s="56">
        <v>630</v>
      </c>
      <c r="AY546" s="56" t="s">
        <v>2147</v>
      </c>
      <c r="AZ546" s="56">
        <v>542</v>
      </c>
      <c r="BB546" s="56">
        <v>513</v>
      </c>
    </row>
    <row r="547" spans="1:54" ht="16" x14ac:dyDescent="0.2">
      <c r="A547" s="56">
        <v>546</v>
      </c>
      <c r="B547" s="56">
        <v>542</v>
      </c>
      <c r="C547" s="56">
        <v>570</v>
      </c>
      <c r="D547" s="56" t="s">
        <v>1294</v>
      </c>
      <c r="E547" s="56" t="s">
        <v>147</v>
      </c>
      <c r="F547" s="56" t="s">
        <v>76</v>
      </c>
      <c r="G547" s="56" t="s">
        <v>84</v>
      </c>
      <c r="H547" s="56" t="s">
        <v>49</v>
      </c>
      <c r="I547" s="56" t="s">
        <v>50</v>
      </c>
      <c r="J547" s="56" t="s">
        <v>64</v>
      </c>
      <c r="K547" s="56">
        <v>22.5</v>
      </c>
      <c r="L547" s="56">
        <v>559</v>
      </c>
      <c r="M547" s="56">
        <v>57.6</v>
      </c>
      <c r="N547" s="56">
        <v>203</v>
      </c>
      <c r="O547" s="56">
        <v>5.7</v>
      </c>
      <c r="P547" s="56" t="s">
        <v>53</v>
      </c>
      <c r="Q547" s="56">
        <v>24.4</v>
      </c>
      <c r="R547" s="56">
        <v>649</v>
      </c>
      <c r="S547" s="56">
        <v>4</v>
      </c>
      <c r="T547" s="56" t="s">
        <v>53</v>
      </c>
      <c r="U547" s="56">
        <v>1.7</v>
      </c>
      <c r="V547" s="56" t="s">
        <v>53</v>
      </c>
      <c r="W547" s="56">
        <v>6.1</v>
      </c>
      <c r="X547" s="56" t="s">
        <v>53</v>
      </c>
      <c r="Y547" s="56">
        <v>71.8</v>
      </c>
      <c r="Z547" s="56">
        <v>504</v>
      </c>
      <c r="AA547" s="56">
        <v>89.4</v>
      </c>
      <c r="AB547" s="56">
        <v>109</v>
      </c>
      <c r="AC547" s="56">
        <v>44.3</v>
      </c>
      <c r="AD547" s="56" t="s">
        <v>53</v>
      </c>
      <c r="AE547" s="56">
        <v>30.3</v>
      </c>
      <c r="AF547" s="56">
        <v>559</v>
      </c>
      <c r="AH547" s="56">
        <v>203</v>
      </c>
      <c r="AJ547" s="56">
        <v>801</v>
      </c>
      <c r="AK547" s="56" t="s">
        <v>2148</v>
      </c>
      <c r="AL547" s="56">
        <v>649</v>
      </c>
      <c r="AN547" s="56">
        <v>801</v>
      </c>
      <c r="AO547" s="56" t="s">
        <v>2148</v>
      </c>
      <c r="AP547" s="56">
        <v>801</v>
      </c>
      <c r="AQ547" s="56" t="s">
        <v>2148</v>
      </c>
      <c r="AR547" s="56">
        <v>801</v>
      </c>
      <c r="AS547" s="56" t="s">
        <v>2148</v>
      </c>
      <c r="AT547" s="56">
        <v>504</v>
      </c>
      <c r="AV547" s="56">
        <v>109</v>
      </c>
      <c r="AX547" s="56">
        <v>801</v>
      </c>
      <c r="AY547" s="56" t="s">
        <v>2148</v>
      </c>
      <c r="AZ547" s="56">
        <v>542</v>
      </c>
      <c r="BB547" s="56">
        <v>570</v>
      </c>
    </row>
    <row r="548" spans="1:54" ht="16" x14ac:dyDescent="0.2">
      <c r="A548" s="56">
        <v>547</v>
      </c>
      <c r="B548" s="56">
        <v>546</v>
      </c>
      <c r="C548" s="56">
        <v>554</v>
      </c>
      <c r="D548" s="56" t="s">
        <v>753</v>
      </c>
      <c r="E548" s="56" t="s">
        <v>216</v>
      </c>
      <c r="F548" s="56" t="s">
        <v>69</v>
      </c>
      <c r="G548" s="56" t="s">
        <v>58</v>
      </c>
      <c r="H548" s="56" t="s">
        <v>62</v>
      </c>
      <c r="I548" s="56" t="s">
        <v>50</v>
      </c>
      <c r="J548" s="56" t="s">
        <v>64</v>
      </c>
      <c r="K548" s="56">
        <v>10.9</v>
      </c>
      <c r="L548" s="56" t="s">
        <v>52</v>
      </c>
      <c r="M548" s="56">
        <v>10.199999999999999</v>
      </c>
      <c r="N548" s="56" t="s">
        <v>52</v>
      </c>
      <c r="O548" s="56">
        <v>83.9</v>
      </c>
      <c r="P548" s="56">
        <v>147</v>
      </c>
      <c r="Q548" s="56">
        <v>43.8</v>
      </c>
      <c r="R548" s="56">
        <v>430</v>
      </c>
      <c r="S548" s="56">
        <v>47.5</v>
      </c>
      <c r="T548" s="56">
        <v>450</v>
      </c>
      <c r="U548" s="56">
        <v>30.8</v>
      </c>
      <c r="V548" s="56">
        <v>582</v>
      </c>
      <c r="W548" s="56">
        <v>23.1</v>
      </c>
      <c r="X548" s="56">
        <v>718</v>
      </c>
      <c r="Y548" s="56">
        <v>67.2</v>
      </c>
      <c r="Z548" s="56">
        <v>585</v>
      </c>
      <c r="AA548" s="56">
        <v>3.4</v>
      </c>
      <c r="AB548" s="56" t="s">
        <v>53</v>
      </c>
      <c r="AC548" s="56">
        <v>38.700000000000003</v>
      </c>
      <c r="AD548" s="56" t="s">
        <v>53</v>
      </c>
      <c r="AE548" s="56">
        <v>30.2</v>
      </c>
      <c r="AF548" s="56">
        <v>701</v>
      </c>
      <c r="AG548" s="56" t="s">
        <v>2148</v>
      </c>
      <c r="AH548" s="56">
        <v>701</v>
      </c>
      <c r="AI548" s="56" t="s">
        <v>2148</v>
      </c>
      <c r="AJ548" s="56">
        <v>147</v>
      </c>
      <c r="AL548" s="56">
        <v>430</v>
      </c>
      <c r="AN548" s="56">
        <v>450</v>
      </c>
      <c r="AP548" s="56">
        <v>582</v>
      </c>
      <c r="AR548" s="56">
        <v>718</v>
      </c>
      <c r="AT548" s="56">
        <v>585</v>
      </c>
      <c r="AV548" s="56">
        <v>801</v>
      </c>
      <c r="AW548" s="56" t="s">
        <v>2148</v>
      </c>
      <c r="AX548" s="56">
        <v>801</v>
      </c>
      <c r="AY548" s="56" t="s">
        <v>2148</v>
      </c>
      <c r="AZ548" s="56">
        <v>546</v>
      </c>
      <c r="BB548" s="56">
        <v>554</v>
      </c>
    </row>
    <row r="549" spans="1:54" ht="16" x14ac:dyDescent="0.2">
      <c r="A549" s="56">
        <v>548</v>
      </c>
      <c r="B549" s="56">
        <v>546</v>
      </c>
      <c r="C549" s="56">
        <v>488</v>
      </c>
      <c r="D549" s="56" t="s">
        <v>1261</v>
      </c>
      <c r="E549" s="56" t="s">
        <v>46</v>
      </c>
      <c r="F549" s="56" t="s">
        <v>47</v>
      </c>
      <c r="G549" s="56" t="s">
        <v>77</v>
      </c>
      <c r="H549" s="56" t="s">
        <v>82</v>
      </c>
      <c r="I549" s="56" t="s">
        <v>50</v>
      </c>
      <c r="J549" s="56" t="s">
        <v>64</v>
      </c>
      <c r="K549" s="56">
        <v>21.3</v>
      </c>
      <c r="L549" s="56">
        <v>583</v>
      </c>
      <c r="M549" s="56">
        <v>10.5</v>
      </c>
      <c r="N549" s="56" t="s">
        <v>52</v>
      </c>
      <c r="O549" s="56">
        <v>32.4</v>
      </c>
      <c r="P549" s="56">
        <v>594</v>
      </c>
      <c r="Q549" s="56">
        <v>51.8</v>
      </c>
      <c r="R549" s="56">
        <v>366</v>
      </c>
      <c r="S549" s="56">
        <v>25.2</v>
      </c>
      <c r="T549" s="56">
        <v>650</v>
      </c>
      <c r="U549" s="56">
        <v>11.1</v>
      </c>
      <c r="V549" s="56" t="s">
        <v>53</v>
      </c>
      <c r="W549" s="56">
        <v>17</v>
      </c>
      <c r="X549" s="56" t="s">
        <v>53</v>
      </c>
      <c r="Y549" s="56">
        <v>84.5</v>
      </c>
      <c r="Z549" s="56">
        <v>264</v>
      </c>
      <c r="AA549" s="56">
        <v>13.3</v>
      </c>
      <c r="AB549" s="56" t="s">
        <v>53</v>
      </c>
      <c r="AC549" s="56">
        <v>60.9</v>
      </c>
      <c r="AD549" s="56" t="s">
        <v>1099</v>
      </c>
      <c r="AE549" s="56">
        <v>30.2</v>
      </c>
      <c r="AF549" s="56">
        <v>583</v>
      </c>
      <c r="AH549" s="56">
        <v>701</v>
      </c>
      <c r="AI549" s="56" t="s">
        <v>2148</v>
      </c>
      <c r="AJ549" s="56">
        <v>594</v>
      </c>
      <c r="AL549" s="56">
        <v>366</v>
      </c>
      <c r="AN549" s="56">
        <v>650</v>
      </c>
      <c r="AP549" s="56">
        <v>801</v>
      </c>
      <c r="AQ549" s="56" t="s">
        <v>2148</v>
      </c>
      <c r="AR549" s="56">
        <v>801</v>
      </c>
      <c r="AS549" s="56" t="s">
        <v>2148</v>
      </c>
      <c r="AT549" s="56">
        <v>264</v>
      </c>
      <c r="AV549" s="56">
        <v>801</v>
      </c>
      <c r="AW549" s="56" t="s">
        <v>2148</v>
      </c>
      <c r="AX549" s="56">
        <v>486</v>
      </c>
      <c r="AY549" s="56" t="s">
        <v>2147</v>
      </c>
      <c r="AZ549" s="56">
        <v>546</v>
      </c>
      <c r="BB549" s="56">
        <v>488</v>
      </c>
    </row>
    <row r="550" spans="1:54" ht="16" x14ac:dyDescent="0.2">
      <c r="A550" s="56">
        <v>549</v>
      </c>
      <c r="B550" s="56">
        <v>546</v>
      </c>
      <c r="C550" s="56">
        <v>547</v>
      </c>
      <c r="D550" s="56" t="s">
        <v>191</v>
      </c>
      <c r="E550" s="56" t="s">
        <v>160</v>
      </c>
      <c r="F550" s="56" t="s">
        <v>47</v>
      </c>
      <c r="G550" s="56" t="s">
        <v>77</v>
      </c>
      <c r="H550" s="56" t="s">
        <v>49</v>
      </c>
      <c r="I550" s="56" t="s">
        <v>50</v>
      </c>
      <c r="J550" s="56" t="s">
        <v>64</v>
      </c>
      <c r="K550" s="56">
        <v>5.0999999999999996</v>
      </c>
      <c r="L550" s="56" t="s">
        <v>52</v>
      </c>
      <c r="M550" s="56">
        <v>7.1</v>
      </c>
      <c r="N550" s="56" t="s">
        <v>52</v>
      </c>
      <c r="O550" s="56">
        <v>2.7</v>
      </c>
      <c r="P550" s="56" t="s">
        <v>53</v>
      </c>
      <c r="Q550" s="56">
        <v>58.2</v>
      </c>
      <c r="R550" s="56">
        <v>299</v>
      </c>
      <c r="S550" s="56">
        <v>89.4</v>
      </c>
      <c r="T550" s="56">
        <v>228</v>
      </c>
      <c r="U550" s="56">
        <v>94.6</v>
      </c>
      <c r="V550" s="56">
        <v>132</v>
      </c>
      <c r="W550" s="56">
        <v>95</v>
      </c>
      <c r="X550" s="56">
        <v>110</v>
      </c>
      <c r="Y550" s="56">
        <v>49.5</v>
      </c>
      <c r="Z550" s="56" t="s">
        <v>53</v>
      </c>
      <c r="AA550" s="56">
        <v>34.4</v>
      </c>
      <c r="AB550" s="56">
        <v>497</v>
      </c>
      <c r="AC550" s="56">
        <v>68.7</v>
      </c>
      <c r="AD550" s="56" t="s">
        <v>192</v>
      </c>
      <c r="AE550" s="56">
        <v>30.2</v>
      </c>
      <c r="AF550" s="56">
        <v>701</v>
      </c>
      <c r="AG550" s="56" t="s">
        <v>2148</v>
      </c>
      <c r="AH550" s="56">
        <v>701</v>
      </c>
      <c r="AI550" s="56" t="s">
        <v>2148</v>
      </c>
      <c r="AJ550" s="56">
        <v>801</v>
      </c>
      <c r="AK550" s="56" t="s">
        <v>2148</v>
      </c>
      <c r="AL550" s="56">
        <v>299</v>
      </c>
      <c r="AN550" s="56">
        <v>228</v>
      </c>
      <c r="AP550" s="56">
        <v>132</v>
      </c>
      <c r="AR550" s="56">
        <v>110</v>
      </c>
      <c r="AT550" s="56">
        <v>801</v>
      </c>
      <c r="AU550" s="56" t="s">
        <v>2148</v>
      </c>
      <c r="AV550" s="56">
        <v>497</v>
      </c>
      <c r="AX550" s="56">
        <v>339</v>
      </c>
      <c r="AY550" s="56" t="s">
        <v>2147</v>
      </c>
      <c r="AZ550" s="56">
        <v>546</v>
      </c>
      <c r="BB550" s="56">
        <v>547</v>
      </c>
    </row>
    <row r="551" spans="1:54" ht="16" x14ac:dyDescent="0.2">
      <c r="A551" s="56">
        <v>550</v>
      </c>
      <c r="B551" s="56">
        <v>549</v>
      </c>
      <c r="C551" s="56">
        <v>573</v>
      </c>
      <c r="D551" s="56" t="s">
        <v>1512</v>
      </c>
      <c r="E551" s="56" t="s">
        <v>46</v>
      </c>
      <c r="F551" s="56" t="s">
        <v>47</v>
      </c>
      <c r="G551" s="56" t="s">
        <v>84</v>
      </c>
      <c r="H551" s="56" t="s">
        <v>82</v>
      </c>
      <c r="I551" s="56" t="s">
        <v>50</v>
      </c>
      <c r="J551" s="56" t="s">
        <v>64</v>
      </c>
      <c r="K551" s="56">
        <v>32.700000000000003</v>
      </c>
      <c r="L551" s="56">
        <v>375</v>
      </c>
      <c r="M551" s="56">
        <v>24</v>
      </c>
      <c r="N551" s="56">
        <v>562</v>
      </c>
      <c r="O551" s="56">
        <v>11.4</v>
      </c>
      <c r="P551" s="56" t="s">
        <v>53</v>
      </c>
      <c r="Q551" s="56">
        <v>34.1</v>
      </c>
      <c r="R551" s="56">
        <v>536</v>
      </c>
      <c r="S551" s="56">
        <v>16.399999999999999</v>
      </c>
      <c r="T551" s="56">
        <v>772</v>
      </c>
      <c r="U551" s="56">
        <v>9</v>
      </c>
      <c r="V551" s="56" t="s">
        <v>53</v>
      </c>
      <c r="W551" s="56">
        <v>14.7</v>
      </c>
      <c r="X551" s="56" t="s">
        <v>53</v>
      </c>
      <c r="Y551" s="56">
        <v>74.5</v>
      </c>
      <c r="Z551" s="56">
        <v>454</v>
      </c>
      <c r="AA551" s="56">
        <v>34.799999999999997</v>
      </c>
      <c r="AB551" s="56">
        <v>493</v>
      </c>
      <c r="AC551" s="56">
        <v>62.5</v>
      </c>
      <c r="AD551" s="56">
        <v>449</v>
      </c>
      <c r="AE551" s="56">
        <v>30.1</v>
      </c>
      <c r="AF551" s="56">
        <v>375</v>
      </c>
      <c r="AH551" s="56">
        <v>562</v>
      </c>
      <c r="AJ551" s="56">
        <v>801</v>
      </c>
      <c r="AK551" s="56" t="s">
        <v>2148</v>
      </c>
      <c r="AL551" s="56">
        <v>536</v>
      </c>
      <c r="AN551" s="56">
        <v>772</v>
      </c>
      <c r="AP551" s="56">
        <v>801</v>
      </c>
      <c r="AQ551" s="56" t="s">
        <v>2148</v>
      </c>
      <c r="AR551" s="56">
        <v>801</v>
      </c>
      <c r="AS551" s="56" t="s">
        <v>2148</v>
      </c>
      <c r="AT551" s="56">
        <v>454</v>
      </c>
      <c r="AV551" s="56">
        <v>493</v>
      </c>
      <c r="AX551" s="56">
        <v>449</v>
      </c>
      <c r="AZ551" s="56">
        <v>549</v>
      </c>
      <c r="BB551" s="56">
        <v>573</v>
      </c>
    </row>
    <row r="552" spans="1:54" ht="16" x14ac:dyDescent="0.2">
      <c r="A552" s="56">
        <v>551</v>
      </c>
      <c r="B552" s="56">
        <v>550</v>
      </c>
      <c r="C552" s="56">
        <v>535</v>
      </c>
      <c r="D552" s="56" t="s">
        <v>1074</v>
      </c>
      <c r="E552" s="56" t="s">
        <v>80</v>
      </c>
      <c r="F552" s="56" t="s">
        <v>69</v>
      </c>
      <c r="G552" s="56" t="s">
        <v>77</v>
      </c>
      <c r="H552" s="56" t="s">
        <v>49</v>
      </c>
      <c r="I552" s="56" t="s">
        <v>50</v>
      </c>
      <c r="J552" s="56" t="s">
        <v>64</v>
      </c>
      <c r="K552" s="56">
        <v>16.600000000000001</v>
      </c>
      <c r="L552" s="56" t="s">
        <v>52</v>
      </c>
      <c r="M552" s="56">
        <v>19.100000000000001</v>
      </c>
      <c r="N552" s="56">
        <v>681</v>
      </c>
      <c r="O552" s="56">
        <v>18.2</v>
      </c>
      <c r="P552" s="56" t="s">
        <v>53</v>
      </c>
      <c r="Q552" s="56">
        <v>30.6</v>
      </c>
      <c r="R552" s="56">
        <v>580</v>
      </c>
      <c r="S552" s="56">
        <v>64.5</v>
      </c>
      <c r="T552" s="56">
        <v>360</v>
      </c>
      <c r="U552" s="56">
        <v>63.6</v>
      </c>
      <c r="V552" s="56">
        <v>313</v>
      </c>
      <c r="W552" s="56">
        <v>67.099999999999994</v>
      </c>
      <c r="X552" s="56">
        <v>289</v>
      </c>
      <c r="Y552" s="56">
        <v>81.5</v>
      </c>
      <c r="Z552" s="56">
        <v>321</v>
      </c>
      <c r="AA552" s="56">
        <v>20</v>
      </c>
      <c r="AB552" s="56">
        <v>725</v>
      </c>
      <c r="AC552" s="56">
        <v>77.8</v>
      </c>
      <c r="AD552" s="56" t="s">
        <v>1075</v>
      </c>
      <c r="AE552" s="56">
        <v>30</v>
      </c>
      <c r="AF552" s="56">
        <v>701</v>
      </c>
      <c r="AG552" s="56" t="s">
        <v>2148</v>
      </c>
      <c r="AH552" s="56">
        <v>681</v>
      </c>
      <c r="AJ552" s="56">
        <v>801</v>
      </c>
      <c r="AK552" s="56" t="s">
        <v>2148</v>
      </c>
      <c r="AL552" s="56">
        <v>580</v>
      </c>
      <c r="AN552" s="56">
        <v>360</v>
      </c>
      <c r="AP552" s="56">
        <v>313</v>
      </c>
      <c r="AR552" s="56">
        <v>289</v>
      </c>
      <c r="AT552" s="56">
        <v>321</v>
      </c>
      <c r="AV552" s="56">
        <v>725</v>
      </c>
      <c r="AX552" s="56">
        <v>201</v>
      </c>
      <c r="AY552" s="56" t="s">
        <v>2147</v>
      </c>
      <c r="AZ552" s="56">
        <v>550</v>
      </c>
      <c r="BB552" s="56">
        <v>535</v>
      </c>
    </row>
    <row r="553" spans="1:54" ht="16" x14ac:dyDescent="0.2">
      <c r="A553" s="56">
        <v>552</v>
      </c>
      <c r="B553" s="56">
        <v>551</v>
      </c>
      <c r="C553" s="56">
        <v>596</v>
      </c>
      <c r="D553" s="56" t="s">
        <v>1570</v>
      </c>
      <c r="E553" s="56" t="s">
        <v>546</v>
      </c>
      <c r="F553" s="56" t="s">
        <v>76</v>
      </c>
      <c r="G553" s="56" t="s">
        <v>84</v>
      </c>
      <c r="H553" s="56" t="s">
        <v>82</v>
      </c>
      <c r="I553" s="56" t="s">
        <v>59</v>
      </c>
      <c r="J553" s="56" t="s">
        <v>64</v>
      </c>
      <c r="K553" s="56">
        <v>36.700000000000003</v>
      </c>
      <c r="L553" s="56">
        <v>329</v>
      </c>
      <c r="M553" s="56">
        <v>38.299999999999997</v>
      </c>
      <c r="N553" s="56">
        <v>365</v>
      </c>
      <c r="O553" s="56">
        <v>27.2</v>
      </c>
      <c r="P553" s="56">
        <v>694</v>
      </c>
      <c r="Q553" s="56">
        <v>3.9</v>
      </c>
      <c r="R553" s="56" t="s">
        <v>53</v>
      </c>
      <c r="S553" s="56">
        <v>15.9</v>
      </c>
      <c r="T553" s="56">
        <v>779</v>
      </c>
      <c r="U553" s="56">
        <v>2.2000000000000002</v>
      </c>
      <c r="V553" s="56" t="s">
        <v>53</v>
      </c>
      <c r="W553" s="56">
        <v>6.9</v>
      </c>
      <c r="X553" s="56" t="s">
        <v>53</v>
      </c>
      <c r="Y553" s="56">
        <v>45.7</v>
      </c>
      <c r="Z553" s="56" t="s">
        <v>53</v>
      </c>
      <c r="AA553" s="56">
        <v>90.6</v>
      </c>
      <c r="AB553" s="56">
        <v>100</v>
      </c>
      <c r="AC553" s="56">
        <v>60.7</v>
      </c>
      <c r="AD553" s="56" t="s">
        <v>721</v>
      </c>
      <c r="AE553" s="56">
        <v>29.9</v>
      </c>
      <c r="AF553" s="56">
        <v>329</v>
      </c>
      <c r="AH553" s="56">
        <v>365</v>
      </c>
      <c r="AJ553" s="56">
        <v>694</v>
      </c>
      <c r="AL553" s="56">
        <v>801</v>
      </c>
      <c r="AM553" s="56" t="s">
        <v>2148</v>
      </c>
      <c r="AN553" s="56">
        <v>779</v>
      </c>
      <c r="AP553" s="56">
        <v>801</v>
      </c>
      <c r="AQ553" s="56" t="s">
        <v>2148</v>
      </c>
      <c r="AR553" s="56">
        <v>801</v>
      </c>
      <c r="AS553" s="56" t="s">
        <v>2148</v>
      </c>
      <c r="AT553" s="56">
        <v>801</v>
      </c>
      <c r="AU553" s="56" t="s">
        <v>2148</v>
      </c>
      <c r="AV553" s="56">
        <v>100</v>
      </c>
      <c r="AX553" s="56">
        <v>494</v>
      </c>
      <c r="AY553" s="56" t="s">
        <v>2147</v>
      </c>
      <c r="AZ553" s="56">
        <v>551</v>
      </c>
      <c r="BB553" s="56">
        <v>596</v>
      </c>
    </row>
    <row r="554" spans="1:54" ht="16" x14ac:dyDescent="0.2">
      <c r="A554" s="56">
        <v>553</v>
      </c>
      <c r="B554" s="56">
        <v>551</v>
      </c>
      <c r="C554" s="56" t="s">
        <v>406</v>
      </c>
      <c r="D554" s="56" t="s">
        <v>654</v>
      </c>
      <c r="E554" s="56" t="s">
        <v>355</v>
      </c>
      <c r="F554" s="56" t="s">
        <v>76</v>
      </c>
      <c r="G554" s="56" t="s">
        <v>48</v>
      </c>
      <c r="H554" s="56" t="s">
        <v>88</v>
      </c>
      <c r="I554" s="56" t="s">
        <v>50</v>
      </c>
      <c r="J554" s="56" t="s">
        <v>103</v>
      </c>
      <c r="K554" s="56">
        <v>9.5</v>
      </c>
      <c r="L554" s="56" t="s">
        <v>52</v>
      </c>
      <c r="M554" s="56">
        <v>19.899999999999999</v>
      </c>
      <c r="N554" s="56">
        <v>660</v>
      </c>
      <c r="O554" s="56">
        <v>76.599999999999994</v>
      </c>
      <c r="P554" s="56">
        <v>187</v>
      </c>
      <c r="Q554" s="56">
        <v>34.1</v>
      </c>
      <c r="R554" s="56">
        <v>535</v>
      </c>
      <c r="S554" s="56">
        <v>34.700000000000003</v>
      </c>
      <c r="T554" s="56">
        <v>537</v>
      </c>
      <c r="U554" s="56">
        <v>70.5</v>
      </c>
      <c r="V554" s="56">
        <v>274</v>
      </c>
      <c r="W554" s="56">
        <v>65.599999999999994</v>
      </c>
      <c r="X554" s="56">
        <v>299</v>
      </c>
      <c r="Y554" s="56">
        <v>55.7</v>
      </c>
      <c r="Z554" s="56">
        <v>754</v>
      </c>
      <c r="AA554" s="56">
        <v>5.3</v>
      </c>
      <c r="AB554" s="56" t="s">
        <v>53</v>
      </c>
      <c r="AC554" s="56">
        <v>48.7</v>
      </c>
      <c r="AD554" s="56" t="s">
        <v>592</v>
      </c>
      <c r="AE554" s="56">
        <v>29.9</v>
      </c>
      <c r="AF554" s="56">
        <v>701</v>
      </c>
      <c r="AG554" s="56" t="s">
        <v>2148</v>
      </c>
      <c r="AH554" s="56">
        <v>660</v>
      </c>
      <c r="AJ554" s="56">
        <v>187</v>
      </c>
      <c r="AL554" s="56">
        <v>535</v>
      </c>
      <c r="AN554" s="56">
        <v>537</v>
      </c>
      <c r="AP554" s="56">
        <v>274</v>
      </c>
      <c r="AR554" s="56">
        <v>299</v>
      </c>
      <c r="AT554" s="56">
        <v>754</v>
      </c>
      <c r="AV554" s="56">
        <v>801</v>
      </c>
      <c r="AW554" s="56" t="s">
        <v>2148</v>
      </c>
      <c r="AX554" s="56">
        <v>737</v>
      </c>
      <c r="AY554" s="56" t="s">
        <v>2147</v>
      </c>
      <c r="AZ554" s="56">
        <v>551</v>
      </c>
      <c r="BB554" s="56">
        <v>645.5</v>
      </c>
    </row>
    <row r="555" spans="1:54" ht="16" x14ac:dyDescent="0.2">
      <c r="A555" s="56">
        <v>554</v>
      </c>
      <c r="B555" s="56">
        <v>553</v>
      </c>
      <c r="C555" s="56">
        <v>539</v>
      </c>
      <c r="D555" s="56" t="s">
        <v>1205</v>
      </c>
      <c r="E555" s="56" t="s">
        <v>91</v>
      </c>
      <c r="F555" s="56" t="s">
        <v>76</v>
      </c>
      <c r="G555" s="56" t="s">
        <v>58</v>
      </c>
      <c r="H555" s="56" t="s">
        <v>88</v>
      </c>
      <c r="I555" s="56" t="s">
        <v>50</v>
      </c>
      <c r="J555" s="56" t="s">
        <v>64</v>
      </c>
      <c r="K555" s="56">
        <v>19.7</v>
      </c>
      <c r="L555" s="56">
        <v>627</v>
      </c>
      <c r="M555" s="56">
        <v>78.099999999999994</v>
      </c>
      <c r="N555" s="56">
        <v>112</v>
      </c>
      <c r="O555" s="56">
        <v>42.2</v>
      </c>
      <c r="P555" s="56">
        <v>473</v>
      </c>
      <c r="Q555" s="56">
        <v>4</v>
      </c>
      <c r="R555" s="56" t="s">
        <v>53</v>
      </c>
      <c r="S555" s="56">
        <v>31.3</v>
      </c>
      <c r="T555" s="56">
        <v>573</v>
      </c>
      <c r="U555" s="56">
        <v>33.5</v>
      </c>
      <c r="V555" s="56">
        <v>553</v>
      </c>
      <c r="W555" s="56">
        <v>36.1</v>
      </c>
      <c r="X555" s="56">
        <v>533</v>
      </c>
      <c r="Y555" s="56">
        <v>11.7</v>
      </c>
      <c r="Z555" s="56" t="s">
        <v>53</v>
      </c>
      <c r="AA555" s="56">
        <v>57.5</v>
      </c>
      <c r="AB555" s="56">
        <v>290</v>
      </c>
      <c r="AC555" s="56">
        <v>32.200000000000003</v>
      </c>
      <c r="AD555" s="56" t="s">
        <v>53</v>
      </c>
      <c r="AE555" s="56">
        <v>29.8</v>
      </c>
      <c r="AF555" s="56">
        <v>627</v>
      </c>
      <c r="AH555" s="56">
        <v>112</v>
      </c>
      <c r="AJ555" s="56">
        <v>473</v>
      </c>
      <c r="AL555" s="56">
        <v>801</v>
      </c>
      <c r="AM555" s="56" t="s">
        <v>2148</v>
      </c>
      <c r="AN555" s="56">
        <v>573</v>
      </c>
      <c r="AP555" s="56">
        <v>553</v>
      </c>
      <c r="AR555" s="56">
        <v>533</v>
      </c>
      <c r="AT555" s="56">
        <v>801</v>
      </c>
      <c r="AU555" s="56" t="s">
        <v>2148</v>
      </c>
      <c r="AV555" s="56">
        <v>290</v>
      </c>
      <c r="AX555" s="56">
        <v>801</v>
      </c>
      <c r="AY555" s="56" t="s">
        <v>2148</v>
      </c>
      <c r="AZ555" s="56">
        <v>553</v>
      </c>
      <c r="BB555" s="56">
        <v>539</v>
      </c>
    </row>
    <row r="556" spans="1:54" ht="16" x14ac:dyDescent="0.2">
      <c r="A556" s="56">
        <v>555</v>
      </c>
      <c r="B556" s="56">
        <v>553</v>
      </c>
      <c r="C556" s="56">
        <v>506</v>
      </c>
      <c r="D556" s="56" t="s">
        <v>858</v>
      </c>
      <c r="E556" s="56" t="s">
        <v>46</v>
      </c>
      <c r="F556" s="56" t="s">
        <v>47</v>
      </c>
      <c r="G556" s="56" t="s">
        <v>77</v>
      </c>
      <c r="H556" s="56" t="s">
        <v>49</v>
      </c>
      <c r="I556" s="56" t="s">
        <v>50</v>
      </c>
      <c r="J556" s="56" t="s">
        <v>64</v>
      </c>
      <c r="K556" s="56">
        <v>12.5</v>
      </c>
      <c r="L556" s="56" t="s">
        <v>52</v>
      </c>
      <c r="M556" s="56">
        <v>9.4</v>
      </c>
      <c r="N556" s="56" t="s">
        <v>52</v>
      </c>
      <c r="O556" s="56">
        <v>9.6</v>
      </c>
      <c r="P556" s="56" t="s">
        <v>53</v>
      </c>
      <c r="Q556" s="56">
        <v>64.099999999999994</v>
      </c>
      <c r="R556" s="56">
        <v>255</v>
      </c>
      <c r="S556" s="56">
        <v>48.2</v>
      </c>
      <c r="T556" s="56">
        <v>447</v>
      </c>
      <c r="U556" s="56">
        <v>22.5</v>
      </c>
      <c r="V556" s="56">
        <v>695</v>
      </c>
      <c r="W556" s="56">
        <v>28.6</v>
      </c>
      <c r="X556" s="56">
        <v>632</v>
      </c>
      <c r="Y556" s="56">
        <v>68.5</v>
      </c>
      <c r="Z556" s="56">
        <v>559</v>
      </c>
      <c r="AA556" s="56">
        <v>28.7</v>
      </c>
      <c r="AB556" s="56">
        <v>581</v>
      </c>
      <c r="AC556" s="56">
        <v>72.900000000000006</v>
      </c>
      <c r="AD556" s="56" t="s">
        <v>859</v>
      </c>
      <c r="AE556" s="56">
        <v>29.8</v>
      </c>
      <c r="AF556" s="56">
        <v>701</v>
      </c>
      <c r="AG556" s="56" t="s">
        <v>2148</v>
      </c>
      <c r="AH556" s="56">
        <v>701</v>
      </c>
      <c r="AI556" s="56" t="s">
        <v>2148</v>
      </c>
      <c r="AJ556" s="56">
        <v>801</v>
      </c>
      <c r="AK556" s="56" t="s">
        <v>2148</v>
      </c>
      <c r="AL556" s="56">
        <v>255</v>
      </c>
      <c r="AN556" s="56">
        <v>447</v>
      </c>
      <c r="AP556" s="56">
        <v>695</v>
      </c>
      <c r="AR556" s="56">
        <v>632</v>
      </c>
      <c r="AT556" s="56">
        <v>559</v>
      </c>
      <c r="AV556" s="56">
        <v>581</v>
      </c>
      <c r="AX556" s="56">
        <v>275</v>
      </c>
      <c r="AY556" s="56" t="s">
        <v>2147</v>
      </c>
      <c r="AZ556" s="56">
        <v>553</v>
      </c>
      <c r="BB556" s="56">
        <v>506</v>
      </c>
    </row>
    <row r="557" spans="1:54" ht="16" x14ac:dyDescent="0.2">
      <c r="A557" s="56">
        <v>556</v>
      </c>
      <c r="B557" s="56">
        <v>555</v>
      </c>
      <c r="C557" s="56">
        <v>535</v>
      </c>
      <c r="D557" s="56" t="s">
        <v>1268</v>
      </c>
      <c r="E557" s="56" t="s">
        <v>147</v>
      </c>
      <c r="F557" s="56" t="s">
        <v>76</v>
      </c>
      <c r="G557" s="56" t="s">
        <v>48</v>
      </c>
      <c r="H557" s="56" t="s">
        <v>49</v>
      </c>
      <c r="I557" s="56" t="s">
        <v>50</v>
      </c>
      <c r="J557" s="56" t="s">
        <v>51</v>
      </c>
      <c r="K557" s="56">
        <v>21.4</v>
      </c>
      <c r="L557" s="56">
        <v>578</v>
      </c>
      <c r="M557" s="56">
        <v>77.3</v>
      </c>
      <c r="N557" s="56">
        <v>114</v>
      </c>
      <c r="O557" s="56">
        <v>28.8</v>
      </c>
      <c r="P557" s="56">
        <v>660</v>
      </c>
      <c r="Q557" s="56">
        <v>16.5</v>
      </c>
      <c r="R557" s="56">
        <v>775</v>
      </c>
      <c r="S557" s="56">
        <v>10.8</v>
      </c>
      <c r="T557" s="56" t="s">
        <v>53</v>
      </c>
      <c r="U557" s="56">
        <v>3.1</v>
      </c>
      <c r="V557" s="56" t="s">
        <v>53</v>
      </c>
      <c r="W557" s="56">
        <v>7.3</v>
      </c>
      <c r="X557" s="56" t="s">
        <v>53</v>
      </c>
      <c r="Y557" s="56">
        <v>26.2</v>
      </c>
      <c r="Z557" s="56" t="s">
        <v>53</v>
      </c>
      <c r="AA557" s="56">
        <v>48.4</v>
      </c>
      <c r="AB557" s="56">
        <v>358</v>
      </c>
      <c r="AC557" s="56">
        <v>45</v>
      </c>
      <c r="AD557" s="56" t="s">
        <v>53</v>
      </c>
      <c r="AE557" s="56">
        <v>29.7</v>
      </c>
      <c r="AF557" s="56">
        <v>578</v>
      </c>
      <c r="AH557" s="56">
        <v>114</v>
      </c>
      <c r="AJ557" s="56">
        <v>660</v>
      </c>
      <c r="AL557" s="56">
        <v>775</v>
      </c>
      <c r="AN557" s="56">
        <v>801</v>
      </c>
      <c r="AO557" s="56" t="s">
        <v>2148</v>
      </c>
      <c r="AP557" s="56">
        <v>801</v>
      </c>
      <c r="AQ557" s="56" t="s">
        <v>2148</v>
      </c>
      <c r="AR557" s="56">
        <v>801</v>
      </c>
      <c r="AS557" s="56" t="s">
        <v>2148</v>
      </c>
      <c r="AT557" s="56">
        <v>801</v>
      </c>
      <c r="AU557" s="56" t="s">
        <v>2148</v>
      </c>
      <c r="AV557" s="56">
        <v>358</v>
      </c>
      <c r="AX557" s="56">
        <v>801</v>
      </c>
      <c r="AY557" s="56" t="s">
        <v>2148</v>
      </c>
      <c r="AZ557" s="56">
        <v>555</v>
      </c>
      <c r="BB557" s="56">
        <v>535</v>
      </c>
    </row>
    <row r="558" spans="1:54" ht="16" x14ac:dyDescent="0.2">
      <c r="A558" s="56">
        <v>557</v>
      </c>
      <c r="B558" s="56">
        <v>556</v>
      </c>
      <c r="C558" s="56">
        <v>477</v>
      </c>
      <c r="D558" s="56" t="s">
        <v>505</v>
      </c>
      <c r="E558" s="56" t="s">
        <v>130</v>
      </c>
      <c r="F558" s="56" t="s">
        <v>76</v>
      </c>
      <c r="G558" s="56" t="s">
        <v>48</v>
      </c>
      <c r="H558" s="56" t="s">
        <v>62</v>
      </c>
      <c r="I558" s="56" t="s">
        <v>50</v>
      </c>
      <c r="J558" s="56" t="s">
        <v>64</v>
      </c>
      <c r="K558" s="56">
        <v>8</v>
      </c>
      <c r="L558" s="56" t="s">
        <v>52</v>
      </c>
      <c r="M558" s="56">
        <v>16.899999999999999</v>
      </c>
      <c r="N558" s="56" t="s">
        <v>52</v>
      </c>
      <c r="O558" s="56">
        <v>28.8</v>
      </c>
      <c r="P558" s="56">
        <v>658</v>
      </c>
      <c r="Q558" s="56">
        <v>96.9</v>
      </c>
      <c r="R558" s="56">
        <v>57</v>
      </c>
      <c r="S558" s="56">
        <v>1.8</v>
      </c>
      <c r="T558" s="56" t="s">
        <v>53</v>
      </c>
      <c r="U558" s="56">
        <v>1.3</v>
      </c>
      <c r="V558" s="56" t="s">
        <v>53</v>
      </c>
      <c r="W558" s="56">
        <v>5.7</v>
      </c>
      <c r="X558" s="56" t="s">
        <v>53</v>
      </c>
      <c r="Y558" s="56">
        <v>28.2</v>
      </c>
      <c r="Z558" s="56" t="s">
        <v>53</v>
      </c>
      <c r="AA558" s="56">
        <v>5.3</v>
      </c>
      <c r="AB558" s="56" t="s">
        <v>53</v>
      </c>
      <c r="AC558" s="56">
        <v>34.700000000000003</v>
      </c>
      <c r="AD558" s="56" t="s">
        <v>53</v>
      </c>
      <c r="AE558" s="56">
        <v>29.6</v>
      </c>
      <c r="AF558" s="56">
        <v>701</v>
      </c>
      <c r="AG558" s="56" t="s">
        <v>2148</v>
      </c>
      <c r="AH558" s="56">
        <v>701</v>
      </c>
      <c r="AI558" s="56" t="s">
        <v>2148</v>
      </c>
      <c r="AJ558" s="56">
        <v>658</v>
      </c>
      <c r="AL558" s="56">
        <v>57</v>
      </c>
      <c r="AN558" s="56">
        <v>801</v>
      </c>
      <c r="AO558" s="56" t="s">
        <v>2148</v>
      </c>
      <c r="AP558" s="56">
        <v>801</v>
      </c>
      <c r="AQ558" s="56" t="s">
        <v>2148</v>
      </c>
      <c r="AR558" s="56">
        <v>801</v>
      </c>
      <c r="AS558" s="56" t="s">
        <v>2148</v>
      </c>
      <c r="AT558" s="56">
        <v>801</v>
      </c>
      <c r="AU558" s="56" t="s">
        <v>2148</v>
      </c>
      <c r="AV558" s="56">
        <v>801</v>
      </c>
      <c r="AW558" s="56" t="s">
        <v>2148</v>
      </c>
      <c r="AX558" s="56">
        <v>801</v>
      </c>
      <c r="AY558" s="56" t="s">
        <v>2148</v>
      </c>
      <c r="AZ558" s="56">
        <v>556</v>
      </c>
      <c r="BB558" s="56">
        <v>477</v>
      </c>
    </row>
    <row r="559" spans="1:54" ht="16" x14ac:dyDescent="0.2">
      <c r="A559" s="56">
        <v>558</v>
      </c>
      <c r="B559" s="56">
        <v>556</v>
      </c>
      <c r="C559" s="56" t="s">
        <v>1122</v>
      </c>
      <c r="D559" s="56" t="s">
        <v>1172</v>
      </c>
      <c r="E559" s="56" t="s">
        <v>46</v>
      </c>
      <c r="F559" s="56" t="s">
        <v>47</v>
      </c>
      <c r="G559" s="56" t="s">
        <v>84</v>
      </c>
      <c r="H559" s="56" t="s">
        <v>49</v>
      </c>
      <c r="I559" s="56" t="s">
        <v>50</v>
      </c>
      <c r="J559" s="56" t="s">
        <v>64</v>
      </c>
      <c r="K559" s="56">
        <v>18.7</v>
      </c>
      <c r="L559" s="56">
        <v>656</v>
      </c>
      <c r="M559" s="56">
        <v>24.9</v>
      </c>
      <c r="N559" s="56">
        <v>541</v>
      </c>
      <c r="O559" s="56">
        <v>8.1</v>
      </c>
      <c r="P559" s="56" t="s">
        <v>53</v>
      </c>
      <c r="Q559" s="56">
        <v>30.2</v>
      </c>
      <c r="R559" s="56">
        <v>585</v>
      </c>
      <c r="S559" s="56">
        <v>48</v>
      </c>
      <c r="T559" s="56">
        <v>448</v>
      </c>
      <c r="U559" s="56">
        <v>43.9</v>
      </c>
      <c r="V559" s="56">
        <v>459</v>
      </c>
      <c r="W559" s="56">
        <v>32.799999999999997</v>
      </c>
      <c r="X559" s="56">
        <v>579</v>
      </c>
      <c r="Y559" s="56">
        <v>74.099999999999994</v>
      </c>
      <c r="Z559" s="56">
        <v>465</v>
      </c>
      <c r="AA559" s="56">
        <v>67.3</v>
      </c>
      <c r="AB559" s="56">
        <v>230</v>
      </c>
      <c r="AC559" s="56">
        <v>57.1</v>
      </c>
      <c r="AD559" s="56">
        <v>558</v>
      </c>
      <c r="AE559" s="56">
        <v>29.6</v>
      </c>
      <c r="AF559" s="56">
        <v>656</v>
      </c>
      <c r="AH559" s="56">
        <v>541</v>
      </c>
      <c r="AJ559" s="56">
        <v>801</v>
      </c>
      <c r="AK559" s="56" t="s">
        <v>2148</v>
      </c>
      <c r="AL559" s="56">
        <v>585</v>
      </c>
      <c r="AN559" s="56">
        <v>448</v>
      </c>
      <c r="AP559" s="56">
        <v>459</v>
      </c>
      <c r="AR559" s="56">
        <v>579</v>
      </c>
      <c r="AT559" s="56">
        <v>465</v>
      </c>
      <c r="AV559" s="56">
        <v>230</v>
      </c>
      <c r="AX559" s="56">
        <v>558</v>
      </c>
      <c r="AZ559" s="56">
        <v>556</v>
      </c>
      <c r="BB559" s="56">
        <v>655.5</v>
      </c>
    </row>
    <row r="560" spans="1:54" ht="16" x14ac:dyDescent="0.2">
      <c r="A560" s="56">
        <v>559</v>
      </c>
      <c r="B560" s="56">
        <v>558</v>
      </c>
      <c r="C560" s="56">
        <v>552</v>
      </c>
      <c r="D560" s="56" t="s">
        <v>1371</v>
      </c>
      <c r="E560" s="56" t="s">
        <v>264</v>
      </c>
      <c r="F560" s="56" t="s">
        <v>76</v>
      </c>
      <c r="G560" s="56" t="s">
        <v>48</v>
      </c>
      <c r="H560" s="56" t="s">
        <v>62</v>
      </c>
      <c r="I560" s="56" t="s">
        <v>50</v>
      </c>
      <c r="J560" s="56" t="s">
        <v>51</v>
      </c>
      <c r="K560" s="56">
        <v>25.6</v>
      </c>
      <c r="L560" s="56">
        <v>494</v>
      </c>
      <c r="M560" s="56">
        <v>20.8</v>
      </c>
      <c r="N560" s="56">
        <v>631</v>
      </c>
      <c r="O560" s="56">
        <v>20.8</v>
      </c>
      <c r="P560" s="56" t="s">
        <v>53</v>
      </c>
      <c r="Q560" s="56">
        <v>17</v>
      </c>
      <c r="R560" s="56">
        <v>764</v>
      </c>
      <c r="S560" s="56">
        <v>100</v>
      </c>
      <c r="T560" s="56">
        <v>1</v>
      </c>
      <c r="U560" s="56">
        <v>100</v>
      </c>
      <c r="V560" s="56">
        <v>20</v>
      </c>
      <c r="W560" s="56">
        <v>74.400000000000006</v>
      </c>
      <c r="X560" s="56">
        <v>238</v>
      </c>
      <c r="Y560" s="56">
        <v>37.1</v>
      </c>
      <c r="Z560" s="56" t="s">
        <v>53</v>
      </c>
      <c r="AA560" s="56">
        <v>7.3</v>
      </c>
      <c r="AB560" s="56" t="s">
        <v>53</v>
      </c>
      <c r="AC560" s="56">
        <v>42.9</v>
      </c>
      <c r="AD560" s="56" t="s">
        <v>53</v>
      </c>
      <c r="AE560" s="56">
        <v>29.5</v>
      </c>
      <c r="AF560" s="56">
        <v>494</v>
      </c>
      <c r="AH560" s="56">
        <v>631</v>
      </c>
      <c r="AJ560" s="56">
        <v>801</v>
      </c>
      <c r="AK560" s="56" t="s">
        <v>2148</v>
      </c>
      <c r="AL560" s="56">
        <v>764</v>
      </c>
      <c r="AN560" s="56">
        <v>1</v>
      </c>
      <c r="AP560" s="56">
        <v>20</v>
      </c>
      <c r="AR560" s="56">
        <v>238</v>
      </c>
      <c r="AT560" s="56">
        <v>801</v>
      </c>
      <c r="AU560" s="56" t="s">
        <v>2148</v>
      </c>
      <c r="AV560" s="56">
        <v>801</v>
      </c>
      <c r="AW560" s="56" t="s">
        <v>2148</v>
      </c>
      <c r="AX560" s="56">
        <v>801</v>
      </c>
      <c r="AY560" s="56" t="s">
        <v>2148</v>
      </c>
      <c r="AZ560" s="56">
        <v>558</v>
      </c>
      <c r="BB560" s="56">
        <v>552</v>
      </c>
    </row>
    <row r="561" spans="1:54" ht="16" x14ac:dyDescent="0.2">
      <c r="A561" s="56">
        <v>560</v>
      </c>
      <c r="B561" s="56">
        <v>558</v>
      </c>
      <c r="C561" s="56">
        <v>526</v>
      </c>
      <c r="D561" s="56" t="s">
        <v>1049</v>
      </c>
      <c r="E561" s="56" t="s">
        <v>80</v>
      </c>
      <c r="F561" s="56" t="s">
        <v>69</v>
      </c>
      <c r="G561" s="56" t="s">
        <v>77</v>
      </c>
      <c r="H561" s="56" t="s">
        <v>49</v>
      </c>
      <c r="I561" s="56" t="s">
        <v>50</v>
      </c>
      <c r="J561" s="56" t="s">
        <v>64</v>
      </c>
      <c r="K561" s="56">
        <v>16</v>
      </c>
      <c r="L561" s="56" t="s">
        <v>52</v>
      </c>
      <c r="M561" s="56">
        <v>18.5</v>
      </c>
      <c r="N561" s="56">
        <v>697</v>
      </c>
      <c r="O561" s="56">
        <v>21.8</v>
      </c>
      <c r="P561" s="56">
        <v>798</v>
      </c>
      <c r="Q561" s="56">
        <v>14.8</v>
      </c>
      <c r="R561" s="56" t="s">
        <v>53</v>
      </c>
      <c r="S561" s="56">
        <v>85.1</v>
      </c>
      <c r="T561" s="56">
        <v>258</v>
      </c>
      <c r="U561" s="56">
        <v>99.5</v>
      </c>
      <c r="V561" s="56">
        <v>62</v>
      </c>
      <c r="W561" s="56">
        <v>99.5</v>
      </c>
      <c r="X561" s="56">
        <v>51</v>
      </c>
      <c r="Y561" s="56">
        <v>84.3</v>
      </c>
      <c r="Z561" s="56">
        <v>271</v>
      </c>
      <c r="AA561" s="56">
        <v>18.399999999999999</v>
      </c>
      <c r="AB561" s="56">
        <v>752</v>
      </c>
      <c r="AC561" s="56">
        <v>71.2</v>
      </c>
      <c r="AD561" s="56" t="s">
        <v>1050</v>
      </c>
      <c r="AE561" s="56">
        <v>29.5</v>
      </c>
      <c r="AF561" s="56">
        <v>701</v>
      </c>
      <c r="AG561" s="56" t="s">
        <v>2148</v>
      </c>
      <c r="AH561" s="56">
        <v>697</v>
      </c>
      <c r="AJ561" s="56">
        <v>798</v>
      </c>
      <c r="AL561" s="56">
        <v>801</v>
      </c>
      <c r="AM561" s="56" t="s">
        <v>2148</v>
      </c>
      <c r="AN561" s="56">
        <v>258</v>
      </c>
      <c r="AP561" s="56">
        <v>62</v>
      </c>
      <c r="AR561" s="56">
        <v>51</v>
      </c>
      <c r="AT561" s="56">
        <v>271</v>
      </c>
      <c r="AV561" s="56">
        <v>752</v>
      </c>
      <c r="AX561" s="56">
        <v>297</v>
      </c>
      <c r="AY561" s="56" t="s">
        <v>2147</v>
      </c>
      <c r="AZ561" s="56">
        <v>558</v>
      </c>
      <c r="BB561" s="56">
        <v>526</v>
      </c>
    </row>
    <row r="562" spans="1:54" ht="16" x14ac:dyDescent="0.2">
      <c r="A562" s="56">
        <v>561</v>
      </c>
      <c r="B562" s="56">
        <v>558</v>
      </c>
      <c r="C562" s="56">
        <v>580</v>
      </c>
      <c r="D562" s="56" t="s">
        <v>1602</v>
      </c>
      <c r="E562" s="56" t="s">
        <v>130</v>
      </c>
      <c r="F562" s="56" t="s">
        <v>76</v>
      </c>
      <c r="G562" s="56" t="s">
        <v>58</v>
      </c>
      <c r="H562" s="56" t="s">
        <v>49</v>
      </c>
      <c r="I562" s="56" t="s">
        <v>50</v>
      </c>
      <c r="J562" s="56" t="s">
        <v>64</v>
      </c>
      <c r="K562" s="56">
        <v>39.799999999999997</v>
      </c>
      <c r="L562" s="56">
        <v>303</v>
      </c>
      <c r="M562" s="56">
        <v>17.399999999999999</v>
      </c>
      <c r="N562" s="56" t="s">
        <v>52</v>
      </c>
      <c r="O562" s="56">
        <v>16.7</v>
      </c>
      <c r="P562" s="56" t="s">
        <v>53</v>
      </c>
      <c r="Q562" s="56">
        <v>37.6</v>
      </c>
      <c r="R562" s="56">
        <v>497</v>
      </c>
      <c r="U562" s="56">
        <v>1.7</v>
      </c>
      <c r="V562" s="56" t="s">
        <v>53</v>
      </c>
      <c r="W562" s="56">
        <v>6</v>
      </c>
      <c r="X562" s="56" t="s">
        <v>53</v>
      </c>
      <c r="Y562" s="56">
        <v>56.9</v>
      </c>
      <c r="Z562" s="56">
        <v>737</v>
      </c>
      <c r="AA562" s="56">
        <v>20.6</v>
      </c>
      <c r="AB562" s="56">
        <v>716</v>
      </c>
      <c r="AC562" s="56">
        <v>59.3</v>
      </c>
      <c r="AD562" s="56" t="s">
        <v>622</v>
      </c>
      <c r="AE562" s="56">
        <v>29.5</v>
      </c>
      <c r="AF562" s="56">
        <v>303</v>
      </c>
      <c r="AH562" s="56">
        <v>701</v>
      </c>
      <c r="AI562" s="56" t="s">
        <v>2148</v>
      </c>
      <c r="AJ562" s="56">
        <v>801</v>
      </c>
      <c r="AK562" s="56" t="s">
        <v>2148</v>
      </c>
      <c r="AL562" s="56">
        <v>497</v>
      </c>
      <c r="AP562" s="56">
        <v>801</v>
      </c>
      <c r="AQ562" s="56" t="s">
        <v>2148</v>
      </c>
      <c r="AR562" s="56">
        <v>801</v>
      </c>
      <c r="AS562" s="56" t="s">
        <v>2148</v>
      </c>
      <c r="AT562" s="56">
        <v>737</v>
      </c>
      <c r="AV562" s="56">
        <v>716</v>
      </c>
      <c r="AX562" s="56">
        <v>514</v>
      </c>
      <c r="AY562" s="56" t="s">
        <v>2147</v>
      </c>
      <c r="AZ562" s="56">
        <v>558</v>
      </c>
      <c r="BB562" s="56">
        <v>580</v>
      </c>
    </row>
    <row r="563" spans="1:54" ht="16" x14ac:dyDescent="0.2">
      <c r="A563" s="56">
        <v>562</v>
      </c>
      <c r="B563" s="56">
        <v>558</v>
      </c>
      <c r="C563" s="56">
        <v>576</v>
      </c>
      <c r="D563" s="56" t="s">
        <v>1415</v>
      </c>
      <c r="E563" s="56" t="s">
        <v>96</v>
      </c>
      <c r="F563" s="56" t="s">
        <v>76</v>
      </c>
      <c r="G563" s="56" t="s">
        <v>58</v>
      </c>
      <c r="H563" s="56" t="s">
        <v>49</v>
      </c>
      <c r="I563" s="56" t="s">
        <v>50</v>
      </c>
      <c r="J563" s="56" t="s">
        <v>51</v>
      </c>
      <c r="K563" s="56">
        <v>27.3</v>
      </c>
      <c r="L563" s="56">
        <v>459</v>
      </c>
      <c r="M563" s="56">
        <v>51.9</v>
      </c>
      <c r="N563" s="56">
        <v>235</v>
      </c>
      <c r="O563" s="56">
        <v>61.3</v>
      </c>
      <c r="P563" s="56">
        <v>290</v>
      </c>
      <c r="Q563" s="56">
        <v>8.9</v>
      </c>
      <c r="R563" s="56" t="s">
        <v>53</v>
      </c>
      <c r="S563" s="56">
        <v>9.5</v>
      </c>
      <c r="T563" s="56" t="s">
        <v>53</v>
      </c>
      <c r="U563" s="56">
        <v>35.299999999999997</v>
      </c>
      <c r="V563" s="56">
        <v>537</v>
      </c>
      <c r="W563" s="56">
        <v>39.200000000000003</v>
      </c>
      <c r="X563" s="56">
        <v>505</v>
      </c>
      <c r="Y563" s="56">
        <v>16.2</v>
      </c>
      <c r="Z563" s="56" t="s">
        <v>53</v>
      </c>
      <c r="AA563" s="56">
        <v>23.4</v>
      </c>
      <c r="AB563" s="56">
        <v>665</v>
      </c>
      <c r="AC563" s="56">
        <v>49.8</v>
      </c>
      <c r="AD563" s="56" t="s">
        <v>1163</v>
      </c>
      <c r="AE563" s="56">
        <v>29.5</v>
      </c>
      <c r="AF563" s="56">
        <v>459</v>
      </c>
      <c r="AH563" s="56">
        <v>235</v>
      </c>
      <c r="AJ563" s="56">
        <v>290</v>
      </c>
      <c r="AL563" s="56">
        <v>801</v>
      </c>
      <c r="AM563" s="56" t="s">
        <v>2148</v>
      </c>
      <c r="AN563" s="56">
        <v>801</v>
      </c>
      <c r="AO563" s="56" t="s">
        <v>2148</v>
      </c>
      <c r="AP563" s="56">
        <v>537</v>
      </c>
      <c r="AR563" s="56">
        <v>505</v>
      </c>
      <c r="AT563" s="56">
        <v>801</v>
      </c>
      <c r="AU563" s="56" t="s">
        <v>2148</v>
      </c>
      <c r="AV563" s="56">
        <v>665</v>
      </c>
      <c r="AX563" s="56">
        <v>706</v>
      </c>
      <c r="AY563" s="56" t="s">
        <v>2147</v>
      </c>
      <c r="AZ563" s="56">
        <v>558</v>
      </c>
      <c r="BB563" s="56">
        <v>576</v>
      </c>
    </row>
    <row r="564" spans="1:54" ht="16" x14ac:dyDescent="0.2">
      <c r="A564" s="56">
        <v>563</v>
      </c>
      <c r="B564" s="56">
        <v>558</v>
      </c>
      <c r="C564" s="56">
        <v>587</v>
      </c>
      <c r="D564" s="56" t="s">
        <v>1140</v>
      </c>
      <c r="E564" s="56" t="s">
        <v>425</v>
      </c>
      <c r="F564" s="56" t="s">
        <v>170</v>
      </c>
      <c r="G564" s="56" t="s">
        <v>84</v>
      </c>
      <c r="H564" s="56" t="s">
        <v>82</v>
      </c>
      <c r="I564" s="56" t="s">
        <v>50</v>
      </c>
      <c r="J564" s="56" t="s">
        <v>64</v>
      </c>
      <c r="K564" s="56">
        <v>17.899999999999999</v>
      </c>
      <c r="L564" s="56">
        <v>682</v>
      </c>
      <c r="M564" s="56">
        <v>14.4</v>
      </c>
      <c r="N564" s="56" t="s">
        <v>52</v>
      </c>
      <c r="O564" s="56">
        <v>6.9</v>
      </c>
      <c r="P564" s="56" t="s">
        <v>53</v>
      </c>
      <c r="Q564" s="56">
        <v>44.5</v>
      </c>
      <c r="R564" s="56">
        <v>420</v>
      </c>
      <c r="S564" s="56">
        <v>29.1</v>
      </c>
      <c r="T564" s="56">
        <v>591</v>
      </c>
      <c r="U564" s="56">
        <v>2.1</v>
      </c>
      <c r="V564" s="56" t="s">
        <v>53</v>
      </c>
      <c r="W564" s="56">
        <v>6.7</v>
      </c>
      <c r="X564" s="56" t="s">
        <v>53</v>
      </c>
      <c r="Y564" s="56">
        <v>95.9</v>
      </c>
      <c r="Z564" s="56">
        <v>62</v>
      </c>
      <c r="AA564" s="56">
        <v>79.400000000000006</v>
      </c>
      <c r="AB564" s="56">
        <v>163</v>
      </c>
      <c r="AC564" s="56">
        <v>63</v>
      </c>
      <c r="AD564" s="56" t="s">
        <v>1141</v>
      </c>
      <c r="AE564" s="56">
        <v>29.5</v>
      </c>
      <c r="AF564" s="56">
        <v>682</v>
      </c>
      <c r="AH564" s="56">
        <v>701</v>
      </c>
      <c r="AI564" s="56" t="s">
        <v>2148</v>
      </c>
      <c r="AJ564" s="56">
        <v>801</v>
      </c>
      <c r="AK564" s="56" t="s">
        <v>2148</v>
      </c>
      <c r="AL564" s="56">
        <v>420</v>
      </c>
      <c r="AN564" s="56">
        <v>591</v>
      </c>
      <c r="AP564" s="56">
        <v>801</v>
      </c>
      <c r="AQ564" s="56" t="s">
        <v>2148</v>
      </c>
      <c r="AR564" s="56">
        <v>801</v>
      </c>
      <c r="AS564" s="56" t="s">
        <v>2148</v>
      </c>
      <c r="AT564" s="56">
        <v>62</v>
      </c>
      <c r="AV564" s="56">
        <v>163</v>
      </c>
      <c r="AX564" s="56">
        <v>441</v>
      </c>
      <c r="AY564" s="56" t="s">
        <v>2147</v>
      </c>
      <c r="AZ564" s="56">
        <v>558</v>
      </c>
      <c r="BB564" s="56">
        <v>587</v>
      </c>
    </row>
    <row r="565" spans="1:54" ht="16" x14ac:dyDescent="0.2">
      <c r="A565" s="56">
        <v>564</v>
      </c>
      <c r="B565" s="56">
        <v>563</v>
      </c>
      <c r="C565" s="56" t="s">
        <v>73</v>
      </c>
      <c r="D565" s="56" t="s">
        <v>1209</v>
      </c>
      <c r="E565" s="56" t="s">
        <v>96</v>
      </c>
      <c r="F565" s="56" t="s">
        <v>76</v>
      </c>
      <c r="G565" s="56" t="s">
        <v>58</v>
      </c>
      <c r="H565" s="56" t="s">
        <v>82</v>
      </c>
      <c r="I565" s="56" t="s">
        <v>50</v>
      </c>
      <c r="J565" s="56" t="s">
        <v>51</v>
      </c>
      <c r="K565" s="56">
        <v>19.8</v>
      </c>
      <c r="L565" s="56">
        <v>623</v>
      </c>
      <c r="M565" s="56">
        <v>22.1</v>
      </c>
      <c r="N565" s="56">
        <v>600</v>
      </c>
      <c r="O565" s="56">
        <v>70.2</v>
      </c>
      <c r="P565" s="56">
        <v>230</v>
      </c>
      <c r="Q565" s="56">
        <v>34.299999999999997</v>
      </c>
      <c r="R565" s="56">
        <v>530</v>
      </c>
      <c r="S565" s="56">
        <v>13.3</v>
      </c>
      <c r="T565" s="56" t="s">
        <v>53</v>
      </c>
      <c r="U565" s="56">
        <v>58</v>
      </c>
      <c r="V565" s="56">
        <v>355</v>
      </c>
      <c r="W565" s="56">
        <v>58.4</v>
      </c>
      <c r="X565" s="56">
        <v>350</v>
      </c>
      <c r="Y565" s="56">
        <v>18.100000000000001</v>
      </c>
      <c r="Z565" s="56" t="s">
        <v>53</v>
      </c>
      <c r="AA565" s="56">
        <v>5.3</v>
      </c>
      <c r="AB565" s="56" t="s">
        <v>53</v>
      </c>
      <c r="AC565" s="56">
        <v>53.3</v>
      </c>
      <c r="AD565" s="56" t="s">
        <v>737</v>
      </c>
      <c r="AE565" s="56">
        <v>29.4</v>
      </c>
      <c r="AF565" s="56">
        <v>623</v>
      </c>
      <c r="AH565" s="56">
        <v>600</v>
      </c>
      <c r="AJ565" s="56">
        <v>230</v>
      </c>
      <c r="AL565" s="56">
        <v>530</v>
      </c>
      <c r="AN565" s="56">
        <v>801</v>
      </c>
      <c r="AO565" s="56" t="s">
        <v>2148</v>
      </c>
      <c r="AP565" s="56">
        <v>355</v>
      </c>
      <c r="AR565" s="56">
        <v>350</v>
      </c>
      <c r="AT565" s="56">
        <v>801</v>
      </c>
      <c r="AU565" s="56" t="s">
        <v>2148</v>
      </c>
      <c r="AV565" s="56">
        <v>801</v>
      </c>
      <c r="AW565" s="56" t="s">
        <v>2148</v>
      </c>
      <c r="AX565" s="56">
        <v>636</v>
      </c>
      <c r="AY565" s="56" t="s">
        <v>2147</v>
      </c>
      <c r="AZ565" s="56">
        <v>563</v>
      </c>
      <c r="BB565" s="56">
        <v>635.5</v>
      </c>
    </row>
    <row r="566" spans="1:54" ht="16" x14ac:dyDescent="0.2">
      <c r="A566" s="56">
        <v>565</v>
      </c>
      <c r="B566" s="56">
        <v>563</v>
      </c>
      <c r="C566" s="56" t="s">
        <v>409</v>
      </c>
      <c r="D566" s="56" t="s">
        <v>1379</v>
      </c>
      <c r="E566" s="56" t="s">
        <v>1046</v>
      </c>
      <c r="F566" s="56" t="s">
        <v>76</v>
      </c>
      <c r="G566" s="56" t="s">
        <v>58</v>
      </c>
      <c r="H566" s="56" t="s">
        <v>88</v>
      </c>
      <c r="I566" s="56" t="s">
        <v>59</v>
      </c>
      <c r="J566" s="56" t="s">
        <v>103</v>
      </c>
      <c r="K566" s="56">
        <v>25.9</v>
      </c>
      <c r="L566" s="56">
        <v>487</v>
      </c>
      <c r="M566" s="56">
        <v>34.700000000000003</v>
      </c>
      <c r="N566" s="56">
        <v>416</v>
      </c>
      <c r="O566" s="56">
        <v>28.9</v>
      </c>
      <c r="P566" s="56">
        <v>652</v>
      </c>
      <c r="Q566" s="56">
        <v>8.9</v>
      </c>
      <c r="R566" s="56" t="s">
        <v>53</v>
      </c>
      <c r="S566" s="56">
        <v>100</v>
      </c>
      <c r="T566" s="56">
        <v>7</v>
      </c>
      <c r="U566" s="56">
        <v>36.9</v>
      </c>
      <c r="V566" s="56">
        <v>528</v>
      </c>
      <c r="W566" s="56">
        <v>38.6</v>
      </c>
      <c r="X566" s="56">
        <v>512</v>
      </c>
      <c r="Y566" s="56">
        <v>67.2</v>
      </c>
      <c r="Z566" s="56">
        <v>586</v>
      </c>
      <c r="AA566" s="56">
        <v>6.1</v>
      </c>
      <c r="AB566" s="56" t="s">
        <v>53</v>
      </c>
      <c r="AC566" s="56">
        <v>47.2</v>
      </c>
      <c r="AD566" s="56" t="s">
        <v>296</v>
      </c>
      <c r="AE566" s="56">
        <v>29.4</v>
      </c>
      <c r="AF566" s="56">
        <v>487</v>
      </c>
      <c r="AH566" s="56">
        <v>416</v>
      </c>
      <c r="AJ566" s="56">
        <v>652</v>
      </c>
      <c r="AL566" s="56">
        <v>801</v>
      </c>
      <c r="AM566" s="56" t="s">
        <v>2148</v>
      </c>
      <c r="AN566" s="56">
        <v>7</v>
      </c>
      <c r="AP566" s="56">
        <v>528</v>
      </c>
      <c r="AR566" s="56">
        <v>512</v>
      </c>
      <c r="AT566" s="56">
        <v>586</v>
      </c>
      <c r="AV566" s="56">
        <v>801</v>
      </c>
      <c r="AW566" s="56" t="s">
        <v>2148</v>
      </c>
      <c r="AX566" s="56">
        <v>783</v>
      </c>
      <c r="AY566" s="56" t="s">
        <v>2147</v>
      </c>
      <c r="AZ566" s="56">
        <v>563</v>
      </c>
      <c r="BB566" s="56">
        <v>615.5</v>
      </c>
    </row>
    <row r="567" spans="1:54" ht="16" x14ac:dyDescent="0.2">
      <c r="A567" s="56">
        <v>566</v>
      </c>
      <c r="B567" s="56">
        <v>563</v>
      </c>
      <c r="C567" s="56">
        <v>574</v>
      </c>
      <c r="D567" s="56" t="s">
        <v>1416</v>
      </c>
      <c r="E567" s="56" t="s">
        <v>289</v>
      </c>
      <c r="F567" s="56" t="s">
        <v>69</v>
      </c>
      <c r="G567" s="56" t="s">
        <v>77</v>
      </c>
      <c r="H567" s="56" t="s">
        <v>82</v>
      </c>
      <c r="I567" s="56" t="s">
        <v>59</v>
      </c>
      <c r="J567" s="56" t="s">
        <v>64</v>
      </c>
      <c r="K567" s="56">
        <v>27.3</v>
      </c>
      <c r="L567" s="56">
        <v>458</v>
      </c>
      <c r="M567" s="56">
        <v>21.5</v>
      </c>
      <c r="N567" s="56">
        <v>613</v>
      </c>
      <c r="O567" s="56">
        <v>45.9</v>
      </c>
      <c r="P567" s="56">
        <v>426</v>
      </c>
      <c r="Q567" s="56">
        <v>7.4</v>
      </c>
      <c r="R567" s="56" t="s">
        <v>53</v>
      </c>
      <c r="S567" s="56">
        <v>14.4</v>
      </c>
      <c r="T567" s="56" t="s">
        <v>53</v>
      </c>
      <c r="U567" s="56">
        <v>76.5</v>
      </c>
      <c r="V567" s="56">
        <v>248</v>
      </c>
      <c r="W567" s="56">
        <v>78.7</v>
      </c>
      <c r="X567" s="56">
        <v>220</v>
      </c>
      <c r="Y567" s="56">
        <v>74.900000000000006</v>
      </c>
      <c r="Z567" s="56">
        <v>444</v>
      </c>
      <c r="AA567" s="56">
        <v>25.9</v>
      </c>
      <c r="AB567" s="56">
        <v>625</v>
      </c>
      <c r="AC567" s="56">
        <v>70.400000000000006</v>
      </c>
      <c r="AD567" s="56" t="s">
        <v>949</v>
      </c>
      <c r="AE567" s="56">
        <v>29.4</v>
      </c>
      <c r="AF567" s="56">
        <v>458</v>
      </c>
      <c r="AH567" s="56">
        <v>613</v>
      </c>
      <c r="AJ567" s="56">
        <v>426</v>
      </c>
      <c r="AL567" s="56">
        <v>801</v>
      </c>
      <c r="AM567" s="56" t="s">
        <v>2148</v>
      </c>
      <c r="AN567" s="56">
        <v>801</v>
      </c>
      <c r="AO567" s="56" t="s">
        <v>2148</v>
      </c>
      <c r="AP567" s="56">
        <v>248</v>
      </c>
      <c r="AR567" s="56">
        <v>220</v>
      </c>
      <c r="AT567" s="56">
        <v>444</v>
      </c>
      <c r="AV567" s="56">
        <v>625</v>
      </c>
      <c r="AX567" s="56">
        <v>311</v>
      </c>
      <c r="AY567" s="56" t="s">
        <v>2147</v>
      </c>
      <c r="AZ567" s="56">
        <v>563</v>
      </c>
      <c r="BB567" s="56">
        <v>574</v>
      </c>
    </row>
    <row r="568" spans="1:54" ht="16" x14ac:dyDescent="0.2">
      <c r="A568" s="56">
        <v>567</v>
      </c>
      <c r="B568" s="56">
        <v>566</v>
      </c>
      <c r="C568" s="56">
        <v>474</v>
      </c>
      <c r="D568" s="56" t="s">
        <v>877</v>
      </c>
      <c r="E568" s="56" t="s">
        <v>80</v>
      </c>
      <c r="F568" s="56" t="s">
        <v>69</v>
      </c>
      <c r="G568" s="56" t="s">
        <v>58</v>
      </c>
      <c r="H568" s="56" t="s">
        <v>82</v>
      </c>
      <c r="I568" s="56" t="s">
        <v>50</v>
      </c>
      <c r="J568" s="56" t="s">
        <v>64</v>
      </c>
      <c r="K568" s="56">
        <v>12.8</v>
      </c>
      <c r="L568" s="56" t="s">
        <v>52</v>
      </c>
      <c r="M568" s="56">
        <v>10.5</v>
      </c>
      <c r="N568" s="56" t="s">
        <v>52</v>
      </c>
      <c r="O568" s="56">
        <v>18.899999999999999</v>
      </c>
      <c r="P568" s="56" t="s">
        <v>53</v>
      </c>
      <c r="Q568" s="56">
        <v>44.4</v>
      </c>
      <c r="R568" s="56">
        <v>422</v>
      </c>
      <c r="S568" s="56">
        <v>38.1</v>
      </c>
      <c r="T568" s="56">
        <v>515</v>
      </c>
      <c r="U568" s="56">
        <v>77.400000000000006</v>
      </c>
      <c r="V568" s="56">
        <v>239</v>
      </c>
      <c r="W568" s="56">
        <v>79.5</v>
      </c>
      <c r="X568" s="56">
        <v>210</v>
      </c>
      <c r="Y568" s="56">
        <v>74.7</v>
      </c>
      <c r="Z568" s="56">
        <v>447</v>
      </c>
      <c r="AA568" s="56">
        <v>16.899999999999999</v>
      </c>
      <c r="AB568" s="56">
        <v>787</v>
      </c>
      <c r="AC568" s="56">
        <v>78</v>
      </c>
      <c r="AD568" s="56" t="s">
        <v>878</v>
      </c>
      <c r="AE568" s="56">
        <v>29.3</v>
      </c>
      <c r="AF568" s="56">
        <v>701</v>
      </c>
      <c r="AG568" s="56" t="s">
        <v>2148</v>
      </c>
      <c r="AH568" s="56">
        <v>701</v>
      </c>
      <c r="AI568" s="56" t="s">
        <v>2148</v>
      </c>
      <c r="AJ568" s="56">
        <v>801</v>
      </c>
      <c r="AK568" s="56" t="s">
        <v>2148</v>
      </c>
      <c r="AL568" s="56">
        <v>422</v>
      </c>
      <c r="AN568" s="56">
        <v>515</v>
      </c>
      <c r="AP568" s="56">
        <v>239</v>
      </c>
      <c r="AR568" s="56">
        <v>210</v>
      </c>
      <c r="AT568" s="56">
        <v>447</v>
      </c>
      <c r="AV568" s="56">
        <v>787</v>
      </c>
      <c r="AX568" s="56">
        <v>195</v>
      </c>
      <c r="AY568" s="56" t="s">
        <v>2147</v>
      </c>
      <c r="AZ568" s="56">
        <v>566</v>
      </c>
      <c r="BB568" s="56">
        <v>474</v>
      </c>
    </row>
    <row r="569" spans="1:54" ht="16" x14ac:dyDescent="0.2">
      <c r="A569" s="56">
        <v>568</v>
      </c>
      <c r="B569" s="56">
        <v>566</v>
      </c>
      <c r="C569" s="56">
        <v>531</v>
      </c>
      <c r="D569" s="56" t="s">
        <v>627</v>
      </c>
      <c r="E569" s="56" t="s">
        <v>130</v>
      </c>
      <c r="F569" s="56" t="s">
        <v>76</v>
      </c>
      <c r="G569" s="56" t="s">
        <v>58</v>
      </c>
      <c r="H569" s="56" t="s">
        <v>62</v>
      </c>
      <c r="I569" s="56" t="s">
        <v>50</v>
      </c>
      <c r="J569" s="56" t="s">
        <v>64</v>
      </c>
      <c r="K569" s="56">
        <v>9.3000000000000007</v>
      </c>
      <c r="L569" s="56" t="s">
        <v>52</v>
      </c>
      <c r="M569" s="56">
        <v>19.399999999999999</v>
      </c>
      <c r="N569" s="56">
        <v>670</v>
      </c>
      <c r="O569" s="56">
        <v>5.2</v>
      </c>
      <c r="P569" s="56" t="s">
        <v>53</v>
      </c>
      <c r="Q569" s="56">
        <v>98</v>
      </c>
      <c r="R569" s="56">
        <v>47</v>
      </c>
      <c r="S569" s="56">
        <v>2.5</v>
      </c>
      <c r="T569" s="56" t="s">
        <v>53</v>
      </c>
      <c r="U569" s="56">
        <v>1.2</v>
      </c>
      <c r="V569" s="56" t="s">
        <v>53</v>
      </c>
      <c r="W569" s="56">
        <v>5.6</v>
      </c>
      <c r="X569" s="56" t="s">
        <v>53</v>
      </c>
      <c r="Y569" s="56">
        <v>30.5</v>
      </c>
      <c r="Z569" s="56" t="s">
        <v>53</v>
      </c>
      <c r="AA569" s="56">
        <v>10.3</v>
      </c>
      <c r="AB569" s="56" t="s">
        <v>53</v>
      </c>
      <c r="AC569" s="56">
        <v>48.3</v>
      </c>
      <c r="AD569" s="56" t="s">
        <v>628</v>
      </c>
      <c r="AE569" s="56">
        <v>29.3</v>
      </c>
      <c r="AF569" s="56">
        <v>701</v>
      </c>
      <c r="AG569" s="56" t="s">
        <v>2148</v>
      </c>
      <c r="AH569" s="56">
        <v>670</v>
      </c>
      <c r="AJ569" s="56">
        <v>801</v>
      </c>
      <c r="AK569" s="56" t="s">
        <v>2148</v>
      </c>
      <c r="AL569" s="56">
        <v>47</v>
      </c>
      <c r="AN569" s="56">
        <v>801</v>
      </c>
      <c r="AO569" s="56" t="s">
        <v>2148</v>
      </c>
      <c r="AP569" s="56">
        <v>801</v>
      </c>
      <c r="AQ569" s="56" t="s">
        <v>2148</v>
      </c>
      <c r="AR569" s="56">
        <v>801</v>
      </c>
      <c r="AS569" s="56" t="s">
        <v>2148</v>
      </c>
      <c r="AT569" s="56">
        <v>801</v>
      </c>
      <c r="AU569" s="56" t="s">
        <v>2148</v>
      </c>
      <c r="AV569" s="56">
        <v>801</v>
      </c>
      <c r="AW569" s="56" t="s">
        <v>2148</v>
      </c>
      <c r="AX569" s="56">
        <v>749</v>
      </c>
      <c r="AY569" s="56" t="s">
        <v>2147</v>
      </c>
      <c r="AZ569" s="56">
        <v>566</v>
      </c>
      <c r="BB569" s="56">
        <v>531</v>
      </c>
    </row>
    <row r="570" spans="1:54" ht="16" x14ac:dyDescent="0.2">
      <c r="A570" s="56">
        <v>569</v>
      </c>
      <c r="B570" s="56">
        <v>566</v>
      </c>
      <c r="C570" s="56" t="s">
        <v>479</v>
      </c>
      <c r="D570" s="56" t="s">
        <v>1470</v>
      </c>
      <c r="E570" s="56" t="s">
        <v>75</v>
      </c>
      <c r="F570" s="56" t="s">
        <v>76</v>
      </c>
      <c r="G570" s="56" t="s">
        <v>77</v>
      </c>
      <c r="H570" s="56" t="s">
        <v>62</v>
      </c>
      <c r="I570" s="56" t="s">
        <v>50</v>
      </c>
      <c r="J570" s="56" t="s">
        <v>64</v>
      </c>
      <c r="K570" s="56">
        <v>29.7</v>
      </c>
      <c r="L570" s="56">
        <v>416</v>
      </c>
      <c r="M570" s="56">
        <v>50</v>
      </c>
      <c r="N570" s="56">
        <v>255</v>
      </c>
      <c r="O570" s="56">
        <v>21.3</v>
      </c>
      <c r="P570" s="56" t="s">
        <v>53</v>
      </c>
      <c r="Q570" s="56">
        <v>16.600000000000001</v>
      </c>
      <c r="R570" s="56">
        <v>771</v>
      </c>
      <c r="S570" s="56">
        <v>8.9</v>
      </c>
      <c r="T570" s="56" t="s">
        <v>53</v>
      </c>
      <c r="U570" s="56">
        <v>9.1</v>
      </c>
      <c r="V570" s="56" t="s">
        <v>53</v>
      </c>
      <c r="W570" s="56">
        <v>7</v>
      </c>
      <c r="X570" s="56" t="s">
        <v>53</v>
      </c>
      <c r="Y570" s="56">
        <v>26</v>
      </c>
      <c r="Z570" s="56" t="s">
        <v>53</v>
      </c>
      <c r="AA570" s="56">
        <v>83.6</v>
      </c>
      <c r="AB570" s="56">
        <v>142</v>
      </c>
      <c r="AC570" s="56">
        <v>44.5</v>
      </c>
      <c r="AD570" s="56" t="s">
        <v>53</v>
      </c>
      <c r="AE570" s="56">
        <v>29.3</v>
      </c>
      <c r="AF570" s="56">
        <v>416</v>
      </c>
      <c r="AH570" s="56">
        <v>255</v>
      </c>
      <c r="AJ570" s="56">
        <v>801</v>
      </c>
      <c r="AK570" s="56" t="s">
        <v>2148</v>
      </c>
      <c r="AL570" s="56">
        <v>771</v>
      </c>
      <c r="AN570" s="56">
        <v>801</v>
      </c>
      <c r="AO570" s="56" t="s">
        <v>2148</v>
      </c>
      <c r="AP570" s="56">
        <v>801</v>
      </c>
      <c r="AQ570" s="56" t="s">
        <v>2148</v>
      </c>
      <c r="AR570" s="56">
        <v>801</v>
      </c>
      <c r="AS570" s="56" t="s">
        <v>2148</v>
      </c>
      <c r="AT570" s="56">
        <v>801</v>
      </c>
      <c r="AU570" s="56" t="s">
        <v>2148</v>
      </c>
      <c r="AV570" s="56">
        <v>142</v>
      </c>
      <c r="AX570" s="56">
        <v>801</v>
      </c>
      <c r="AY570" s="56" t="s">
        <v>2148</v>
      </c>
      <c r="AZ570" s="56">
        <v>566</v>
      </c>
      <c r="BB570" s="56">
        <v>625.5</v>
      </c>
    </row>
    <row r="571" spans="1:54" ht="16" x14ac:dyDescent="0.2">
      <c r="A571" s="56">
        <v>570</v>
      </c>
      <c r="B571" s="56">
        <v>566</v>
      </c>
      <c r="C571" s="56" t="s">
        <v>73</v>
      </c>
      <c r="D571" s="56" t="s">
        <v>774</v>
      </c>
      <c r="E571" s="56" t="s">
        <v>130</v>
      </c>
      <c r="F571" s="56" t="s">
        <v>76</v>
      </c>
      <c r="G571" s="56" t="s">
        <v>58</v>
      </c>
      <c r="H571" s="56" t="s">
        <v>49</v>
      </c>
      <c r="I571" s="56" t="s">
        <v>50</v>
      </c>
      <c r="J571" s="56" t="s">
        <v>64</v>
      </c>
      <c r="K571" s="56">
        <v>11.1</v>
      </c>
      <c r="L571" s="56" t="s">
        <v>52</v>
      </c>
      <c r="M571" s="56">
        <v>20.3</v>
      </c>
      <c r="N571" s="56">
        <v>647</v>
      </c>
      <c r="O571" s="56">
        <v>47.1</v>
      </c>
      <c r="P571" s="56">
        <v>420</v>
      </c>
      <c r="Q571" s="56">
        <v>63.8</v>
      </c>
      <c r="R571" s="56">
        <v>257</v>
      </c>
      <c r="U571" s="56">
        <v>3.3</v>
      </c>
      <c r="V571" s="56" t="s">
        <v>53</v>
      </c>
      <c r="W571" s="56">
        <v>7.5</v>
      </c>
      <c r="X571" s="56" t="s">
        <v>53</v>
      </c>
      <c r="Y571" s="56">
        <v>54.7</v>
      </c>
      <c r="Z571" s="56">
        <v>773</v>
      </c>
      <c r="AA571" s="56">
        <v>30.4</v>
      </c>
      <c r="AB571" s="56">
        <v>547</v>
      </c>
      <c r="AC571" s="56">
        <v>43</v>
      </c>
      <c r="AD571" s="56" t="s">
        <v>53</v>
      </c>
      <c r="AE571" s="56">
        <v>29.3</v>
      </c>
      <c r="AF571" s="56">
        <v>701</v>
      </c>
      <c r="AG571" s="56" t="s">
        <v>2148</v>
      </c>
      <c r="AH571" s="56">
        <v>647</v>
      </c>
      <c r="AJ571" s="56">
        <v>420</v>
      </c>
      <c r="AL571" s="56">
        <v>257</v>
      </c>
      <c r="AP571" s="56">
        <v>801</v>
      </c>
      <c r="AQ571" s="56" t="s">
        <v>2148</v>
      </c>
      <c r="AR571" s="56">
        <v>801</v>
      </c>
      <c r="AS571" s="56" t="s">
        <v>2148</v>
      </c>
      <c r="AT571" s="56">
        <v>773</v>
      </c>
      <c r="AV571" s="56">
        <v>547</v>
      </c>
      <c r="AX571" s="56">
        <v>801</v>
      </c>
      <c r="AY571" s="56" t="s">
        <v>2148</v>
      </c>
      <c r="AZ571" s="56">
        <v>566</v>
      </c>
      <c r="BB571" s="56">
        <v>635.5</v>
      </c>
    </row>
    <row r="572" spans="1:54" ht="16" x14ac:dyDescent="0.2">
      <c r="A572" s="56">
        <v>571</v>
      </c>
      <c r="B572" s="56">
        <v>566</v>
      </c>
      <c r="C572" s="56" t="s">
        <v>409</v>
      </c>
      <c r="D572" s="56" t="s">
        <v>1284</v>
      </c>
      <c r="E572" s="56" t="s">
        <v>423</v>
      </c>
      <c r="F572" s="56" t="s">
        <v>69</v>
      </c>
      <c r="G572" s="56" t="s">
        <v>77</v>
      </c>
      <c r="H572" s="56" t="s">
        <v>82</v>
      </c>
      <c r="I572" s="56" t="s">
        <v>50</v>
      </c>
      <c r="J572" s="56" t="s">
        <v>64</v>
      </c>
      <c r="K572" s="56">
        <v>22.2</v>
      </c>
      <c r="L572" s="56">
        <v>564</v>
      </c>
      <c r="M572" s="56">
        <v>17.100000000000001</v>
      </c>
      <c r="N572" s="56" t="s">
        <v>52</v>
      </c>
      <c r="O572" s="56">
        <v>28.3</v>
      </c>
      <c r="P572" s="56">
        <v>676</v>
      </c>
      <c r="Q572" s="56">
        <v>38.6</v>
      </c>
      <c r="R572" s="56">
        <v>485</v>
      </c>
      <c r="S572" s="56">
        <v>21.3</v>
      </c>
      <c r="T572" s="56">
        <v>694</v>
      </c>
      <c r="U572" s="56">
        <v>26</v>
      </c>
      <c r="V572" s="56">
        <v>645</v>
      </c>
      <c r="W572" s="56">
        <v>32</v>
      </c>
      <c r="X572" s="56">
        <v>589</v>
      </c>
      <c r="Y572" s="56">
        <v>83.6</v>
      </c>
      <c r="Z572" s="56">
        <v>284</v>
      </c>
      <c r="AA572" s="56">
        <v>15.7</v>
      </c>
      <c r="AB572" s="56" t="s">
        <v>53</v>
      </c>
      <c r="AC572" s="56">
        <v>67.7</v>
      </c>
      <c r="AD572" s="56" t="s">
        <v>1285</v>
      </c>
      <c r="AE572" s="56">
        <v>29.3</v>
      </c>
      <c r="AF572" s="56">
        <v>564</v>
      </c>
      <c r="AH572" s="56">
        <v>701</v>
      </c>
      <c r="AI572" s="56" t="s">
        <v>2148</v>
      </c>
      <c r="AJ572" s="56">
        <v>676</v>
      </c>
      <c r="AL572" s="56">
        <v>485</v>
      </c>
      <c r="AN572" s="56">
        <v>694</v>
      </c>
      <c r="AP572" s="56">
        <v>645</v>
      </c>
      <c r="AR572" s="56">
        <v>589</v>
      </c>
      <c r="AT572" s="56">
        <v>284</v>
      </c>
      <c r="AV572" s="56">
        <v>801</v>
      </c>
      <c r="AW572" s="56" t="s">
        <v>2148</v>
      </c>
      <c r="AX572" s="56">
        <v>353</v>
      </c>
      <c r="AY572" s="56" t="s">
        <v>2147</v>
      </c>
      <c r="AZ572" s="56">
        <v>566</v>
      </c>
      <c r="BB572" s="56">
        <v>615.5</v>
      </c>
    </row>
    <row r="573" spans="1:54" ht="16" x14ac:dyDescent="0.2">
      <c r="A573" s="56">
        <v>572</v>
      </c>
      <c r="B573" s="56">
        <v>571</v>
      </c>
      <c r="C573" s="56">
        <v>501</v>
      </c>
      <c r="D573" s="56" t="s">
        <v>793</v>
      </c>
      <c r="E573" s="56" t="s">
        <v>46</v>
      </c>
      <c r="F573" s="56" t="s">
        <v>47</v>
      </c>
      <c r="G573" s="56" t="s">
        <v>58</v>
      </c>
      <c r="H573" s="56" t="s">
        <v>62</v>
      </c>
      <c r="I573" s="56" t="s">
        <v>50</v>
      </c>
      <c r="J573" s="56" t="s">
        <v>64</v>
      </c>
      <c r="K573" s="56">
        <v>11.3</v>
      </c>
      <c r="L573" s="56" t="s">
        <v>52</v>
      </c>
      <c r="M573" s="56">
        <v>22.5</v>
      </c>
      <c r="N573" s="56">
        <v>588</v>
      </c>
      <c r="O573" s="56">
        <v>18.8</v>
      </c>
      <c r="P573" s="56" t="s">
        <v>53</v>
      </c>
      <c r="Q573" s="56">
        <v>69.900000000000006</v>
      </c>
      <c r="R573" s="56">
        <v>216</v>
      </c>
      <c r="S573" s="56">
        <v>28.7</v>
      </c>
      <c r="T573" s="56">
        <v>599</v>
      </c>
      <c r="U573" s="56">
        <v>11.2</v>
      </c>
      <c r="V573" s="56" t="s">
        <v>53</v>
      </c>
      <c r="W573" s="56">
        <v>17.100000000000001</v>
      </c>
      <c r="X573" s="56" t="s">
        <v>53</v>
      </c>
      <c r="Y573" s="56">
        <v>30.9</v>
      </c>
      <c r="Z573" s="56" t="s">
        <v>53</v>
      </c>
      <c r="AA573" s="56">
        <v>29.4</v>
      </c>
      <c r="AB573" s="56">
        <v>558</v>
      </c>
      <c r="AC573" s="56">
        <v>54.7</v>
      </c>
      <c r="AD573" s="56" t="s">
        <v>729</v>
      </c>
      <c r="AE573" s="56">
        <v>29.2</v>
      </c>
      <c r="AF573" s="56">
        <v>701</v>
      </c>
      <c r="AG573" s="56" t="s">
        <v>2148</v>
      </c>
      <c r="AH573" s="56">
        <v>588</v>
      </c>
      <c r="AJ573" s="56">
        <v>801</v>
      </c>
      <c r="AK573" s="56" t="s">
        <v>2148</v>
      </c>
      <c r="AL573" s="56">
        <v>216</v>
      </c>
      <c r="AN573" s="56">
        <v>599</v>
      </c>
      <c r="AP573" s="56">
        <v>801</v>
      </c>
      <c r="AQ573" s="56" t="s">
        <v>2148</v>
      </c>
      <c r="AR573" s="56">
        <v>801</v>
      </c>
      <c r="AS573" s="56" t="s">
        <v>2148</v>
      </c>
      <c r="AT573" s="56">
        <v>801</v>
      </c>
      <c r="AU573" s="56" t="s">
        <v>2148</v>
      </c>
      <c r="AV573" s="56">
        <v>558</v>
      </c>
      <c r="AX573" s="56">
        <v>608</v>
      </c>
      <c r="AY573" s="56" t="s">
        <v>2147</v>
      </c>
      <c r="AZ573" s="56">
        <v>571</v>
      </c>
      <c r="BB573" s="56">
        <v>501</v>
      </c>
    </row>
    <row r="574" spans="1:54" ht="16" x14ac:dyDescent="0.2">
      <c r="A574" s="56">
        <v>573</v>
      </c>
      <c r="B574" s="56">
        <v>571</v>
      </c>
      <c r="C574" s="56" t="s">
        <v>406</v>
      </c>
      <c r="D574" s="56" t="s">
        <v>1517</v>
      </c>
      <c r="E574" s="56" t="s">
        <v>233</v>
      </c>
      <c r="F574" s="56" t="s">
        <v>76</v>
      </c>
      <c r="G574" s="56" t="s">
        <v>77</v>
      </c>
      <c r="H574" s="56" t="s">
        <v>82</v>
      </c>
      <c r="I574" s="56" t="s">
        <v>50</v>
      </c>
      <c r="J574" s="56" t="s">
        <v>64</v>
      </c>
      <c r="K574" s="56">
        <v>33</v>
      </c>
      <c r="L574" s="56">
        <v>371</v>
      </c>
      <c r="M574" s="56">
        <v>50.5</v>
      </c>
      <c r="N574" s="56">
        <v>251</v>
      </c>
      <c r="O574" s="56">
        <v>18.5</v>
      </c>
      <c r="P574" s="56" t="s">
        <v>53</v>
      </c>
      <c r="Q574" s="56">
        <v>11.8</v>
      </c>
      <c r="R574" s="56" t="s">
        <v>53</v>
      </c>
      <c r="S574" s="56">
        <v>3.9</v>
      </c>
      <c r="T574" s="56" t="s">
        <v>53</v>
      </c>
      <c r="U574" s="56">
        <v>6.1</v>
      </c>
      <c r="V574" s="56" t="s">
        <v>53</v>
      </c>
      <c r="W574" s="56">
        <v>10.9</v>
      </c>
      <c r="X574" s="56" t="s">
        <v>53</v>
      </c>
      <c r="Y574" s="56">
        <v>73.5</v>
      </c>
      <c r="Z574" s="56">
        <v>483</v>
      </c>
      <c r="AA574" s="56">
        <v>30.8</v>
      </c>
      <c r="AB574" s="56">
        <v>536</v>
      </c>
      <c r="AC574" s="56">
        <v>58.3</v>
      </c>
      <c r="AD574" s="56" t="s">
        <v>804</v>
      </c>
      <c r="AE574" s="56">
        <v>29.2</v>
      </c>
      <c r="AF574" s="56">
        <v>371</v>
      </c>
      <c r="AH574" s="56">
        <v>251</v>
      </c>
      <c r="AJ574" s="56">
        <v>801</v>
      </c>
      <c r="AK574" s="56" t="s">
        <v>2148</v>
      </c>
      <c r="AL574" s="56">
        <v>801</v>
      </c>
      <c r="AM574" s="56" t="s">
        <v>2148</v>
      </c>
      <c r="AN574" s="56">
        <v>801</v>
      </c>
      <c r="AO574" s="56" t="s">
        <v>2148</v>
      </c>
      <c r="AP574" s="56">
        <v>801</v>
      </c>
      <c r="AQ574" s="56" t="s">
        <v>2148</v>
      </c>
      <c r="AR574" s="56">
        <v>801</v>
      </c>
      <c r="AS574" s="56" t="s">
        <v>2148</v>
      </c>
      <c r="AT574" s="56">
        <v>483</v>
      </c>
      <c r="AV574" s="56">
        <v>536</v>
      </c>
      <c r="AX574" s="56">
        <v>539</v>
      </c>
      <c r="AY574" s="56" t="s">
        <v>2147</v>
      </c>
      <c r="AZ574" s="56">
        <v>571</v>
      </c>
      <c r="BB574" s="56">
        <v>645.5</v>
      </c>
    </row>
    <row r="575" spans="1:54" ht="16" x14ac:dyDescent="0.2">
      <c r="A575" s="56">
        <v>574</v>
      </c>
      <c r="B575" s="56">
        <v>571</v>
      </c>
      <c r="C575" s="56">
        <v>489</v>
      </c>
      <c r="D575" s="56" t="s">
        <v>478</v>
      </c>
      <c r="E575" s="56" t="s">
        <v>284</v>
      </c>
      <c r="F575" s="56" t="s">
        <v>76</v>
      </c>
      <c r="G575" s="56" t="s">
        <v>58</v>
      </c>
      <c r="H575" s="56" t="s">
        <v>62</v>
      </c>
      <c r="I575" s="56" t="s">
        <v>50</v>
      </c>
      <c r="J575" s="56" t="s">
        <v>64</v>
      </c>
      <c r="K575" s="56">
        <v>7.8</v>
      </c>
      <c r="L575" s="56" t="s">
        <v>52</v>
      </c>
      <c r="M575" s="56">
        <v>22.6</v>
      </c>
      <c r="N575" s="56">
        <v>586</v>
      </c>
      <c r="O575" s="56">
        <v>6.4</v>
      </c>
      <c r="P575" s="56" t="s">
        <v>53</v>
      </c>
      <c r="Q575" s="56">
        <v>97.7</v>
      </c>
      <c r="R575" s="56">
        <v>50</v>
      </c>
      <c r="S575" s="56">
        <v>2.2000000000000002</v>
      </c>
      <c r="T575" s="56" t="s">
        <v>53</v>
      </c>
      <c r="U575" s="56">
        <v>3.9</v>
      </c>
      <c r="V575" s="56" t="s">
        <v>53</v>
      </c>
      <c r="W575" s="56">
        <v>7.7</v>
      </c>
      <c r="X575" s="56" t="s">
        <v>53</v>
      </c>
      <c r="Y575" s="56">
        <v>45.7</v>
      </c>
      <c r="Z575" s="56" t="s">
        <v>53</v>
      </c>
      <c r="AA575" s="56">
        <v>9.6</v>
      </c>
      <c r="AB575" s="56" t="s">
        <v>53</v>
      </c>
      <c r="AC575" s="56">
        <v>28</v>
      </c>
      <c r="AD575" s="56" t="s">
        <v>53</v>
      </c>
      <c r="AE575" s="56">
        <v>29.2</v>
      </c>
      <c r="AF575" s="56">
        <v>701</v>
      </c>
      <c r="AG575" s="56" t="s">
        <v>2148</v>
      </c>
      <c r="AH575" s="56">
        <v>586</v>
      </c>
      <c r="AJ575" s="56">
        <v>801</v>
      </c>
      <c r="AK575" s="56" t="s">
        <v>2148</v>
      </c>
      <c r="AL575" s="56">
        <v>50</v>
      </c>
      <c r="AN575" s="56">
        <v>801</v>
      </c>
      <c r="AO575" s="56" t="s">
        <v>2148</v>
      </c>
      <c r="AP575" s="56">
        <v>801</v>
      </c>
      <c r="AQ575" s="56" t="s">
        <v>2148</v>
      </c>
      <c r="AR575" s="56">
        <v>801</v>
      </c>
      <c r="AS575" s="56" t="s">
        <v>2148</v>
      </c>
      <c r="AT575" s="56">
        <v>801</v>
      </c>
      <c r="AU575" s="56" t="s">
        <v>2148</v>
      </c>
      <c r="AV575" s="56">
        <v>801</v>
      </c>
      <c r="AW575" s="56" t="s">
        <v>2148</v>
      </c>
      <c r="AX575" s="56">
        <v>801</v>
      </c>
      <c r="AY575" s="56" t="s">
        <v>2148</v>
      </c>
      <c r="AZ575" s="56">
        <v>571</v>
      </c>
      <c r="BB575" s="56">
        <v>489</v>
      </c>
    </row>
    <row r="576" spans="1:54" ht="16" x14ac:dyDescent="0.2">
      <c r="A576" s="56">
        <v>575</v>
      </c>
      <c r="B576" s="56">
        <v>571</v>
      </c>
      <c r="C576" s="56" t="s">
        <v>409</v>
      </c>
      <c r="D576" s="56" t="s">
        <v>1633</v>
      </c>
      <c r="E576" s="56" t="s">
        <v>220</v>
      </c>
      <c r="F576" s="56" t="s">
        <v>47</v>
      </c>
      <c r="G576" s="56" t="s">
        <v>58</v>
      </c>
      <c r="H576" s="56" t="s">
        <v>49</v>
      </c>
      <c r="I576" s="56" t="s">
        <v>50</v>
      </c>
      <c r="J576" s="56" t="s">
        <v>51</v>
      </c>
      <c r="K576" s="56">
        <v>42.5</v>
      </c>
      <c r="L576" s="56">
        <v>279</v>
      </c>
      <c r="M576" s="56">
        <v>23.5</v>
      </c>
      <c r="N576" s="56">
        <v>570</v>
      </c>
      <c r="O576" s="56">
        <v>17.2</v>
      </c>
      <c r="P576" s="56" t="s">
        <v>53</v>
      </c>
      <c r="Q576" s="56">
        <v>14.6</v>
      </c>
      <c r="R576" s="56" t="s">
        <v>53</v>
      </c>
      <c r="S576" s="56">
        <v>16.100000000000001</v>
      </c>
      <c r="T576" s="56">
        <v>776</v>
      </c>
      <c r="U576" s="56">
        <v>2.6</v>
      </c>
      <c r="V576" s="56" t="s">
        <v>53</v>
      </c>
      <c r="W576" s="56">
        <v>7.1</v>
      </c>
      <c r="X576" s="56" t="s">
        <v>53</v>
      </c>
      <c r="Y576" s="56">
        <v>46.1</v>
      </c>
      <c r="Z576" s="56" t="s">
        <v>53</v>
      </c>
      <c r="AA576" s="56">
        <v>73.400000000000006</v>
      </c>
      <c r="AB576" s="56">
        <v>192</v>
      </c>
      <c r="AC576" s="56">
        <v>51.3</v>
      </c>
      <c r="AD576" s="56" t="s">
        <v>856</v>
      </c>
      <c r="AE576" s="56">
        <v>29.2</v>
      </c>
      <c r="AF576" s="56">
        <v>279</v>
      </c>
      <c r="AH576" s="56">
        <v>570</v>
      </c>
      <c r="AJ576" s="56">
        <v>801</v>
      </c>
      <c r="AK576" s="56" t="s">
        <v>2148</v>
      </c>
      <c r="AL576" s="56">
        <v>801</v>
      </c>
      <c r="AM576" s="56" t="s">
        <v>2148</v>
      </c>
      <c r="AN576" s="56">
        <v>776</v>
      </c>
      <c r="AP576" s="56">
        <v>801</v>
      </c>
      <c r="AQ576" s="56" t="s">
        <v>2148</v>
      </c>
      <c r="AR576" s="56">
        <v>801</v>
      </c>
      <c r="AS576" s="56" t="s">
        <v>2148</v>
      </c>
      <c r="AT576" s="56">
        <v>801</v>
      </c>
      <c r="AU576" s="56" t="s">
        <v>2148</v>
      </c>
      <c r="AV576" s="56">
        <v>192</v>
      </c>
      <c r="AX576" s="56">
        <v>677</v>
      </c>
      <c r="AY576" s="56" t="s">
        <v>2147</v>
      </c>
      <c r="AZ576" s="56">
        <v>571</v>
      </c>
      <c r="BB576" s="56">
        <v>615.5</v>
      </c>
    </row>
    <row r="577" spans="1:54" ht="16" x14ac:dyDescent="0.2">
      <c r="A577" s="56">
        <v>576</v>
      </c>
      <c r="B577" s="56">
        <v>575</v>
      </c>
      <c r="C577" s="56" t="s">
        <v>409</v>
      </c>
      <c r="D577" s="56" t="s">
        <v>1127</v>
      </c>
      <c r="E577" s="56" t="s">
        <v>209</v>
      </c>
      <c r="F577" s="56" t="s">
        <v>69</v>
      </c>
      <c r="G577" s="56" t="s">
        <v>77</v>
      </c>
      <c r="H577" s="56" t="s">
        <v>62</v>
      </c>
      <c r="I577" s="56" t="s">
        <v>50</v>
      </c>
      <c r="J577" s="56" t="s">
        <v>64</v>
      </c>
      <c r="K577" s="56">
        <v>17.7</v>
      </c>
      <c r="L577" s="56">
        <v>691</v>
      </c>
      <c r="M577" s="56">
        <v>36.4</v>
      </c>
      <c r="N577" s="56">
        <v>393</v>
      </c>
      <c r="O577" s="56">
        <v>37</v>
      </c>
      <c r="P577" s="56">
        <v>544</v>
      </c>
      <c r="Q577" s="56">
        <v>13.7</v>
      </c>
      <c r="R577" s="56" t="s">
        <v>53</v>
      </c>
      <c r="S577" s="56">
        <v>26.7</v>
      </c>
      <c r="T577" s="56">
        <v>631</v>
      </c>
      <c r="U577" s="56">
        <v>77.3</v>
      </c>
      <c r="V577" s="56">
        <v>241</v>
      </c>
      <c r="W577" s="56">
        <v>79.2</v>
      </c>
      <c r="X577" s="56">
        <v>215</v>
      </c>
      <c r="Y577" s="56">
        <v>80.7</v>
      </c>
      <c r="Z577" s="56">
        <v>339</v>
      </c>
      <c r="AA577" s="56">
        <v>15.7</v>
      </c>
      <c r="AB577" s="56" t="s">
        <v>53</v>
      </c>
      <c r="AC577" s="56">
        <v>61.3</v>
      </c>
      <c r="AD577" s="56" t="s">
        <v>841</v>
      </c>
      <c r="AE577" s="56">
        <v>29.1</v>
      </c>
      <c r="AF577" s="56">
        <v>691</v>
      </c>
      <c r="AH577" s="56">
        <v>393</v>
      </c>
      <c r="AJ577" s="56">
        <v>544</v>
      </c>
      <c r="AL577" s="56">
        <v>801</v>
      </c>
      <c r="AM577" s="56" t="s">
        <v>2148</v>
      </c>
      <c r="AN577" s="56">
        <v>631</v>
      </c>
      <c r="AP577" s="56">
        <v>241</v>
      </c>
      <c r="AR577" s="56">
        <v>215</v>
      </c>
      <c r="AT577" s="56">
        <v>339</v>
      </c>
      <c r="AV577" s="56">
        <v>801</v>
      </c>
      <c r="AW577" s="56" t="s">
        <v>2148</v>
      </c>
      <c r="AX577" s="56">
        <v>471</v>
      </c>
      <c r="AY577" s="56" t="s">
        <v>2147</v>
      </c>
      <c r="AZ577" s="56">
        <v>575</v>
      </c>
      <c r="BB577" s="56">
        <v>615.5</v>
      </c>
    </row>
    <row r="578" spans="1:54" ht="16" x14ac:dyDescent="0.2">
      <c r="A578" s="56">
        <v>577</v>
      </c>
      <c r="B578" s="56">
        <v>575</v>
      </c>
      <c r="C578" s="56" t="s">
        <v>292</v>
      </c>
      <c r="D578" s="56" t="s">
        <v>1289</v>
      </c>
      <c r="E578" s="56" t="s">
        <v>130</v>
      </c>
      <c r="F578" s="56" t="s">
        <v>76</v>
      </c>
      <c r="G578" s="56" t="s">
        <v>84</v>
      </c>
      <c r="H578" s="56" t="s">
        <v>82</v>
      </c>
      <c r="I578" s="56" t="s">
        <v>59</v>
      </c>
      <c r="J578" s="56" t="s">
        <v>51</v>
      </c>
      <c r="K578" s="56">
        <v>22.4</v>
      </c>
      <c r="L578" s="56">
        <v>561</v>
      </c>
      <c r="M578" s="56">
        <v>70</v>
      </c>
      <c r="N578" s="56">
        <v>147</v>
      </c>
      <c r="O578" s="56">
        <v>34.200000000000003</v>
      </c>
      <c r="P578" s="56">
        <v>573</v>
      </c>
      <c r="Q578" s="56">
        <v>2.8</v>
      </c>
      <c r="R578" s="56" t="s">
        <v>53</v>
      </c>
      <c r="S578" s="56">
        <v>44.5</v>
      </c>
      <c r="T578" s="56">
        <v>469</v>
      </c>
      <c r="U578" s="56">
        <v>25.1</v>
      </c>
      <c r="V578" s="56">
        <v>662</v>
      </c>
      <c r="W578" s="56">
        <v>29.4</v>
      </c>
      <c r="X578" s="56">
        <v>621</v>
      </c>
      <c r="Y578" s="56">
        <v>66.3</v>
      </c>
      <c r="Z578" s="56">
        <v>603</v>
      </c>
      <c r="AA578" s="56">
        <v>1.7</v>
      </c>
      <c r="AB578" s="56" t="s">
        <v>53</v>
      </c>
      <c r="AC578" s="56">
        <v>44</v>
      </c>
      <c r="AD578" s="56" t="s">
        <v>53</v>
      </c>
      <c r="AE578" s="56">
        <v>29.1</v>
      </c>
      <c r="AF578" s="56">
        <v>561</v>
      </c>
      <c r="AH578" s="56">
        <v>147</v>
      </c>
      <c r="AJ578" s="56">
        <v>573</v>
      </c>
      <c r="AL578" s="56">
        <v>801</v>
      </c>
      <c r="AM578" s="56" t="s">
        <v>2148</v>
      </c>
      <c r="AN578" s="56">
        <v>469</v>
      </c>
      <c r="AP578" s="56">
        <v>662</v>
      </c>
      <c r="AR578" s="56">
        <v>621</v>
      </c>
      <c r="AT578" s="56">
        <v>603</v>
      </c>
      <c r="AV578" s="56">
        <v>801</v>
      </c>
      <c r="AW578" s="56" t="s">
        <v>2148</v>
      </c>
      <c r="AX578" s="56">
        <v>801</v>
      </c>
      <c r="AY578" s="56" t="s">
        <v>2148</v>
      </c>
      <c r="AZ578" s="56">
        <v>575</v>
      </c>
      <c r="BB578" s="56">
        <v>695.5</v>
      </c>
    </row>
    <row r="579" spans="1:54" ht="16" x14ac:dyDescent="0.2">
      <c r="A579" s="56">
        <v>578</v>
      </c>
      <c r="B579" s="56">
        <v>575</v>
      </c>
      <c r="C579" s="56">
        <v>526</v>
      </c>
      <c r="D579" s="56" t="s">
        <v>1312</v>
      </c>
      <c r="E579" s="56" t="s">
        <v>216</v>
      </c>
      <c r="F579" s="56" t="s">
        <v>69</v>
      </c>
      <c r="G579" s="56" t="s">
        <v>77</v>
      </c>
      <c r="H579" s="56" t="s">
        <v>82</v>
      </c>
      <c r="I579" s="56" t="s">
        <v>50</v>
      </c>
      <c r="J579" s="56" t="s">
        <v>64</v>
      </c>
      <c r="K579" s="56">
        <v>23.4</v>
      </c>
      <c r="L579" s="56">
        <v>540</v>
      </c>
      <c r="M579" s="56">
        <v>10.4</v>
      </c>
      <c r="N579" s="56" t="s">
        <v>52</v>
      </c>
      <c r="O579" s="56">
        <v>100</v>
      </c>
      <c r="P579" s="56">
        <v>21</v>
      </c>
      <c r="Q579" s="56">
        <v>12.7</v>
      </c>
      <c r="R579" s="56" t="s">
        <v>53</v>
      </c>
      <c r="U579" s="56">
        <v>34.1</v>
      </c>
      <c r="V579" s="56">
        <v>548</v>
      </c>
      <c r="W579" s="56">
        <v>25.5</v>
      </c>
      <c r="X579" s="56">
        <v>679</v>
      </c>
      <c r="Y579" s="56">
        <v>91.1</v>
      </c>
      <c r="Z579" s="56">
        <v>154</v>
      </c>
      <c r="AA579" s="56">
        <v>4.9000000000000004</v>
      </c>
      <c r="AB579" s="56" t="s">
        <v>53</v>
      </c>
      <c r="AC579" s="56">
        <v>53.2</v>
      </c>
      <c r="AD579" s="56" t="s">
        <v>1016</v>
      </c>
      <c r="AE579" s="56">
        <v>29.1</v>
      </c>
      <c r="AF579" s="56">
        <v>540</v>
      </c>
      <c r="AH579" s="56">
        <v>701</v>
      </c>
      <c r="AI579" s="56" t="s">
        <v>2148</v>
      </c>
      <c r="AJ579" s="56">
        <v>21</v>
      </c>
      <c r="AL579" s="56">
        <v>801</v>
      </c>
      <c r="AM579" s="56" t="s">
        <v>2148</v>
      </c>
      <c r="AP579" s="56">
        <v>548</v>
      </c>
      <c r="AR579" s="56">
        <v>679</v>
      </c>
      <c r="AT579" s="56">
        <v>154</v>
      </c>
      <c r="AV579" s="56">
        <v>801</v>
      </c>
      <c r="AW579" s="56" t="s">
        <v>2148</v>
      </c>
      <c r="AX579" s="56">
        <v>641</v>
      </c>
      <c r="AY579" s="56" t="s">
        <v>2147</v>
      </c>
      <c r="AZ579" s="56">
        <v>575</v>
      </c>
      <c r="BB579" s="56">
        <v>526</v>
      </c>
    </row>
    <row r="580" spans="1:54" ht="16" x14ac:dyDescent="0.2">
      <c r="A580" s="56">
        <v>579</v>
      </c>
      <c r="B580" s="56">
        <v>578</v>
      </c>
      <c r="C580" s="56">
        <v>576</v>
      </c>
      <c r="D580" s="56" t="s">
        <v>1447</v>
      </c>
      <c r="E580" s="56" t="s">
        <v>144</v>
      </c>
      <c r="F580" s="56" t="s">
        <v>47</v>
      </c>
      <c r="G580" s="56" t="s">
        <v>58</v>
      </c>
      <c r="H580" s="56" t="s">
        <v>88</v>
      </c>
      <c r="I580" s="56" t="s">
        <v>50</v>
      </c>
      <c r="J580" s="56" t="s">
        <v>51</v>
      </c>
      <c r="K580" s="56">
        <v>28.7</v>
      </c>
      <c r="L580" s="56">
        <v>433</v>
      </c>
      <c r="M580" s="56">
        <v>63.3</v>
      </c>
      <c r="N580" s="56">
        <v>170</v>
      </c>
      <c r="O580" s="56">
        <v>7.6</v>
      </c>
      <c r="P580" s="56" t="s">
        <v>53</v>
      </c>
      <c r="Q580" s="56">
        <v>9.1</v>
      </c>
      <c r="R580" s="56" t="s">
        <v>53</v>
      </c>
      <c r="S580" s="56">
        <v>46.4</v>
      </c>
      <c r="T580" s="56">
        <v>460</v>
      </c>
      <c r="U580" s="56">
        <v>8</v>
      </c>
      <c r="V580" s="56" t="s">
        <v>53</v>
      </c>
      <c r="W580" s="56">
        <v>11.7</v>
      </c>
      <c r="X580" s="56" t="s">
        <v>53</v>
      </c>
      <c r="Y580" s="56">
        <v>34.4</v>
      </c>
      <c r="Z580" s="56" t="s">
        <v>53</v>
      </c>
      <c r="AA580" s="56">
        <v>60.7</v>
      </c>
      <c r="AB580" s="56">
        <v>267</v>
      </c>
      <c r="AC580" s="56">
        <v>40</v>
      </c>
      <c r="AD580" s="56" t="s">
        <v>53</v>
      </c>
      <c r="AE580" s="56">
        <v>29</v>
      </c>
      <c r="AF580" s="56">
        <v>433</v>
      </c>
      <c r="AH580" s="56">
        <v>170</v>
      </c>
      <c r="AJ580" s="56">
        <v>801</v>
      </c>
      <c r="AK580" s="56" t="s">
        <v>2148</v>
      </c>
      <c r="AL580" s="56">
        <v>801</v>
      </c>
      <c r="AM580" s="56" t="s">
        <v>2148</v>
      </c>
      <c r="AN580" s="56">
        <v>460</v>
      </c>
      <c r="AP580" s="56">
        <v>801</v>
      </c>
      <c r="AQ580" s="56" t="s">
        <v>2148</v>
      </c>
      <c r="AR580" s="56">
        <v>801</v>
      </c>
      <c r="AS580" s="56" t="s">
        <v>2148</v>
      </c>
      <c r="AT580" s="56">
        <v>801</v>
      </c>
      <c r="AU580" s="56" t="s">
        <v>2148</v>
      </c>
      <c r="AV580" s="56">
        <v>267</v>
      </c>
      <c r="AX580" s="56">
        <v>801</v>
      </c>
      <c r="AY580" s="56" t="s">
        <v>2148</v>
      </c>
      <c r="AZ580" s="56">
        <v>578</v>
      </c>
      <c r="BB580" s="56">
        <v>576</v>
      </c>
    </row>
    <row r="581" spans="1:54" ht="16" x14ac:dyDescent="0.2">
      <c r="A581" s="56">
        <v>580</v>
      </c>
      <c r="B581" s="56">
        <v>578</v>
      </c>
      <c r="C581" s="56">
        <v>562</v>
      </c>
      <c r="D581" s="56" t="s">
        <v>1229</v>
      </c>
      <c r="E581" s="56" t="s">
        <v>1230</v>
      </c>
      <c r="F581" s="56" t="s">
        <v>76</v>
      </c>
      <c r="G581" s="56" t="s">
        <v>48</v>
      </c>
      <c r="H581" s="56" t="s">
        <v>62</v>
      </c>
      <c r="I581" s="56" t="s">
        <v>50</v>
      </c>
      <c r="J581" s="56" t="s">
        <v>64</v>
      </c>
      <c r="K581" s="56">
        <v>20.2</v>
      </c>
      <c r="L581" s="56">
        <v>609</v>
      </c>
      <c r="M581" s="56">
        <v>13.1</v>
      </c>
      <c r="N581" s="56" t="s">
        <v>52</v>
      </c>
      <c r="O581" s="56">
        <v>86.5</v>
      </c>
      <c r="P581" s="56">
        <v>123</v>
      </c>
      <c r="Q581" s="56">
        <v>22.7</v>
      </c>
      <c r="R581" s="56">
        <v>673</v>
      </c>
      <c r="S581" s="56">
        <v>100</v>
      </c>
      <c r="T581" s="56">
        <v>62</v>
      </c>
      <c r="U581" s="56">
        <v>7.7</v>
      </c>
      <c r="V581" s="56" t="s">
        <v>53</v>
      </c>
      <c r="W581" s="56">
        <v>11.5</v>
      </c>
      <c r="X581" s="56" t="s">
        <v>53</v>
      </c>
      <c r="Y581" s="56">
        <v>20.7</v>
      </c>
      <c r="Z581" s="56" t="s">
        <v>53</v>
      </c>
      <c r="AA581" s="56">
        <v>16.600000000000001</v>
      </c>
      <c r="AB581" s="56">
        <v>794</v>
      </c>
      <c r="AC581" s="56">
        <v>34.700000000000003</v>
      </c>
      <c r="AD581" s="56" t="s">
        <v>53</v>
      </c>
      <c r="AE581" s="56">
        <v>29</v>
      </c>
      <c r="AF581" s="56">
        <v>609</v>
      </c>
      <c r="AH581" s="56">
        <v>701</v>
      </c>
      <c r="AI581" s="56" t="s">
        <v>2148</v>
      </c>
      <c r="AJ581" s="56">
        <v>123</v>
      </c>
      <c r="AL581" s="56">
        <v>673</v>
      </c>
      <c r="AN581" s="56">
        <v>62</v>
      </c>
      <c r="AP581" s="56">
        <v>801</v>
      </c>
      <c r="AQ581" s="56" t="s">
        <v>2148</v>
      </c>
      <c r="AR581" s="56">
        <v>801</v>
      </c>
      <c r="AS581" s="56" t="s">
        <v>2148</v>
      </c>
      <c r="AT581" s="56">
        <v>801</v>
      </c>
      <c r="AU581" s="56" t="s">
        <v>2148</v>
      </c>
      <c r="AV581" s="56">
        <v>794</v>
      </c>
      <c r="AX581" s="56">
        <v>801</v>
      </c>
      <c r="AY581" s="56" t="s">
        <v>2148</v>
      </c>
      <c r="AZ581" s="56">
        <v>578</v>
      </c>
      <c r="BB581" s="56">
        <v>562</v>
      </c>
    </row>
    <row r="582" spans="1:54" ht="16" x14ac:dyDescent="0.2">
      <c r="A582" s="56">
        <v>581</v>
      </c>
      <c r="B582" s="56">
        <v>578</v>
      </c>
      <c r="C582" s="56">
        <v>552</v>
      </c>
      <c r="D582" s="56" t="s">
        <v>676</v>
      </c>
      <c r="E582" s="56" t="s">
        <v>284</v>
      </c>
      <c r="F582" s="56" t="s">
        <v>76</v>
      </c>
      <c r="G582" s="56" t="s">
        <v>77</v>
      </c>
      <c r="H582" s="56" t="s">
        <v>49</v>
      </c>
      <c r="I582" s="56" t="s">
        <v>50</v>
      </c>
      <c r="J582" s="56" t="s">
        <v>64</v>
      </c>
      <c r="K582" s="56">
        <v>9.6999999999999993</v>
      </c>
      <c r="L582" s="56" t="s">
        <v>52</v>
      </c>
      <c r="M582" s="56">
        <v>11.2</v>
      </c>
      <c r="N582" s="56" t="s">
        <v>52</v>
      </c>
      <c r="O582" s="56">
        <v>2.9</v>
      </c>
      <c r="P582" s="56" t="s">
        <v>53</v>
      </c>
      <c r="Q582" s="56">
        <v>91.7</v>
      </c>
      <c r="R582" s="56">
        <v>94</v>
      </c>
      <c r="S582" s="56">
        <v>1.7</v>
      </c>
      <c r="T582" s="56" t="s">
        <v>53</v>
      </c>
      <c r="U582" s="56">
        <v>25.4</v>
      </c>
      <c r="V582" s="56">
        <v>655</v>
      </c>
      <c r="W582" s="56">
        <v>24.4</v>
      </c>
      <c r="X582" s="56">
        <v>697</v>
      </c>
      <c r="Y582" s="56">
        <v>76.900000000000006</v>
      </c>
      <c r="Z582" s="56">
        <v>408</v>
      </c>
      <c r="AA582" s="56">
        <v>5.0999999999999996</v>
      </c>
      <c r="AB582" s="56" t="s">
        <v>53</v>
      </c>
      <c r="AC582" s="56">
        <v>29.6</v>
      </c>
      <c r="AD582" s="56" t="s">
        <v>53</v>
      </c>
      <c r="AE582" s="56">
        <v>29</v>
      </c>
      <c r="AF582" s="56">
        <v>701</v>
      </c>
      <c r="AG582" s="56" t="s">
        <v>2148</v>
      </c>
      <c r="AH582" s="56">
        <v>701</v>
      </c>
      <c r="AI582" s="56" t="s">
        <v>2148</v>
      </c>
      <c r="AJ582" s="56">
        <v>801</v>
      </c>
      <c r="AK582" s="56" t="s">
        <v>2148</v>
      </c>
      <c r="AL582" s="56">
        <v>94</v>
      </c>
      <c r="AN582" s="56">
        <v>801</v>
      </c>
      <c r="AO582" s="56" t="s">
        <v>2148</v>
      </c>
      <c r="AP582" s="56">
        <v>655</v>
      </c>
      <c r="AR582" s="56">
        <v>697</v>
      </c>
      <c r="AT582" s="56">
        <v>408</v>
      </c>
      <c r="AV582" s="56">
        <v>801</v>
      </c>
      <c r="AW582" s="56" t="s">
        <v>2148</v>
      </c>
      <c r="AX582" s="56">
        <v>801</v>
      </c>
      <c r="AY582" s="56" t="s">
        <v>2148</v>
      </c>
      <c r="AZ582" s="56">
        <v>578</v>
      </c>
      <c r="BB582" s="56">
        <v>552</v>
      </c>
    </row>
    <row r="583" spans="1:54" ht="16" x14ac:dyDescent="0.2">
      <c r="A583" s="56">
        <v>582</v>
      </c>
      <c r="B583" s="56">
        <v>581</v>
      </c>
      <c r="C583" s="56">
        <v>544</v>
      </c>
      <c r="D583" s="56" t="s">
        <v>846</v>
      </c>
      <c r="E583" s="56" t="s">
        <v>435</v>
      </c>
      <c r="F583" s="56" t="s">
        <v>69</v>
      </c>
      <c r="G583" s="56" t="s">
        <v>58</v>
      </c>
      <c r="H583" s="56" t="s">
        <v>62</v>
      </c>
      <c r="I583" s="56" t="s">
        <v>50</v>
      </c>
      <c r="J583" s="56" t="s">
        <v>51</v>
      </c>
      <c r="K583" s="56">
        <v>12.3</v>
      </c>
      <c r="L583" s="56" t="s">
        <v>52</v>
      </c>
      <c r="M583" s="56">
        <v>76.7</v>
      </c>
      <c r="N583" s="56">
        <v>117</v>
      </c>
      <c r="O583" s="56">
        <v>48.4</v>
      </c>
      <c r="P583" s="56">
        <v>400</v>
      </c>
      <c r="Q583" s="56">
        <v>4.0999999999999996</v>
      </c>
      <c r="R583" s="56" t="s">
        <v>53</v>
      </c>
      <c r="S583" s="56">
        <v>25.4</v>
      </c>
      <c r="T583" s="56">
        <v>644</v>
      </c>
      <c r="U583" s="56">
        <v>11.2</v>
      </c>
      <c r="V583" s="56" t="s">
        <v>53</v>
      </c>
      <c r="W583" s="56">
        <v>16.600000000000001</v>
      </c>
      <c r="X583" s="56" t="s">
        <v>53</v>
      </c>
      <c r="Y583" s="56">
        <v>10.4</v>
      </c>
      <c r="Z583" s="56" t="s">
        <v>53</v>
      </c>
      <c r="AA583" s="56">
        <v>87.1</v>
      </c>
      <c r="AB583" s="56">
        <v>125</v>
      </c>
      <c r="AC583" s="56">
        <v>49.2</v>
      </c>
      <c r="AD583" s="56" t="s">
        <v>847</v>
      </c>
      <c r="AE583" s="56">
        <v>28.9</v>
      </c>
      <c r="AF583" s="56">
        <v>701</v>
      </c>
      <c r="AG583" s="56" t="s">
        <v>2148</v>
      </c>
      <c r="AH583" s="56">
        <v>117</v>
      </c>
      <c r="AJ583" s="56">
        <v>400</v>
      </c>
      <c r="AL583" s="56">
        <v>801</v>
      </c>
      <c r="AM583" s="56" t="s">
        <v>2148</v>
      </c>
      <c r="AN583" s="56">
        <v>644</v>
      </c>
      <c r="AP583" s="56">
        <v>801</v>
      </c>
      <c r="AQ583" s="56" t="s">
        <v>2148</v>
      </c>
      <c r="AR583" s="56">
        <v>801</v>
      </c>
      <c r="AS583" s="56" t="s">
        <v>2148</v>
      </c>
      <c r="AT583" s="56">
        <v>801</v>
      </c>
      <c r="AU583" s="56" t="s">
        <v>2148</v>
      </c>
      <c r="AV583" s="56">
        <v>125</v>
      </c>
      <c r="AX583" s="56">
        <v>729</v>
      </c>
      <c r="AY583" s="56" t="s">
        <v>2147</v>
      </c>
      <c r="AZ583" s="56">
        <v>581</v>
      </c>
      <c r="BB583" s="56">
        <v>544</v>
      </c>
    </row>
    <row r="584" spans="1:54" ht="16" x14ac:dyDescent="0.2">
      <c r="A584" s="56">
        <v>583</v>
      </c>
      <c r="B584" s="56">
        <v>582</v>
      </c>
      <c r="C584" s="56">
        <v>574</v>
      </c>
      <c r="D584" s="56" t="s">
        <v>1298</v>
      </c>
      <c r="E584" s="56" t="s">
        <v>46</v>
      </c>
      <c r="F584" s="56" t="s">
        <v>47</v>
      </c>
      <c r="G584" s="56" t="s">
        <v>84</v>
      </c>
      <c r="H584" s="56" t="s">
        <v>82</v>
      </c>
      <c r="I584" s="56" t="s">
        <v>59</v>
      </c>
      <c r="J584" s="56" t="s">
        <v>64</v>
      </c>
      <c r="K584" s="56">
        <v>22.7</v>
      </c>
      <c r="L584" s="56">
        <v>551</v>
      </c>
      <c r="M584" s="56">
        <v>38.299999999999997</v>
      </c>
      <c r="N584" s="56">
        <v>363</v>
      </c>
      <c r="O584" s="56">
        <v>18.3</v>
      </c>
      <c r="P584" s="56" t="s">
        <v>53</v>
      </c>
      <c r="Q584" s="56">
        <v>17.5</v>
      </c>
      <c r="R584" s="56">
        <v>759</v>
      </c>
      <c r="S584" s="56">
        <v>27.7</v>
      </c>
      <c r="T584" s="56">
        <v>617</v>
      </c>
      <c r="U584" s="56">
        <v>22.6</v>
      </c>
      <c r="V584" s="56">
        <v>692</v>
      </c>
      <c r="W584" s="56">
        <v>28.7</v>
      </c>
      <c r="X584" s="56">
        <v>630</v>
      </c>
      <c r="Y584" s="56">
        <v>84.7</v>
      </c>
      <c r="Z584" s="56">
        <v>260</v>
      </c>
      <c r="AA584" s="56">
        <v>28</v>
      </c>
      <c r="AB584" s="56">
        <v>595</v>
      </c>
      <c r="AC584" s="56">
        <v>79</v>
      </c>
      <c r="AD584" s="56">
        <v>187</v>
      </c>
      <c r="AE584" s="56">
        <v>28.8</v>
      </c>
      <c r="AF584" s="56">
        <v>551</v>
      </c>
      <c r="AH584" s="56">
        <v>363</v>
      </c>
      <c r="AJ584" s="56">
        <v>801</v>
      </c>
      <c r="AK584" s="56" t="s">
        <v>2148</v>
      </c>
      <c r="AL584" s="56">
        <v>759</v>
      </c>
      <c r="AN584" s="56">
        <v>617</v>
      </c>
      <c r="AP584" s="56">
        <v>692</v>
      </c>
      <c r="AR584" s="56">
        <v>630</v>
      </c>
      <c r="AT584" s="56">
        <v>260</v>
      </c>
      <c r="AV584" s="56">
        <v>595</v>
      </c>
      <c r="AX584" s="56">
        <v>187</v>
      </c>
      <c r="AZ584" s="56">
        <v>582</v>
      </c>
      <c r="BB584" s="56">
        <v>574</v>
      </c>
    </row>
    <row r="585" spans="1:54" ht="16" x14ac:dyDescent="0.2">
      <c r="A585" s="56">
        <v>584</v>
      </c>
      <c r="B585" s="56">
        <v>582</v>
      </c>
      <c r="C585" s="56">
        <v>547</v>
      </c>
      <c r="D585" s="56" t="s">
        <v>667</v>
      </c>
      <c r="E585" s="56" t="s">
        <v>668</v>
      </c>
      <c r="F585" s="56" t="s">
        <v>69</v>
      </c>
      <c r="G585" s="56" t="s">
        <v>58</v>
      </c>
      <c r="H585" s="56" t="s">
        <v>49</v>
      </c>
      <c r="I585" s="56" t="s">
        <v>50</v>
      </c>
      <c r="J585" s="56" t="s">
        <v>64</v>
      </c>
      <c r="K585" s="56">
        <v>9.6</v>
      </c>
      <c r="L585" s="56" t="s">
        <v>52</v>
      </c>
      <c r="M585" s="56">
        <v>2</v>
      </c>
      <c r="N585" s="56" t="s">
        <v>52</v>
      </c>
      <c r="O585" s="56">
        <v>99.6</v>
      </c>
      <c r="P585" s="56">
        <v>35</v>
      </c>
      <c r="Q585" s="56">
        <v>18</v>
      </c>
      <c r="R585" s="56">
        <v>751</v>
      </c>
      <c r="S585" s="56">
        <v>32.4</v>
      </c>
      <c r="T585" s="56">
        <v>557</v>
      </c>
      <c r="U585" s="56">
        <v>18.100000000000001</v>
      </c>
      <c r="V585" s="56">
        <v>761</v>
      </c>
      <c r="W585" s="56">
        <v>24.2</v>
      </c>
      <c r="X585" s="56">
        <v>700</v>
      </c>
      <c r="Y585" s="56">
        <v>75.5</v>
      </c>
      <c r="Z585" s="56">
        <v>432</v>
      </c>
      <c r="AA585" s="56">
        <v>89.3</v>
      </c>
      <c r="AB585" s="56">
        <v>110</v>
      </c>
      <c r="AC585" s="56">
        <v>49.4</v>
      </c>
      <c r="AD585" s="56" t="s">
        <v>669</v>
      </c>
      <c r="AE585" s="56">
        <v>28.8</v>
      </c>
      <c r="AF585" s="56">
        <v>701</v>
      </c>
      <c r="AG585" s="56" t="s">
        <v>2148</v>
      </c>
      <c r="AH585" s="56">
        <v>701</v>
      </c>
      <c r="AI585" s="56" t="s">
        <v>2148</v>
      </c>
      <c r="AJ585" s="56">
        <v>35</v>
      </c>
      <c r="AL585" s="56">
        <v>751</v>
      </c>
      <c r="AN585" s="56">
        <v>557</v>
      </c>
      <c r="AP585" s="56">
        <v>761</v>
      </c>
      <c r="AR585" s="56">
        <v>700</v>
      </c>
      <c r="AT585" s="56">
        <v>432</v>
      </c>
      <c r="AV585" s="56">
        <v>110</v>
      </c>
      <c r="AX585" s="56">
        <v>719</v>
      </c>
      <c r="AY585" s="56" t="s">
        <v>2147</v>
      </c>
      <c r="AZ585" s="56">
        <v>582</v>
      </c>
      <c r="BB585" s="56">
        <v>547</v>
      </c>
    </row>
    <row r="586" spans="1:54" ht="16" x14ac:dyDescent="0.2">
      <c r="A586" s="56">
        <v>585</v>
      </c>
      <c r="B586" s="56">
        <v>584</v>
      </c>
      <c r="C586" s="56" t="s">
        <v>479</v>
      </c>
      <c r="D586" s="56" t="s">
        <v>480</v>
      </c>
      <c r="E586" s="56" t="s">
        <v>100</v>
      </c>
      <c r="F586" s="56" t="s">
        <v>101</v>
      </c>
      <c r="G586" s="56" t="s">
        <v>58</v>
      </c>
      <c r="H586" s="56" t="s">
        <v>62</v>
      </c>
      <c r="I586" s="56" t="s">
        <v>50</v>
      </c>
      <c r="J586" s="56" t="s">
        <v>64</v>
      </c>
      <c r="K586" s="56">
        <v>7.8</v>
      </c>
      <c r="L586" s="56" t="s">
        <v>52</v>
      </c>
      <c r="M586" s="56">
        <v>7.3</v>
      </c>
      <c r="N586" s="56" t="s">
        <v>52</v>
      </c>
      <c r="O586" s="56">
        <v>6.4</v>
      </c>
      <c r="P586" s="56" t="s">
        <v>53</v>
      </c>
      <c r="Q586" s="56">
        <v>65.099999999999994</v>
      </c>
      <c r="R586" s="56">
        <v>247</v>
      </c>
      <c r="S586" s="56">
        <v>41.8</v>
      </c>
      <c r="T586" s="56">
        <v>483</v>
      </c>
      <c r="U586" s="56">
        <v>88.9</v>
      </c>
      <c r="V586" s="56">
        <v>178</v>
      </c>
      <c r="W586" s="56">
        <v>88.5</v>
      </c>
      <c r="X586" s="56">
        <v>154</v>
      </c>
      <c r="Y586" s="56">
        <v>49.7</v>
      </c>
      <c r="Z586" s="56" t="s">
        <v>53</v>
      </c>
      <c r="AA586" s="56">
        <v>4.8</v>
      </c>
      <c r="AB586" s="56" t="s">
        <v>53</v>
      </c>
      <c r="AC586" s="56">
        <v>70.7</v>
      </c>
      <c r="AD586" s="56" t="s">
        <v>481</v>
      </c>
      <c r="AE586" s="56">
        <v>28.7</v>
      </c>
      <c r="AF586" s="56">
        <v>701</v>
      </c>
      <c r="AG586" s="56" t="s">
        <v>2148</v>
      </c>
      <c r="AH586" s="56">
        <v>701</v>
      </c>
      <c r="AI586" s="56" t="s">
        <v>2148</v>
      </c>
      <c r="AJ586" s="56">
        <v>801</v>
      </c>
      <c r="AK586" s="56" t="s">
        <v>2148</v>
      </c>
      <c r="AL586" s="56">
        <v>247</v>
      </c>
      <c r="AN586" s="56">
        <v>483</v>
      </c>
      <c r="AP586" s="56">
        <v>178</v>
      </c>
      <c r="AR586" s="56">
        <v>154</v>
      </c>
      <c r="AT586" s="56">
        <v>801</v>
      </c>
      <c r="AU586" s="56" t="s">
        <v>2148</v>
      </c>
      <c r="AV586" s="56">
        <v>801</v>
      </c>
      <c r="AW586" s="56" t="s">
        <v>2148</v>
      </c>
      <c r="AX586" s="56">
        <v>305</v>
      </c>
      <c r="AY586" s="56" t="s">
        <v>2147</v>
      </c>
      <c r="AZ586" s="56">
        <v>584</v>
      </c>
      <c r="BB586" s="56">
        <v>625.5</v>
      </c>
    </row>
    <row r="587" spans="1:54" ht="16" x14ac:dyDescent="0.2">
      <c r="A587" s="56">
        <v>586</v>
      </c>
      <c r="B587" s="56">
        <v>584</v>
      </c>
      <c r="C587" s="56">
        <v>564</v>
      </c>
      <c r="D587" s="56" t="s">
        <v>1495</v>
      </c>
      <c r="E587" s="56" t="s">
        <v>289</v>
      </c>
      <c r="F587" s="56" t="s">
        <v>69</v>
      </c>
      <c r="G587" s="56" t="s">
        <v>84</v>
      </c>
      <c r="H587" s="56" t="s">
        <v>49</v>
      </c>
      <c r="I587" s="56" t="s">
        <v>50</v>
      </c>
      <c r="J587" s="56" t="s">
        <v>64</v>
      </c>
      <c r="K587" s="56">
        <v>31.6</v>
      </c>
      <c r="L587" s="56">
        <v>390</v>
      </c>
      <c r="M587" s="56">
        <v>29.7</v>
      </c>
      <c r="N587" s="56">
        <v>479</v>
      </c>
      <c r="O587" s="56">
        <v>16.600000000000001</v>
      </c>
      <c r="P587" s="56" t="s">
        <v>53</v>
      </c>
      <c r="Q587" s="56">
        <v>9.3000000000000007</v>
      </c>
      <c r="R587" s="56" t="s">
        <v>53</v>
      </c>
      <c r="S587" s="56">
        <v>5.7</v>
      </c>
      <c r="T587" s="56" t="s">
        <v>53</v>
      </c>
      <c r="U587" s="56">
        <v>26.1</v>
      </c>
      <c r="V587" s="56">
        <v>644</v>
      </c>
      <c r="W587" s="56">
        <v>32.200000000000003</v>
      </c>
      <c r="X587" s="56">
        <v>588</v>
      </c>
      <c r="Y587" s="56">
        <v>79.8</v>
      </c>
      <c r="Z587" s="56">
        <v>354</v>
      </c>
      <c r="AA587" s="56">
        <v>69.2</v>
      </c>
      <c r="AB587" s="56">
        <v>220</v>
      </c>
      <c r="AC587" s="56">
        <v>68.099999999999994</v>
      </c>
      <c r="AD587" s="56" t="s">
        <v>1496</v>
      </c>
      <c r="AE587" s="56">
        <v>28.7</v>
      </c>
      <c r="AF587" s="56">
        <v>390</v>
      </c>
      <c r="AH587" s="56">
        <v>479</v>
      </c>
      <c r="AJ587" s="56">
        <v>801</v>
      </c>
      <c r="AK587" s="56" t="s">
        <v>2148</v>
      </c>
      <c r="AL587" s="56">
        <v>801</v>
      </c>
      <c r="AM587" s="56" t="s">
        <v>2148</v>
      </c>
      <c r="AN587" s="56">
        <v>801</v>
      </c>
      <c r="AO587" s="56" t="s">
        <v>2148</v>
      </c>
      <c r="AP587" s="56">
        <v>644</v>
      </c>
      <c r="AR587" s="56">
        <v>588</v>
      </c>
      <c r="AT587" s="56">
        <v>354</v>
      </c>
      <c r="AV587" s="56">
        <v>220</v>
      </c>
      <c r="AX587" s="56">
        <v>349</v>
      </c>
      <c r="AY587" s="56" t="s">
        <v>2147</v>
      </c>
      <c r="AZ587" s="56">
        <v>584</v>
      </c>
      <c r="BB587" s="56">
        <v>564</v>
      </c>
    </row>
    <row r="588" spans="1:54" ht="16" x14ac:dyDescent="0.2">
      <c r="A588" s="56">
        <v>587</v>
      </c>
      <c r="B588" s="56">
        <v>584</v>
      </c>
      <c r="C588" s="56">
        <v>554</v>
      </c>
      <c r="D588" s="56" t="s">
        <v>1483</v>
      </c>
      <c r="E588" s="56" t="s">
        <v>340</v>
      </c>
      <c r="F588" s="56" t="s">
        <v>76</v>
      </c>
      <c r="G588" s="56" t="s">
        <v>84</v>
      </c>
      <c r="H588" s="56" t="s">
        <v>82</v>
      </c>
      <c r="I588" s="56" t="s">
        <v>59</v>
      </c>
      <c r="J588" s="56" t="s">
        <v>64</v>
      </c>
      <c r="K588" s="56">
        <v>30.5</v>
      </c>
      <c r="L588" s="56">
        <v>401</v>
      </c>
      <c r="M588" s="56">
        <v>51.3</v>
      </c>
      <c r="N588" s="56">
        <v>242</v>
      </c>
      <c r="O588" s="56">
        <v>10.5</v>
      </c>
      <c r="P588" s="56" t="s">
        <v>53</v>
      </c>
      <c r="Q588" s="56">
        <v>6.9</v>
      </c>
      <c r="R588" s="56" t="s">
        <v>53</v>
      </c>
      <c r="S588" s="56">
        <v>2.2000000000000002</v>
      </c>
      <c r="T588" s="56" t="s">
        <v>53</v>
      </c>
      <c r="U588" s="56">
        <v>1.4</v>
      </c>
      <c r="V588" s="56" t="s">
        <v>53</v>
      </c>
      <c r="W588" s="56">
        <v>1.3</v>
      </c>
      <c r="X588" s="56" t="s">
        <v>53</v>
      </c>
      <c r="Y588" s="56">
        <v>57.8</v>
      </c>
      <c r="Z588" s="56">
        <v>720</v>
      </c>
      <c r="AA588" s="56">
        <v>97</v>
      </c>
      <c r="AB588" s="56">
        <v>59</v>
      </c>
      <c r="AC588" s="56">
        <v>54.2</v>
      </c>
      <c r="AD588" s="56" t="s">
        <v>453</v>
      </c>
      <c r="AE588" s="56">
        <v>28.7</v>
      </c>
      <c r="AF588" s="56">
        <v>401</v>
      </c>
      <c r="AH588" s="56">
        <v>242</v>
      </c>
      <c r="AJ588" s="56">
        <v>801</v>
      </c>
      <c r="AK588" s="56" t="s">
        <v>2148</v>
      </c>
      <c r="AL588" s="56">
        <v>801</v>
      </c>
      <c r="AM588" s="56" t="s">
        <v>2148</v>
      </c>
      <c r="AN588" s="56">
        <v>801</v>
      </c>
      <c r="AO588" s="56" t="s">
        <v>2148</v>
      </c>
      <c r="AP588" s="56">
        <v>801</v>
      </c>
      <c r="AQ588" s="56" t="s">
        <v>2148</v>
      </c>
      <c r="AR588" s="56">
        <v>801</v>
      </c>
      <c r="AS588" s="56" t="s">
        <v>2148</v>
      </c>
      <c r="AT588" s="56">
        <v>720</v>
      </c>
      <c r="AV588" s="56">
        <v>59</v>
      </c>
      <c r="AX588" s="56">
        <v>619</v>
      </c>
      <c r="AY588" s="56" t="s">
        <v>2147</v>
      </c>
      <c r="AZ588" s="56">
        <v>584</v>
      </c>
      <c r="BB588" s="56">
        <v>554</v>
      </c>
    </row>
    <row r="589" spans="1:54" ht="16" x14ac:dyDescent="0.2">
      <c r="A589" s="56">
        <v>588</v>
      </c>
      <c r="B589" s="56">
        <v>587</v>
      </c>
      <c r="C589" s="56" t="s">
        <v>276</v>
      </c>
      <c r="D589" s="56" t="s">
        <v>1210</v>
      </c>
      <c r="E589" s="56" t="s">
        <v>46</v>
      </c>
      <c r="F589" s="56" t="s">
        <v>47</v>
      </c>
      <c r="G589" s="56" t="s">
        <v>58</v>
      </c>
      <c r="H589" s="56" t="s">
        <v>49</v>
      </c>
      <c r="I589" s="56" t="s">
        <v>50</v>
      </c>
      <c r="J589" s="56" t="s">
        <v>51</v>
      </c>
      <c r="K589" s="56">
        <v>19.8</v>
      </c>
      <c r="L589" s="56">
        <v>624</v>
      </c>
      <c r="M589" s="56">
        <v>50.2</v>
      </c>
      <c r="N589" s="56">
        <v>253</v>
      </c>
      <c r="O589" s="56">
        <v>45.1</v>
      </c>
      <c r="P589" s="56">
        <v>433</v>
      </c>
      <c r="Q589" s="56">
        <v>7.6</v>
      </c>
      <c r="R589" s="56" t="s">
        <v>53</v>
      </c>
      <c r="S589" s="56">
        <v>16.7</v>
      </c>
      <c r="T589" s="56">
        <v>770</v>
      </c>
      <c r="U589" s="56">
        <v>27</v>
      </c>
      <c r="V589" s="56">
        <v>630</v>
      </c>
      <c r="W589" s="56">
        <v>33.1</v>
      </c>
      <c r="X589" s="56">
        <v>574</v>
      </c>
      <c r="Y589" s="56">
        <v>34.6</v>
      </c>
      <c r="Z589" s="56" t="s">
        <v>53</v>
      </c>
      <c r="AA589" s="56">
        <v>51.6</v>
      </c>
      <c r="AB589" s="56">
        <v>328</v>
      </c>
      <c r="AC589" s="56">
        <v>74.599999999999994</v>
      </c>
      <c r="AD589" s="56" t="s">
        <v>1211</v>
      </c>
      <c r="AE589" s="56">
        <v>28.6</v>
      </c>
      <c r="AF589" s="56">
        <v>624</v>
      </c>
      <c r="AH589" s="56">
        <v>253</v>
      </c>
      <c r="AJ589" s="56">
        <v>433</v>
      </c>
      <c r="AL589" s="56">
        <v>801</v>
      </c>
      <c r="AM589" s="56" t="s">
        <v>2148</v>
      </c>
      <c r="AN589" s="56">
        <v>770</v>
      </c>
      <c r="AP589" s="56">
        <v>630</v>
      </c>
      <c r="AR589" s="56">
        <v>574</v>
      </c>
      <c r="AT589" s="56">
        <v>801</v>
      </c>
      <c r="AU589" s="56" t="s">
        <v>2148</v>
      </c>
      <c r="AV589" s="56">
        <v>328</v>
      </c>
      <c r="AX589" s="56">
        <v>247</v>
      </c>
      <c r="AY589" s="56" t="s">
        <v>2147</v>
      </c>
      <c r="AZ589" s="56">
        <v>587</v>
      </c>
      <c r="BB589" s="56">
        <v>715.5</v>
      </c>
    </row>
    <row r="590" spans="1:54" ht="16" x14ac:dyDescent="0.2">
      <c r="A590" s="56">
        <v>589</v>
      </c>
      <c r="B590" s="56">
        <v>587</v>
      </c>
      <c r="C590" s="56" t="s">
        <v>406</v>
      </c>
      <c r="D590" s="56" t="s">
        <v>1450</v>
      </c>
      <c r="E590" s="56" t="s">
        <v>190</v>
      </c>
      <c r="F590" s="56" t="s">
        <v>76</v>
      </c>
      <c r="G590" s="56" t="s">
        <v>58</v>
      </c>
      <c r="H590" s="56" t="s">
        <v>49</v>
      </c>
      <c r="I590" s="56" t="s">
        <v>50</v>
      </c>
      <c r="J590" s="56" t="s">
        <v>64</v>
      </c>
      <c r="K590" s="56">
        <v>28.9</v>
      </c>
      <c r="L590" s="56">
        <v>428</v>
      </c>
      <c r="M590" s="56">
        <v>38.700000000000003</v>
      </c>
      <c r="N590" s="56">
        <v>360</v>
      </c>
      <c r="O590" s="56">
        <v>26.4</v>
      </c>
      <c r="P590" s="56">
        <v>706</v>
      </c>
      <c r="Q590" s="56">
        <v>25.6</v>
      </c>
      <c r="R590" s="56">
        <v>628</v>
      </c>
      <c r="S590" s="56">
        <v>18.5</v>
      </c>
      <c r="T590" s="56">
        <v>735</v>
      </c>
      <c r="U590" s="56">
        <v>18.399999999999999</v>
      </c>
      <c r="V590" s="56">
        <v>755</v>
      </c>
      <c r="W590" s="56">
        <v>20.399999999999999</v>
      </c>
      <c r="X590" s="56">
        <v>755</v>
      </c>
      <c r="Y590" s="56">
        <v>33.9</v>
      </c>
      <c r="Z590" s="56" t="s">
        <v>53</v>
      </c>
      <c r="AA590" s="56">
        <v>18.7</v>
      </c>
      <c r="AB590" s="56">
        <v>747</v>
      </c>
      <c r="AC590" s="56">
        <v>60.6</v>
      </c>
      <c r="AD590" s="56">
        <v>496</v>
      </c>
      <c r="AE590" s="56">
        <v>28.6</v>
      </c>
      <c r="AF590" s="56">
        <v>428</v>
      </c>
      <c r="AH590" s="56">
        <v>360</v>
      </c>
      <c r="AJ590" s="56">
        <v>706</v>
      </c>
      <c r="AL590" s="56">
        <v>628</v>
      </c>
      <c r="AN590" s="56">
        <v>735</v>
      </c>
      <c r="AP590" s="56">
        <v>755</v>
      </c>
      <c r="AR590" s="56">
        <v>755</v>
      </c>
      <c r="AT590" s="56">
        <v>801</v>
      </c>
      <c r="AU590" s="56" t="s">
        <v>2148</v>
      </c>
      <c r="AV590" s="56">
        <v>747</v>
      </c>
      <c r="AX590" s="56">
        <v>496</v>
      </c>
      <c r="AZ590" s="56">
        <v>587</v>
      </c>
      <c r="BB590" s="56">
        <v>645.5</v>
      </c>
    </row>
    <row r="591" spans="1:54" ht="16" x14ac:dyDescent="0.2">
      <c r="A591" s="56">
        <v>590</v>
      </c>
      <c r="B591" s="56">
        <v>587</v>
      </c>
      <c r="C591" s="56">
        <v>562</v>
      </c>
      <c r="D591" s="56" t="s">
        <v>1380</v>
      </c>
      <c r="E591" s="56" t="s">
        <v>205</v>
      </c>
      <c r="F591" s="56" t="s">
        <v>69</v>
      </c>
      <c r="G591" s="56" t="s">
        <v>84</v>
      </c>
      <c r="H591" s="56" t="s">
        <v>82</v>
      </c>
      <c r="I591" s="56" t="s">
        <v>50</v>
      </c>
      <c r="J591" s="56" t="s">
        <v>64</v>
      </c>
      <c r="K591" s="56">
        <v>26.1</v>
      </c>
      <c r="L591" s="56">
        <v>486</v>
      </c>
      <c r="M591" s="56">
        <v>5.9</v>
      </c>
      <c r="N591" s="56" t="s">
        <v>52</v>
      </c>
      <c r="O591" s="56">
        <v>9.6</v>
      </c>
      <c r="P591" s="56" t="s">
        <v>53</v>
      </c>
      <c r="Q591" s="56">
        <v>53</v>
      </c>
      <c r="R591" s="56">
        <v>356</v>
      </c>
      <c r="S591" s="56">
        <v>10.1</v>
      </c>
      <c r="T591" s="56" t="s">
        <v>53</v>
      </c>
      <c r="U591" s="56">
        <v>20.5</v>
      </c>
      <c r="V591" s="56">
        <v>723</v>
      </c>
      <c r="W591" s="56">
        <v>15.5</v>
      </c>
      <c r="X591" s="56" t="s">
        <v>53</v>
      </c>
      <c r="Y591" s="56">
        <v>91.7</v>
      </c>
      <c r="Z591" s="56">
        <v>149</v>
      </c>
      <c r="AA591" s="56">
        <v>16</v>
      </c>
      <c r="AB591" s="56" t="s">
        <v>53</v>
      </c>
      <c r="AC591" s="56">
        <v>51</v>
      </c>
      <c r="AD591" s="56" t="s">
        <v>773</v>
      </c>
      <c r="AE591" s="56">
        <v>28.6</v>
      </c>
      <c r="AF591" s="56">
        <v>486</v>
      </c>
      <c r="AH591" s="56">
        <v>701</v>
      </c>
      <c r="AI591" s="56" t="s">
        <v>2148</v>
      </c>
      <c r="AJ591" s="56">
        <v>801</v>
      </c>
      <c r="AK591" s="56" t="s">
        <v>2148</v>
      </c>
      <c r="AL591" s="56">
        <v>356</v>
      </c>
      <c r="AN591" s="56">
        <v>801</v>
      </c>
      <c r="AO591" s="56" t="s">
        <v>2148</v>
      </c>
      <c r="AP591" s="56">
        <v>723</v>
      </c>
      <c r="AR591" s="56">
        <v>801</v>
      </c>
      <c r="AS591" s="56" t="s">
        <v>2148</v>
      </c>
      <c r="AT591" s="56">
        <v>149</v>
      </c>
      <c r="AV591" s="56">
        <v>801</v>
      </c>
      <c r="AW591" s="56" t="s">
        <v>2148</v>
      </c>
      <c r="AX591" s="56">
        <v>680</v>
      </c>
      <c r="AY591" s="56" t="s">
        <v>2147</v>
      </c>
      <c r="AZ591" s="56">
        <v>587</v>
      </c>
      <c r="BB591" s="56">
        <v>562</v>
      </c>
    </row>
    <row r="592" spans="1:54" ht="16" x14ac:dyDescent="0.2">
      <c r="A592" s="56">
        <v>591</v>
      </c>
      <c r="B592" s="56">
        <v>587</v>
      </c>
      <c r="C592" s="56">
        <v>580</v>
      </c>
      <c r="D592" s="56" t="s">
        <v>1339</v>
      </c>
      <c r="E592" s="56" t="s">
        <v>205</v>
      </c>
      <c r="F592" s="56" t="s">
        <v>69</v>
      </c>
      <c r="G592" s="56" t="s">
        <v>77</v>
      </c>
      <c r="H592" s="56" t="s">
        <v>62</v>
      </c>
      <c r="I592" s="56" t="s">
        <v>50</v>
      </c>
      <c r="J592" s="56" t="s">
        <v>64</v>
      </c>
      <c r="K592" s="56">
        <v>24.6</v>
      </c>
      <c r="L592" s="56">
        <v>519</v>
      </c>
      <c r="M592" s="56">
        <v>4.4000000000000004</v>
      </c>
      <c r="N592" s="56" t="s">
        <v>52</v>
      </c>
      <c r="O592" s="56">
        <v>45.5</v>
      </c>
      <c r="P592" s="56">
        <v>432</v>
      </c>
      <c r="Q592" s="56">
        <v>36.4</v>
      </c>
      <c r="R592" s="56">
        <v>514</v>
      </c>
      <c r="S592" s="56">
        <v>6.9</v>
      </c>
      <c r="T592" s="56" t="s">
        <v>53</v>
      </c>
      <c r="U592" s="56">
        <v>33.200000000000003</v>
      </c>
      <c r="V592" s="56">
        <v>557</v>
      </c>
      <c r="W592" s="56">
        <v>24.8</v>
      </c>
      <c r="X592" s="56">
        <v>687</v>
      </c>
      <c r="Y592" s="56">
        <v>98.1</v>
      </c>
      <c r="Z592" s="56">
        <v>21</v>
      </c>
      <c r="AA592" s="56">
        <v>9.3000000000000007</v>
      </c>
      <c r="AB592" s="56" t="s">
        <v>53</v>
      </c>
      <c r="AC592" s="56">
        <v>50.4</v>
      </c>
      <c r="AD592" s="56" t="s">
        <v>269</v>
      </c>
      <c r="AE592" s="56">
        <v>28.6</v>
      </c>
      <c r="AF592" s="56">
        <v>519</v>
      </c>
      <c r="AH592" s="56">
        <v>701</v>
      </c>
      <c r="AI592" s="56" t="s">
        <v>2148</v>
      </c>
      <c r="AJ592" s="56">
        <v>432</v>
      </c>
      <c r="AL592" s="56">
        <v>514</v>
      </c>
      <c r="AN592" s="56">
        <v>801</v>
      </c>
      <c r="AO592" s="56" t="s">
        <v>2148</v>
      </c>
      <c r="AP592" s="56">
        <v>557</v>
      </c>
      <c r="AR592" s="56">
        <v>687</v>
      </c>
      <c r="AT592" s="56">
        <v>21</v>
      </c>
      <c r="AV592" s="56">
        <v>801</v>
      </c>
      <c r="AW592" s="56" t="s">
        <v>2148</v>
      </c>
      <c r="AX592" s="56">
        <v>696</v>
      </c>
      <c r="AY592" s="56" t="s">
        <v>2147</v>
      </c>
      <c r="AZ592" s="56">
        <v>587</v>
      </c>
      <c r="BB592" s="56">
        <v>580</v>
      </c>
    </row>
    <row r="593" spans="1:54" ht="16" x14ac:dyDescent="0.2">
      <c r="A593" s="56">
        <v>592</v>
      </c>
      <c r="B593" s="56">
        <v>591</v>
      </c>
      <c r="C593" s="56">
        <v>485</v>
      </c>
      <c r="D593" s="56" t="s">
        <v>547</v>
      </c>
      <c r="E593" s="56" t="s">
        <v>264</v>
      </c>
      <c r="F593" s="56" t="s">
        <v>76</v>
      </c>
      <c r="G593" s="56" t="s">
        <v>48</v>
      </c>
      <c r="H593" s="56" t="s">
        <v>88</v>
      </c>
      <c r="I593" s="56" t="s">
        <v>63</v>
      </c>
      <c r="J593" s="56" t="s">
        <v>64</v>
      </c>
      <c r="K593" s="56">
        <v>8.4</v>
      </c>
      <c r="L593" s="56" t="s">
        <v>52</v>
      </c>
      <c r="M593" s="56">
        <v>9.5</v>
      </c>
      <c r="N593" s="56" t="s">
        <v>52</v>
      </c>
      <c r="O593" s="56">
        <v>37.6</v>
      </c>
      <c r="P593" s="56">
        <v>536</v>
      </c>
      <c r="Q593" s="56">
        <v>48.6</v>
      </c>
      <c r="R593" s="56">
        <v>383</v>
      </c>
      <c r="S593" s="56">
        <v>100</v>
      </c>
      <c r="T593" s="56">
        <v>9</v>
      </c>
      <c r="U593" s="56">
        <v>100</v>
      </c>
      <c r="V593" s="56">
        <v>15</v>
      </c>
      <c r="W593" s="56">
        <v>97.4</v>
      </c>
      <c r="X593" s="56">
        <v>88</v>
      </c>
      <c r="Y593" s="56">
        <v>15.3</v>
      </c>
      <c r="Z593" s="56" t="s">
        <v>53</v>
      </c>
      <c r="AA593" s="56">
        <v>4.4000000000000004</v>
      </c>
      <c r="AB593" s="56" t="s">
        <v>53</v>
      </c>
      <c r="AC593" s="56">
        <v>25.3</v>
      </c>
      <c r="AD593" s="56" t="s">
        <v>53</v>
      </c>
      <c r="AE593" s="56">
        <v>28.5</v>
      </c>
      <c r="AF593" s="56">
        <v>701</v>
      </c>
      <c r="AG593" s="56" t="s">
        <v>2148</v>
      </c>
      <c r="AH593" s="56">
        <v>701</v>
      </c>
      <c r="AI593" s="56" t="s">
        <v>2148</v>
      </c>
      <c r="AJ593" s="56">
        <v>536</v>
      </c>
      <c r="AL593" s="56">
        <v>383</v>
      </c>
      <c r="AN593" s="56">
        <v>9</v>
      </c>
      <c r="AP593" s="56">
        <v>15</v>
      </c>
      <c r="AR593" s="56">
        <v>88</v>
      </c>
      <c r="AT593" s="56">
        <v>801</v>
      </c>
      <c r="AU593" s="56" t="s">
        <v>2148</v>
      </c>
      <c r="AV593" s="56">
        <v>801</v>
      </c>
      <c r="AW593" s="56" t="s">
        <v>2148</v>
      </c>
      <c r="AX593" s="56">
        <v>801</v>
      </c>
      <c r="AY593" s="56" t="s">
        <v>2148</v>
      </c>
      <c r="AZ593" s="56">
        <v>591</v>
      </c>
      <c r="BB593" s="56">
        <v>485</v>
      </c>
    </row>
    <row r="594" spans="1:54" ht="16" x14ac:dyDescent="0.2">
      <c r="A594" s="56">
        <v>593</v>
      </c>
      <c r="B594" s="56">
        <v>591</v>
      </c>
      <c r="C594" s="56">
        <v>587</v>
      </c>
      <c r="D594" s="56" t="s">
        <v>249</v>
      </c>
      <c r="E594" s="56" t="s">
        <v>100</v>
      </c>
      <c r="F594" s="56" t="s">
        <v>101</v>
      </c>
      <c r="G594" s="56" t="s">
        <v>48</v>
      </c>
      <c r="H594" s="56" t="s">
        <v>62</v>
      </c>
      <c r="I594" s="56" t="s">
        <v>50</v>
      </c>
      <c r="J594" s="56" t="s">
        <v>51</v>
      </c>
      <c r="K594" s="56">
        <v>5.9</v>
      </c>
      <c r="L594" s="56" t="s">
        <v>52</v>
      </c>
      <c r="M594" s="56">
        <v>8.3000000000000007</v>
      </c>
      <c r="N594" s="56" t="s">
        <v>52</v>
      </c>
      <c r="O594" s="56">
        <v>52.1</v>
      </c>
      <c r="P594" s="56">
        <v>362</v>
      </c>
      <c r="Q594" s="56">
        <v>53.8</v>
      </c>
      <c r="R594" s="56">
        <v>346</v>
      </c>
      <c r="S594" s="56">
        <v>63.5</v>
      </c>
      <c r="T594" s="56">
        <v>366</v>
      </c>
      <c r="U594" s="56">
        <v>90.4</v>
      </c>
      <c r="V594" s="56">
        <v>164</v>
      </c>
      <c r="W594" s="56">
        <v>91.2</v>
      </c>
      <c r="X594" s="56">
        <v>139</v>
      </c>
      <c r="Y594" s="56">
        <v>24.6</v>
      </c>
      <c r="Z594" s="56" t="s">
        <v>53</v>
      </c>
      <c r="AA594" s="56">
        <v>11.6</v>
      </c>
      <c r="AB594" s="56" t="s">
        <v>53</v>
      </c>
      <c r="AC594" s="56">
        <v>23.5</v>
      </c>
      <c r="AD594" s="56" t="s">
        <v>53</v>
      </c>
      <c r="AE594" s="56">
        <v>28.5</v>
      </c>
      <c r="AF594" s="56">
        <v>701</v>
      </c>
      <c r="AG594" s="56" t="s">
        <v>2148</v>
      </c>
      <c r="AH594" s="56">
        <v>701</v>
      </c>
      <c r="AI594" s="56" t="s">
        <v>2148</v>
      </c>
      <c r="AJ594" s="56">
        <v>362</v>
      </c>
      <c r="AL594" s="56">
        <v>346</v>
      </c>
      <c r="AN594" s="56">
        <v>366</v>
      </c>
      <c r="AP594" s="56">
        <v>164</v>
      </c>
      <c r="AR594" s="56">
        <v>139</v>
      </c>
      <c r="AT594" s="56">
        <v>801</v>
      </c>
      <c r="AU594" s="56" t="s">
        <v>2148</v>
      </c>
      <c r="AV594" s="56">
        <v>801</v>
      </c>
      <c r="AW594" s="56" t="s">
        <v>2148</v>
      </c>
      <c r="AX594" s="56">
        <v>801</v>
      </c>
      <c r="AY594" s="56" t="s">
        <v>2148</v>
      </c>
      <c r="AZ594" s="56">
        <v>591</v>
      </c>
      <c r="BB594" s="56">
        <v>587</v>
      </c>
    </row>
    <row r="595" spans="1:54" ht="16" x14ac:dyDescent="0.2">
      <c r="A595" s="56">
        <v>594</v>
      </c>
      <c r="B595" s="56">
        <v>591</v>
      </c>
      <c r="C595" s="56" t="s">
        <v>611</v>
      </c>
      <c r="D595" s="56" t="s">
        <v>1093</v>
      </c>
      <c r="E595" s="56" t="s">
        <v>46</v>
      </c>
      <c r="F595" s="56" t="s">
        <v>47</v>
      </c>
      <c r="G595" s="56" t="s">
        <v>58</v>
      </c>
      <c r="H595" s="56" t="s">
        <v>49</v>
      </c>
      <c r="I595" s="56" t="s">
        <v>50</v>
      </c>
      <c r="J595" s="56" t="s">
        <v>51</v>
      </c>
      <c r="K595" s="56">
        <v>16.899999999999999</v>
      </c>
      <c r="L595" s="56" t="s">
        <v>52</v>
      </c>
      <c r="M595" s="56">
        <v>23.3</v>
      </c>
      <c r="N595" s="56">
        <v>575</v>
      </c>
      <c r="O595" s="56">
        <v>15.8</v>
      </c>
      <c r="P595" s="56" t="s">
        <v>53</v>
      </c>
      <c r="Q595" s="56">
        <v>47.5</v>
      </c>
      <c r="R595" s="56">
        <v>396</v>
      </c>
      <c r="S595" s="56">
        <v>18.7</v>
      </c>
      <c r="T595" s="56">
        <v>734</v>
      </c>
      <c r="U595" s="56">
        <v>99.7</v>
      </c>
      <c r="V595" s="56">
        <v>48</v>
      </c>
      <c r="W595" s="56">
        <v>99.7</v>
      </c>
      <c r="X595" s="56">
        <v>38</v>
      </c>
      <c r="Y595" s="56">
        <v>27.3</v>
      </c>
      <c r="Z595" s="56" t="s">
        <v>53</v>
      </c>
      <c r="AA595" s="56">
        <v>22.5</v>
      </c>
      <c r="AB595" s="56">
        <v>683</v>
      </c>
      <c r="AC595" s="56">
        <v>32.5</v>
      </c>
      <c r="AD595" s="56" t="s">
        <v>53</v>
      </c>
      <c r="AE595" s="56">
        <v>28.5</v>
      </c>
      <c r="AF595" s="56">
        <v>701</v>
      </c>
      <c r="AG595" s="56" t="s">
        <v>2148</v>
      </c>
      <c r="AH595" s="56">
        <v>575</v>
      </c>
      <c r="AJ595" s="56">
        <v>801</v>
      </c>
      <c r="AK595" s="56" t="s">
        <v>2148</v>
      </c>
      <c r="AL595" s="56">
        <v>396</v>
      </c>
      <c r="AN595" s="56">
        <v>734</v>
      </c>
      <c r="AP595" s="56">
        <v>48</v>
      </c>
      <c r="AR595" s="56">
        <v>38</v>
      </c>
      <c r="AT595" s="56">
        <v>801</v>
      </c>
      <c r="AU595" s="56" t="s">
        <v>2148</v>
      </c>
      <c r="AV595" s="56">
        <v>683</v>
      </c>
      <c r="AX595" s="56">
        <v>801</v>
      </c>
      <c r="AY595" s="56" t="s">
        <v>2148</v>
      </c>
      <c r="AZ595" s="56">
        <v>591</v>
      </c>
      <c r="BB595" s="56">
        <v>605.5</v>
      </c>
    </row>
    <row r="596" spans="1:54" ht="16" x14ac:dyDescent="0.2">
      <c r="A596" s="56">
        <v>595</v>
      </c>
      <c r="B596" s="56">
        <v>591</v>
      </c>
      <c r="C596" s="56">
        <v>497</v>
      </c>
      <c r="D596" s="56" t="s">
        <v>713</v>
      </c>
      <c r="E596" s="56" t="s">
        <v>68</v>
      </c>
      <c r="F596" s="56" t="s">
        <v>69</v>
      </c>
      <c r="G596" s="56" t="s">
        <v>58</v>
      </c>
      <c r="H596" s="56" t="s">
        <v>62</v>
      </c>
      <c r="I596" s="56" t="s">
        <v>50</v>
      </c>
      <c r="J596" s="56" t="s">
        <v>64</v>
      </c>
      <c r="K596" s="56">
        <v>10.3</v>
      </c>
      <c r="L596" s="56" t="s">
        <v>52</v>
      </c>
      <c r="M596" s="56">
        <v>20.9</v>
      </c>
      <c r="N596" s="56">
        <v>627</v>
      </c>
      <c r="O596" s="56">
        <v>99.3</v>
      </c>
      <c r="P596" s="56">
        <v>40</v>
      </c>
      <c r="Q596" s="56">
        <v>11.2</v>
      </c>
      <c r="R596" s="56" t="s">
        <v>53</v>
      </c>
      <c r="S596" s="56">
        <v>60.6</v>
      </c>
      <c r="T596" s="56">
        <v>387</v>
      </c>
      <c r="U596" s="56">
        <v>93.3</v>
      </c>
      <c r="V596" s="56">
        <v>142</v>
      </c>
      <c r="W596" s="56">
        <v>93.8</v>
      </c>
      <c r="X596" s="56">
        <v>118</v>
      </c>
      <c r="Y596" s="56">
        <v>30.2</v>
      </c>
      <c r="Z596" s="56" t="s">
        <v>53</v>
      </c>
      <c r="AA596" s="56">
        <v>17.600000000000001</v>
      </c>
      <c r="AB596" s="56">
        <v>769</v>
      </c>
      <c r="AC596" s="56">
        <v>23</v>
      </c>
      <c r="AD596" s="56" t="s">
        <v>53</v>
      </c>
      <c r="AE596" s="56">
        <v>28.5</v>
      </c>
      <c r="AF596" s="56">
        <v>701</v>
      </c>
      <c r="AG596" s="56" t="s">
        <v>2148</v>
      </c>
      <c r="AH596" s="56">
        <v>627</v>
      </c>
      <c r="AJ596" s="56">
        <v>40</v>
      </c>
      <c r="AL596" s="56">
        <v>801</v>
      </c>
      <c r="AM596" s="56" t="s">
        <v>2148</v>
      </c>
      <c r="AN596" s="56">
        <v>387</v>
      </c>
      <c r="AP596" s="56">
        <v>142</v>
      </c>
      <c r="AR596" s="56">
        <v>118</v>
      </c>
      <c r="AT596" s="56">
        <v>801</v>
      </c>
      <c r="AU596" s="56" t="s">
        <v>2148</v>
      </c>
      <c r="AV596" s="56">
        <v>769</v>
      </c>
      <c r="AX596" s="56">
        <v>801</v>
      </c>
      <c r="AY596" s="56" t="s">
        <v>2148</v>
      </c>
      <c r="AZ596" s="56">
        <v>591</v>
      </c>
      <c r="BB596" s="56">
        <v>497</v>
      </c>
    </row>
    <row r="597" spans="1:54" ht="16" x14ac:dyDescent="0.2">
      <c r="A597" s="56">
        <v>596</v>
      </c>
      <c r="B597" s="56">
        <v>595</v>
      </c>
      <c r="C597" s="56" t="s">
        <v>765</v>
      </c>
      <c r="D597" s="56" t="s">
        <v>1659</v>
      </c>
      <c r="E597" s="56" t="s">
        <v>220</v>
      </c>
      <c r="F597" s="56" t="s">
        <v>47</v>
      </c>
      <c r="G597" s="56" t="s">
        <v>84</v>
      </c>
      <c r="H597" s="56" t="s">
        <v>82</v>
      </c>
      <c r="I597" s="56" t="s">
        <v>50</v>
      </c>
      <c r="J597" s="56" t="s">
        <v>64</v>
      </c>
      <c r="K597" s="56">
        <v>45.4</v>
      </c>
      <c r="L597" s="56">
        <v>257</v>
      </c>
      <c r="M597" s="56">
        <v>16.899999999999999</v>
      </c>
      <c r="N597" s="56" t="s">
        <v>52</v>
      </c>
      <c r="O597" s="56">
        <v>21.1</v>
      </c>
      <c r="P597" s="56" t="s">
        <v>53</v>
      </c>
      <c r="Q597" s="56">
        <v>11.8</v>
      </c>
      <c r="R597" s="56" t="s">
        <v>53</v>
      </c>
      <c r="S597" s="56">
        <v>9</v>
      </c>
      <c r="T597" s="56" t="s">
        <v>53</v>
      </c>
      <c r="U597" s="56">
        <v>2.5</v>
      </c>
      <c r="V597" s="56" t="s">
        <v>53</v>
      </c>
      <c r="W597" s="56">
        <v>7</v>
      </c>
      <c r="X597" s="56" t="s">
        <v>53</v>
      </c>
      <c r="Y597" s="56">
        <v>67.599999999999994</v>
      </c>
      <c r="Z597" s="56">
        <v>574</v>
      </c>
      <c r="AA597" s="56">
        <v>50.9</v>
      </c>
      <c r="AB597" s="56">
        <v>335</v>
      </c>
      <c r="AC597" s="56">
        <v>48.2</v>
      </c>
      <c r="AD597" s="56" t="s">
        <v>304</v>
      </c>
      <c r="AE597" s="56">
        <v>28.4</v>
      </c>
      <c r="AF597" s="56">
        <v>257</v>
      </c>
      <c r="AH597" s="56">
        <v>701</v>
      </c>
      <c r="AI597" s="56" t="s">
        <v>2148</v>
      </c>
      <c r="AJ597" s="56">
        <v>801</v>
      </c>
      <c r="AK597" s="56" t="s">
        <v>2148</v>
      </c>
      <c r="AL597" s="56">
        <v>801</v>
      </c>
      <c r="AM597" s="56" t="s">
        <v>2148</v>
      </c>
      <c r="AN597" s="56">
        <v>801</v>
      </c>
      <c r="AO597" s="56" t="s">
        <v>2148</v>
      </c>
      <c r="AP597" s="56">
        <v>801</v>
      </c>
      <c r="AQ597" s="56" t="s">
        <v>2148</v>
      </c>
      <c r="AR597" s="56">
        <v>801</v>
      </c>
      <c r="AS597" s="56" t="s">
        <v>2148</v>
      </c>
      <c r="AT597" s="56">
        <v>574</v>
      </c>
      <c r="AV597" s="56">
        <v>335</v>
      </c>
      <c r="AX597" s="56">
        <v>751</v>
      </c>
      <c r="AY597" s="56" t="s">
        <v>2147</v>
      </c>
      <c r="AZ597" s="56">
        <v>595</v>
      </c>
      <c r="BB597" s="56">
        <v>675.5</v>
      </c>
    </row>
    <row r="598" spans="1:54" ht="16" x14ac:dyDescent="0.2">
      <c r="A598" s="56">
        <v>597</v>
      </c>
      <c r="B598" s="56">
        <v>595</v>
      </c>
      <c r="C598" s="56" t="s">
        <v>479</v>
      </c>
      <c r="D598" s="56" t="s">
        <v>1212</v>
      </c>
      <c r="E598" s="56" t="s">
        <v>264</v>
      </c>
      <c r="F598" s="56" t="s">
        <v>76</v>
      </c>
      <c r="G598" s="56" t="s">
        <v>58</v>
      </c>
      <c r="H598" s="56" t="s">
        <v>88</v>
      </c>
      <c r="I598" s="56" t="s">
        <v>50</v>
      </c>
      <c r="J598" s="56" t="s">
        <v>64</v>
      </c>
      <c r="K598" s="56">
        <v>19.8</v>
      </c>
      <c r="L598" s="56">
        <v>625</v>
      </c>
      <c r="M598" s="56">
        <v>31.7</v>
      </c>
      <c r="N598" s="56">
        <v>452</v>
      </c>
      <c r="O598" s="56">
        <v>34.700000000000003</v>
      </c>
      <c r="P598" s="56">
        <v>567</v>
      </c>
      <c r="Q598" s="56">
        <v>21.8</v>
      </c>
      <c r="R598" s="56">
        <v>688</v>
      </c>
      <c r="S598" s="56">
        <v>100</v>
      </c>
      <c r="T598" s="56">
        <v>17</v>
      </c>
      <c r="U598" s="56">
        <v>2.8</v>
      </c>
      <c r="V598" s="56" t="s">
        <v>53</v>
      </c>
      <c r="W598" s="56">
        <v>7.1</v>
      </c>
      <c r="X598" s="56" t="s">
        <v>53</v>
      </c>
      <c r="Y598" s="56">
        <v>48.5</v>
      </c>
      <c r="Z598" s="56" t="s">
        <v>53</v>
      </c>
      <c r="AA598" s="56">
        <v>29.3</v>
      </c>
      <c r="AB598" s="56">
        <v>561</v>
      </c>
      <c r="AC598" s="56">
        <v>41.1</v>
      </c>
      <c r="AD598" s="56" t="s">
        <v>53</v>
      </c>
      <c r="AE598" s="56">
        <v>28.4</v>
      </c>
      <c r="AF598" s="56">
        <v>625</v>
      </c>
      <c r="AH598" s="56">
        <v>452</v>
      </c>
      <c r="AJ598" s="56">
        <v>567</v>
      </c>
      <c r="AL598" s="56">
        <v>688</v>
      </c>
      <c r="AN598" s="56">
        <v>17</v>
      </c>
      <c r="AP598" s="56">
        <v>801</v>
      </c>
      <c r="AQ598" s="56" t="s">
        <v>2148</v>
      </c>
      <c r="AR598" s="56">
        <v>801</v>
      </c>
      <c r="AS598" s="56" t="s">
        <v>2148</v>
      </c>
      <c r="AT598" s="56">
        <v>801</v>
      </c>
      <c r="AU598" s="56" t="s">
        <v>2148</v>
      </c>
      <c r="AV598" s="56">
        <v>561</v>
      </c>
      <c r="AX598" s="56">
        <v>801</v>
      </c>
      <c r="AY598" s="56" t="s">
        <v>2148</v>
      </c>
      <c r="AZ598" s="56">
        <v>595</v>
      </c>
      <c r="BB598" s="56">
        <v>625.5</v>
      </c>
    </row>
    <row r="599" spans="1:54" ht="16" x14ac:dyDescent="0.2">
      <c r="A599" s="56">
        <v>598</v>
      </c>
      <c r="B599" s="56">
        <v>597</v>
      </c>
      <c r="C599" s="56" t="s">
        <v>409</v>
      </c>
      <c r="D599" s="56" t="s">
        <v>1104</v>
      </c>
      <c r="E599" s="56" t="s">
        <v>355</v>
      </c>
      <c r="F599" s="56" t="s">
        <v>76</v>
      </c>
      <c r="G599" s="56" t="s">
        <v>48</v>
      </c>
      <c r="H599" s="56" t="s">
        <v>88</v>
      </c>
      <c r="I599" s="56" t="s">
        <v>59</v>
      </c>
      <c r="J599" s="56" t="s">
        <v>103</v>
      </c>
      <c r="K599" s="56">
        <v>17.3</v>
      </c>
      <c r="L599" s="56" t="s">
        <v>52</v>
      </c>
      <c r="M599" s="56">
        <v>23.7</v>
      </c>
      <c r="N599" s="56">
        <v>565</v>
      </c>
      <c r="O599" s="56">
        <v>74.2</v>
      </c>
      <c r="P599" s="56">
        <v>204</v>
      </c>
      <c r="Q599" s="56">
        <v>2.9</v>
      </c>
      <c r="R599" s="56" t="s">
        <v>53</v>
      </c>
      <c r="S599" s="56">
        <v>95.6</v>
      </c>
      <c r="T599" s="56">
        <v>169</v>
      </c>
      <c r="U599" s="56">
        <v>100</v>
      </c>
      <c r="V599" s="56">
        <v>16</v>
      </c>
      <c r="W599" s="56">
        <v>100</v>
      </c>
      <c r="X599" s="56">
        <v>10</v>
      </c>
      <c r="Y599" s="56">
        <v>14.1</v>
      </c>
      <c r="Z599" s="56" t="s">
        <v>53</v>
      </c>
      <c r="AA599" s="56">
        <v>5.3</v>
      </c>
      <c r="AB599" s="56" t="s">
        <v>53</v>
      </c>
      <c r="AC599" s="56">
        <v>39</v>
      </c>
      <c r="AD599" s="56" t="s">
        <v>53</v>
      </c>
      <c r="AE599" s="56">
        <v>28.3</v>
      </c>
      <c r="AF599" s="56">
        <v>701</v>
      </c>
      <c r="AG599" s="56" t="s">
        <v>2148</v>
      </c>
      <c r="AH599" s="56">
        <v>565</v>
      </c>
      <c r="AJ599" s="56">
        <v>204</v>
      </c>
      <c r="AL599" s="56">
        <v>801</v>
      </c>
      <c r="AM599" s="56" t="s">
        <v>2148</v>
      </c>
      <c r="AN599" s="56">
        <v>169</v>
      </c>
      <c r="AP599" s="56">
        <v>16</v>
      </c>
      <c r="AR599" s="56">
        <v>10</v>
      </c>
      <c r="AT599" s="56">
        <v>801</v>
      </c>
      <c r="AU599" s="56" t="s">
        <v>2148</v>
      </c>
      <c r="AV599" s="56">
        <v>801</v>
      </c>
      <c r="AW599" s="56" t="s">
        <v>2148</v>
      </c>
      <c r="AX599" s="56">
        <v>801</v>
      </c>
      <c r="AY599" s="56" t="s">
        <v>2148</v>
      </c>
      <c r="AZ599" s="56">
        <v>597</v>
      </c>
      <c r="BB599" s="56">
        <v>615.5</v>
      </c>
    </row>
    <row r="600" spans="1:54" ht="16" x14ac:dyDescent="0.2">
      <c r="A600" s="56">
        <v>599</v>
      </c>
      <c r="B600" s="56">
        <v>597</v>
      </c>
      <c r="C600" s="56">
        <v>554</v>
      </c>
      <c r="D600" s="56" t="s">
        <v>586</v>
      </c>
      <c r="E600" s="56" t="s">
        <v>319</v>
      </c>
      <c r="F600" s="56" t="s">
        <v>69</v>
      </c>
      <c r="G600" s="56" t="s">
        <v>58</v>
      </c>
      <c r="H600" s="56" t="s">
        <v>82</v>
      </c>
      <c r="I600" s="56" t="s">
        <v>59</v>
      </c>
      <c r="J600" s="56" t="s">
        <v>64</v>
      </c>
      <c r="K600" s="56">
        <v>8.8000000000000007</v>
      </c>
      <c r="L600" s="56" t="s">
        <v>52</v>
      </c>
      <c r="M600" s="56">
        <v>5.2</v>
      </c>
      <c r="N600" s="56" t="s">
        <v>52</v>
      </c>
      <c r="O600" s="56">
        <v>85.7</v>
      </c>
      <c r="P600" s="56">
        <v>128</v>
      </c>
      <c r="Q600" s="56">
        <v>22.8</v>
      </c>
      <c r="R600" s="56">
        <v>671</v>
      </c>
      <c r="S600" s="56">
        <v>78.5</v>
      </c>
      <c r="T600" s="56">
        <v>306</v>
      </c>
      <c r="U600" s="56">
        <v>41.1</v>
      </c>
      <c r="V600" s="56">
        <v>483</v>
      </c>
      <c r="W600" s="56">
        <v>46.4</v>
      </c>
      <c r="X600" s="56">
        <v>448</v>
      </c>
      <c r="Y600" s="56">
        <v>69.8</v>
      </c>
      <c r="Z600" s="56">
        <v>533</v>
      </c>
      <c r="AA600" s="56">
        <v>6.6</v>
      </c>
      <c r="AB600" s="56" t="s">
        <v>53</v>
      </c>
      <c r="AC600" s="56">
        <v>62.7</v>
      </c>
      <c r="AD600" s="56" t="s">
        <v>397</v>
      </c>
      <c r="AE600" s="56">
        <v>28.3</v>
      </c>
      <c r="AF600" s="56">
        <v>701</v>
      </c>
      <c r="AG600" s="56" t="s">
        <v>2148</v>
      </c>
      <c r="AH600" s="56">
        <v>701</v>
      </c>
      <c r="AI600" s="56" t="s">
        <v>2148</v>
      </c>
      <c r="AJ600" s="56">
        <v>128</v>
      </c>
      <c r="AL600" s="56">
        <v>671</v>
      </c>
      <c r="AN600" s="56">
        <v>306</v>
      </c>
      <c r="AP600" s="56">
        <v>483</v>
      </c>
      <c r="AR600" s="56">
        <v>448</v>
      </c>
      <c r="AT600" s="56">
        <v>533</v>
      </c>
      <c r="AV600" s="56">
        <v>801</v>
      </c>
      <c r="AW600" s="56" t="s">
        <v>2148</v>
      </c>
      <c r="AX600" s="56">
        <v>444</v>
      </c>
      <c r="AY600" s="56" t="s">
        <v>2147</v>
      </c>
      <c r="AZ600" s="56">
        <v>597</v>
      </c>
      <c r="BB600" s="56">
        <v>554</v>
      </c>
    </row>
    <row r="601" spans="1:54" ht="16" x14ac:dyDescent="0.2">
      <c r="A601" s="56">
        <v>600</v>
      </c>
      <c r="B601" s="56">
        <v>597</v>
      </c>
      <c r="C601" s="56">
        <v>580</v>
      </c>
      <c r="D601" s="56" t="s">
        <v>1350</v>
      </c>
      <c r="E601" s="56" t="s">
        <v>355</v>
      </c>
      <c r="F601" s="56" t="s">
        <v>76</v>
      </c>
      <c r="G601" s="56" t="s">
        <v>48</v>
      </c>
      <c r="H601" s="56" t="s">
        <v>62</v>
      </c>
      <c r="I601" s="56" t="s">
        <v>50</v>
      </c>
      <c r="J601" s="56" t="s">
        <v>103</v>
      </c>
      <c r="K601" s="56">
        <v>25.1</v>
      </c>
      <c r="L601" s="56">
        <v>509</v>
      </c>
      <c r="M601" s="56">
        <v>20.9</v>
      </c>
      <c r="N601" s="56">
        <v>629</v>
      </c>
      <c r="O601" s="56">
        <v>55.3</v>
      </c>
      <c r="P601" s="56">
        <v>340</v>
      </c>
      <c r="Q601" s="56">
        <v>3.2</v>
      </c>
      <c r="R601" s="56" t="s">
        <v>53</v>
      </c>
      <c r="S601" s="56">
        <v>99.6</v>
      </c>
      <c r="T601" s="56">
        <v>107</v>
      </c>
      <c r="U601" s="56">
        <v>100</v>
      </c>
      <c r="V601" s="56">
        <v>23</v>
      </c>
      <c r="W601" s="56">
        <v>99.7</v>
      </c>
      <c r="X601" s="56">
        <v>40</v>
      </c>
      <c r="Y601" s="56">
        <v>10.8</v>
      </c>
      <c r="Z601" s="56" t="s">
        <v>53</v>
      </c>
      <c r="AA601" s="56">
        <v>5.3</v>
      </c>
      <c r="AB601" s="56" t="s">
        <v>53</v>
      </c>
      <c r="AC601" s="56">
        <v>36.799999999999997</v>
      </c>
      <c r="AD601" s="56" t="s">
        <v>53</v>
      </c>
      <c r="AE601" s="56">
        <v>28.3</v>
      </c>
      <c r="AF601" s="56">
        <v>509</v>
      </c>
      <c r="AH601" s="56">
        <v>629</v>
      </c>
      <c r="AJ601" s="56">
        <v>340</v>
      </c>
      <c r="AL601" s="56">
        <v>801</v>
      </c>
      <c r="AM601" s="56" t="s">
        <v>2148</v>
      </c>
      <c r="AN601" s="56">
        <v>107</v>
      </c>
      <c r="AP601" s="56">
        <v>23</v>
      </c>
      <c r="AR601" s="56">
        <v>40</v>
      </c>
      <c r="AT601" s="56">
        <v>801</v>
      </c>
      <c r="AU601" s="56" t="s">
        <v>2148</v>
      </c>
      <c r="AV601" s="56">
        <v>801</v>
      </c>
      <c r="AW601" s="56" t="s">
        <v>2148</v>
      </c>
      <c r="AX601" s="56">
        <v>801</v>
      </c>
      <c r="AY601" s="56" t="s">
        <v>2148</v>
      </c>
      <c r="AZ601" s="56">
        <v>597</v>
      </c>
      <c r="BB601" s="56">
        <v>580</v>
      </c>
    </row>
    <row r="602" spans="1:54" ht="16" x14ac:dyDescent="0.2">
      <c r="A602" s="56">
        <v>601</v>
      </c>
      <c r="B602" s="56">
        <v>597</v>
      </c>
      <c r="C602" s="56" t="s">
        <v>409</v>
      </c>
      <c r="D602" s="56" t="s">
        <v>1094</v>
      </c>
      <c r="E602" s="56" t="s">
        <v>190</v>
      </c>
      <c r="F602" s="56" t="s">
        <v>76</v>
      </c>
      <c r="G602" s="56" t="s">
        <v>58</v>
      </c>
      <c r="H602" s="56" t="s">
        <v>88</v>
      </c>
      <c r="I602" s="56" t="s">
        <v>50</v>
      </c>
      <c r="J602" s="56" t="s">
        <v>51</v>
      </c>
      <c r="K602" s="56">
        <v>16.899999999999999</v>
      </c>
      <c r="L602" s="56" t="s">
        <v>52</v>
      </c>
      <c r="M602" s="56">
        <v>14.7</v>
      </c>
      <c r="N602" s="56" t="s">
        <v>52</v>
      </c>
      <c r="O602" s="56">
        <v>94.2</v>
      </c>
      <c r="P602" s="56">
        <v>83</v>
      </c>
      <c r="Q602" s="56">
        <v>32.299999999999997</v>
      </c>
      <c r="R602" s="56">
        <v>558</v>
      </c>
      <c r="S602" s="56">
        <v>20</v>
      </c>
      <c r="T602" s="56">
        <v>713</v>
      </c>
      <c r="U602" s="56">
        <v>22</v>
      </c>
      <c r="V602" s="56">
        <v>699</v>
      </c>
      <c r="W602" s="56">
        <v>16.600000000000001</v>
      </c>
      <c r="X602" s="56" t="s">
        <v>53</v>
      </c>
      <c r="Y602" s="56">
        <v>24.7</v>
      </c>
      <c r="Z602" s="56" t="s">
        <v>53</v>
      </c>
      <c r="AA602" s="56">
        <v>11.9</v>
      </c>
      <c r="AB602" s="56" t="s">
        <v>53</v>
      </c>
      <c r="AC602" s="56">
        <v>48.1</v>
      </c>
      <c r="AD602" s="56" t="s">
        <v>330</v>
      </c>
      <c r="AE602" s="56">
        <v>28.3</v>
      </c>
      <c r="AF602" s="56">
        <v>701</v>
      </c>
      <c r="AG602" s="56" t="s">
        <v>2148</v>
      </c>
      <c r="AH602" s="56">
        <v>701</v>
      </c>
      <c r="AI602" s="56" t="s">
        <v>2148</v>
      </c>
      <c r="AJ602" s="56">
        <v>83</v>
      </c>
      <c r="AL602" s="56">
        <v>558</v>
      </c>
      <c r="AN602" s="56">
        <v>713</v>
      </c>
      <c r="AP602" s="56">
        <v>699</v>
      </c>
      <c r="AR602" s="56">
        <v>801</v>
      </c>
      <c r="AS602" s="56" t="s">
        <v>2148</v>
      </c>
      <c r="AT602" s="56">
        <v>801</v>
      </c>
      <c r="AU602" s="56" t="s">
        <v>2148</v>
      </c>
      <c r="AV602" s="56">
        <v>801</v>
      </c>
      <c r="AW602" s="56" t="s">
        <v>2148</v>
      </c>
      <c r="AX602" s="56">
        <v>757</v>
      </c>
      <c r="AY602" s="56" t="s">
        <v>2147</v>
      </c>
      <c r="AZ602" s="56">
        <v>597</v>
      </c>
      <c r="BB602" s="56">
        <v>615.5</v>
      </c>
    </row>
    <row r="603" spans="1:54" ht="16" x14ac:dyDescent="0.2">
      <c r="A603" s="56">
        <v>602</v>
      </c>
      <c r="B603" s="56">
        <v>597</v>
      </c>
      <c r="C603" s="56" t="s">
        <v>73</v>
      </c>
      <c r="D603" s="56" t="s">
        <v>982</v>
      </c>
      <c r="E603" s="56" t="s">
        <v>46</v>
      </c>
      <c r="F603" s="56" t="s">
        <v>47</v>
      </c>
      <c r="G603" s="56" t="s">
        <v>77</v>
      </c>
      <c r="H603" s="56" t="s">
        <v>82</v>
      </c>
      <c r="I603" s="56" t="s">
        <v>59</v>
      </c>
      <c r="J603" s="56" t="s">
        <v>51</v>
      </c>
      <c r="K603" s="56">
        <v>14.5</v>
      </c>
      <c r="L603" s="56" t="s">
        <v>52</v>
      </c>
      <c r="M603" s="56">
        <v>13.8</v>
      </c>
      <c r="N603" s="56" t="s">
        <v>52</v>
      </c>
      <c r="O603" s="56">
        <v>87.2</v>
      </c>
      <c r="P603" s="56">
        <v>117</v>
      </c>
      <c r="Q603" s="56">
        <v>17.5</v>
      </c>
      <c r="R603" s="56">
        <v>760</v>
      </c>
      <c r="S603" s="56">
        <v>20.3</v>
      </c>
      <c r="T603" s="56">
        <v>708</v>
      </c>
      <c r="U603" s="56">
        <v>18.5</v>
      </c>
      <c r="V603" s="56">
        <v>752</v>
      </c>
      <c r="W603" s="56">
        <v>24.6</v>
      </c>
      <c r="X603" s="56">
        <v>692</v>
      </c>
      <c r="Y603" s="56">
        <v>79.2</v>
      </c>
      <c r="Z603" s="56">
        <v>363</v>
      </c>
      <c r="AA603" s="56">
        <v>46.2</v>
      </c>
      <c r="AB603" s="56">
        <v>375</v>
      </c>
      <c r="AC603" s="56">
        <v>51.8</v>
      </c>
      <c r="AD603" s="56" t="s">
        <v>983</v>
      </c>
      <c r="AE603" s="56">
        <v>28.3</v>
      </c>
      <c r="AF603" s="56">
        <v>701</v>
      </c>
      <c r="AG603" s="56" t="s">
        <v>2148</v>
      </c>
      <c r="AH603" s="56">
        <v>701</v>
      </c>
      <c r="AI603" s="56" t="s">
        <v>2148</v>
      </c>
      <c r="AJ603" s="56">
        <v>117</v>
      </c>
      <c r="AL603" s="56">
        <v>760</v>
      </c>
      <c r="AN603" s="56">
        <v>708</v>
      </c>
      <c r="AP603" s="56">
        <v>752</v>
      </c>
      <c r="AR603" s="56">
        <v>692</v>
      </c>
      <c r="AT603" s="56">
        <v>363</v>
      </c>
      <c r="AV603" s="56">
        <v>375</v>
      </c>
      <c r="AX603" s="56">
        <v>665</v>
      </c>
      <c r="AY603" s="56" t="s">
        <v>2147</v>
      </c>
      <c r="AZ603" s="56">
        <v>597</v>
      </c>
      <c r="BB603" s="56">
        <v>635.5</v>
      </c>
    </row>
    <row r="604" spans="1:54" ht="16" x14ac:dyDescent="0.2">
      <c r="A604" s="56">
        <v>603</v>
      </c>
      <c r="B604" s="56">
        <v>597</v>
      </c>
      <c r="C604" s="56">
        <v>570</v>
      </c>
      <c r="D604" s="56" t="s">
        <v>1382</v>
      </c>
      <c r="E604" s="56" t="s">
        <v>289</v>
      </c>
      <c r="F604" s="56" t="s">
        <v>69</v>
      </c>
      <c r="G604" s="56" t="s">
        <v>77</v>
      </c>
      <c r="H604" s="56" t="s">
        <v>82</v>
      </c>
      <c r="I604" s="56" t="s">
        <v>59</v>
      </c>
      <c r="J604" s="56" t="s">
        <v>51</v>
      </c>
      <c r="K604" s="56">
        <v>26.2</v>
      </c>
      <c r="L604" s="56">
        <v>484</v>
      </c>
      <c r="M604" s="56">
        <v>22.7</v>
      </c>
      <c r="N604" s="56">
        <v>583</v>
      </c>
      <c r="O604" s="56">
        <v>41.9</v>
      </c>
      <c r="P604" s="56">
        <v>482</v>
      </c>
      <c r="Q604" s="56">
        <v>8.9</v>
      </c>
      <c r="R604" s="56" t="s">
        <v>53</v>
      </c>
      <c r="S604" s="56">
        <v>15.4</v>
      </c>
      <c r="T604" s="56" t="s">
        <v>53</v>
      </c>
      <c r="U604" s="56">
        <v>56.4</v>
      </c>
      <c r="V604" s="56">
        <v>368</v>
      </c>
      <c r="W604" s="56">
        <v>60.6</v>
      </c>
      <c r="X604" s="56">
        <v>336</v>
      </c>
      <c r="Y604" s="56">
        <v>75.3</v>
      </c>
      <c r="Z604" s="56">
        <v>438</v>
      </c>
      <c r="AA604" s="56">
        <v>29</v>
      </c>
      <c r="AB604" s="56">
        <v>574</v>
      </c>
      <c r="AC604" s="56">
        <v>69.400000000000006</v>
      </c>
      <c r="AD604" s="56" t="s">
        <v>1331</v>
      </c>
      <c r="AE604" s="56">
        <v>28.3</v>
      </c>
      <c r="AF604" s="56">
        <v>484</v>
      </c>
      <c r="AH604" s="56">
        <v>583</v>
      </c>
      <c r="AJ604" s="56">
        <v>482</v>
      </c>
      <c r="AL604" s="56">
        <v>801</v>
      </c>
      <c r="AM604" s="56" t="s">
        <v>2148</v>
      </c>
      <c r="AN604" s="56">
        <v>801</v>
      </c>
      <c r="AO604" s="56" t="s">
        <v>2148</v>
      </c>
      <c r="AP604" s="56">
        <v>368</v>
      </c>
      <c r="AR604" s="56">
        <v>336</v>
      </c>
      <c r="AT604" s="56">
        <v>438</v>
      </c>
      <c r="AV604" s="56">
        <v>574</v>
      </c>
      <c r="AX604" s="56">
        <v>323</v>
      </c>
      <c r="AY604" s="56" t="s">
        <v>2147</v>
      </c>
      <c r="AZ604" s="56">
        <v>597</v>
      </c>
      <c r="BB604" s="56">
        <v>570</v>
      </c>
    </row>
    <row r="605" spans="1:54" ht="16" x14ac:dyDescent="0.2">
      <c r="A605" s="56">
        <v>604</v>
      </c>
      <c r="B605" s="56">
        <v>597</v>
      </c>
      <c r="C605" s="56">
        <v>596</v>
      </c>
      <c r="D605" s="56" t="s">
        <v>1191</v>
      </c>
      <c r="E605" s="56" t="s">
        <v>46</v>
      </c>
      <c r="F605" s="56" t="s">
        <v>47</v>
      </c>
      <c r="G605" s="56" t="s">
        <v>77</v>
      </c>
      <c r="H605" s="56" t="s">
        <v>82</v>
      </c>
      <c r="I605" s="56" t="s">
        <v>50</v>
      </c>
      <c r="J605" s="56" t="s">
        <v>64</v>
      </c>
      <c r="K605" s="56">
        <v>19.3</v>
      </c>
      <c r="L605" s="56">
        <v>641</v>
      </c>
      <c r="M605" s="56">
        <v>33.700000000000003</v>
      </c>
      <c r="N605" s="56">
        <v>426</v>
      </c>
      <c r="O605" s="56">
        <v>5.5</v>
      </c>
      <c r="P605" s="56" t="s">
        <v>53</v>
      </c>
      <c r="Q605" s="56">
        <v>43</v>
      </c>
      <c r="R605" s="56">
        <v>438</v>
      </c>
      <c r="S605" s="56">
        <v>14.4</v>
      </c>
      <c r="T605" s="56" t="s">
        <v>53</v>
      </c>
      <c r="U605" s="56">
        <v>61.1</v>
      </c>
      <c r="V605" s="56">
        <v>335</v>
      </c>
      <c r="W605" s="56">
        <v>64.900000000000006</v>
      </c>
      <c r="X605" s="56">
        <v>305</v>
      </c>
      <c r="Y605" s="56">
        <v>55.3</v>
      </c>
      <c r="Z605" s="56">
        <v>765</v>
      </c>
      <c r="AA605" s="56">
        <v>9.1</v>
      </c>
      <c r="AB605" s="56" t="s">
        <v>53</v>
      </c>
      <c r="AC605" s="56">
        <v>48.9</v>
      </c>
      <c r="AD605" s="56">
        <v>733</v>
      </c>
      <c r="AE605" s="56">
        <v>28.3</v>
      </c>
      <c r="AF605" s="56">
        <v>641</v>
      </c>
      <c r="AH605" s="56">
        <v>426</v>
      </c>
      <c r="AJ605" s="56">
        <v>801</v>
      </c>
      <c r="AK605" s="56" t="s">
        <v>2148</v>
      </c>
      <c r="AL605" s="56">
        <v>438</v>
      </c>
      <c r="AN605" s="56">
        <v>801</v>
      </c>
      <c r="AO605" s="56" t="s">
        <v>2148</v>
      </c>
      <c r="AP605" s="56">
        <v>335</v>
      </c>
      <c r="AR605" s="56">
        <v>305</v>
      </c>
      <c r="AT605" s="56">
        <v>765</v>
      </c>
      <c r="AV605" s="56">
        <v>801</v>
      </c>
      <c r="AW605" s="56" t="s">
        <v>2148</v>
      </c>
      <c r="AX605" s="56">
        <v>733</v>
      </c>
      <c r="AZ605" s="56">
        <v>597</v>
      </c>
      <c r="BB605" s="56">
        <v>596</v>
      </c>
    </row>
    <row r="606" spans="1:54" ht="16" x14ac:dyDescent="0.2">
      <c r="A606" s="56">
        <v>605</v>
      </c>
      <c r="B606" s="56">
        <v>604</v>
      </c>
      <c r="C606" s="56">
        <v>523</v>
      </c>
      <c r="D606" s="56" t="s">
        <v>1299</v>
      </c>
      <c r="E606" s="56" t="s">
        <v>264</v>
      </c>
      <c r="F606" s="56" t="s">
        <v>76</v>
      </c>
      <c r="G606" s="56" t="s">
        <v>48</v>
      </c>
      <c r="H606" s="56" t="s">
        <v>62</v>
      </c>
      <c r="I606" s="56" t="s">
        <v>59</v>
      </c>
      <c r="J606" s="56" t="s">
        <v>103</v>
      </c>
      <c r="K606" s="56">
        <v>22.7</v>
      </c>
      <c r="L606" s="56">
        <v>553</v>
      </c>
      <c r="M606" s="56">
        <v>29.7</v>
      </c>
      <c r="N606" s="56">
        <v>478</v>
      </c>
      <c r="O606" s="56">
        <v>40.299999999999997</v>
      </c>
      <c r="P606" s="56">
        <v>499</v>
      </c>
      <c r="Q606" s="56">
        <v>7</v>
      </c>
      <c r="R606" s="56" t="s">
        <v>53</v>
      </c>
      <c r="S606" s="56">
        <v>100</v>
      </c>
      <c r="T606" s="56">
        <v>4</v>
      </c>
      <c r="U606" s="56">
        <v>100</v>
      </c>
      <c r="V606" s="56">
        <v>7</v>
      </c>
      <c r="W606" s="56">
        <v>74.400000000000006</v>
      </c>
      <c r="X606" s="56">
        <v>237</v>
      </c>
      <c r="Y606" s="56">
        <v>18.8</v>
      </c>
      <c r="Z606" s="56" t="s">
        <v>53</v>
      </c>
      <c r="AA606" s="56">
        <v>18.100000000000001</v>
      </c>
      <c r="AB606" s="56">
        <v>758</v>
      </c>
      <c r="AC606" s="56">
        <v>17.600000000000001</v>
      </c>
      <c r="AD606" s="56" t="s">
        <v>53</v>
      </c>
      <c r="AE606" s="56">
        <v>28.2</v>
      </c>
      <c r="AF606" s="56">
        <v>553</v>
      </c>
      <c r="AH606" s="56">
        <v>478</v>
      </c>
      <c r="AJ606" s="56">
        <v>499</v>
      </c>
      <c r="AL606" s="56">
        <v>801</v>
      </c>
      <c r="AM606" s="56" t="s">
        <v>2148</v>
      </c>
      <c r="AN606" s="56">
        <v>4</v>
      </c>
      <c r="AP606" s="56">
        <v>7</v>
      </c>
      <c r="AR606" s="56">
        <v>237</v>
      </c>
      <c r="AT606" s="56">
        <v>801</v>
      </c>
      <c r="AU606" s="56" t="s">
        <v>2148</v>
      </c>
      <c r="AV606" s="56">
        <v>758</v>
      </c>
      <c r="AX606" s="56">
        <v>801</v>
      </c>
      <c r="AY606" s="56" t="s">
        <v>2148</v>
      </c>
      <c r="AZ606" s="56">
        <v>604</v>
      </c>
      <c r="BB606" s="56">
        <v>523</v>
      </c>
    </row>
    <row r="607" spans="1:54" ht="16" x14ac:dyDescent="0.2">
      <c r="A607" s="56">
        <v>606</v>
      </c>
      <c r="B607" s="56">
        <v>604</v>
      </c>
      <c r="C607" s="56" t="s">
        <v>611</v>
      </c>
      <c r="D607" s="56" t="s">
        <v>1434</v>
      </c>
      <c r="E607" s="56" t="s">
        <v>190</v>
      </c>
      <c r="F607" s="56" t="s">
        <v>76</v>
      </c>
      <c r="G607" s="56" t="s">
        <v>77</v>
      </c>
      <c r="H607" s="56" t="s">
        <v>49</v>
      </c>
      <c r="I607" s="56" t="s">
        <v>59</v>
      </c>
      <c r="J607" s="56" t="s">
        <v>64</v>
      </c>
      <c r="K607" s="56">
        <v>28.3</v>
      </c>
      <c r="L607" s="56">
        <v>444</v>
      </c>
      <c r="M607" s="56">
        <v>46.9</v>
      </c>
      <c r="N607" s="56">
        <v>279</v>
      </c>
      <c r="O607" s="56">
        <v>21.2</v>
      </c>
      <c r="P607" s="56" t="s">
        <v>53</v>
      </c>
      <c r="Q607" s="56">
        <v>3.4</v>
      </c>
      <c r="R607" s="56" t="s">
        <v>53</v>
      </c>
      <c r="S607" s="56">
        <v>38</v>
      </c>
      <c r="T607" s="56">
        <v>516</v>
      </c>
      <c r="U607" s="56">
        <v>36.200000000000003</v>
      </c>
      <c r="V607" s="56">
        <v>532</v>
      </c>
      <c r="W607" s="56">
        <v>41.1</v>
      </c>
      <c r="X607" s="56">
        <v>497</v>
      </c>
      <c r="Y607" s="56">
        <v>12.8</v>
      </c>
      <c r="Z607" s="56" t="s">
        <v>53</v>
      </c>
      <c r="AA607" s="56">
        <v>93.3</v>
      </c>
      <c r="AB607" s="56">
        <v>84</v>
      </c>
      <c r="AC607" s="56">
        <v>41.4</v>
      </c>
      <c r="AD607" s="56" t="s">
        <v>53</v>
      </c>
      <c r="AE607" s="56">
        <v>28.2</v>
      </c>
      <c r="AF607" s="56">
        <v>444</v>
      </c>
      <c r="AH607" s="56">
        <v>279</v>
      </c>
      <c r="AJ607" s="56">
        <v>801</v>
      </c>
      <c r="AK607" s="56" t="s">
        <v>2148</v>
      </c>
      <c r="AL607" s="56">
        <v>801</v>
      </c>
      <c r="AM607" s="56" t="s">
        <v>2148</v>
      </c>
      <c r="AN607" s="56">
        <v>516</v>
      </c>
      <c r="AP607" s="56">
        <v>532</v>
      </c>
      <c r="AR607" s="56">
        <v>497</v>
      </c>
      <c r="AT607" s="56">
        <v>801</v>
      </c>
      <c r="AU607" s="56" t="s">
        <v>2148</v>
      </c>
      <c r="AV607" s="56">
        <v>84</v>
      </c>
      <c r="AX607" s="56">
        <v>801</v>
      </c>
      <c r="AY607" s="56" t="s">
        <v>2148</v>
      </c>
      <c r="AZ607" s="56">
        <v>604</v>
      </c>
      <c r="BB607" s="56">
        <v>605.5</v>
      </c>
    </row>
    <row r="608" spans="1:54" ht="16" x14ac:dyDescent="0.2">
      <c r="A608" s="56">
        <v>607</v>
      </c>
      <c r="B608" s="56">
        <v>604</v>
      </c>
      <c r="C608" s="56">
        <v>535</v>
      </c>
      <c r="D608" s="56" t="s">
        <v>1180</v>
      </c>
      <c r="E608" s="56" t="s">
        <v>576</v>
      </c>
      <c r="F608" s="56" t="s">
        <v>69</v>
      </c>
      <c r="G608" s="56" t="s">
        <v>77</v>
      </c>
      <c r="H608" s="56" t="s">
        <v>49</v>
      </c>
      <c r="I608" s="56" t="s">
        <v>50</v>
      </c>
      <c r="J608" s="56" t="s">
        <v>64</v>
      </c>
      <c r="K608" s="56">
        <v>18.899999999999999</v>
      </c>
      <c r="L608" s="56">
        <v>649</v>
      </c>
      <c r="M608" s="56">
        <v>10.3</v>
      </c>
      <c r="N608" s="56" t="s">
        <v>52</v>
      </c>
      <c r="O608" s="56">
        <v>45</v>
      </c>
      <c r="P608" s="56">
        <v>435</v>
      </c>
      <c r="Q608" s="56">
        <v>35.299999999999997</v>
      </c>
      <c r="R608" s="56">
        <v>520</v>
      </c>
      <c r="S608" s="56">
        <v>39.200000000000003</v>
      </c>
      <c r="T608" s="56">
        <v>507</v>
      </c>
      <c r="U608" s="56">
        <v>12</v>
      </c>
      <c r="V608" s="56" t="s">
        <v>53</v>
      </c>
      <c r="W608" s="56">
        <v>17.899999999999999</v>
      </c>
      <c r="X608" s="56">
        <v>797</v>
      </c>
      <c r="Y608" s="56">
        <v>84</v>
      </c>
      <c r="Z608" s="56">
        <v>275</v>
      </c>
      <c r="AA608" s="56">
        <v>5.6</v>
      </c>
      <c r="AB608" s="56" t="s">
        <v>53</v>
      </c>
      <c r="AC608" s="56">
        <v>71.2</v>
      </c>
      <c r="AD608" s="56" t="s">
        <v>1050</v>
      </c>
      <c r="AE608" s="56">
        <v>28.2</v>
      </c>
      <c r="AF608" s="56">
        <v>649</v>
      </c>
      <c r="AH608" s="56">
        <v>701</v>
      </c>
      <c r="AI608" s="56" t="s">
        <v>2148</v>
      </c>
      <c r="AJ608" s="56">
        <v>435</v>
      </c>
      <c r="AL608" s="56">
        <v>520</v>
      </c>
      <c r="AN608" s="56">
        <v>507</v>
      </c>
      <c r="AP608" s="56">
        <v>801</v>
      </c>
      <c r="AQ608" s="56" t="s">
        <v>2148</v>
      </c>
      <c r="AR608" s="56">
        <v>797</v>
      </c>
      <c r="AT608" s="56">
        <v>275</v>
      </c>
      <c r="AV608" s="56">
        <v>801</v>
      </c>
      <c r="AW608" s="56" t="s">
        <v>2148</v>
      </c>
      <c r="AX608" s="56">
        <v>297</v>
      </c>
      <c r="AY608" s="56" t="s">
        <v>2147</v>
      </c>
      <c r="AZ608" s="56">
        <v>604</v>
      </c>
      <c r="BB608" s="56">
        <v>535</v>
      </c>
    </row>
    <row r="609" spans="1:54" ht="16" x14ac:dyDescent="0.2">
      <c r="A609" s="56">
        <v>608</v>
      </c>
      <c r="B609" s="56">
        <v>607</v>
      </c>
      <c r="C609" s="56" t="s">
        <v>292</v>
      </c>
      <c r="D609" s="56" t="s">
        <v>1269</v>
      </c>
      <c r="E609" s="56" t="s">
        <v>133</v>
      </c>
      <c r="F609" s="56" t="s">
        <v>69</v>
      </c>
      <c r="G609" s="56" t="s">
        <v>58</v>
      </c>
      <c r="H609" s="56" t="s">
        <v>82</v>
      </c>
      <c r="I609" s="56" t="s">
        <v>50</v>
      </c>
      <c r="J609" s="56" t="s">
        <v>64</v>
      </c>
      <c r="K609" s="56">
        <v>21.4</v>
      </c>
      <c r="L609" s="56">
        <v>580</v>
      </c>
      <c r="M609" s="56">
        <v>7.8</v>
      </c>
      <c r="N609" s="56" t="s">
        <v>52</v>
      </c>
      <c r="O609" s="56">
        <v>15.3</v>
      </c>
      <c r="P609" s="56" t="s">
        <v>53</v>
      </c>
      <c r="Q609" s="56">
        <v>60.2</v>
      </c>
      <c r="R609" s="56">
        <v>288</v>
      </c>
      <c r="S609" s="56">
        <v>4.5999999999999996</v>
      </c>
      <c r="T609" s="56" t="s">
        <v>53</v>
      </c>
      <c r="U609" s="56">
        <v>19.7</v>
      </c>
      <c r="V609" s="56">
        <v>734</v>
      </c>
      <c r="W609" s="56">
        <v>25.8</v>
      </c>
      <c r="X609" s="56">
        <v>673</v>
      </c>
      <c r="Y609" s="56">
        <v>61.2</v>
      </c>
      <c r="Z609" s="56">
        <v>675</v>
      </c>
      <c r="AA609" s="56">
        <v>12.3</v>
      </c>
      <c r="AB609" s="56" t="s">
        <v>53</v>
      </c>
      <c r="AC609" s="56">
        <v>63.4</v>
      </c>
      <c r="AD609" s="56" t="s">
        <v>1244</v>
      </c>
      <c r="AE609" s="56">
        <v>28</v>
      </c>
      <c r="AF609" s="56">
        <v>580</v>
      </c>
      <c r="AH609" s="56">
        <v>701</v>
      </c>
      <c r="AI609" s="56" t="s">
        <v>2148</v>
      </c>
      <c r="AJ609" s="56">
        <v>801</v>
      </c>
      <c r="AK609" s="56" t="s">
        <v>2148</v>
      </c>
      <c r="AL609" s="56">
        <v>288</v>
      </c>
      <c r="AN609" s="56">
        <v>801</v>
      </c>
      <c r="AO609" s="56" t="s">
        <v>2148</v>
      </c>
      <c r="AP609" s="56">
        <v>734</v>
      </c>
      <c r="AR609" s="56">
        <v>673</v>
      </c>
      <c r="AT609" s="56">
        <v>675</v>
      </c>
      <c r="AV609" s="56">
        <v>801</v>
      </c>
      <c r="AW609" s="56" t="s">
        <v>2148</v>
      </c>
      <c r="AX609" s="56">
        <v>433</v>
      </c>
      <c r="AY609" s="56" t="s">
        <v>2147</v>
      </c>
      <c r="AZ609" s="56">
        <v>607</v>
      </c>
      <c r="BB609" s="56">
        <v>695.5</v>
      </c>
    </row>
    <row r="610" spans="1:54" ht="16" x14ac:dyDescent="0.2">
      <c r="A610" s="56">
        <v>609</v>
      </c>
      <c r="B610" s="56">
        <v>607</v>
      </c>
      <c r="C610" s="56">
        <v>481</v>
      </c>
      <c r="D610" s="56" t="s">
        <v>965</v>
      </c>
      <c r="E610" s="56" t="s">
        <v>46</v>
      </c>
      <c r="F610" s="56" t="s">
        <v>47</v>
      </c>
      <c r="G610" s="56" t="s">
        <v>84</v>
      </c>
      <c r="H610" s="56" t="s">
        <v>82</v>
      </c>
      <c r="I610" s="56" t="s">
        <v>50</v>
      </c>
      <c r="J610" s="56" t="s">
        <v>64</v>
      </c>
      <c r="K610" s="56">
        <v>14.3</v>
      </c>
      <c r="L610" s="56" t="s">
        <v>52</v>
      </c>
      <c r="M610" s="56">
        <v>11.7</v>
      </c>
      <c r="N610" s="56" t="s">
        <v>52</v>
      </c>
      <c r="O610" s="56">
        <v>12.9</v>
      </c>
      <c r="P610" s="56" t="s">
        <v>53</v>
      </c>
      <c r="Q610" s="56">
        <v>69.3</v>
      </c>
      <c r="R610" s="56">
        <v>220</v>
      </c>
      <c r="S610" s="56">
        <v>6.9</v>
      </c>
      <c r="T610" s="56" t="s">
        <v>53</v>
      </c>
      <c r="U610" s="56">
        <v>4.5999999999999996</v>
      </c>
      <c r="V610" s="56" t="s">
        <v>53</v>
      </c>
      <c r="W610" s="56">
        <v>9.8000000000000007</v>
      </c>
      <c r="X610" s="56" t="s">
        <v>53</v>
      </c>
      <c r="Y610" s="56">
        <v>68.599999999999994</v>
      </c>
      <c r="Z610" s="56">
        <v>557</v>
      </c>
      <c r="AA610" s="56">
        <v>25.2</v>
      </c>
      <c r="AB610" s="56">
        <v>636</v>
      </c>
      <c r="AC610" s="56">
        <v>54.8</v>
      </c>
      <c r="AD610" s="56" t="s">
        <v>966</v>
      </c>
      <c r="AE610" s="56">
        <v>28</v>
      </c>
      <c r="AF610" s="56">
        <v>701</v>
      </c>
      <c r="AG610" s="56" t="s">
        <v>2148</v>
      </c>
      <c r="AH610" s="56">
        <v>701</v>
      </c>
      <c r="AI610" s="56" t="s">
        <v>2148</v>
      </c>
      <c r="AJ610" s="56">
        <v>801</v>
      </c>
      <c r="AK610" s="56" t="s">
        <v>2148</v>
      </c>
      <c r="AL610" s="56">
        <v>220</v>
      </c>
      <c r="AN610" s="56">
        <v>801</v>
      </c>
      <c r="AO610" s="56" t="s">
        <v>2148</v>
      </c>
      <c r="AP610" s="56">
        <v>801</v>
      </c>
      <c r="AQ610" s="56" t="s">
        <v>2148</v>
      </c>
      <c r="AR610" s="56">
        <v>801</v>
      </c>
      <c r="AS610" s="56" t="s">
        <v>2148</v>
      </c>
      <c r="AT610" s="56">
        <v>557</v>
      </c>
      <c r="AV610" s="56">
        <v>636</v>
      </c>
      <c r="AX610" s="56">
        <v>606</v>
      </c>
      <c r="AY610" s="56" t="s">
        <v>2147</v>
      </c>
      <c r="AZ610" s="56">
        <v>607</v>
      </c>
      <c r="BB610" s="56">
        <v>481</v>
      </c>
    </row>
    <row r="611" spans="1:54" ht="16" x14ac:dyDescent="0.2">
      <c r="A611" s="56">
        <v>610</v>
      </c>
      <c r="B611" s="56">
        <v>609</v>
      </c>
      <c r="C611" s="56">
        <v>592</v>
      </c>
      <c r="D611" s="56" t="s">
        <v>1070</v>
      </c>
      <c r="E611" s="56" t="s">
        <v>80</v>
      </c>
      <c r="F611" s="56" t="s">
        <v>69</v>
      </c>
      <c r="G611" s="56" t="s">
        <v>84</v>
      </c>
      <c r="H611" s="56" t="s">
        <v>49</v>
      </c>
      <c r="I611" s="56" t="s">
        <v>50</v>
      </c>
      <c r="J611" s="56" t="s">
        <v>64</v>
      </c>
      <c r="K611" s="56">
        <v>16.399999999999999</v>
      </c>
      <c r="L611" s="56" t="s">
        <v>52</v>
      </c>
      <c r="M611" s="56">
        <v>22.9</v>
      </c>
      <c r="N611" s="56">
        <v>580</v>
      </c>
      <c r="O611" s="56">
        <v>15.5</v>
      </c>
      <c r="P611" s="56" t="s">
        <v>53</v>
      </c>
      <c r="Q611" s="56">
        <v>10.7</v>
      </c>
      <c r="R611" s="56" t="s">
        <v>53</v>
      </c>
      <c r="S611" s="56">
        <v>67.099999999999994</v>
      </c>
      <c r="T611" s="56">
        <v>349</v>
      </c>
      <c r="U611" s="56">
        <v>90.4</v>
      </c>
      <c r="V611" s="56">
        <v>165</v>
      </c>
      <c r="W611" s="56">
        <v>91.2</v>
      </c>
      <c r="X611" s="56">
        <v>140</v>
      </c>
      <c r="Y611" s="56">
        <v>84.8</v>
      </c>
      <c r="Z611" s="56">
        <v>258</v>
      </c>
      <c r="AA611" s="56">
        <v>20.399999999999999</v>
      </c>
      <c r="AB611" s="56">
        <v>717</v>
      </c>
      <c r="AC611" s="56">
        <v>77.5</v>
      </c>
      <c r="AD611" s="56" t="s">
        <v>1071</v>
      </c>
      <c r="AE611" s="56">
        <v>27.9</v>
      </c>
      <c r="AF611" s="56">
        <v>701</v>
      </c>
      <c r="AG611" s="56" t="s">
        <v>2148</v>
      </c>
      <c r="AH611" s="56">
        <v>580</v>
      </c>
      <c r="AJ611" s="56">
        <v>801</v>
      </c>
      <c r="AK611" s="56" t="s">
        <v>2148</v>
      </c>
      <c r="AL611" s="56">
        <v>801</v>
      </c>
      <c r="AM611" s="56" t="s">
        <v>2148</v>
      </c>
      <c r="AN611" s="56">
        <v>349</v>
      </c>
      <c r="AP611" s="56">
        <v>165</v>
      </c>
      <c r="AR611" s="56">
        <v>140</v>
      </c>
      <c r="AT611" s="56">
        <v>258</v>
      </c>
      <c r="AV611" s="56">
        <v>717</v>
      </c>
      <c r="AX611" s="56">
        <v>206</v>
      </c>
      <c r="AY611" s="56" t="s">
        <v>2147</v>
      </c>
      <c r="AZ611" s="56">
        <v>609</v>
      </c>
      <c r="BB611" s="56">
        <v>592</v>
      </c>
    </row>
    <row r="612" spans="1:54" ht="16" x14ac:dyDescent="0.2">
      <c r="A612" s="56">
        <v>611</v>
      </c>
      <c r="B612" s="56">
        <v>609</v>
      </c>
      <c r="C612" s="56">
        <v>559</v>
      </c>
      <c r="D612" s="56" t="s">
        <v>1144</v>
      </c>
      <c r="E612" s="56" t="s">
        <v>68</v>
      </c>
      <c r="F612" s="56" t="s">
        <v>69</v>
      </c>
      <c r="G612" s="56" t="s">
        <v>77</v>
      </c>
      <c r="H612" s="56" t="s">
        <v>49</v>
      </c>
      <c r="I612" s="56" t="s">
        <v>50</v>
      </c>
      <c r="J612" s="56" t="s">
        <v>64</v>
      </c>
      <c r="K612" s="56">
        <v>18</v>
      </c>
      <c r="L612" s="56">
        <v>679</v>
      </c>
      <c r="M612" s="56">
        <v>17.8</v>
      </c>
      <c r="N612" s="56" t="s">
        <v>52</v>
      </c>
      <c r="O612" s="56">
        <v>79.8</v>
      </c>
      <c r="P612" s="56">
        <v>169</v>
      </c>
      <c r="Q612" s="56">
        <v>4.9000000000000004</v>
      </c>
      <c r="R612" s="56" t="s">
        <v>53</v>
      </c>
      <c r="S612" s="56">
        <v>18.899999999999999</v>
      </c>
      <c r="T612" s="56">
        <v>730</v>
      </c>
      <c r="U612" s="56">
        <v>89.8</v>
      </c>
      <c r="V612" s="56">
        <v>167</v>
      </c>
      <c r="W612" s="56">
        <v>90.7</v>
      </c>
      <c r="X612" s="56">
        <v>142</v>
      </c>
      <c r="Y612" s="56">
        <v>70.400000000000006</v>
      </c>
      <c r="Z612" s="56">
        <v>522</v>
      </c>
      <c r="AA612" s="56">
        <v>11.1</v>
      </c>
      <c r="AB612" s="56" t="s">
        <v>53</v>
      </c>
      <c r="AC612" s="56">
        <v>51.6</v>
      </c>
      <c r="AD612" s="56" t="s">
        <v>1145</v>
      </c>
      <c r="AE612" s="56">
        <v>27.9</v>
      </c>
      <c r="AF612" s="56">
        <v>679</v>
      </c>
      <c r="AH612" s="56">
        <v>701</v>
      </c>
      <c r="AI612" s="56" t="s">
        <v>2148</v>
      </c>
      <c r="AJ612" s="56">
        <v>169</v>
      </c>
      <c r="AL612" s="56">
        <v>801</v>
      </c>
      <c r="AM612" s="56" t="s">
        <v>2148</v>
      </c>
      <c r="AN612" s="56">
        <v>730</v>
      </c>
      <c r="AP612" s="56">
        <v>167</v>
      </c>
      <c r="AR612" s="56">
        <v>142</v>
      </c>
      <c r="AT612" s="56">
        <v>522</v>
      </c>
      <c r="AV612" s="56">
        <v>801</v>
      </c>
      <c r="AW612" s="56" t="s">
        <v>2148</v>
      </c>
      <c r="AX612" s="56">
        <v>669</v>
      </c>
      <c r="AY612" s="56" t="s">
        <v>2147</v>
      </c>
      <c r="AZ612" s="56">
        <v>609</v>
      </c>
      <c r="BB612" s="56">
        <v>559</v>
      </c>
    </row>
    <row r="613" spans="1:54" ht="16" x14ac:dyDescent="0.2">
      <c r="A613" s="56">
        <v>612</v>
      </c>
      <c r="B613" s="56">
        <v>609</v>
      </c>
      <c r="C613" s="56" t="s">
        <v>445</v>
      </c>
      <c r="D613" s="56" t="s">
        <v>1102</v>
      </c>
      <c r="E613" s="56" t="s">
        <v>355</v>
      </c>
      <c r="F613" s="56" t="s">
        <v>76</v>
      </c>
      <c r="G613" s="56" t="s">
        <v>58</v>
      </c>
      <c r="H613" s="56" t="s">
        <v>62</v>
      </c>
      <c r="I613" s="56" t="s">
        <v>50</v>
      </c>
      <c r="J613" s="56" t="s">
        <v>64</v>
      </c>
      <c r="K613" s="56">
        <v>17.2</v>
      </c>
      <c r="L613" s="56" t="s">
        <v>52</v>
      </c>
      <c r="M613" s="56">
        <v>9.9</v>
      </c>
      <c r="N613" s="56" t="s">
        <v>52</v>
      </c>
      <c r="O613" s="56">
        <v>23.6</v>
      </c>
      <c r="P613" s="56">
        <v>760</v>
      </c>
      <c r="Q613" s="56">
        <v>57.9</v>
      </c>
      <c r="R613" s="56">
        <v>300</v>
      </c>
      <c r="S613" s="56">
        <v>32.1</v>
      </c>
      <c r="T613" s="56">
        <v>561</v>
      </c>
      <c r="U613" s="56">
        <v>19</v>
      </c>
      <c r="V613" s="56">
        <v>746</v>
      </c>
      <c r="W613" s="56">
        <v>21.1</v>
      </c>
      <c r="X613" s="56">
        <v>747</v>
      </c>
      <c r="Y613" s="56">
        <v>61.6</v>
      </c>
      <c r="Z613" s="56">
        <v>668</v>
      </c>
      <c r="AA613" s="56">
        <v>5.2</v>
      </c>
      <c r="AB613" s="56" t="s">
        <v>53</v>
      </c>
      <c r="AC613" s="56">
        <v>51.4</v>
      </c>
      <c r="AD613" s="56" t="s">
        <v>1024</v>
      </c>
      <c r="AE613" s="56">
        <v>27.9</v>
      </c>
      <c r="AF613" s="56">
        <v>701</v>
      </c>
      <c r="AG613" s="56" t="s">
        <v>2148</v>
      </c>
      <c r="AH613" s="56">
        <v>701</v>
      </c>
      <c r="AI613" s="56" t="s">
        <v>2148</v>
      </c>
      <c r="AJ613" s="56">
        <v>760</v>
      </c>
      <c r="AL613" s="56">
        <v>300</v>
      </c>
      <c r="AN613" s="56">
        <v>561</v>
      </c>
      <c r="AP613" s="56">
        <v>746</v>
      </c>
      <c r="AR613" s="56">
        <v>747</v>
      </c>
      <c r="AT613" s="56">
        <v>668</v>
      </c>
      <c r="AV613" s="56">
        <v>801</v>
      </c>
      <c r="AW613" s="56" t="s">
        <v>2148</v>
      </c>
      <c r="AX613" s="56">
        <v>675</v>
      </c>
      <c r="AY613" s="56" t="s">
        <v>2147</v>
      </c>
      <c r="AZ613" s="56">
        <v>609</v>
      </c>
      <c r="BB613" s="56">
        <v>745.5</v>
      </c>
    </row>
    <row r="614" spans="1:54" ht="16" x14ac:dyDescent="0.2">
      <c r="A614" s="56">
        <v>613</v>
      </c>
      <c r="B614" s="56">
        <v>609</v>
      </c>
      <c r="C614" s="56">
        <v>559</v>
      </c>
      <c r="D614" s="56" t="s">
        <v>868</v>
      </c>
      <c r="E614" s="56" t="s">
        <v>80</v>
      </c>
      <c r="F614" s="56" t="s">
        <v>69</v>
      </c>
      <c r="G614" s="56" t="s">
        <v>77</v>
      </c>
      <c r="H614" s="56" t="s">
        <v>49</v>
      </c>
      <c r="I614" s="56" t="s">
        <v>50</v>
      </c>
      <c r="J614" s="56" t="s">
        <v>64</v>
      </c>
      <c r="K614" s="56">
        <v>12.6</v>
      </c>
      <c r="L614" s="56" t="s">
        <v>52</v>
      </c>
      <c r="M614" s="56">
        <v>19.8</v>
      </c>
      <c r="N614" s="56">
        <v>664</v>
      </c>
      <c r="O614" s="56">
        <v>11.4</v>
      </c>
      <c r="P614" s="56" t="s">
        <v>53</v>
      </c>
      <c r="Q614" s="56">
        <v>19</v>
      </c>
      <c r="R614" s="56">
        <v>731</v>
      </c>
      <c r="S614" s="56">
        <v>100</v>
      </c>
      <c r="T614" s="56">
        <v>94</v>
      </c>
      <c r="U614" s="56">
        <v>90.1</v>
      </c>
      <c r="V614" s="56">
        <v>166</v>
      </c>
      <c r="W614" s="56">
        <v>90.9</v>
      </c>
      <c r="X614" s="56">
        <v>141</v>
      </c>
      <c r="Y614" s="56">
        <v>71.5</v>
      </c>
      <c r="Z614" s="56">
        <v>508</v>
      </c>
      <c r="AA614" s="56">
        <v>10.1</v>
      </c>
      <c r="AB614" s="56" t="s">
        <v>53</v>
      </c>
      <c r="AC614" s="56">
        <v>75.599999999999994</v>
      </c>
      <c r="AD614" s="56">
        <v>227</v>
      </c>
      <c r="AE614" s="56">
        <v>27.9</v>
      </c>
      <c r="AF614" s="56">
        <v>701</v>
      </c>
      <c r="AG614" s="56" t="s">
        <v>2148</v>
      </c>
      <c r="AH614" s="56">
        <v>664</v>
      </c>
      <c r="AJ614" s="56">
        <v>801</v>
      </c>
      <c r="AK614" s="56" t="s">
        <v>2148</v>
      </c>
      <c r="AL614" s="56">
        <v>731</v>
      </c>
      <c r="AN614" s="56">
        <v>94</v>
      </c>
      <c r="AP614" s="56">
        <v>166</v>
      </c>
      <c r="AR614" s="56">
        <v>141</v>
      </c>
      <c r="AT614" s="56">
        <v>508</v>
      </c>
      <c r="AV614" s="56">
        <v>801</v>
      </c>
      <c r="AW614" s="56" t="s">
        <v>2148</v>
      </c>
      <c r="AX614" s="56">
        <v>227</v>
      </c>
      <c r="AZ614" s="56">
        <v>609</v>
      </c>
      <c r="BB614" s="56">
        <v>559</v>
      </c>
    </row>
    <row r="615" spans="1:54" ht="16" x14ac:dyDescent="0.2">
      <c r="A615" s="56">
        <v>614</v>
      </c>
      <c r="B615" s="56">
        <v>613</v>
      </c>
      <c r="C615" s="56">
        <v>539</v>
      </c>
      <c r="D615" s="56" t="s">
        <v>1394</v>
      </c>
      <c r="E615" s="56" t="s">
        <v>972</v>
      </c>
      <c r="F615" s="56" t="s">
        <v>76</v>
      </c>
      <c r="G615" s="56" t="s">
        <v>48</v>
      </c>
      <c r="H615" s="56" t="s">
        <v>62</v>
      </c>
      <c r="I615" s="56" t="s">
        <v>50</v>
      </c>
      <c r="J615" s="56" t="s">
        <v>51</v>
      </c>
      <c r="K615" s="56">
        <v>26.6</v>
      </c>
      <c r="L615" s="56">
        <v>473</v>
      </c>
      <c r="M615" s="56">
        <v>29.4</v>
      </c>
      <c r="N615" s="56">
        <v>485</v>
      </c>
      <c r="O615" s="56">
        <v>51.6</v>
      </c>
      <c r="P615" s="56">
        <v>367</v>
      </c>
      <c r="Q615" s="56">
        <v>4.5</v>
      </c>
      <c r="R615" s="56" t="s">
        <v>53</v>
      </c>
      <c r="S615" s="56">
        <v>100</v>
      </c>
      <c r="T615" s="56">
        <v>14</v>
      </c>
      <c r="U615" s="56">
        <v>62.3</v>
      </c>
      <c r="V615" s="56">
        <v>324</v>
      </c>
      <c r="W615" s="56">
        <v>46.5</v>
      </c>
      <c r="X615" s="56">
        <v>447</v>
      </c>
      <c r="Y615" s="56">
        <v>12.3</v>
      </c>
      <c r="Z615" s="56" t="s">
        <v>53</v>
      </c>
      <c r="AA615" s="56">
        <v>11.9</v>
      </c>
      <c r="AB615" s="56" t="s">
        <v>53</v>
      </c>
      <c r="AC615" s="56">
        <v>23.9</v>
      </c>
      <c r="AD615" s="56" t="s">
        <v>53</v>
      </c>
      <c r="AE615" s="56">
        <v>27.8</v>
      </c>
      <c r="AF615" s="56">
        <v>473</v>
      </c>
      <c r="AH615" s="56">
        <v>485</v>
      </c>
      <c r="AJ615" s="56">
        <v>367</v>
      </c>
      <c r="AL615" s="56">
        <v>801</v>
      </c>
      <c r="AM615" s="56" t="s">
        <v>2148</v>
      </c>
      <c r="AN615" s="56">
        <v>14</v>
      </c>
      <c r="AP615" s="56">
        <v>324</v>
      </c>
      <c r="AR615" s="56">
        <v>447</v>
      </c>
      <c r="AT615" s="56">
        <v>801</v>
      </c>
      <c r="AU615" s="56" t="s">
        <v>2148</v>
      </c>
      <c r="AV615" s="56">
        <v>801</v>
      </c>
      <c r="AW615" s="56" t="s">
        <v>2148</v>
      </c>
      <c r="AX615" s="56">
        <v>801</v>
      </c>
      <c r="AY615" s="56" t="s">
        <v>2148</v>
      </c>
      <c r="AZ615" s="56">
        <v>613</v>
      </c>
      <c r="BB615" s="56">
        <v>539</v>
      </c>
    </row>
    <row r="616" spans="1:54" ht="16" x14ac:dyDescent="0.2">
      <c r="A616" s="56">
        <v>615</v>
      </c>
      <c r="B616" s="56">
        <v>613</v>
      </c>
      <c r="C616" s="56" t="s">
        <v>482</v>
      </c>
      <c r="D616" s="56" t="s">
        <v>1354</v>
      </c>
      <c r="E616" s="56" t="s">
        <v>46</v>
      </c>
      <c r="F616" s="56" t="s">
        <v>47</v>
      </c>
      <c r="G616" s="56" t="s">
        <v>84</v>
      </c>
      <c r="H616" s="56" t="s">
        <v>82</v>
      </c>
      <c r="I616" s="56" t="s">
        <v>50</v>
      </c>
      <c r="J616" s="56" t="s">
        <v>64</v>
      </c>
      <c r="K616" s="56">
        <v>25.3</v>
      </c>
      <c r="L616" s="56">
        <v>505</v>
      </c>
      <c r="M616" s="56">
        <v>59.4</v>
      </c>
      <c r="N616" s="56">
        <v>195</v>
      </c>
      <c r="O616" s="56">
        <v>14.3</v>
      </c>
      <c r="P616" s="56" t="s">
        <v>53</v>
      </c>
      <c r="Q616" s="56">
        <v>6.4</v>
      </c>
      <c r="R616" s="56" t="s">
        <v>53</v>
      </c>
      <c r="S616" s="56">
        <v>8.4</v>
      </c>
      <c r="T616" s="56" t="s">
        <v>53</v>
      </c>
      <c r="U616" s="56">
        <v>8.3000000000000007</v>
      </c>
      <c r="V616" s="56" t="s">
        <v>53</v>
      </c>
      <c r="W616" s="56">
        <v>6.4</v>
      </c>
      <c r="X616" s="56" t="s">
        <v>53</v>
      </c>
      <c r="Y616" s="56">
        <v>92.9</v>
      </c>
      <c r="Z616" s="56">
        <v>128</v>
      </c>
      <c r="AA616" s="56">
        <v>31.3</v>
      </c>
      <c r="AB616" s="56">
        <v>532</v>
      </c>
      <c r="AC616" s="56">
        <v>55.4</v>
      </c>
      <c r="AD616" s="56" t="s">
        <v>402</v>
      </c>
      <c r="AE616" s="56">
        <v>27.8</v>
      </c>
      <c r="AF616" s="56">
        <v>505</v>
      </c>
      <c r="AH616" s="56">
        <v>195</v>
      </c>
      <c r="AJ616" s="56">
        <v>801</v>
      </c>
      <c r="AK616" s="56" t="s">
        <v>2148</v>
      </c>
      <c r="AL616" s="56">
        <v>801</v>
      </c>
      <c r="AM616" s="56" t="s">
        <v>2148</v>
      </c>
      <c r="AN616" s="56">
        <v>801</v>
      </c>
      <c r="AO616" s="56" t="s">
        <v>2148</v>
      </c>
      <c r="AP616" s="56">
        <v>801</v>
      </c>
      <c r="AQ616" s="56" t="s">
        <v>2148</v>
      </c>
      <c r="AR616" s="56">
        <v>801</v>
      </c>
      <c r="AS616" s="56" t="s">
        <v>2148</v>
      </c>
      <c r="AT616" s="56">
        <v>128</v>
      </c>
      <c r="AV616" s="56">
        <v>532</v>
      </c>
      <c r="AX616" s="56">
        <v>593</v>
      </c>
      <c r="AY616" s="56" t="s">
        <v>2147</v>
      </c>
      <c r="AZ616" s="56">
        <v>613</v>
      </c>
      <c r="BB616" s="56">
        <v>665.5</v>
      </c>
    </row>
    <row r="617" spans="1:54" ht="16" x14ac:dyDescent="0.2">
      <c r="A617" s="56">
        <v>616</v>
      </c>
      <c r="B617" s="56">
        <v>613</v>
      </c>
      <c r="C617" s="56" t="s">
        <v>482</v>
      </c>
      <c r="D617" s="56" t="s">
        <v>1560</v>
      </c>
      <c r="E617" s="56" t="s">
        <v>355</v>
      </c>
      <c r="F617" s="56" t="s">
        <v>76</v>
      </c>
      <c r="G617" s="56" t="s">
        <v>77</v>
      </c>
      <c r="H617" s="56" t="s">
        <v>82</v>
      </c>
      <c r="I617" s="56" t="s">
        <v>59</v>
      </c>
      <c r="J617" s="56" t="s">
        <v>64</v>
      </c>
      <c r="K617" s="56">
        <v>36</v>
      </c>
      <c r="L617" s="56">
        <v>337</v>
      </c>
      <c r="M617" s="56">
        <v>27.3</v>
      </c>
      <c r="N617" s="56">
        <v>503</v>
      </c>
      <c r="O617" s="56">
        <v>17.899999999999999</v>
      </c>
      <c r="P617" s="56" t="s">
        <v>53</v>
      </c>
      <c r="Q617" s="56">
        <v>6.2</v>
      </c>
      <c r="R617" s="56" t="s">
        <v>53</v>
      </c>
      <c r="S617" s="56">
        <v>29.1</v>
      </c>
      <c r="T617" s="56">
        <v>592</v>
      </c>
      <c r="U617" s="56">
        <v>69</v>
      </c>
      <c r="V617" s="56">
        <v>282</v>
      </c>
      <c r="W617" s="56">
        <v>51.4</v>
      </c>
      <c r="X617" s="56">
        <v>401</v>
      </c>
      <c r="Y617" s="56">
        <v>58.6</v>
      </c>
      <c r="Z617" s="56">
        <v>712</v>
      </c>
      <c r="AA617" s="56">
        <v>32.299999999999997</v>
      </c>
      <c r="AB617" s="56">
        <v>523</v>
      </c>
      <c r="AC617" s="56">
        <v>32</v>
      </c>
      <c r="AD617" s="56" t="s">
        <v>53</v>
      </c>
      <c r="AE617" s="56">
        <v>27.8</v>
      </c>
      <c r="AF617" s="56">
        <v>337</v>
      </c>
      <c r="AH617" s="56">
        <v>503</v>
      </c>
      <c r="AJ617" s="56">
        <v>801</v>
      </c>
      <c r="AK617" s="56" t="s">
        <v>2148</v>
      </c>
      <c r="AL617" s="56">
        <v>801</v>
      </c>
      <c r="AM617" s="56" t="s">
        <v>2148</v>
      </c>
      <c r="AN617" s="56">
        <v>592</v>
      </c>
      <c r="AP617" s="56">
        <v>282</v>
      </c>
      <c r="AR617" s="56">
        <v>401</v>
      </c>
      <c r="AT617" s="56">
        <v>712</v>
      </c>
      <c r="AV617" s="56">
        <v>523</v>
      </c>
      <c r="AX617" s="56">
        <v>801</v>
      </c>
      <c r="AY617" s="56" t="s">
        <v>2148</v>
      </c>
      <c r="AZ617" s="56">
        <v>613</v>
      </c>
      <c r="BB617" s="56">
        <v>665.5</v>
      </c>
    </row>
    <row r="618" spans="1:54" ht="16" x14ac:dyDescent="0.2">
      <c r="A618" s="56">
        <v>617</v>
      </c>
      <c r="B618" s="56">
        <v>613</v>
      </c>
      <c r="C618" s="56" t="s">
        <v>73</v>
      </c>
      <c r="D618" s="56" t="s">
        <v>1574</v>
      </c>
      <c r="E618" s="56" t="s">
        <v>144</v>
      </c>
      <c r="F618" s="56" t="s">
        <v>47</v>
      </c>
      <c r="G618" s="56" t="s">
        <v>77</v>
      </c>
      <c r="H618" s="56" t="s">
        <v>82</v>
      </c>
      <c r="I618" s="56" t="s">
        <v>59</v>
      </c>
      <c r="J618" s="56" t="s">
        <v>51</v>
      </c>
      <c r="K618" s="56">
        <v>36.799999999999997</v>
      </c>
      <c r="L618" s="56">
        <v>325</v>
      </c>
      <c r="M618" s="56">
        <v>34</v>
      </c>
      <c r="N618" s="56">
        <v>422</v>
      </c>
      <c r="O618" s="56">
        <v>20.2</v>
      </c>
      <c r="P618" s="56" t="s">
        <v>53</v>
      </c>
      <c r="Q618" s="56">
        <v>12.3</v>
      </c>
      <c r="R618" s="56" t="s">
        <v>53</v>
      </c>
      <c r="S618" s="56">
        <v>14.5</v>
      </c>
      <c r="T618" s="56" t="s">
        <v>53</v>
      </c>
      <c r="U618" s="56">
        <v>2.6</v>
      </c>
      <c r="V618" s="56" t="s">
        <v>53</v>
      </c>
      <c r="W618" s="56">
        <v>6.9</v>
      </c>
      <c r="X618" s="56" t="s">
        <v>53</v>
      </c>
      <c r="Y618" s="56">
        <v>64.099999999999994</v>
      </c>
      <c r="Z618" s="56">
        <v>634</v>
      </c>
      <c r="AA618" s="56">
        <v>16.899999999999999</v>
      </c>
      <c r="AB618" s="56">
        <v>786</v>
      </c>
      <c r="AC618" s="56">
        <v>69.5</v>
      </c>
      <c r="AD618" s="56" t="s">
        <v>1575</v>
      </c>
      <c r="AE618" s="56">
        <v>27.8</v>
      </c>
      <c r="AF618" s="56">
        <v>325</v>
      </c>
      <c r="AH618" s="56">
        <v>422</v>
      </c>
      <c r="AJ618" s="56">
        <v>801</v>
      </c>
      <c r="AK618" s="56" t="s">
        <v>2148</v>
      </c>
      <c r="AL618" s="56">
        <v>801</v>
      </c>
      <c r="AM618" s="56" t="s">
        <v>2148</v>
      </c>
      <c r="AN618" s="56">
        <v>801</v>
      </c>
      <c r="AO618" s="56" t="s">
        <v>2148</v>
      </c>
      <c r="AP618" s="56">
        <v>801</v>
      </c>
      <c r="AQ618" s="56" t="s">
        <v>2148</v>
      </c>
      <c r="AR618" s="56">
        <v>801</v>
      </c>
      <c r="AS618" s="56" t="s">
        <v>2148</v>
      </c>
      <c r="AT618" s="56">
        <v>634</v>
      </c>
      <c r="AV618" s="56">
        <v>786</v>
      </c>
      <c r="AX618" s="56">
        <v>321</v>
      </c>
      <c r="AY618" s="56" t="s">
        <v>2147</v>
      </c>
      <c r="AZ618" s="56">
        <v>613</v>
      </c>
      <c r="BB618" s="56">
        <v>635.5</v>
      </c>
    </row>
    <row r="619" spans="1:54" ht="16" x14ac:dyDescent="0.2">
      <c r="A619" s="56">
        <v>618</v>
      </c>
      <c r="B619" s="56">
        <v>613</v>
      </c>
      <c r="C619" s="56" t="s">
        <v>482</v>
      </c>
      <c r="D619" s="56" t="s">
        <v>940</v>
      </c>
      <c r="E619" s="56" t="s">
        <v>80</v>
      </c>
      <c r="F619" s="56" t="s">
        <v>69</v>
      </c>
      <c r="G619" s="56" t="s">
        <v>77</v>
      </c>
      <c r="H619" s="56" t="s">
        <v>82</v>
      </c>
      <c r="I619" s="56" t="s">
        <v>59</v>
      </c>
      <c r="J619" s="56" t="s">
        <v>64</v>
      </c>
      <c r="K619" s="56">
        <v>13.8</v>
      </c>
      <c r="L619" s="56" t="s">
        <v>52</v>
      </c>
      <c r="M619" s="56">
        <v>14.2</v>
      </c>
      <c r="N619" s="56" t="s">
        <v>52</v>
      </c>
      <c r="O619" s="56">
        <v>15.4</v>
      </c>
      <c r="P619" s="56" t="s">
        <v>53</v>
      </c>
      <c r="Q619" s="56">
        <v>36.700000000000003</v>
      </c>
      <c r="R619" s="56">
        <v>508</v>
      </c>
      <c r="S619" s="56">
        <v>61.3</v>
      </c>
      <c r="T619" s="56" t="s">
        <v>882</v>
      </c>
      <c r="U619" s="56">
        <v>61.4</v>
      </c>
      <c r="V619" s="56">
        <v>332</v>
      </c>
      <c r="W619" s="56">
        <v>65.099999999999994</v>
      </c>
      <c r="X619" s="56">
        <v>303</v>
      </c>
      <c r="Y619" s="56">
        <v>82.1</v>
      </c>
      <c r="Z619" s="56">
        <v>311</v>
      </c>
      <c r="AA619" s="56">
        <v>13.8</v>
      </c>
      <c r="AB619" s="56" t="s">
        <v>53</v>
      </c>
      <c r="AC619" s="56">
        <v>58.6</v>
      </c>
      <c r="AD619" s="56" t="s">
        <v>652</v>
      </c>
      <c r="AE619" s="56">
        <v>27.8</v>
      </c>
      <c r="AF619" s="56">
        <v>701</v>
      </c>
      <c r="AG619" s="56" t="s">
        <v>2148</v>
      </c>
      <c r="AH619" s="56">
        <v>701</v>
      </c>
      <c r="AI619" s="56" t="s">
        <v>2148</v>
      </c>
      <c r="AJ619" s="56">
        <v>801</v>
      </c>
      <c r="AK619" s="56" t="s">
        <v>2148</v>
      </c>
      <c r="AL619" s="56">
        <v>508</v>
      </c>
      <c r="AN619" s="56">
        <v>382</v>
      </c>
      <c r="AO619" s="56" t="s">
        <v>2147</v>
      </c>
      <c r="AP619" s="56">
        <v>332</v>
      </c>
      <c r="AR619" s="56">
        <v>303</v>
      </c>
      <c r="AT619" s="56">
        <v>311</v>
      </c>
      <c r="AV619" s="56">
        <v>801</v>
      </c>
      <c r="AW619" s="56" t="s">
        <v>2148</v>
      </c>
      <c r="AX619" s="56">
        <v>530</v>
      </c>
      <c r="AY619" s="56" t="s">
        <v>2147</v>
      </c>
      <c r="AZ619" s="56">
        <v>613</v>
      </c>
      <c r="BB619" s="56">
        <v>665.5</v>
      </c>
    </row>
    <row r="620" spans="1:54" ht="16" x14ac:dyDescent="0.2">
      <c r="A620" s="56">
        <v>619</v>
      </c>
      <c r="B620" s="56">
        <v>618</v>
      </c>
      <c r="C620" s="56" t="s">
        <v>409</v>
      </c>
      <c r="D620" s="56" t="s">
        <v>1334</v>
      </c>
      <c r="E620" s="56" t="s">
        <v>216</v>
      </c>
      <c r="F620" s="56" t="s">
        <v>69</v>
      </c>
      <c r="G620" s="56" t="s">
        <v>77</v>
      </c>
      <c r="H620" s="56" t="s">
        <v>82</v>
      </c>
      <c r="I620" s="56" t="s">
        <v>50</v>
      </c>
      <c r="J620" s="56" t="s">
        <v>64</v>
      </c>
      <c r="K620" s="56">
        <v>24.4</v>
      </c>
      <c r="L620" s="56">
        <v>522</v>
      </c>
      <c r="M620" s="56">
        <v>14.6</v>
      </c>
      <c r="N620" s="56" t="s">
        <v>52</v>
      </c>
      <c r="O620" s="56">
        <v>56.7</v>
      </c>
      <c r="P620" s="56">
        <v>325</v>
      </c>
      <c r="Q620" s="56">
        <v>20.9</v>
      </c>
      <c r="R620" s="56">
        <v>700</v>
      </c>
      <c r="U620" s="56">
        <v>15.1</v>
      </c>
      <c r="V620" s="56" t="s">
        <v>53</v>
      </c>
      <c r="W620" s="56">
        <v>11.5</v>
      </c>
      <c r="X620" s="56" t="s">
        <v>53</v>
      </c>
      <c r="Y620" s="56">
        <v>92.4</v>
      </c>
      <c r="Z620" s="56">
        <v>139</v>
      </c>
      <c r="AA620" s="56">
        <v>24.5</v>
      </c>
      <c r="AB620" s="56">
        <v>648</v>
      </c>
      <c r="AC620" s="56">
        <v>59.2</v>
      </c>
      <c r="AD620" s="56" t="s">
        <v>1059</v>
      </c>
      <c r="AE620" s="56">
        <v>27.7</v>
      </c>
      <c r="AF620" s="56">
        <v>522</v>
      </c>
      <c r="AH620" s="56">
        <v>701</v>
      </c>
      <c r="AI620" s="56" t="s">
        <v>2148</v>
      </c>
      <c r="AJ620" s="56">
        <v>325</v>
      </c>
      <c r="AL620" s="56">
        <v>700</v>
      </c>
      <c r="AP620" s="56">
        <v>801</v>
      </c>
      <c r="AQ620" s="56" t="s">
        <v>2148</v>
      </c>
      <c r="AR620" s="56">
        <v>801</v>
      </c>
      <c r="AS620" s="56" t="s">
        <v>2148</v>
      </c>
      <c r="AT620" s="56">
        <v>139</v>
      </c>
      <c r="AV620" s="56">
        <v>648</v>
      </c>
      <c r="AX620" s="56">
        <v>516</v>
      </c>
      <c r="AY620" s="56" t="s">
        <v>2147</v>
      </c>
      <c r="AZ620" s="56">
        <v>618</v>
      </c>
      <c r="BB620" s="56">
        <v>615.5</v>
      </c>
    </row>
    <row r="621" spans="1:54" ht="16" x14ac:dyDescent="0.2">
      <c r="A621" s="56">
        <v>620</v>
      </c>
      <c r="B621" s="56">
        <v>618</v>
      </c>
      <c r="C621" s="56" t="s">
        <v>126</v>
      </c>
      <c r="D621" s="56" t="s">
        <v>879</v>
      </c>
      <c r="E621" s="56" t="s">
        <v>96</v>
      </c>
      <c r="F621" s="56" t="s">
        <v>76</v>
      </c>
      <c r="G621" s="56" t="s">
        <v>77</v>
      </c>
      <c r="H621" s="56" t="s">
        <v>82</v>
      </c>
      <c r="I621" s="56" t="s">
        <v>59</v>
      </c>
      <c r="J621" s="56" t="s">
        <v>51</v>
      </c>
      <c r="K621" s="56">
        <v>12.8</v>
      </c>
      <c r="L621" s="56" t="s">
        <v>52</v>
      </c>
      <c r="M621" s="56">
        <v>18</v>
      </c>
      <c r="N621" s="56" t="s">
        <v>52</v>
      </c>
      <c r="O621" s="56">
        <v>76.3</v>
      </c>
      <c r="P621" s="56">
        <v>189</v>
      </c>
      <c r="Q621" s="56">
        <v>29.9</v>
      </c>
      <c r="R621" s="56">
        <v>589</v>
      </c>
      <c r="S621" s="56">
        <v>22.9</v>
      </c>
      <c r="T621" s="56">
        <v>676</v>
      </c>
      <c r="U621" s="56">
        <v>52.3</v>
      </c>
      <c r="V621" s="56">
        <v>395</v>
      </c>
      <c r="W621" s="56">
        <v>56.8</v>
      </c>
      <c r="X621" s="56">
        <v>360</v>
      </c>
      <c r="Y621" s="56">
        <v>36.200000000000003</v>
      </c>
      <c r="Z621" s="56" t="s">
        <v>53</v>
      </c>
      <c r="AA621" s="56">
        <v>6.7</v>
      </c>
      <c r="AB621" s="56" t="s">
        <v>53</v>
      </c>
      <c r="AC621" s="56">
        <v>56.5</v>
      </c>
      <c r="AD621" s="56" t="s">
        <v>880</v>
      </c>
      <c r="AE621" s="56">
        <v>27.7</v>
      </c>
      <c r="AF621" s="56">
        <v>701</v>
      </c>
      <c r="AG621" s="56" t="s">
        <v>2148</v>
      </c>
      <c r="AH621" s="56">
        <v>701</v>
      </c>
      <c r="AI621" s="56" t="s">
        <v>2148</v>
      </c>
      <c r="AJ621" s="56">
        <v>189</v>
      </c>
      <c r="AL621" s="56">
        <v>589</v>
      </c>
      <c r="AN621" s="56">
        <v>676</v>
      </c>
      <c r="AP621" s="56">
        <v>395</v>
      </c>
      <c r="AR621" s="56">
        <v>360</v>
      </c>
      <c r="AT621" s="56">
        <v>801</v>
      </c>
      <c r="AU621" s="56" t="s">
        <v>2148</v>
      </c>
      <c r="AV621" s="56">
        <v>801</v>
      </c>
      <c r="AW621" s="56" t="s">
        <v>2148</v>
      </c>
      <c r="AX621" s="56">
        <v>571</v>
      </c>
      <c r="AY621" s="56" t="s">
        <v>2147</v>
      </c>
      <c r="AZ621" s="56">
        <v>618</v>
      </c>
      <c r="BB621" s="56">
        <v>705.5</v>
      </c>
    </row>
    <row r="622" spans="1:54" ht="16" x14ac:dyDescent="0.2">
      <c r="A622" s="56">
        <v>621</v>
      </c>
      <c r="B622" s="56">
        <v>618</v>
      </c>
      <c r="C622" s="56" t="s">
        <v>276</v>
      </c>
      <c r="D622" s="56" t="s">
        <v>915</v>
      </c>
      <c r="E622" s="56" t="s">
        <v>337</v>
      </c>
      <c r="F622" s="56" t="s">
        <v>76</v>
      </c>
      <c r="G622" s="56" t="s">
        <v>58</v>
      </c>
      <c r="H622" s="56" t="s">
        <v>82</v>
      </c>
      <c r="I622" s="56" t="s">
        <v>59</v>
      </c>
      <c r="J622" s="56" t="s">
        <v>51</v>
      </c>
      <c r="K622" s="56">
        <v>13.4</v>
      </c>
      <c r="L622" s="56" t="s">
        <v>52</v>
      </c>
      <c r="M622" s="56">
        <v>38.200000000000003</v>
      </c>
      <c r="N622" s="56">
        <v>366</v>
      </c>
      <c r="O622" s="56">
        <v>62.3</v>
      </c>
      <c r="P622" s="56">
        <v>285</v>
      </c>
      <c r="Q622" s="56">
        <v>4.2</v>
      </c>
      <c r="R622" s="56" t="s">
        <v>53</v>
      </c>
      <c r="S622" s="56">
        <v>94.3</v>
      </c>
      <c r="T622" s="56">
        <v>186</v>
      </c>
      <c r="U622" s="56">
        <v>40.700000000000003</v>
      </c>
      <c r="V622" s="56">
        <v>485</v>
      </c>
      <c r="W622" s="56">
        <v>46.1</v>
      </c>
      <c r="X622" s="56">
        <v>453</v>
      </c>
      <c r="Y622" s="56">
        <v>30.2</v>
      </c>
      <c r="Z622" s="56" t="s">
        <v>53</v>
      </c>
      <c r="AA622" s="56">
        <v>40.799999999999997</v>
      </c>
      <c r="AB622" s="56">
        <v>431</v>
      </c>
      <c r="AC622" s="56">
        <v>35</v>
      </c>
      <c r="AD622" s="56" t="s">
        <v>53</v>
      </c>
      <c r="AE622" s="56">
        <v>27.7</v>
      </c>
      <c r="AF622" s="56">
        <v>701</v>
      </c>
      <c r="AG622" s="56" t="s">
        <v>2148</v>
      </c>
      <c r="AH622" s="56">
        <v>366</v>
      </c>
      <c r="AJ622" s="56">
        <v>285</v>
      </c>
      <c r="AL622" s="56">
        <v>801</v>
      </c>
      <c r="AM622" s="56" t="s">
        <v>2148</v>
      </c>
      <c r="AN622" s="56">
        <v>186</v>
      </c>
      <c r="AP622" s="56">
        <v>485</v>
      </c>
      <c r="AR622" s="56">
        <v>453</v>
      </c>
      <c r="AT622" s="56">
        <v>801</v>
      </c>
      <c r="AU622" s="56" t="s">
        <v>2148</v>
      </c>
      <c r="AV622" s="56">
        <v>431</v>
      </c>
      <c r="AX622" s="56">
        <v>801</v>
      </c>
      <c r="AY622" s="56" t="s">
        <v>2148</v>
      </c>
      <c r="AZ622" s="56">
        <v>618</v>
      </c>
      <c r="BB622" s="56">
        <v>715.5</v>
      </c>
    </row>
    <row r="623" spans="1:54" ht="16" x14ac:dyDescent="0.2">
      <c r="A623" s="56">
        <v>622</v>
      </c>
      <c r="B623" s="56">
        <v>618</v>
      </c>
      <c r="C623" s="56">
        <v>511</v>
      </c>
      <c r="D623" s="56" t="s">
        <v>395</v>
      </c>
      <c r="E623" s="56" t="s">
        <v>75</v>
      </c>
      <c r="F623" s="56" t="s">
        <v>76</v>
      </c>
      <c r="G623" s="56" t="s">
        <v>84</v>
      </c>
      <c r="H623" s="56" t="s">
        <v>82</v>
      </c>
      <c r="I623" s="56" t="s">
        <v>50</v>
      </c>
      <c r="J623" s="56" t="s">
        <v>64</v>
      </c>
      <c r="K623" s="56">
        <v>7.1</v>
      </c>
      <c r="L623" s="56" t="s">
        <v>52</v>
      </c>
      <c r="M623" s="56">
        <v>23.8</v>
      </c>
      <c r="N623" s="56">
        <v>564</v>
      </c>
      <c r="O623" s="56">
        <v>7</v>
      </c>
      <c r="P623" s="56" t="s">
        <v>53</v>
      </c>
      <c r="Q623" s="56">
        <v>82.7</v>
      </c>
      <c r="R623" s="56">
        <v>137</v>
      </c>
      <c r="U623" s="56">
        <v>4.0999999999999996</v>
      </c>
      <c r="V623" s="56" t="s">
        <v>53</v>
      </c>
      <c r="W623" s="56">
        <v>3.3</v>
      </c>
      <c r="X623" s="56" t="s">
        <v>53</v>
      </c>
      <c r="Y623" s="56">
        <v>62.3</v>
      </c>
      <c r="Z623" s="56">
        <v>661</v>
      </c>
      <c r="AA623" s="56">
        <v>11.4</v>
      </c>
      <c r="AB623" s="56" t="s">
        <v>53</v>
      </c>
      <c r="AC623" s="56">
        <v>42.3</v>
      </c>
      <c r="AD623" s="56" t="s">
        <v>53</v>
      </c>
      <c r="AE623" s="56">
        <v>27.7</v>
      </c>
      <c r="AF623" s="56">
        <v>701</v>
      </c>
      <c r="AG623" s="56" t="s">
        <v>2148</v>
      </c>
      <c r="AH623" s="56">
        <v>564</v>
      </c>
      <c r="AJ623" s="56">
        <v>801</v>
      </c>
      <c r="AK623" s="56" t="s">
        <v>2148</v>
      </c>
      <c r="AL623" s="56">
        <v>137</v>
      </c>
      <c r="AP623" s="56">
        <v>801</v>
      </c>
      <c r="AQ623" s="56" t="s">
        <v>2148</v>
      </c>
      <c r="AR623" s="56">
        <v>801</v>
      </c>
      <c r="AS623" s="56" t="s">
        <v>2148</v>
      </c>
      <c r="AT623" s="56">
        <v>661</v>
      </c>
      <c r="AV623" s="56">
        <v>801</v>
      </c>
      <c r="AW623" s="56" t="s">
        <v>2148</v>
      </c>
      <c r="AX623" s="56">
        <v>801</v>
      </c>
      <c r="AY623" s="56" t="s">
        <v>2148</v>
      </c>
      <c r="AZ623" s="56">
        <v>618</v>
      </c>
      <c r="BB623" s="56">
        <v>511</v>
      </c>
    </row>
    <row r="624" spans="1:54" ht="16" x14ac:dyDescent="0.2">
      <c r="A624" s="56">
        <v>623</v>
      </c>
      <c r="B624" s="56">
        <v>622</v>
      </c>
      <c r="C624" s="56">
        <v>559</v>
      </c>
      <c r="D624" s="56" t="s">
        <v>1316</v>
      </c>
      <c r="E624" s="56" t="s">
        <v>174</v>
      </c>
      <c r="F624" s="56" t="s">
        <v>76</v>
      </c>
      <c r="G624" s="56" t="s">
        <v>84</v>
      </c>
      <c r="H624" s="56" t="s">
        <v>82</v>
      </c>
      <c r="I624" s="56" t="s">
        <v>59</v>
      </c>
      <c r="J624" s="56" t="s">
        <v>64</v>
      </c>
      <c r="K624" s="56">
        <v>23.6</v>
      </c>
      <c r="L624" s="56">
        <v>537</v>
      </c>
      <c r="M624" s="56">
        <v>15.4</v>
      </c>
      <c r="N624" s="56" t="s">
        <v>52</v>
      </c>
      <c r="O624" s="56">
        <v>61.3</v>
      </c>
      <c r="P624" s="56">
        <v>291</v>
      </c>
      <c r="Q624" s="56">
        <v>4.9000000000000004</v>
      </c>
      <c r="R624" s="56" t="s">
        <v>53</v>
      </c>
      <c r="S624" s="56">
        <v>100</v>
      </c>
      <c r="T624" s="56">
        <v>95</v>
      </c>
      <c r="U624" s="56">
        <v>26.1</v>
      </c>
      <c r="V624" s="56">
        <v>643</v>
      </c>
      <c r="W624" s="56">
        <v>19.600000000000001</v>
      </c>
      <c r="X624" s="56">
        <v>770</v>
      </c>
      <c r="Y624" s="56">
        <v>71.3</v>
      </c>
      <c r="Z624" s="56">
        <v>510</v>
      </c>
      <c r="AA624" s="56">
        <v>11.5</v>
      </c>
      <c r="AB624" s="56" t="s">
        <v>53</v>
      </c>
      <c r="AC624" s="56">
        <v>36.799999999999997</v>
      </c>
      <c r="AD624" s="56" t="s">
        <v>53</v>
      </c>
      <c r="AE624" s="56">
        <v>27.6</v>
      </c>
      <c r="AF624" s="56">
        <v>537</v>
      </c>
      <c r="AH624" s="56">
        <v>701</v>
      </c>
      <c r="AI624" s="56" t="s">
        <v>2148</v>
      </c>
      <c r="AJ624" s="56">
        <v>291</v>
      </c>
      <c r="AL624" s="56">
        <v>801</v>
      </c>
      <c r="AM624" s="56" t="s">
        <v>2148</v>
      </c>
      <c r="AN624" s="56">
        <v>95</v>
      </c>
      <c r="AP624" s="56">
        <v>643</v>
      </c>
      <c r="AR624" s="56">
        <v>770</v>
      </c>
      <c r="AT624" s="56">
        <v>510</v>
      </c>
      <c r="AV624" s="56">
        <v>801</v>
      </c>
      <c r="AW624" s="56" t="s">
        <v>2148</v>
      </c>
      <c r="AX624" s="56">
        <v>801</v>
      </c>
      <c r="AY624" s="56" t="s">
        <v>2148</v>
      </c>
      <c r="AZ624" s="56">
        <v>622</v>
      </c>
      <c r="BB624" s="56">
        <v>559</v>
      </c>
    </row>
    <row r="625" spans="1:54" ht="16" x14ac:dyDescent="0.2">
      <c r="A625" s="56">
        <v>624</v>
      </c>
      <c r="B625" s="56">
        <v>622</v>
      </c>
      <c r="C625" s="56" t="s">
        <v>150</v>
      </c>
      <c r="D625" s="56" t="s">
        <v>396</v>
      </c>
      <c r="E625" s="56" t="s">
        <v>160</v>
      </c>
      <c r="F625" s="56" t="s">
        <v>47</v>
      </c>
      <c r="G625" s="56" t="s">
        <v>58</v>
      </c>
      <c r="H625" s="56" t="s">
        <v>49</v>
      </c>
      <c r="I625" s="56" t="s">
        <v>50</v>
      </c>
      <c r="J625" s="56" t="s">
        <v>64</v>
      </c>
      <c r="K625" s="56">
        <v>7.1</v>
      </c>
      <c r="L625" s="56" t="s">
        <v>52</v>
      </c>
      <c r="M625" s="56">
        <v>17.899999999999999</v>
      </c>
      <c r="N625" s="56" t="s">
        <v>52</v>
      </c>
      <c r="O625" s="56">
        <v>22.2</v>
      </c>
      <c r="P625" s="56">
        <v>786</v>
      </c>
      <c r="Q625" s="56">
        <v>41.1</v>
      </c>
      <c r="R625" s="56">
        <v>458</v>
      </c>
      <c r="S625" s="56">
        <v>67.5</v>
      </c>
      <c r="T625" s="56">
        <v>346</v>
      </c>
      <c r="U625" s="56">
        <v>65.099999999999994</v>
      </c>
      <c r="V625" s="56">
        <v>308</v>
      </c>
      <c r="W625" s="56">
        <v>68.5</v>
      </c>
      <c r="X625" s="56">
        <v>282</v>
      </c>
      <c r="Y625" s="56">
        <v>51.1</v>
      </c>
      <c r="Z625" s="56" t="s">
        <v>53</v>
      </c>
      <c r="AA625" s="56">
        <v>24.7</v>
      </c>
      <c r="AB625" s="56">
        <v>646</v>
      </c>
      <c r="AC625" s="56">
        <v>62.7</v>
      </c>
      <c r="AD625" s="56" t="s">
        <v>397</v>
      </c>
      <c r="AE625" s="56">
        <v>27.6</v>
      </c>
      <c r="AF625" s="56">
        <v>701</v>
      </c>
      <c r="AG625" s="56" t="s">
        <v>2148</v>
      </c>
      <c r="AH625" s="56">
        <v>701</v>
      </c>
      <c r="AI625" s="56" t="s">
        <v>2148</v>
      </c>
      <c r="AJ625" s="56">
        <v>786</v>
      </c>
      <c r="AL625" s="56">
        <v>458</v>
      </c>
      <c r="AN625" s="56">
        <v>346</v>
      </c>
      <c r="AP625" s="56">
        <v>308</v>
      </c>
      <c r="AR625" s="56">
        <v>282</v>
      </c>
      <c r="AT625" s="56">
        <v>801</v>
      </c>
      <c r="AU625" s="56" t="s">
        <v>2148</v>
      </c>
      <c r="AV625" s="56">
        <v>646</v>
      </c>
      <c r="AX625" s="56">
        <v>444</v>
      </c>
      <c r="AY625" s="56" t="s">
        <v>2147</v>
      </c>
      <c r="AZ625" s="56">
        <v>622</v>
      </c>
      <c r="BB625" s="56">
        <v>685.5</v>
      </c>
    </row>
    <row r="626" spans="1:54" ht="16" x14ac:dyDescent="0.2">
      <c r="A626" s="56">
        <v>625</v>
      </c>
      <c r="B626" s="56">
        <v>624</v>
      </c>
      <c r="C626" s="56" t="s">
        <v>172</v>
      </c>
      <c r="D626" s="56" t="s">
        <v>1479</v>
      </c>
      <c r="E626" s="56" t="s">
        <v>574</v>
      </c>
      <c r="F626" s="56" t="s">
        <v>76</v>
      </c>
      <c r="G626" s="56" t="s">
        <v>84</v>
      </c>
      <c r="H626" s="56" t="s">
        <v>82</v>
      </c>
      <c r="I626" s="56" t="s">
        <v>59</v>
      </c>
      <c r="J626" s="56" t="s">
        <v>64</v>
      </c>
      <c r="K626" s="56">
        <v>30</v>
      </c>
      <c r="L626" s="56">
        <v>405</v>
      </c>
      <c r="M626" s="56">
        <v>53.2</v>
      </c>
      <c r="N626" s="56">
        <v>229</v>
      </c>
      <c r="O626" s="56">
        <v>30.5</v>
      </c>
      <c r="P626" s="56">
        <v>622</v>
      </c>
      <c r="Q626" s="56">
        <v>2.2999999999999998</v>
      </c>
      <c r="R626" s="56" t="s">
        <v>53</v>
      </c>
      <c r="S626" s="56">
        <v>46.4</v>
      </c>
      <c r="T626" s="56">
        <v>461</v>
      </c>
      <c r="U626" s="56">
        <v>7.1</v>
      </c>
      <c r="V626" s="56" t="s">
        <v>53</v>
      </c>
      <c r="W626" s="56">
        <v>12</v>
      </c>
      <c r="X626" s="56" t="s">
        <v>53</v>
      </c>
      <c r="Y626" s="56">
        <v>35.5</v>
      </c>
      <c r="Z626" s="56" t="s">
        <v>53</v>
      </c>
      <c r="AA626" s="56">
        <v>24.2</v>
      </c>
      <c r="AB626" s="56">
        <v>655</v>
      </c>
      <c r="AC626" s="56">
        <v>51</v>
      </c>
      <c r="AD626" s="56" t="s">
        <v>773</v>
      </c>
      <c r="AE626" s="56">
        <v>27.5</v>
      </c>
      <c r="AF626" s="56">
        <v>405</v>
      </c>
      <c r="AH626" s="56">
        <v>229</v>
      </c>
      <c r="AJ626" s="56">
        <v>622</v>
      </c>
      <c r="AL626" s="56">
        <v>801</v>
      </c>
      <c r="AM626" s="56" t="s">
        <v>2148</v>
      </c>
      <c r="AN626" s="56">
        <v>461</v>
      </c>
      <c r="AP626" s="56">
        <v>801</v>
      </c>
      <c r="AQ626" s="56" t="s">
        <v>2148</v>
      </c>
      <c r="AR626" s="56">
        <v>801</v>
      </c>
      <c r="AS626" s="56" t="s">
        <v>2148</v>
      </c>
      <c r="AT626" s="56">
        <v>801</v>
      </c>
      <c r="AU626" s="56" t="s">
        <v>2148</v>
      </c>
      <c r="AV626" s="56">
        <v>655</v>
      </c>
      <c r="AX626" s="56">
        <v>680</v>
      </c>
      <c r="AY626" s="56" t="s">
        <v>2147</v>
      </c>
      <c r="AZ626" s="56">
        <v>624</v>
      </c>
      <c r="BB626" s="56">
        <v>725.5</v>
      </c>
    </row>
    <row r="627" spans="1:54" ht="16" x14ac:dyDescent="0.2">
      <c r="A627" s="56">
        <v>626</v>
      </c>
      <c r="B627" s="56">
        <v>624</v>
      </c>
      <c r="C627" s="56" t="s">
        <v>406</v>
      </c>
      <c r="D627" s="56" t="s">
        <v>1206</v>
      </c>
      <c r="E627" s="56" t="s">
        <v>46</v>
      </c>
      <c r="F627" s="56" t="s">
        <v>47</v>
      </c>
      <c r="G627" s="56" t="s">
        <v>77</v>
      </c>
      <c r="H627" s="56" t="s">
        <v>49</v>
      </c>
      <c r="I627" s="56" t="s">
        <v>50</v>
      </c>
      <c r="J627" s="56" t="s">
        <v>64</v>
      </c>
      <c r="K627" s="56">
        <v>19.7</v>
      </c>
      <c r="L627" s="56">
        <v>626</v>
      </c>
      <c r="M627" s="56">
        <v>11.9</v>
      </c>
      <c r="N627" s="56" t="s">
        <v>52</v>
      </c>
      <c r="O627" s="56">
        <v>20.399999999999999</v>
      </c>
      <c r="P627" s="56" t="s">
        <v>53</v>
      </c>
      <c r="Q627" s="56">
        <v>44.4</v>
      </c>
      <c r="R627" s="56">
        <v>423</v>
      </c>
      <c r="S627" s="56">
        <v>17.3</v>
      </c>
      <c r="T627" s="56">
        <v>761</v>
      </c>
      <c r="U627" s="56">
        <v>11.9</v>
      </c>
      <c r="V627" s="56" t="s">
        <v>53</v>
      </c>
      <c r="W627" s="56">
        <v>9.1</v>
      </c>
      <c r="X627" s="56" t="s">
        <v>53</v>
      </c>
      <c r="Y627" s="56">
        <v>80.3</v>
      </c>
      <c r="Z627" s="56">
        <v>350</v>
      </c>
      <c r="AA627" s="56">
        <v>28.8</v>
      </c>
      <c r="AB627" s="56">
        <v>579</v>
      </c>
      <c r="AC627" s="56">
        <v>64.099999999999994</v>
      </c>
      <c r="AD627" s="56" t="s">
        <v>1207</v>
      </c>
      <c r="AE627" s="56">
        <v>27.5</v>
      </c>
      <c r="AF627" s="56">
        <v>626</v>
      </c>
      <c r="AH627" s="56">
        <v>701</v>
      </c>
      <c r="AI627" s="56" t="s">
        <v>2148</v>
      </c>
      <c r="AJ627" s="56">
        <v>801</v>
      </c>
      <c r="AK627" s="56" t="s">
        <v>2148</v>
      </c>
      <c r="AL627" s="56">
        <v>423</v>
      </c>
      <c r="AN627" s="56">
        <v>761</v>
      </c>
      <c r="AP627" s="56">
        <v>801</v>
      </c>
      <c r="AQ627" s="56" t="s">
        <v>2148</v>
      </c>
      <c r="AR627" s="56">
        <v>801</v>
      </c>
      <c r="AS627" s="56" t="s">
        <v>2148</v>
      </c>
      <c r="AT627" s="56">
        <v>350</v>
      </c>
      <c r="AV627" s="56">
        <v>579</v>
      </c>
      <c r="AX627" s="56">
        <v>420</v>
      </c>
      <c r="AY627" s="56" t="s">
        <v>2147</v>
      </c>
      <c r="AZ627" s="56">
        <v>624</v>
      </c>
      <c r="BB627" s="56">
        <v>645.5</v>
      </c>
    </row>
    <row r="628" spans="1:54" ht="16" x14ac:dyDescent="0.2">
      <c r="A628" s="56">
        <v>627</v>
      </c>
      <c r="B628" s="56">
        <v>624</v>
      </c>
      <c r="C628" s="56" t="s">
        <v>406</v>
      </c>
      <c r="D628" s="56" t="s">
        <v>1443</v>
      </c>
      <c r="E628" s="56" t="s">
        <v>435</v>
      </c>
      <c r="F628" s="56" t="s">
        <v>69</v>
      </c>
      <c r="G628" s="56" t="s">
        <v>84</v>
      </c>
      <c r="H628" s="56" t="s">
        <v>49</v>
      </c>
      <c r="I628" s="56" t="s">
        <v>50</v>
      </c>
      <c r="J628" s="56" t="s">
        <v>64</v>
      </c>
      <c r="K628" s="56">
        <v>28.6</v>
      </c>
      <c r="L628" s="56">
        <v>435</v>
      </c>
      <c r="M628" s="56">
        <v>10.8</v>
      </c>
      <c r="N628" s="56" t="s">
        <v>52</v>
      </c>
      <c r="O628" s="56">
        <v>38.4</v>
      </c>
      <c r="P628" s="56">
        <v>530</v>
      </c>
      <c r="Q628" s="56">
        <v>27.8</v>
      </c>
      <c r="R628" s="56">
        <v>608</v>
      </c>
      <c r="S628" s="56">
        <v>3</v>
      </c>
      <c r="T628" s="56" t="s">
        <v>53</v>
      </c>
      <c r="U628" s="56">
        <v>6.3</v>
      </c>
      <c r="V628" s="56" t="s">
        <v>53</v>
      </c>
      <c r="W628" s="56">
        <v>4.9000000000000004</v>
      </c>
      <c r="X628" s="56" t="s">
        <v>53</v>
      </c>
      <c r="Y628" s="56">
        <v>90.1</v>
      </c>
      <c r="Z628" s="56">
        <v>172</v>
      </c>
      <c r="AA628" s="56">
        <v>31.2</v>
      </c>
      <c r="AB628" s="56">
        <v>533</v>
      </c>
      <c r="AC628" s="56">
        <v>51.5</v>
      </c>
      <c r="AD628" s="56" t="s">
        <v>1124</v>
      </c>
      <c r="AE628" s="56">
        <v>27.5</v>
      </c>
      <c r="AF628" s="56">
        <v>435</v>
      </c>
      <c r="AH628" s="56">
        <v>701</v>
      </c>
      <c r="AI628" s="56" t="s">
        <v>2148</v>
      </c>
      <c r="AJ628" s="56">
        <v>530</v>
      </c>
      <c r="AL628" s="56">
        <v>608</v>
      </c>
      <c r="AN628" s="56">
        <v>801</v>
      </c>
      <c r="AO628" s="56" t="s">
        <v>2148</v>
      </c>
      <c r="AP628" s="56">
        <v>801</v>
      </c>
      <c r="AQ628" s="56" t="s">
        <v>2148</v>
      </c>
      <c r="AR628" s="56">
        <v>801</v>
      </c>
      <c r="AS628" s="56" t="s">
        <v>2148</v>
      </c>
      <c r="AT628" s="56">
        <v>172</v>
      </c>
      <c r="AV628" s="56">
        <v>533</v>
      </c>
      <c r="AX628" s="56">
        <v>673</v>
      </c>
      <c r="AY628" s="56" t="s">
        <v>2147</v>
      </c>
      <c r="AZ628" s="56">
        <v>624</v>
      </c>
      <c r="BB628" s="56">
        <v>645.5</v>
      </c>
    </row>
    <row r="629" spans="1:54" ht="16" x14ac:dyDescent="0.2">
      <c r="A629" s="56">
        <v>628</v>
      </c>
      <c r="B629" s="56">
        <v>624</v>
      </c>
      <c r="C629" s="56">
        <v>413</v>
      </c>
      <c r="D629" s="56" t="s">
        <v>118</v>
      </c>
      <c r="E629" s="56" t="s">
        <v>46</v>
      </c>
      <c r="F629" s="56" t="s">
        <v>47</v>
      </c>
      <c r="G629" s="56" t="s">
        <v>58</v>
      </c>
      <c r="H629" s="56" t="s">
        <v>82</v>
      </c>
      <c r="I629" s="56" t="s">
        <v>63</v>
      </c>
      <c r="J629" s="56" t="s">
        <v>51</v>
      </c>
      <c r="K629" s="56">
        <v>3.8</v>
      </c>
      <c r="L629" s="56" t="s">
        <v>52</v>
      </c>
      <c r="M629" s="56">
        <v>4.5999999999999996</v>
      </c>
      <c r="N629" s="56" t="s">
        <v>52</v>
      </c>
      <c r="O629" s="56">
        <v>62.7</v>
      </c>
      <c r="P629" s="56">
        <v>282</v>
      </c>
      <c r="Q629" s="56">
        <v>72.8</v>
      </c>
      <c r="R629" s="56">
        <v>191</v>
      </c>
      <c r="S629" s="56">
        <v>36.4</v>
      </c>
      <c r="T629" s="56">
        <v>527</v>
      </c>
      <c r="U629" s="56">
        <v>27.7</v>
      </c>
      <c r="V629" s="56">
        <v>618</v>
      </c>
      <c r="W629" s="56">
        <v>30</v>
      </c>
      <c r="X629" s="56">
        <v>615</v>
      </c>
      <c r="Y629" s="56">
        <v>15.3</v>
      </c>
      <c r="Z629" s="56" t="s">
        <v>53</v>
      </c>
      <c r="AA629" s="56">
        <v>4.9000000000000004</v>
      </c>
      <c r="AB629" s="56" t="s">
        <v>53</v>
      </c>
      <c r="AC629" s="56">
        <v>36.4</v>
      </c>
      <c r="AD629" s="56" t="s">
        <v>53</v>
      </c>
      <c r="AE629" s="56">
        <v>27.5</v>
      </c>
      <c r="AF629" s="56">
        <v>701</v>
      </c>
      <c r="AG629" s="56" t="s">
        <v>2148</v>
      </c>
      <c r="AH629" s="56">
        <v>701</v>
      </c>
      <c r="AI629" s="56" t="s">
        <v>2148</v>
      </c>
      <c r="AJ629" s="56">
        <v>282</v>
      </c>
      <c r="AL629" s="56">
        <v>191</v>
      </c>
      <c r="AN629" s="56">
        <v>527</v>
      </c>
      <c r="AP629" s="56">
        <v>618</v>
      </c>
      <c r="AR629" s="56">
        <v>615</v>
      </c>
      <c r="AT629" s="56">
        <v>801</v>
      </c>
      <c r="AU629" s="56" t="s">
        <v>2148</v>
      </c>
      <c r="AV629" s="56">
        <v>801</v>
      </c>
      <c r="AW629" s="56" t="s">
        <v>2148</v>
      </c>
      <c r="AX629" s="56">
        <v>801</v>
      </c>
      <c r="AY629" s="56" t="s">
        <v>2148</v>
      </c>
      <c r="AZ629" s="56">
        <v>624</v>
      </c>
      <c r="BB629" s="56">
        <v>413</v>
      </c>
    </row>
    <row r="630" spans="1:54" ht="16" x14ac:dyDescent="0.2">
      <c r="A630" s="56">
        <v>629</v>
      </c>
      <c r="B630" s="56">
        <v>628</v>
      </c>
      <c r="C630" s="56" t="s">
        <v>479</v>
      </c>
      <c r="D630" s="56" t="s">
        <v>1522</v>
      </c>
      <c r="E630" s="56" t="s">
        <v>233</v>
      </c>
      <c r="F630" s="56" t="s">
        <v>76</v>
      </c>
      <c r="G630" s="56" t="s">
        <v>84</v>
      </c>
      <c r="H630" s="56" t="s">
        <v>82</v>
      </c>
      <c r="I630" s="56" t="s">
        <v>59</v>
      </c>
      <c r="J630" s="56" t="s">
        <v>64</v>
      </c>
      <c r="K630" s="56">
        <v>33.299999999999997</v>
      </c>
      <c r="L630" s="56">
        <v>368</v>
      </c>
      <c r="M630" s="56">
        <v>43</v>
      </c>
      <c r="N630" s="56">
        <v>313</v>
      </c>
      <c r="O630" s="56">
        <v>4.5</v>
      </c>
      <c r="P630" s="56" t="s">
        <v>53</v>
      </c>
      <c r="Q630" s="56">
        <v>5.0999999999999996</v>
      </c>
      <c r="R630" s="56" t="s">
        <v>53</v>
      </c>
      <c r="S630" s="56">
        <v>7</v>
      </c>
      <c r="T630" s="56" t="s">
        <v>53</v>
      </c>
      <c r="U630" s="56">
        <v>20.6</v>
      </c>
      <c r="V630" s="56">
        <v>720</v>
      </c>
      <c r="W630" s="56">
        <v>26.8</v>
      </c>
      <c r="X630" s="56">
        <v>660</v>
      </c>
      <c r="Y630" s="56">
        <v>70.5</v>
      </c>
      <c r="Z630" s="56">
        <v>518</v>
      </c>
      <c r="AA630" s="56">
        <v>78.8</v>
      </c>
      <c r="AB630" s="56">
        <v>166</v>
      </c>
      <c r="AC630" s="56">
        <v>37.5</v>
      </c>
      <c r="AD630" s="56" t="s">
        <v>53</v>
      </c>
      <c r="AE630" s="56">
        <v>27.4</v>
      </c>
      <c r="AF630" s="56">
        <v>368</v>
      </c>
      <c r="AH630" s="56">
        <v>313</v>
      </c>
      <c r="AJ630" s="56">
        <v>801</v>
      </c>
      <c r="AK630" s="56" t="s">
        <v>2148</v>
      </c>
      <c r="AL630" s="56">
        <v>801</v>
      </c>
      <c r="AM630" s="56" t="s">
        <v>2148</v>
      </c>
      <c r="AN630" s="56">
        <v>801</v>
      </c>
      <c r="AO630" s="56" t="s">
        <v>2148</v>
      </c>
      <c r="AP630" s="56">
        <v>720</v>
      </c>
      <c r="AR630" s="56">
        <v>660</v>
      </c>
      <c r="AT630" s="56">
        <v>518</v>
      </c>
      <c r="AV630" s="56">
        <v>166</v>
      </c>
      <c r="AX630" s="56">
        <v>801</v>
      </c>
      <c r="AY630" s="56" t="s">
        <v>2148</v>
      </c>
      <c r="AZ630" s="56">
        <v>628</v>
      </c>
      <c r="BB630" s="56">
        <v>625.5</v>
      </c>
    </row>
    <row r="631" spans="1:54" ht="16" x14ac:dyDescent="0.2">
      <c r="A631" s="56">
        <v>630</v>
      </c>
      <c r="B631" s="56">
        <v>628</v>
      </c>
      <c r="C631" s="56" t="s">
        <v>765</v>
      </c>
      <c r="D631" s="56" t="s">
        <v>1500</v>
      </c>
      <c r="E631" s="56" t="s">
        <v>251</v>
      </c>
      <c r="F631" s="56" t="s">
        <v>76</v>
      </c>
      <c r="G631" s="56" t="s">
        <v>77</v>
      </c>
      <c r="H631" s="56" t="s">
        <v>49</v>
      </c>
      <c r="I631" s="56" t="s">
        <v>63</v>
      </c>
      <c r="J631" s="56" t="s">
        <v>64</v>
      </c>
      <c r="K631" s="56">
        <v>31.7</v>
      </c>
      <c r="L631" s="56">
        <v>387</v>
      </c>
      <c r="M631" s="56">
        <v>34.9</v>
      </c>
      <c r="N631" s="56">
        <v>409</v>
      </c>
      <c r="O631" s="56">
        <v>71.2</v>
      </c>
      <c r="P631" s="56">
        <v>217</v>
      </c>
      <c r="Q631" s="56">
        <v>1.3</v>
      </c>
      <c r="R631" s="56" t="s">
        <v>53</v>
      </c>
      <c r="S631" s="56">
        <v>55.4</v>
      </c>
      <c r="T631" s="56">
        <v>409</v>
      </c>
      <c r="U631" s="56">
        <v>13.5</v>
      </c>
      <c r="V631" s="56" t="s">
        <v>53</v>
      </c>
      <c r="W631" s="56">
        <v>15.7</v>
      </c>
      <c r="X631" s="56" t="s">
        <v>53</v>
      </c>
      <c r="Y631" s="56">
        <v>9</v>
      </c>
      <c r="Z631" s="56" t="s">
        <v>53</v>
      </c>
      <c r="AA631" s="56">
        <v>16.600000000000001</v>
      </c>
      <c r="AB631" s="56">
        <v>792</v>
      </c>
      <c r="AC631" s="56">
        <v>35.6</v>
      </c>
      <c r="AD631" s="56" t="s">
        <v>53</v>
      </c>
      <c r="AE631" s="56">
        <v>27.4</v>
      </c>
      <c r="AF631" s="56">
        <v>387</v>
      </c>
      <c r="AH631" s="56">
        <v>409</v>
      </c>
      <c r="AJ631" s="56">
        <v>217</v>
      </c>
      <c r="AL631" s="56">
        <v>801</v>
      </c>
      <c r="AM631" s="56" t="s">
        <v>2148</v>
      </c>
      <c r="AN631" s="56">
        <v>409</v>
      </c>
      <c r="AP631" s="56">
        <v>801</v>
      </c>
      <c r="AQ631" s="56" t="s">
        <v>2148</v>
      </c>
      <c r="AR631" s="56">
        <v>801</v>
      </c>
      <c r="AS631" s="56" t="s">
        <v>2148</v>
      </c>
      <c r="AT631" s="56">
        <v>801</v>
      </c>
      <c r="AU631" s="56" t="s">
        <v>2148</v>
      </c>
      <c r="AV631" s="56">
        <v>792</v>
      </c>
      <c r="AX631" s="56">
        <v>801</v>
      </c>
      <c r="AY631" s="56" t="s">
        <v>2148</v>
      </c>
      <c r="AZ631" s="56">
        <v>628</v>
      </c>
      <c r="BB631" s="56">
        <v>675.5</v>
      </c>
    </row>
    <row r="632" spans="1:54" ht="16" x14ac:dyDescent="0.2">
      <c r="A632" s="56">
        <v>631</v>
      </c>
      <c r="B632" s="56">
        <v>628</v>
      </c>
      <c r="C632" s="56">
        <v>527</v>
      </c>
      <c r="D632" s="56" t="s">
        <v>171</v>
      </c>
      <c r="E632" s="56" t="s">
        <v>46</v>
      </c>
      <c r="F632" s="56" t="s">
        <v>47</v>
      </c>
      <c r="G632" s="56" t="s">
        <v>58</v>
      </c>
      <c r="H632" s="56" t="s">
        <v>49</v>
      </c>
      <c r="I632" s="56" t="s">
        <v>50</v>
      </c>
      <c r="J632" s="56" t="s">
        <v>64</v>
      </c>
      <c r="K632" s="56">
        <v>4.9000000000000004</v>
      </c>
      <c r="L632" s="56" t="s">
        <v>52</v>
      </c>
      <c r="M632" s="56">
        <v>10.5</v>
      </c>
      <c r="N632" s="56" t="s">
        <v>52</v>
      </c>
      <c r="O632" s="56">
        <v>8.6</v>
      </c>
      <c r="P632" s="56" t="s">
        <v>53</v>
      </c>
      <c r="Q632" s="56">
        <v>87.7</v>
      </c>
      <c r="R632" s="56">
        <v>112</v>
      </c>
      <c r="S632" s="56">
        <v>26.9</v>
      </c>
      <c r="T632" s="56">
        <v>627</v>
      </c>
      <c r="U632" s="56">
        <v>32.5</v>
      </c>
      <c r="V632" s="56">
        <v>563</v>
      </c>
      <c r="W632" s="56">
        <v>35.299999999999997</v>
      </c>
      <c r="X632" s="56">
        <v>547</v>
      </c>
      <c r="Y632" s="56">
        <v>41.7</v>
      </c>
      <c r="Z632" s="56" t="s">
        <v>53</v>
      </c>
      <c r="AA632" s="56">
        <v>8.8000000000000007</v>
      </c>
      <c r="AB632" s="56" t="s">
        <v>53</v>
      </c>
      <c r="AC632" s="56">
        <v>34</v>
      </c>
      <c r="AD632" s="56" t="s">
        <v>53</v>
      </c>
      <c r="AE632" s="56">
        <v>27.4</v>
      </c>
      <c r="AF632" s="56">
        <v>701</v>
      </c>
      <c r="AG632" s="56" t="s">
        <v>2148</v>
      </c>
      <c r="AH632" s="56">
        <v>701</v>
      </c>
      <c r="AI632" s="56" t="s">
        <v>2148</v>
      </c>
      <c r="AJ632" s="56">
        <v>801</v>
      </c>
      <c r="AK632" s="56" t="s">
        <v>2148</v>
      </c>
      <c r="AL632" s="56">
        <v>112</v>
      </c>
      <c r="AN632" s="56">
        <v>627</v>
      </c>
      <c r="AP632" s="56">
        <v>563</v>
      </c>
      <c r="AR632" s="56">
        <v>547</v>
      </c>
      <c r="AT632" s="56">
        <v>801</v>
      </c>
      <c r="AU632" s="56" t="s">
        <v>2148</v>
      </c>
      <c r="AV632" s="56">
        <v>801</v>
      </c>
      <c r="AW632" s="56" t="s">
        <v>2148</v>
      </c>
      <c r="AX632" s="56">
        <v>801</v>
      </c>
      <c r="AY632" s="56" t="s">
        <v>2148</v>
      </c>
      <c r="AZ632" s="56">
        <v>628</v>
      </c>
      <c r="BB632" s="56">
        <v>527</v>
      </c>
    </row>
    <row r="633" spans="1:54" ht="16" x14ac:dyDescent="0.2">
      <c r="A633" s="56">
        <v>632</v>
      </c>
      <c r="B633" s="56">
        <v>628</v>
      </c>
      <c r="C633" s="56" t="s">
        <v>482</v>
      </c>
      <c r="D633" s="56" t="s">
        <v>1444</v>
      </c>
      <c r="E633" s="56" t="s">
        <v>190</v>
      </c>
      <c r="F633" s="56" t="s">
        <v>76</v>
      </c>
      <c r="G633" s="56" t="s">
        <v>77</v>
      </c>
      <c r="H633" s="56" t="s">
        <v>49</v>
      </c>
      <c r="I633" s="56" t="s">
        <v>50</v>
      </c>
      <c r="J633" s="56" t="s">
        <v>64</v>
      </c>
      <c r="K633" s="56">
        <v>28.6</v>
      </c>
      <c r="L633" s="56">
        <v>436</v>
      </c>
      <c r="M633" s="56">
        <v>30.9</v>
      </c>
      <c r="N633" s="56">
        <v>463</v>
      </c>
      <c r="O633" s="56">
        <v>29.4</v>
      </c>
      <c r="P633" s="56">
        <v>642</v>
      </c>
      <c r="Q633" s="56">
        <v>22.5</v>
      </c>
      <c r="R633" s="56">
        <v>677</v>
      </c>
      <c r="S633" s="56">
        <v>12.3</v>
      </c>
      <c r="T633" s="56" t="s">
        <v>53</v>
      </c>
      <c r="U633" s="56">
        <v>14</v>
      </c>
      <c r="V633" s="56" t="s">
        <v>53</v>
      </c>
      <c r="W633" s="56">
        <v>19</v>
      </c>
      <c r="X633" s="56">
        <v>781</v>
      </c>
      <c r="Y633" s="56">
        <v>34.5</v>
      </c>
      <c r="Z633" s="56" t="s">
        <v>53</v>
      </c>
      <c r="AA633" s="56">
        <v>42.2</v>
      </c>
      <c r="AB633" s="56">
        <v>416</v>
      </c>
      <c r="AC633" s="56">
        <v>56.3</v>
      </c>
      <c r="AD633" s="56" t="s">
        <v>1090</v>
      </c>
      <c r="AE633" s="56">
        <v>27.4</v>
      </c>
      <c r="AF633" s="56">
        <v>436</v>
      </c>
      <c r="AH633" s="56">
        <v>463</v>
      </c>
      <c r="AJ633" s="56">
        <v>642</v>
      </c>
      <c r="AL633" s="56">
        <v>677</v>
      </c>
      <c r="AN633" s="56">
        <v>801</v>
      </c>
      <c r="AO633" s="56" t="s">
        <v>2148</v>
      </c>
      <c r="AP633" s="56">
        <v>801</v>
      </c>
      <c r="AQ633" s="56" t="s">
        <v>2148</v>
      </c>
      <c r="AR633" s="56">
        <v>781</v>
      </c>
      <c r="AT633" s="56">
        <v>801</v>
      </c>
      <c r="AU633" s="56" t="s">
        <v>2148</v>
      </c>
      <c r="AV633" s="56">
        <v>416</v>
      </c>
      <c r="AX633" s="56">
        <v>573</v>
      </c>
      <c r="AY633" s="56" t="s">
        <v>2147</v>
      </c>
      <c r="AZ633" s="56">
        <v>628</v>
      </c>
      <c r="BB633" s="56">
        <v>665.5</v>
      </c>
    </row>
    <row r="634" spans="1:54" ht="16" x14ac:dyDescent="0.2">
      <c r="A634" s="56">
        <v>633</v>
      </c>
      <c r="B634" s="56">
        <v>628</v>
      </c>
      <c r="C634" s="56" t="s">
        <v>1122</v>
      </c>
      <c r="D634" s="56" t="s">
        <v>1533</v>
      </c>
      <c r="E634" s="56" t="s">
        <v>435</v>
      </c>
      <c r="F634" s="56" t="s">
        <v>69</v>
      </c>
      <c r="G634" s="56" t="s">
        <v>77</v>
      </c>
      <c r="H634" s="56" t="s">
        <v>49</v>
      </c>
      <c r="I634" s="56" t="s">
        <v>50</v>
      </c>
      <c r="J634" s="56" t="s">
        <v>64</v>
      </c>
      <c r="K634" s="56">
        <v>33.9</v>
      </c>
      <c r="L634" s="56">
        <v>359</v>
      </c>
      <c r="M634" s="56">
        <v>16</v>
      </c>
      <c r="N634" s="56" t="s">
        <v>52</v>
      </c>
      <c r="O634" s="56">
        <v>17.5</v>
      </c>
      <c r="P634" s="56" t="s">
        <v>53</v>
      </c>
      <c r="Q634" s="56">
        <v>27.6</v>
      </c>
      <c r="R634" s="56">
        <v>612</v>
      </c>
      <c r="S634" s="56">
        <v>3</v>
      </c>
      <c r="T634" s="56" t="s">
        <v>53</v>
      </c>
      <c r="U634" s="56">
        <v>11.8</v>
      </c>
      <c r="V634" s="56" t="s">
        <v>53</v>
      </c>
      <c r="W634" s="56">
        <v>17.7</v>
      </c>
      <c r="X634" s="56" t="s">
        <v>53</v>
      </c>
      <c r="Y634" s="56">
        <v>77.3</v>
      </c>
      <c r="Z634" s="56">
        <v>399</v>
      </c>
      <c r="AA634" s="56">
        <v>20</v>
      </c>
      <c r="AB634" s="56">
        <v>728</v>
      </c>
      <c r="AC634" s="56">
        <v>62.4</v>
      </c>
      <c r="AD634" s="56" t="s">
        <v>1534</v>
      </c>
      <c r="AE634" s="56">
        <v>27.4</v>
      </c>
      <c r="AF634" s="56">
        <v>359</v>
      </c>
      <c r="AH634" s="56">
        <v>701</v>
      </c>
      <c r="AI634" s="56" t="s">
        <v>2148</v>
      </c>
      <c r="AJ634" s="56">
        <v>801</v>
      </c>
      <c r="AK634" s="56" t="s">
        <v>2148</v>
      </c>
      <c r="AL634" s="56">
        <v>612</v>
      </c>
      <c r="AN634" s="56">
        <v>801</v>
      </c>
      <c r="AO634" s="56" t="s">
        <v>2148</v>
      </c>
      <c r="AP634" s="56">
        <v>801</v>
      </c>
      <c r="AQ634" s="56" t="s">
        <v>2148</v>
      </c>
      <c r="AR634" s="56">
        <v>801</v>
      </c>
      <c r="AS634" s="56" t="s">
        <v>2148</v>
      </c>
      <c r="AT634" s="56">
        <v>399</v>
      </c>
      <c r="AV634" s="56">
        <v>728</v>
      </c>
      <c r="AX634" s="56">
        <v>450</v>
      </c>
      <c r="AY634" s="56" t="s">
        <v>2147</v>
      </c>
      <c r="AZ634" s="56">
        <v>628</v>
      </c>
      <c r="BB634" s="56">
        <v>655.5</v>
      </c>
    </row>
    <row r="635" spans="1:54" ht="16" x14ac:dyDescent="0.2">
      <c r="A635" s="56">
        <v>634</v>
      </c>
      <c r="B635" s="56">
        <v>628</v>
      </c>
      <c r="C635" s="56" t="s">
        <v>611</v>
      </c>
      <c r="D635" s="56" t="s">
        <v>1192</v>
      </c>
      <c r="E635" s="56" t="s">
        <v>646</v>
      </c>
      <c r="F635" s="56" t="s">
        <v>69</v>
      </c>
      <c r="G635" s="56" t="s">
        <v>77</v>
      </c>
      <c r="H635" s="56" t="s">
        <v>82</v>
      </c>
      <c r="I635" s="56" t="s">
        <v>59</v>
      </c>
      <c r="J635" s="56" t="s">
        <v>64</v>
      </c>
      <c r="K635" s="56">
        <v>19.3</v>
      </c>
      <c r="L635" s="56">
        <v>639</v>
      </c>
      <c r="M635" s="56">
        <v>17.8</v>
      </c>
      <c r="N635" s="56" t="s">
        <v>52</v>
      </c>
      <c r="O635" s="56">
        <v>3.9</v>
      </c>
      <c r="P635" s="56" t="s">
        <v>53</v>
      </c>
      <c r="Q635" s="56">
        <v>69.599999999999994</v>
      </c>
      <c r="R635" s="56">
        <v>219</v>
      </c>
      <c r="S635" s="56">
        <v>2.7</v>
      </c>
      <c r="T635" s="56" t="s">
        <v>53</v>
      </c>
      <c r="U635" s="56">
        <v>7.2</v>
      </c>
      <c r="V635" s="56" t="s">
        <v>53</v>
      </c>
      <c r="W635" s="56">
        <v>12</v>
      </c>
      <c r="X635" s="56" t="s">
        <v>53</v>
      </c>
      <c r="Y635" s="56">
        <v>61.9</v>
      </c>
      <c r="Z635" s="56">
        <v>664</v>
      </c>
      <c r="AA635" s="56">
        <v>4.5</v>
      </c>
      <c r="AB635" s="56" t="s">
        <v>53</v>
      </c>
      <c r="AC635" s="56">
        <v>40.6</v>
      </c>
      <c r="AD635" s="56" t="s">
        <v>53</v>
      </c>
      <c r="AE635" s="56">
        <v>27.4</v>
      </c>
      <c r="AF635" s="56">
        <v>639</v>
      </c>
      <c r="AH635" s="56">
        <v>701</v>
      </c>
      <c r="AI635" s="56" t="s">
        <v>2148</v>
      </c>
      <c r="AJ635" s="56">
        <v>801</v>
      </c>
      <c r="AK635" s="56" t="s">
        <v>2148</v>
      </c>
      <c r="AL635" s="56">
        <v>219</v>
      </c>
      <c r="AN635" s="56">
        <v>801</v>
      </c>
      <c r="AO635" s="56" t="s">
        <v>2148</v>
      </c>
      <c r="AP635" s="56">
        <v>801</v>
      </c>
      <c r="AQ635" s="56" t="s">
        <v>2148</v>
      </c>
      <c r="AR635" s="56">
        <v>801</v>
      </c>
      <c r="AS635" s="56" t="s">
        <v>2148</v>
      </c>
      <c r="AT635" s="56">
        <v>664</v>
      </c>
      <c r="AV635" s="56">
        <v>801</v>
      </c>
      <c r="AW635" s="56" t="s">
        <v>2148</v>
      </c>
      <c r="AX635" s="56">
        <v>801</v>
      </c>
      <c r="AY635" s="56" t="s">
        <v>2148</v>
      </c>
      <c r="AZ635" s="56">
        <v>628</v>
      </c>
      <c r="BB635" s="56">
        <v>605.5</v>
      </c>
    </row>
    <row r="636" spans="1:54" ht="16" x14ac:dyDescent="0.2">
      <c r="A636" s="56">
        <v>635</v>
      </c>
      <c r="B636" s="56">
        <v>628</v>
      </c>
      <c r="C636" s="56" t="s">
        <v>611</v>
      </c>
      <c r="D636" s="56" t="s">
        <v>1128</v>
      </c>
      <c r="E636" s="56" t="s">
        <v>46</v>
      </c>
      <c r="F636" s="56" t="s">
        <v>47</v>
      </c>
      <c r="G636" s="56" t="s">
        <v>77</v>
      </c>
      <c r="H636" s="56" t="s">
        <v>82</v>
      </c>
      <c r="I636" s="56" t="s">
        <v>50</v>
      </c>
      <c r="J636" s="56" t="s">
        <v>64</v>
      </c>
      <c r="K636" s="56">
        <v>17.7</v>
      </c>
      <c r="L636" s="56">
        <v>693</v>
      </c>
      <c r="M636" s="56">
        <v>21.9</v>
      </c>
      <c r="N636" s="56">
        <v>605</v>
      </c>
      <c r="O636" s="56">
        <v>13.5</v>
      </c>
      <c r="P636" s="56" t="s">
        <v>53</v>
      </c>
      <c r="Q636" s="56">
        <v>37.1</v>
      </c>
      <c r="R636" s="56">
        <v>502</v>
      </c>
      <c r="S636" s="56">
        <v>54.6</v>
      </c>
      <c r="T636" s="56">
        <v>414</v>
      </c>
      <c r="U636" s="56">
        <v>5.9</v>
      </c>
      <c r="V636" s="56" t="s">
        <v>53</v>
      </c>
      <c r="W636" s="56">
        <v>10</v>
      </c>
      <c r="X636" s="56" t="s">
        <v>53</v>
      </c>
      <c r="Y636" s="56">
        <v>68</v>
      </c>
      <c r="Z636" s="56">
        <v>568</v>
      </c>
      <c r="AA636" s="56">
        <v>28</v>
      </c>
      <c r="AB636" s="56">
        <v>593</v>
      </c>
      <c r="AC636" s="56">
        <v>68.900000000000006</v>
      </c>
      <c r="AD636" s="56" t="s">
        <v>1129</v>
      </c>
      <c r="AE636" s="56">
        <v>27.4</v>
      </c>
      <c r="AF636" s="56">
        <v>693</v>
      </c>
      <c r="AH636" s="56">
        <v>605</v>
      </c>
      <c r="AJ636" s="56">
        <v>801</v>
      </c>
      <c r="AK636" s="56" t="s">
        <v>2148</v>
      </c>
      <c r="AL636" s="56">
        <v>502</v>
      </c>
      <c r="AN636" s="56">
        <v>414</v>
      </c>
      <c r="AP636" s="56">
        <v>801</v>
      </c>
      <c r="AQ636" s="56" t="s">
        <v>2148</v>
      </c>
      <c r="AR636" s="56">
        <v>801</v>
      </c>
      <c r="AS636" s="56" t="s">
        <v>2148</v>
      </c>
      <c r="AT636" s="56">
        <v>568</v>
      </c>
      <c r="AV636" s="56">
        <v>593</v>
      </c>
      <c r="AX636" s="56">
        <v>331</v>
      </c>
      <c r="AY636" s="56" t="s">
        <v>2147</v>
      </c>
      <c r="AZ636" s="56">
        <v>628</v>
      </c>
      <c r="BB636" s="56">
        <v>605.5</v>
      </c>
    </row>
    <row r="637" spans="1:54" ht="16" x14ac:dyDescent="0.2">
      <c r="A637" s="56">
        <v>636</v>
      </c>
      <c r="B637" s="56">
        <v>635</v>
      </c>
      <c r="C637" s="56" t="s">
        <v>479</v>
      </c>
      <c r="D637" s="56" t="s">
        <v>1063</v>
      </c>
      <c r="E637" s="56" t="s">
        <v>779</v>
      </c>
      <c r="F637" s="56" t="s">
        <v>69</v>
      </c>
      <c r="G637" s="56" t="s">
        <v>58</v>
      </c>
      <c r="H637" s="56" t="s">
        <v>62</v>
      </c>
      <c r="I637" s="56" t="s">
        <v>50</v>
      </c>
      <c r="J637" s="56" t="s">
        <v>64</v>
      </c>
      <c r="K637" s="56">
        <v>16.2</v>
      </c>
      <c r="L637" s="56" t="s">
        <v>52</v>
      </c>
      <c r="M637" s="56">
        <v>18.600000000000001</v>
      </c>
      <c r="N637" s="56">
        <v>694</v>
      </c>
      <c r="O637" s="56">
        <v>33.5</v>
      </c>
      <c r="P637" s="56">
        <v>581</v>
      </c>
      <c r="Q637" s="56">
        <v>23.5</v>
      </c>
      <c r="R637" s="56">
        <v>665</v>
      </c>
      <c r="S637" s="56">
        <v>53.2</v>
      </c>
      <c r="T637" s="56">
        <v>425</v>
      </c>
      <c r="U637" s="56">
        <v>26.8</v>
      </c>
      <c r="V637" s="56">
        <v>635</v>
      </c>
      <c r="W637" s="56">
        <v>32.799999999999997</v>
      </c>
      <c r="X637" s="56">
        <v>578</v>
      </c>
      <c r="Y637" s="56">
        <v>81.2</v>
      </c>
      <c r="Z637" s="56">
        <v>326</v>
      </c>
      <c r="AA637" s="56">
        <v>50.5</v>
      </c>
      <c r="AB637" s="56">
        <v>341</v>
      </c>
      <c r="AC637" s="56">
        <v>43</v>
      </c>
      <c r="AD637" s="56" t="s">
        <v>53</v>
      </c>
      <c r="AE637" s="56">
        <v>27.2</v>
      </c>
      <c r="AF637" s="56">
        <v>701</v>
      </c>
      <c r="AG637" s="56" t="s">
        <v>2148</v>
      </c>
      <c r="AH637" s="56">
        <v>694</v>
      </c>
      <c r="AJ637" s="56">
        <v>581</v>
      </c>
      <c r="AL637" s="56">
        <v>665</v>
      </c>
      <c r="AN637" s="56">
        <v>425</v>
      </c>
      <c r="AP637" s="56">
        <v>635</v>
      </c>
      <c r="AR637" s="56">
        <v>578</v>
      </c>
      <c r="AT637" s="56">
        <v>326</v>
      </c>
      <c r="AV637" s="56">
        <v>341</v>
      </c>
      <c r="AX637" s="56">
        <v>801</v>
      </c>
      <c r="AY637" s="56" t="s">
        <v>2148</v>
      </c>
      <c r="AZ637" s="56">
        <v>635</v>
      </c>
      <c r="BB637" s="56">
        <v>625.5</v>
      </c>
    </row>
    <row r="638" spans="1:54" ht="16" x14ac:dyDescent="0.2">
      <c r="A638" s="56">
        <v>637</v>
      </c>
      <c r="B638" s="56">
        <v>635</v>
      </c>
      <c r="C638" s="56" t="s">
        <v>611</v>
      </c>
      <c r="D638" s="56" t="s">
        <v>950</v>
      </c>
      <c r="E638" s="56" t="s">
        <v>216</v>
      </c>
      <c r="F638" s="56" t="s">
        <v>69</v>
      </c>
      <c r="G638" s="56" t="s">
        <v>77</v>
      </c>
      <c r="H638" s="56" t="s">
        <v>82</v>
      </c>
      <c r="I638" s="56" t="s">
        <v>50</v>
      </c>
      <c r="J638" s="56" t="s">
        <v>64</v>
      </c>
      <c r="K638" s="56">
        <v>14</v>
      </c>
      <c r="L638" s="56" t="s">
        <v>52</v>
      </c>
      <c r="M638" s="56">
        <v>10.1</v>
      </c>
      <c r="N638" s="56" t="s">
        <v>52</v>
      </c>
      <c r="O638" s="56">
        <v>96.3</v>
      </c>
      <c r="P638" s="56">
        <v>65</v>
      </c>
      <c r="Q638" s="56">
        <v>12.1</v>
      </c>
      <c r="R638" s="56" t="s">
        <v>53</v>
      </c>
      <c r="S638" s="56">
        <v>6.3</v>
      </c>
      <c r="T638" s="56" t="s">
        <v>53</v>
      </c>
      <c r="U638" s="56">
        <v>62.3</v>
      </c>
      <c r="V638" s="56">
        <v>325</v>
      </c>
      <c r="W638" s="56">
        <v>46.4</v>
      </c>
      <c r="X638" s="56">
        <v>449</v>
      </c>
      <c r="Y638" s="56">
        <v>70.400000000000006</v>
      </c>
      <c r="Z638" s="56">
        <v>520</v>
      </c>
      <c r="AA638" s="56">
        <v>41.8</v>
      </c>
      <c r="AB638" s="56">
        <v>419</v>
      </c>
      <c r="AC638" s="56">
        <v>31.9</v>
      </c>
      <c r="AD638" s="56" t="s">
        <v>53</v>
      </c>
      <c r="AE638" s="56">
        <v>27.2</v>
      </c>
      <c r="AF638" s="56">
        <v>701</v>
      </c>
      <c r="AG638" s="56" t="s">
        <v>2148</v>
      </c>
      <c r="AH638" s="56">
        <v>701</v>
      </c>
      <c r="AI638" s="56" t="s">
        <v>2148</v>
      </c>
      <c r="AJ638" s="56">
        <v>65</v>
      </c>
      <c r="AL638" s="56">
        <v>801</v>
      </c>
      <c r="AM638" s="56" t="s">
        <v>2148</v>
      </c>
      <c r="AN638" s="56">
        <v>801</v>
      </c>
      <c r="AO638" s="56" t="s">
        <v>2148</v>
      </c>
      <c r="AP638" s="56">
        <v>325</v>
      </c>
      <c r="AR638" s="56">
        <v>449</v>
      </c>
      <c r="AT638" s="56">
        <v>520</v>
      </c>
      <c r="AV638" s="56">
        <v>419</v>
      </c>
      <c r="AX638" s="56">
        <v>801</v>
      </c>
      <c r="AY638" s="56" t="s">
        <v>2148</v>
      </c>
      <c r="AZ638" s="56">
        <v>635</v>
      </c>
      <c r="BB638" s="56">
        <v>605.5</v>
      </c>
    </row>
    <row r="639" spans="1:54" ht="16" x14ac:dyDescent="0.2">
      <c r="A639" s="56">
        <v>638</v>
      </c>
      <c r="B639" s="56">
        <v>635</v>
      </c>
      <c r="C639" s="56" t="s">
        <v>73</v>
      </c>
      <c r="D639" s="56" t="s">
        <v>754</v>
      </c>
      <c r="E639" s="56" t="s">
        <v>80</v>
      </c>
      <c r="F639" s="56" t="s">
        <v>69</v>
      </c>
      <c r="G639" s="56" t="s">
        <v>77</v>
      </c>
      <c r="H639" s="56" t="s">
        <v>49</v>
      </c>
      <c r="I639" s="56" t="s">
        <v>50</v>
      </c>
      <c r="J639" s="56" t="s">
        <v>64</v>
      </c>
      <c r="K639" s="56">
        <v>10.9</v>
      </c>
      <c r="L639" s="56" t="s">
        <v>52</v>
      </c>
      <c r="M639" s="56">
        <v>13.1</v>
      </c>
      <c r="N639" s="56" t="s">
        <v>52</v>
      </c>
      <c r="O639" s="56">
        <v>12</v>
      </c>
      <c r="P639" s="56" t="s">
        <v>53</v>
      </c>
      <c r="Q639" s="56">
        <v>27.8</v>
      </c>
      <c r="R639" s="56">
        <v>607</v>
      </c>
      <c r="S639" s="56">
        <v>80.099999999999994</v>
      </c>
      <c r="T639" s="56">
        <v>297</v>
      </c>
      <c r="U639" s="56">
        <v>90.7</v>
      </c>
      <c r="V639" s="56">
        <v>160</v>
      </c>
      <c r="W639" s="56">
        <v>91.4</v>
      </c>
      <c r="X639" s="56">
        <v>135</v>
      </c>
      <c r="Y639" s="56">
        <v>81.5</v>
      </c>
      <c r="Z639" s="56">
        <v>322</v>
      </c>
      <c r="AA639" s="56">
        <v>13.5</v>
      </c>
      <c r="AB639" s="56" t="s">
        <v>53</v>
      </c>
      <c r="AC639" s="56">
        <v>62.6</v>
      </c>
      <c r="AD639" s="56">
        <v>448</v>
      </c>
      <c r="AE639" s="56">
        <v>27.2</v>
      </c>
      <c r="AF639" s="56">
        <v>701</v>
      </c>
      <c r="AG639" s="56" t="s">
        <v>2148</v>
      </c>
      <c r="AH639" s="56">
        <v>701</v>
      </c>
      <c r="AI639" s="56" t="s">
        <v>2148</v>
      </c>
      <c r="AJ639" s="56">
        <v>801</v>
      </c>
      <c r="AK639" s="56" t="s">
        <v>2148</v>
      </c>
      <c r="AL639" s="56">
        <v>607</v>
      </c>
      <c r="AN639" s="56">
        <v>297</v>
      </c>
      <c r="AP639" s="56">
        <v>160</v>
      </c>
      <c r="AR639" s="56">
        <v>135</v>
      </c>
      <c r="AT639" s="56">
        <v>322</v>
      </c>
      <c r="AV639" s="56">
        <v>801</v>
      </c>
      <c r="AW639" s="56" t="s">
        <v>2148</v>
      </c>
      <c r="AX639" s="56">
        <v>448</v>
      </c>
      <c r="AZ639" s="56">
        <v>635</v>
      </c>
      <c r="BB639" s="56">
        <v>635.5</v>
      </c>
    </row>
    <row r="640" spans="1:54" ht="16" x14ac:dyDescent="0.2">
      <c r="A640" s="56">
        <v>639</v>
      </c>
      <c r="B640" s="56">
        <v>638</v>
      </c>
      <c r="D640" s="56" t="s">
        <v>775</v>
      </c>
      <c r="E640" s="56" t="s">
        <v>355</v>
      </c>
      <c r="F640" s="56" t="s">
        <v>76</v>
      </c>
      <c r="G640" s="56" t="s">
        <v>48</v>
      </c>
      <c r="H640" s="56" t="s">
        <v>49</v>
      </c>
      <c r="I640" s="56" t="s">
        <v>59</v>
      </c>
      <c r="J640" s="56" t="s">
        <v>103</v>
      </c>
      <c r="K640" s="56">
        <v>11.1</v>
      </c>
      <c r="L640" s="56" t="s">
        <v>52</v>
      </c>
      <c r="M640" s="56">
        <v>26</v>
      </c>
      <c r="N640" s="56">
        <v>521</v>
      </c>
      <c r="O640" s="56">
        <v>95.6</v>
      </c>
      <c r="P640" s="56">
        <v>69</v>
      </c>
      <c r="Q640" s="56">
        <v>1.8</v>
      </c>
      <c r="R640" s="56" t="s">
        <v>53</v>
      </c>
      <c r="S640" s="56">
        <v>100</v>
      </c>
      <c r="T640" s="56">
        <v>75</v>
      </c>
      <c r="U640" s="56">
        <v>100</v>
      </c>
      <c r="V640" s="56">
        <v>26</v>
      </c>
      <c r="W640" s="56">
        <v>99.2</v>
      </c>
      <c r="X640" s="56">
        <v>55</v>
      </c>
      <c r="Y640" s="56">
        <v>5.2</v>
      </c>
      <c r="Z640" s="56" t="s">
        <v>53</v>
      </c>
      <c r="AA640" s="56">
        <v>5.3</v>
      </c>
      <c r="AB640" s="56" t="s">
        <v>53</v>
      </c>
      <c r="AC640" s="56">
        <v>12.5</v>
      </c>
      <c r="AD640" s="56" t="s">
        <v>53</v>
      </c>
      <c r="AE640" s="56">
        <v>27.1</v>
      </c>
      <c r="AF640" s="56">
        <v>701</v>
      </c>
      <c r="AG640" s="56" t="s">
        <v>2148</v>
      </c>
      <c r="AH640" s="56">
        <v>521</v>
      </c>
      <c r="AJ640" s="56">
        <v>69</v>
      </c>
      <c r="AL640" s="56">
        <v>801</v>
      </c>
      <c r="AM640" s="56" t="s">
        <v>2148</v>
      </c>
      <c r="AN640" s="56">
        <v>75</v>
      </c>
      <c r="AP640" s="56">
        <v>26</v>
      </c>
      <c r="AR640" s="56">
        <v>55</v>
      </c>
      <c r="AT640" s="56">
        <v>801</v>
      </c>
      <c r="AU640" s="56" t="s">
        <v>2148</v>
      </c>
      <c r="AV640" s="56">
        <v>801</v>
      </c>
      <c r="AW640" s="56" t="s">
        <v>2148</v>
      </c>
      <c r="AX640" s="56">
        <v>801</v>
      </c>
      <c r="AY640" s="56" t="s">
        <v>2148</v>
      </c>
      <c r="AZ640" s="56">
        <v>638</v>
      </c>
    </row>
    <row r="641" spans="1:54" ht="16" x14ac:dyDescent="0.2">
      <c r="A641" s="56">
        <v>640</v>
      </c>
      <c r="B641" s="56">
        <v>638</v>
      </c>
      <c r="C641" s="56">
        <v>576</v>
      </c>
      <c r="D641" s="56" t="s">
        <v>260</v>
      </c>
      <c r="E641" s="56" t="s">
        <v>100</v>
      </c>
      <c r="F641" s="56" t="s">
        <v>101</v>
      </c>
      <c r="G641" s="56" t="s">
        <v>58</v>
      </c>
      <c r="H641" s="56" t="s">
        <v>49</v>
      </c>
      <c r="I641" s="56" t="s">
        <v>50</v>
      </c>
      <c r="J641" s="56" t="s">
        <v>64</v>
      </c>
      <c r="K641" s="56">
        <v>6</v>
      </c>
      <c r="L641" s="56" t="s">
        <v>52</v>
      </c>
      <c r="M641" s="56">
        <v>4.3</v>
      </c>
      <c r="N641" s="56" t="s">
        <v>52</v>
      </c>
      <c r="O641" s="56">
        <v>3.9</v>
      </c>
      <c r="P641" s="56" t="s">
        <v>53</v>
      </c>
      <c r="Q641" s="56">
        <v>55.5</v>
      </c>
      <c r="R641" s="56">
        <v>322</v>
      </c>
      <c r="S641" s="56">
        <v>92.7</v>
      </c>
      <c r="T641" s="56">
        <v>203</v>
      </c>
      <c r="U641" s="56">
        <v>62.6</v>
      </c>
      <c r="V641" s="56">
        <v>322</v>
      </c>
      <c r="W641" s="56">
        <v>66.2</v>
      </c>
      <c r="X641" s="56">
        <v>296</v>
      </c>
      <c r="Y641" s="56">
        <v>61.1</v>
      </c>
      <c r="Z641" s="56">
        <v>677</v>
      </c>
      <c r="AA641" s="56">
        <v>6.2</v>
      </c>
      <c r="AB641" s="56" t="s">
        <v>53</v>
      </c>
      <c r="AC641" s="56">
        <v>65.900000000000006</v>
      </c>
      <c r="AD641" s="56" t="s">
        <v>261</v>
      </c>
      <c r="AE641" s="56">
        <v>27.1</v>
      </c>
      <c r="AF641" s="56">
        <v>701</v>
      </c>
      <c r="AG641" s="56" t="s">
        <v>2148</v>
      </c>
      <c r="AH641" s="56">
        <v>701</v>
      </c>
      <c r="AI641" s="56" t="s">
        <v>2148</v>
      </c>
      <c r="AJ641" s="56">
        <v>801</v>
      </c>
      <c r="AK641" s="56" t="s">
        <v>2148</v>
      </c>
      <c r="AL641" s="56">
        <v>322</v>
      </c>
      <c r="AN641" s="56">
        <v>203</v>
      </c>
      <c r="AP641" s="56">
        <v>322</v>
      </c>
      <c r="AR641" s="56">
        <v>296</v>
      </c>
      <c r="AT641" s="56">
        <v>677</v>
      </c>
      <c r="AV641" s="56">
        <v>801</v>
      </c>
      <c r="AW641" s="56" t="s">
        <v>2148</v>
      </c>
      <c r="AX641" s="56">
        <v>385</v>
      </c>
      <c r="AY641" s="56" t="s">
        <v>2147</v>
      </c>
      <c r="AZ641" s="56">
        <v>638</v>
      </c>
      <c r="BB641" s="56">
        <v>576</v>
      </c>
    </row>
    <row r="642" spans="1:54" ht="16" x14ac:dyDescent="0.2">
      <c r="A642" s="56">
        <v>641</v>
      </c>
      <c r="B642" s="56">
        <v>638</v>
      </c>
      <c r="C642" s="56">
        <v>544</v>
      </c>
      <c r="D642" s="56" t="s">
        <v>1471</v>
      </c>
      <c r="E642" s="56" t="s">
        <v>435</v>
      </c>
      <c r="F642" s="56" t="s">
        <v>69</v>
      </c>
      <c r="G642" s="56" t="s">
        <v>77</v>
      </c>
      <c r="H642" s="56" t="s">
        <v>82</v>
      </c>
      <c r="I642" s="56" t="s">
        <v>50</v>
      </c>
      <c r="J642" s="56" t="s">
        <v>64</v>
      </c>
      <c r="K642" s="56">
        <v>29.7</v>
      </c>
      <c r="L642" s="56">
        <v>413</v>
      </c>
      <c r="M642" s="56">
        <v>9.9</v>
      </c>
      <c r="N642" s="56" t="s">
        <v>52</v>
      </c>
      <c r="O642" s="56">
        <v>54.6</v>
      </c>
      <c r="P642" s="56">
        <v>346</v>
      </c>
      <c r="Q642" s="56">
        <v>15.6</v>
      </c>
      <c r="R642" s="56">
        <v>792</v>
      </c>
      <c r="S642" s="56">
        <v>2.2999999999999998</v>
      </c>
      <c r="T642" s="56" t="s">
        <v>53</v>
      </c>
      <c r="U642" s="56">
        <v>10.199999999999999</v>
      </c>
      <c r="V642" s="56" t="s">
        <v>53</v>
      </c>
      <c r="W642" s="56">
        <v>16</v>
      </c>
      <c r="X642" s="56" t="s">
        <v>53</v>
      </c>
      <c r="Y642" s="56">
        <v>89.2</v>
      </c>
      <c r="Z642" s="56">
        <v>185</v>
      </c>
      <c r="AA642" s="56">
        <v>14.8</v>
      </c>
      <c r="AB642" s="56" t="s">
        <v>53</v>
      </c>
      <c r="AC642" s="56">
        <v>69.7</v>
      </c>
      <c r="AD642" s="56">
        <v>319</v>
      </c>
      <c r="AE642" s="56">
        <v>27.1</v>
      </c>
      <c r="AF642" s="56">
        <v>413</v>
      </c>
      <c r="AH642" s="56">
        <v>701</v>
      </c>
      <c r="AI642" s="56" t="s">
        <v>2148</v>
      </c>
      <c r="AJ642" s="56">
        <v>346</v>
      </c>
      <c r="AL642" s="56">
        <v>792</v>
      </c>
      <c r="AN642" s="56">
        <v>801</v>
      </c>
      <c r="AO642" s="56" t="s">
        <v>2148</v>
      </c>
      <c r="AP642" s="56">
        <v>801</v>
      </c>
      <c r="AQ642" s="56" t="s">
        <v>2148</v>
      </c>
      <c r="AR642" s="56">
        <v>801</v>
      </c>
      <c r="AS642" s="56" t="s">
        <v>2148</v>
      </c>
      <c r="AT642" s="56">
        <v>185</v>
      </c>
      <c r="AV642" s="56">
        <v>801</v>
      </c>
      <c r="AW642" s="56" t="s">
        <v>2148</v>
      </c>
      <c r="AX642" s="56">
        <v>319</v>
      </c>
      <c r="AZ642" s="56">
        <v>638</v>
      </c>
      <c r="BB642" s="56">
        <v>544</v>
      </c>
    </row>
    <row r="643" spans="1:54" ht="16" x14ac:dyDescent="0.2">
      <c r="A643" s="56">
        <v>642</v>
      </c>
      <c r="B643" s="56">
        <v>638</v>
      </c>
      <c r="C643" s="56">
        <v>570</v>
      </c>
      <c r="D643" s="56" t="s">
        <v>531</v>
      </c>
      <c r="E643" s="56" t="s">
        <v>209</v>
      </c>
      <c r="F643" s="56" t="s">
        <v>69</v>
      </c>
      <c r="G643" s="56" t="s">
        <v>48</v>
      </c>
      <c r="H643" s="56" t="s">
        <v>62</v>
      </c>
      <c r="I643" s="56" t="s">
        <v>50</v>
      </c>
      <c r="J643" s="56" t="s">
        <v>64</v>
      </c>
      <c r="K643" s="56">
        <v>8.1999999999999993</v>
      </c>
      <c r="L643" s="56" t="s">
        <v>52</v>
      </c>
      <c r="M643" s="56">
        <v>12.2</v>
      </c>
      <c r="N643" s="56" t="s">
        <v>52</v>
      </c>
      <c r="O643" s="56">
        <v>99.5</v>
      </c>
      <c r="P643" s="56">
        <v>38</v>
      </c>
      <c r="Q643" s="56">
        <v>19.2</v>
      </c>
      <c r="R643" s="56">
        <v>727</v>
      </c>
      <c r="S643" s="56">
        <v>33.700000000000003</v>
      </c>
      <c r="T643" s="56">
        <v>547</v>
      </c>
      <c r="U643" s="56">
        <v>85.4</v>
      </c>
      <c r="V643" s="56">
        <v>194</v>
      </c>
      <c r="W643" s="56">
        <v>86.7</v>
      </c>
      <c r="X643" s="56">
        <v>164</v>
      </c>
      <c r="Y643" s="56">
        <v>32</v>
      </c>
      <c r="Z643" s="56" t="s">
        <v>53</v>
      </c>
      <c r="AA643" s="56">
        <v>9.4</v>
      </c>
      <c r="AB643" s="56" t="s">
        <v>53</v>
      </c>
      <c r="AC643" s="56">
        <v>43.4</v>
      </c>
      <c r="AD643" s="56" t="s">
        <v>53</v>
      </c>
      <c r="AE643" s="56">
        <v>27.1</v>
      </c>
      <c r="AF643" s="56">
        <v>701</v>
      </c>
      <c r="AG643" s="56" t="s">
        <v>2148</v>
      </c>
      <c r="AH643" s="56">
        <v>701</v>
      </c>
      <c r="AI643" s="56" t="s">
        <v>2148</v>
      </c>
      <c r="AJ643" s="56">
        <v>38</v>
      </c>
      <c r="AL643" s="56">
        <v>727</v>
      </c>
      <c r="AN643" s="56">
        <v>547</v>
      </c>
      <c r="AP643" s="56">
        <v>194</v>
      </c>
      <c r="AR643" s="56">
        <v>164</v>
      </c>
      <c r="AT643" s="56">
        <v>801</v>
      </c>
      <c r="AU643" s="56" t="s">
        <v>2148</v>
      </c>
      <c r="AV643" s="56">
        <v>801</v>
      </c>
      <c r="AW643" s="56" t="s">
        <v>2148</v>
      </c>
      <c r="AX643" s="56">
        <v>801</v>
      </c>
      <c r="AY643" s="56" t="s">
        <v>2148</v>
      </c>
      <c r="AZ643" s="56">
        <v>638</v>
      </c>
      <c r="BB643" s="56">
        <v>570</v>
      </c>
    </row>
    <row r="644" spans="1:54" ht="16" x14ac:dyDescent="0.2">
      <c r="A644" s="56">
        <v>643</v>
      </c>
      <c r="B644" s="56">
        <v>642</v>
      </c>
      <c r="C644" s="56">
        <v>539</v>
      </c>
      <c r="D644" s="56" t="s">
        <v>930</v>
      </c>
      <c r="E644" s="56" t="s">
        <v>414</v>
      </c>
      <c r="F644" s="56" t="s">
        <v>69</v>
      </c>
      <c r="G644" s="56" t="s">
        <v>58</v>
      </c>
      <c r="H644" s="56" t="s">
        <v>49</v>
      </c>
      <c r="I644" s="56" t="s">
        <v>50</v>
      </c>
      <c r="J644" s="56" t="s">
        <v>64</v>
      </c>
      <c r="K644" s="56">
        <v>13.6</v>
      </c>
      <c r="L644" s="56" t="s">
        <v>52</v>
      </c>
      <c r="M644" s="56">
        <v>5.5</v>
      </c>
      <c r="N644" s="56" t="s">
        <v>52</v>
      </c>
      <c r="O644" s="56">
        <v>14.1</v>
      </c>
      <c r="P644" s="56" t="s">
        <v>53</v>
      </c>
      <c r="Q644" s="56">
        <v>27.3</v>
      </c>
      <c r="R644" s="56">
        <v>615</v>
      </c>
      <c r="S644" s="56">
        <v>99.9</v>
      </c>
      <c r="T644" s="56">
        <v>98</v>
      </c>
      <c r="U644" s="56">
        <v>52.5</v>
      </c>
      <c r="V644" s="56">
        <v>392</v>
      </c>
      <c r="W644" s="56">
        <v>51.2</v>
      </c>
      <c r="X644" s="56">
        <v>405</v>
      </c>
      <c r="Y644" s="56">
        <v>60.4</v>
      </c>
      <c r="Z644" s="56">
        <v>687</v>
      </c>
      <c r="AA644" s="56">
        <v>49.6</v>
      </c>
      <c r="AB644" s="56">
        <v>349</v>
      </c>
      <c r="AC644" s="56">
        <v>66.8</v>
      </c>
      <c r="AD644" s="56">
        <v>367</v>
      </c>
      <c r="AE644" s="56">
        <v>27</v>
      </c>
      <c r="AF644" s="56">
        <v>701</v>
      </c>
      <c r="AG644" s="56" t="s">
        <v>2148</v>
      </c>
      <c r="AH644" s="56">
        <v>701</v>
      </c>
      <c r="AI644" s="56" t="s">
        <v>2148</v>
      </c>
      <c r="AJ644" s="56">
        <v>801</v>
      </c>
      <c r="AK644" s="56" t="s">
        <v>2148</v>
      </c>
      <c r="AL644" s="56">
        <v>615</v>
      </c>
      <c r="AN644" s="56">
        <v>98</v>
      </c>
      <c r="AP644" s="56">
        <v>392</v>
      </c>
      <c r="AR644" s="56">
        <v>405</v>
      </c>
      <c r="AT644" s="56">
        <v>687</v>
      </c>
      <c r="AV644" s="56">
        <v>349</v>
      </c>
      <c r="AX644" s="56">
        <v>367</v>
      </c>
      <c r="AZ644" s="56">
        <v>642</v>
      </c>
      <c r="BB644" s="56">
        <v>539</v>
      </c>
    </row>
    <row r="645" spans="1:54" ht="16" x14ac:dyDescent="0.2">
      <c r="A645" s="56">
        <v>644</v>
      </c>
      <c r="B645" s="56">
        <v>643</v>
      </c>
      <c r="C645" s="56" t="s">
        <v>479</v>
      </c>
      <c r="D645" s="56" t="s">
        <v>655</v>
      </c>
      <c r="E645" s="56" t="s">
        <v>576</v>
      </c>
      <c r="F645" s="56" t="s">
        <v>69</v>
      </c>
      <c r="G645" s="56" t="s">
        <v>58</v>
      </c>
      <c r="H645" s="56" t="s">
        <v>49</v>
      </c>
      <c r="I645" s="56" t="s">
        <v>50</v>
      </c>
      <c r="J645" s="56" t="s">
        <v>64</v>
      </c>
      <c r="K645" s="56">
        <v>9.5</v>
      </c>
      <c r="L645" s="56" t="s">
        <v>52</v>
      </c>
      <c r="M645" s="56">
        <v>7.9</v>
      </c>
      <c r="N645" s="56" t="s">
        <v>52</v>
      </c>
      <c r="O645" s="56">
        <v>22.1</v>
      </c>
      <c r="P645" s="56">
        <v>789</v>
      </c>
      <c r="Q645" s="56">
        <v>53.9</v>
      </c>
      <c r="R645" s="56">
        <v>341</v>
      </c>
      <c r="S645" s="56">
        <v>60.7</v>
      </c>
      <c r="T645" s="56">
        <v>386</v>
      </c>
      <c r="U645" s="56">
        <v>43.6</v>
      </c>
      <c r="V645" s="56">
        <v>462</v>
      </c>
      <c r="W645" s="56">
        <v>32.6</v>
      </c>
      <c r="X645" s="56">
        <v>582</v>
      </c>
      <c r="Y645" s="56">
        <v>59.8</v>
      </c>
      <c r="Z645" s="56">
        <v>696</v>
      </c>
      <c r="AA645" s="56">
        <v>13.5</v>
      </c>
      <c r="AB645" s="56" t="s">
        <v>53</v>
      </c>
      <c r="AC645" s="56">
        <v>45.2</v>
      </c>
      <c r="AD645" s="56" t="s">
        <v>53</v>
      </c>
      <c r="AE645" s="56">
        <v>26.9</v>
      </c>
      <c r="AF645" s="56">
        <v>701</v>
      </c>
      <c r="AG645" s="56" t="s">
        <v>2148</v>
      </c>
      <c r="AH645" s="56">
        <v>701</v>
      </c>
      <c r="AI645" s="56" t="s">
        <v>2148</v>
      </c>
      <c r="AJ645" s="56">
        <v>789</v>
      </c>
      <c r="AL645" s="56">
        <v>341</v>
      </c>
      <c r="AN645" s="56">
        <v>386</v>
      </c>
      <c r="AP645" s="56">
        <v>462</v>
      </c>
      <c r="AR645" s="56">
        <v>582</v>
      </c>
      <c r="AT645" s="56">
        <v>696</v>
      </c>
      <c r="AV645" s="56">
        <v>801</v>
      </c>
      <c r="AW645" s="56" t="s">
        <v>2148</v>
      </c>
      <c r="AX645" s="56">
        <v>801</v>
      </c>
      <c r="AY645" s="56" t="s">
        <v>2148</v>
      </c>
      <c r="AZ645" s="56">
        <v>643</v>
      </c>
      <c r="BB645" s="56">
        <v>625.5</v>
      </c>
    </row>
    <row r="646" spans="1:54" ht="16" x14ac:dyDescent="0.2">
      <c r="A646" s="56">
        <v>645</v>
      </c>
      <c r="B646" s="56">
        <v>643</v>
      </c>
      <c r="C646" s="56" t="s">
        <v>73</v>
      </c>
      <c r="D646" s="56" t="s">
        <v>1114</v>
      </c>
      <c r="E646" s="56" t="s">
        <v>96</v>
      </c>
      <c r="F646" s="56" t="s">
        <v>76</v>
      </c>
      <c r="G646" s="56" t="s">
        <v>77</v>
      </c>
      <c r="H646" s="56" t="s">
        <v>82</v>
      </c>
      <c r="I646" s="56" t="s">
        <v>50</v>
      </c>
      <c r="J646" s="56" t="s">
        <v>51</v>
      </c>
      <c r="K646" s="56">
        <v>17.5</v>
      </c>
      <c r="L646" s="56">
        <v>699</v>
      </c>
      <c r="M646" s="56">
        <v>19.899999999999999</v>
      </c>
      <c r="N646" s="56">
        <v>659</v>
      </c>
      <c r="O646" s="56">
        <v>74.7</v>
      </c>
      <c r="P646" s="56">
        <v>198</v>
      </c>
      <c r="Q646" s="56">
        <v>23.8</v>
      </c>
      <c r="R646" s="56">
        <v>661</v>
      </c>
      <c r="S646" s="56">
        <v>17.7</v>
      </c>
      <c r="T646" s="56">
        <v>752</v>
      </c>
      <c r="U646" s="56">
        <v>25.7</v>
      </c>
      <c r="V646" s="56">
        <v>650</v>
      </c>
      <c r="W646" s="56">
        <v>29.4</v>
      </c>
      <c r="X646" s="56">
        <v>622</v>
      </c>
      <c r="Y646" s="56">
        <v>28.1</v>
      </c>
      <c r="Z646" s="56" t="s">
        <v>53</v>
      </c>
      <c r="AA646" s="56">
        <v>17.100000000000001</v>
      </c>
      <c r="AB646" s="56">
        <v>779</v>
      </c>
      <c r="AC646" s="56">
        <v>64.7</v>
      </c>
      <c r="AD646" s="56" t="s">
        <v>1115</v>
      </c>
      <c r="AE646" s="56">
        <v>26.9</v>
      </c>
      <c r="AF646" s="56">
        <v>699</v>
      </c>
      <c r="AH646" s="56">
        <v>659</v>
      </c>
      <c r="AJ646" s="56">
        <v>198</v>
      </c>
      <c r="AL646" s="56">
        <v>661</v>
      </c>
      <c r="AN646" s="56">
        <v>752</v>
      </c>
      <c r="AP646" s="56">
        <v>650</v>
      </c>
      <c r="AR646" s="56">
        <v>622</v>
      </c>
      <c r="AT646" s="56">
        <v>801</v>
      </c>
      <c r="AU646" s="56" t="s">
        <v>2148</v>
      </c>
      <c r="AV646" s="56">
        <v>779</v>
      </c>
      <c r="AX646" s="56">
        <v>405</v>
      </c>
      <c r="AY646" s="56" t="s">
        <v>2147</v>
      </c>
      <c r="AZ646" s="56">
        <v>643</v>
      </c>
      <c r="BB646" s="56">
        <v>635.5</v>
      </c>
    </row>
    <row r="647" spans="1:54" ht="16" x14ac:dyDescent="0.2">
      <c r="A647" s="56">
        <v>646</v>
      </c>
      <c r="B647" s="56">
        <v>643</v>
      </c>
      <c r="C647" s="56" t="s">
        <v>482</v>
      </c>
      <c r="D647" s="56" t="s">
        <v>483</v>
      </c>
      <c r="E647" s="56" t="s">
        <v>133</v>
      </c>
      <c r="F647" s="56" t="s">
        <v>69</v>
      </c>
      <c r="G647" s="56" t="s">
        <v>48</v>
      </c>
      <c r="H647" s="56" t="s">
        <v>62</v>
      </c>
      <c r="I647" s="56" t="s">
        <v>50</v>
      </c>
      <c r="J647" s="56" t="s">
        <v>64</v>
      </c>
      <c r="K647" s="56">
        <v>7.8</v>
      </c>
      <c r="L647" s="56" t="s">
        <v>52</v>
      </c>
      <c r="M647" s="56">
        <v>3.1</v>
      </c>
      <c r="N647" s="56" t="s">
        <v>52</v>
      </c>
      <c r="O647" s="56">
        <v>20.6</v>
      </c>
      <c r="P647" s="56" t="s">
        <v>53</v>
      </c>
      <c r="Q647" s="56">
        <v>62.4</v>
      </c>
      <c r="R647" s="56">
        <v>267</v>
      </c>
      <c r="S647" s="56">
        <v>66.099999999999994</v>
      </c>
      <c r="T647" s="56">
        <v>355</v>
      </c>
      <c r="U647" s="56">
        <v>56.3</v>
      </c>
      <c r="V647" s="56">
        <v>370</v>
      </c>
      <c r="W647" s="56">
        <v>60.5</v>
      </c>
      <c r="X647" s="56">
        <v>338</v>
      </c>
      <c r="Y647" s="56">
        <v>51.9</v>
      </c>
      <c r="Z647" s="56" t="s">
        <v>53</v>
      </c>
      <c r="AA647" s="56">
        <v>4</v>
      </c>
      <c r="AB647" s="56" t="s">
        <v>53</v>
      </c>
      <c r="AC647" s="56">
        <v>37.4</v>
      </c>
      <c r="AD647" s="56" t="s">
        <v>53</v>
      </c>
      <c r="AE647" s="56">
        <v>26.9</v>
      </c>
      <c r="AF647" s="56">
        <v>701</v>
      </c>
      <c r="AG647" s="56" t="s">
        <v>2148</v>
      </c>
      <c r="AH647" s="56">
        <v>701</v>
      </c>
      <c r="AI647" s="56" t="s">
        <v>2148</v>
      </c>
      <c r="AJ647" s="56">
        <v>801</v>
      </c>
      <c r="AK647" s="56" t="s">
        <v>2148</v>
      </c>
      <c r="AL647" s="56">
        <v>267</v>
      </c>
      <c r="AN647" s="56">
        <v>355</v>
      </c>
      <c r="AP647" s="56">
        <v>370</v>
      </c>
      <c r="AR647" s="56">
        <v>338</v>
      </c>
      <c r="AT647" s="56">
        <v>801</v>
      </c>
      <c r="AU647" s="56" t="s">
        <v>2148</v>
      </c>
      <c r="AV647" s="56">
        <v>801</v>
      </c>
      <c r="AW647" s="56" t="s">
        <v>2148</v>
      </c>
      <c r="AX647" s="56">
        <v>801</v>
      </c>
      <c r="AY647" s="56" t="s">
        <v>2148</v>
      </c>
      <c r="AZ647" s="56">
        <v>643</v>
      </c>
      <c r="BB647" s="56">
        <v>665.5</v>
      </c>
    </row>
    <row r="648" spans="1:54" ht="16" x14ac:dyDescent="0.2">
      <c r="A648" s="56">
        <v>647</v>
      </c>
      <c r="B648" s="56">
        <v>643</v>
      </c>
      <c r="C648" s="56" t="s">
        <v>611</v>
      </c>
      <c r="D648" s="56" t="s">
        <v>1177</v>
      </c>
      <c r="E648" s="56" t="s">
        <v>80</v>
      </c>
      <c r="F648" s="56" t="s">
        <v>69</v>
      </c>
      <c r="G648" s="56" t="s">
        <v>84</v>
      </c>
      <c r="H648" s="56" t="s">
        <v>49</v>
      </c>
      <c r="I648" s="56" t="s">
        <v>50</v>
      </c>
      <c r="J648" s="56" t="s">
        <v>64</v>
      </c>
      <c r="K648" s="56">
        <v>18.8</v>
      </c>
      <c r="L648" s="56">
        <v>654</v>
      </c>
      <c r="M648" s="56">
        <v>16.399999999999999</v>
      </c>
      <c r="N648" s="56" t="s">
        <v>52</v>
      </c>
      <c r="O648" s="56">
        <v>11.4</v>
      </c>
      <c r="P648" s="56" t="s">
        <v>53</v>
      </c>
      <c r="Q648" s="56">
        <v>16.8</v>
      </c>
      <c r="R648" s="56">
        <v>766</v>
      </c>
      <c r="S648" s="56">
        <v>63.1</v>
      </c>
      <c r="T648" s="56">
        <v>369</v>
      </c>
      <c r="U648" s="56">
        <v>61.4</v>
      </c>
      <c r="V648" s="56">
        <v>331</v>
      </c>
      <c r="W648" s="56">
        <v>65.2</v>
      </c>
      <c r="X648" s="56">
        <v>302</v>
      </c>
      <c r="Y648" s="56">
        <v>89</v>
      </c>
      <c r="Z648" s="56">
        <v>189</v>
      </c>
      <c r="AA648" s="56">
        <v>19.2</v>
      </c>
      <c r="AB648" s="56">
        <v>741</v>
      </c>
      <c r="AC648" s="56">
        <v>78</v>
      </c>
      <c r="AD648" s="56" t="s">
        <v>878</v>
      </c>
      <c r="AE648" s="56">
        <v>26.9</v>
      </c>
      <c r="AF648" s="56">
        <v>654</v>
      </c>
      <c r="AH648" s="56">
        <v>701</v>
      </c>
      <c r="AI648" s="56" t="s">
        <v>2148</v>
      </c>
      <c r="AJ648" s="56">
        <v>801</v>
      </c>
      <c r="AK648" s="56" t="s">
        <v>2148</v>
      </c>
      <c r="AL648" s="56">
        <v>766</v>
      </c>
      <c r="AN648" s="56">
        <v>369</v>
      </c>
      <c r="AP648" s="56">
        <v>331</v>
      </c>
      <c r="AR648" s="56">
        <v>302</v>
      </c>
      <c r="AT648" s="56">
        <v>189</v>
      </c>
      <c r="AV648" s="56">
        <v>741</v>
      </c>
      <c r="AX648" s="56">
        <v>195</v>
      </c>
      <c r="AY648" s="56" t="s">
        <v>2147</v>
      </c>
      <c r="AZ648" s="56">
        <v>643</v>
      </c>
      <c r="BB648" s="56">
        <v>605.5</v>
      </c>
    </row>
    <row r="649" spans="1:54" ht="16" x14ac:dyDescent="0.2">
      <c r="A649" s="56">
        <v>648</v>
      </c>
      <c r="B649" s="56">
        <v>643</v>
      </c>
      <c r="C649" s="56" t="s">
        <v>482</v>
      </c>
      <c r="D649" s="56" t="s">
        <v>1187</v>
      </c>
      <c r="E649" s="56" t="s">
        <v>160</v>
      </c>
      <c r="F649" s="56" t="s">
        <v>47</v>
      </c>
      <c r="G649" s="56" t="s">
        <v>77</v>
      </c>
      <c r="H649" s="56" t="s">
        <v>82</v>
      </c>
      <c r="I649" s="56" t="s">
        <v>50</v>
      </c>
      <c r="J649" s="56" t="s">
        <v>64</v>
      </c>
      <c r="K649" s="56">
        <v>19.2</v>
      </c>
      <c r="L649" s="56">
        <v>643</v>
      </c>
      <c r="M649" s="56">
        <v>20</v>
      </c>
      <c r="N649" s="56">
        <v>657</v>
      </c>
      <c r="O649" s="56">
        <v>31.8</v>
      </c>
      <c r="P649" s="56">
        <v>604</v>
      </c>
      <c r="Q649" s="56">
        <v>22.6</v>
      </c>
      <c r="R649" s="56">
        <v>675</v>
      </c>
      <c r="U649" s="56">
        <v>68.400000000000006</v>
      </c>
      <c r="V649" s="56">
        <v>287</v>
      </c>
      <c r="W649" s="56">
        <v>71.5</v>
      </c>
      <c r="X649" s="56">
        <v>257</v>
      </c>
      <c r="Y649" s="56">
        <v>70</v>
      </c>
      <c r="Z649" s="56">
        <v>532</v>
      </c>
      <c r="AA649" s="56">
        <v>39.5</v>
      </c>
      <c r="AB649" s="56">
        <v>442</v>
      </c>
      <c r="AC649" s="56">
        <v>55.7</v>
      </c>
      <c r="AD649" s="56" t="s">
        <v>393</v>
      </c>
      <c r="AE649" s="56">
        <v>26.9</v>
      </c>
      <c r="AF649" s="56">
        <v>643</v>
      </c>
      <c r="AH649" s="56">
        <v>657</v>
      </c>
      <c r="AJ649" s="56">
        <v>604</v>
      </c>
      <c r="AL649" s="56">
        <v>675</v>
      </c>
      <c r="AP649" s="56">
        <v>287</v>
      </c>
      <c r="AR649" s="56">
        <v>257</v>
      </c>
      <c r="AT649" s="56">
        <v>532</v>
      </c>
      <c r="AV649" s="56">
        <v>442</v>
      </c>
      <c r="AX649" s="56">
        <v>582</v>
      </c>
      <c r="AY649" s="56" t="s">
        <v>2147</v>
      </c>
      <c r="AZ649" s="56">
        <v>643</v>
      </c>
      <c r="BB649" s="56">
        <v>665.5</v>
      </c>
    </row>
    <row r="650" spans="1:54" ht="16" x14ac:dyDescent="0.2">
      <c r="A650" s="56">
        <v>649</v>
      </c>
      <c r="B650" s="56">
        <v>648</v>
      </c>
      <c r="C650" s="56" t="s">
        <v>145</v>
      </c>
      <c r="D650" s="56" t="s">
        <v>1355</v>
      </c>
      <c r="E650" s="56" t="s">
        <v>174</v>
      </c>
      <c r="F650" s="56" t="s">
        <v>76</v>
      </c>
      <c r="G650" s="56" t="s">
        <v>77</v>
      </c>
      <c r="H650" s="56" t="s">
        <v>82</v>
      </c>
      <c r="I650" s="56" t="s">
        <v>59</v>
      </c>
      <c r="J650" s="56" t="s">
        <v>64</v>
      </c>
      <c r="K650" s="56">
        <v>25.3</v>
      </c>
      <c r="L650" s="56">
        <v>506</v>
      </c>
      <c r="M650" s="56">
        <v>29.8</v>
      </c>
      <c r="N650" s="56">
        <v>476</v>
      </c>
      <c r="O650" s="56">
        <v>24.5</v>
      </c>
      <c r="P650" s="56">
        <v>743</v>
      </c>
      <c r="Q650" s="56">
        <v>6.3</v>
      </c>
      <c r="R650" s="56" t="s">
        <v>53</v>
      </c>
      <c r="S650" s="56">
        <v>99.4</v>
      </c>
      <c r="T650" s="56">
        <v>121</v>
      </c>
      <c r="U650" s="56">
        <v>11</v>
      </c>
      <c r="V650" s="56" t="s">
        <v>53</v>
      </c>
      <c r="W650" s="56">
        <v>14.9</v>
      </c>
      <c r="X650" s="56" t="s">
        <v>53</v>
      </c>
      <c r="Y650" s="56">
        <v>66</v>
      </c>
      <c r="Z650" s="56">
        <v>609</v>
      </c>
      <c r="AA650" s="56">
        <v>14.9</v>
      </c>
      <c r="AB650" s="56" t="s">
        <v>53</v>
      </c>
      <c r="AC650" s="56">
        <v>54.3</v>
      </c>
      <c r="AD650" s="56" t="s">
        <v>1356</v>
      </c>
      <c r="AE650" s="56">
        <v>26.8</v>
      </c>
      <c r="AF650" s="56">
        <v>506</v>
      </c>
      <c r="AH650" s="56">
        <v>476</v>
      </c>
      <c r="AJ650" s="56">
        <v>743</v>
      </c>
      <c r="AL650" s="56">
        <v>801</v>
      </c>
      <c r="AM650" s="56" t="s">
        <v>2148</v>
      </c>
      <c r="AN650" s="56">
        <v>121</v>
      </c>
      <c r="AP650" s="56">
        <v>801</v>
      </c>
      <c r="AQ650" s="56" t="s">
        <v>2148</v>
      </c>
      <c r="AR650" s="56">
        <v>801</v>
      </c>
      <c r="AS650" s="56" t="s">
        <v>2148</v>
      </c>
      <c r="AT650" s="56">
        <v>609</v>
      </c>
      <c r="AV650" s="56">
        <v>801</v>
      </c>
      <c r="AW650" s="56" t="s">
        <v>2148</v>
      </c>
      <c r="AX650" s="56">
        <v>617</v>
      </c>
      <c r="AY650" s="56" t="s">
        <v>2147</v>
      </c>
      <c r="AZ650" s="56">
        <v>648</v>
      </c>
      <c r="BB650" s="56">
        <v>765.5</v>
      </c>
    </row>
    <row r="651" spans="1:54" ht="16" x14ac:dyDescent="0.2">
      <c r="A651" s="56">
        <v>650</v>
      </c>
      <c r="B651" s="56">
        <v>648</v>
      </c>
      <c r="C651" s="56" t="s">
        <v>479</v>
      </c>
      <c r="D651" s="56" t="s">
        <v>1023</v>
      </c>
      <c r="E651" s="56" t="s">
        <v>533</v>
      </c>
      <c r="F651" s="56" t="s">
        <v>69</v>
      </c>
      <c r="G651" s="56" t="s">
        <v>77</v>
      </c>
      <c r="H651" s="56" t="s">
        <v>82</v>
      </c>
      <c r="I651" s="56" t="s">
        <v>50</v>
      </c>
      <c r="J651" s="56" t="s">
        <v>64</v>
      </c>
      <c r="K651" s="56">
        <v>15.5</v>
      </c>
      <c r="L651" s="56" t="s">
        <v>52</v>
      </c>
      <c r="M651" s="56">
        <v>7.9</v>
      </c>
      <c r="N651" s="56" t="s">
        <v>52</v>
      </c>
      <c r="O651" s="56">
        <v>82.5</v>
      </c>
      <c r="P651" s="56">
        <v>154</v>
      </c>
      <c r="Q651" s="56">
        <v>12</v>
      </c>
      <c r="R651" s="56" t="s">
        <v>53</v>
      </c>
      <c r="S651" s="56">
        <v>75.900000000000006</v>
      </c>
      <c r="T651" s="56">
        <v>313</v>
      </c>
      <c r="U651" s="56">
        <v>12.9</v>
      </c>
      <c r="V651" s="56" t="s">
        <v>53</v>
      </c>
      <c r="W651" s="56">
        <v>9.8000000000000007</v>
      </c>
      <c r="X651" s="56" t="s">
        <v>53</v>
      </c>
      <c r="Y651" s="56">
        <v>80.8</v>
      </c>
      <c r="Z651" s="56">
        <v>334</v>
      </c>
      <c r="AA651" s="56">
        <v>9.3000000000000007</v>
      </c>
      <c r="AB651" s="56" t="s">
        <v>53</v>
      </c>
      <c r="AC651" s="56">
        <v>51.4</v>
      </c>
      <c r="AD651" s="56" t="s">
        <v>1024</v>
      </c>
      <c r="AE651" s="56">
        <v>26.8</v>
      </c>
      <c r="AF651" s="56">
        <v>701</v>
      </c>
      <c r="AG651" s="56" t="s">
        <v>2148</v>
      </c>
      <c r="AH651" s="56">
        <v>701</v>
      </c>
      <c r="AI651" s="56" t="s">
        <v>2148</v>
      </c>
      <c r="AJ651" s="56">
        <v>154</v>
      </c>
      <c r="AL651" s="56">
        <v>801</v>
      </c>
      <c r="AM651" s="56" t="s">
        <v>2148</v>
      </c>
      <c r="AN651" s="56">
        <v>313</v>
      </c>
      <c r="AP651" s="56">
        <v>801</v>
      </c>
      <c r="AQ651" s="56" t="s">
        <v>2148</v>
      </c>
      <c r="AR651" s="56">
        <v>801</v>
      </c>
      <c r="AS651" s="56" t="s">
        <v>2148</v>
      </c>
      <c r="AT651" s="56">
        <v>334</v>
      </c>
      <c r="AV651" s="56">
        <v>801</v>
      </c>
      <c r="AW651" s="56" t="s">
        <v>2148</v>
      </c>
      <c r="AX651" s="56">
        <v>675</v>
      </c>
      <c r="AY651" s="56" t="s">
        <v>2147</v>
      </c>
      <c r="AZ651" s="56">
        <v>648</v>
      </c>
      <c r="BB651" s="56">
        <v>625.5</v>
      </c>
    </row>
    <row r="652" spans="1:54" ht="16" x14ac:dyDescent="0.2">
      <c r="A652" s="56">
        <v>651</v>
      </c>
      <c r="B652" s="56">
        <v>650</v>
      </c>
      <c r="C652" s="56">
        <v>567</v>
      </c>
      <c r="D652" s="56" t="s">
        <v>741</v>
      </c>
      <c r="E652" s="56" t="s">
        <v>68</v>
      </c>
      <c r="F652" s="56" t="s">
        <v>69</v>
      </c>
      <c r="G652" s="56" t="s">
        <v>58</v>
      </c>
      <c r="H652" s="56" t="s">
        <v>49</v>
      </c>
      <c r="I652" s="56" t="s">
        <v>59</v>
      </c>
      <c r="J652" s="56" t="s">
        <v>64</v>
      </c>
      <c r="K652" s="56">
        <v>10.7</v>
      </c>
      <c r="L652" s="56" t="s">
        <v>52</v>
      </c>
      <c r="M652" s="56">
        <v>38.700000000000003</v>
      </c>
      <c r="N652" s="56">
        <v>359</v>
      </c>
      <c r="O652" s="56">
        <v>100</v>
      </c>
      <c r="P652" s="56">
        <v>18</v>
      </c>
      <c r="Q652" s="56">
        <v>1.7</v>
      </c>
      <c r="R652" s="56" t="s">
        <v>53</v>
      </c>
      <c r="S652" s="56">
        <v>15.4</v>
      </c>
      <c r="T652" s="56">
        <v>799</v>
      </c>
      <c r="U652" s="56">
        <v>57.2</v>
      </c>
      <c r="V652" s="56">
        <v>361</v>
      </c>
      <c r="W652" s="56">
        <v>61.3</v>
      </c>
      <c r="X652" s="56">
        <v>329</v>
      </c>
      <c r="Y652" s="56">
        <v>6.7</v>
      </c>
      <c r="Z652" s="56" t="s">
        <v>53</v>
      </c>
      <c r="AA652" s="56">
        <v>69.8</v>
      </c>
      <c r="AB652" s="56">
        <v>212</v>
      </c>
      <c r="AC652" s="56">
        <v>21.7</v>
      </c>
      <c r="AD652" s="56" t="s">
        <v>53</v>
      </c>
      <c r="AE652" s="56">
        <v>26.7</v>
      </c>
      <c r="AF652" s="56">
        <v>701</v>
      </c>
      <c r="AG652" s="56" t="s">
        <v>2148</v>
      </c>
      <c r="AH652" s="56">
        <v>359</v>
      </c>
      <c r="AJ652" s="56">
        <v>18</v>
      </c>
      <c r="AL652" s="56">
        <v>801</v>
      </c>
      <c r="AM652" s="56" t="s">
        <v>2148</v>
      </c>
      <c r="AN652" s="56">
        <v>799</v>
      </c>
      <c r="AP652" s="56">
        <v>361</v>
      </c>
      <c r="AR652" s="56">
        <v>329</v>
      </c>
      <c r="AT652" s="56">
        <v>801</v>
      </c>
      <c r="AU652" s="56" t="s">
        <v>2148</v>
      </c>
      <c r="AV652" s="56">
        <v>212</v>
      </c>
      <c r="AX652" s="56">
        <v>801</v>
      </c>
      <c r="AY652" s="56" t="s">
        <v>2148</v>
      </c>
      <c r="AZ652" s="56">
        <v>650</v>
      </c>
      <c r="BB652" s="56">
        <v>567</v>
      </c>
    </row>
    <row r="653" spans="1:54" ht="16" x14ac:dyDescent="0.2">
      <c r="A653" s="56">
        <v>652</v>
      </c>
      <c r="B653" s="56">
        <v>650</v>
      </c>
      <c r="C653" s="56" t="s">
        <v>611</v>
      </c>
      <c r="D653" s="56" t="s">
        <v>912</v>
      </c>
      <c r="E653" s="56" t="s">
        <v>411</v>
      </c>
      <c r="F653" s="56" t="s">
        <v>69</v>
      </c>
      <c r="G653" s="56" t="s">
        <v>58</v>
      </c>
      <c r="H653" s="56" t="s">
        <v>49</v>
      </c>
      <c r="I653" s="56" t="s">
        <v>50</v>
      </c>
      <c r="J653" s="56" t="s">
        <v>64</v>
      </c>
      <c r="K653" s="56">
        <v>13.3</v>
      </c>
      <c r="L653" s="56" t="s">
        <v>52</v>
      </c>
      <c r="M653" s="56">
        <v>4.8</v>
      </c>
      <c r="N653" s="56" t="s">
        <v>52</v>
      </c>
      <c r="O653" s="56">
        <v>38.700000000000003</v>
      </c>
      <c r="P653" s="56">
        <v>524</v>
      </c>
      <c r="Q653" s="56">
        <v>11.6</v>
      </c>
      <c r="R653" s="56" t="s">
        <v>53</v>
      </c>
      <c r="S653" s="56">
        <v>98.4</v>
      </c>
      <c r="T653" s="56">
        <v>137</v>
      </c>
      <c r="U653" s="56">
        <v>98.1</v>
      </c>
      <c r="V653" s="56">
        <v>86</v>
      </c>
      <c r="W653" s="56">
        <v>98.2</v>
      </c>
      <c r="X653" s="56">
        <v>74</v>
      </c>
      <c r="Y653" s="56">
        <v>59.1</v>
      </c>
      <c r="Z653" s="56">
        <v>705</v>
      </c>
      <c r="AA653" s="56">
        <v>23.7</v>
      </c>
      <c r="AB653" s="56">
        <v>661</v>
      </c>
      <c r="AC653" s="56">
        <v>62.2</v>
      </c>
      <c r="AD653" s="56" t="s">
        <v>913</v>
      </c>
      <c r="AE653" s="56">
        <v>26.7</v>
      </c>
      <c r="AF653" s="56">
        <v>701</v>
      </c>
      <c r="AG653" s="56" t="s">
        <v>2148</v>
      </c>
      <c r="AH653" s="56">
        <v>701</v>
      </c>
      <c r="AI653" s="56" t="s">
        <v>2148</v>
      </c>
      <c r="AJ653" s="56">
        <v>524</v>
      </c>
      <c r="AL653" s="56">
        <v>801</v>
      </c>
      <c r="AM653" s="56" t="s">
        <v>2148</v>
      </c>
      <c r="AN653" s="56">
        <v>137</v>
      </c>
      <c r="AP653" s="56">
        <v>86</v>
      </c>
      <c r="AR653" s="56">
        <v>74</v>
      </c>
      <c r="AT653" s="56">
        <v>705</v>
      </c>
      <c r="AV653" s="56">
        <v>661</v>
      </c>
      <c r="AX653" s="56">
        <v>454</v>
      </c>
      <c r="AY653" s="56" t="s">
        <v>2147</v>
      </c>
      <c r="AZ653" s="56">
        <v>650</v>
      </c>
      <c r="BB653" s="56">
        <v>605.5</v>
      </c>
    </row>
    <row r="654" spans="1:54" ht="16" x14ac:dyDescent="0.2">
      <c r="A654" s="56">
        <v>653</v>
      </c>
      <c r="B654" s="56">
        <v>650</v>
      </c>
      <c r="C654" s="56" t="s">
        <v>482</v>
      </c>
      <c r="D654" s="56" t="s">
        <v>1603</v>
      </c>
      <c r="E654" s="56" t="s">
        <v>905</v>
      </c>
      <c r="F654" s="56" t="s">
        <v>47</v>
      </c>
      <c r="G654" s="56" t="s">
        <v>84</v>
      </c>
      <c r="H654" s="56" t="s">
        <v>82</v>
      </c>
      <c r="I654" s="56" t="s">
        <v>59</v>
      </c>
      <c r="J654" s="56" t="s">
        <v>64</v>
      </c>
      <c r="K654" s="56">
        <v>40</v>
      </c>
      <c r="L654" s="56">
        <v>302</v>
      </c>
      <c r="M654" s="56">
        <v>20.399999999999999</v>
      </c>
      <c r="N654" s="56">
        <v>645</v>
      </c>
      <c r="O654" s="56">
        <v>18.2</v>
      </c>
      <c r="P654" s="56" t="s">
        <v>53</v>
      </c>
      <c r="Q654" s="56">
        <v>2.2999999999999998</v>
      </c>
      <c r="R654" s="56" t="s">
        <v>53</v>
      </c>
      <c r="S654" s="56">
        <v>10.7</v>
      </c>
      <c r="T654" s="56" t="s">
        <v>53</v>
      </c>
      <c r="U654" s="56">
        <v>4.0999999999999996</v>
      </c>
      <c r="V654" s="56" t="s">
        <v>53</v>
      </c>
      <c r="W654" s="56">
        <v>3.3</v>
      </c>
      <c r="X654" s="56" t="s">
        <v>53</v>
      </c>
      <c r="Y654" s="56">
        <v>63.2</v>
      </c>
      <c r="Z654" s="56">
        <v>649</v>
      </c>
      <c r="AA654" s="56">
        <v>90.6</v>
      </c>
      <c r="AB654" s="56">
        <v>99</v>
      </c>
      <c r="AC654" s="56">
        <v>43.3</v>
      </c>
      <c r="AD654" s="56" t="s">
        <v>53</v>
      </c>
      <c r="AE654" s="56">
        <v>26.7</v>
      </c>
      <c r="AF654" s="56">
        <v>302</v>
      </c>
      <c r="AH654" s="56">
        <v>645</v>
      </c>
      <c r="AJ654" s="56">
        <v>801</v>
      </c>
      <c r="AK654" s="56" t="s">
        <v>2148</v>
      </c>
      <c r="AL654" s="56">
        <v>801</v>
      </c>
      <c r="AM654" s="56" t="s">
        <v>2148</v>
      </c>
      <c r="AN654" s="56">
        <v>801</v>
      </c>
      <c r="AO654" s="56" t="s">
        <v>2148</v>
      </c>
      <c r="AP654" s="56">
        <v>801</v>
      </c>
      <c r="AQ654" s="56" t="s">
        <v>2148</v>
      </c>
      <c r="AR654" s="56">
        <v>801</v>
      </c>
      <c r="AS654" s="56" t="s">
        <v>2148</v>
      </c>
      <c r="AT654" s="56">
        <v>649</v>
      </c>
      <c r="AV654" s="56">
        <v>99</v>
      </c>
      <c r="AX654" s="56">
        <v>801</v>
      </c>
      <c r="AY654" s="56" t="s">
        <v>2148</v>
      </c>
      <c r="AZ654" s="56">
        <v>650</v>
      </c>
      <c r="BB654" s="56">
        <v>665.5</v>
      </c>
    </row>
    <row r="655" spans="1:54" ht="16" x14ac:dyDescent="0.2">
      <c r="A655" s="56">
        <v>654</v>
      </c>
      <c r="B655" s="56">
        <v>650</v>
      </c>
      <c r="C655" s="56" t="s">
        <v>292</v>
      </c>
      <c r="D655" s="56" t="s">
        <v>430</v>
      </c>
      <c r="E655" s="56" t="s">
        <v>133</v>
      </c>
      <c r="F655" s="56" t="s">
        <v>69</v>
      </c>
      <c r="G655" s="56" t="s">
        <v>58</v>
      </c>
      <c r="H655" s="56" t="s">
        <v>62</v>
      </c>
      <c r="I655" s="56" t="s">
        <v>50</v>
      </c>
      <c r="J655" s="56" t="s">
        <v>64</v>
      </c>
      <c r="K655" s="56">
        <v>7.3</v>
      </c>
      <c r="L655" s="56" t="s">
        <v>52</v>
      </c>
      <c r="M655" s="56">
        <v>4.0999999999999996</v>
      </c>
      <c r="N655" s="56" t="s">
        <v>52</v>
      </c>
      <c r="O655" s="56">
        <v>8.6999999999999993</v>
      </c>
      <c r="P655" s="56" t="s">
        <v>53</v>
      </c>
      <c r="Q655" s="56">
        <v>85</v>
      </c>
      <c r="R655" s="56">
        <v>124</v>
      </c>
      <c r="S655" s="56">
        <v>2</v>
      </c>
      <c r="T655" s="56" t="s">
        <v>53</v>
      </c>
      <c r="U655" s="56">
        <v>8.5</v>
      </c>
      <c r="V655" s="56" t="s">
        <v>53</v>
      </c>
      <c r="W655" s="56">
        <v>14.2</v>
      </c>
      <c r="X655" s="56" t="s">
        <v>53</v>
      </c>
      <c r="Y655" s="56">
        <v>58.8</v>
      </c>
      <c r="Z655" s="56">
        <v>710</v>
      </c>
      <c r="AA655" s="56">
        <v>11.6</v>
      </c>
      <c r="AB655" s="56" t="s">
        <v>53</v>
      </c>
      <c r="AC655" s="56">
        <v>63.9</v>
      </c>
      <c r="AD655" s="56" t="s">
        <v>431</v>
      </c>
      <c r="AE655" s="56">
        <v>26.7</v>
      </c>
      <c r="AF655" s="56">
        <v>701</v>
      </c>
      <c r="AG655" s="56" t="s">
        <v>2148</v>
      </c>
      <c r="AH655" s="56">
        <v>701</v>
      </c>
      <c r="AI655" s="56" t="s">
        <v>2148</v>
      </c>
      <c r="AJ655" s="56">
        <v>801</v>
      </c>
      <c r="AK655" s="56" t="s">
        <v>2148</v>
      </c>
      <c r="AL655" s="56">
        <v>124</v>
      </c>
      <c r="AN655" s="56">
        <v>801</v>
      </c>
      <c r="AO655" s="56" t="s">
        <v>2148</v>
      </c>
      <c r="AP655" s="56">
        <v>801</v>
      </c>
      <c r="AQ655" s="56" t="s">
        <v>2148</v>
      </c>
      <c r="AR655" s="56">
        <v>801</v>
      </c>
      <c r="AS655" s="56" t="s">
        <v>2148</v>
      </c>
      <c r="AT655" s="56">
        <v>710</v>
      </c>
      <c r="AV655" s="56">
        <v>801</v>
      </c>
      <c r="AW655" s="56" t="s">
        <v>2148</v>
      </c>
      <c r="AX655" s="56">
        <v>425</v>
      </c>
      <c r="AY655" s="56" t="s">
        <v>2147</v>
      </c>
      <c r="AZ655" s="56">
        <v>650</v>
      </c>
      <c r="BB655" s="56">
        <v>695.5</v>
      </c>
    </row>
    <row r="656" spans="1:54" ht="16" x14ac:dyDescent="0.2">
      <c r="A656" s="56">
        <v>655</v>
      </c>
      <c r="B656" s="56">
        <v>654</v>
      </c>
      <c r="C656" s="56" t="s">
        <v>150</v>
      </c>
      <c r="D656" s="56" t="s">
        <v>151</v>
      </c>
      <c r="E656" s="56" t="s">
        <v>75</v>
      </c>
      <c r="F656" s="56" t="s">
        <v>76</v>
      </c>
      <c r="G656" s="56" t="s">
        <v>77</v>
      </c>
      <c r="H656" s="56" t="s">
        <v>62</v>
      </c>
      <c r="I656" s="56" t="s">
        <v>50</v>
      </c>
      <c r="J656" s="56" t="s">
        <v>64</v>
      </c>
      <c r="K656" s="56">
        <v>4.3</v>
      </c>
      <c r="L656" s="56" t="s">
        <v>52</v>
      </c>
      <c r="M656" s="56">
        <v>6.4</v>
      </c>
      <c r="N656" s="56" t="s">
        <v>52</v>
      </c>
      <c r="O656" s="56">
        <v>25.5</v>
      </c>
      <c r="P656" s="56">
        <v>727</v>
      </c>
      <c r="Q656" s="56">
        <v>87.2</v>
      </c>
      <c r="R656" s="56">
        <v>114</v>
      </c>
      <c r="Y656" s="56">
        <v>55.5</v>
      </c>
      <c r="Z656" s="56">
        <v>761</v>
      </c>
      <c r="AA656" s="56">
        <v>16.3</v>
      </c>
      <c r="AB656" s="56" t="s">
        <v>53</v>
      </c>
      <c r="AC656" s="56">
        <v>39.200000000000003</v>
      </c>
      <c r="AD656" s="56" t="s">
        <v>53</v>
      </c>
      <c r="AE656" s="56">
        <v>26.6</v>
      </c>
      <c r="AF656" s="56">
        <v>701</v>
      </c>
      <c r="AG656" s="56" t="s">
        <v>2148</v>
      </c>
      <c r="AH656" s="56">
        <v>701</v>
      </c>
      <c r="AI656" s="56" t="s">
        <v>2148</v>
      </c>
      <c r="AJ656" s="56">
        <v>727</v>
      </c>
      <c r="AL656" s="56">
        <v>114</v>
      </c>
      <c r="AT656" s="56">
        <v>761</v>
      </c>
      <c r="AV656" s="56">
        <v>801</v>
      </c>
      <c r="AW656" s="56" t="s">
        <v>2148</v>
      </c>
      <c r="AX656" s="56">
        <v>801</v>
      </c>
      <c r="AY656" s="56" t="s">
        <v>2148</v>
      </c>
      <c r="AZ656" s="56">
        <v>654</v>
      </c>
      <c r="BB656" s="56">
        <v>685.5</v>
      </c>
    </row>
    <row r="657" spans="1:54" ht="16" x14ac:dyDescent="0.2">
      <c r="A657" s="56">
        <v>656</v>
      </c>
      <c r="B657" s="56">
        <v>654</v>
      </c>
      <c r="C657" s="56" t="s">
        <v>406</v>
      </c>
      <c r="D657" s="56" t="s">
        <v>1513</v>
      </c>
      <c r="E657" s="56" t="s">
        <v>678</v>
      </c>
      <c r="F657" s="56" t="s">
        <v>76</v>
      </c>
      <c r="G657" s="56" t="s">
        <v>77</v>
      </c>
      <c r="H657" s="56" t="s">
        <v>49</v>
      </c>
      <c r="I657" s="56" t="s">
        <v>59</v>
      </c>
      <c r="J657" s="56" t="s">
        <v>51</v>
      </c>
      <c r="K657" s="56">
        <v>32.700000000000003</v>
      </c>
      <c r="L657" s="56">
        <v>374</v>
      </c>
      <c r="M657" s="56">
        <v>58.6</v>
      </c>
      <c r="N657" s="56">
        <v>197</v>
      </c>
      <c r="O657" s="56">
        <v>9.6</v>
      </c>
      <c r="P657" s="56" t="s">
        <v>53</v>
      </c>
      <c r="Q657" s="56">
        <v>6.8</v>
      </c>
      <c r="R657" s="56" t="s">
        <v>53</v>
      </c>
      <c r="S657" s="56">
        <v>2.8</v>
      </c>
      <c r="T657" s="56" t="s">
        <v>53</v>
      </c>
      <c r="U657" s="56">
        <v>3.5</v>
      </c>
      <c r="V657" s="56" t="s">
        <v>53</v>
      </c>
      <c r="W657" s="56">
        <v>7.8</v>
      </c>
      <c r="X657" s="56" t="s">
        <v>53</v>
      </c>
      <c r="Y657" s="56">
        <v>27.3</v>
      </c>
      <c r="Z657" s="56" t="s">
        <v>53</v>
      </c>
      <c r="AA657" s="56">
        <v>60.7</v>
      </c>
      <c r="AB657" s="56">
        <v>266</v>
      </c>
      <c r="AC657" s="56">
        <v>44.1</v>
      </c>
      <c r="AD657" s="56" t="s">
        <v>53</v>
      </c>
      <c r="AE657" s="56">
        <v>26.6</v>
      </c>
      <c r="AF657" s="56">
        <v>374</v>
      </c>
      <c r="AH657" s="56">
        <v>197</v>
      </c>
      <c r="AJ657" s="56">
        <v>801</v>
      </c>
      <c r="AK657" s="56" t="s">
        <v>2148</v>
      </c>
      <c r="AL657" s="56">
        <v>801</v>
      </c>
      <c r="AM657" s="56" t="s">
        <v>2148</v>
      </c>
      <c r="AN657" s="56">
        <v>801</v>
      </c>
      <c r="AO657" s="56" t="s">
        <v>2148</v>
      </c>
      <c r="AP657" s="56">
        <v>801</v>
      </c>
      <c r="AQ657" s="56" t="s">
        <v>2148</v>
      </c>
      <c r="AR657" s="56">
        <v>801</v>
      </c>
      <c r="AS657" s="56" t="s">
        <v>2148</v>
      </c>
      <c r="AT657" s="56">
        <v>801</v>
      </c>
      <c r="AU657" s="56" t="s">
        <v>2148</v>
      </c>
      <c r="AV657" s="56">
        <v>266</v>
      </c>
      <c r="AX657" s="56">
        <v>801</v>
      </c>
      <c r="AY657" s="56" t="s">
        <v>2148</v>
      </c>
      <c r="AZ657" s="56">
        <v>654</v>
      </c>
      <c r="BB657" s="56">
        <v>645.5</v>
      </c>
    </row>
    <row r="658" spans="1:54" ht="16" x14ac:dyDescent="0.2">
      <c r="A658" s="56">
        <v>657</v>
      </c>
      <c r="B658" s="56">
        <v>654</v>
      </c>
      <c r="C658" s="56" t="s">
        <v>172</v>
      </c>
      <c r="D658" s="56" t="s">
        <v>805</v>
      </c>
      <c r="E658" s="56" t="s">
        <v>96</v>
      </c>
      <c r="F658" s="56" t="s">
        <v>76</v>
      </c>
      <c r="G658" s="56" t="s">
        <v>77</v>
      </c>
      <c r="H658" s="56" t="s">
        <v>82</v>
      </c>
      <c r="I658" s="56" t="s">
        <v>50</v>
      </c>
      <c r="J658" s="56" t="s">
        <v>51</v>
      </c>
      <c r="K658" s="56">
        <v>11.6</v>
      </c>
      <c r="L658" s="56" t="s">
        <v>52</v>
      </c>
      <c r="M658" s="56">
        <v>12.8</v>
      </c>
      <c r="N658" s="56" t="s">
        <v>52</v>
      </c>
      <c r="O658" s="56">
        <v>61.3</v>
      </c>
      <c r="P658" s="56">
        <v>292</v>
      </c>
      <c r="Q658" s="56">
        <v>34.1</v>
      </c>
      <c r="R658" s="56">
        <v>537</v>
      </c>
      <c r="S658" s="56">
        <v>16.2</v>
      </c>
      <c r="T658" s="56">
        <v>774</v>
      </c>
      <c r="U658" s="56">
        <v>43.9</v>
      </c>
      <c r="V658" s="56">
        <v>458</v>
      </c>
      <c r="W658" s="56">
        <v>49.1</v>
      </c>
      <c r="X658" s="56">
        <v>424</v>
      </c>
      <c r="Y658" s="56">
        <v>52.5</v>
      </c>
      <c r="Z658" s="56">
        <v>799</v>
      </c>
      <c r="AA658" s="56">
        <v>14.7</v>
      </c>
      <c r="AB658" s="56" t="s">
        <v>53</v>
      </c>
      <c r="AC658" s="56">
        <v>61.8</v>
      </c>
      <c r="AD658" s="56" t="s">
        <v>806</v>
      </c>
      <c r="AE658" s="56">
        <v>26.6</v>
      </c>
      <c r="AF658" s="56">
        <v>701</v>
      </c>
      <c r="AG658" s="56" t="s">
        <v>2148</v>
      </c>
      <c r="AH658" s="56">
        <v>701</v>
      </c>
      <c r="AI658" s="56" t="s">
        <v>2148</v>
      </c>
      <c r="AJ658" s="56">
        <v>292</v>
      </c>
      <c r="AL658" s="56">
        <v>537</v>
      </c>
      <c r="AN658" s="56">
        <v>774</v>
      </c>
      <c r="AP658" s="56">
        <v>458</v>
      </c>
      <c r="AR658" s="56">
        <v>424</v>
      </c>
      <c r="AT658" s="56">
        <v>799</v>
      </c>
      <c r="AV658" s="56">
        <v>801</v>
      </c>
      <c r="AW658" s="56" t="s">
        <v>2148</v>
      </c>
      <c r="AX658" s="56">
        <v>460</v>
      </c>
      <c r="AY658" s="56" t="s">
        <v>2147</v>
      </c>
      <c r="AZ658" s="56">
        <v>654</v>
      </c>
      <c r="BB658" s="56">
        <v>725.5</v>
      </c>
    </row>
    <row r="659" spans="1:54" ht="16" x14ac:dyDescent="0.2">
      <c r="A659" s="56">
        <v>658</v>
      </c>
      <c r="B659" s="56">
        <v>654</v>
      </c>
      <c r="C659" s="56" t="s">
        <v>172</v>
      </c>
      <c r="D659" s="56" t="s">
        <v>1535</v>
      </c>
      <c r="E659" s="56" t="s">
        <v>205</v>
      </c>
      <c r="F659" s="56" t="s">
        <v>69</v>
      </c>
      <c r="G659" s="56" t="s">
        <v>84</v>
      </c>
      <c r="H659" s="56" t="s">
        <v>82</v>
      </c>
      <c r="I659" s="56" t="s">
        <v>50</v>
      </c>
      <c r="J659" s="56" t="s">
        <v>64</v>
      </c>
      <c r="K659" s="56">
        <v>33.9</v>
      </c>
      <c r="L659" s="56">
        <v>358</v>
      </c>
      <c r="M659" s="56">
        <v>10.6</v>
      </c>
      <c r="N659" s="56" t="s">
        <v>52</v>
      </c>
      <c r="O659" s="56">
        <v>6.1</v>
      </c>
      <c r="P659" s="56" t="s">
        <v>53</v>
      </c>
      <c r="Q659" s="56">
        <v>27</v>
      </c>
      <c r="R659" s="56">
        <v>616</v>
      </c>
      <c r="S659" s="56">
        <v>21</v>
      </c>
      <c r="T659" s="56">
        <v>698</v>
      </c>
      <c r="U659" s="56">
        <v>25.4</v>
      </c>
      <c r="V659" s="56">
        <v>657</v>
      </c>
      <c r="W659" s="56">
        <v>19.100000000000001</v>
      </c>
      <c r="X659" s="56">
        <v>778</v>
      </c>
      <c r="Y659" s="56">
        <v>94.2</v>
      </c>
      <c r="Z659" s="56">
        <v>95</v>
      </c>
      <c r="AA659" s="56">
        <v>6.9</v>
      </c>
      <c r="AB659" s="56" t="s">
        <v>53</v>
      </c>
      <c r="AC659" s="56">
        <v>54.3</v>
      </c>
      <c r="AD659" s="56" t="s">
        <v>1356</v>
      </c>
      <c r="AE659" s="56">
        <v>26.6</v>
      </c>
      <c r="AF659" s="56">
        <v>358</v>
      </c>
      <c r="AH659" s="56">
        <v>701</v>
      </c>
      <c r="AI659" s="56" t="s">
        <v>2148</v>
      </c>
      <c r="AJ659" s="56">
        <v>801</v>
      </c>
      <c r="AK659" s="56" t="s">
        <v>2148</v>
      </c>
      <c r="AL659" s="56">
        <v>616</v>
      </c>
      <c r="AN659" s="56">
        <v>698</v>
      </c>
      <c r="AP659" s="56">
        <v>657</v>
      </c>
      <c r="AR659" s="56">
        <v>778</v>
      </c>
      <c r="AT659" s="56">
        <v>95</v>
      </c>
      <c r="AV659" s="56">
        <v>801</v>
      </c>
      <c r="AW659" s="56" t="s">
        <v>2148</v>
      </c>
      <c r="AX659" s="56">
        <v>617</v>
      </c>
      <c r="AY659" s="56" t="s">
        <v>2147</v>
      </c>
      <c r="AZ659" s="56">
        <v>654</v>
      </c>
      <c r="BB659" s="56">
        <v>725.5</v>
      </c>
    </row>
    <row r="660" spans="1:54" ht="16" x14ac:dyDescent="0.2">
      <c r="A660" s="56">
        <v>659</v>
      </c>
      <c r="B660" s="56">
        <v>654</v>
      </c>
      <c r="C660" s="56" t="s">
        <v>150</v>
      </c>
      <c r="D660" s="56" t="s">
        <v>432</v>
      </c>
      <c r="E660" s="56" t="s">
        <v>147</v>
      </c>
      <c r="F660" s="56" t="s">
        <v>76</v>
      </c>
      <c r="G660" s="56" t="s">
        <v>84</v>
      </c>
      <c r="H660" s="56" t="s">
        <v>49</v>
      </c>
      <c r="I660" s="56" t="s">
        <v>50</v>
      </c>
      <c r="J660" s="56" t="s">
        <v>64</v>
      </c>
      <c r="K660" s="56">
        <v>7.3</v>
      </c>
      <c r="L660" s="56" t="s">
        <v>52</v>
      </c>
      <c r="M660" s="56">
        <v>14.6</v>
      </c>
      <c r="N660" s="56" t="s">
        <v>52</v>
      </c>
      <c r="O660" s="56">
        <v>2.2000000000000002</v>
      </c>
      <c r="P660" s="56" t="s">
        <v>53</v>
      </c>
      <c r="Q660" s="56">
        <v>83.4</v>
      </c>
      <c r="R660" s="56">
        <v>133</v>
      </c>
      <c r="S660" s="56">
        <v>2.6</v>
      </c>
      <c r="T660" s="56" t="s">
        <v>53</v>
      </c>
      <c r="U660" s="56">
        <v>1.2</v>
      </c>
      <c r="V660" s="56" t="s">
        <v>53</v>
      </c>
      <c r="W660" s="56">
        <v>5.6</v>
      </c>
      <c r="X660" s="56" t="s">
        <v>53</v>
      </c>
      <c r="Y660" s="56">
        <v>75.3</v>
      </c>
      <c r="Z660" s="56">
        <v>436</v>
      </c>
      <c r="AA660" s="56">
        <v>3.1</v>
      </c>
      <c r="AB660" s="56" t="s">
        <v>53</v>
      </c>
      <c r="AC660" s="56">
        <v>48.4</v>
      </c>
      <c r="AD660" s="56" t="s">
        <v>347</v>
      </c>
      <c r="AE660" s="56">
        <v>26.6</v>
      </c>
      <c r="AF660" s="56">
        <v>701</v>
      </c>
      <c r="AG660" s="56" t="s">
        <v>2148</v>
      </c>
      <c r="AH660" s="56">
        <v>701</v>
      </c>
      <c r="AI660" s="56" t="s">
        <v>2148</v>
      </c>
      <c r="AJ660" s="56">
        <v>801</v>
      </c>
      <c r="AK660" s="56" t="s">
        <v>2148</v>
      </c>
      <c r="AL660" s="56">
        <v>133</v>
      </c>
      <c r="AN660" s="56">
        <v>801</v>
      </c>
      <c r="AO660" s="56" t="s">
        <v>2148</v>
      </c>
      <c r="AP660" s="56">
        <v>801</v>
      </c>
      <c r="AQ660" s="56" t="s">
        <v>2148</v>
      </c>
      <c r="AR660" s="56">
        <v>801</v>
      </c>
      <c r="AS660" s="56" t="s">
        <v>2148</v>
      </c>
      <c r="AT660" s="56">
        <v>436</v>
      </c>
      <c r="AV660" s="56">
        <v>801</v>
      </c>
      <c r="AW660" s="56" t="s">
        <v>2148</v>
      </c>
      <c r="AX660" s="56">
        <v>746</v>
      </c>
      <c r="AY660" s="56" t="s">
        <v>2147</v>
      </c>
      <c r="AZ660" s="56">
        <v>654</v>
      </c>
      <c r="BB660" s="56">
        <v>685.5</v>
      </c>
    </row>
    <row r="661" spans="1:54" ht="16" x14ac:dyDescent="0.2">
      <c r="A661" s="56">
        <v>660</v>
      </c>
      <c r="B661" s="56">
        <v>654</v>
      </c>
      <c r="C661" s="56" t="s">
        <v>479</v>
      </c>
      <c r="D661" s="56" t="s">
        <v>1105</v>
      </c>
      <c r="E661" s="56" t="s">
        <v>46</v>
      </c>
      <c r="F661" s="56" t="s">
        <v>47</v>
      </c>
      <c r="G661" s="56" t="s">
        <v>84</v>
      </c>
      <c r="H661" s="56" t="s">
        <v>49</v>
      </c>
      <c r="I661" s="56" t="s">
        <v>50</v>
      </c>
      <c r="J661" s="56" t="s">
        <v>64</v>
      </c>
      <c r="K661" s="56">
        <v>17.399999999999999</v>
      </c>
      <c r="L661" s="56" t="s">
        <v>52</v>
      </c>
      <c r="M661" s="56">
        <v>20.399999999999999</v>
      </c>
      <c r="N661" s="56">
        <v>646</v>
      </c>
      <c r="O661" s="56">
        <v>13.8</v>
      </c>
      <c r="P661" s="56" t="s">
        <v>53</v>
      </c>
      <c r="Q661" s="56">
        <v>36.700000000000003</v>
      </c>
      <c r="R661" s="56">
        <v>507</v>
      </c>
      <c r="S661" s="56">
        <v>14.3</v>
      </c>
      <c r="T661" s="56" t="s">
        <v>53</v>
      </c>
      <c r="U661" s="56">
        <v>41.4</v>
      </c>
      <c r="V661" s="56">
        <v>480</v>
      </c>
      <c r="W661" s="56">
        <v>46.7</v>
      </c>
      <c r="X661" s="56">
        <v>444</v>
      </c>
      <c r="Y661" s="56">
        <v>81.900000000000006</v>
      </c>
      <c r="Z661" s="56">
        <v>314</v>
      </c>
      <c r="AA661" s="56">
        <v>13.5</v>
      </c>
      <c r="AB661" s="56" t="s">
        <v>53</v>
      </c>
      <c r="AC661" s="56">
        <v>66.400000000000006</v>
      </c>
      <c r="AD661" s="56" t="s">
        <v>1106</v>
      </c>
      <c r="AE661" s="56">
        <v>26.6</v>
      </c>
      <c r="AF661" s="56">
        <v>701</v>
      </c>
      <c r="AG661" s="56" t="s">
        <v>2148</v>
      </c>
      <c r="AH661" s="56">
        <v>646</v>
      </c>
      <c r="AJ661" s="56">
        <v>801</v>
      </c>
      <c r="AK661" s="56" t="s">
        <v>2148</v>
      </c>
      <c r="AL661" s="56">
        <v>507</v>
      </c>
      <c r="AN661" s="56">
        <v>801</v>
      </c>
      <c r="AO661" s="56" t="s">
        <v>2148</v>
      </c>
      <c r="AP661" s="56">
        <v>480</v>
      </c>
      <c r="AR661" s="56">
        <v>444</v>
      </c>
      <c r="AT661" s="56">
        <v>314</v>
      </c>
      <c r="AV661" s="56">
        <v>801</v>
      </c>
      <c r="AW661" s="56" t="s">
        <v>2148</v>
      </c>
      <c r="AX661" s="56">
        <v>371</v>
      </c>
      <c r="AY661" s="56" t="s">
        <v>2147</v>
      </c>
      <c r="AZ661" s="56">
        <v>654</v>
      </c>
      <c r="BB661" s="56">
        <v>625.5</v>
      </c>
    </row>
    <row r="662" spans="1:54" ht="16" x14ac:dyDescent="0.2">
      <c r="A662" s="56">
        <v>661</v>
      </c>
      <c r="B662" s="56">
        <v>660</v>
      </c>
      <c r="C662" s="56" t="s">
        <v>765</v>
      </c>
      <c r="D662" s="56" t="s">
        <v>766</v>
      </c>
      <c r="E662" s="56" t="s">
        <v>767</v>
      </c>
      <c r="F662" s="56" t="s">
        <v>76</v>
      </c>
      <c r="G662" s="56" t="s">
        <v>77</v>
      </c>
      <c r="H662" s="56" t="s">
        <v>82</v>
      </c>
      <c r="I662" s="56" t="s">
        <v>50</v>
      </c>
      <c r="J662" s="56" t="s">
        <v>64</v>
      </c>
      <c r="K662" s="56">
        <v>11</v>
      </c>
      <c r="L662" s="56" t="s">
        <v>52</v>
      </c>
      <c r="M662" s="56">
        <v>14.3</v>
      </c>
      <c r="N662" s="56" t="s">
        <v>52</v>
      </c>
      <c r="O662" s="56">
        <v>10.4</v>
      </c>
      <c r="P662" s="56" t="s">
        <v>53</v>
      </c>
      <c r="Q662" s="56">
        <v>59.4</v>
      </c>
      <c r="R662" s="56">
        <v>293</v>
      </c>
      <c r="S662" s="56">
        <v>54.4</v>
      </c>
      <c r="T662" s="56">
        <v>416</v>
      </c>
      <c r="U662" s="56">
        <v>4.9000000000000004</v>
      </c>
      <c r="V662" s="56" t="s">
        <v>53</v>
      </c>
      <c r="W662" s="56">
        <v>3.9</v>
      </c>
      <c r="X662" s="56" t="s">
        <v>53</v>
      </c>
      <c r="Y662" s="56">
        <v>53.2</v>
      </c>
      <c r="Z662" s="56">
        <v>792</v>
      </c>
      <c r="AA662" s="56">
        <v>33.1</v>
      </c>
      <c r="AB662" s="56">
        <v>511</v>
      </c>
      <c r="AC662" s="56">
        <v>41.7</v>
      </c>
      <c r="AD662" s="56" t="s">
        <v>53</v>
      </c>
      <c r="AE662" s="56">
        <v>26.5</v>
      </c>
      <c r="AF662" s="56">
        <v>701</v>
      </c>
      <c r="AG662" s="56" t="s">
        <v>2148</v>
      </c>
      <c r="AH662" s="56">
        <v>701</v>
      </c>
      <c r="AI662" s="56" t="s">
        <v>2148</v>
      </c>
      <c r="AJ662" s="56">
        <v>801</v>
      </c>
      <c r="AK662" s="56" t="s">
        <v>2148</v>
      </c>
      <c r="AL662" s="56">
        <v>293</v>
      </c>
      <c r="AN662" s="56">
        <v>416</v>
      </c>
      <c r="AP662" s="56">
        <v>801</v>
      </c>
      <c r="AQ662" s="56" t="s">
        <v>2148</v>
      </c>
      <c r="AR662" s="56">
        <v>801</v>
      </c>
      <c r="AS662" s="56" t="s">
        <v>2148</v>
      </c>
      <c r="AT662" s="56">
        <v>792</v>
      </c>
      <c r="AV662" s="56">
        <v>511</v>
      </c>
      <c r="AX662" s="56">
        <v>801</v>
      </c>
      <c r="AY662" s="56" t="s">
        <v>2148</v>
      </c>
      <c r="AZ662" s="56">
        <v>660</v>
      </c>
      <c r="BB662" s="56">
        <v>675.5</v>
      </c>
    </row>
    <row r="663" spans="1:54" ht="16" x14ac:dyDescent="0.2">
      <c r="A663" s="56">
        <v>662</v>
      </c>
      <c r="B663" s="56">
        <v>660</v>
      </c>
      <c r="C663" s="56" t="s">
        <v>611</v>
      </c>
      <c r="D663" s="56" t="s">
        <v>1411</v>
      </c>
      <c r="E663" s="56" t="s">
        <v>133</v>
      </c>
      <c r="F663" s="56" t="s">
        <v>69</v>
      </c>
      <c r="G663" s="56" t="s">
        <v>58</v>
      </c>
      <c r="H663" s="56" t="s">
        <v>49</v>
      </c>
      <c r="I663" s="56" t="s">
        <v>50</v>
      </c>
      <c r="J663" s="56" t="s">
        <v>64</v>
      </c>
      <c r="K663" s="56">
        <v>27.1</v>
      </c>
      <c r="L663" s="56">
        <v>462</v>
      </c>
      <c r="M663" s="56">
        <v>21.7</v>
      </c>
      <c r="N663" s="56">
        <v>609</v>
      </c>
      <c r="O663" s="56">
        <v>10.1</v>
      </c>
      <c r="P663" s="56" t="s">
        <v>53</v>
      </c>
      <c r="Q663" s="56">
        <v>20.7</v>
      </c>
      <c r="R663" s="56">
        <v>703</v>
      </c>
      <c r="S663" s="56">
        <v>44</v>
      </c>
      <c r="T663" s="56">
        <v>471</v>
      </c>
      <c r="U663" s="56">
        <v>18.600000000000001</v>
      </c>
      <c r="V663" s="56">
        <v>749</v>
      </c>
      <c r="W663" s="56">
        <v>24.7</v>
      </c>
      <c r="X663" s="56">
        <v>688</v>
      </c>
      <c r="Y663" s="56">
        <v>68.2</v>
      </c>
      <c r="Z663" s="56">
        <v>564</v>
      </c>
      <c r="AA663" s="56">
        <v>20</v>
      </c>
      <c r="AB663" s="56">
        <v>729</v>
      </c>
      <c r="AC663" s="56">
        <v>74</v>
      </c>
      <c r="AD663" s="56" t="s">
        <v>1412</v>
      </c>
      <c r="AE663" s="56">
        <v>26.5</v>
      </c>
      <c r="AF663" s="56">
        <v>462</v>
      </c>
      <c r="AH663" s="56">
        <v>609</v>
      </c>
      <c r="AJ663" s="56">
        <v>801</v>
      </c>
      <c r="AK663" s="56" t="s">
        <v>2148</v>
      </c>
      <c r="AL663" s="56">
        <v>703</v>
      </c>
      <c r="AN663" s="56">
        <v>471</v>
      </c>
      <c r="AP663" s="56">
        <v>749</v>
      </c>
      <c r="AR663" s="56">
        <v>688</v>
      </c>
      <c r="AT663" s="56">
        <v>564</v>
      </c>
      <c r="AV663" s="56">
        <v>729</v>
      </c>
      <c r="AX663" s="56">
        <v>259</v>
      </c>
      <c r="AY663" s="56" t="s">
        <v>2147</v>
      </c>
      <c r="AZ663" s="56">
        <v>660</v>
      </c>
      <c r="BB663" s="56">
        <v>605.5</v>
      </c>
    </row>
    <row r="664" spans="1:54" ht="16" x14ac:dyDescent="0.2">
      <c r="A664" s="56">
        <v>663</v>
      </c>
      <c r="B664" s="56">
        <v>660</v>
      </c>
      <c r="C664" s="56" t="s">
        <v>611</v>
      </c>
      <c r="D664" s="56" t="s">
        <v>1242</v>
      </c>
      <c r="E664" s="56" t="s">
        <v>80</v>
      </c>
      <c r="F664" s="56" t="s">
        <v>69</v>
      </c>
      <c r="G664" s="56" t="s">
        <v>77</v>
      </c>
      <c r="H664" s="56" t="s">
        <v>49</v>
      </c>
      <c r="I664" s="56" t="s">
        <v>59</v>
      </c>
      <c r="J664" s="56" t="s">
        <v>64</v>
      </c>
      <c r="K664" s="56">
        <v>20.7</v>
      </c>
      <c r="L664" s="56">
        <v>598</v>
      </c>
      <c r="M664" s="56">
        <v>24.6</v>
      </c>
      <c r="N664" s="56">
        <v>547</v>
      </c>
      <c r="O664" s="56">
        <v>7.2</v>
      </c>
      <c r="P664" s="56" t="s">
        <v>53</v>
      </c>
      <c r="Q664" s="56">
        <v>12.7</v>
      </c>
      <c r="R664" s="56" t="s">
        <v>53</v>
      </c>
      <c r="S664" s="56">
        <v>77.3</v>
      </c>
      <c r="T664" s="56">
        <v>309</v>
      </c>
      <c r="U664" s="56">
        <v>95.8</v>
      </c>
      <c r="V664" s="56">
        <v>115</v>
      </c>
      <c r="W664" s="56">
        <v>96.1</v>
      </c>
      <c r="X664" s="56">
        <v>98</v>
      </c>
      <c r="Y664" s="56">
        <v>52</v>
      </c>
      <c r="Z664" s="56" t="s">
        <v>53</v>
      </c>
      <c r="AA664" s="56">
        <v>16.399999999999999</v>
      </c>
      <c r="AB664" s="56" t="s">
        <v>53</v>
      </c>
      <c r="AC664" s="56">
        <v>49.5</v>
      </c>
      <c r="AD664" s="56" t="s">
        <v>258</v>
      </c>
      <c r="AE664" s="56">
        <v>26.5</v>
      </c>
      <c r="AF664" s="56">
        <v>598</v>
      </c>
      <c r="AH664" s="56">
        <v>547</v>
      </c>
      <c r="AJ664" s="56">
        <v>801</v>
      </c>
      <c r="AK664" s="56" t="s">
        <v>2148</v>
      </c>
      <c r="AL664" s="56">
        <v>801</v>
      </c>
      <c r="AM664" s="56" t="s">
        <v>2148</v>
      </c>
      <c r="AN664" s="56">
        <v>309</v>
      </c>
      <c r="AP664" s="56">
        <v>115</v>
      </c>
      <c r="AR664" s="56">
        <v>98</v>
      </c>
      <c r="AT664" s="56">
        <v>801</v>
      </c>
      <c r="AU664" s="56" t="s">
        <v>2148</v>
      </c>
      <c r="AV664" s="56">
        <v>801</v>
      </c>
      <c r="AW664" s="56" t="s">
        <v>2148</v>
      </c>
      <c r="AX664" s="56">
        <v>715</v>
      </c>
      <c r="AY664" s="56" t="s">
        <v>2147</v>
      </c>
      <c r="AZ664" s="56">
        <v>660</v>
      </c>
      <c r="BB664" s="56">
        <v>605.5</v>
      </c>
    </row>
    <row r="665" spans="1:54" ht="16" x14ac:dyDescent="0.2">
      <c r="A665" s="56">
        <v>664</v>
      </c>
      <c r="B665" s="56">
        <v>660</v>
      </c>
      <c r="C665" s="56" t="s">
        <v>482</v>
      </c>
      <c r="D665" s="56" t="s">
        <v>742</v>
      </c>
      <c r="E665" s="56" t="s">
        <v>160</v>
      </c>
      <c r="F665" s="56" t="s">
        <v>47</v>
      </c>
      <c r="G665" s="56" t="s">
        <v>77</v>
      </c>
      <c r="H665" s="56" t="s">
        <v>82</v>
      </c>
      <c r="I665" s="56" t="s">
        <v>50</v>
      </c>
      <c r="J665" s="56" t="s">
        <v>64</v>
      </c>
      <c r="K665" s="56">
        <v>10.7</v>
      </c>
      <c r="L665" s="56" t="s">
        <v>52</v>
      </c>
      <c r="M665" s="56">
        <v>10.5</v>
      </c>
      <c r="N665" s="56" t="s">
        <v>52</v>
      </c>
      <c r="O665" s="56">
        <v>15.7</v>
      </c>
      <c r="P665" s="56" t="s">
        <v>53</v>
      </c>
      <c r="Q665" s="56">
        <v>43.7</v>
      </c>
      <c r="R665" s="56">
        <v>431</v>
      </c>
      <c r="S665" s="56">
        <v>30.7</v>
      </c>
      <c r="T665" s="56">
        <v>581</v>
      </c>
      <c r="U665" s="56">
        <v>78.5</v>
      </c>
      <c r="V665" s="56">
        <v>230</v>
      </c>
      <c r="W665" s="56">
        <v>80.599999999999994</v>
      </c>
      <c r="X665" s="56">
        <v>200</v>
      </c>
      <c r="Y665" s="56">
        <v>73.599999999999994</v>
      </c>
      <c r="Z665" s="56">
        <v>479</v>
      </c>
      <c r="AA665" s="56">
        <v>17.399999999999999</v>
      </c>
      <c r="AB665" s="56">
        <v>773</v>
      </c>
      <c r="AC665" s="56">
        <v>53.3</v>
      </c>
      <c r="AD665" s="56" t="s">
        <v>737</v>
      </c>
      <c r="AE665" s="56">
        <v>26.5</v>
      </c>
      <c r="AF665" s="56">
        <v>701</v>
      </c>
      <c r="AG665" s="56" t="s">
        <v>2148</v>
      </c>
      <c r="AH665" s="56">
        <v>701</v>
      </c>
      <c r="AI665" s="56" t="s">
        <v>2148</v>
      </c>
      <c r="AJ665" s="56">
        <v>801</v>
      </c>
      <c r="AK665" s="56" t="s">
        <v>2148</v>
      </c>
      <c r="AL665" s="56">
        <v>431</v>
      </c>
      <c r="AN665" s="56">
        <v>581</v>
      </c>
      <c r="AP665" s="56">
        <v>230</v>
      </c>
      <c r="AR665" s="56">
        <v>200</v>
      </c>
      <c r="AT665" s="56">
        <v>479</v>
      </c>
      <c r="AV665" s="56">
        <v>773</v>
      </c>
      <c r="AX665" s="56">
        <v>636</v>
      </c>
      <c r="AY665" s="56" t="s">
        <v>2147</v>
      </c>
      <c r="AZ665" s="56">
        <v>660</v>
      </c>
      <c r="BB665" s="56">
        <v>665.5</v>
      </c>
    </row>
    <row r="666" spans="1:54" ht="16" x14ac:dyDescent="0.2">
      <c r="A666" s="56">
        <v>665</v>
      </c>
      <c r="B666" s="56">
        <v>664</v>
      </c>
      <c r="C666" s="56" t="s">
        <v>276</v>
      </c>
      <c r="D666" s="56" t="s">
        <v>1097</v>
      </c>
      <c r="E666" s="56" t="s">
        <v>147</v>
      </c>
      <c r="F666" s="56" t="s">
        <v>76</v>
      </c>
      <c r="G666" s="56" t="s">
        <v>84</v>
      </c>
      <c r="H666" s="56" t="s">
        <v>49</v>
      </c>
      <c r="I666" s="56" t="s">
        <v>50</v>
      </c>
      <c r="J666" s="56" t="s">
        <v>64</v>
      </c>
      <c r="K666" s="56">
        <v>17</v>
      </c>
      <c r="L666" s="56" t="s">
        <v>52</v>
      </c>
      <c r="M666" s="56">
        <v>35.799999999999997</v>
      </c>
      <c r="N666" s="56">
        <v>403</v>
      </c>
      <c r="O666" s="56">
        <v>17</v>
      </c>
      <c r="P666" s="56" t="s">
        <v>53</v>
      </c>
      <c r="Q666" s="56">
        <v>36.799999999999997</v>
      </c>
      <c r="R666" s="56">
        <v>506</v>
      </c>
      <c r="S666" s="56">
        <v>1.4</v>
      </c>
      <c r="T666" s="56" t="s">
        <v>53</v>
      </c>
      <c r="U666" s="56">
        <v>1.6</v>
      </c>
      <c r="V666" s="56" t="s">
        <v>53</v>
      </c>
      <c r="W666" s="56">
        <v>6</v>
      </c>
      <c r="X666" s="56" t="s">
        <v>53</v>
      </c>
      <c r="Y666" s="56">
        <v>87.3</v>
      </c>
      <c r="Z666" s="56">
        <v>212</v>
      </c>
      <c r="AA666" s="56">
        <v>8.3000000000000007</v>
      </c>
      <c r="AB666" s="56" t="s">
        <v>53</v>
      </c>
      <c r="AC666" s="56">
        <v>62.7</v>
      </c>
      <c r="AD666" s="56" t="s">
        <v>397</v>
      </c>
      <c r="AE666" s="56">
        <v>26.4</v>
      </c>
      <c r="AF666" s="56">
        <v>701</v>
      </c>
      <c r="AG666" s="56" t="s">
        <v>2148</v>
      </c>
      <c r="AH666" s="56">
        <v>403</v>
      </c>
      <c r="AJ666" s="56">
        <v>801</v>
      </c>
      <c r="AK666" s="56" t="s">
        <v>2148</v>
      </c>
      <c r="AL666" s="56">
        <v>506</v>
      </c>
      <c r="AN666" s="56">
        <v>801</v>
      </c>
      <c r="AO666" s="56" t="s">
        <v>2148</v>
      </c>
      <c r="AP666" s="56">
        <v>801</v>
      </c>
      <c r="AQ666" s="56" t="s">
        <v>2148</v>
      </c>
      <c r="AR666" s="56">
        <v>801</v>
      </c>
      <c r="AS666" s="56" t="s">
        <v>2148</v>
      </c>
      <c r="AT666" s="56">
        <v>212</v>
      </c>
      <c r="AV666" s="56">
        <v>801</v>
      </c>
      <c r="AW666" s="56" t="s">
        <v>2148</v>
      </c>
      <c r="AX666" s="56">
        <v>444</v>
      </c>
      <c r="AY666" s="56" t="s">
        <v>2147</v>
      </c>
      <c r="AZ666" s="56">
        <v>664</v>
      </c>
      <c r="BB666" s="56">
        <v>715.5</v>
      </c>
    </row>
    <row r="667" spans="1:54" ht="16" x14ac:dyDescent="0.2">
      <c r="A667" s="56">
        <v>666</v>
      </c>
      <c r="B667" s="56">
        <v>664</v>
      </c>
      <c r="C667" s="56" t="s">
        <v>150</v>
      </c>
      <c r="D667" s="56" t="s">
        <v>714</v>
      </c>
      <c r="E667" s="56" t="s">
        <v>130</v>
      </c>
      <c r="F667" s="56" t="s">
        <v>76</v>
      </c>
      <c r="G667" s="56" t="s">
        <v>48</v>
      </c>
      <c r="H667" s="56" t="s">
        <v>49</v>
      </c>
      <c r="I667" s="56" t="s">
        <v>50</v>
      </c>
      <c r="J667" s="56" t="s">
        <v>64</v>
      </c>
      <c r="K667" s="56">
        <v>10.3</v>
      </c>
      <c r="L667" s="56" t="s">
        <v>52</v>
      </c>
      <c r="M667" s="56">
        <v>15</v>
      </c>
      <c r="N667" s="56" t="s">
        <v>52</v>
      </c>
      <c r="O667" s="56">
        <v>20.2</v>
      </c>
      <c r="P667" s="56" t="s">
        <v>53</v>
      </c>
      <c r="Q667" s="56">
        <v>84</v>
      </c>
      <c r="R667" s="56">
        <v>130</v>
      </c>
      <c r="S667" s="56">
        <v>1.3</v>
      </c>
      <c r="T667" s="56" t="s">
        <v>53</v>
      </c>
      <c r="U667" s="56">
        <v>1.9</v>
      </c>
      <c r="V667" s="56" t="s">
        <v>53</v>
      </c>
      <c r="W667" s="56">
        <v>6.2</v>
      </c>
      <c r="X667" s="56" t="s">
        <v>53</v>
      </c>
      <c r="Y667" s="56">
        <v>18</v>
      </c>
      <c r="Z667" s="56" t="s">
        <v>53</v>
      </c>
      <c r="AA667" s="56">
        <v>6.5</v>
      </c>
      <c r="AB667" s="56" t="s">
        <v>53</v>
      </c>
      <c r="AC667" s="56">
        <v>42.3</v>
      </c>
      <c r="AD667" s="56" t="s">
        <v>53</v>
      </c>
      <c r="AE667" s="56">
        <v>26.4</v>
      </c>
      <c r="AF667" s="56">
        <v>701</v>
      </c>
      <c r="AG667" s="56" t="s">
        <v>2148</v>
      </c>
      <c r="AH667" s="56">
        <v>701</v>
      </c>
      <c r="AI667" s="56" t="s">
        <v>2148</v>
      </c>
      <c r="AJ667" s="56">
        <v>801</v>
      </c>
      <c r="AK667" s="56" t="s">
        <v>2148</v>
      </c>
      <c r="AL667" s="56">
        <v>130</v>
      </c>
      <c r="AN667" s="56">
        <v>801</v>
      </c>
      <c r="AO667" s="56" t="s">
        <v>2148</v>
      </c>
      <c r="AP667" s="56">
        <v>801</v>
      </c>
      <c r="AQ667" s="56" t="s">
        <v>2148</v>
      </c>
      <c r="AR667" s="56">
        <v>801</v>
      </c>
      <c r="AS667" s="56" t="s">
        <v>2148</v>
      </c>
      <c r="AT667" s="56">
        <v>801</v>
      </c>
      <c r="AU667" s="56" t="s">
        <v>2148</v>
      </c>
      <c r="AV667" s="56">
        <v>801</v>
      </c>
      <c r="AW667" s="56" t="s">
        <v>2148</v>
      </c>
      <c r="AX667" s="56">
        <v>801</v>
      </c>
      <c r="AY667" s="56" t="s">
        <v>2148</v>
      </c>
      <c r="AZ667" s="56">
        <v>664</v>
      </c>
      <c r="BB667" s="56">
        <v>685.5</v>
      </c>
    </row>
    <row r="668" spans="1:54" ht="16" x14ac:dyDescent="0.2">
      <c r="A668" s="56">
        <v>667</v>
      </c>
      <c r="B668" s="56">
        <v>664</v>
      </c>
      <c r="C668" s="56" t="s">
        <v>276</v>
      </c>
      <c r="D668" s="56" t="s">
        <v>794</v>
      </c>
      <c r="E668" s="56" t="s">
        <v>130</v>
      </c>
      <c r="F668" s="56" t="s">
        <v>76</v>
      </c>
      <c r="G668" s="56" t="s">
        <v>58</v>
      </c>
      <c r="H668" s="56" t="s">
        <v>82</v>
      </c>
      <c r="I668" s="56" t="s">
        <v>50</v>
      </c>
      <c r="J668" s="56" t="s">
        <v>64</v>
      </c>
      <c r="K668" s="56">
        <v>11.3</v>
      </c>
      <c r="L668" s="56" t="s">
        <v>52</v>
      </c>
      <c r="M668" s="56">
        <v>31.5</v>
      </c>
      <c r="N668" s="56">
        <v>454</v>
      </c>
      <c r="O668" s="56">
        <v>4.7</v>
      </c>
      <c r="P668" s="56" t="s">
        <v>53</v>
      </c>
      <c r="Q668" s="56">
        <v>53.7</v>
      </c>
      <c r="R668" s="56">
        <v>348</v>
      </c>
      <c r="S668" s="56">
        <v>3</v>
      </c>
      <c r="T668" s="56" t="s">
        <v>53</v>
      </c>
      <c r="U668" s="56">
        <v>4.3</v>
      </c>
      <c r="V668" s="56" t="s">
        <v>53</v>
      </c>
      <c r="W668" s="56">
        <v>8.5</v>
      </c>
      <c r="X668" s="56" t="s">
        <v>53</v>
      </c>
      <c r="Y668" s="56">
        <v>27.6</v>
      </c>
      <c r="Z668" s="56" t="s">
        <v>53</v>
      </c>
      <c r="AA668" s="56">
        <v>91</v>
      </c>
      <c r="AB668" s="56">
        <v>95</v>
      </c>
      <c r="AC668" s="56">
        <v>41.3</v>
      </c>
      <c r="AD668" s="56" t="s">
        <v>53</v>
      </c>
      <c r="AE668" s="56">
        <v>26.4</v>
      </c>
      <c r="AF668" s="56">
        <v>701</v>
      </c>
      <c r="AG668" s="56" t="s">
        <v>2148</v>
      </c>
      <c r="AH668" s="56">
        <v>454</v>
      </c>
      <c r="AJ668" s="56">
        <v>801</v>
      </c>
      <c r="AK668" s="56" t="s">
        <v>2148</v>
      </c>
      <c r="AL668" s="56">
        <v>348</v>
      </c>
      <c r="AN668" s="56">
        <v>801</v>
      </c>
      <c r="AO668" s="56" t="s">
        <v>2148</v>
      </c>
      <c r="AP668" s="56">
        <v>801</v>
      </c>
      <c r="AQ668" s="56" t="s">
        <v>2148</v>
      </c>
      <c r="AR668" s="56">
        <v>801</v>
      </c>
      <c r="AS668" s="56" t="s">
        <v>2148</v>
      </c>
      <c r="AT668" s="56">
        <v>801</v>
      </c>
      <c r="AU668" s="56" t="s">
        <v>2148</v>
      </c>
      <c r="AV668" s="56">
        <v>95</v>
      </c>
      <c r="AX668" s="56">
        <v>801</v>
      </c>
      <c r="AY668" s="56" t="s">
        <v>2148</v>
      </c>
      <c r="AZ668" s="56">
        <v>664</v>
      </c>
      <c r="BB668" s="56">
        <v>715.5</v>
      </c>
    </row>
    <row r="669" spans="1:54" ht="16" x14ac:dyDescent="0.2">
      <c r="A669" s="56">
        <v>668</v>
      </c>
      <c r="B669" s="56">
        <v>664</v>
      </c>
      <c r="C669" s="56" t="s">
        <v>126</v>
      </c>
      <c r="D669" s="56" t="s">
        <v>967</v>
      </c>
      <c r="E669" s="56" t="s">
        <v>46</v>
      </c>
      <c r="F669" s="56" t="s">
        <v>47</v>
      </c>
      <c r="G669" s="56" t="s">
        <v>77</v>
      </c>
      <c r="H669" s="56" t="s">
        <v>82</v>
      </c>
      <c r="I669" s="56" t="s">
        <v>50</v>
      </c>
      <c r="J669" s="56" t="s">
        <v>64</v>
      </c>
      <c r="K669" s="56">
        <v>14.3</v>
      </c>
      <c r="L669" s="56" t="s">
        <v>52</v>
      </c>
      <c r="M669" s="56">
        <v>18.600000000000001</v>
      </c>
      <c r="N669" s="56">
        <v>695</v>
      </c>
      <c r="O669" s="56">
        <v>19.8</v>
      </c>
      <c r="P669" s="56" t="s">
        <v>53</v>
      </c>
      <c r="Q669" s="56">
        <v>41.5</v>
      </c>
      <c r="R669" s="56">
        <v>455</v>
      </c>
      <c r="S669" s="56">
        <v>27.8</v>
      </c>
      <c r="T669" s="56">
        <v>611</v>
      </c>
      <c r="U669" s="56">
        <v>9.8000000000000007</v>
      </c>
      <c r="V669" s="56" t="s">
        <v>53</v>
      </c>
      <c r="W669" s="56">
        <v>7.5</v>
      </c>
      <c r="X669" s="56" t="s">
        <v>53</v>
      </c>
      <c r="Y669" s="56">
        <v>72.3</v>
      </c>
      <c r="Z669" s="56">
        <v>494</v>
      </c>
      <c r="AA669" s="56">
        <v>35.200000000000003</v>
      </c>
      <c r="AB669" s="56">
        <v>488</v>
      </c>
      <c r="AC669" s="56">
        <v>60.5</v>
      </c>
      <c r="AD669" s="56" t="s">
        <v>968</v>
      </c>
      <c r="AE669" s="56">
        <v>26.4</v>
      </c>
      <c r="AF669" s="56">
        <v>701</v>
      </c>
      <c r="AG669" s="56" t="s">
        <v>2148</v>
      </c>
      <c r="AH669" s="56">
        <v>695</v>
      </c>
      <c r="AJ669" s="56">
        <v>801</v>
      </c>
      <c r="AK669" s="56" t="s">
        <v>2148</v>
      </c>
      <c r="AL669" s="56">
        <v>455</v>
      </c>
      <c r="AN669" s="56">
        <v>611</v>
      </c>
      <c r="AP669" s="56">
        <v>801</v>
      </c>
      <c r="AQ669" s="56" t="s">
        <v>2148</v>
      </c>
      <c r="AR669" s="56">
        <v>801</v>
      </c>
      <c r="AS669" s="56" t="s">
        <v>2148</v>
      </c>
      <c r="AT669" s="56">
        <v>494</v>
      </c>
      <c r="AV669" s="56">
        <v>488</v>
      </c>
      <c r="AX669" s="56">
        <v>497</v>
      </c>
      <c r="AY669" s="56" t="s">
        <v>2147</v>
      </c>
      <c r="AZ669" s="56">
        <v>664</v>
      </c>
      <c r="BB669" s="56">
        <v>705.5</v>
      </c>
    </row>
    <row r="670" spans="1:54" ht="16" x14ac:dyDescent="0.2">
      <c r="A670" s="56">
        <v>669</v>
      </c>
      <c r="B670" s="56">
        <v>668</v>
      </c>
      <c r="C670" s="56" t="s">
        <v>93</v>
      </c>
      <c r="D670" s="56" t="s">
        <v>1146</v>
      </c>
      <c r="E670" s="56" t="s">
        <v>130</v>
      </c>
      <c r="F670" s="56" t="s">
        <v>76</v>
      </c>
      <c r="G670" s="56" t="s">
        <v>77</v>
      </c>
      <c r="H670" s="56" t="s">
        <v>49</v>
      </c>
      <c r="I670" s="56" t="s">
        <v>50</v>
      </c>
      <c r="J670" s="56" t="s">
        <v>51</v>
      </c>
      <c r="K670" s="56">
        <v>18</v>
      </c>
      <c r="L670" s="56">
        <v>678</v>
      </c>
      <c r="M670" s="56">
        <v>32.6</v>
      </c>
      <c r="N670" s="56">
        <v>441</v>
      </c>
      <c r="O670" s="56">
        <v>12.4</v>
      </c>
      <c r="P670" s="56" t="s">
        <v>53</v>
      </c>
      <c r="Q670" s="56">
        <v>39.299999999999997</v>
      </c>
      <c r="R670" s="56">
        <v>480</v>
      </c>
      <c r="S670" s="56">
        <v>2.9</v>
      </c>
      <c r="T670" s="56" t="s">
        <v>53</v>
      </c>
      <c r="U670" s="56">
        <v>4</v>
      </c>
      <c r="V670" s="56" t="s">
        <v>53</v>
      </c>
      <c r="W670" s="56">
        <v>7.9</v>
      </c>
      <c r="X670" s="56" t="s">
        <v>53</v>
      </c>
      <c r="Y670" s="56">
        <v>41.8</v>
      </c>
      <c r="Z670" s="56" t="s">
        <v>53</v>
      </c>
      <c r="AA670" s="56">
        <v>55</v>
      </c>
      <c r="AB670" s="56">
        <v>302</v>
      </c>
      <c r="AC670" s="56">
        <v>58.8</v>
      </c>
      <c r="AD670" s="56" t="s">
        <v>1147</v>
      </c>
      <c r="AE670" s="56">
        <v>26.3</v>
      </c>
      <c r="AF670" s="56">
        <v>678</v>
      </c>
      <c r="AH670" s="56">
        <v>441</v>
      </c>
      <c r="AJ670" s="56">
        <v>801</v>
      </c>
      <c r="AK670" s="56" t="s">
        <v>2148</v>
      </c>
      <c r="AL670" s="56">
        <v>480</v>
      </c>
      <c r="AN670" s="56">
        <v>801</v>
      </c>
      <c r="AO670" s="56" t="s">
        <v>2148</v>
      </c>
      <c r="AP670" s="56">
        <v>801</v>
      </c>
      <c r="AQ670" s="56" t="s">
        <v>2148</v>
      </c>
      <c r="AR670" s="56">
        <v>801</v>
      </c>
      <c r="AS670" s="56" t="s">
        <v>2148</v>
      </c>
      <c r="AT670" s="56">
        <v>801</v>
      </c>
      <c r="AU670" s="56" t="s">
        <v>2148</v>
      </c>
      <c r="AV670" s="56">
        <v>302</v>
      </c>
      <c r="AX670" s="56">
        <v>525</v>
      </c>
      <c r="AY670" s="56" t="s">
        <v>2147</v>
      </c>
      <c r="AZ670" s="56">
        <v>668</v>
      </c>
      <c r="BB670" s="56">
        <v>825.5</v>
      </c>
    </row>
    <row r="671" spans="1:54" ht="16" x14ac:dyDescent="0.2">
      <c r="A671" s="56">
        <v>670</v>
      </c>
      <c r="B671" s="56">
        <v>668</v>
      </c>
      <c r="C671" s="56" t="s">
        <v>73</v>
      </c>
      <c r="D671" s="56" t="s">
        <v>629</v>
      </c>
      <c r="E671" s="56" t="s">
        <v>190</v>
      </c>
      <c r="F671" s="56" t="s">
        <v>76</v>
      </c>
      <c r="G671" s="56" t="s">
        <v>58</v>
      </c>
      <c r="H671" s="56" t="s">
        <v>62</v>
      </c>
      <c r="I671" s="56" t="s">
        <v>50</v>
      </c>
      <c r="J671" s="56" t="s">
        <v>51</v>
      </c>
      <c r="K671" s="56">
        <v>9.3000000000000007</v>
      </c>
      <c r="L671" s="56" t="s">
        <v>52</v>
      </c>
      <c r="M671" s="56">
        <v>6.6</v>
      </c>
      <c r="N671" s="56" t="s">
        <v>52</v>
      </c>
      <c r="O671" s="56">
        <v>74.599999999999994</v>
      </c>
      <c r="P671" s="56">
        <v>200</v>
      </c>
      <c r="Q671" s="56">
        <v>58.2</v>
      </c>
      <c r="R671" s="56">
        <v>298</v>
      </c>
      <c r="S671" s="56">
        <v>7.9</v>
      </c>
      <c r="T671" s="56" t="s">
        <v>53</v>
      </c>
      <c r="U671" s="56">
        <v>9.5</v>
      </c>
      <c r="V671" s="56" t="s">
        <v>53</v>
      </c>
      <c r="W671" s="56">
        <v>13.2</v>
      </c>
      <c r="X671" s="56" t="s">
        <v>53</v>
      </c>
      <c r="Y671" s="56">
        <v>25.5</v>
      </c>
      <c r="Z671" s="56" t="s">
        <v>53</v>
      </c>
      <c r="AA671" s="56">
        <v>2.1</v>
      </c>
      <c r="AB671" s="56" t="s">
        <v>53</v>
      </c>
      <c r="AC671" s="56">
        <v>48.8</v>
      </c>
      <c r="AD671" s="56" t="s">
        <v>630</v>
      </c>
      <c r="AE671" s="56">
        <v>26.3</v>
      </c>
      <c r="AF671" s="56">
        <v>701</v>
      </c>
      <c r="AG671" s="56" t="s">
        <v>2148</v>
      </c>
      <c r="AH671" s="56">
        <v>701</v>
      </c>
      <c r="AI671" s="56" t="s">
        <v>2148</v>
      </c>
      <c r="AJ671" s="56">
        <v>200</v>
      </c>
      <c r="AL671" s="56">
        <v>298</v>
      </c>
      <c r="AN671" s="56">
        <v>801</v>
      </c>
      <c r="AO671" s="56" t="s">
        <v>2148</v>
      </c>
      <c r="AP671" s="56">
        <v>801</v>
      </c>
      <c r="AQ671" s="56" t="s">
        <v>2148</v>
      </c>
      <c r="AR671" s="56">
        <v>801</v>
      </c>
      <c r="AS671" s="56" t="s">
        <v>2148</v>
      </c>
      <c r="AT671" s="56">
        <v>801</v>
      </c>
      <c r="AU671" s="56" t="s">
        <v>2148</v>
      </c>
      <c r="AV671" s="56">
        <v>801</v>
      </c>
      <c r="AW671" s="56" t="s">
        <v>2148</v>
      </c>
      <c r="AX671" s="56">
        <v>734</v>
      </c>
      <c r="AY671" s="56" t="s">
        <v>2147</v>
      </c>
      <c r="AZ671" s="56">
        <v>668</v>
      </c>
      <c r="BB671" s="56">
        <v>635.5</v>
      </c>
    </row>
    <row r="672" spans="1:54" ht="16" x14ac:dyDescent="0.2">
      <c r="A672" s="56">
        <v>671</v>
      </c>
      <c r="B672" s="56">
        <v>668</v>
      </c>
      <c r="C672" s="56" t="s">
        <v>765</v>
      </c>
      <c r="D672" s="56" t="s">
        <v>1401</v>
      </c>
      <c r="E672" s="56" t="s">
        <v>411</v>
      </c>
      <c r="F672" s="56" t="s">
        <v>69</v>
      </c>
      <c r="G672" s="56" t="s">
        <v>77</v>
      </c>
      <c r="H672" s="56" t="s">
        <v>62</v>
      </c>
      <c r="I672" s="56" t="s">
        <v>50</v>
      </c>
      <c r="J672" s="56" t="s">
        <v>64</v>
      </c>
      <c r="K672" s="56">
        <v>26.8</v>
      </c>
      <c r="L672" s="56">
        <v>469</v>
      </c>
      <c r="M672" s="56">
        <v>13.1</v>
      </c>
      <c r="N672" s="56" t="s">
        <v>52</v>
      </c>
      <c r="O672" s="56">
        <v>18.899999999999999</v>
      </c>
      <c r="P672" s="56" t="s">
        <v>53</v>
      </c>
      <c r="Q672" s="56">
        <v>13.6</v>
      </c>
      <c r="R672" s="56" t="s">
        <v>53</v>
      </c>
      <c r="S672" s="56">
        <v>53.4</v>
      </c>
      <c r="T672" s="56">
        <v>424</v>
      </c>
      <c r="U672" s="56">
        <v>38.6</v>
      </c>
      <c r="V672" s="56">
        <v>511</v>
      </c>
      <c r="W672" s="56">
        <v>28.9</v>
      </c>
      <c r="X672" s="56">
        <v>628</v>
      </c>
      <c r="Y672" s="56">
        <v>70.3</v>
      </c>
      <c r="Z672" s="56">
        <v>524</v>
      </c>
      <c r="AA672" s="56">
        <v>44</v>
      </c>
      <c r="AB672" s="56">
        <v>403</v>
      </c>
      <c r="AC672" s="56">
        <v>52.7</v>
      </c>
      <c r="AD672" s="56" t="s">
        <v>896</v>
      </c>
      <c r="AE672" s="56">
        <v>26.3</v>
      </c>
      <c r="AF672" s="56">
        <v>469</v>
      </c>
      <c r="AH672" s="56">
        <v>701</v>
      </c>
      <c r="AI672" s="56" t="s">
        <v>2148</v>
      </c>
      <c r="AJ672" s="56">
        <v>801</v>
      </c>
      <c r="AK672" s="56" t="s">
        <v>2148</v>
      </c>
      <c r="AL672" s="56">
        <v>801</v>
      </c>
      <c r="AM672" s="56" t="s">
        <v>2148</v>
      </c>
      <c r="AN672" s="56">
        <v>424</v>
      </c>
      <c r="AP672" s="56">
        <v>511</v>
      </c>
      <c r="AR672" s="56">
        <v>628</v>
      </c>
      <c r="AT672" s="56">
        <v>524</v>
      </c>
      <c r="AV672" s="56">
        <v>403</v>
      </c>
      <c r="AX672" s="56">
        <v>652</v>
      </c>
      <c r="AY672" s="56" t="s">
        <v>2147</v>
      </c>
      <c r="AZ672" s="56">
        <v>668</v>
      </c>
      <c r="BB672" s="56">
        <v>675.5</v>
      </c>
    </row>
    <row r="673" spans="1:54" ht="16" x14ac:dyDescent="0.2">
      <c r="A673" s="56">
        <v>672</v>
      </c>
      <c r="B673" s="56">
        <v>668</v>
      </c>
      <c r="C673" s="56" t="s">
        <v>406</v>
      </c>
      <c r="D673" s="56" t="s">
        <v>407</v>
      </c>
      <c r="E673" s="56" t="s">
        <v>46</v>
      </c>
      <c r="F673" s="56" t="s">
        <v>47</v>
      </c>
      <c r="G673" s="56" t="s">
        <v>58</v>
      </c>
      <c r="H673" s="56" t="s">
        <v>49</v>
      </c>
      <c r="I673" s="56" t="s">
        <v>50</v>
      </c>
      <c r="J673" s="56" t="s">
        <v>51</v>
      </c>
      <c r="K673" s="56">
        <v>7.2</v>
      </c>
      <c r="L673" s="56" t="s">
        <v>52</v>
      </c>
      <c r="M673" s="56">
        <v>12.4</v>
      </c>
      <c r="N673" s="56" t="s">
        <v>52</v>
      </c>
      <c r="O673" s="56">
        <v>30.5</v>
      </c>
      <c r="P673" s="56">
        <v>625</v>
      </c>
      <c r="Q673" s="56">
        <v>37.1</v>
      </c>
      <c r="R673" s="56">
        <v>501</v>
      </c>
      <c r="S673" s="56">
        <v>68.900000000000006</v>
      </c>
      <c r="T673" s="56">
        <v>339</v>
      </c>
      <c r="U673" s="56">
        <v>40</v>
      </c>
      <c r="V673" s="56">
        <v>490</v>
      </c>
      <c r="W673" s="56">
        <v>45.4</v>
      </c>
      <c r="X673" s="56">
        <v>459</v>
      </c>
      <c r="Y673" s="56">
        <v>44.9</v>
      </c>
      <c r="Z673" s="56" t="s">
        <v>53</v>
      </c>
      <c r="AA673" s="56">
        <v>45.4</v>
      </c>
      <c r="AB673" s="56">
        <v>385</v>
      </c>
      <c r="AC673" s="56">
        <v>61.5</v>
      </c>
      <c r="AD673" s="56" t="s">
        <v>408</v>
      </c>
      <c r="AE673" s="56">
        <v>26.3</v>
      </c>
      <c r="AF673" s="56">
        <v>701</v>
      </c>
      <c r="AG673" s="56" t="s">
        <v>2148</v>
      </c>
      <c r="AH673" s="56">
        <v>701</v>
      </c>
      <c r="AI673" s="56" t="s">
        <v>2148</v>
      </c>
      <c r="AJ673" s="56">
        <v>625</v>
      </c>
      <c r="AL673" s="56">
        <v>501</v>
      </c>
      <c r="AN673" s="56">
        <v>339</v>
      </c>
      <c r="AP673" s="56">
        <v>490</v>
      </c>
      <c r="AR673" s="56">
        <v>459</v>
      </c>
      <c r="AT673" s="56">
        <v>801</v>
      </c>
      <c r="AU673" s="56" t="s">
        <v>2148</v>
      </c>
      <c r="AV673" s="56">
        <v>385</v>
      </c>
      <c r="AX673" s="56">
        <v>467</v>
      </c>
      <c r="AY673" s="56" t="s">
        <v>2147</v>
      </c>
      <c r="AZ673" s="56">
        <v>668</v>
      </c>
      <c r="BB673" s="56">
        <v>645.5</v>
      </c>
    </row>
    <row r="674" spans="1:54" ht="16" x14ac:dyDescent="0.2">
      <c r="A674" s="56">
        <v>673</v>
      </c>
      <c r="B674" s="56">
        <v>668</v>
      </c>
      <c r="C674" s="56" t="s">
        <v>1122</v>
      </c>
      <c r="D674" s="56" t="s">
        <v>1270</v>
      </c>
      <c r="E674" s="56" t="s">
        <v>209</v>
      </c>
      <c r="F674" s="56" t="s">
        <v>69</v>
      </c>
      <c r="G674" s="56" t="s">
        <v>77</v>
      </c>
      <c r="H674" s="56" t="s">
        <v>62</v>
      </c>
      <c r="I674" s="56" t="s">
        <v>50</v>
      </c>
      <c r="J674" s="56" t="s">
        <v>64</v>
      </c>
      <c r="K674" s="56">
        <v>21.5</v>
      </c>
      <c r="L674" s="56">
        <v>576</v>
      </c>
      <c r="M674" s="56">
        <v>19.8</v>
      </c>
      <c r="N674" s="56">
        <v>665</v>
      </c>
      <c r="O674" s="56">
        <v>36.5</v>
      </c>
      <c r="P674" s="56">
        <v>550</v>
      </c>
      <c r="Q674" s="56">
        <v>14.7</v>
      </c>
      <c r="R674" s="56" t="s">
        <v>53</v>
      </c>
      <c r="S674" s="56">
        <v>40.1</v>
      </c>
      <c r="T674" s="56">
        <v>499</v>
      </c>
      <c r="U674" s="56">
        <v>28.5</v>
      </c>
      <c r="V674" s="56">
        <v>606</v>
      </c>
      <c r="W674" s="56">
        <v>34.5</v>
      </c>
      <c r="X674" s="56">
        <v>555</v>
      </c>
      <c r="Y674" s="56">
        <v>85.8</v>
      </c>
      <c r="Z674" s="56">
        <v>239</v>
      </c>
      <c r="AA674" s="56">
        <v>9</v>
      </c>
      <c r="AB674" s="56" t="s">
        <v>53</v>
      </c>
      <c r="AC674" s="56">
        <v>67.5</v>
      </c>
      <c r="AD674" s="56" t="s">
        <v>1271</v>
      </c>
      <c r="AE674" s="56">
        <v>26.3</v>
      </c>
      <c r="AF674" s="56">
        <v>576</v>
      </c>
      <c r="AH674" s="56">
        <v>665</v>
      </c>
      <c r="AJ674" s="56">
        <v>550</v>
      </c>
      <c r="AL674" s="56">
        <v>801</v>
      </c>
      <c r="AM674" s="56" t="s">
        <v>2148</v>
      </c>
      <c r="AN674" s="56">
        <v>499</v>
      </c>
      <c r="AP674" s="56">
        <v>606</v>
      </c>
      <c r="AR674" s="56">
        <v>555</v>
      </c>
      <c r="AT674" s="56">
        <v>239</v>
      </c>
      <c r="AV674" s="56">
        <v>801</v>
      </c>
      <c r="AW674" s="56" t="s">
        <v>2148</v>
      </c>
      <c r="AX674" s="56">
        <v>358</v>
      </c>
      <c r="AY674" s="56" t="s">
        <v>2147</v>
      </c>
      <c r="AZ674" s="56">
        <v>668</v>
      </c>
      <c r="BB674" s="56">
        <v>655.5</v>
      </c>
    </row>
    <row r="675" spans="1:54" ht="16" x14ac:dyDescent="0.2">
      <c r="A675" s="56">
        <v>674</v>
      </c>
      <c r="B675" s="56">
        <v>673</v>
      </c>
      <c r="C675" s="56" t="s">
        <v>406</v>
      </c>
      <c r="D675" s="56" t="s">
        <v>610</v>
      </c>
      <c r="E675" s="56" t="s">
        <v>75</v>
      </c>
      <c r="F675" s="56" t="s">
        <v>76</v>
      </c>
      <c r="G675" s="56" t="s">
        <v>84</v>
      </c>
      <c r="H675" s="56" t="s">
        <v>49</v>
      </c>
      <c r="I675" s="56" t="s">
        <v>50</v>
      </c>
      <c r="J675" s="56" t="s">
        <v>64</v>
      </c>
      <c r="K675" s="56">
        <v>9.1</v>
      </c>
      <c r="L675" s="56" t="s">
        <v>52</v>
      </c>
      <c r="M675" s="56">
        <v>10.3</v>
      </c>
      <c r="N675" s="56" t="s">
        <v>52</v>
      </c>
      <c r="O675" s="56">
        <v>15.4</v>
      </c>
      <c r="P675" s="56" t="s">
        <v>53</v>
      </c>
      <c r="Q675" s="56">
        <v>82.5</v>
      </c>
      <c r="R675" s="56">
        <v>140</v>
      </c>
      <c r="S675" s="56">
        <v>3.3</v>
      </c>
      <c r="T675" s="56" t="s">
        <v>53</v>
      </c>
      <c r="U675" s="56">
        <v>2.5</v>
      </c>
      <c r="V675" s="56" t="s">
        <v>53</v>
      </c>
      <c r="W675" s="56">
        <v>2.1</v>
      </c>
      <c r="X675" s="56" t="s">
        <v>53</v>
      </c>
      <c r="Y675" s="56">
        <v>43.5</v>
      </c>
      <c r="Z675" s="56" t="s">
        <v>53</v>
      </c>
      <c r="AA675" s="56">
        <v>12.5</v>
      </c>
      <c r="AB675" s="56" t="s">
        <v>53</v>
      </c>
      <c r="AC675" s="56">
        <v>40.200000000000003</v>
      </c>
      <c r="AD675" s="56" t="s">
        <v>53</v>
      </c>
      <c r="AE675" s="56">
        <v>26.2</v>
      </c>
      <c r="AF675" s="56">
        <v>701</v>
      </c>
      <c r="AG675" s="56" t="s">
        <v>2148</v>
      </c>
      <c r="AH675" s="56">
        <v>701</v>
      </c>
      <c r="AI675" s="56" t="s">
        <v>2148</v>
      </c>
      <c r="AJ675" s="56">
        <v>801</v>
      </c>
      <c r="AK675" s="56" t="s">
        <v>2148</v>
      </c>
      <c r="AL675" s="56">
        <v>140</v>
      </c>
      <c r="AN675" s="56">
        <v>801</v>
      </c>
      <c r="AO675" s="56" t="s">
        <v>2148</v>
      </c>
      <c r="AP675" s="56">
        <v>801</v>
      </c>
      <c r="AQ675" s="56" t="s">
        <v>2148</v>
      </c>
      <c r="AR675" s="56">
        <v>801</v>
      </c>
      <c r="AS675" s="56" t="s">
        <v>2148</v>
      </c>
      <c r="AT675" s="56">
        <v>801</v>
      </c>
      <c r="AU675" s="56" t="s">
        <v>2148</v>
      </c>
      <c r="AV675" s="56">
        <v>801</v>
      </c>
      <c r="AW675" s="56" t="s">
        <v>2148</v>
      </c>
      <c r="AX675" s="56">
        <v>801</v>
      </c>
      <c r="AY675" s="56" t="s">
        <v>2148</v>
      </c>
      <c r="AZ675" s="56">
        <v>673</v>
      </c>
      <c r="BB675" s="56">
        <v>645.5</v>
      </c>
    </row>
    <row r="676" spans="1:54" ht="16" x14ac:dyDescent="0.2">
      <c r="A676" s="56">
        <v>675</v>
      </c>
      <c r="B676" s="56">
        <v>673</v>
      </c>
      <c r="C676" s="56" t="s">
        <v>126</v>
      </c>
      <c r="D676" s="56" t="s">
        <v>127</v>
      </c>
      <c r="E676" s="56" t="s">
        <v>46</v>
      </c>
      <c r="F676" s="56" t="s">
        <v>47</v>
      </c>
      <c r="G676" s="56" t="s">
        <v>58</v>
      </c>
      <c r="H676" s="56" t="s">
        <v>62</v>
      </c>
      <c r="I676" s="56" t="s">
        <v>50</v>
      </c>
      <c r="J676" s="56" t="s">
        <v>51</v>
      </c>
      <c r="K676" s="56">
        <v>4</v>
      </c>
      <c r="L676" s="56" t="s">
        <v>52</v>
      </c>
      <c r="M676" s="56">
        <v>10</v>
      </c>
      <c r="N676" s="56" t="s">
        <v>52</v>
      </c>
      <c r="O676" s="56">
        <v>8.4</v>
      </c>
      <c r="P676" s="56" t="s">
        <v>53</v>
      </c>
      <c r="Q676" s="56">
        <v>60.9</v>
      </c>
      <c r="R676" s="56">
        <v>282</v>
      </c>
      <c r="S676" s="56">
        <v>54.1</v>
      </c>
      <c r="T676" s="56">
        <v>418</v>
      </c>
      <c r="U676" s="56">
        <v>98.7</v>
      </c>
      <c r="V676" s="56">
        <v>79</v>
      </c>
      <c r="W676" s="56">
        <v>98.2</v>
      </c>
      <c r="X676" s="56">
        <v>73</v>
      </c>
      <c r="Y676" s="56">
        <v>21.7</v>
      </c>
      <c r="Z676" s="56" t="s">
        <v>53</v>
      </c>
      <c r="AA676" s="56">
        <v>13.5</v>
      </c>
      <c r="AB676" s="56" t="s">
        <v>53</v>
      </c>
      <c r="AC676" s="56">
        <v>46.7</v>
      </c>
      <c r="AD676" s="56" t="s">
        <v>71</v>
      </c>
      <c r="AE676" s="56">
        <v>26.2</v>
      </c>
      <c r="AF676" s="56">
        <v>701</v>
      </c>
      <c r="AG676" s="56" t="s">
        <v>2148</v>
      </c>
      <c r="AH676" s="56">
        <v>701</v>
      </c>
      <c r="AI676" s="56" t="s">
        <v>2148</v>
      </c>
      <c r="AJ676" s="56">
        <v>801</v>
      </c>
      <c r="AK676" s="56" t="s">
        <v>2148</v>
      </c>
      <c r="AL676" s="56">
        <v>282</v>
      </c>
      <c r="AN676" s="56">
        <v>418</v>
      </c>
      <c r="AP676" s="56">
        <v>79</v>
      </c>
      <c r="AR676" s="56">
        <v>73</v>
      </c>
      <c r="AT676" s="56">
        <v>801</v>
      </c>
      <c r="AU676" s="56" t="s">
        <v>2148</v>
      </c>
      <c r="AV676" s="56">
        <v>801</v>
      </c>
      <c r="AW676" s="56" t="s">
        <v>2148</v>
      </c>
      <c r="AX676" s="56">
        <v>799</v>
      </c>
      <c r="AY676" s="56" t="s">
        <v>2147</v>
      </c>
      <c r="AZ676" s="56">
        <v>673</v>
      </c>
      <c r="BB676" s="56">
        <v>705.5</v>
      </c>
    </row>
    <row r="677" spans="1:54" ht="16" x14ac:dyDescent="0.2">
      <c r="A677" s="56">
        <v>676</v>
      </c>
      <c r="B677" s="56">
        <v>673</v>
      </c>
      <c r="C677" s="56" t="s">
        <v>93</v>
      </c>
      <c r="D677" s="56" t="s">
        <v>1168</v>
      </c>
      <c r="E677" s="56" t="s">
        <v>216</v>
      </c>
      <c r="F677" s="56" t="s">
        <v>69</v>
      </c>
      <c r="G677" s="56" t="s">
        <v>77</v>
      </c>
      <c r="H677" s="56" t="s">
        <v>62</v>
      </c>
      <c r="I677" s="56" t="s">
        <v>50</v>
      </c>
      <c r="J677" s="56" t="s">
        <v>64</v>
      </c>
      <c r="K677" s="56">
        <v>18.5</v>
      </c>
      <c r="L677" s="56">
        <v>661</v>
      </c>
      <c r="M677" s="56">
        <v>35.5</v>
      </c>
      <c r="N677" s="56">
        <v>406</v>
      </c>
      <c r="O677" s="56">
        <v>42.7</v>
      </c>
      <c r="P677" s="56">
        <v>466</v>
      </c>
      <c r="Q677" s="56">
        <v>11.1</v>
      </c>
      <c r="R677" s="56" t="s">
        <v>53</v>
      </c>
      <c r="S677" s="56">
        <v>32.299999999999997</v>
      </c>
      <c r="T677" s="56">
        <v>559</v>
      </c>
      <c r="U677" s="56">
        <v>36.700000000000003</v>
      </c>
      <c r="V677" s="56">
        <v>529</v>
      </c>
      <c r="W677" s="56">
        <v>27.5</v>
      </c>
      <c r="X677" s="56">
        <v>646</v>
      </c>
      <c r="Y677" s="56">
        <v>76.5</v>
      </c>
      <c r="Z677" s="56">
        <v>412</v>
      </c>
      <c r="AA677" s="56">
        <v>12.5</v>
      </c>
      <c r="AB677" s="56" t="s">
        <v>53</v>
      </c>
      <c r="AC677" s="56">
        <v>43</v>
      </c>
      <c r="AD677" s="56" t="s">
        <v>53</v>
      </c>
      <c r="AE677" s="56">
        <v>26.2</v>
      </c>
      <c r="AF677" s="56">
        <v>661</v>
      </c>
      <c r="AH677" s="56">
        <v>406</v>
      </c>
      <c r="AJ677" s="56">
        <v>466</v>
      </c>
      <c r="AL677" s="56">
        <v>801</v>
      </c>
      <c r="AM677" s="56" t="s">
        <v>2148</v>
      </c>
      <c r="AN677" s="56">
        <v>559</v>
      </c>
      <c r="AP677" s="56">
        <v>529</v>
      </c>
      <c r="AR677" s="56">
        <v>646</v>
      </c>
      <c r="AT677" s="56">
        <v>412</v>
      </c>
      <c r="AV677" s="56">
        <v>801</v>
      </c>
      <c r="AW677" s="56" t="s">
        <v>2148</v>
      </c>
      <c r="AX677" s="56">
        <v>801</v>
      </c>
      <c r="AY677" s="56" t="s">
        <v>2148</v>
      </c>
      <c r="AZ677" s="56">
        <v>673</v>
      </c>
      <c r="BB677" s="56">
        <v>825.5</v>
      </c>
    </row>
    <row r="678" spans="1:54" ht="16" x14ac:dyDescent="0.2">
      <c r="A678" s="56">
        <v>677</v>
      </c>
      <c r="B678" s="56">
        <v>676</v>
      </c>
      <c r="C678" s="56" t="s">
        <v>406</v>
      </c>
      <c r="D678" s="56" t="s">
        <v>1221</v>
      </c>
      <c r="E678" s="56" t="s">
        <v>337</v>
      </c>
      <c r="F678" s="56" t="s">
        <v>76</v>
      </c>
      <c r="G678" s="56" t="s">
        <v>48</v>
      </c>
      <c r="H678" s="56" t="s">
        <v>82</v>
      </c>
      <c r="I678" s="56" t="s">
        <v>59</v>
      </c>
      <c r="J678" s="56" t="s">
        <v>51</v>
      </c>
      <c r="K678" s="56">
        <v>20</v>
      </c>
      <c r="L678" s="56">
        <v>614</v>
      </c>
      <c r="M678" s="56">
        <v>22.2</v>
      </c>
      <c r="N678" s="56">
        <v>597</v>
      </c>
      <c r="O678" s="56">
        <v>28.8</v>
      </c>
      <c r="P678" s="56">
        <v>661</v>
      </c>
      <c r="Q678" s="56">
        <v>7.6</v>
      </c>
      <c r="R678" s="56" t="s">
        <v>53</v>
      </c>
      <c r="S678" s="56">
        <v>94.8</v>
      </c>
      <c r="T678" s="56">
        <v>180</v>
      </c>
      <c r="U678" s="56">
        <v>61.1</v>
      </c>
      <c r="V678" s="56">
        <v>334</v>
      </c>
      <c r="W678" s="56">
        <v>56.5</v>
      </c>
      <c r="X678" s="56">
        <v>362</v>
      </c>
      <c r="Y678" s="56">
        <v>29.6</v>
      </c>
      <c r="Z678" s="56" t="s">
        <v>53</v>
      </c>
      <c r="AA678" s="56">
        <v>44.1</v>
      </c>
      <c r="AB678" s="56">
        <v>401</v>
      </c>
      <c r="AC678" s="56">
        <v>42.1</v>
      </c>
      <c r="AD678" s="56" t="s">
        <v>53</v>
      </c>
      <c r="AE678" s="56">
        <v>26.1</v>
      </c>
      <c r="AF678" s="56">
        <v>614</v>
      </c>
      <c r="AH678" s="56">
        <v>597</v>
      </c>
      <c r="AJ678" s="56">
        <v>661</v>
      </c>
      <c r="AL678" s="56">
        <v>801</v>
      </c>
      <c r="AM678" s="56" t="s">
        <v>2148</v>
      </c>
      <c r="AN678" s="56">
        <v>180</v>
      </c>
      <c r="AP678" s="56">
        <v>334</v>
      </c>
      <c r="AR678" s="56">
        <v>362</v>
      </c>
      <c r="AT678" s="56">
        <v>801</v>
      </c>
      <c r="AU678" s="56" t="s">
        <v>2148</v>
      </c>
      <c r="AV678" s="56">
        <v>401</v>
      </c>
      <c r="AX678" s="56">
        <v>801</v>
      </c>
      <c r="AY678" s="56" t="s">
        <v>2148</v>
      </c>
      <c r="AZ678" s="56">
        <v>676</v>
      </c>
      <c r="BB678" s="56">
        <v>645.5</v>
      </c>
    </row>
    <row r="679" spans="1:54" ht="16" x14ac:dyDescent="0.2">
      <c r="A679" s="56">
        <v>678</v>
      </c>
      <c r="B679" s="56">
        <v>676</v>
      </c>
      <c r="C679" s="56" t="s">
        <v>172</v>
      </c>
      <c r="D679" s="56" t="s">
        <v>1307</v>
      </c>
      <c r="E679" s="56" t="s">
        <v>130</v>
      </c>
      <c r="F679" s="56" t="s">
        <v>76</v>
      </c>
      <c r="G679" s="56" t="s">
        <v>58</v>
      </c>
      <c r="H679" s="56" t="s">
        <v>62</v>
      </c>
      <c r="I679" s="56" t="s">
        <v>50</v>
      </c>
      <c r="J679" s="56" t="s">
        <v>64</v>
      </c>
      <c r="K679" s="56">
        <v>23.2</v>
      </c>
      <c r="L679" s="56">
        <v>544</v>
      </c>
      <c r="M679" s="56">
        <v>10.5</v>
      </c>
      <c r="N679" s="56" t="s">
        <v>52</v>
      </c>
      <c r="O679" s="56">
        <v>13.7</v>
      </c>
      <c r="P679" s="56" t="s">
        <v>53</v>
      </c>
      <c r="Q679" s="56">
        <v>55.8</v>
      </c>
      <c r="R679" s="56">
        <v>319</v>
      </c>
      <c r="U679" s="56">
        <v>1.1000000000000001</v>
      </c>
      <c r="V679" s="56" t="s">
        <v>53</v>
      </c>
      <c r="W679" s="56">
        <v>5.5</v>
      </c>
      <c r="X679" s="56" t="s">
        <v>53</v>
      </c>
      <c r="Y679" s="56">
        <v>44</v>
      </c>
      <c r="Z679" s="56" t="s">
        <v>53</v>
      </c>
      <c r="AA679" s="56">
        <v>19.5</v>
      </c>
      <c r="AB679" s="56">
        <v>733</v>
      </c>
      <c r="AC679" s="56">
        <v>61.4</v>
      </c>
      <c r="AD679" s="56">
        <v>470</v>
      </c>
      <c r="AE679" s="56">
        <v>26.1</v>
      </c>
      <c r="AF679" s="56">
        <v>544</v>
      </c>
      <c r="AH679" s="56">
        <v>701</v>
      </c>
      <c r="AI679" s="56" t="s">
        <v>2148</v>
      </c>
      <c r="AJ679" s="56">
        <v>801</v>
      </c>
      <c r="AK679" s="56" t="s">
        <v>2148</v>
      </c>
      <c r="AL679" s="56">
        <v>319</v>
      </c>
      <c r="AP679" s="56">
        <v>801</v>
      </c>
      <c r="AQ679" s="56" t="s">
        <v>2148</v>
      </c>
      <c r="AR679" s="56">
        <v>801</v>
      </c>
      <c r="AS679" s="56" t="s">
        <v>2148</v>
      </c>
      <c r="AT679" s="56">
        <v>801</v>
      </c>
      <c r="AU679" s="56" t="s">
        <v>2148</v>
      </c>
      <c r="AV679" s="56">
        <v>733</v>
      </c>
      <c r="AX679" s="56">
        <v>470</v>
      </c>
      <c r="AZ679" s="56">
        <v>676</v>
      </c>
      <c r="BB679" s="56">
        <v>725.5</v>
      </c>
    </row>
    <row r="680" spans="1:54" ht="16" x14ac:dyDescent="0.2">
      <c r="A680" s="56">
        <v>679</v>
      </c>
      <c r="B680" s="56">
        <v>678</v>
      </c>
      <c r="C680" s="56" t="s">
        <v>479</v>
      </c>
      <c r="D680" s="56" t="s">
        <v>976</v>
      </c>
      <c r="E680" s="56" t="s">
        <v>264</v>
      </c>
      <c r="F680" s="56" t="s">
        <v>76</v>
      </c>
      <c r="G680" s="56" t="s">
        <v>48</v>
      </c>
      <c r="H680" s="56" t="s">
        <v>62</v>
      </c>
      <c r="I680" s="56" t="s">
        <v>59</v>
      </c>
      <c r="J680" s="56" t="s">
        <v>103</v>
      </c>
      <c r="K680" s="56">
        <v>14.4</v>
      </c>
      <c r="L680" s="56" t="s">
        <v>52</v>
      </c>
      <c r="M680" s="56">
        <v>38.299999999999997</v>
      </c>
      <c r="N680" s="56">
        <v>364</v>
      </c>
      <c r="O680" s="56">
        <v>26.2</v>
      </c>
      <c r="P680" s="56">
        <v>714</v>
      </c>
      <c r="Q680" s="56">
        <v>3.8</v>
      </c>
      <c r="R680" s="56" t="s">
        <v>53</v>
      </c>
      <c r="S680" s="56">
        <v>100</v>
      </c>
      <c r="T680" s="56">
        <v>2</v>
      </c>
      <c r="U680" s="56">
        <v>100</v>
      </c>
      <c r="V680" s="56">
        <v>11</v>
      </c>
      <c r="W680" s="56">
        <v>100</v>
      </c>
      <c r="X680" s="56">
        <v>6</v>
      </c>
      <c r="Y680" s="56">
        <v>4.3</v>
      </c>
      <c r="Z680" s="56" t="s">
        <v>53</v>
      </c>
      <c r="AA680" s="56">
        <v>45.6</v>
      </c>
      <c r="AB680" s="56">
        <v>383</v>
      </c>
      <c r="AC680" s="56">
        <v>25.4</v>
      </c>
      <c r="AD680" s="56" t="s">
        <v>53</v>
      </c>
      <c r="AE680" s="56">
        <v>26</v>
      </c>
      <c r="AF680" s="56">
        <v>701</v>
      </c>
      <c r="AG680" s="56" t="s">
        <v>2148</v>
      </c>
      <c r="AH680" s="56">
        <v>364</v>
      </c>
      <c r="AJ680" s="56">
        <v>714</v>
      </c>
      <c r="AL680" s="56">
        <v>801</v>
      </c>
      <c r="AM680" s="56" t="s">
        <v>2148</v>
      </c>
      <c r="AN680" s="56">
        <v>2</v>
      </c>
      <c r="AP680" s="56">
        <v>11</v>
      </c>
      <c r="AR680" s="56">
        <v>6</v>
      </c>
      <c r="AT680" s="56">
        <v>801</v>
      </c>
      <c r="AU680" s="56" t="s">
        <v>2148</v>
      </c>
      <c r="AV680" s="56">
        <v>383</v>
      </c>
      <c r="AX680" s="56">
        <v>801</v>
      </c>
      <c r="AY680" s="56" t="s">
        <v>2148</v>
      </c>
      <c r="AZ680" s="56">
        <v>678</v>
      </c>
      <c r="BB680" s="56">
        <v>625.5</v>
      </c>
    </row>
    <row r="681" spans="1:54" ht="16" x14ac:dyDescent="0.2">
      <c r="A681" s="56">
        <v>680</v>
      </c>
      <c r="B681" s="56">
        <v>678</v>
      </c>
      <c r="C681" s="56" t="s">
        <v>765</v>
      </c>
      <c r="D681" s="56" t="s">
        <v>1107</v>
      </c>
      <c r="E681" s="56" t="s">
        <v>767</v>
      </c>
      <c r="F681" s="56" t="s">
        <v>76</v>
      </c>
      <c r="G681" s="56" t="s">
        <v>77</v>
      </c>
      <c r="H681" s="56" t="s">
        <v>49</v>
      </c>
      <c r="I681" s="56" t="s">
        <v>50</v>
      </c>
      <c r="J681" s="56" t="s">
        <v>64</v>
      </c>
      <c r="K681" s="56">
        <v>17.399999999999999</v>
      </c>
      <c r="L681" s="56" t="s">
        <v>52</v>
      </c>
      <c r="M681" s="56">
        <v>13</v>
      </c>
      <c r="N681" s="56" t="s">
        <v>52</v>
      </c>
      <c r="O681" s="56">
        <v>15.8</v>
      </c>
      <c r="P681" s="56" t="s">
        <v>53</v>
      </c>
      <c r="Q681" s="56">
        <v>44.8</v>
      </c>
      <c r="R681" s="56">
        <v>417</v>
      </c>
      <c r="S681" s="56">
        <v>17.8</v>
      </c>
      <c r="T681" s="56">
        <v>751</v>
      </c>
      <c r="U681" s="56">
        <v>6.7</v>
      </c>
      <c r="V681" s="56" t="s">
        <v>53</v>
      </c>
      <c r="W681" s="56">
        <v>5.2</v>
      </c>
      <c r="X681" s="56" t="s">
        <v>53</v>
      </c>
      <c r="Y681" s="56">
        <v>69.599999999999994</v>
      </c>
      <c r="Z681" s="56">
        <v>539</v>
      </c>
      <c r="AA681" s="56">
        <v>29.6</v>
      </c>
      <c r="AB681" s="56">
        <v>554</v>
      </c>
      <c r="AC681" s="56">
        <v>67.400000000000006</v>
      </c>
      <c r="AD681" s="56">
        <v>360</v>
      </c>
      <c r="AE681" s="56">
        <v>26</v>
      </c>
      <c r="AF681" s="56">
        <v>701</v>
      </c>
      <c r="AG681" s="56" t="s">
        <v>2148</v>
      </c>
      <c r="AH681" s="56">
        <v>701</v>
      </c>
      <c r="AI681" s="56" t="s">
        <v>2148</v>
      </c>
      <c r="AJ681" s="56">
        <v>801</v>
      </c>
      <c r="AK681" s="56" t="s">
        <v>2148</v>
      </c>
      <c r="AL681" s="56">
        <v>417</v>
      </c>
      <c r="AN681" s="56">
        <v>751</v>
      </c>
      <c r="AP681" s="56">
        <v>801</v>
      </c>
      <c r="AQ681" s="56" t="s">
        <v>2148</v>
      </c>
      <c r="AR681" s="56">
        <v>801</v>
      </c>
      <c r="AS681" s="56" t="s">
        <v>2148</v>
      </c>
      <c r="AT681" s="56">
        <v>539</v>
      </c>
      <c r="AV681" s="56">
        <v>554</v>
      </c>
      <c r="AX681" s="56">
        <v>360</v>
      </c>
      <c r="AZ681" s="56">
        <v>678</v>
      </c>
      <c r="BB681" s="56">
        <v>675.5</v>
      </c>
    </row>
    <row r="682" spans="1:54" ht="16" x14ac:dyDescent="0.2">
      <c r="A682" s="56">
        <v>681</v>
      </c>
      <c r="B682" s="56">
        <v>680</v>
      </c>
      <c r="C682" s="56" t="s">
        <v>1122</v>
      </c>
      <c r="D682" s="56" t="s">
        <v>1123</v>
      </c>
      <c r="E682" s="56" t="s">
        <v>96</v>
      </c>
      <c r="F682" s="56" t="s">
        <v>76</v>
      </c>
      <c r="G682" s="56" t="s">
        <v>77</v>
      </c>
      <c r="H682" s="56" t="s">
        <v>49</v>
      </c>
      <c r="I682" s="56" t="s">
        <v>59</v>
      </c>
      <c r="J682" s="56" t="s">
        <v>51</v>
      </c>
      <c r="K682" s="56">
        <v>17.600000000000001</v>
      </c>
      <c r="L682" s="56">
        <v>696</v>
      </c>
      <c r="M682" s="56">
        <v>25.5</v>
      </c>
      <c r="N682" s="56">
        <v>531</v>
      </c>
      <c r="O682" s="56">
        <v>85.2</v>
      </c>
      <c r="P682" s="56">
        <v>133</v>
      </c>
      <c r="Q682" s="56">
        <v>2.5</v>
      </c>
      <c r="R682" s="56" t="s">
        <v>53</v>
      </c>
      <c r="S682" s="56">
        <v>40.1</v>
      </c>
      <c r="T682" s="56">
        <v>498</v>
      </c>
      <c r="U682" s="56">
        <v>70.5</v>
      </c>
      <c r="V682" s="56">
        <v>275</v>
      </c>
      <c r="W682" s="56">
        <v>73.3</v>
      </c>
      <c r="X682" s="56">
        <v>246</v>
      </c>
      <c r="Y682" s="56">
        <v>14.1</v>
      </c>
      <c r="Z682" s="56" t="s">
        <v>53</v>
      </c>
      <c r="AA682" s="56">
        <v>3.6</v>
      </c>
      <c r="AB682" s="56" t="s">
        <v>53</v>
      </c>
      <c r="AC682" s="56">
        <v>51.5</v>
      </c>
      <c r="AD682" s="56" t="s">
        <v>1124</v>
      </c>
      <c r="AE682" s="56">
        <v>25.9</v>
      </c>
      <c r="AF682" s="56">
        <v>696</v>
      </c>
      <c r="AH682" s="56">
        <v>531</v>
      </c>
      <c r="AJ682" s="56">
        <v>133</v>
      </c>
      <c r="AL682" s="56">
        <v>801</v>
      </c>
      <c r="AM682" s="56" t="s">
        <v>2148</v>
      </c>
      <c r="AN682" s="56">
        <v>498</v>
      </c>
      <c r="AP682" s="56">
        <v>275</v>
      </c>
      <c r="AR682" s="56">
        <v>246</v>
      </c>
      <c r="AT682" s="56">
        <v>801</v>
      </c>
      <c r="AU682" s="56" t="s">
        <v>2148</v>
      </c>
      <c r="AV682" s="56">
        <v>801</v>
      </c>
      <c r="AW682" s="56" t="s">
        <v>2148</v>
      </c>
      <c r="AX682" s="56">
        <v>673</v>
      </c>
      <c r="AY682" s="56" t="s">
        <v>2147</v>
      </c>
      <c r="AZ682" s="56">
        <v>680</v>
      </c>
      <c r="BB682" s="56">
        <v>655.5</v>
      </c>
    </row>
    <row r="683" spans="1:54" ht="16" x14ac:dyDescent="0.2">
      <c r="A683" s="56">
        <v>682</v>
      </c>
      <c r="B683" s="56">
        <v>680</v>
      </c>
      <c r="C683" s="56" t="s">
        <v>145</v>
      </c>
      <c r="D683" s="56" t="s">
        <v>301</v>
      </c>
      <c r="E683" s="56" t="s">
        <v>75</v>
      </c>
      <c r="F683" s="56" t="s">
        <v>76</v>
      </c>
      <c r="G683" s="56" t="s">
        <v>77</v>
      </c>
      <c r="H683" s="56" t="s">
        <v>62</v>
      </c>
      <c r="I683" s="56" t="s">
        <v>50</v>
      </c>
      <c r="J683" s="56" t="s">
        <v>64</v>
      </c>
      <c r="K683" s="56">
        <v>6.3</v>
      </c>
      <c r="L683" s="56" t="s">
        <v>52</v>
      </c>
      <c r="M683" s="56">
        <v>10.9</v>
      </c>
      <c r="N683" s="56" t="s">
        <v>52</v>
      </c>
      <c r="O683" s="56">
        <v>26.4</v>
      </c>
      <c r="P683" s="56">
        <v>707</v>
      </c>
      <c r="Q683" s="56">
        <v>79.7</v>
      </c>
      <c r="R683" s="56">
        <v>158</v>
      </c>
      <c r="S683" s="56">
        <v>7.2</v>
      </c>
      <c r="T683" s="56" t="s">
        <v>53</v>
      </c>
      <c r="U683" s="56">
        <v>8.8000000000000007</v>
      </c>
      <c r="V683" s="56" t="s">
        <v>53</v>
      </c>
      <c r="W683" s="56">
        <v>6.8</v>
      </c>
      <c r="X683" s="56" t="s">
        <v>53</v>
      </c>
      <c r="Y683" s="56">
        <v>46.2</v>
      </c>
      <c r="Z683" s="56" t="s">
        <v>53</v>
      </c>
      <c r="AA683" s="56">
        <v>1.3</v>
      </c>
      <c r="AB683" s="56" t="s">
        <v>53</v>
      </c>
      <c r="AC683" s="56">
        <v>37</v>
      </c>
      <c r="AD683" s="56" t="s">
        <v>53</v>
      </c>
      <c r="AE683" s="56">
        <v>25.9</v>
      </c>
      <c r="AF683" s="56">
        <v>701</v>
      </c>
      <c r="AG683" s="56" t="s">
        <v>2148</v>
      </c>
      <c r="AH683" s="56">
        <v>701</v>
      </c>
      <c r="AI683" s="56" t="s">
        <v>2148</v>
      </c>
      <c r="AJ683" s="56">
        <v>707</v>
      </c>
      <c r="AL683" s="56">
        <v>158</v>
      </c>
      <c r="AN683" s="56">
        <v>801</v>
      </c>
      <c r="AO683" s="56" t="s">
        <v>2148</v>
      </c>
      <c r="AP683" s="56">
        <v>801</v>
      </c>
      <c r="AQ683" s="56" t="s">
        <v>2148</v>
      </c>
      <c r="AR683" s="56">
        <v>801</v>
      </c>
      <c r="AS683" s="56" t="s">
        <v>2148</v>
      </c>
      <c r="AT683" s="56">
        <v>801</v>
      </c>
      <c r="AU683" s="56" t="s">
        <v>2148</v>
      </c>
      <c r="AV683" s="56">
        <v>801</v>
      </c>
      <c r="AW683" s="56" t="s">
        <v>2148</v>
      </c>
      <c r="AX683" s="56">
        <v>801</v>
      </c>
      <c r="AY683" s="56" t="s">
        <v>2148</v>
      </c>
      <c r="AZ683" s="56">
        <v>680</v>
      </c>
      <c r="BB683" s="56">
        <v>765.5</v>
      </c>
    </row>
    <row r="684" spans="1:54" ht="16" x14ac:dyDescent="0.2">
      <c r="A684" s="56">
        <v>683</v>
      </c>
      <c r="B684" s="56">
        <v>680</v>
      </c>
      <c r="C684" s="56" t="s">
        <v>406</v>
      </c>
      <c r="D684" s="56" t="s">
        <v>1375</v>
      </c>
      <c r="E684" s="56" t="s">
        <v>91</v>
      </c>
      <c r="F684" s="56" t="s">
        <v>76</v>
      </c>
      <c r="G684" s="56" t="s">
        <v>84</v>
      </c>
      <c r="H684" s="56" t="s">
        <v>49</v>
      </c>
      <c r="I684" s="56" t="s">
        <v>59</v>
      </c>
      <c r="J684" s="56" t="s">
        <v>51</v>
      </c>
      <c r="K684" s="56">
        <v>25.7</v>
      </c>
      <c r="L684" s="56">
        <v>493</v>
      </c>
      <c r="M684" s="56">
        <v>61.5</v>
      </c>
      <c r="N684" s="56">
        <v>187</v>
      </c>
      <c r="O684" s="56">
        <v>10.3</v>
      </c>
      <c r="P684" s="56" t="s">
        <v>53</v>
      </c>
      <c r="Q684" s="56">
        <v>5</v>
      </c>
      <c r="R684" s="56" t="s">
        <v>53</v>
      </c>
      <c r="S684" s="56">
        <v>36.5</v>
      </c>
      <c r="T684" s="56">
        <v>525</v>
      </c>
      <c r="U684" s="56">
        <v>17.8</v>
      </c>
      <c r="V684" s="56">
        <v>766</v>
      </c>
      <c r="W684" s="56">
        <v>23.9</v>
      </c>
      <c r="X684" s="56">
        <v>704</v>
      </c>
      <c r="Y684" s="56">
        <v>41.1</v>
      </c>
      <c r="Z684" s="56" t="s">
        <v>53</v>
      </c>
      <c r="AA684" s="56">
        <v>4.8</v>
      </c>
      <c r="AB684" s="56" t="s">
        <v>53</v>
      </c>
      <c r="AC684" s="56">
        <v>64.400000000000006</v>
      </c>
      <c r="AD684" s="56" t="s">
        <v>1018</v>
      </c>
      <c r="AE684" s="56">
        <v>25.9</v>
      </c>
      <c r="AF684" s="56">
        <v>493</v>
      </c>
      <c r="AH684" s="56">
        <v>187</v>
      </c>
      <c r="AJ684" s="56">
        <v>801</v>
      </c>
      <c r="AK684" s="56" t="s">
        <v>2148</v>
      </c>
      <c r="AL684" s="56">
        <v>801</v>
      </c>
      <c r="AM684" s="56" t="s">
        <v>2148</v>
      </c>
      <c r="AN684" s="56">
        <v>525</v>
      </c>
      <c r="AP684" s="56">
        <v>766</v>
      </c>
      <c r="AR684" s="56">
        <v>704</v>
      </c>
      <c r="AT684" s="56">
        <v>801</v>
      </c>
      <c r="AU684" s="56" t="s">
        <v>2148</v>
      </c>
      <c r="AV684" s="56">
        <v>801</v>
      </c>
      <c r="AW684" s="56" t="s">
        <v>2148</v>
      </c>
      <c r="AX684" s="56">
        <v>413</v>
      </c>
      <c r="AY684" s="56" t="s">
        <v>2147</v>
      </c>
      <c r="AZ684" s="56">
        <v>680</v>
      </c>
      <c r="BB684" s="56">
        <v>645.5</v>
      </c>
    </row>
    <row r="685" spans="1:54" ht="16" x14ac:dyDescent="0.2">
      <c r="A685" s="56">
        <v>684</v>
      </c>
      <c r="B685" s="56">
        <v>680</v>
      </c>
      <c r="C685" s="56" t="s">
        <v>93</v>
      </c>
      <c r="D685" s="56" t="s">
        <v>1480</v>
      </c>
      <c r="E685" s="56" t="s">
        <v>574</v>
      </c>
      <c r="F685" s="56" t="s">
        <v>76</v>
      </c>
      <c r="G685" s="56" t="s">
        <v>84</v>
      </c>
      <c r="H685" s="56" t="s">
        <v>82</v>
      </c>
      <c r="I685" s="56" t="s">
        <v>59</v>
      </c>
      <c r="J685" s="56" t="s">
        <v>64</v>
      </c>
      <c r="K685" s="56">
        <v>30.1</v>
      </c>
      <c r="L685" s="56">
        <v>404</v>
      </c>
      <c r="M685" s="56">
        <v>55.3</v>
      </c>
      <c r="N685" s="56">
        <v>218</v>
      </c>
      <c r="O685" s="56">
        <v>20.399999999999999</v>
      </c>
      <c r="P685" s="56" t="s">
        <v>53</v>
      </c>
      <c r="Q685" s="56">
        <v>1.9</v>
      </c>
      <c r="R685" s="56" t="s">
        <v>53</v>
      </c>
      <c r="S685" s="56">
        <v>35.9</v>
      </c>
      <c r="T685" s="56">
        <v>531</v>
      </c>
      <c r="U685" s="56">
        <v>2.7</v>
      </c>
      <c r="V685" s="56" t="s">
        <v>53</v>
      </c>
      <c r="W685" s="56">
        <v>6.9</v>
      </c>
      <c r="X685" s="56" t="s">
        <v>53</v>
      </c>
      <c r="Y685" s="56">
        <v>27.3</v>
      </c>
      <c r="Z685" s="56" t="s">
        <v>53</v>
      </c>
      <c r="AA685" s="56">
        <v>29.1</v>
      </c>
      <c r="AB685" s="56">
        <v>567</v>
      </c>
      <c r="AC685" s="56">
        <v>53.3</v>
      </c>
      <c r="AD685" s="56" t="s">
        <v>737</v>
      </c>
      <c r="AE685" s="56">
        <v>25.9</v>
      </c>
      <c r="AF685" s="56">
        <v>404</v>
      </c>
      <c r="AH685" s="56">
        <v>218</v>
      </c>
      <c r="AJ685" s="56">
        <v>801</v>
      </c>
      <c r="AK685" s="56" t="s">
        <v>2148</v>
      </c>
      <c r="AL685" s="56">
        <v>801</v>
      </c>
      <c r="AM685" s="56" t="s">
        <v>2148</v>
      </c>
      <c r="AN685" s="56">
        <v>531</v>
      </c>
      <c r="AP685" s="56">
        <v>801</v>
      </c>
      <c r="AQ685" s="56" t="s">
        <v>2148</v>
      </c>
      <c r="AR685" s="56">
        <v>801</v>
      </c>
      <c r="AS685" s="56" t="s">
        <v>2148</v>
      </c>
      <c r="AT685" s="56">
        <v>801</v>
      </c>
      <c r="AU685" s="56" t="s">
        <v>2148</v>
      </c>
      <c r="AV685" s="56">
        <v>567</v>
      </c>
      <c r="AX685" s="56">
        <v>636</v>
      </c>
      <c r="AY685" s="56" t="s">
        <v>2147</v>
      </c>
      <c r="AZ685" s="56">
        <v>680</v>
      </c>
      <c r="BB685" s="56">
        <v>825.5</v>
      </c>
    </row>
    <row r="686" spans="1:54" ht="16" x14ac:dyDescent="0.2">
      <c r="A686" s="56">
        <v>685</v>
      </c>
      <c r="B686" s="56">
        <v>684</v>
      </c>
      <c r="C686" s="56" t="s">
        <v>482</v>
      </c>
      <c r="D686" s="56" t="s">
        <v>1086</v>
      </c>
      <c r="E686" s="56" t="s">
        <v>306</v>
      </c>
      <c r="F686" s="56" t="s">
        <v>69</v>
      </c>
      <c r="G686" s="56" t="s">
        <v>77</v>
      </c>
      <c r="H686" s="56" t="s">
        <v>82</v>
      </c>
      <c r="I686" s="56" t="s">
        <v>59</v>
      </c>
      <c r="J686" s="56" t="s">
        <v>64</v>
      </c>
      <c r="K686" s="56">
        <v>16.8</v>
      </c>
      <c r="L686" s="56" t="s">
        <v>52</v>
      </c>
      <c r="M686" s="56">
        <v>14.7</v>
      </c>
      <c r="N686" s="56" t="s">
        <v>52</v>
      </c>
      <c r="O686" s="56">
        <v>61.3</v>
      </c>
      <c r="P686" s="56">
        <v>293</v>
      </c>
      <c r="Q686" s="56">
        <v>6.9</v>
      </c>
      <c r="R686" s="56" t="s">
        <v>53</v>
      </c>
      <c r="S686" s="56">
        <v>8.4</v>
      </c>
      <c r="T686" s="56" t="s">
        <v>53</v>
      </c>
      <c r="U686" s="56">
        <v>39</v>
      </c>
      <c r="V686" s="56">
        <v>504</v>
      </c>
      <c r="W686" s="56">
        <v>44.5</v>
      </c>
      <c r="X686" s="56">
        <v>469</v>
      </c>
      <c r="Y686" s="56">
        <v>68.8</v>
      </c>
      <c r="Z686" s="56">
        <v>549</v>
      </c>
      <c r="AA686" s="56">
        <v>87</v>
      </c>
      <c r="AB686" s="56">
        <v>126</v>
      </c>
      <c r="AC686" s="56">
        <v>43.7</v>
      </c>
      <c r="AD686" s="56" t="s">
        <v>53</v>
      </c>
      <c r="AE686" s="56">
        <v>25.8</v>
      </c>
      <c r="AF686" s="56">
        <v>701</v>
      </c>
      <c r="AG686" s="56" t="s">
        <v>2148</v>
      </c>
      <c r="AH686" s="56">
        <v>701</v>
      </c>
      <c r="AI686" s="56" t="s">
        <v>2148</v>
      </c>
      <c r="AJ686" s="56">
        <v>293</v>
      </c>
      <c r="AL686" s="56">
        <v>801</v>
      </c>
      <c r="AM686" s="56" t="s">
        <v>2148</v>
      </c>
      <c r="AN686" s="56">
        <v>801</v>
      </c>
      <c r="AO686" s="56" t="s">
        <v>2148</v>
      </c>
      <c r="AP686" s="56">
        <v>504</v>
      </c>
      <c r="AR686" s="56">
        <v>469</v>
      </c>
      <c r="AT686" s="56">
        <v>549</v>
      </c>
      <c r="AV686" s="56">
        <v>126</v>
      </c>
      <c r="AX686" s="56">
        <v>801</v>
      </c>
      <c r="AY686" s="56" t="s">
        <v>2148</v>
      </c>
      <c r="AZ686" s="56">
        <v>684</v>
      </c>
      <c r="BB686" s="56">
        <v>665.5</v>
      </c>
    </row>
    <row r="687" spans="1:54" ht="16" x14ac:dyDescent="0.2">
      <c r="A687" s="56">
        <v>686</v>
      </c>
      <c r="B687" s="56">
        <v>684</v>
      </c>
      <c r="C687" s="56" t="s">
        <v>276</v>
      </c>
      <c r="D687" s="56" t="s">
        <v>277</v>
      </c>
      <c r="E687" s="56" t="s">
        <v>278</v>
      </c>
      <c r="F687" s="56" t="s">
        <v>76</v>
      </c>
      <c r="G687" s="56" t="s">
        <v>77</v>
      </c>
      <c r="H687" s="56" t="s">
        <v>49</v>
      </c>
      <c r="I687" s="56" t="s">
        <v>50</v>
      </c>
      <c r="J687" s="56" t="s">
        <v>64</v>
      </c>
      <c r="K687" s="56">
        <v>6.1</v>
      </c>
      <c r="L687" s="56" t="s">
        <v>52</v>
      </c>
      <c r="M687" s="56">
        <v>13.3</v>
      </c>
      <c r="N687" s="56" t="s">
        <v>52</v>
      </c>
      <c r="O687" s="56">
        <v>8.6</v>
      </c>
      <c r="P687" s="56" t="s">
        <v>53</v>
      </c>
      <c r="Q687" s="56">
        <v>74.8</v>
      </c>
      <c r="R687" s="56">
        <v>180</v>
      </c>
      <c r="S687" s="56">
        <v>7.7</v>
      </c>
      <c r="T687" s="56" t="s">
        <v>53</v>
      </c>
      <c r="U687" s="56">
        <v>2</v>
      </c>
      <c r="V687" s="56" t="s">
        <v>53</v>
      </c>
      <c r="W687" s="56">
        <v>6.3</v>
      </c>
      <c r="X687" s="56" t="s">
        <v>53</v>
      </c>
      <c r="Y687" s="56">
        <v>88.1</v>
      </c>
      <c r="Z687" s="56">
        <v>200</v>
      </c>
      <c r="AA687" s="56">
        <v>6.8</v>
      </c>
      <c r="AB687" s="56" t="s">
        <v>53</v>
      </c>
      <c r="AC687" s="56">
        <v>43.9</v>
      </c>
      <c r="AD687" s="56" t="s">
        <v>53</v>
      </c>
      <c r="AE687" s="56">
        <v>25.8</v>
      </c>
      <c r="AF687" s="56">
        <v>701</v>
      </c>
      <c r="AG687" s="56" t="s">
        <v>2148</v>
      </c>
      <c r="AH687" s="56">
        <v>701</v>
      </c>
      <c r="AI687" s="56" t="s">
        <v>2148</v>
      </c>
      <c r="AJ687" s="56">
        <v>801</v>
      </c>
      <c r="AK687" s="56" t="s">
        <v>2148</v>
      </c>
      <c r="AL687" s="56">
        <v>180</v>
      </c>
      <c r="AN687" s="56">
        <v>801</v>
      </c>
      <c r="AO687" s="56" t="s">
        <v>2148</v>
      </c>
      <c r="AP687" s="56">
        <v>801</v>
      </c>
      <c r="AQ687" s="56" t="s">
        <v>2148</v>
      </c>
      <c r="AR687" s="56">
        <v>801</v>
      </c>
      <c r="AS687" s="56" t="s">
        <v>2148</v>
      </c>
      <c r="AT687" s="56">
        <v>200</v>
      </c>
      <c r="AV687" s="56">
        <v>801</v>
      </c>
      <c r="AW687" s="56" t="s">
        <v>2148</v>
      </c>
      <c r="AX687" s="56">
        <v>801</v>
      </c>
      <c r="AY687" s="56" t="s">
        <v>2148</v>
      </c>
      <c r="AZ687" s="56">
        <v>684</v>
      </c>
      <c r="BB687" s="56">
        <v>715.5</v>
      </c>
    </row>
    <row r="688" spans="1:54" ht="16" x14ac:dyDescent="0.2">
      <c r="A688" s="56">
        <v>687</v>
      </c>
      <c r="B688" s="56">
        <v>686</v>
      </c>
      <c r="C688" s="56" t="s">
        <v>73</v>
      </c>
      <c r="D688" s="56" t="s">
        <v>74</v>
      </c>
      <c r="E688" s="56" t="s">
        <v>75</v>
      </c>
      <c r="F688" s="56" t="s">
        <v>76</v>
      </c>
      <c r="G688" s="56" t="s">
        <v>77</v>
      </c>
      <c r="H688" s="56" t="s">
        <v>49</v>
      </c>
      <c r="I688" s="56" t="s">
        <v>50</v>
      </c>
      <c r="J688" s="56" t="s">
        <v>64</v>
      </c>
      <c r="K688" s="56">
        <v>3.1</v>
      </c>
      <c r="L688" s="56" t="s">
        <v>52</v>
      </c>
      <c r="M688" s="56">
        <v>6.8</v>
      </c>
      <c r="N688" s="56" t="s">
        <v>52</v>
      </c>
      <c r="O688" s="56">
        <v>10.7</v>
      </c>
      <c r="P688" s="56" t="s">
        <v>53</v>
      </c>
      <c r="Q688" s="56">
        <v>94.5</v>
      </c>
      <c r="R688" s="56">
        <v>77</v>
      </c>
      <c r="S688" s="56">
        <v>7.2</v>
      </c>
      <c r="T688" s="56" t="s">
        <v>53</v>
      </c>
      <c r="U688" s="56">
        <v>5.2</v>
      </c>
      <c r="V688" s="56" t="s">
        <v>53</v>
      </c>
      <c r="W688" s="56">
        <v>4.0999999999999996</v>
      </c>
      <c r="X688" s="56" t="s">
        <v>53</v>
      </c>
      <c r="Y688" s="56">
        <v>26.4</v>
      </c>
      <c r="Z688" s="56" t="s">
        <v>53</v>
      </c>
      <c r="AA688" s="56">
        <v>26.2</v>
      </c>
      <c r="AB688" s="56">
        <v>621</v>
      </c>
      <c r="AC688" s="56">
        <v>35.299999999999997</v>
      </c>
      <c r="AD688" s="56" t="s">
        <v>53</v>
      </c>
      <c r="AE688" s="56">
        <v>25.7</v>
      </c>
      <c r="AF688" s="56">
        <v>701</v>
      </c>
      <c r="AG688" s="56" t="s">
        <v>2148</v>
      </c>
      <c r="AH688" s="56">
        <v>701</v>
      </c>
      <c r="AI688" s="56" t="s">
        <v>2148</v>
      </c>
      <c r="AJ688" s="56">
        <v>801</v>
      </c>
      <c r="AK688" s="56" t="s">
        <v>2148</v>
      </c>
      <c r="AL688" s="56">
        <v>77</v>
      </c>
      <c r="AN688" s="56">
        <v>801</v>
      </c>
      <c r="AO688" s="56" t="s">
        <v>2148</v>
      </c>
      <c r="AP688" s="56">
        <v>801</v>
      </c>
      <c r="AQ688" s="56" t="s">
        <v>2148</v>
      </c>
      <c r="AR688" s="56">
        <v>801</v>
      </c>
      <c r="AS688" s="56" t="s">
        <v>2148</v>
      </c>
      <c r="AT688" s="56">
        <v>801</v>
      </c>
      <c r="AU688" s="56" t="s">
        <v>2148</v>
      </c>
      <c r="AV688" s="56">
        <v>621</v>
      </c>
      <c r="AX688" s="56">
        <v>801</v>
      </c>
      <c r="AY688" s="56" t="s">
        <v>2148</v>
      </c>
      <c r="AZ688" s="56">
        <v>686</v>
      </c>
      <c r="BB688" s="56">
        <v>635.5</v>
      </c>
    </row>
    <row r="689" spans="1:54" ht="16" x14ac:dyDescent="0.2">
      <c r="A689" s="56">
        <v>688</v>
      </c>
      <c r="B689" s="56">
        <v>686</v>
      </c>
      <c r="D689" s="56" t="s">
        <v>523</v>
      </c>
      <c r="E689" s="56" t="s">
        <v>524</v>
      </c>
      <c r="F689" s="56" t="s">
        <v>76</v>
      </c>
      <c r="G689" s="56" t="s">
        <v>48</v>
      </c>
      <c r="H689" s="56" t="s">
        <v>49</v>
      </c>
      <c r="I689" s="56" t="s">
        <v>50</v>
      </c>
      <c r="J689" s="56" t="s">
        <v>64</v>
      </c>
      <c r="K689" s="56">
        <v>8.1</v>
      </c>
      <c r="L689" s="56" t="s">
        <v>52</v>
      </c>
      <c r="M689" s="56">
        <v>4.9000000000000004</v>
      </c>
      <c r="N689" s="56" t="s">
        <v>52</v>
      </c>
      <c r="O689" s="56">
        <v>49.3</v>
      </c>
      <c r="P689" s="56">
        <v>389</v>
      </c>
      <c r="Q689" s="56">
        <v>39.799999999999997</v>
      </c>
      <c r="R689" s="56">
        <v>472</v>
      </c>
      <c r="S689" s="56">
        <v>68.099999999999994</v>
      </c>
      <c r="T689" s="56">
        <v>343</v>
      </c>
      <c r="U689" s="56">
        <v>42</v>
      </c>
      <c r="V689" s="56">
        <v>474</v>
      </c>
      <c r="W689" s="56">
        <v>43.4</v>
      </c>
      <c r="X689" s="56">
        <v>478</v>
      </c>
      <c r="Y689" s="56">
        <v>46.6</v>
      </c>
      <c r="Z689" s="56" t="s">
        <v>53</v>
      </c>
      <c r="AA689" s="56">
        <v>11.3</v>
      </c>
      <c r="AB689" s="56" t="s">
        <v>53</v>
      </c>
      <c r="AC689" s="56">
        <v>49.6</v>
      </c>
      <c r="AD689" s="56" t="s">
        <v>370</v>
      </c>
      <c r="AE689" s="56">
        <v>25.7</v>
      </c>
      <c r="AF689" s="56">
        <v>701</v>
      </c>
      <c r="AG689" s="56" t="s">
        <v>2148</v>
      </c>
      <c r="AH689" s="56">
        <v>701</v>
      </c>
      <c r="AI689" s="56" t="s">
        <v>2148</v>
      </c>
      <c r="AJ689" s="56">
        <v>389</v>
      </c>
      <c r="AL689" s="56">
        <v>472</v>
      </c>
      <c r="AN689" s="56">
        <v>343</v>
      </c>
      <c r="AP689" s="56">
        <v>474</v>
      </c>
      <c r="AR689" s="56">
        <v>478</v>
      </c>
      <c r="AT689" s="56">
        <v>801</v>
      </c>
      <c r="AU689" s="56" t="s">
        <v>2148</v>
      </c>
      <c r="AV689" s="56">
        <v>801</v>
      </c>
      <c r="AW689" s="56" t="s">
        <v>2148</v>
      </c>
      <c r="AX689" s="56">
        <v>711</v>
      </c>
      <c r="AY689" s="56" t="s">
        <v>2147</v>
      </c>
      <c r="AZ689" s="56">
        <v>686</v>
      </c>
    </row>
    <row r="690" spans="1:54" ht="16" x14ac:dyDescent="0.2">
      <c r="A690" s="56">
        <v>689</v>
      </c>
      <c r="B690" s="56">
        <v>688</v>
      </c>
      <c r="C690" s="56" t="s">
        <v>43</v>
      </c>
      <c r="D690" s="56" t="s">
        <v>1282</v>
      </c>
      <c r="E690" s="56" t="s">
        <v>487</v>
      </c>
      <c r="F690" s="56" t="s">
        <v>76</v>
      </c>
      <c r="G690" s="56" t="s">
        <v>77</v>
      </c>
      <c r="H690" s="56" t="s">
        <v>49</v>
      </c>
      <c r="I690" s="56" t="s">
        <v>59</v>
      </c>
      <c r="J690" s="56" t="s">
        <v>64</v>
      </c>
      <c r="K690" s="56">
        <v>22</v>
      </c>
      <c r="L690" s="56">
        <v>566</v>
      </c>
      <c r="M690" s="56">
        <v>20.100000000000001</v>
      </c>
      <c r="N690" s="56">
        <v>654</v>
      </c>
      <c r="O690" s="56">
        <v>94</v>
      </c>
      <c r="P690" s="56">
        <v>85</v>
      </c>
      <c r="Q690" s="56">
        <v>1.9</v>
      </c>
      <c r="R690" s="56" t="s">
        <v>53</v>
      </c>
      <c r="S690" s="56">
        <v>13.4</v>
      </c>
      <c r="T690" s="56" t="s">
        <v>53</v>
      </c>
      <c r="U690" s="56">
        <v>7</v>
      </c>
      <c r="V690" s="56" t="s">
        <v>53</v>
      </c>
      <c r="W690" s="56">
        <v>11.2</v>
      </c>
      <c r="X690" s="56" t="s">
        <v>53</v>
      </c>
      <c r="Y690" s="56">
        <v>22.1</v>
      </c>
      <c r="Z690" s="56" t="s">
        <v>53</v>
      </c>
      <c r="AA690" s="56">
        <v>64.099999999999994</v>
      </c>
      <c r="AB690" s="56">
        <v>243</v>
      </c>
      <c r="AC690" s="56">
        <v>43.3</v>
      </c>
      <c r="AD690" s="56" t="s">
        <v>53</v>
      </c>
      <c r="AE690" s="56">
        <v>25.6</v>
      </c>
      <c r="AF690" s="56">
        <v>566</v>
      </c>
      <c r="AH690" s="56">
        <v>654</v>
      </c>
      <c r="AJ690" s="56">
        <v>85</v>
      </c>
      <c r="AL690" s="56">
        <v>801</v>
      </c>
      <c r="AM690" s="56" t="s">
        <v>2148</v>
      </c>
      <c r="AN690" s="56">
        <v>801</v>
      </c>
      <c r="AO690" s="56" t="s">
        <v>2148</v>
      </c>
      <c r="AP690" s="56">
        <v>801</v>
      </c>
      <c r="AQ690" s="56" t="s">
        <v>2148</v>
      </c>
      <c r="AR690" s="56">
        <v>801</v>
      </c>
      <c r="AS690" s="56" t="s">
        <v>2148</v>
      </c>
      <c r="AT690" s="56">
        <v>801</v>
      </c>
      <c r="AU690" s="56" t="s">
        <v>2148</v>
      </c>
      <c r="AV690" s="56">
        <v>243</v>
      </c>
      <c r="AX690" s="56">
        <v>801</v>
      </c>
      <c r="AY690" s="56" t="s">
        <v>2148</v>
      </c>
      <c r="AZ690" s="56">
        <v>688</v>
      </c>
      <c r="BB690" s="56">
        <v>975.5</v>
      </c>
    </row>
    <row r="691" spans="1:54" ht="16" x14ac:dyDescent="0.2">
      <c r="A691" s="56">
        <v>690</v>
      </c>
      <c r="B691" s="56">
        <v>688</v>
      </c>
      <c r="C691" s="56">
        <v>576</v>
      </c>
      <c r="D691" s="56" t="s">
        <v>640</v>
      </c>
      <c r="E691" s="56" t="s">
        <v>68</v>
      </c>
      <c r="F691" s="56" t="s">
        <v>69</v>
      </c>
      <c r="G691" s="56" t="s">
        <v>58</v>
      </c>
      <c r="H691" s="56" t="s">
        <v>62</v>
      </c>
      <c r="I691" s="56" t="s">
        <v>50</v>
      </c>
      <c r="J691" s="56" t="s">
        <v>64</v>
      </c>
      <c r="K691" s="56">
        <v>9.4</v>
      </c>
      <c r="L691" s="56" t="s">
        <v>52</v>
      </c>
      <c r="M691" s="56">
        <v>15.4</v>
      </c>
      <c r="N691" s="56" t="s">
        <v>52</v>
      </c>
      <c r="O691" s="56">
        <v>96</v>
      </c>
      <c r="P691" s="56">
        <v>67</v>
      </c>
      <c r="Q691" s="56">
        <v>7</v>
      </c>
      <c r="R691" s="56" t="s">
        <v>53</v>
      </c>
      <c r="S691" s="56">
        <v>14.8</v>
      </c>
      <c r="T691" s="56" t="s">
        <v>53</v>
      </c>
      <c r="U691" s="56">
        <v>88.8</v>
      </c>
      <c r="V691" s="56">
        <v>179</v>
      </c>
      <c r="W691" s="56">
        <v>83.9</v>
      </c>
      <c r="X691" s="56">
        <v>178</v>
      </c>
      <c r="Y691" s="56">
        <v>60.4</v>
      </c>
      <c r="Z691" s="56">
        <v>686</v>
      </c>
      <c r="AA691" s="56">
        <v>2</v>
      </c>
      <c r="AB691" s="56" t="s">
        <v>53</v>
      </c>
      <c r="AC691" s="56">
        <v>47.7</v>
      </c>
      <c r="AD691" s="56" t="s">
        <v>641</v>
      </c>
      <c r="AE691" s="56">
        <v>25.6</v>
      </c>
      <c r="AF691" s="56">
        <v>701</v>
      </c>
      <c r="AG691" s="56" t="s">
        <v>2148</v>
      </c>
      <c r="AH691" s="56">
        <v>701</v>
      </c>
      <c r="AI691" s="56" t="s">
        <v>2148</v>
      </c>
      <c r="AJ691" s="56">
        <v>67</v>
      </c>
      <c r="AL691" s="56">
        <v>801</v>
      </c>
      <c r="AM691" s="56" t="s">
        <v>2148</v>
      </c>
      <c r="AN691" s="56">
        <v>801</v>
      </c>
      <c r="AO691" s="56" t="s">
        <v>2148</v>
      </c>
      <c r="AP691" s="56">
        <v>179</v>
      </c>
      <c r="AR691" s="56">
        <v>178</v>
      </c>
      <c r="AT691" s="56">
        <v>686</v>
      </c>
      <c r="AV691" s="56">
        <v>801</v>
      </c>
      <c r="AW691" s="56" t="s">
        <v>2148</v>
      </c>
      <c r="AX691" s="56">
        <v>765</v>
      </c>
      <c r="AY691" s="56" t="s">
        <v>2147</v>
      </c>
      <c r="AZ691" s="56">
        <v>688</v>
      </c>
      <c r="BB691" s="56">
        <v>576</v>
      </c>
    </row>
    <row r="692" spans="1:54" ht="16" x14ac:dyDescent="0.2">
      <c r="A692" s="56">
        <v>691</v>
      </c>
      <c r="B692" s="56">
        <v>688</v>
      </c>
      <c r="C692" s="56" t="s">
        <v>139</v>
      </c>
      <c r="D692" s="56" t="s">
        <v>1274</v>
      </c>
      <c r="E692" s="56" t="s">
        <v>205</v>
      </c>
      <c r="F692" s="56" t="s">
        <v>69</v>
      </c>
      <c r="G692" s="56" t="s">
        <v>84</v>
      </c>
      <c r="H692" s="56" t="s">
        <v>82</v>
      </c>
      <c r="I692" s="56" t="s">
        <v>50</v>
      </c>
      <c r="J692" s="56" t="s">
        <v>64</v>
      </c>
      <c r="K692" s="56">
        <v>21.6</v>
      </c>
      <c r="L692" s="56">
        <v>573</v>
      </c>
      <c r="M692" s="56">
        <v>8.1999999999999993</v>
      </c>
      <c r="N692" s="56" t="s">
        <v>52</v>
      </c>
      <c r="O692" s="56">
        <v>9.1</v>
      </c>
      <c r="P692" s="56" t="s">
        <v>53</v>
      </c>
      <c r="Q692" s="56">
        <v>27.7</v>
      </c>
      <c r="R692" s="56">
        <v>609</v>
      </c>
      <c r="S692" s="56">
        <v>36.5</v>
      </c>
      <c r="T692" s="56">
        <v>526</v>
      </c>
      <c r="U692" s="56">
        <v>51</v>
      </c>
      <c r="V692" s="56">
        <v>402</v>
      </c>
      <c r="W692" s="56">
        <v>55.6</v>
      </c>
      <c r="X692" s="56">
        <v>367</v>
      </c>
      <c r="Y692" s="56">
        <v>83.3</v>
      </c>
      <c r="Z692" s="56">
        <v>288</v>
      </c>
      <c r="AA692" s="56">
        <v>13.6</v>
      </c>
      <c r="AB692" s="56" t="s">
        <v>53</v>
      </c>
      <c r="AC692" s="56">
        <v>69.2</v>
      </c>
      <c r="AD692" s="56" t="s">
        <v>1275</v>
      </c>
      <c r="AE692" s="56">
        <v>25.6</v>
      </c>
      <c r="AF692" s="56">
        <v>573</v>
      </c>
      <c r="AH692" s="56">
        <v>701</v>
      </c>
      <c r="AI692" s="56" t="s">
        <v>2148</v>
      </c>
      <c r="AJ692" s="56">
        <v>801</v>
      </c>
      <c r="AK692" s="56" t="s">
        <v>2148</v>
      </c>
      <c r="AL692" s="56">
        <v>609</v>
      </c>
      <c r="AN692" s="56">
        <v>526</v>
      </c>
      <c r="AP692" s="56">
        <v>402</v>
      </c>
      <c r="AR692" s="56">
        <v>367</v>
      </c>
      <c r="AT692" s="56">
        <v>288</v>
      </c>
      <c r="AV692" s="56">
        <v>801</v>
      </c>
      <c r="AW692" s="56" t="s">
        <v>2148</v>
      </c>
      <c r="AX692" s="56">
        <v>326</v>
      </c>
      <c r="AY692" s="56" t="s">
        <v>2147</v>
      </c>
      <c r="AZ692" s="56">
        <v>688</v>
      </c>
      <c r="BB692" s="56">
        <v>735.5</v>
      </c>
    </row>
    <row r="693" spans="1:54" ht="16" x14ac:dyDescent="0.2">
      <c r="A693" s="56">
        <v>692</v>
      </c>
      <c r="B693" s="56">
        <v>691</v>
      </c>
      <c r="C693" s="56" t="s">
        <v>409</v>
      </c>
      <c r="D693" s="56" t="s">
        <v>619</v>
      </c>
      <c r="E693" s="56" t="s">
        <v>357</v>
      </c>
      <c r="F693" s="56" t="s">
        <v>76</v>
      </c>
      <c r="G693" s="56" t="s">
        <v>77</v>
      </c>
      <c r="H693" s="56" t="s">
        <v>82</v>
      </c>
      <c r="I693" s="56" t="s">
        <v>59</v>
      </c>
      <c r="J693" s="56" t="s">
        <v>64</v>
      </c>
      <c r="K693" s="56">
        <v>9.1999999999999993</v>
      </c>
      <c r="L693" s="56" t="s">
        <v>52</v>
      </c>
      <c r="M693" s="56">
        <v>4.5</v>
      </c>
      <c r="N693" s="56" t="s">
        <v>52</v>
      </c>
      <c r="O693" s="56">
        <v>5.6</v>
      </c>
      <c r="P693" s="56" t="s">
        <v>53</v>
      </c>
      <c r="Q693" s="56">
        <v>31.3</v>
      </c>
      <c r="R693" s="56">
        <v>571</v>
      </c>
      <c r="S693" s="56">
        <v>77.099999999999994</v>
      </c>
      <c r="T693" s="56">
        <v>311</v>
      </c>
      <c r="U693" s="56">
        <v>100</v>
      </c>
      <c r="V693" s="56">
        <v>19</v>
      </c>
      <c r="W693" s="56">
        <v>100</v>
      </c>
      <c r="X693" s="56">
        <v>13</v>
      </c>
      <c r="Y693" s="56">
        <v>51.3</v>
      </c>
      <c r="Z693" s="56" t="s">
        <v>53</v>
      </c>
      <c r="AA693" s="56">
        <v>53.6</v>
      </c>
      <c r="AB693" s="56">
        <v>315</v>
      </c>
      <c r="AC693" s="56">
        <v>45.4</v>
      </c>
      <c r="AD693" s="56" t="s">
        <v>53</v>
      </c>
      <c r="AE693" s="56">
        <v>25.4</v>
      </c>
      <c r="AF693" s="56">
        <v>701</v>
      </c>
      <c r="AG693" s="56" t="s">
        <v>2148</v>
      </c>
      <c r="AH693" s="56">
        <v>701</v>
      </c>
      <c r="AI693" s="56" t="s">
        <v>2148</v>
      </c>
      <c r="AJ693" s="56">
        <v>801</v>
      </c>
      <c r="AK693" s="56" t="s">
        <v>2148</v>
      </c>
      <c r="AL693" s="56">
        <v>571</v>
      </c>
      <c r="AN693" s="56">
        <v>311</v>
      </c>
      <c r="AP693" s="56">
        <v>19</v>
      </c>
      <c r="AR693" s="56">
        <v>13</v>
      </c>
      <c r="AT693" s="56">
        <v>801</v>
      </c>
      <c r="AU693" s="56" t="s">
        <v>2148</v>
      </c>
      <c r="AV693" s="56">
        <v>315</v>
      </c>
      <c r="AX693" s="56">
        <v>801</v>
      </c>
      <c r="AY693" s="56" t="s">
        <v>2148</v>
      </c>
      <c r="AZ693" s="56">
        <v>691</v>
      </c>
      <c r="BB693" s="56">
        <v>615.5</v>
      </c>
    </row>
    <row r="694" spans="1:54" ht="16" x14ac:dyDescent="0.2">
      <c r="A694" s="56">
        <v>693</v>
      </c>
      <c r="B694" s="56">
        <v>691</v>
      </c>
      <c r="C694" s="56" t="s">
        <v>292</v>
      </c>
      <c r="D694" s="56" t="s">
        <v>1576</v>
      </c>
      <c r="E694" s="56" t="s">
        <v>220</v>
      </c>
      <c r="F694" s="56" t="s">
        <v>47</v>
      </c>
      <c r="G694" s="56" t="s">
        <v>84</v>
      </c>
      <c r="H694" s="56" t="s">
        <v>82</v>
      </c>
      <c r="I694" s="56" t="s">
        <v>50</v>
      </c>
      <c r="J694" s="56" t="s">
        <v>64</v>
      </c>
      <c r="K694" s="56">
        <v>36.799999999999997</v>
      </c>
      <c r="L694" s="56">
        <v>327</v>
      </c>
      <c r="M694" s="56">
        <v>9.1999999999999993</v>
      </c>
      <c r="N694" s="56" t="s">
        <v>52</v>
      </c>
      <c r="O694" s="56">
        <v>20</v>
      </c>
      <c r="P694" s="56" t="s">
        <v>53</v>
      </c>
      <c r="Q694" s="56">
        <v>15.7</v>
      </c>
      <c r="R694" s="56">
        <v>788</v>
      </c>
      <c r="S694" s="56">
        <v>3.8</v>
      </c>
      <c r="T694" s="56" t="s">
        <v>53</v>
      </c>
      <c r="U694" s="56">
        <v>2.4</v>
      </c>
      <c r="V694" s="56" t="s">
        <v>53</v>
      </c>
      <c r="W694" s="56">
        <v>7</v>
      </c>
      <c r="X694" s="56" t="s">
        <v>53</v>
      </c>
      <c r="Y694" s="56">
        <v>80.5</v>
      </c>
      <c r="Z694" s="56">
        <v>344</v>
      </c>
      <c r="AA694" s="56">
        <v>32.299999999999997</v>
      </c>
      <c r="AB694" s="56">
        <v>525</v>
      </c>
      <c r="AC694" s="56">
        <v>63.9</v>
      </c>
      <c r="AD694" s="56" t="s">
        <v>431</v>
      </c>
      <c r="AE694" s="56">
        <v>25.4</v>
      </c>
      <c r="AF694" s="56">
        <v>327</v>
      </c>
      <c r="AH694" s="56">
        <v>701</v>
      </c>
      <c r="AI694" s="56" t="s">
        <v>2148</v>
      </c>
      <c r="AJ694" s="56">
        <v>801</v>
      </c>
      <c r="AK694" s="56" t="s">
        <v>2148</v>
      </c>
      <c r="AL694" s="56">
        <v>788</v>
      </c>
      <c r="AN694" s="56">
        <v>801</v>
      </c>
      <c r="AO694" s="56" t="s">
        <v>2148</v>
      </c>
      <c r="AP694" s="56">
        <v>801</v>
      </c>
      <c r="AQ694" s="56" t="s">
        <v>2148</v>
      </c>
      <c r="AR694" s="56">
        <v>801</v>
      </c>
      <c r="AS694" s="56" t="s">
        <v>2148</v>
      </c>
      <c r="AT694" s="56">
        <v>344</v>
      </c>
      <c r="AV694" s="56">
        <v>525</v>
      </c>
      <c r="AX694" s="56">
        <v>425</v>
      </c>
      <c r="AY694" s="56" t="s">
        <v>2147</v>
      </c>
      <c r="AZ694" s="56">
        <v>691</v>
      </c>
      <c r="BB694" s="56">
        <v>695.5</v>
      </c>
    </row>
    <row r="695" spans="1:54" ht="16" x14ac:dyDescent="0.2">
      <c r="A695" s="56">
        <v>694</v>
      </c>
      <c r="B695" s="56">
        <v>691</v>
      </c>
      <c r="C695" s="56" t="s">
        <v>445</v>
      </c>
      <c r="D695" s="56" t="s">
        <v>1051</v>
      </c>
      <c r="E695" s="56" t="s">
        <v>216</v>
      </c>
      <c r="F695" s="56" t="s">
        <v>69</v>
      </c>
      <c r="G695" s="56" t="s">
        <v>77</v>
      </c>
      <c r="H695" s="56" t="s">
        <v>62</v>
      </c>
      <c r="I695" s="56" t="s">
        <v>50</v>
      </c>
      <c r="J695" s="56" t="s">
        <v>64</v>
      </c>
      <c r="K695" s="56">
        <v>16</v>
      </c>
      <c r="L695" s="56" t="s">
        <v>52</v>
      </c>
      <c r="M695" s="56">
        <v>11.9</v>
      </c>
      <c r="N695" s="56" t="s">
        <v>52</v>
      </c>
      <c r="O695" s="56">
        <v>77.3</v>
      </c>
      <c r="P695" s="56">
        <v>181</v>
      </c>
      <c r="Q695" s="56">
        <v>13.3</v>
      </c>
      <c r="R695" s="56" t="s">
        <v>53</v>
      </c>
      <c r="S695" s="56">
        <v>39.4</v>
      </c>
      <c r="T695" s="56">
        <v>505</v>
      </c>
      <c r="U695" s="56">
        <v>17.7</v>
      </c>
      <c r="V695" s="56">
        <v>768</v>
      </c>
      <c r="W695" s="56">
        <v>23.9</v>
      </c>
      <c r="X695" s="56">
        <v>708</v>
      </c>
      <c r="Y695" s="56">
        <v>71</v>
      </c>
      <c r="Z695" s="56">
        <v>512</v>
      </c>
      <c r="AA695" s="56">
        <v>27.7</v>
      </c>
      <c r="AB695" s="56">
        <v>600</v>
      </c>
      <c r="AC695" s="56">
        <v>38.700000000000003</v>
      </c>
      <c r="AD695" s="56" t="s">
        <v>53</v>
      </c>
      <c r="AE695" s="56">
        <v>25.4</v>
      </c>
      <c r="AF695" s="56">
        <v>701</v>
      </c>
      <c r="AG695" s="56" t="s">
        <v>2148</v>
      </c>
      <c r="AH695" s="56">
        <v>701</v>
      </c>
      <c r="AI695" s="56" t="s">
        <v>2148</v>
      </c>
      <c r="AJ695" s="56">
        <v>181</v>
      </c>
      <c r="AL695" s="56">
        <v>801</v>
      </c>
      <c r="AM695" s="56" t="s">
        <v>2148</v>
      </c>
      <c r="AN695" s="56">
        <v>505</v>
      </c>
      <c r="AP695" s="56">
        <v>768</v>
      </c>
      <c r="AR695" s="56">
        <v>708</v>
      </c>
      <c r="AT695" s="56">
        <v>512</v>
      </c>
      <c r="AV695" s="56">
        <v>600</v>
      </c>
      <c r="AX695" s="56">
        <v>801</v>
      </c>
      <c r="AY695" s="56" t="s">
        <v>2148</v>
      </c>
      <c r="AZ695" s="56">
        <v>691</v>
      </c>
      <c r="BB695" s="56">
        <v>745.5</v>
      </c>
    </row>
    <row r="696" spans="1:54" ht="16" x14ac:dyDescent="0.2">
      <c r="A696" s="56">
        <v>695</v>
      </c>
      <c r="B696" s="56">
        <v>691</v>
      </c>
      <c r="C696" s="56" t="s">
        <v>181</v>
      </c>
      <c r="D696" s="56" t="s">
        <v>1238</v>
      </c>
      <c r="E696" s="56" t="s">
        <v>130</v>
      </c>
      <c r="F696" s="56" t="s">
        <v>76</v>
      </c>
      <c r="G696" s="56" t="s">
        <v>84</v>
      </c>
      <c r="H696" s="56" t="s">
        <v>49</v>
      </c>
      <c r="I696" s="56" t="s">
        <v>50</v>
      </c>
      <c r="J696" s="56" t="s">
        <v>51</v>
      </c>
      <c r="K696" s="56">
        <v>20.5</v>
      </c>
      <c r="L696" s="56">
        <v>601</v>
      </c>
      <c r="M696" s="56">
        <v>26</v>
      </c>
      <c r="N696" s="56">
        <v>519</v>
      </c>
      <c r="O696" s="56">
        <v>11.6</v>
      </c>
      <c r="P696" s="56" t="s">
        <v>53</v>
      </c>
      <c r="Q696" s="56">
        <v>34.299999999999997</v>
      </c>
      <c r="R696" s="56">
        <v>531</v>
      </c>
      <c r="S696" s="56">
        <v>5</v>
      </c>
      <c r="T696" s="56" t="s">
        <v>53</v>
      </c>
      <c r="U696" s="56">
        <v>5.3</v>
      </c>
      <c r="V696" s="56" t="s">
        <v>53</v>
      </c>
      <c r="W696" s="56">
        <v>10.1</v>
      </c>
      <c r="X696" s="56" t="s">
        <v>53</v>
      </c>
      <c r="Y696" s="56">
        <v>81.2</v>
      </c>
      <c r="Z696" s="56">
        <v>327</v>
      </c>
      <c r="AA696" s="56">
        <v>15.8</v>
      </c>
      <c r="AB696" s="56" t="s">
        <v>53</v>
      </c>
      <c r="AC696" s="56">
        <v>65.2</v>
      </c>
      <c r="AD696" s="56" t="s">
        <v>1239</v>
      </c>
      <c r="AE696" s="56">
        <v>25.4</v>
      </c>
      <c r="AF696" s="56">
        <v>601</v>
      </c>
      <c r="AH696" s="56">
        <v>519</v>
      </c>
      <c r="AJ696" s="56">
        <v>801</v>
      </c>
      <c r="AK696" s="56" t="s">
        <v>2148</v>
      </c>
      <c r="AL696" s="56">
        <v>531</v>
      </c>
      <c r="AN696" s="56">
        <v>801</v>
      </c>
      <c r="AO696" s="56" t="s">
        <v>2148</v>
      </c>
      <c r="AP696" s="56">
        <v>801</v>
      </c>
      <c r="AQ696" s="56" t="s">
        <v>2148</v>
      </c>
      <c r="AR696" s="56">
        <v>801</v>
      </c>
      <c r="AS696" s="56" t="s">
        <v>2148</v>
      </c>
      <c r="AT696" s="56">
        <v>327</v>
      </c>
      <c r="AV696" s="56">
        <v>801</v>
      </c>
      <c r="AW696" s="56" t="s">
        <v>2148</v>
      </c>
      <c r="AX696" s="56">
        <v>393</v>
      </c>
      <c r="AY696" s="56" t="s">
        <v>2147</v>
      </c>
      <c r="AZ696" s="56">
        <v>691</v>
      </c>
      <c r="BB696" s="56">
        <v>795.5</v>
      </c>
    </row>
    <row r="697" spans="1:54" ht="16" x14ac:dyDescent="0.2">
      <c r="A697" s="56">
        <v>696</v>
      </c>
      <c r="B697" s="56">
        <v>695</v>
      </c>
      <c r="C697" s="56" t="s">
        <v>611</v>
      </c>
      <c r="D697" s="56" t="s">
        <v>704</v>
      </c>
      <c r="E697" s="56" t="s">
        <v>46</v>
      </c>
      <c r="F697" s="56" t="s">
        <v>47</v>
      </c>
      <c r="G697" s="56" t="s">
        <v>58</v>
      </c>
      <c r="H697" s="56" t="s">
        <v>49</v>
      </c>
      <c r="I697" s="56" t="s">
        <v>50</v>
      </c>
      <c r="J697" s="56" t="s">
        <v>51</v>
      </c>
      <c r="K697" s="56">
        <v>10.199999999999999</v>
      </c>
      <c r="L697" s="56" t="s">
        <v>52</v>
      </c>
      <c r="M697" s="56">
        <v>17.899999999999999</v>
      </c>
      <c r="N697" s="56" t="s">
        <v>52</v>
      </c>
      <c r="O697" s="56">
        <v>28.7</v>
      </c>
      <c r="P697" s="56">
        <v>662</v>
      </c>
      <c r="Q697" s="56">
        <v>54.7</v>
      </c>
      <c r="R697" s="56">
        <v>330</v>
      </c>
      <c r="U697" s="56">
        <v>34.4</v>
      </c>
      <c r="V697" s="56">
        <v>547</v>
      </c>
      <c r="W697" s="56">
        <v>25.7</v>
      </c>
      <c r="X697" s="56">
        <v>675</v>
      </c>
      <c r="Y697" s="56">
        <v>25.8</v>
      </c>
      <c r="Z697" s="56" t="s">
        <v>53</v>
      </c>
      <c r="AA697" s="56">
        <v>41.3</v>
      </c>
      <c r="AB697" s="56">
        <v>423</v>
      </c>
      <c r="AC697" s="56">
        <v>38.700000000000003</v>
      </c>
      <c r="AD697" s="56" t="s">
        <v>53</v>
      </c>
      <c r="AE697" s="56">
        <v>25.3</v>
      </c>
      <c r="AF697" s="56">
        <v>701</v>
      </c>
      <c r="AG697" s="56" t="s">
        <v>2148</v>
      </c>
      <c r="AH697" s="56">
        <v>701</v>
      </c>
      <c r="AI697" s="56" t="s">
        <v>2148</v>
      </c>
      <c r="AJ697" s="56">
        <v>662</v>
      </c>
      <c r="AL697" s="56">
        <v>330</v>
      </c>
      <c r="AP697" s="56">
        <v>547</v>
      </c>
      <c r="AR697" s="56">
        <v>675</v>
      </c>
      <c r="AT697" s="56">
        <v>801</v>
      </c>
      <c r="AU697" s="56" t="s">
        <v>2148</v>
      </c>
      <c r="AV697" s="56">
        <v>423</v>
      </c>
      <c r="AX697" s="56">
        <v>801</v>
      </c>
      <c r="AY697" s="56" t="s">
        <v>2148</v>
      </c>
      <c r="AZ697" s="56">
        <v>695</v>
      </c>
      <c r="BB697" s="56">
        <v>605.5</v>
      </c>
    </row>
    <row r="698" spans="1:54" ht="16" x14ac:dyDescent="0.2">
      <c r="A698" s="56">
        <v>697</v>
      </c>
      <c r="B698" s="56">
        <v>696</v>
      </c>
      <c r="C698" s="56" t="s">
        <v>406</v>
      </c>
      <c r="D698" s="56" t="s">
        <v>620</v>
      </c>
      <c r="E698" s="56" t="s">
        <v>130</v>
      </c>
      <c r="F698" s="56" t="s">
        <v>76</v>
      </c>
      <c r="G698" s="56" t="s">
        <v>77</v>
      </c>
      <c r="H698" s="56" t="s">
        <v>49</v>
      </c>
      <c r="I698" s="56" t="s">
        <v>50</v>
      </c>
      <c r="J698" s="56" t="s">
        <v>51</v>
      </c>
      <c r="K698" s="56">
        <v>9.1999999999999993</v>
      </c>
      <c r="L698" s="56" t="s">
        <v>52</v>
      </c>
      <c r="M698" s="56">
        <v>94.7</v>
      </c>
      <c r="N698" s="56">
        <v>51</v>
      </c>
      <c r="O698" s="56">
        <v>26.5</v>
      </c>
      <c r="P698" s="56">
        <v>704</v>
      </c>
      <c r="Q698" s="56">
        <v>3.3</v>
      </c>
      <c r="R698" s="56" t="s">
        <v>53</v>
      </c>
      <c r="S698" s="56">
        <v>23.3</v>
      </c>
      <c r="T698" s="56">
        <v>673</v>
      </c>
      <c r="U698" s="56">
        <v>16.100000000000001</v>
      </c>
      <c r="V698" s="56">
        <v>796</v>
      </c>
      <c r="W698" s="56">
        <v>20.399999999999999</v>
      </c>
      <c r="X698" s="56">
        <v>757</v>
      </c>
      <c r="Y698" s="56">
        <v>29.4</v>
      </c>
      <c r="Z698" s="56" t="s">
        <v>53</v>
      </c>
      <c r="AA698" s="56">
        <v>8.9</v>
      </c>
      <c r="AB698" s="56" t="s">
        <v>53</v>
      </c>
      <c r="AC698" s="56">
        <v>45.6</v>
      </c>
      <c r="AD698" s="56" t="s">
        <v>53</v>
      </c>
      <c r="AE698" s="56">
        <v>25.2</v>
      </c>
      <c r="AF698" s="56">
        <v>701</v>
      </c>
      <c r="AG698" s="56" t="s">
        <v>2148</v>
      </c>
      <c r="AH698" s="56">
        <v>51</v>
      </c>
      <c r="AJ698" s="56">
        <v>704</v>
      </c>
      <c r="AL698" s="56">
        <v>801</v>
      </c>
      <c r="AM698" s="56" t="s">
        <v>2148</v>
      </c>
      <c r="AN698" s="56">
        <v>673</v>
      </c>
      <c r="AP698" s="56">
        <v>796</v>
      </c>
      <c r="AR698" s="56">
        <v>757</v>
      </c>
      <c r="AT698" s="56">
        <v>801</v>
      </c>
      <c r="AU698" s="56" t="s">
        <v>2148</v>
      </c>
      <c r="AV698" s="56">
        <v>801</v>
      </c>
      <c r="AW698" s="56" t="s">
        <v>2148</v>
      </c>
      <c r="AX698" s="56">
        <v>801</v>
      </c>
      <c r="AY698" s="56" t="s">
        <v>2148</v>
      </c>
      <c r="AZ698" s="56">
        <v>696</v>
      </c>
      <c r="BB698" s="56">
        <v>645.5</v>
      </c>
    </row>
    <row r="699" spans="1:54" ht="16" x14ac:dyDescent="0.2">
      <c r="A699" s="56">
        <v>698</v>
      </c>
      <c r="B699" s="56">
        <f>696</f>
        <v>696</v>
      </c>
      <c r="D699" s="56" t="s">
        <v>788</v>
      </c>
      <c r="E699" s="56" t="s">
        <v>216</v>
      </c>
      <c r="F699" s="56" t="s">
        <v>69</v>
      </c>
      <c r="G699" s="56" t="s">
        <v>58</v>
      </c>
      <c r="H699" s="56" t="s">
        <v>88</v>
      </c>
      <c r="I699" s="56" t="s">
        <v>50</v>
      </c>
      <c r="J699" s="56" t="s">
        <v>64</v>
      </c>
      <c r="K699" s="56">
        <v>11.2</v>
      </c>
      <c r="L699" s="56" t="s">
        <v>52</v>
      </c>
      <c r="M699" s="56">
        <v>14.6</v>
      </c>
      <c r="N699" s="56" t="s">
        <v>52</v>
      </c>
      <c r="O699" s="56">
        <v>84.8</v>
      </c>
      <c r="P699" s="56">
        <v>136</v>
      </c>
      <c r="Q699" s="56">
        <v>10</v>
      </c>
      <c r="R699" s="56" t="s">
        <v>53</v>
      </c>
      <c r="S699" s="56">
        <v>35.700000000000003</v>
      </c>
      <c r="T699" s="56">
        <v>533</v>
      </c>
      <c r="U699" s="56">
        <v>93.4</v>
      </c>
      <c r="V699" s="56">
        <v>139</v>
      </c>
      <c r="W699" s="56">
        <v>93.9</v>
      </c>
      <c r="X699" s="56">
        <v>115</v>
      </c>
      <c r="Y699" s="56">
        <v>47.8</v>
      </c>
      <c r="Z699" s="56" t="s">
        <v>53</v>
      </c>
      <c r="AA699" s="56">
        <v>1.4</v>
      </c>
      <c r="AB699" s="56" t="s">
        <v>53</v>
      </c>
      <c r="AC699" s="56">
        <v>30</v>
      </c>
      <c r="AD699" s="56" t="s">
        <v>53</v>
      </c>
      <c r="AE699" s="56">
        <v>25.2</v>
      </c>
      <c r="AF699" s="56">
        <v>701</v>
      </c>
      <c r="AG699" s="56" t="s">
        <v>2148</v>
      </c>
      <c r="AH699" s="56">
        <v>701</v>
      </c>
      <c r="AI699" s="56" t="s">
        <v>2148</v>
      </c>
      <c r="AJ699" s="56">
        <v>136</v>
      </c>
      <c r="AL699" s="56">
        <v>801</v>
      </c>
      <c r="AM699" s="56" t="s">
        <v>2148</v>
      </c>
      <c r="AN699" s="56">
        <v>533</v>
      </c>
      <c r="AP699" s="56">
        <v>139</v>
      </c>
      <c r="AR699" s="56">
        <v>115</v>
      </c>
      <c r="AT699" s="56">
        <v>801</v>
      </c>
      <c r="AU699" s="56" t="s">
        <v>2148</v>
      </c>
      <c r="AV699" s="56">
        <v>801</v>
      </c>
      <c r="AW699" s="56" t="s">
        <v>2148</v>
      </c>
      <c r="AX699" s="56">
        <v>801</v>
      </c>
      <c r="AY699" s="56" t="s">
        <v>2148</v>
      </c>
      <c r="AZ699" s="56">
        <v>696</v>
      </c>
      <c r="BA699" s="56" t="s">
        <v>2147</v>
      </c>
    </row>
    <row r="700" spans="1:54" ht="16" x14ac:dyDescent="0.2">
      <c r="A700" s="56">
        <v>699</v>
      </c>
      <c r="B700" s="56">
        <v>697</v>
      </c>
      <c r="C700" s="56" t="s">
        <v>93</v>
      </c>
      <c r="D700" s="56" t="s">
        <v>1484</v>
      </c>
      <c r="E700" s="56" t="s">
        <v>233</v>
      </c>
      <c r="F700" s="56" t="s">
        <v>76</v>
      </c>
      <c r="G700" s="56" t="s">
        <v>84</v>
      </c>
      <c r="H700" s="56" t="s">
        <v>82</v>
      </c>
      <c r="I700" s="56" t="s">
        <v>59</v>
      </c>
      <c r="J700" s="56" t="s">
        <v>64</v>
      </c>
      <c r="K700" s="56">
        <v>30.6</v>
      </c>
      <c r="L700" s="56">
        <v>400</v>
      </c>
      <c r="M700" s="56">
        <v>30.4</v>
      </c>
      <c r="N700" s="56">
        <v>468</v>
      </c>
      <c r="O700" s="56">
        <v>12.8</v>
      </c>
      <c r="P700" s="56" t="s">
        <v>53</v>
      </c>
      <c r="Q700" s="56">
        <v>4.5999999999999996</v>
      </c>
      <c r="R700" s="56" t="s">
        <v>53</v>
      </c>
      <c r="S700" s="56">
        <v>2.8</v>
      </c>
      <c r="T700" s="56" t="s">
        <v>53</v>
      </c>
      <c r="U700" s="56">
        <v>9.6999999999999993</v>
      </c>
      <c r="V700" s="56" t="s">
        <v>53</v>
      </c>
      <c r="W700" s="56">
        <v>15.4</v>
      </c>
      <c r="X700" s="56" t="s">
        <v>53</v>
      </c>
      <c r="Y700" s="56">
        <v>74</v>
      </c>
      <c r="Z700" s="56">
        <v>466</v>
      </c>
      <c r="AA700" s="56">
        <v>61.2</v>
      </c>
      <c r="AB700" s="56">
        <v>262</v>
      </c>
      <c r="AC700" s="56">
        <v>61</v>
      </c>
      <c r="AD700" s="56" t="s">
        <v>1113</v>
      </c>
      <c r="AE700" s="56">
        <v>25.1</v>
      </c>
      <c r="AF700" s="56">
        <v>400</v>
      </c>
      <c r="AH700" s="56">
        <v>468</v>
      </c>
      <c r="AJ700" s="56">
        <v>801</v>
      </c>
      <c r="AK700" s="56" t="s">
        <v>2148</v>
      </c>
      <c r="AL700" s="56">
        <v>801</v>
      </c>
      <c r="AM700" s="56" t="s">
        <v>2148</v>
      </c>
      <c r="AN700" s="56">
        <v>801</v>
      </c>
      <c r="AO700" s="56" t="s">
        <v>2148</v>
      </c>
      <c r="AP700" s="56">
        <v>801</v>
      </c>
      <c r="AQ700" s="56" t="s">
        <v>2148</v>
      </c>
      <c r="AR700" s="56">
        <v>801</v>
      </c>
      <c r="AS700" s="56" t="s">
        <v>2148</v>
      </c>
      <c r="AT700" s="56">
        <v>466</v>
      </c>
      <c r="AV700" s="56">
        <v>262</v>
      </c>
      <c r="AX700" s="56">
        <v>480</v>
      </c>
      <c r="AY700" s="56" t="s">
        <v>2147</v>
      </c>
      <c r="AZ700" s="56">
        <v>697</v>
      </c>
      <c r="BB700" s="56">
        <v>825.5</v>
      </c>
    </row>
    <row r="701" spans="1:54" ht="16" x14ac:dyDescent="0.2">
      <c r="A701" s="56">
        <v>700</v>
      </c>
      <c r="B701" s="56">
        <v>697</v>
      </c>
      <c r="C701" s="56" t="s">
        <v>126</v>
      </c>
      <c r="D701" s="56" t="s">
        <v>279</v>
      </c>
      <c r="E701" s="56" t="s">
        <v>75</v>
      </c>
      <c r="F701" s="56" t="s">
        <v>76</v>
      </c>
      <c r="G701" s="56" t="s">
        <v>77</v>
      </c>
      <c r="H701" s="56" t="s">
        <v>49</v>
      </c>
      <c r="I701" s="56" t="s">
        <v>50</v>
      </c>
      <c r="J701" s="56" t="s">
        <v>64</v>
      </c>
      <c r="K701" s="56">
        <v>6.1</v>
      </c>
      <c r="L701" s="56" t="s">
        <v>52</v>
      </c>
      <c r="M701" s="56">
        <v>7.2</v>
      </c>
      <c r="N701" s="56" t="s">
        <v>52</v>
      </c>
      <c r="O701" s="56">
        <v>28.6</v>
      </c>
      <c r="P701" s="56">
        <v>668</v>
      </c>
      <c r="Q701" s="56">
        <v>81.5</v>
      </c>
      <c r="R701" s="56">
        <v>149</v>
      </c>
      <c r="S701" s="56">
        <v>3.2</v>
      </c>
      <c r="T701" s="56" t="s">
        <v>53</v>
      </c>
      <c r="U701" s="56">
        <v>2.5</v>
      </c>
      <c r="V701" s="56" t="s">
        <v>53</v>
      </c>
      <c r="W701" s="56">
        <v>7.1</v>
      </c>
      <c r="X701" s="56" t="s">
        <v>53</v>
      </c>
      <c r="Y701" s="56">
        <v>36.6</v>
      </c>
      <c r="Z701" s="56" t="s">
        <v>53</v>
      </c>
      <c r="AA701" s="56">
        <v>2.8</v>
      </c>
      <c r="AB701" s="56" t="s">
        <v>53</v>
      </c>
      <c r="AC701" s="56">
        <v>40.5</v>
      </c>
      <c r="AD701" s="56" t="s">
        <v>53</v>
      </c>
      <c r="AE701" s="56">
        <v>25.1</v>
      </c>
      <c r="AF701" s="56">
        <v>701</v>
      </c>
      <c r="AG701" s="56" t="s">
        <v>2148</v>
      </c>
      <c r="AH701" s="56">
        <v>701</v>
      </c>
      <c r="AI701" s="56" t="s">
        <v>2148</v>
      </c>
      <c r="AJ701" s="56">
        <v>668</v>
      </c>
      <c r="AL701" s="56">
        <v>149</v>
      </c>
      <c r="AN701" s="56">
        <v>801</v>
      </c>
      <c r="AO701" s="56" t="s">
        <v>2148</v>
      </c>
      <c r="AP701" s="56">
        <v>801</v>
      </c>
      <c r="AQ701" s="56" t="s">
        <v>2148</v>
      </c>
      <c r="AR701" s="56">
        <v>801</v>
      </c>
      <c r="AS701" s="56" t="s">
        <v>2148</v>
      </c>
      <c r="AT701" s="56">
        <v>801</v>
      </c>
      <c r="AU701" s="56" t="s">
        <v>2148</v>
      </c>
      <c r="AV701" s="56">
        <v>801</v>
      </c>
      <c r="AW701" s="56" t="s">
        <v>2148</v>
      </c>
      <c r="AX701" s="56">
        <v>801</v>
      </c>
      <c r="AY701" s="56" t="s">
        <v>2148</v>
      </c>
      <c r="AZ701" s="56">
        <v>697</v>
      </c>
      <c r="BB701" s="56">
        <v>705.5</v>
      </c>
    </row>
    <row r="702" spans="1:54" ht="16" x14ac:dyDescent="0.2">
      <c r="A702" s="56">
        <v>701</v>
      </c>
      <c r="B702" s="56">
        <v>697</v>
      </c>
      <c r="C702" s="56" t="s">
        <v>765</v>
      </c>
      <c r="D702" s="56" t="s">
        <v>1303</v>
      </c>
      <c r="E702" s="56" t="s">
        <v>251</v>
      </c>
      <c r="F702" s="56" t="s">
        <v>76</v>
      </c>
      <c r="G702" s="56" t="s">
        <v>58</v>
      </c>
      <c r="H702" s="56" t="s">
        <v>88</v>
      </c>
      <c r="I702" s="56" t="s">
        <v>63</v>
      </c>
      <c r="J702" s="56" t="s">
        <v>64</v>
      </c>
      <c r="K702" s="56">
        <v>22.8</v>
      </c>
      <c r="L702" s="56">
        <v>550</v>
      </c>
      <c r="M702" s="56">
        <v>27.7</v>
      </c>
      <c r="N702" s="56">
        <v>499</v>
      </c>
      <c r="O702" s="56">
        <v>92.6</v>
      </c>
      <c r="P702" s="56">
        <v>91</v>
      </c>
      <c r="Q702" s="56">
        <v>1.4</v>
      </c>
      <c r="R702" s="56" t="s">
        <v>53</v>
      </c>
      <c r="S702" s="56">
        <v>26.2</v>
      </c>
      <c r="T702" s="56">
        <v>634</v>
      </c>
      <c r="U702" s="56">
        <v>39.200000000000003</v>
      </c>
      <c r="V702" s="56">
        <v>499</v>
      </c>
      <c r="W702" s="56">
        <v>35.200000000000003</v>
      </c>
      <c r="X702" s="56">
        <v>550</v>
      </c>
      <c r="Y702" s="56">
        <v>7.7</v>
      </c>
      <c r="Z702" s="56" t="s">
        <v>53</v>
      </c>
      <c r="AA702" s="56">
        <v>4.3</v>
      </c>
      <c r="AB702" s="56" t="s">
        <v>53</v>
      </c>
      <c r="AC702" s="56">
        <v>38.700000000000003</v>
      </c>
      <c r="AD702" s="56" t="s">
        <v>53</v>
      </c>
      <c r="AE702" s="56">
        <v>25.1</v>
      </c>
      <c r="AF702" s="56">
        <v>550</v>
      </c>
      <c r="AH702" s="56">
        <v>499</v>
      </c>
      <c r="AJ702" s="56">
        <v>91</v>
      </c>
      <c r="AL702" s="56">
        <v>801</v>
      </c>
      <c r="AM702" s="56" t="s">
        <v>2148</v>
      </c>
      <c r="AN702" s="56">
        <v>634</v>
      </c>
      <c r="AP702" s="56">
        <v>499</v>
      </c>
      <c r="AR702" s="56">
        <v>550</v>
      </c>
      <c r="AT702" s="56">
        <v>801</v>
      </c>
      <c r="AU702" s="56" t="s">
        <v>2148</v>
      </c>
      <c r="AV702" s="56">
        <v>801</v>
      </c>
      <c r="AW702" s="56" t="s">
        <v>2148</v>
      </c>
      <c r="AX702" s="56">
        <v>801</v>
      </c>
      <c r="AY702" s="56" t="s">
        <v>2148</v>
      </c>
      <c r="AZ702" s="56">
        <v>697</v>
      </c>
      <c r="BB702" s="56">
        <v>675.5</v>
      </c>
    </row>
    <row r="703" spans="1:54" ht="16" x14ac:dyDescent="0.2">
      <c r="A703" s="56">
        <v>702</v>
      </c>
      <c r="B703" s="56">
        <v>697</v>
      </c>
      <c r="C703" s="56" t="s">
        <v>482</v>
      </c>
      <c r="D703" s="56" t="s">
        <v>1036</v>
      </c>
      <c r="E703" s="56" t="s">
        <v>91</v>
      </c>
      <c r="F703" s="56" t="s">
        <v>76</v>
      </c>
      <c r="G703" s="56" t="s">
        <v>48</v>
      </c>
      <c r="H703" s="56" t="s">
        <v>62</v>
      </c>
      <c r="I703" s="56" t="s">
        <v>50</v>
      </c>
      <c r="J703" s="56" t="s">
        <v>64</v>
      </c>
      <c r="K703" s="56">
        <v>15.7</v>
      </c>
      <c r="L703" s="56" t="s">
        <v>52</v>
      </c>
      <c r="M703" s="56">
        <v>9.5</v>
      </c>
      <c r="N703" s="56" t="s">
        <v>52</v>
      </c>
      <c r="O703" s="56">
        <v>100</v>
      </c>
      <c r="P703" s="56">
        <v>13</v>
      </c>
      <c r="Q703" s="56">
        <v>29.1</v>
      </c>
      <c r="R703" s="56">
        <v>595</v>
      </c>
      <c r="S703" s="56">
        <v>3.1</v>
      </c>
      <c r="T703" s="56" t="s">
        <v>53</v>
      </c>
      <c r="U703" s="56">
        <v>22.6</v>
      </c>
      <c r="V703" s="56">
        <v>693</v>
      </c>
      <c r="W703" s="56">
        <v>24.3</v>
      </c>
      <c r="X703" s="56">
        <v>698</v>
      </c>
      <c r="Y703" s="56">
        <v>23.3</v>
      </c>
      <c r="Z703" s="56" t="s">
        <v>53</v>
      </c>
      <c r="AA703" s="56">
        <v>1.8</v>
      </c>
      <c r="AB703" s="56" t="s">
        <v>53</v>
      </c>
      <c r="AC703" s="56">
        <v>37.5</v>
      </c>
      <c r="AD703" s="56" t="s">
        <v>53</v>
      </c>
      <c r="AE703" s="56">
        <v>25.1</v>
      </c>
      <c r="AF703" s="56">
        <v>701</v>
      </c>
      <c r="AG703" s="56" t="s">
        <v>2148</v>
      </c>
      <c r="AH703" s="56">
        <v>701</v>
      </c>
      <c r="AI703" s="56" t="s">
        <v>2148</v>
      </c>
      <c r="AJ703" s="56">
        <v>13</v>
      </c>
      <c r="AL703" s="56">
        <v>595</v>
      </c>
      <c r="AN703" s="56">
        <v>801</v>
      </c>
      <c r="AO703" s="56" t="s">
        <v>2148</v>
      </c>
      <c r="AP703" s="56">
        <v>693</v>
      </c>
      <c r="AR703" s="56">
        <v>698</v>
      </c>
      <c r="AT703" s="56">
        <v>801</v>
      </c>
      <c r="AU703" s="56" t="s">
        <v>2148</v>
      </c>
      <c r="AV703" s="56">
        <v>801</v>
      </c>
      <c r="AW703" s="56" t="s">
        <v>2148</v>
      </c>
      <c r="AX703" s="56">
        <v>801</v>
      </c>
      <c r="AY703" s="56" t="s">
        <v>2148</v>
      </c>
      <c r="AZ703" s="56">
        <v>697</v>
      </c>
      <c r="BB703" s="56">
        <v>665.5</v>
      </c>
    </row>
    <row r="704" spans="1:54" ht="16" x14ac:dyDescent="0.2">
      <c r="A704" s="56">
        <v>703</v>
      </c>
      <c r="B704" s="56">
        <v>697</v>
      </c>
      <c r="C704" s="56" t="s">
        <v>479</v>
      </c>
      <c r="D704" s="56" t="s">
        <v>941</v>
      </c>
      <c r="E704" s="56" t="s">
        <v>435</v>
      </c>
      <c r="F704" s="56" t="s">
        <v>69</v>
      </c>
      <c r="G704" s="56" t="s">
        <v>77</v>
      </c>
      <c r="H704" s="56" t="s">
        <v>82</v>
      </c>
      <c r="I704" s="56" t="s">
        <v>50</v>
      </c>
      <c r="J704" s="56" t="s">
        <v>64</v>
      </c>
      <c r="K704" s="56">
        <v>13.8</v>
      </c>
      <c r="L704" s="56" t="s">
        <v>52</v>
      </c>
      <c r="M704" s="56">
        <v>10.199999999999999</v>
      </c>
      <c r="N704" s="56" t="s">
        <v>52</v>
      </c>
      <c r="O704" s="56">
        <v>72.5</v>
      </c>
      <c r="P704" s="56">
        <v>212</v>
      </c>
      <c r="Q704" s="56">
        <v>10.8</v>
      </c>
      <c r="R704" s="56" t="s">
        <v>53</v>
      </c>
      <c r="S704" s="56">
        <v>11.8</v>
      </c>
      <c r="T704" s="56" t="s">
        <v>53</v>
      </c>
      <c r="U704" s="56">
        <v>50.9</v>
      </c>
      <c r="V704" s="56">
        <v>403</v>
      </c>
      <c r="W704" s="56">
        <v>55.6</v>
      </c>
      <c r="X704" s="56">
        <v>369</v>
      </c>
      <c r="Y704" s="56">
        <v>79.400000000000006</v>
      </c>
      <c r="Z704" s="56">
        <v>361</v>
      </c>
      <c r="AA704" s="56">
        <v>11.8</v>
      </c>
      <c r="AB704" s="56" t="s">
        <v>53</v>
      </c>
      <c r="AC704" s="56">
        <v>72.099999999999994</v>
      </c>
      <c r="AD704" s="56" t="s">
        <v>942</v>
      </c>
      <c r="AE704" s="56">
        <v>25.1</v>
      </c>
      <c r="AF704" s="56">
        <v>701</v>
      </c>
      <c r="AG704" s="56" t="s">
        <v>2148</v>
      </c>
      <c r="AH704" s="56">
        <v>701</v>
      </c>
      <c r="AI704" s="56" t="s">
        <v>2148</v>
      </c>
      <c r="AJ704" s="56">
        <v>212</v>
      </c>
      <c r="AL704" s="56">
        <v>801</v>
      </c>
      <c r="AM704" s="56" t="s">
        <v>2148</v>
      </c>
      <c r="AN704" s="56">
        <v>801</v>
      </c>
      <c r="AO704" s="56" t="s">
        <v>2148</v>
      </c>
      <c r="AP704" s="56">
        <v>403</v>
      </c>
      <c r="AR704" s="56">
        <v>369</v>
      </c>
      <c r="AT704" s="56">
        <v>361</v>
      </c>
      <c r="AV704" s="56">
        <v>801</v>
      </c>
      <c r="AW704" s="56" t="s">
        <v>2148</v>
      </c>
      <c r="AX704" s="56">
        <v>291</v>
      </c>
      <c r="AY704" s="56" t="s">
        <v>2147</v>
      </c>
      <c r="AZ704" s="56">
        <v>697</v>
      </c>
      <c r="BB704" s="56">
        <v>625.5</v>
      </c>
    </row>
    <row r="705" spans="1:54" ht="16" x14ac:dyDescent="0.2">
      <c r="A705" s="56">
        <v>704</v>
      </c>
      <c r="B705" s="56">
        <v>697</v>
      </c>
      <c r="C705" s="56" t="s">
        <v>409</v>
      </c>
      <c r="D705" s="56" t="s">
        <v>410</v>
      </c>
      <c r="E705" s="56" t="s">
        <v>411</v>
      </c>
      <c r="F705" s="56" t="s">
        <v>69</v>
      </c>
      <c r="G705" s="56" t="s">
        <v>48</v>
      </c>
      <c r="H705" s="56" t="s">
        <v>49</v>
      </c>
      <c r="I705" s="56" t="s">
        <v>50</v>
      </c>
      <c r="J705" s="56" t="s">
        <v>64</v>
      </c>
      <c r="K705" s="56">
        <v>7.2</v>
      </c>
      <c r="L705" s="56" t="s">
        <v>52</v>
      </c>
      <c r="M705" s="56">
        <v>5.8</v>
      </c>
      <c r="N705" s="56" t="s">
        <v>52</v>
      </c>
      <c r="O705" s="56">
        <v>57.4</v>
      </c>
      <c r="P705" s="56">
        <v>318</v>
      </c>
      <c r="Q705" s="56">
        <v>16.399999999999999</v>
      </c>
      <c r="R705" s="56">
        <v>777</v>
      </c>
      <c r="S705" s="56">
        <v>98.2</v>
      </c>
      <c r="T705" s="56">
        <v>138</v>
      </c>
      <c r="U705" s="56">
        <v>94.8</v>
      </c>
      <c r="V705" s="56">
        <v>127</v>
      </c>
      <c r="W705" s="56">
        <v>95.2</v>
      </c>
      <c r="X705" s="56">
        <v>108</v>
      </c>
      <c r="Y705" s="56">
        <v>43.9</v>
      </c>
      <c r="Z705" s="56" t="s">
        <v>53</v>
      </c>
      <c r="AA705" s="56">
        <v>13.6</v>
      </c>
      <c r="AB705" s="56" t="s">
        <v>53</v>
      </c>
      <c r="AC705" s="56">
        <v>36.299999999999997</v>
      </c>
      <c r="AD705" s="56" t="s">
        <v>53</v>
      </c>
      <c r="AE705" s="56">
        <v>25.1</v>
      </c>
      <c r="AF705" s="56">
        <v>701</v>
      </c>
      <c r="AG705" s="56" t="s">
        <v>2148</v>
      </c>
      <c r="AH705" s="56">
        <v>701</v>
      </c>
      <c r="AI705" s="56" t="s">
        <v>2148</v>
      </c>
      <c r="AJ705" s="56">
        <v>318</v>
      </c>
      <c r="AL705" s="56">
        <v>777</v>
      </c>
      <c r="AN705" s="56">
        <v>138</v>
      </c>
      <c r="AP705" s="56">
        <v>127</v>
      </c>
      <c r="AR705" s="56">
        <v>108</v>
      </c>
      <c r="AT705" s="56">
        <v>801</v>
      </c>
      <c r="AU705" s="56" t="s">
        <v>2148</v>
      </c>
      <c r="AV705" s="56">
        <v>801</v>
      </c>
      <c r="AW705" s="56" t="s">
        <v>2148</v>
      </c>
      <c r="AX705" s="56">
        <v>801</v>
      </c>
      <c r="AY705" s="56" t="s">
        <v>2148</v>
      </c>
      <c r="AZ705" s="56">
        <v>697</v>
      </c>
      <c r="BB705" s="56">
        <v>615.5</v>
      </c>
    </row>
    <row r="706" spans="1:54" ht="16" x14ac:dyDescent="0.2">
      <c r="A706" s="56">
        <v>705</v>
      </c>
      <c r="B706" s="56">
        <v>697</v>
      </c>
      <c r="C706" s="56" t="s">
        <v>406</v>
      </c>
      <c r="D706" s="56" t="s">
        <v>1103</v>
      </c>
      <c r="E706" s="56" t="s">
        <v>46</v>
      </c>
      <c r="F706" s="56" t="s">
        <v>47</v>
      </c>
      <c r="G706" s="56" t="s">
        <v>77</v>
      </c>
      <c r="H706" s="56" t="s">
        <v>82</v>
      </c>
      <c r="I706" s="56" t="s">
        <v>50</v>
      </c>
      <c r="J706" s="56" t="s">
        <v>64</v>
      </c>
      <c r="K706" s="56">
        <v>17.2</v>
      </c>
      <c r="L706" s="56" t="s">
        <v>52</v>
      </c>
      <c r="M706" s="56">
        <v>15.7</v>
      </c>
      <c r="N706" s="56" t="s">
        <v>52</v>
      </c>
      <c r="O706" s="56">
        <v>38.5</v>
      </c>
      <c r="P706" s="56">
        <v>526</v>
      </c>
      <c r="Q706" s="56">
        <v>23.5</v>
      </c>
      <c r="R706" s="56">
        <v>664</v>
      </c>
      <c r="S706" s="56">
        <v>29.7</v>
      </c>
      <c r="T706" s="56">
        <v>588</v>
      </c>
      <c r="U706" s="56">
        <v>6.4</v>
      </c>
      <c r="V706" s="56" t="s">
        <v>53</v>
      </c>
      <c r="W706" s="56">
        <v>5</v>
      </c>
      <c r="X706" s="56" t="s">
        <v>53</v>
      </c>
      <c r="Y706" s="56">
        <v>71.8</v>
      </c>
      <c r="Z706" s="56">
        <v>503</v>
      </c>
      <c r="AA706" s="56">
        <v>48</v>
      </c>
      <c r="AB706" s="56">
        <v>361</v>
      </c>
      <c r="AC706" s="56">
        <v>50.9</v>
      </c>
      <c r="AD706" s="56" t="s">
        <v>335</v>
      </c>
      <c r="AE706" s="56">
        <v>25.1</v>
      </c>
      <c r="AF706" s="56">
        <v>701</v>
      </c>
      <c r="AG706" s="56" t="s">
        <v>2148</v>
      </c>
      <c r="AH706" s="56">
        <v>701</v>
      </c>
      <c r="AI706" s="56" t="s">
        <v>2148</v>
      </c>
      <c r="AJ706" s="56">
        <v>526</v>
      </c>
      <c r="AL706" s="56">
        <v>664</v>
      </c>
      <c r="AN706" s="56">
        <v>588</v>
      </c>
      <c r="AP706" s="56">
        <v>801</v>
      </c>
      <c r="AQ706" s="56" t="s">
        <v>2148</v>
      </c>
      <c r="AR706" s="56">
        <v>801</v>
      </c>
      <c r="AS706" s="56" t="s">
        <v>2148</v>
      </c>
      <c r="AT706" s="56">
        <v>503</v>
      </c>
      <c r="AV706" s="56">
        <v>361</v>
      </c>
      <c r="AX706" s="56">
        <v>684</v>
      </c>
      <c r="AY706" s="56" t="s">
        <v>2147</v>
      </c>
      <c r="AZ706" s="56">
        <v>697</v>
      </c>
      <c r="BB706" s="56">
        <v>645.5</v>
      </c>
    </row>
    <row r="707" spans="1:54" ht="16" x14ac:dyDescent="0.2">
      <c r="A707" s="56">
        <v>706</v>
      </c>
      <c r="B707" s="56" t="s">
        <v>126</v>
      </c>
      <c r="C707" s="56" t="s">
        <v>150</v>
      </c>
      <c r="D707" s="56" t="s">
        <v>1216</v>
      </c>
      <c r="E707" s="56" t="s">
        <v>96</v>
      </c>
      <c r="F707" s="56" t="s">
        <v>76</v>
      </c>
      <c r="G707" s="56" t="s">
        <v>77</v>
      </c>
      <c r="H707" s="56" t="s">
        <v>82</v>
      </c>
      <c r="I707" s="56" t="s">
        <v>50</v>
      </c>
      <c r="J707" s="56" t="s">
        <v>64</v>
      </c>
      <c r="K707" s="56">
        <v>19.899999999999999</v>
      </c>
      <c r="L707" s="56">
        <v>618</v>
      </c>
      <c r="M707" s="56">
        <v>14.2</v>
      </c>
      <c r="N707" s="56" t="s">
        <v>52</v>
      </c>
      <c r="O707" s="56">
        <v>73.7</v>
      </c>
      <c r="P707" s="56">
        <v>207</v>
      </c>
      <c r="Q707" s="56">
        <v>21.4</v>
      </c>
      <c r="R707" s="56">
        <v>693</v>
      </c>
      <c r="S707" s="56">
        <v>12.5</v>
      </c>
      <c r="T707" s="56" t="s">
        <v>53</v>
      </c>
      <c r="U707" s="56">
        <v>16.5</v>
      </c>
      <c r="V707" s="56">
        <v>789</v>
      </c>
      <c r="W707" s="56">
        <v>20.399999999999999</v>
      </c>
      <c r="X707" s="56">
        <v>756</v>
      </c>
      <c r="Y707" s="56">
        <v>34</v>
      </c>
      <c r="Z707" s="56" t="s">
        <v>53</v>
      </c>
      <c r="AA707" s="56">
        <v>3.5</v>
      </c>
      <c r="AB707" s="56" t="s">
        <v>53</v>
      </c>
      <c r="AC707" s="56">
        <v>64.599999999999994</v>
      </c>
      <c r="AD707" s="56" t="s">
        <v>1217</v>
      </c>
      <c r="AF707" s="56">
        <v>618</v>
      </c>
      <c r="AH707" s="56">
        <v>701</v>
      </c>
      <c r="AI707" s="56" t="s">
        <v>2148</v>
      </c>
      <c r="AJ707" s="56">
        <v>207</v>
      </c>
      <c r="AL707" s="56">
        <v>693</v>
      </c>
      <c r="AN707" s="56">
        <v>801</v>
      </c>
      <c r="AO707" s="56" t="s">
        <v>2148</v>
      </c>
      <c r="AP707" s="56">
        <v>789</v>
      </c>
      <c r="AR707" s="56">
        <v>756</v>
      </c>
      <c r="AT707" s="56">
        <v>801</v>
      </c>
      <c r="AU707" s="56" t="s">
        <v>2148</v>
      </c>
      <c r="AV707" s="56">
        <v>801</v>
      </c>
      <c r="AW707" s="56" t="s">
        <v>2148</v>
      </c>
      <c r="AX707" s="56">
        <v>407</v>
      </c>
      <c r="AY707" s="56" t="s">
        <v>2147</v>
      </c>
      <c r="AZ707" s="56">
        <v>705.5</v>
      </c>
      <c r="BB707" s="56">
        <v>685.5</v>
      </c>
    </row>
    <row r="708" spans="1:54" ht="16" x14ac:dyDescent="0.2">
      <c r="A708" s="56">
        <v>707</v>
      </c>
      <c r="B708" s="56" t="s">
        <v>126</v>
      </c>
      <c r="C708" s="56" t="s">
        <v>383</v>
      </c>
      <c r="D708" s="56" t="s">
        <v>1582</v>
      </c>
      <c r="E708" s="56" t="s">
        <v>546</v>
      </c>
      <c r="F708" s="56" t="s">
        <v>76</v>
      </c>
      <c r="G708" s="56" t="s">
        <v>84</v>
      </c>
      <c r="H708" s="56" t="s">
        <v>49</v>
      </c>
      <c r="I708" s="56" t="s">
        <v>50</v>
      </c>
      <c r="J708" s="56" t="s">
        <v>64</v>
      </c>
      <c r="K708" s="56">
        <v>37.4</v>
      </c>
      <c r="L708" s="56">
        <v>320</v>
      </c>
      <c r="M708" s="56">
        <v>37.1</v>
      </c>
      <c r="N708" s="56">
        <v>383</v>
      </c>
      <c r="O708" s="56">
        <v>10.3</v>
      </c>
      <c r="P708" s="56" t="s">
        <v>53</v>
      </c>
      <c r="Q708" s="56">
        <v>4.5999999999999996</v>
      </c>
      <c r="R708" s="56" t="s">
        <v>53</v>
      </c>
      <c r="S708" s="56">
        <v>7.7</v>
      </c>
      <c r="T708" s="56" t="s">
        <v>53</v>
      </c>
      <c r="U708" s="56">
        <v>1.7</v>
      </c>
      <c r="V708" s="56" t="s">
        <v>53</v>
      </c>
      <c r="W708" s="56">
        <v>6.2</v>
      </c>
      <c r="X708" s="56" t="s">
        <v>53</v>
      </c>
      <c r="Y708" s="56">
        <v>46.2</v>
      </c>
      <c r="Z708" s="56" t="s">
        <v>53</v>
      </c>
      <c r="AA708" s="56">
        <v>31.2</v>
      </c>
      <c r="AB708" s="56">
        <v>534</v>
      </c>
      <c r="AC708" s="56">
        <v>60.8</v>
      </c>
      <c r="AD708" s="56" t="s">
        <v>1254</v>
      </c>
      <c r="AF708" s="56">
        <v>320</v>
      </c>
      <c r="AH708" s="56">
        <v>383</v>
      </c>
      <c r="AJ708" s="56">
        <v>801</v>
      </c>
      <c r="AK708" s="56" t="s">
        <v>2148</v>
      </c>
      <c r="AL708" s="56">
        <v>801</v>
      </c>
      <c r="AM708" s="56" t="s">
        <v>2148</v>
      </c>
      <c r="AN708" s="56">
        <v>801</v>
      </c>
      <c r="AO708" s="56" t="s">
        <v>2148</v>
      </c>
      <c r="AP708" s="56">
        <v>801</v>
      </c>
      <c r="AQ708" s="56" t="s">
        <v>2148</v>
      </c>
      <c r="AR708" s="56">
        <v>801</v>
      </c>
      <c r="AS708" s="56" t="s">
        <v>2148</v>
      </c>
      <c r="AT708" s="56">
        <v>801</v>
      </c>
      <c r="AU708" s="56" t="s">
        <v>2148</v>
      </c>
      <c r="AV708" s="56">
        <v>534</v>
      </c>
      <c r="AX708" s="56">
        <v>491</v>
      </c>
      <c r="AY708" s="56" t="s">
        <v>2147</v>
      </c>
      <c r="AZ708" s="56">
        <v>705.5</v>
      </c>
      <c r="BB708" s="56">
        <v>785.5</v>
      </c>
    </row>
    <row r="709" spans="1:54" ht="16" x14ac:dyDescent="0.2">
      <c r="A709" s="56">
        <v>708</v>
      </c>
      <c r="B709" s="56" t="s">
        <v>126</v>
      </c>
      <c r="C709" s="56" t="s">
        <v>276</v>
      </c>
      <c r="D709" s="56" t="s">
        <v>1052</v>
      </c>
      <c r="E709" s="56" t="s">
        <v>639</v>
      </c>
      <c r="F709" s="56" t="s">
        <v>76</v>
      </c>
      <c r="G709" s="56" t="s">
        <v>48</v>
      </c>
      <c r="H709" s="56" t="s">
        <v>49</v>
      </c>
      <c r="I709" s="56" t="s">
        <v>50</v>
      </c>
      <c r="J709" s="56" t="s">
        <v>64</v>
      </c>
      <c r="K709" s="56">
        <v>16</v>
      </c>
      <c r="L709" s="56" t="s">
        <v>52</v>
      </c>
      <c r="M709" s="56">
        <v>12.5</v>
      </c>
      <c r="N709" s="56" t="s">
        <v>52</v>
      </c>
      <c r="O709" s="56">
        <v>19.3</v>
      </c>
      <c r="P709" s="56" t="s">
        <v>53</v>
      </c>
      <c r="Q709" s="56">
        <v>22.3</v>
      </c>
      <c r="R709" s="56">
        <v>681</v>
      </c>
      <c r="S709" s="56">
        <v>100</v>
      </c>
      <c r="T709" s="56">
        <v>38</v>
      </c>
      <c r="U709" s="56">
        <v>99.6</v>
      </c>
      <c r="V709" s="56">
        <v>55</v>
      </c>
      <c r="W709" s="56">
        <v>93.1</v>
      </c>
      <c r="X709" s="56">
        <v>126</v>
      </c>
      <c r="Y709" s="56">
        <v>10.6</v>
      </c>
      <c r="Z709" s="56" t="s">
        <v>53</v>
      </c>
      <c r="AA709" s="56">
        <v>5</v>
      </c>
      <c r="AB709" s="56" t="s">
        <v>53</v>
      </c>
      <c r="AC709" s="56">
        <v>47</v>
      </c>
      <c r="AD709" s="56" t="s">
        <v>180</v>
      </c>
      <c r="AF709" s="56">
        <v>701</v>
      </c>
      <c r="AG709" s="56" t="s">
        <v>2148</v>
      </c>
      <c r="AH709" s="56">
        <v>701</v>
      </c>
      <c r="AI709" s="56" t="s">
        <v>2148</v>
      </c>
      <c r="AJ709" s="56">
        <v>801</v>
      </c>
      <c r="AK709" s="56" t="s">
        <v>2148</v>
      </c>
      <c r="AL709" s="56">
        <v>681</v>
      </c>
      <c r="AN709" s="56">
        <v>38</v>
      </c>
      <c r="AP709" s="56">
        <v>55</v>
      </c>
      <c r="AR709" s="56">
        <v>126</v>
      </c>
      <c r="AT709" s="56">
        <v>801</v>
      </c>
      <c r="AU709" s="56" t="s">
        <v>2148</v>
      </c>
      <c r="AV709" s="56">
        <v>801</v>
      </c>
      <c r="AW709" s="56" t="s">
        <v>2148</v>
      </c>
      <c r="AX709" s="56">
        <v>789</v>
      </c>
      <c r="AY709" s="56" t="s">
        <v>2147</v>
      </c>
      <c r="AZ709" s="56">
        <v>705.5</v>
      </c>
      <c r="BB709" s="56">
        <v>715.5</v>
      </c>
    </row>
    <row r="710" spans="1:54" ht="16" x14ac:dyDescent="0.2">
      <c r="A710" s="56">
        <v>709</v>
      </c>
      <c r="B710" s="56" t="s">
        <v>126</v>
      </c>
      <c r="C710" s="56">
        <v>565</v>
      </c>
      <c r="D710" s="56" t="s">
        <v>382</v>
      </c>
      <c r="E710" s="56" t="s">
        <v>75</v>
      </c>
      <c r="F710" s="56" t="s">
        <v>76</v>
      </c>
      <c r="G710" s="56" t="s">
        <v>77</v>
      </c>
      <c r="H710" s="56" t="s">
        <v>62</v>
      </c>
      <c r="I710" s="56" t="s">
        <v>50</v>
      </c>
      <c r="J710" s="56" t="s">
        <v>64</v>
      </c>
      <c r="K710" s="56">
        <v>7</v>
      </c>
      <c r="L710" s="56" t="s">
        <v>52</v>
      </c>
      <c r="M710" s="56">
        <v>8.5</v>
      </c>
      <c r="N710" s="56" t="s">
        <v>52</v>
      </c>
      <c r="O710" s="56">
        <v>14.6</v>
      </c>
      <c r="P710" s="56" t="s">
        <v>53</v>
      </c>
      <c r="Q710" s="56">
        <v>86.1</v>
      </c>
      <c r="R710" s="56">
        <v>117</v>
      </c>
      <c r="Y710" s="56">
        <v>38.200000000000003</v>
      </c>
      <c r="Z710" s="56" t="s">
        <v>53</v>
      </c>
      <c r="AA710" s="56">
        <v>6.4</v>
      </c>
      <c r="AB710" s="56" t="s">
        <v>53</v>
      </c>
      <c r="AC710" s="56">
        <v>39.4</v>
      </c>
      <c r="AD710" s="56" t="s">
        <v>53</v>
      </c>
      <c r="AF710" s="56">
        <v>701</v>
      </c>
      <c r="AG710" s="56" t="s">
        <v>2148</v>
      </c>
      <c r="AH710" s="56">
        <v>701</v>
      </c>
      <c r="AI710" s="56" t="s">
        <v>2148</v>
      </c>
      <c r="AJ710" s="56">
        <v>801</v>
      </c>
      <c r="AK710" s="56" t="s">
        <v>2148</v>
      </c>
      <c r="AL710" s="56">
        <v>117</v>
      </c>
      <c r="AT710" s="56">
        <v>801</v>
      </c>
      <c r="AU710" s="56" t="s">
        <v>2148</v>
      </c>
      <c r="AV710" s="56">
        <v>801</v>
      </c>
      <c r="AW710" s="56" t="s">
        <v>2148</v>
      </c>
      <c r="AX710" s="56">
        <v>801</v>
      </c>
      <c r="AY710" s="56" t="s">
        <v>2148</v>
      </c>
      <c r="AZ710" s="56">
        <v>705.5</v>
      </c>
      <c r="BB710" s="56">
        <v>565</v>
      </c>
    </row>
    <row r="711" spans="1:54" ht="16" x14ac:dyDescent="0.2">
      <c r="A711" s="56">
        <v>710</v>
      </c>
      <c r="B711" s="56" t="s">
        <v>126</v>
      </c>
      <c r="C711" s="56" t="s">
        <v>292</v>
      </c>
      <c r="D711" s="56" t="s">
        <v>705</v>
      </c>
      <c r="E711" s="56" t="s">
        <v>284</v>
      </c>
      <c r="F711" s="56" t="s">
        <v>76</v>
      </c>
      <c r="G711" s="56" t="s">
        <v>77</v>
      </c>
      <c r="H711" s="56" t="s">
        <v>49</v>
      </c>
      <c r="I711" s="56" t="s">
        <v>50</v>
      </c>
      <c r="J711" s="56" t="s">
        <v>64</v>
      </c>
      <c r="K711" s="56">
        <v>10.199999999999999</v>
      </c>
      <c r="L711" s="56" t="s">
        <v>52</v>
      </c>
      <c r="M711" s="56">
        <v>10.9</v>
      </c>
      <c r="N711" s="56" t="s">
        <v>52</v>
      </c>
      <c r="O711" s="56">
        <v>6</v>
      </c>
      <c r="P711" s="56" t="s">
        <v>53</v>
      </c>
      <c r="Q711" s="56">
        <v>68.3</v>
      </c>
      <c r="R711" s="56">
        <v>228</v>
      </c>
      <c r="S711" s="56">
        <v>1.2</v>
      </c>
      <c r="T711" s="56" t="s">
        <v>53</v>
      </c>
      <c r="U711" s="56">
        <v>4.3</v>
      </c>
      <c r="V711" s="56" t="s">
        <v>53</v>
      </c>
      <c r="W711" s="56">
        <v>8</v>
      </c>
      <c r="X711" s="56" t="s">
        <v>53</v>
      </c>
      <c r="Y711" s="56">
        <v>68.099999999999994</v>
      </c>
      <c r="Z711" s="56">
        <v>565</v>
      </c>
      <c r="AA711" s="56">
        <v>23.4</v>
      </c>
      <c r="AB711" s="56">
        <v>664</v>
      </c>
      <c r="AC711" s="56">
        <v>45.7</v>
      </c>
      <c r="AD711" s="56" t="s">
        <v>53</v>
      </c>
      <c r="AF711" s="56">
        <v>701</v>
      </c>
      <c r="AG711" s="56" t="s">
        <v>2148</v>
      </c>
      <c r="AH711" s="56">
        <v>701</v>
      </c>
      <c r="AI711" s="56" t="s">
        <v>2148</v>
      </c>
      <c r="AJ711" s="56">
        <v>801</v>
      </c>
      <c r="AK711" s="56" t="s">
        <v>2148</v>
      </c>
      <c r="AL711" s="56">
        <v>228</v>
      </c>
      <c r="AN711" s="56">
        <v>801</v>
      </c>
      <c r="AO711" s="56" t="s">
        <v>2148</v>
      </c>
      <c r="AP711" s="56">
        <v>801</v>
      </c>
      <c r="AQ711" s="56" t="s">
        <v>2148</v>
      </c>
      <c r="AR711" s="56">
        <v>801</v>
      </c>
      <c r="AS711" s="56" t="s">
        <v>2148</v>
      </c>
      <c r="AT711" s="56">
        <v>565</v>
      </c>
      <c r="AV711" s="56">
        <v>664</v>
      </c>
      <c r="AX711" s="56">
        <v>801</v>
      </c>
      <c r="AY711" s="56" t="s">
        <v>2148</v>
      </c>
      <c r="AZ711" s="56">
        <v>705.5</v>
      </c>
      <c r="BB711" s="56">
        <v>695.5</v>
      </c>
    </row>
    <row r="712" spans="1:54" ht="16" x14ac:dyDescent="0.2">
      <c r="A712" s="56">
        <v>711</v>
      </c>
      <c r="B712" s="56" t="s">
        <v>126</v>
      </c>
      <c r="C712" s="56" t="s">
        <v>292</v>
      </c>
      <c r="D712" s="56" t="s">
        <v>1043</v>
      </c>
      <c r="E712" s="56" t="s">
        <v>109</v>
      </c>
      <c r="F712" s="56" t="s">
        <v>47</v>
      </c>
      <c r="G712" s="56" t="s">
        <v>77</v>
      </c>
      <c r="H712" s="56" t="s">
        <v>62</v>
      </c>
      <c r="I712" s="56" t="s">
        <v>59</v>
      </c>
      <c r="J712" s="56" t="s">
        <v>51</v>
      </c>
      <c r="K712" s="56">
        <v>15.9</v>
      </c>
      <c r="L712" s="56" t="s">
        <v>52</v>
      </c>
      <c r="M712" s="56">
        <v>34.4</v>
      </c>
      <c r="N712" s="56">
        <v>419</v>
      </c>
      <c r="O712" s="56">
        <v>81.2</v>
      </c>
      <c r="P712" s="56">
        <v>162</v>
      </c>
      <c r="Q712" s="56">
        <v>1.7</v>
      </c>
      <c r="R712" s="56" t="s">
        <v>53</v>
      </c>
      <c r="S712" s="56">
        <v>24.5</v>
      </c>
      <c r="T712" s="56">
        <v>655</v>
      </c>
      <c r="U712" s="56">
        <v>5</v>
      </c>
      <c r="V712" s="56" t="s">
        <v>53</v>
      </c>
      <c r="W712" s="56">
        <v>4</v>
      </c>
      <c r="X712" s="56" t="s">
        <v>53</v>
      </c>
      <c r="Y712" s="56">
        <v>14.3</v>
      </c>
      <c r="Z712" s="56" t="s">
        <v>53</v>
      </c>
      <c r="AA712" s="56">
        <v>73.5</v>
      </c>
      <c r="AB712" s="56">
        <v>191</v>
      </c>
      <c r="AC712" s="56">
        <v>36.200000000000003</v>
      </c>
      <c r="AD712" s="56" t="s">
        <v>53</v>
      </c>
      <c r="AF712" s="56">
        <v>701</v>
      </c>
      <c r="AG712" s="56" t="s">
        <v>2148</v>
      </c>
      <c r="AH712" s="56">
        <v>419</v>
      </c>
      <c r="AJ712" s="56">
        <v>162</v>
      </c>
      <c r="AL712" s="56">
        <v>801</v>
      </c>
      <c r="AM712" s="56" t="s">
        <v>2148</v>
      </c>
      <c r="AN712" s="56">
        <v>655</v>
      </c>
      <c r="AP712" s="56">
        <v>801</v>
      </c>
      <c r="AQ712" s="56" t="s">
        <v>2148</v>
      </c>
      <c r="AR712" s="56">
        <v>801</v>
      </c>
      <c r="AS712" s="56" t="s">
        <v>2148</v>
      </c>
      <c r="AT712" s="56">
        <v>801</v>
      </c>
      <c r="AU712" s="56" t="s">
        <v>2148</v>
      </c>
      <c r="AV712" s="56">
        <v>191</v>
      </c>
      <c r="AX712" s="56">
        <v>801</v>
      </c>
      <c r="AY712" s="56" t="s">
        <v>2148</v>
      </c>
      <c r="AZ712" s="56">
        <v>705.5</v>
      </c>
      <c r="BB712" s="56">
        <v>695.5</v>
      </c>
    </row>
    <row r="713" spans="1:54" ht="16" x14ac:dyDescent="0.2">
      <c r="A713" s="56">
        <v>712</v>
      </c>
      <c r="B713" s="56" t="s">
        <v>126</v>
      </c>
      <c r="C713" s="56" t="s">
        <v>445</v>
      </c>
      <c r="D713" s="56" t="s">
        <v>1171</v>
      </c>
      <c r="E713" s="56" t="s">
        <v>46</v>
      </c>
      <c r="F713" s="56" t="s">
        <v>47</v>
      </c>
      <c r="G713" s="56" t="s">
        <v>84</v>
      </c>
      <c r="H713" s="56" t="s">
        <v>82</v>
      </c>
      <c r="I713" s="56" t="s">
        <v>50</v>
      </c>
      <c r="J713" s="56" t="s">
        <v>64</v>
      </c>
      <c r="K713" s="56">
        <v>18.600000000000001</v>
      </c>
      <c r="L713" s="56">
        <v>659</v>
      </c>
      <c r="M713" s="56">
        <v>37.1</v>
      </c>
      <c r="N713" s="56">
        <v>384</v>
      </c>
      <c r="O713" s="56">
        <v>4.0999999999999996</v>
      </c>
      <c r="P713" s="56" t="s">
        <v>53</v>
      </c>
      <c r="Q713" s="56">
        <v>33</v>
      </c>
      <c r="R713" s="56">
        <v>553</v>
      </c>
      <c r="S713" s="56">
        <v>13.2</v>
      </c>
      <c r="T713" s="56" t="s">
        <v>53</v>
      </c>
      <c r="U713" s="56">
        <v>7.7</v>
      </c>
      <c r="V713" s="56" t="s">
        <v>53</v>
      </c>
      <c r="W713" s="56">
        <v>6</v>
      </c>
      <c r="X713" s="56" t="s">
        <v>53</v>
      </c>
      <c r="Y713" s="56">
        <v>73.7</v>
      </c>
      <c r="Z713" s="56">
        <v>475</v>
      </c>
      <c r="AA713" s="56">
        <v>17.399999999999999</v>
      </c>
      <c r="AB713" s="56">
        <v>775</v>
      </c>
      <c r="AC713" s="56">
        <v>45.9</v>
      </c>
      <c r="AD713" s="56" t="s">
        <v>53</v>
      </c>
      <c r="AF713" s="56">
        <v>659</v>
      </c>
      <c r="AH713" s="56">
        <v>384</v>
      </c>
      <c r="AJ713" s="56">
        <v>801</v>
      </c>
      <c r="AK713" s="56" t="s">
        <v>2148</v>
      </c>
      <c r="AL713" s="56">
        <v>553</v>
      </c>
      <c r="AN713" s="56">
        <v>801</v>
      </c>
      <c r="AO713" s="56" t="s">
        <v>2148</v>
      </c>
      <c r="AP713" s="56">
        <v>801</v>
      </c>
      <c r="AQ713" s="56" t="s">
        <v>2148</v>
      </c>
      <c r="AR713" s="56">
        <v>801</v>
      </c>
      <c r="AS713" s="56" t="s">
        <v>2148</v>
      </c>
      <c r="AT713" s="56">
        <v>475</v>
      </c>
      <c r="AV713" s="56">
        <v>775</v>
      </c>
      <c r="AX713" s="56">
        <v>801</v>
      </c>
      <c r="AY713" s="56" t="s">
        <v>2148</v>
      </c>
      <c r="AZ713" s="56">
        <v>705.5</v>
      </c>
      <c r="BB713" s="56">
        <v>745.5</v>
      </c>
    </row>
    <row r="714" spans="1:54" ht="16" x14ac:dyDescent="0.2">
      <c r="A714" s="56">
        <v>713</v>
      </c>
      <c r="B714" s="56" t="s">
        <v>126</v>
      </c>
      <c r="C714" s="56" t="s">
        <v>1122</v>
      </c>
      <c r="D714" s="56" t="s">
        <v>1308</v>
      </c>
      <c r="E714" s="56" t="s">
        <v>440</v>
      </c>
      <c r="F714" s="56" t="s">
        <v>69</v>
      </c>
      <c r="G714" s="56" t="s">
        <v>84</v>
      </c>
      <c r="H714" s="56" t="s">
        <v>82</v>
      </c>
      <c r="I714" s="56" t="s">
        <v>50</v>
      </c>
      <c r="J714" s="56" t="s">
        <v>64</v>
      </c>
      <c r="K714" s="56">
        <v>23.2</v>
      </c>
      <c r="L714" s="56">
        <v>545</v>
      </c>
      <c r="M714" s="56">
        <v>12.8</v>
      </c>
      <c r="N714" s="56" t="s">
        <v>52</v>
      </c>
      <c r="O714" s="56">
        <v>26.8</v>
      </c>
      <c r="P714" s="56">
        <v>700</v>
      </c>
      <c r="Q714" s="56">
        <v>8.1</v>
      </c>
      <c r="R714" s="56" t="s">
        <v>53</v>
      </c>
      <c r="S714" s="56">
        <v>1.9</v>
      </c>
      <c r="T714" s="56" t="s">
        <v>53</v>
      </c>
      <c r="U714" s="56">
        <v>5.0999999999999996</v>
      </c>
      <c r="V714" s="56" t="s">
        <v>53</v>
      </c>
      <c r="W714" s="56">
        <v>10</v>
      </c>
      <c r="X714" s="56" t="s">
        <v>53</v>
      </c>
      <c r="Y714" s="56">
        <v>92.1</v>
      </c>
      <c r="Z714" s="56">
        <v>145</v>
      </c>
      <c r="AA714" s="56">
        <v>98.4</v>
      </c>
      <c r="AB714" s="56">
        <v>34</v>
      </c>
      <c r="AC714" s="56">
        <v>60.9</v>
      </c>
      <c r="AD714" s="56" t="s">
        <v>1099</v>
      </c>
      <c r="AF714" s="56">
        <v>545</v>
      </c>
      <c r="AH714" s="56">
        <v>701</v>
      </c>
      <c r="AI714" s="56" t="s">
        <v>2148</v>
      </c>
      <c r="AJ714" s="56">
        <v>700</v>
      </c>
      <c r="AL714" s="56">
        <v>801</v>
      </c>
      <c r="AM714" s="56" t="s">
        <v>2148</v>
      </c>
      <c r="AN714" s="56">
        <v>801</v>
      </c>
      <c r="AO714" s="56" t="s">
        <v>2148</v>
      </c>
      <c r="AP714" s="56">
        <v>801</v>
      </c>
      <c r="AQ714" s="56" t="s">
        <v>2148</v>
      </c>
      <c r="AR714" s="56">
        <v>801</v>
      </c>
      <c r="AS714" s="56" t="s">
        <v>2148</v>
      </c>
      <c r="AT714" s="56">
        <v>145</v>
      </c>
      <c r="AV714" s="56">
        <v>34</v>
      </c>
      <c r="AX714" s="56">
        <v>486</v>
      </c>
      <c r="AY714" s="56" t="s">
        <v>2147</v>
      </c>
      <c r="AZ714" s="56">
        <v>705.5</v>
      </c>
      <c r="BB714" s="56">
        <v>655.5</v>
      </c>
    </row>
    <row r="715" spans="1:54" ht="16" x14ac:dyDescent="0.2">
      <c r="A715" s="56">
        <v>714</v>
      </c>
      <c r="B715" s="56" t="s">
        <v>276</v>
      </c>
      <c r="C715" s="56" t="s">
        <v>93</v>
      </c>
      <c r="D715" s="56" t="s">
        <v>601</v>
      </c>
      <c r="E715" s="56" t="s">
        <v>190</v>
      </c>
      <c r="F715" s="56" t="s">
        <v>76</v>
      </c>
      <c r="G715" s="56" t="s">
        <v>58</v>
      </c>
      <c r="H715" s="56" t="s">
        <v>49</v>
      </c>
      <c r="I715" s="56" t="s">
        <v>50</v>
      </c>
      <c r="J715" s="56" t="s">
        <v>103</v>
      </c>
      <c r="K715" s="56">
        <v>9</v>
      </c>
      <c r="L715" s="56" t="s">
        <v>52</v>
      </c>
      <c r="M715" s="56">
        <v>2.8</v>
      </c>
      <c r="N715" s="56" t="s">
        <v>52</v>
      </c>
      <c r="O715" s="56">
        <v>5.0999999999999996</v>
      </c>
      <c r="P715" s="56" t="s">
        <v>53</v>
      </c>
      <c r="Q715" s="56">
        <v>79.900000000000006</v>
      </c>
      <c r="R715" s="56">
        <v>156</v>
      </c>
      <c r="S715" s="56">
        <v>14.5</v>
      </c>
      <c r="T715" s="56" t="s">
        <v>53</v>
      </c>
      <c r="U715" s="56">
        <v>6</v>
      </c>
      <c r="V715" s="56" t="s">
        <v>53</v>
      </c>
      <c r="W715" s="56">
        <v>10.199999999999999</v>
      </c>
      <c r="X715" s="56" t="s">
        <v>53</v>
      </c>
      <c r="Y715" s="56">
        <v>64.2</v>
      </c>
      <c r="Z715" s="56">
        <v>633</v>
      </c>
      <c r="AA715" s="56">
        <v>2.1</v>
      </c>
      <c r="AB715" s="56" t="s">
        <v>53</v>
      </c>
      <c r="AC715" s="56">
        <v>36.6</v>
      </c>
      <c r="AD715" s="56" t="s">
        <v>53</v>
      </c>
      <c r="AF715" s="56">
        <v>701</v>
      </c>
      <c r="AG715" s="56" t="s">
        <v>2148</v>
      </c>
      <c r="AH715" s="56">
        <v>701</v>
      </c>
      <c r="AI715" s="56" t="s">
        <v>2148</v>
      </c>
      <c r="AJ715" s="56">
        <v>801</v>
      </c>
      <c r="AK715" s="56" t="s">
        <v>2148</v>
      </c>
      <c r="AL715" s="56">
        <v>156</v>
      </c>
      <c r="AN715" s="56">
        <v>801</v>
      </c>
      <c r="AO715" s="56" t="s">
        <v>2148</v>
      </c>
      <c r="AP715" s="56">
        <v>801</v>
      </c>
      <c r="AQ715" s="56" t="s">
        <v>2148</v>
      </c>
      <c r="AR715" s="56">
        <v>801</v>
      </c>
      <c r="AS715" s="56" t="s">
        <v>2148</v>
      </c>
      <c r="AT715" s="56">
        <v>633</v>
      </c>
      <c r="AV715" s="56">
        <v>801</v>
      </c>
      <c r="AW715" s="56" t="s">
        <v>2148</v>
      </c>
      <c r="AX715" s="56">
        <v>801</v>
      </c>
      <c r="AY715" s="56" t="s">
        <v>2148</v>
      </c>
      <c r="AZ715" s="56">
        <v>715.5</v>
      </c>
      <c r="BB715" s="56">
        <v>825.5</v>
      </c>
    </row>
    <row r="716" spans="1:54" ht="16" x14ac:dyDescent="0.2">
      <c r="A716" s="56">
        <v>715</v>
      </c>
      <c r="B716" s="56" t="s">
        <v>276</v>
      </c>
      <c r="C716" s="56" t="s">
        <v>172</v>
      </c>
      <c r="D716" s="56" t="s">
        <v>1245</v>
      </c>
      <c r="E716" s="56" t="s">
        <v>289</v>
      </c>
      <c r="F716" s="56" t="s">
        <v>69</v>
      </c>
      <c r="G716" s="56" t="s">
        <v>77</v>
      </c>
      <c r="H716" s="56" t="s">
        <v>62</v>
      </c>
      <c r="I716" s="56" t="s">
        <v>50</v>
      </c>
      <c r="J716" s="56" t="s">
        <v>64</v>
      </c>
      <c r="K716" s="56">
        <v>20.8</v>
      </c>
      <c r="L716" s="56">
        <v>595</v>
      </c>
      <c r="M716" s="56">
        <v>37.5</v>
      </c>
      <c r="N716" s="56">
        <v>375</v>
      </c>
      <c r="O716" s="56">
        <v>18.600000000000001</v>
      </c>
      <c r="P716" s="56" t="s">
        <v>53</v>
      </c>
      <c r="Q716" s="56">
        <v>15.3</v>
      </c>
      <c r="R716" s="56">
        <v>800</v>
      </c>
      <c r="S716" s="56">
        <v>4.5999999999999996</v>
      </c>
      <c r="T716" s="56" t="s">
        <v>53</v>
      </c>
      <c r="U716" s="56">
        <v>22.7</v>
      </c>
      <c r="V716" s="56">
        <v>691</v>
      </c>
      <c r="W716" s="56">
        <v>28.8</v>
      </c>
      <c r="X716" s="56">
        <v>629</v>
      </c>
      <c r="Y716" s="56">
        <v>60</v>
      </c>
      <c r="Z716" s="56">
        <v>691</v>
      </c>
      <c r="AA716" s="56">
        <v>37.799999999999997</v>
      </c>
      <c r="AB716" s="56">
        <v>460</v>
      </c>
      <c r="AC716" s="56">
        <v>57.9</v>
      </c>
      <c r="AD716" s="56">
        <v>545</v>
      </c>
      <c r="AF716" s="56">
        <v>595</v>
      </c>
      <c r="AH716" s="56">
        <v>375</v>
      </c>
      <c r="AJ716" s="56">
        <v>801</v>
      </c>
      <c r="AK716" s="56" t="s">
        <v>2148</v>
      </c>
      <c r="AL716" s="56">
        <v>800</v>
      </c>
      <c r="AN716" s="56">
        <v>801</v>
      </c>
      <c r="AO716" s="56" t="s">
        <v>2148</v>
      </c>
      <c r="AP716" s="56">
        <v>691</v>
      </c>
      <c r="AR716" s="56">
        <v>629</v>
      </c>
      <c r="AT716" s="56">
        <v>691</v>
      </c>
      <c r="AV716" s="56">
        <v>460</v>
      </c>
      <c r="AX716" s="56">
        <v>545</v>
      </c>
      <c r="AZ716" s="56">
        <v>715.5</v>
      </c>
      <c r="BB716" s="56">
        <v>725.5</v>
      </c>
    </row>
    <row r="717" spans="1:54" ht="16" x14ac:dyDescent="0.2">
      <c r="A717" s="56">
        <v>716</v>
      </c>
      <c r="B717" s="56" t="s">
        <v>276</v>
      </c>
      <c r="C717" s="56" t="s">
        <v>172</v>
      </c>
      <c r="D717" s="56" t="s">
        <v>591</v>
      </c>
      <c r="E717" s="56" t="s">
        <v>46</v>
      </c>
      <c r="F717" s="56" t="s">
        <v>47</v>
      </c>
      <c r="G717" s="56" t="s">
        <v>77</v>
      </c>
      <c r="H717" s="56" t="s">
        <v>82</v>
      </c>
      <c r="I717" s="56" t="s">
        <v>50</v>
      </c>
      <c r="J717" s="56" t="s">
        <v>51</v>
      </c>
      <c r="K717" s="56">
        <v>8.9</v>
      </c>
      <c r="L717" s="56" t="s">
        <v>52</v>
      </c>
      <c r="M717" s="56">
        <v>11.2</v>
      </c>
      <c r="N717" s="56" t="s">
        <v>52</v>
      </c>
      <c r="O717" s="56">
        <v>30.2</v>
      </c>
      <c r="P717" s="56">
        <v>630</v>
      </c>
      <c r="Q717" s="56">
        <v>36.9</v>
      </c>
      <c r="R717" s="56">
        <v>503</v>
      </c>
      <c r="S717" s="56">
        <v>31.3</v>
      </c>
      <c r="T717" s="56">
        <v>572</v>
      </c>
      <c r="U717" s="56">
        <v>37.4</v>
      </c>
      <c r="V717" s="56">
        <v>521</v>
      </c>
      <c r="W717" s="56">
        <v>43</v>
      </c>
      <c r="X717" s="56">
        <v>483</v>
      </c>
      <c r="Y717" s="56">
        <v>68.8</v>
      </c>
      <c r="Z717" s="56">
        <v>552</v>
      </c>
      <c r="AA717" s="56">
        <v>35.299999999999997</v>
      </c>
      <c r="AB717" s="56">
        <v>487</v>
      </c>
      <c r="AC717" s="56">
        <v>48.7</v>
      </c>
      <c r="AD717" s="56" t="s">
        <v>592</v>
      </c>
      <c r="AF717" s="56">
        <v>701</v>
      </c>
      <c r="AG717" s="56" t="s">
        <v>2148</v>
      </c>
      <c r="AH717" s="56">
        <v>701</v>
      </c>
      <c r="AI717" s="56" t="s">
        <v>2148</v>
      </c>
      <c r="AJ717" s="56">
        <v>630</v>
      </c>
      <c r="AL717" s="56">
        <v>503</v>
      </c>
      <c r="AN717" s="56">
        <v>572</v>
      </c>
      <c r="AP717" s="56">
        <v>521</v>
      </c>
      <c r="AR717" s="56">
        <v>483</v>
      </c>
      <c r="AT717" s="56">
        <v>552</v>
      </c>
      <c r="AV717" s="56">
        <v>487</v>
      </c>
      <c r="AX717" s="56">
        <v>737</v>
      </c>
      <c r="AY717" s="56" t="s">
        <v>2147</v>
      </c>
      <c r="AZ717" s="56">
        <v>715.5</v>
      </c>
      <c r="BB717" s="56">
        <v>725.5</v>
      </c>
    </row>
    <row r="718" spans="1:54" ht="16" x14ac:dyDescent="0.2">
      <c r="A718" s="56">
        <v>717</v>
      </c>
      <c r="B718" s="56" t="s">
        <v>276</v>
      </c>
      <c r="C718" s="56" t="s">
        <v>150</v>
      </c>
      <c r="D718" s="56" t="s">
        <v>1161</v>
      </c>
      <c r="E718" s="56" t="s">
        <v>80</v>
      </c>
      <c r="F718" s="56" t="s">
        <v>69</v>
      </c>
      <c r="G718" s="56" t="s">
        <v>58</v>
      </c>
      <c r="H718" s="56" t="s">
        <v>62</v>
      </c>
      <c r="I718" s="56" t="s">
        <v>50</v>
      </c>
      <c r="J718" s="56" t="s">
        <v>64</v>
      </c>
      <c r="K718" s="56">
        <v>18.3</v>
      </c>
      <c r="L718" s="56">
        <v>668</v>
      </c>
      <c r="M718" s="56">
        <v>7.5</v>
      </c>
      <c r="N718" s="56" t="s">
        <v>52</v>
      </c>
      <c r="O718" s="56">
        <v>20.8</v>
      </c>
      <c r="P718" s="56" t="s">
        <v>53</v>
      </c>
      <c r="Q718" s="56">
        <v>17</v>
      </c>
      <c r="R718" s="56">
        <v>765</v>
      </c>
      <c r="S718" s="56">
        <v>89.1</v>
      </c>
      <c r="T718" s="56">
        <v>230</v>
      </c>
      <c r="U718" s="56">
        <v>97.8</v>
      </c>
      <c r="V718" s="56">
        <v>93</v>
      </c>
      <c r="W718" s="56">
        <v>97.9</v>
      </c>
      <c r="X718" s="56">
        <v>82</v>
      </c>
      <c r="Y718" s="56">
        <v>22.7</v>
      </c>
      <c r="Z718" s="56" t="s">
        <v>53</v>
      </c>
      <c r="AA718" s="56">
        <v>25.2</v>
      </c>
      <c r="AB718" s="56">
        <v>637</v>
      </c>
      <c r="AC718" s="56">
        <v>43</v>
      </c>
      <c r="AD718" s="56" t="s">
        <v>53</v>
      </c>
      <c r="AF718" s="56">
        <v>668</v>
      </c>
      <c r="AH718" s="56">
        <v>701</v>
      </c>
      <c r="AI718" s="56" t="s">
        <v>2148</v>
      </c>
      <c r="AJ718" s="56">
        <v>801</v>
      </c>
      <c r="AK718" s="56" t="s">
        <v>2148</v>
      </c>
      <c r="AL718" s="56">
        <v>765</v>
      </c>
      <c r="AN718" s="56">
        <v>230</v>
      </c>
      <c r="AP718" s="56">
        <v>93</v>
      </c>
      <c r="AR718" s="56">
        <v>82</v>
      </c>
      <c r="AT718" s="56">
        <v>801</v>
      </c>
      <c r="AU718" s="56" t="s">
        <v>2148</v>
      </c>
      <c r="AV718" s="56">
        <v>637</v>
      </c>
      <c r="AX718" s="56">
        <v>801</v>
      </c>
      <c r="AY718" s="56" t="s">
        <v>2148</v>
      </c>
      <c r="AZ718" s="56">
        <v>715.5</v>
      </c>
      <c r="BB718" s="56">
        <v>685.5</v>
      </c>
    </row>
    <row r="719" spans="1:54" ht="16" x14ac:dyDescent="0.2">
      <c r="A719" s="56">
        <v>718</v>
      </c>
      <c r="B719" s="56" t="s">
        <v>276</v>
      </c>
      <c r="C719" s="56" t="s">
        <v>482</v>
      </c>
      <c r="D719" s="56" t="s">
        <v>565</v>
      </c>
      <c r="E719" s="56" t="s">
        <v>423</v>
      </c>
      <c r="F719" s="56" t="s">
        <v>69</v>
      </c>
      <c r="G719" s="56" t="s">
        <v>77</v>
      </c>
      <c r="H719" s="56" t="s">
        <v>62</v>
      </c>
      <c r="I719" s="56" t="s">
        <v>50</v>
      </c>
      <c r="J719" s="56" t="s">
        <v>64</v>
      </c>
      <c r="K719" s="56">
        <v>8.6</v>
      </c>
      <c r="L719" s="56" t="s">
        <v>52</v>
      </c>
      <c r="M719" s="56">
        <v>19</v>
      </c>
      <c r="N719" s="56">
        <v>687</v>
      </c>
      <c r="O719" s="56">
        <v>3.2</v>
      </c>
      <c r="P719" s="56" t="s">
        <v>53</v>
      </c>
      <c r="Q719" s="56">
        <v>42.4</v>
      </c>
      <c r="R719" s="56">
        <v>448</v>
      </c>
      <c r="S719" s="56">
        <v>27.1</v>
      </c>
      <c r="T719" s="56">
        <v>623</v>
      </c>
      <c r="U719" s="56">
        <v>55.8</v>
      </c>
      <c r="V719" s="56">
        <v>375</v>
      </c>
      <c r="W719" s="56">
        <v>60</v>
      </c>
      <c r="X719" s="56">
        <v>342</v>
      </c>
      <c r="Y719" s="56">
        <v>49.8</v>
      </c>
      <c r="Z719" s="56" t="s">
        <v>53</v>
      </c>
      <c r="AA719" s="56">
        <v>40.299999999999997</v>
      </c>
      <c r="AB719" s="56">
        <v>435</v>
      </c>
      <c r="AC719" s="56">
        <v>56.7</v>
      </c>
      <c r="AD719" s="56" t="s">
        <v>418</v>
      </c>
      <c r="AF719" s="56">
        <v>701</v>
      </c>
      <c r="AG719" s="56" t="s">
        <v>2148</v>
      </c>
      <c r="AH719" s="56">
        <v>687</v>
      </c>
      <c r="AJ719" s="56">
        <v>801</v>
      </c>
      <c r="AK719" s="56" t="s">
        <v>2148</v>
      </c>
      <c r="AL719" s="56">
        <v>448</v>
      </c>
      <c r="AN719" s="56">
        <v>623</v>
      </c>
      <c r="AP719" s="56">
        <v>375</v>
      </c>
      <c r="AR719" s="56">
        <v>342</v>
      </c>
      <c r="AT719" s="56">
        <v>801</v>
      </c>
      <c r="AU719" s="56" t="s">
        <v>2148</v>
      </c>
      <c r="AV719" s="56">
        <v>435</v>
      </c>
      <c r="AX719" s="56">
        <v>562</v>
      </c>
      <c r="AY719" s="56" t="s">
        <v>2147</v>
      </c>
      <c r="AZ719" s="56">
        <v>715.5</v>
      </c>
      <c r="BB719" s="56">
        <v>665.5</v>
      </c>
    </row>
    <row r="720" spans="1:54" ht="16" x14ac:dyDescent="0.2">
      <c r="A720" s="56">
        <v>719</v>
      </c>
      <c r="B720" s="56" t="s">
        <v>276</v>
      </c>
      <c r="C720" s="56">
        <v>595</v>
      </c>
      <c r="D720" s="56" t="s">
        <v>874</v>
      </c>
      <c r="E720" s="56" t="s">
        <v>68</v>
      </c>
      <c r="F720" s="56" t="s">
        <v>69</v>
      </c>
      <c r="G720" s="56" t="s">
        <v>77</v>
      </c>
      <c r="H720" s="56" t="s">
        <v>62</v>
      </c>
      <c r="I720" s="56" t="s">
        <v>50</v>
      </c>
      <c r="J720" s="56" t="s">
        <v>64</v>
      </c>
      <c r="K720" s="56">
        <v>12.7</v>
      </c>
      <c r="L720" s="56" t="s">
        <v>52</v>
      </c>
      <c r="M720" s="56">
        <v>17.399999999999999</v>
      </c>
      <c r="N720" s="56" t="s">
        <v>52</v>
      </c>
      <c r="O720" s="56">
        <v>92.6</v>
      </c>
      <c r="P720" s="56">
        <v>89</v>
      </c>
      <c r="Q720" s="56">
        <v>11</v>
      </c>
      <c r="R720" s="56" t="s">
        <v>53</v>
      </c>
      <c r="S720" s="56">
        <v>27.2</v>
      </c>
      <c r="T720" s="56">
        <v>621</v>
      </c>
      <c r="U720" s="56">
        <v>44.5</v>
      </c>
      <c r="V720" s="56">
        <v>453</v>
      </c>
      <c r="W720" s="56">
        <v>49.7</v>
      </c>
      <c r="X720" s="56">
        <v>418</v>
      </c>
      <c r="Y720" s="56">
        <v>60.1</v>
      </c>
      <c r="Z720" s="56">
        <v>689</v>
      </c>
      <c r="AA720" s="56">
        <v>3.9</v>
      </c>
      <c r="AB720" s="56" t="s">
        <v>53</v>
      </c>
      <c r="AC720" s="56">
        <v>26.6</v>
      </c>
      <c r="AD720" s="56" t="s">
        <v>53</v>
      </c>
      <c r="AF720" s="56">
        <v>701</v>
      </c>
      <c r="AG720" s="56" t="s">
        <v>2148</v>
      </c>
      <c r="AH720" s="56">
        <v>701</v>
      </c>
      <c r="AI720" s="56" t="s">
        <v>2148</v>
      </c>
      <c r="AJ720" s="56">
        <v>89</v>
      </c>
      <c r="AL720" s="56">
        <v>801</v>
      </c>
      <c r="AM720" s="56" t="s">
        <v>2148</v>
      </c>
      <c r="AN720" s="56">
        <v>621</v>
      </c>
      <c r="AP720" s="56">
        <v>453</v>
      </c>
      <c r="AR720" s="56">
        <v>418</v>
      </c>
      <c r="AT720" s="56">
        <v>689</v>
      </c>
      <c r="AV720" s="56">
        <v>801</v>
      </c>
      <c r="AW720" s="56" t="s">
        <v>2148</v>
      </c>
      <c r="AX720" s="56">
        <v>801</v>
      </c>
      <c r="AY720" s="56" t="s">
        <v>2148</v>
      </c>
      <c r="AZ720" s="56">
        <v>715.5</v>
      </c>
      <c r="BB720" s="56">
        <v>595</v>
      </c>
    </row>
    <row r="721" spans="1:54" ht="16" x14ac:dyDescent="0.2">
      <c r="A721" s="56">
        <v>720</v>
      </c>
      <c r="B721" s="56" t="s">
        <v>276</v>
      </c>
      <c r="C721" s="56" t="s">
        <v>507</v>
      </c>
      <c r="D721" s="56" t="s">
        <v>977</v>
      </c>
      <c r="E721" s="56" t="s">
        <v>216</v>
      </c>
      <c r="F721" s="56" t="s">
        <v>69</v>
      </c>
      <c r="G721" s="56" t="s">
        <v>77</v>
      </c>
      <c r="H721" s="56" t="s">
        <v>49</v>
      </c>
      <c r="I721" s="56" t="s">
        <v>50</v>
      </c>
      <c r="J721" s="56" t="s">
        <v>64</v>
      </c>
      <c r="K721" s="56">
        <v>14.4</v>
      </c>
      <c r="L721" s="56" t="s">
        <v>52</v>
      </c>
      <c r="M721" s="56">
        <v>21.9</v>
      </c>
      <c r="N721" s="56">
        <v>604</v>
      </c>
      <c r="O721" s="56">
        <v>69.900000000000006</v>
      </c>
      <c r="P721" s="56">
        <v>232</v>
      </c>
      <c r="Q721" s="56">
        <v>9.6999999999999993</v>
      </c>
      <c r="R721" s="56" t="s">
        <v>53</v>
      </c>
      <c r="U721" s="56">
        <v>50.9</v>
      </c>
      <c r="V721" s="56">
        <v>405</v>
      </c>
      <c r="W721" s="56">
        <v>38</v>
      </c>
      <c r="X721" s="56">
        <v>515</v>
      </c>
      <c r="Y721" s="56">
        <v>66.099999999999994</v>
      </c>
      <c r="Z721" s="56">
        <v>608</v>
      </c>
      <c r="AA721" s="56">
        <v>19.3</v>
      </c>
      <c r="AB721" s="56">
        <v>738</v>
      </c>
      <c r="AC721" s="56">
        <v>47.4</v>
      </c>
      <c r="AD721" s="56" t="s">
        <v>694</v>
      </c>
      <c r="AF721" s="56">
        <v>701</v>
      </c>
      <c r="AG721" s="56" t="s">
        <v>2148</v>
      </c>
      <c r="AH721" s="56">
        <v>604</v>
      </c>
      <c r="AJ721" s="56">
        <v>232</v>
      </c>
      <c r="AL721" s="56">
        <v>801</v>
      </c>
      <c r="AM721" s="56" t="s">
        <v>2148</v>
      </c>
      <c r="AP721" s="56">
        <v>405</v>
      </c>
      <c r="AR721" s="56">
        <v>515</v>
      </c>
      <c r="AT721" s="56">
        <v>608</v>
      </c>
      <c r="AV721" s="56">
        <v>738</v>
      </c>
      <c r="AX721" s="56">
        <v>776</v>
      </c>
      <c r="AY721" s="56" t="s">
        <v>2147</v>
      </c>
      <c r="AZ721" s="56">
        <v>715.5</v>
      </c>
      <c r="BB721" s="56">
        <v>755.5</v>
      </c>
    </row>
    <row r="722" spans="1:54" ht="16" x14ac:dyDescent="0.2">
      <c r="A722" s="56">
        <v>721</v>
      </c>
      <c r="B722" s="56" t="s">
        <v>276</v>
      </c>
      <c r="C722" s="56" t="s">
        <v>93</v>
      </c>
      <c r="D722" s="56" t="s">
        <v>860</v>
      </c>
      <c r="E722" s="56" t="s">
        <v>160</v>
      </c>
      <c r="F722" s="56" t="s">
        <v>47</v>
      </c>
      <c r="G722" s="56" t="s">
        <v>84</v>
      </c>
      <c r="H722" s="56" t="s">
        <v>49</v>
      </c>
      <c r="I722" s="56" t="s">
        <v>50</v>
      </c>
      <c r="J722" s="56" t="s">
        <v>64</v>
      </c>
      <c r="K722" s="56">
        <v>12.5</v>
      </c>
      <c r="L722" s="56" t="s">
        <v>52</v>
      </c>
      <c r="M722" s="56">
        <v>19.399999999999999</v>
      </c>
      <c r="N722" s="56">
        <v>673</v>
      </c>
      <c r="O722" s="56">
        <v>2.2999999999999998</v>
      </c>
      <c r="P722" s="56" t="s">
        <v>53</v>
      </c>
      <c r="Q722" s="56">
        <v>41</v>
      </c>
      <c r="R722" s="56">
        <v>459</v>
      </c>
      <c r="S722" s="56">
        <v>46.5</v>
      </c>
      <c r="T722" s="56">
        <v>458</v>
      </c>
      <c r="U722" s="56">
        <v>19.600000000000001</v>
      </c>
      <c r="V722" s="56">
        <v>736</v>
      </c>
      <c r="W722" s="56">
        <v>25.7</v>
      </c>
      <c r="X722" s="56">
        <v>676</v>
      </c>
      <c r="Y722" s="56">
        <v>60.9</v>
      </c>
      <c r="Z722" s="56">
        <v>679</v>
      </c>
      <c r="AA722" s="56">
        <v>20.100000000000001</v>
      </c>
      <c r="AB722" s="56">
        <v>723</v>
      </c>
      <c r="AC722" s="56">
        <v>66</v>
      </c>
      <c r="AD722" s="56" t="s">
        <v>861</v>
      </c>
      <c r="AF722" s="56">
        <v>701</v>
      </c>
      <c r="AG722" s="56" t="s">
        <v>2148</v>
      </c>
      <c r="AH722" s="56">
        <v>673</v>
      </c>
      <c r="AJ722" s="56">
        <v>801</v>
      </c>
      <c r="AK722" s="56" t="s">
        <v>2148</v>
      </c>
      <c r="AL722" s="56">
        <v>459</v>
      </c>
      <c r="AN722" s="56">
        <v>458</v>
      </c>
      <c r="AP722" s="56">
        <v>736</v>
      </c>
      <c r="AR722" s="56">
        <v>676</v>
      </c>
      <c r="AT722" s="56">
        <v>679</v>
      </c>
      <c r="AV722" s="56">
        <v>723</v>
      </c>
      <c r="AX722" s="56">
        <v>381</v>
      </c>
      <c r="AY722" s="56" t="s">
        <v>2147</v>
      </c>
      <c r="AZ722" s="56">
        <v>715.5</v>
      </c>
      <c r="BB722" s="56">
        <v>825.5</v>
      </c>
    </row>
    <row r="723" spans="1:54" ht="16" x14ac:dyDescent="0.2">
      <c r="A723" s="56">
        <v>722</v>
      </c>
      <c r="B723" s="56" t="s">
        <v>276</v>
      </c>
      <c r="C723" s="56" t="s">
        <v>611</v>
      </c>
      <c r="D723" s="56" t="s">
        <v>612</v>
      </c>
      <c r="E723" s="56" t="s">
        <v>216</v>
      </c>
      <c r="F723" s="56" t="s">
        <v>69</v>
      </c>
      <c r="G723" s="56" t="s">
        <v>58</v>
      </c>
      <c r="H723" s="56" t="s">
        <v>88</v>
      </c>
      <c r="I723" s="56" t="s">
        <v>50</v>
      </c>
      <c r="J723" s="56" t="s">
        <v>64</v>
      </c>
      <c r="K723" s="56">
        <v>9.1</v>
      </c>
      <c r="L723" s="56" t="s">
        <v>52</v>
      </c>
      <c r="M723" s="56">
        <v>11.1</v>
      </c>
      <c r="N723" s="56" t="s">
        <v>52</v>
      </c>
      <c r="O723" s="56">
        <v>19.600000000000001</v>
      </c>
      <c r="P723" s="56" t="s">
        <v>53</v>
      </c>
      <c r="Q723" s="56">
        <v>45.4</v>
      </c>
      <c r="R723" s="56">
        <v>409</v>
      </c>
      <c r="S723" s="56">
        <v>31.8</v>
      </c>
      <c r="T723" s="56">
        <v>565</v>
      </c>
      <c r="U723" s="56">
        <v>38.4</v>
      </c>
      <c r="V723" s="56">
        <v>512</v>
      </c>
      <c r="W723" s="56">
        <v>28.7</v>
      </c>
      <c r="X723" s="56">
        <v>631</v>
      </c>
      <c r="Y723" s="56">
        <v>74.099999999999994</v>
      </c>
      <c r="Z723" s="56">
        <v>464</v>
      </c>
      <c r="AA723" s="56">
        <v>7.7</v>
      </c>
      <c r="AB723" s="56" t="s">
        <v>53</v>
      </c>
      <c r="AC723" s="56">
        <v>55</v>
      </c>
      <c r="AD723" s="56">
        <v>604</v>
      </c>
      <c r="AF723" s="56">
        <v>701</v>
      </c>
      <c r="AG723" s="56" t="s">
        <v>2148</v>
      </c>
      <c r="AH723" s="56">
        <v>701</v>
      </c>
      <c r="AI723" s="56" t="s">
        <v>2148</v>
      </c>
      <c r="AJ723" s="56">
        <v>801</v>
      </c>
      <c r="AK723" s="56" t="s">
        <v>2148</v>
      </c>
      <c r="AL723" s="56">
        <v>409</v>
      </c>
      <c r="AN723" s="56">
        <v>565</v>
      </c>
      <c r="AP723" s="56">
        <v>512</v>
      </c>
      <c r="AR723" s="56">
        <v>631</v>
      </c>
      <c r="AT723" s="56">
        <v>464</v>
      </c>
      <c r="AV723" s="56">
        <v>801</v>
      </c>
      <c r="AW723" s="56" t="s">
        <v>2148</v>
      </c>
      <c r="AX723" s="56">
        <v>604</v>
      </c>
      <c r="AZ723" s="56">
        <v>715.5</v>
      </c>
      <c r="BB723" s="56">
        <v>605.5</v>
      </c>
    </row>
    <row r="724" spans="1:54" ht="16" x14ac:dyDescent="0.2">
      <c r="A724" s="56">
        <v>723</v>
      </c>
      <c r="B724" s="56" t="s">
        <v>276</v>
      </c>
      <c r="C724" s="56" t="s">
        <v>172</v>
      </c>
      <c r="D724" s="56" t="s">
        <v>1262</v>
      </c>
      <c r="E724" s="56" t="s">
        <v>205</v>
      </c>
      <c r="F724" s="56" t="s">
        <v>69</v>
      </c>
      <c r="G724" s="56" t="s">
        <v>77</v>
      </c>
      <c r="H724" s="56" t="s">
        <v>62</v>
      </c>
      <c r="I724" s="56" t="s">
        <v>50</v>
      </c>
      <c r="J724" s="56" t="s">
        <v>64</v>
      </c>
      <c r="K724" s="56">
        <v>21.3</v>
      </c>
      <c r="L724" s="56">
        <v>581</v>
      </c>
      <c r="M724" s="56">
        <v>11</v>
      </c>
      <c r="N724" s="56" t="s">
        <v>52</v>
      </c>
      <c r="O724" s="56">
        <v>15.6</v>
      </c>
      <c r="P724" s="56" t="s">
        <v>53</v>
      </c>
      <c r="Q724" s="56">
        <v>36.700000000000003</v>
      </c>
      <c r="R724" s="56">
        <v>510</v>
      </c>
      <c r="S724" s="56">
        <v>15.9</v>
      </c>
      <c r="T724" s="56">
        <v>781</v>
      </c>
      <c r="U724" s="56">
        <v>19</v>
      </c>
      <c r="V724" s="56">
        <v>745</v>
      </c>
      <c r="W724" s="56">
        <v>14.4</v>
      </c>
      <c r="X724" s="56" t="s">
        <v>53</v>
      </c>
      <c r="Y724" s="56">
        <v>86.9</v>
      </c>
      <c r="Z724" s="56">
        <v>218</v>
      </c>
      <c r="AA724" s="56">
        <v>9.8000000000000007</v>
      </c>
      <c r="AB724" s="56" t="s">
        <v>53</v>
      </c>
      <c r="AC724" s="56">
        <v>49.4</v>
      </c>
      <c r="AD724" s="56" t="s">
        <v>669</v>
      </c>
      <c r="AF724" s="56">
        <v>581</v>
      </c>
      <c r="AH724" s="56">
        <v>701</v>
      </c>
      <c r="AI724" s="56" t="s">
        <v>2148</v>
      </c>
      <c r="AJ724" s="56">
        <v>801</v>
      </c>
      <c r="AK724" s="56" t="s">
        <v>2148</v>
      </c>
      <c r="AL724" s="56">
        <v>510</v>
      </c>
      <c r="AN724" s="56">
        <v>781</v>
      </c>
      <c r="AP724" s="56">
        <v>745</v>
      </c>
      <c r="AR724" s="56">
        <v>801</v>
      </c>
      <c r="AS724" s="56" t="s">
        <v>2148</v>
      </c>
      <c r="AT724" s="56">
        <v>218</v>
      </c>
      <c r="AV724" s="56">
        <v>801</v>
      </c>
      <c r="AW724" s="56" t="s">
        <v>2148</v>
      </c>
      <c r="AX724" s="56">
        <v>719</v>
      </c>
      <c r="AY724" s="56" t="s">
        <v>2147</v>
      </c>
      <c r="AZ724" s="56">
        <v>715.5</v>
      </c>
      <c r="BB724" s="56">
        <v>725.5</v>
      </c>
    </row>
    <row r="725" spans="1:54" ht="16" x14ac:dyDescent="0.2">
      <c r="A725" s="56">
        <v>724</v>
      </c>
      <c r="B725" s="56" t="s">
        <v>276</v>
      </c>
      <c r="C725" s="56" t="s">
        <v>126</v>
      </c>
      <c r="D725" s="56" t="s">
        <v>969</v>
      </c>
      <c r="E725" s="56" t="s">
        <v>46</v>
      </c>
      <c r="F725" s="56" t="s">
        <v>47</v>
      </c>
      <c r="G725" s="56" t="s">
        <v>77</v>
      </c>
      <c r="H725" s="56" t="s">
        <v>49</v>
      </c>
      <c r="I725" s="56" t="s">
        <v>50</v>
      </c>
      <c r="J725" s="56" t="s">
        <v>64</v>
      </c>
      <c r="K725" s="56">
        <v>14.3</v>
      </c>
      <c r="L725" s="56" t="s">
        <v>52</v>
      </c>
      <c r="M725" s="56">
        <v>11.5</v>
      </c>
      <c r="N725" s="56" t="s">
        <v>52</v>
      </c>
      <c r="O725" s="56">
        <v>23.8</v>
      </c>
      <c r="P725" s="56">
        <v>756</v>
      </c>
      <c r="Q725" s="56">
        <v>37.700000000000003</v>
      </c>
      <c r="R725" s="56">
        <v>495</v>
      </c>
      <c r="S725" s="56">
        <v>27.1</v>
      </c>
      <c r="T725" s="56">
        <v>622</v>
      </c>
      <c r="U725" s="56">
        <v>12.1</v>
      </c>
      <c r="V725" s="56" t="s">
        <v>53</v>
      </c>
      <c r="W725" s="56">
        <v>18.100000000000001</v>
      </c>
      <c r="X725" s="56">
        <v>794</v>
      </c>
      <c r="Y725" s="56">
        <v>79.599999999999994</v>
      </c>
      <c r="Z725" s="56">
        <v>359</v>
      </c>
      <c r="AA725" s="56">
        <v>17.5</v>
      </c>
      <c r="AB725" s="56">
        <v>771</v>
      </c>
      <c r="AC725" s="56">
        <v>63.8</v>
      </c>
      <c r="AD725" s="56" t="s">
        <v>511</v>
      </c>
      <c r="AF725" s="56">
        <v>701</v>
      </c>
      <c r="AG725" s="56" t="s">
        <v>2148</v>
      </c>
      <c r="AH725" s="56">
        <v>701</v>
      </c>
      <c r="AI725" s="56" t="s">
        <v>2148</v>
      </c>
      <c r="AJ725" s="56">
        <v>756</v>
      </c>
      <c r="AL725" s="56">
        <v>495</v>
      </c>
      <c r="AN725" s="56">
        <v>622</v>
      </c>
      <c r="AP725" s="56">
        <v>801</v>
      </c>
      <c r="AQ725" s="56" t="s">
        <v>2148</v>
      </c>
      <c r="AR725" s="56">
        <v>794</v>
      </c>
      <c r="AT725" s="56">
        <v>359</v>
      </c>
      <c r="AV725" s="56">
        <v>771</v>
      </c>
      <c r="AX725" s="56">
        <v>427</v>
      </c>
      <c r="AY725" s="56" t="s">
        <v>2147</v>
      </c>
      <c r="AZ725" s="56">
        <v>715.5</v>
      </c>
      <c r="BB725" s="56">
        <v>705.5</v>
      </c>
    </row>
    <row r="726" spans="1:54" ht="16" x14ac:dyDescent="0.2">
      <c r="A726" s="56">
        <v>725</v>
      </c>
      <c r="B726" s="56" t="s">
        <v>172</v>
      </c>
      <c r="C726" s="56" t="s">
        <v>276</v>
      </c>
      <c r="D726" s="56" t="s">
        <v>412</v>
      </c>
      <c r="E726" s="56" t="s">
        <v>68</v>
      </c>
      <c r="F726" s="56" t="s">
        <v>69</v>
      </c>
      <c r="G726" s="56" t="s">
        <v>58</v>
      </c>
      <c r="H726" s="56" t="s">
        <v>62</v>
      </c>
      <c r="I726" s="56" t="s">
        <v>50</v>
      </c>
      <c r="J726" s="56" t="s">
        <v>64</v>
      </c>
      <c r="K726" s="56">
        <v>7.2</v>
      </c>
      <c r="L726" s="56" t="s">
        <v>52</v>
      </c>
      <c r="M726" s="56">
        <v>15.5</v>
      </c>
      <c r="N726" s="56" t="s">
        <v>52</v>
      </c>
      <c r="O726" s="56">
        <v>76.8</v>
      </c>
      <c r="P726" s="56">
        <v>186</v>
      </c>
      <c r="Q726" s="56">
        <v>21</v>
      </c>
      <c r="R726" s="56">
        <v>698</v>
      </c>
      <c r="S726" s="56">
        <v>10.7</v>
      </c>
      <c r="T726" s="56" t="s">
        <v>53</v>
      </c>
      <c r="U726" s="56">
        <v>67.400000000000006</v>
      </c>
      <c r="V726" s="56">
        <v>294</v>
      </c>
      <c r="W726" s="56">
        <v>70.2</v>
      </c>
      <c r="X726" s="56">
        <v>268</v>
      </c>
      <c r="Y726" s="56">
        <v>43.7</v>
      </c>
      <c r="Z726" s="56" t="s">
        <v>53</v>
      </c>
      <c r="AA726" s="56">
        <v>25.1</v>
      </c>
      <c r="AB726" s="56">
        <v>638</v>
      </c>
      <c r="AC726" s="56">
        <v>37.5</v>
      </c>
      <c r="AD726" s="56" t="s">
        <v>53</v>
      </c>
      <c r="AF726" s="56">
        <v>701</v>
      </c>
      <c r="AG726" s="56" t="s">
        <v>2148</v>
      </c>
      <c r="AH726" s="56">
        <v>701</v>
      </c>
      <c r="AI726" s="56" t="s">
        <v>2148</v>
      </c>
      <c r="AJ726" s="56">
        <v>186</v>
      </c>
      <c r="AL726" s="56">
        <v>698</v>
      </c>
      <c r="AN726" s="56">
        <v>801</v>
      </c>
      <c r="AO726" s="56" t="s">
        <v>2148</v>
      </c>
      <c r="AP726" s="56">
        <v>294</v>
      </c>
      <c r="AR726" s="56">
        <v>268</v>
      </c>
      <c r="AT726" s="56">
        <v>801</v>
      </c>
      <c r="AU726" s="56" t="s">
        <v>2148</v>
      </c>
      <c r="AV726" s="56">
        <v>638</v>
      </c>
      <c r="AX726" s="56">
        <v>801</v>
      </c>
      <c r="AY726" s="56" t="s">
        <v>2148</v>
      </c>
      <c r="AZ726" s="56">
        <v>725.5</v>
      </c>
      <c r="BB726" s="56">
        <v>715.5</v>
      </c>
    </row>
    <row r="727" spans="1:54" ht="16" x14ac:dyDescent="0.2">
      <c r="A727" s="56">
        <v>726</v>
      </c>
      <c r="B727" s="56" t="s">
        <v>172</v>
      </c>
      <c r="C727" s="56" t="s">
        <v>383</v>
      </c>
      <c r="D727" s="56" t="s">
        <v>1472</v>
      </c>
      <c r="E727" s="56" t="s">
        <v>747</v>
      </c>
      <c r="F727" s="56" t="s">
        <v>76</v>
      </c>
      <c r="G727" s="56" t="s">
        <v>77</v>
      </c>
      <c r="H727" s="56" t="s">
        <v>49</v>
      </c>
      <c r="I727" s="56" t="s">
        <v>59</v>
      </c>
      <c r="J727" s="56" t="s">
        <v>64</v>
      </c>
      <c r="K727" s="56">
        <v>29.7</v>
      </c>
      <c r="L727" s="56">
        <v>412</v>
      </c>
      <c r="M727" s="56">
        <v>38.9</v>
      </c>
      <c r="N727" s="56">
        <v>355</v>
      </c>
      <c r="O727" s="56">
        <v>7.5</v>
      </c>
      <c r="P727" s="56" t="s">
        <v>53</v>
      </c>
      <c r="Q727" s="56">
        <v>1.9</v>
      </c>
      <c r="R727" s="56" t="s">
        <v>53</v>
      </c>
      <c r="S727" s="56">
        <v>92.9</v>
      </c>
      <c r="T727" s="56">
        <v>200</v>
      </c>
      <c r="U727" s="56">
        <v>6.8</v>
      </c>
      <c r="V727" s="56" t="s">
        <v>53</v>
      </c>
      <c r="W727" s="56">
        <v>10.4</v>
      </c>
      <c r="X727" s="56" t="s">
        <v>53</v>
      </c>
      <c r="Y727" s="56">
        <v>21.3</v>
      </c>
      <c r="Z727" s="56" t="s">
        <v>53</v>
      </c>
      <c r="AA727" s="56">
        <v>30.4</v>
      </c>
      <c r="AB727" s="56">
        <v>545</v>
      </c>
      <c r="AC727" s="56">
        <v>43.5</v>
      </c>
      <c r="AD727" s="56" t="s">
        <v>53</v>
      </c>
      <c r="AF727" s="56">
        <v>412</v>
      </c>
      <c r="AH727" s="56">
        <v>355</v>
      </c>
      <c r="AJ727" s="56">
        <v>801</v>
      </c>
      <c r="AK727" s="56" t="s">
        <v>2148</v>
      </c>
      <c r="AL727" s="56">
        <v>801</v>
      </c>
      <c r="AM727" s="56" t="s">
        <v>2148</v>
      </c>
      <c r="AN727" s="56">
        <v>200</v>
      </c>
      <c r="AP727" s="56">
        <v>801</v>
      </c>
      <c r="AQ727" s="56" t="s">
        <v>2148</v>
      </c>
      <c r="AR727" s="56">
        <v>801</v>
      </c>
      <c r="AS727" s="56" t="s">
        <v>2148</v>
      </c>
      <c r="AT727" s="56">
        <v>801</v>
      </c>
      <c r="AU727" s="56" t="s">
        <v>2148</v>
      </c>
      <c r="AV727" s="56">
        <v>545</v>
      </c>
      <c r="AX727" s="56">
        <v>801</v>
      </c>
      <c r="AY727" s="56" t="s">
        <v>2148</v>
      </c>
      <c r="AZ727" s="56">
        <v>725.5</v>
      </c>
      <c r="BB727" s="56">
        <v>785.5</v>
      </c>
    </row>
    <row r="728" spans="1:54" ht="16" x14ac:dyDescent="0.2">
      <c r="A728" s="56">
        <v>727</v>
      </c>
      <c r="B728" s="56" t="s">
        <v>172</v>
      </c>
      <c r="C728" s="56" t="s">
        <v>292</v>
      </c>
      <c r="D728" s="56" t="s">
        <v>444</v>
      </c>
      <c r="E728" s="56" t="s">
        <v>147</v>
      </c>
      <c r="F728" s="56" t="s">
        <v>76</v>
      </c>
      <c r="G728" s="56" t="s">
        <v>48</v>
      </c>
      <c r="H728" s="56" t="s">
        <v>88</v>
      </c>
      <c r="I728" s="56" t="s">
        <v>59</v>
      </c>
      <c r="J728" s="56" t="s">
        <v>64</v>
      </c>
      <c r="K728" s="56">
        <v>7.4</v>
      </c>
      <c r="L728" s="56" t="s">
        <v>52</v>
      </c>
      <c r="M728" s="56">
        <v>15.1</v>
      </c>
      <c r="N728" s="56" t="s">
        <v>52</v>
      </c>
      <c r="O728" s="56">
        <v>62.8</v>
      </c>
      <c r="P728" s="56">
        <v>281</v>
      </c>
      <c r="Q728" s="56">
        <v>66</v>
      </c>
      <c r="R728" s="56">
        <v>241</v>
      </c>
      <c r="Y728" s="56">
        <v>19</v>
      </c>
      <c r="Z728" s="56" t="s">
        <v>53</v>
      </c>
      <c r="AA728" s="56">
        <v>3.8</v>
      </c>
      <c r="AB728" s="56" t="s">
        <v>53</v>
      </c>
      <c r="AC728" s="56">
        <v>10.4</v>
      </c>
      <c r="AD728" s="56" t="s">
        <v>53</v>
      </c>
      <c r="AF728" s="56">
        <v>701</v>
      </c>
      <c r="AG728" s="56" t="s">
        <v>2148</v>
      </c>
      <c r="AH728" s="56">
        <v>701</v>
      </c>
      <c r="AI728" s="56" t="s">
        <v>2148</v>
      </c>
      <c r="AJ728" s="56">
        <v>281</v>
      </c>
      <c r="AL728" s="56">
        <v>241</v>
      </c>
      <c r="AT728" s="56">
        <v>801</v>
      </c>
      <c r="AU728" s="56" t="s">
        <v>2148</v>
      </c>
      <c r="AV728" s="56">
        <v>801</v>
      </c>
      <c r="AW728" s="56" t="s">
        <v>2148</v>
      </c>
      <c r="AX728" s="56">
        <v>801</v>
      </c>
      <c r="AY728" s="56" t="s">
        <v>2148</v>
      </c>
      <c r="AZ728" s="56">
        <v>725.5</v>
      </c>
      <c r="BB728" s="56">
        <v>695.5</v>
      </c>
    </row>
    <row r="729" spans="1:54" ht="16" x14ac:dyDescent="0.2">
      <c r="A729" s="56">
        <v>728</v>
      </c>
      <c r="B729" s="56" t="s">
        <v>172</v>
      </c>
      <c r="D729" s="56" t="s">
        <v>315</v>
      </c>
      <c r="E729" s="56" t="s">
        <v>174</v>
      </c>
      <c r="F729" s="56" t="s">
        <v>76</v>
      </c>
      <c r="G729" s="56" t="s">
        <v>77</v>
      </c>
      <c r="H729" s="56" t="s">
        <v>62</v>
      </c>
      <c r="I729" s="56" t="s">
        <v>50</v>
      </c>
      <c r="J729" s="56" t="s">
        <v>64</v>
      </c>
      <c r="K729" s="56">
        <v>6.4</v>
      </c>
      <c r="L729" s="56" t="s">
        <v>52</v>
      </c>
      <c r="M729" s="56">
        <v>3.1</v>
      </c>
      <c r="N729" s="56" t="s">
        <v>52</v>
      </c>
      <c r="O729" s="56">
        <v>69.3</v>
      </c>
      <c r="P729" s="56">
        <v>237</v>
      </c>
      <c r="Q729" s="56">
        <v>19.600000000000001</v>
      </c>
      <c r="R729" s="56">
        <v>720</v>
      </c>
      <c r="S729" s="56">
        <v>99.6</v>
      </c>
      <c r="T729" s="56">
        <v>109</v>
      </c>
      <c r="U729" s="56">
        <v>15.5</v>
      </c>
      <c r="V729" s="56" t="s">
        <v>53</v>
      </c>
      <c r="W729" s="56">
        <v>18.399999999999999</v>
      </c>
      <c r="X729" s="56">
        <v>789</v>
      </c>
      <c r="Y729" s="56">
        <v>93.6</v>
      </c>
      <c r="Z729" s="56">
        <v>109</v>
      </c>
      <c r="AA729" s="56">
        <v>3</v>
      </c>
      <c r="AB729" s="56" t="s">
        <v>53</v>
      </c>
      <c r="AC729" s="56">
        <v>36.299999999999997</v>
      </c>
      <c r="AD729" s="56" t="s">
        <v>53</v>
      </c>
      <c r="AF729" s="56">
        <v>701</v>
      </c>
      <c r="AG729" s="56" t="s">
        <v>2148</v>
      </c>
      <c r="AH729" s="56">
        <v>701</v>
      </c>
      <c r="AI729" s="56" t="s">
        <v>2148</v>
      </c>
      <c r="AJ729" s="56">
        <v>237</v>
      </c>
      <c r="AL729" s="56">
        <v>720</v>
      </c>
      <c r="AN729" s="56">
        <v>109</v>
      </c>
      <c r="AP729" s="56">
        <v>801</v>
      </c>
      <c r="AQ729" s="56" t="s">
        <v>2148</v>
      </c>
      <c r="AR729" s="56">
        <v>789</v>
      </c>
      <c r="AT729" s="56">
        <v>109</v>
      </c>
      <c r="AV729" s="56">
        <v>801</v>
      </c>
      <c r="AW729" s="56" t="s">
        <v>2148</v>
      </c>
      <c r="AX729" s="56">
        <v>801</v>
      </c>
      <c r="AY729" s="56" t="s">
        <v>2148</v>
      </c>
      <c r="AZ729" s="56">
        <v>725.5</v>
      </c>
    </row>
    <row r="730" spans="1:54" ht="16" x14ac:dyDescent="0.2">
      <c r="A730" s="56">
        <v>729</v>
      </c>
      <c r="B730" s="56" t="s">
        <v>172</v>
      </c>
      <c r="C730" s="56" t="s">
        <v>126</v>
      </c>
      <c r="D730" s="56" t="s">
        <v>1280</v>
      </c>
      <c r="E730" s="56" t="s">
        <v>87</v>
      </c>
      <c r="F730" s="56" t="s">
        <v>69</v>
      </c>
      <c r="G730" s="56" t="s">
        <v>77</v>
      </c>
      <c r="H730" s="56" t="s">
        <v>49</v>
      </c>
      <c r="I730" s="56" t="s">
        <v>50</v>
      </c>
      <c r="J730" s="56" t="s">
        <v>64</v>
      </c>
      <c r="K730" s="56">
        <v>21.9</v>
      </c>
      <c r="L730" s="56">
        <v>567</v>
      </c>
      <c r="M730" s="56">
        <v>50.1</v>
      </c>
      <c r="N730" s="56">
        <v>254</v>
      </c>
      <c r="O730" s="56">
        <v>30.7</v>
      </c>
      <c r="P730" s="56">
        <v>619</v>
      </c>
      <c r="Q730" s="56">
        <v>3.9</v>
      </c>
      <c r="R730" s="56" t="s">
        <v>53</v>
      </c>
      <c r="S730" s="56">
        <v>1.7</v>
      </c>
      <c r="T730" s="56" t="s">
        <v>53</v>
      </c>
      <c r="U730" s="56">
        <v>3.7</v>
      </c>
      <c r="V730" s="56" t="s">
        <v>53</v>
      </c>
      <c r="W730" s="56">
        <v>8.1999999999999993</v>
      </c>
      <c r="X730" s="56" t="s">
        <v>53</v>
      </c>
      <c r="Y730" s="56">
        <v>37.6</v>
      </c>
      <c r="Z730" s="56" t="s">
        <v>53</v>
      </c>
      <c r="AA730" s="56">
        <v>72</v>
      </c>
      <c r="AB730" s="56">
        <v>200</v>
      </c>
      <c r="AC730" s="56">
        <v>37.9</v>
      </c>
      <c r="AD730" s="56" t="s">
        <v>53</v>
      </c>
      <c r="AF730" s="56">
        <v>567</v>
      </c>
      <c r="AH730" s="56">
        <v>254</v>
      </c>
      <c r="AJ730" s="56">
        <v>619</v>
      </c>
      <c r="AL730" s="56">
        <v>801</v>
      </c>
      <c r="AM730" s="56" t="s">
        <v>2148</v>
      </c>
      <c r="AN730" s="56">
        <v>801</v>
      </c>
      <c r="AO730" s="56" t="s">
        <v>2148</v>
      </c>
      <c r="AP730" s="56">
        <v>801</v>
      </c>
      <c r="AQ730" s="56" t="s">
        <v>2148</v>
      </c>
      <c r="AR730" s="56">
        <v>801</v>
      </c>
      <c r="AS730" s="56" t="s">
        <v>2148</v>
      </c>
      <c r="AT730" s="56">
        <v>801</v>
      </c>
      <c r="AU730" s="56" t="s">
        <v>2148</v>
      </c>
      <c r="AV730" s="56">
        <v>200</v>
      </c>
      <c r="AX730" s="56">
        <v>801</v>
      </c>
      <c r="AY730" s="56" t="s">
        <v>2148</v>
      </c>
      <c r="AZ730" s="56">
        <v>725.5</v>
      </c>
      <c r="BB730" s="56">
        <v>705.5</v>
      </c>
    </row>
    <row r="731" spans="1:54" ht="16" x14ac:dyDescent="0.2">
      <c r="A731" s="56">
        <v>730</v>
      </c>
      <c r="B731" s="56" t="s">
        <v>172</v>
      </c>
      <c r="C731" s="56" t="s">
        <v>150</v>
      </c>
      <c r="D731" s="56" t="s">
        <v>1087</v>
      </c>
      <c r="E731" s="56" t="s">
        <v>46</v>
      </c>
      <c r="F731" s="56" t="s">
        <v>47</v>
      </c>
      <c r="G731" s="56" t="s">
        <v>77</v>
      </c>
      <c r="H731" s="56" t="s">
        <v>82</v>
      </c>
      <c r="I731" s="56" t="s">
        <v>50</v>
      </c>
      <c r="J731" s="56" t="s">
        <v>64</v>
      </c>
      <c r="K731" s="56">
        <v>16.8</v>
      </c>
      <c r="L731" s="56" t="s">
        <v>52</v>
      </c>
      <c r="M731" s="56">
        <v>15</v>
      </c>
      <c r="N731" s="56" t="s">
        <v>52</v>
      </c>
      <c r="O731" s="56">
        <v>37.9</v>
      </c>
      <c r="P731" s="56">
        <v>534</v>
      </c>
      <c r="Q731" s="56">
        <v>24.6</v>
      </c>
      <c r="R731" s="56">
        <v>647</v>
      </c>
      <c r="S731" s="56">
        <v>4.4000000000000004</v>
      </c>
      <c r="T731" s="56" t="s">
        <v>53</v>
      </c>
      <c r="U731" s="56">
        <v>11.6</v>
      </c>
      <c r="V731" s="56" t="s">
        <v>53</v>
      </c>
      <c r="W731" s="56">
        <v>17.5</v>
      </c>
      <c r="X731" s="56" t="s">
        <v>53</v>
      </c>
      <c r="Y731" s="56">
        <v>64.7</v>
      </c>
      <c r="Z731" s="56">
        <v>625</v>
      </c>
      <c r="AA731" s="56">
        <v>38.700000000000003</v>
      </c>
      <c r="AB731" s="56">
        <v>447</v>
      </c>
      <c r="AC731" s="56">
        <v>72.099999999999994</v>
      </c>
      <c r="AD731" s="56" t="s">
        <v>942</v>
      </c>
      <c r="AF731" s="56">
        <v>701</v>
      </c>
      <c r="AG731" s="56" t="s">
        <v>2148</v>
      </c>
      <c r="AH731" s="56">
        <v>701</v>
      </c>
      <c r="AI731" s="56" t="s">
        <v>2148</v>
      </c>
      <c r="AJ731" s="56">
        <v>534</v>
      </c>
      <c r="AL731" s="56">
        <v>647</v>
      </c>
      <c r="AN731" s="56">
        <v>801</v>
      </c>
      <c r="AO731" s="56" t="s">
        <v>2148</v>
      </c>
      <c r="AP731" s="56">
        <v>801</v>
      </c>
      <c r="AQ731" s="56" t="s">
        <v>2148</v>
      </c>
      <c r="AR731" s="56">
        <v>801</v>
      </c>
      <c r="AS731" s="56" t="s">
        <v>2148</v>
      </c>
      <c r="AT731" s="56">
        <v>625</v>
      </c>
      <c r="AV731" s="56">
        <v>447</v>
      </c>
      <c r="AX731" s="56">
        <v>291</v>
      </c>
      <c r="AY731" s="56" t="s">
        <v>2147</v>
      </c>
      <c r="AZ731" s="56">
        <v>725.5</v>
      </c>
      <c r="BB731" s="56">
        <v>685.5</v>
      </c>
    </row>
    <row r="732" spans="1:54" ht="16" x14ac:dyDescent="0.2">
      <c r="A732" s="56">
        <v>731</v>
      </c>
      <c r="B732" s="56" t="s">
        <v>172</v>
      </c>
      <c r="C732" s="56" t="s">
        <v>145</v>
      </c>
      <c r="D732" s="56" t="s">
        <v>1009</v>
      </c>
      <c r="E732" s="56" t="s">
        <v>46</v>
      </c>
      <c r="F732" s="56" t="s">
        <v>47</v>
      </c>
      <c r="G732" s="56" t="s">
        <v>84</v>
      </c>
      <c r="H732" s="56" t="s">
        <v>82</v>
      </c>
      <c r="I732" s="56" t="s">
        <v>50</v>
      </c>
      <c r="J732" s="56" t="s">
        <v>64</v>
      </c>
      <c r="K732" s="56">
        <v>15.1</v>
      </c>
      <c r="L732" s="56" t="s">
        <v>52</v>
      </c>
      <c r="M732" s="56">
        <v>12.3</v>
      </c>
      <c r="N732" s="56" t="s">
        <v>52</v>
      </c>
      <c r="O732" s="56">
        <v>24.8</v>
      </c>
      <c r="P732" s="56">
        <v>738</v>
      </c>
      <c r="Q732" s="56">
        <v>31.9</v>
      </c>
      <c r="R732" s="56">
        <v>564</v>
      </c>
      <c r="S732" s="56">
        <v>6.2</v>
      </c>
      <c r="T732" s="56" t="s">
        <v>53</v>
      </c>
      <c r="U732" s="56">
        <v>23.7</v>
      </c>
      <c r="V732" s="56">
        <v>680</v>
      </c>
      <c r="W732" s="56">
        <v>17.8</v>
      </c>
      <c r="X732" s="56" t="s">
        <v>53</v>
      </c>
      <c r="Y732" s="56">
        <v>66.900000000000006</v>
      </c>
      <c r="Z732" s="56">
        <v>589</v>
      </c>
      <c r="AA732" s="56">
        <v>47.9</v>
      </c>
      <c r="AB732" s="56">
        <v>362</v>
      </c>
      <c r="AC732" s="56">
        <v>63.2</v>
      </c>
      <c r="AD732" s="56" t="s">
        <v>1010</v>
      </c>
      <c r="AF732" s="56">
        <v>701</v>
      </c>
      <c r="AG732" s="56" t="s">
        <v>2148</v>
      </c>
      <c r="AH732" s="56">
        <v>701</v>
      </c>
      <c r="AI732" s="56" t="s">
        <v>2148</v>
      </c>
      <c r="AJ732" s="56">
        <v>738</v>
      </c>
      <c r="AL732" s="56">
        <v>564</v>
      </c>
      <c r="AN732" s="56">
        <v>801</v>
      </c>
      <c r="AO732" s="56" t="s">
        <v>2148</v>
      </c>
      <c r="AP732" s="56">
        <v>680</v>
      </c>
      <c r="AR732" s="56">
        <v>801</v>
      </c>
      <c r="AS732" s="56" t="s">
        <v>2148</v>
      </c>
      <c r="AT732" s="56">
        <v>589</v>
      </c>
      <c r="AV732" s="56">
        <v>362</v>
      </c>
      <c r="AX732" s="56">
        <v>436</v>
      </c>
      <c r="AY732" s="56" t="s">
        <v>2147</v>
      </c>
      <c r="AZ732" s="56">
        <v>725.5</v>
      </c>
      <c r="BB732" s="56">
        <v>765.5</v>
      </c>
    </row>
    <row r="733" spans="1:54" ht="16" x14ac:dyDescent="0.2">
      <c r="A733" s="56">
        <v>732</v>
      </c>
      <c r="B733" s="56" t="s">
        <v>172</v>
      </c>
      <c r="C733" s="56" t="s">
        <v>145</v>
      </c>
      <c r="D733" s="56" t="s">
        <v>1088</v>
      </c>
      <c r="E733" s="56" t="s">
        <v>646</v>
      </c>
      <c r="F733" s="56" t="s">
        <v>69</v>
      </c>
      <c r="G733" s="56" t="s">
        <v>77</v>
      </c>
      <c r="H733" s="56" t="s">
        <v>82</v>
      </c>
      <c r="I733" s="56" t="s">
        <v>50</v>
      </c>
      <c r="J733" s="56" t="s">
        <v>64</v>
      </c>
      <c r="K733" s="56">
        <v>16.8</v>
      </c>
      <c r="L733" s="56" t="s">
        <v>52</v>
      </c>
      <c r="M733" s="56">
        <v>25.7</v>
      </c>
      <c r="N733" s="56">
        <v>527</v>
      </c>
      <c r="O733" s="56">
        <v>4.2</v>
      </c>
      <c r="P733" s="56" t="s">
        <v>53</v>
      </c>
      <c r="Q733" s="56">
        <v>44.3</v>
      </c>
      <c r="R733" s="56">
        <v>425</v>
      </c>
      <c r="S733" s="56">
        <v>2.2999999999999998</v>
      </c>
      <c r="T733" s="56" t="s">
        <v>53</v>
      </c>
      <c r="U733" s="56">
        <v>9.1999999999999993</v>
      </c>
      <c r="V733" s="56" t="s">
        <v>53</v>
      </c>
      <c r="W733" s="56">
        <v>14.3</v>
      </c>
      <c r="X733" s="56" t="s">
        <v>53</v>
      </c>
      <c r="Y733" s="56">
        <v>66.2</v>
      </c>
      <c r="Z733" s="56">
        <v>606</v>
      </c>
      <c r="AA733" s="56">
        <v>4.7</v>
      </c>
      <c r="AB733" s="56" t="s">
        <v>53</v>
      </c>
      <c r="AC733" s="56">
        <v>65.3</v>
      </c>
      <c r="AD733" s="56">
        <v>392</v>
      </c>
      <c r="AF733" s="56">
        <v>701</v>
      </c>
      <c r="AG733" s="56" t="s">
        <v>2148</v>
      </c>
      <c r="AH733" s="56">
        <v>527</v>
      </c>
      <c r="AJ733" s="56">
        <v>801</v>
      </c>
      <c r="AK733" s="56" t="s">
        <v>2148</v>
      </c>
      <c r="AL733" s="56">
        <v>425</v>
      </c>
      <c r="AN733" s="56">
        <v>801</v>
      </c>
      <c r="AO733" s="56" t="s">
        <v>2148</v>
      </c>
      <c r="AP733" s="56">
        <v>801</v>
      </c>
      <c r="AQ733" s="56" t="s">
        <v>2148</v>
      </c>
      <c r="AR733" s="56">
        <v>801</v>
      </c>
      <c r="AS733" s="56" t="s">
        <v>2148</v>
      </c>
      <c r="AT733" s="56">
        <v>606</v>
      </c>
      <c r="AV733" s="56">
        <v>801</v>
      </c>
      <c r="AW733" s="56" t="s">
        <v>2148</v>
      </c>
      <c r="AX733" s="56">
        <v>392</v>
      </c>
      <c r="AZ733" s="56">
        <v>725.5</v>
      </c>
      <c r="BB733" s="56">
        <v>765.5</v>
      </c>
    </row>
    <row r="734" spans="1:54" ht="16" x14ac:dyDescent="0.2">
      <c r="A734" s="56">
        <v>733</v>
      </c>
      <c r="B734" s="56" t="s">
        <v>172</v>
      </c>
      <c r="C734" s="56" t="s">
        <v>445</v>
      </c>
      <c r="D734" s="56" t="s">
        <v>736</v>
      </c>
      <c r="E734" s="56" t="s">
        <v>80</v>
      </c>
      <c r="F734" s="56" t="s">
        <v>69</v>
      </c>
      <c r="G734" s="56" t="s">
        <v>84</v>
      </c>
      <c r="H734" s="56" t="s">
        <v>49</v>
      </c>
      <c r="I734" s="56" t="s">
        <v>59</v>
      </c>
      <c r="J734" s="56" t="s">
        <v>64</v>
      </c>
      <c r="K734" s="56">
        <v>10.6</v>
      </c>
      <c r="L734" s="56" t="s">
        <v>52</v>
      </c>
      <c r="M734" s="56">
        <v>15.1</v>
      </c>
      <c r="N734" s="56" t="s">
        <v>52</v>
      </c>
      <c r="O734" s="56">
        <v>8.9</v>
      </c>
      <c r="P734" s="56" t="s">
        <v>53</v>
      </c>
      <c r="Q734" s="56">
        <v>25.2</v>
      </c>
      <c r="R734" s="56">
        <v>633</v>
      </c>
      <c r="S734" s="56">
        <v>66.099999999999994</v>
      </c>
      <c r="T734" s="56">
        <v>354</v>
      </c>
      <c r="U734" s="56">
        <v>88.9</v>
      </c>
      <c r="V734" s="56">
        <v>176</v>
      </c>
      <c r="W734" s="56">
        <v>89.9</v>
      </c>
      <c r="X734" s="56">
        <v>150</v>
      </c>
      <c r="Y734" s="56">
        <v>72.400000000000006</v>
      </c>
      <c r="Z734" s="56">
        <v>493</v>
      </c>
      <c r="AA734" s="56">
        <v>4.2</v>
      </c>
      <c r="AB734" s="56" t="s">
        <v>53</v>
      </c>
      <c r="AC734" s="56">
        <v>53.3</v>
      </c>
      <c r="AD734" s="56" t="s">
        <v>737</v>
      </c>
      <c r="AF734" s="56">
        <v>701</v>
      </c>
      <c r="AG734" s="56" t="s">
        <v>2148</v>
      </c>
      <c r="AH734" s="56">
        <v>701</v>
      </c>
      <c r="AI734" s="56" t="s">
        <v>2148</v>
      </c>
      <c r="AJ734" s="56">
        <v>801</v>
      </c>
      <c r="AK734" s="56" t="s">
        <v>2148</v>
      </c>
      <c r="AL734" s="56">
        <v>633</v>
      </c>
      <c r="AN734" s="56">
        <v>354</v>
      </c>
      <c r="AP734" s="56">
        <v>176</v>
      </c>
      <c r="AR734" s="56">
        <v>150</v>
      </c>
      <c r="AT734" s="56">
        <v>493</v>
      </c>
      <c r="AV734" s="56">
        <v>801</v>
      </c>
      <c r="AW734" s="56" t="s">
        <v>2148</v>
      </c>
      <c r="AX734" s="56">
        <v>636</v>
      </c>
      <c r="AY734" s="56" t="s">
        <v>2147</v>
      </c>
      <c r="AZ734" s="56">
        <v>725.5</v>
      </c>
      <c r="BB734" s="56">
        <v>745.5</v>
      </c>
    </row>
    <row r="735" spans="1:54" ht="16" x14ac:dyDescent="0.2">
      <c r="A735" s="56">
        <v>734</v>
      </c>
      <c r="B735" s="56" t="s">
        <v>139</v>
      </c>
      <c r="C735" s="56" t="s">
        <v>479</v>
      </c>
      <c r="D735" s="56" t="s">
        <v>1257</v>
      </c>
      <c r="E735" s="56" t="s">
        <v>251</v>
      </c>
      <c r="F735" s="56" t="s">
        <v>76</v>
      </c>
      <c r="G735" s="56" t="s">
        <v>77</v>
      </c>
      <c r="H735" s="56" t="s">
        <v>49</v>
      </c>
      <c r="I735" s="56" t="s">
        <v>63</v>
      </c>
      <c r="J735" s="56" t="s">
        <v>64</v>
      </c>
      <c r="K735" s="56">
        <v>21.2</v>
      </c>
      <c r="L735" s="56">
        <v>585</v>
      </c>
      <c r="M735" s="56">
        <v>33.9</v>
      </c>
      <c r="N735" s="56">
        <v>424</v>
      </c>
      <c r="O735" s="56">
        <v>91.6</v>
      </c>
      <c r="P735" s="56">
        <v>99</v>
      </c>
      <c r="Q735" s="56">
        <v>1.1000000000000001</v>
      </c>
      <c r="R735" s="56" t="s">
        <v>53</v>
      </c>
      <c r="S735" s="56">
        <v>20.100000000000001</v>
      </c>
      <c r="T735" s="56">
        <v>711</v>
      </c>
      <c r="U735" s="56">
        <v>29.3</v>
      </c>
      <c r="V735" s="56">
        <v>598</v>
      </c>
      <c r="W735" s="56">
        <v>27.9</v>
      </c>
      <c r="X735" s="56">
        <v>641</v>
      </c>
      <c r="Y735" s="56">
        <v>5</v>
      </c>
      <c r="Z735" s="56" t="s">
        <v>53</v>
      </c>
      <c r="AA735" s="56">
        <v>4.0999999999999996</v>
      </c>
      <c r="AB735" s="56" t="s">
        <v>53</v>
      </c>
      <c r="AC735" s="56">
        <v>35.299999999999997</v>
      </c>
      <c r="AD735" s="56" t="s">
        <v>53</v>
      </c>
      <c r="AF735" s="56">
        <v>585</v>
      </c>
      <c r="AH735" s="56">
        <v>424</v>
      </c>
      <c r="AJ735" s="56">
        <v>99</v>
      </c>
      <c r="AL735" s="56">
        <v>801</v>
      </c>
      <c r="AM735" s="56" t="s">
        <v>2148</v>
      </c>
      <c r="AN735" s="56">
        <v>711</v>
      </c>
      <c r="AP735" s="56">
        <v>598</v>
      </c>
      <c r="AR735" s="56">
        <v>641</v>
      </c>
      <c r="AT735" s="56">
        <v>801</v>
      </c>
      <c r="AU735" s="56" t="s">
        <v>2148</v>
      </c>
      <c r="AV735" s="56">
        <v>801</v>
      </c>
      <c r="AW735" s="56" t="s">
        <v>2148</v>
      </c>
      <c r="AX735" s="56">
        <v>801</v>
      </c>
      <c r="AY735" s="56" t="s">
        <v>2148</v>
      </c>
      <c r="AZ735" s="56">
        <v>735.5</v>
      </c>
      <c r="BB735" s="56">
        <v>625.5</v>
      </c>
    </row>
    <row r="736" spans="1:54" ht="16" x14ac:dyDescent="0.2">
      <c r="A736" s="56">
        <v>735</v>
      </c>
      <c r="B736" s="56" t="s">
        <v>139</v>
      </c>
      <c r="C736" s="56" t="s">
        <v>73</v>
      </c>
      <c r="D736" s="56" t="s">
        <v>947</v>
      </c>
      <c r="E736" s="56" t="s">
        <v>68</v>
      </c>
      <c r="F736" s="56" t="s">
        <v>69</v>
      </c>
      <c r="G736" s="56" t="s">
        <v>77</v>
      </c>
      <c r="H736" s="56" t="s">
        <v>49</v>
      </c>
      <c r="I736" s="56" t="s">
        <v>59</v>
      </c>
      <c r="J736" s="56" t="s">
        <v>64</v>
      </c>
      <c r="K736" s="56">
        <v>13.9</v>
      </c>
      <c r="L736" s="56" t="s">
        <v>52</v>
      </c>
      <c r="M736" s="56">
        <v>9.5</v>
      </c>
      <c r="N736" s="56" t="s">
        <v>52</v>
      </c>
      <c r="O736" s="56">
        <v>98.7</v>
      </c>
      <c r="P736" s="56">
        <v>47</v>
      </c>
      <c r="Q736" s="56">
        <v>2.6</v>
      </c>
      <c r="R736" s="56" t="s">
        <v>53</v>
      </c>
      <c r="S736" s="56">
        <v>16.7</v>
      </c>
      <c r="T736" s="56">
        <v>769</v>
      </c>
      <c r="U736" s="56">
        <v>79.3</v>
      </c>
      <c r="V736" s="56">
        <v>226</v>
      </c>
      <c r="W736" s="56">
        <v>80.5</v>
      </c>
      <c r="X736" s="56">
        <v>204</v>
      </c>
      <c r="Y736" s="56">
        <v>48</v>
      </c>
      <c r="Z736" s="56" t="s">
        <v>53</v>
      </c>
      <c r="AA736" s="56">
        <v>7.1</v>
      </c>
      <c r="AB736" s="56" t="s">
        <v>53</v>
      </c>
      <c r="AC736" s="56">
        <v>37.5</v>
      </c>
      <c r="AD736" s="56" t="s">
        <v>53</v>
      </c>
      <c r="AF736" s="56">
        <v>701</v>
      </c>
      <c r="AG736" s="56" t="s">
        <v>2148</v>
      </c>
      <c r="AH736" s="56">
        <v>701</v>
      </c>
      <c r="AI736" s="56" t="s">
        <v>2148</v>
      </c>
      <c r="AJ736" s="56">
        <v>47</v>
      </c>
      <c r="AL736" s="56">
        <v>801</v>
      </c>
      <c r="AM736" s="56" t="s">
        <v>2148</v>
      </c>
      <c r="AN736" s="56">
        <v>769</v>
      </c>
      <c r="AP736" s="56">
        <v>226</v>
      </c>
      <c r="AR736" s="56">
        <v>204</v>
      </c>
      <c r="AT736" s="56">
        <v>801</v>
      </c>
      <c r="AU736" s="56" t="s">
        <v>2148</v>
      </c>
      <c r="AV736" s="56">
        <v>801</v>
      </c>
      <c r="AW736" s="56" t="s">
        <v>2148</v>
      </c>
      <c r="AX736" s="56">
        <v>801</v>
      </c>
      <c r="AY736" s="56" t="s">
        <v>2148</v>
      </c>
      <c r="AZ736" s="56">
        <v>735.5</v>
      </c>
      <c r="BB736" s="56">
        <v>635.5</v>
      </c>
    </row>
    <row r="737" spans="1:54" ht="16" x14ac:dyDescent="0.2">
      <c r="A737" s="56">
        <v>736</v>
      </c>
      <c r="B737" s="56" t="s">
        <v>139</v>
      </c>
      <c r="C737" s="56" t="s">
        <v>126</v>
      </c>
      <c r="D737" s="56" t="s">
        <v>140</v>
      </c>
      <c r="E737" s="56" t="s">
        <v>130</v>
      </c>
      <c r="F737" s="56" t="s">
        <v>76</v>
      </c>
      <c r="G737" s="56" t="s">
        <v>58</v>
      </c>
      <c r="H737" s="56" t="s">
        <v>62</v>
      </c>
      <c r="I737" s="56" t="s">
        <v>50</v>
      </c>
      <c r="J737" s="56" t="s">
        <v>64</v>
      </c>
      <c r="K737" s="56">
        <v>4.0999999999999996</v>
      </c>
      <c r="L737" s="56" t="s">
        <v>52</v>
      </c>
      <c r="M737" s="56">
        <v>5.3</v>
      </c>
      <c r="N737" s="56" t="s">
        <v>52</v>
      </c>
      <c r="O737" s="56">
        <v>10.6</v>
      </c>
      <c r="P737" s="56" t="s">
        <v>53</v>
      </c>
      <c r="Q737" s="56">
        <v>89.5</v>
      </c>
      <c r="R737" s="56">
        <v>105</v>
      </c>
      <c r="U737" s="56">
        <v>3.5</v>
      </c>
      <c r="V737" s="56" t="s">
        <v>53</v>
      </c>
      <c r="W737" s="56">
        <v>7.5</v>
      </c>
      <c r="X737" s="56" t="s">
        <v>53</v>
      </c>
      <c r="Y737" s="56">
        <v>38.200000000000003</v>
      </c>
      <c r="Z737" s="56" t="s">
        <v>53</v>
      </c>
      <c r="AA737" s="56">
        <v>8.8000000000000007</v>
      </c>
      <c r="AB737" s="56" t="s">
        <v>53</v>
      </c>
      <c r="AC737" s="56">
        <v>37.4</v>
      </c>
      <c r="AD737" s="56" t="s">
        <v>53</v>
      </c>
      <c r="AF737" s="56">
        <v>701</v>
      </c>
      <c r="AG737" s="56" t="s">
        <v>2148</v>
      </c>
      <c r="AH737" s="56">
        <v>701</v>
      </c>
      <c r="AI737" s="56" t="s">
        <v>2148</v>
      </c>
      <c r="AJ737" s="56">
        <v>801</v>
      </c>
      <c r="AK737" s="56" t="s">
        <v>2148</v>
      </c>
      <c r="AL737" s="56">
        <v>105</v>
      </c>
      <c r="AP737" s="56">
        <v>801</v>
      </c>
      <c r="AQ737" s="56" t="s">
        <v>2148</v>
      </c>
      <c r="AR737" s="56">
        <v>801</v>
      </c>
      <c r="AS737" s="56" t="s">
        <v>2148</v>
      </c>
      <c r="AT737" s="56">
        <v>801</v>
      </c>
      <c r="AU737" s="56" t="s">
        <v>2148</v>
      </c>
      <c r="AV737" s="56">
        <v>801</v>
      </c>
      <c r="AW737" s="56" t="s">
        <v>2148</v>
      </c>
      <c r="AX737" s="56">
        <v>801</v>
      </c>
      <c r="AY737" s="56" t="s">
        <v>2148</v>
      </c>
      <c r="AZ737" s="56">
        <v>735.5</v>
      </c>
      <c r="BB737" s="56">
        <v>705.5</v>
      </c>
    </row>
    <row r="738" spans="1:54" ht="16" x14ac:dyDescent="0.2">
      <c r="A738" s="56">
        <v>737</v>
      </c>
      <c r="B738" s="56" t="s">
        <v>139</v>
      </c>
      <c r="C738" s="56" t="s">
        <v>150</v>
      </c>
      <c r="D738" s="56" t="s">
        <v>1162</v>
      </c>
      <c r="E738" s="56" t="s">
        <v>174</v>
      </c>
      <c r="F738" s="56" t="s">
        <v>76</v>
      </c>
      <c r="G738" s="56" t="s">
        <v>77</v>
      </c>
      <c r="H738" s="56" t="s">
        <v>49</v>
      </c>
      <c r="I738" s="56" t="s">
        <v>50</v>
      </c>
      <c r="J738" s="56" t="s">
        <v>64</v>
      </c>
      <c r="K738" s="56">
        <v>18.3</v>
      </c>
      <c r="L738" s="56">
        <v>666</v>
      </c>
      <c r="M738" s="56">
        <v>24.1</v>
      </c>
      <c r="N738" s="56">
        <v>561</v>
      </c>
      <c r="O738" s="56">
        <v>28.7</v>
      </c>
      <c r="P738" s="56">
        <v>664</v>
      </c>
      <c r="Q738" s="56">
        <v>7.2</v>
      </c>
      <c r="R738" s="56" t="s">
        <v>53</v>
      </c>
      <c r="S738" s="56">
        <v>83.8</v>
      </c>
      <c r="T738" s="56">
        <v>264</v>
      </c>
      <c r="U738" s="56">
        <v>31.3</v>
      </c>
      <c r="V738" s="56">
        <v>575</v>
      </c>
      <c r="W738" s="56">
        <v>35.9</v>
      </c>
      <c r="X738" s="56">
        <v>537</v>
      </c>
      <c r="Y738" s="56">
        <v>74.599999999999994</v>
      </c>
      <c r="Z738" s="56">
        <v>452</v>
      </c>
      <c r="AA738" s="56">
        <v>2.8</v>
      </c>
      <c r="AB738" s="56" t="s">
        <v>53</v>
      </c>
      <c r="AC738" s="56">
        <v>49.8</v>
      </c>
      <c r="AD738" s="56" t="s">
        <v>1163</v>
      </c>
      <c r="AF738" s="56">
        <v>666</v>
      </c>
      <c r="AH738" s="56">
        <v>561</v>
      </c>
      <c r="AJ738" s="56">
        <v>664</v>
      </c>
      <c r="AL738" s="56">
        <v>801</v>
      </c>
      <c r="AM738" s="56" t="s">
        <v>2148</v>
      </c>
      <c r="AN738" s="56">
        <v>264</v>
      </c>
      <c r="AP738" s="56">
        <v>575</v>
      </c>
      <c r="AR738" s="56">
        <v>537</v>
      </c>
      <c r="AT738" s="56">
        <v>452</v>
      </c>
      <c r="AV738" s="56">
        <v>801</v>
      </c>
      <c r="AW738" s="56" t="s">
        <v>2148</v>
      </c>
      <c r="AX738" s="56">
        <v>706</v>
      </c>
      <c r="AY738" s="56" t="s">
        <v>2147</v>
      </c>
      <c r="AZ738" s="56">
        <v>735.5</v>
      </c>
      <c r="BB738" s="56">
        <v>685.5</v>
      </c>
    </row>
    <row r="739" spans="1:54" ht="16" x14ac:dyDescent="0.2">
      <c r="A739" s="56">
        <v>738</v>
      </c>
      <c r="B739" s="56" t="s">
        <v>139</v>
      </c>
      <c r="D739" s="56" t="s">
        <v>354</v>
      </c>
      <c r="E739" s="56" t="s">
        <v>355</v>
      </c>
      <c r="F739" s="56" t="s">
        <v>76</v>
      </c>
      <c r="G739" s="56" t="s">
        <v>58</v>
      </c>
      <c r="H739" s="56" t="s">
        <v>62</v>
      </c>
      <c r="I739" s="56" t="s">
        <v>59</v>
      </c>
      <c r="J739" s="56" t="s">
        <v>103</v>
      </c>
      <c r="K739" s="56">
        <v>6.7</v>
      </c>
      <c r="L739" s="56" t="s">
        <v>52</v>
      </c>
      <c r="M739" s="56">
        <v>12.6</v>
      </c>
      <c r="N739" s="56" t="s">
        <v>52</v>
      </c>
      <c r="O739" s="56">
        <v>91.2</v>
      </c>
      <c r="P739" s="56">
        <v>100</v>
      </c>
      <c r="Q739" s="56">
        <v>2.1</v>
      </c>
      <c r="R739" s="56" t="s">
        <v>53</v>
      </c>
      <c r="S739" s="56">
        <v>94.9</v>
      </c>
      <c r="T739" s="56">
        <v>179</v>
      </c>
      <c r="U739" s="56">
        <v>100</v>
      </c>
      <c r="V739" s="56">
        <v>13</v>
      </c>
      <c r="W739" s="56">
        <v>100</v>
      </c>
      <c r="X739" s="56">
        <v>8</v>
      </c>
      <c r="Y739" s="56">
        <v>6.6</v>
      </c>
      <c r="Z739" s="56" t="s">
        <v>53</v>
      </c>
      <c r="AA739" s="56">
        <v>9.4</v>
      </c>
      <c r="AB739" s="56" t="s">
        <v>53</v>
      </c>
      <c r="AC739" s="56">
        <v>30.7</v>
      </c>
      <c r="AD739" s="56" t="s">
        <v>53</v>
      </c>
      <c r="AF739" s="56">
        <v>701</v>
      </c>
      <c r="AG739" s="56" t="s">
        <v>2148</v>
      </c>
      <c r="AH739" s="56">
        <v>701</v>
      </c>
      <c r="AI739" s="56" t="s">
        <v>2148</v>
      </c>
      <c r="AJ739" s="56">
        <v>100</v>
      </c>
      <c r="AL739" s="56">
        <v>801</v>
      </c>
      <c r="AM739" s="56" t="s">
        <v>2148</v>
      </c>
      <c r="AN739" s="56">
        <v>179</v>
      </c>
      <c r="AP739" s="56">
        <v>13</v>
      </c>
      <c r="AR739" s="56">
        <v>8</v>
      </c>
      <c r="AT739" s="56">
        <v>801</v>
      </c>
      <c r="AU739" s="56" t="s">
        <v>2148</v>
      </c>
      <c r="AV739" s="56">
        <v>801</v>
      </c>
      <c r="AW739" s="56" t="s">
        <v>2148</v>
      </c>
      <c r="AX739" s="56">
        <v>801</v>
      </c>
      <c r="AY739" s="56" t="s">
        <v>2148</v>
      </c>
      <c r="AZ739" s="56">
        <v>735.5</v>
      </c>
    </row>
    <row r="740" spans="1:54" ht="16" x14ac:dyDescent="0.2">
      <c r="A740" s="56">
        <v>739</v>
      </c>
      <c r="B740" s="56" t="s">
        <v>139</v>
      </c>
      <c r="C740" s="56" t="s">
        <v>482</v>
      </c>
      <c r="D740" s="56" t="s">
        <v>1053</v>
      </c>
      <c r="E740" s="56" t="s">
        <v>1054</v>
      </c>
      <c r="F740" s="56" t="s">
        <v>69</v>
      </c>
      <c r="G740" s="56" t="s">
        <v>77</v>
      </c>
      <c r="H740" s="56" t="s">
        <v>49</v>
      </c>
      <c r="I740" s="56" t="s">
        <v>50</v>
      </c>
      <c r="J740" s="56" t="s">
        <v>64</v>
      </c>
      <c r="K740" s="56">
        <v>16</v>
      </c>
      <c r="L740" s="56" t="s">
        <v>52</v>
      </c>
      <c r="M740" s="56">
        <v>25.2</v>
      </c>
      <c r="N740" s="56">
        <v>537</v>
      </c>
      <c r="O740" s="56">
        <v>55</v>
      </c>
      <c r="P740" s="56">
        <v>342</v>
      </c>
      <c r="Q740" s="56">
        <v>3.1</v>
      </c>
      <c r="R740" s="56" t="s">
        <v>53</v>
      </c>
      <c r="S740" s="56">
        <v>4</v>
      </c>
      <c r="T740" s="56" t="s">
        <v>53</v>
      </c>
      <c r="U740" s="56">
        <v>15.6</v>
      </c>
      <c r="V740" s="56" t="s">
        <v>53</v>
      </c>
      <c r="W740" s="56">
        <v>21.1</v>
      </c>
      <c r="X740" s="56">
        <v>748</v>
      </c>
      <c r="Y740" s="56">
        <v>55.7</v>
      </c>
      <c r="Z740" s="56">
        <v>755</v>
      </c>
      <c r="AA740" s="56">
        <v>88.6</v>
      </c>
      <c r="AB740" s="56">
        <v>117</v>
      </c>
      <c r="AC740" s="56">
        <v>49.4</v>
      </c>
      <c r="AD740" s="56" t="s">
        <v>669</v>
      </c>
      <c r="AF740" s="56">
        <v>701</v>
      </c>
      <c r="AG740" s="56" t="s">
        <v>2148</v>
      </c>
      <c r="AH740" s="56">
        <v>537</v>
      </c>
      <c r="AJ740" s="56">
        <v>342</v>
      </c>
      <c r="AL740" s="56">
        <v>801</v>
      </c>
      <c r="AM740" s="56" t="s">
        <v>2148</v>
      </c>
      <c r="AN740" s="56">
        <v>801</v>
      </c>
      <c r="AO740" s="56" t="s">
        <v>2148</v>
      </c>
      <c r="AP740" s="56">
        <v>801</v>
      </c>
      <c r="AQ740" s="56" t="s">
        <v>2148</v>
      </c>
      <c r="AR740" s="56">
        <v>748</v>
      </c>
      <c r="AT740" s="56">
        <v>755</v>
      </c>
      <c r="AV740" s="56">
        <v>117</v>
      </c>
      <c r="AX740" s="56">
        <v>719</v>
      </c>
      <c r="AY740" s="56" t="s">
        <v>2147</v>
      </c>
      <c r="AZ740" s="56">
        <v>735.5</v>
      </c>
      <c r="BB740" s="56">
        <v>665.5</v>
      </c>
    </row>
    <row r="741" spans="1:54" ht="16" x14ac:dyDescent="0.2">
      <c r="A741" s="56">
        <v>740</v>
      </c>
      <c r="B741" s="56" t="s">
        <v>139</v>
      </c>
      <c r="C741" s="56" t="s">
        <v>383</v>
      </c>
      <c r="D741" s="56" t="s">
        <v>984</v>
      </c>
      <c r="E741" s="56" t="s">
        <v>46</v>
      </c>
      <c r="F741" s="56" t="s">
        <v>47</v>
      </c>
      <c r="G741" s="56" t="s">
        <v>84</v>
      </c>
      <c r="H741" s="56" t="s">
        <v>82</v>
      </c>
      <c r="I741" s="56" t="s">
        <v>59</v>
      </c>
      <c r="J741" s="56" t="s">
        <v>64</v>
      </c>
      <c r="K741" s="56">
        <v>14.5</v>
      </c>
      <c r="L741" s="56" t="s">
        <v>52</v>
      </c>
      <c r="M741" s="56">
        <v>26.9</v>
      </c>
      <c r="N741" s="56">
        <v>509</v>
      </c>
      <c r="O741" s="56">
        <v>10</v>
      </c>
      <c r="P741" s="56" t="s">
        <v>53</v>
      </c>
      <c r="Q741" s="56">
        <v>18.8</v>
      </c>
      <c r="R741" s="56">
        <v>739</v>
      </c>
      <c r="S741" s="56">
        <v>63.8</v>
      </c>
      <c r="T741" s="56">
        <v>364</v>
      </c>
      <c r="U741" s="56">
        <v>17.399999999999999</v>
      </c>
      <c r="V741" s="56">
        <v>777</v>
      </c>
      <c r="W741" s="56">
        <v>23.5</v>
      </c>
      <c r="X741" s="56">
        <v>714</v>
      </c>
      <c r="Y741" s="56">
        <v>70.599999999999994</v>
      </c>
      <c r="Z741" s="56">
        <v>517</v>
      </c>
      <c r="AA741" s="56">
        <v>28.1</v>
      </c>
      <c r="AB741" s="56">
        <v>591</v>
      </c>
      <c r="AC741" s="56">
        <v>66.099999999999994</v>
      </c>
      <c r="AD741" s="56" t="s">
        <v>985</v>
      </c>
      <c r="AF741" s="56">
        <v>701</v>
      </c>
      <c r="AG741" s="56" t="s">
        <v>2148</v>
      </c>
      <c r="AH741" s="56">
        <v>509</v>
      </c>
      <c r="AJ741" s="56">
        <v>801</v>
      </c>
      <c r="AK741" s="56" t="s">
        <v>2148</v>
      </c>
      <c r="AL741" s="56">
        <v>739</v>
      </c>
      <c r="AN741" s="56">
        <v>364</v>
      </c>
      <c r="AP741" s="56">
        <v>777</v>
      </c>
      <c r="AR741" s="56">
        <v>714</v>
      </c>
      <c r="AT741" s="56">
        <v>517</v>
      </c>
      <c r="AV741" s="56">
        <v>591</v>
      </c>
      <c r="AX741" s="56">
        <v>376</v>
      </c>
      <c r="AY741" s="56" t="s">
        <v>2147</v>
      </c>
      <c r="AZ741" s="56">
        <v>735.5</v>
      </c>
      <c r="BB741" s="56">
        <v>785.5</v>
      </c>
    </row>
    <row r="742" spans="1:54" ht="16" x14ac:dyDescent="0.2">
      <c r="A742" s="56">
        <v>741</v>
      </c>
      <c r="B742" s="56" t="s">
        <v>139</v>
      </c>
      <c r="C742" s="56" t="s">
        <v>292</v>
      </c>
      <c r="D742" s="56" t="s">
        <v>1451</v>
      </c>
      <c r="E742" s="56" t="s">
        <v>683</v>
      </c>
      <c r="F742" s="56" t="s">
        <v>47</v>
      </c>
      <c r="G742" s="56" t="s">
        <v>77</v>
      </c>
      <c r="H742" s="56" t="s">
        <v>82</v>
      </c>
      <c r="I742" s="56" t="s">
        <v>63</v>
      </c>
      <c r="J742" s="56" t="s">
        <v>64</v>
      </c>
      <c r="K742" s="56">
        <v>28.9</v>
      </c>
      <c r="L742" s="56">
        <v>431</v>
      </c>
      <c r="M742" s="56">
        <v>45.3</v>
      </c>
      <c r="N742" s="56">
        <v>298</v>
      </c>
      <c r="O742" s="56">
        <v>41.5</v>
      </c>
      <c r="P742" s="56">
        <v>487</v>
      </c>
      <c r="Q742" s="56">
        <v>1.4</v>
      </c>
      <c r="R742" s="56" t="s">
        <v>53</v>
      </c>
      <c r="S742" s="56">
        <v>3.3</v>
      </c>
      <c r="T742" s="56" t="s">
        <v>53</v>
      </c>
      <c r="U742" s="56">
        <v>2</v>
      </c>
      <c r="V742" s="56" t="s">
        <v>53</v>
      </c>
      <c r="W742" s="56">
        <v>6.3</v>
      </c>
      <c r="X742" s="56" t="s">
        <v>53</v>
      </c>
      <c r="Y742" s="56">
        <v>13.3</v>
      </c>
      <c r="Z742" s="56" t="s">
        <v>53</v>
      </c>
      <c r="AA742" s="56">
        <v>57.5</v>
      </c>
      <c r="AB742" s="56">
        <v>289</v>
      </c>
      <c r="AC742" s="56">
        <v>36.299999999999997</v>
      </c>
      <c r="AD742" s="56" t="s">
        <v>53</v>
      </c>
      <c r="AF742" s="56">
        <v>431</v>
      </c>
      <c r="AH742" s="56">
        <v>298</v>
      </c>
      <c r="AJ742" s="56">
        <v>487</v>
      </c>
      <c r="AL742" s="56">
        <v>801</v>
      </c>
      <c r="AM742" s="56" t="s">
        <v>2148</v>
      </c>
      <c r="AN742" s="56">
        <v>801</v>
      </c>
      <c r="AO742" s="56" t="s">
        <v>2148</v>
      </c>
      <c r="AP742" s="56">
        <v>801</v>
      </c>
      <c r="AQ742" s="56" t="s">
        <v>2148</v>
      </c>
      <c r="AR742" s="56">
        <v>801</v>
      </c>
      <c r="AS742" s="56" t="s">
        <v>2148</v>
      </c>
      <c r="AT742" s="56">
        <v>801</v>
      </c>
      <c r="AU742" s="56" t="s">
        <v>2148</v>
      </c>
      <c r="AV742" s="56">
        <v>289</v>
      </c>
      <c r="AX742" s="56">
        <v>801</v>
      </c>
      <c r="AY742" s="56" t="s">
        <v>2148</v>
      </c>
      <c r="AZ742" s="56">
        <v>735.5</v>
      </c>
      <c r="BB742" s="56">
        <v>695.5</v>
      </c>
    </row>
    <row r="743" spans="1:54" ht="16" x14ac:dyDescent="0.2">
      <c r="A743" s="56">
        <v>742</v>
      </c>
      <c r="B743" s="56" t="s">
        <v>139</v>
      </c>
      <c r="C743" s="56" t="s">
        <v>128</v>
      </c>
      <c r="D743" s="56" t="s">
        <v>1040</v>
      </c>
      <c r="E743" s="56" t="s">
        <v>333</v>
      </c>
      <c r="F743" s="56" t="s">
        <v>170</v>
      </c>
      <c r="G743" s="56" t="s">
        <v>77</v>
      </c>
      <c r="H743" s="56" t="s">
        <v>82</v>
      </c>
      <c r="I743" s="56" t="s">
        <v>50</v>
      </c>
      <c r="J743" s="56" t="s">
        <v>64</v>
      </c>
      <c r="K743" s="56">
        <v>15.8</v>
      </c>
      <c r="L743" s="56" t="s">
        <v>52</v>
      </c>
      <c r="M743" s="56">
        <v>6.2</v>
      </c>
      <c r="N743" s="56" t="s">
        <v>52</v>
      </c>
      <c r="O743" s="56">
        <v>39.9</v>
      </c>
      <c r="P743" s="56">
        <v>508</v>
      </c>
      <c r="Q743" s="56">
        <v>9.1999999999999993</v>
      </c>
      <c r="R743" s="56" t="s">
        <v>53</v>
      </c>
      <c r="S743" s="56">
        <v>61.9</v>
      </c>
      <c r="T743" s="56">
        <v>376</v>
      </c>
      <c r="U743" s="56">
        <v>16.7</v>
      </c>
      <c r="V743" s="56">
        <v>787</v>
      </c>
      <c r="W743" s="56">
        <v>19.899999999999999</v>
      </c>
      <c r="X743" s="56">
        <v>764</v>
      </c>
      <c r="Y743" s="56">
        <v>82.5</v>
      </c>
      <c r="Z743" s="56">
        <v>301</v>
      </c>
      <c r="AA743" s="56">
        <v>61.3</v>
      </c>
      <c r="AB743" s="56">
        <v>259</v>
      </c>
      <c r="AC743" s="56">
        <v>56.7</v>
      </c>
      <c r="AD743" s="56" t="s">
        <v>418</v>
      </c>
      <c r="AF743" s="56">
        <v>701</v>
      </c>
      <c r="AG743" s="56" t="s">
        <v>2148</v>
      </c>
      <c r="AH743" s="56">
        <v>701</v>
      </c>
      <c r="AI743" s="56" t="s">
        <v>2148</v>
      </c>
      <c r="AJ743" s="56">
        <v>508</v>
      </c>
      <c r="AL743" s="56">
        <v>801</v>
      </c>
      <c r="AM743" s="56" t="s">
        <v>2148</v>
      </c>
      <c r="AN743" s="56">
        <v>376</v>
      </c>
      <c r="AP743" s="56">
        <v>787</v>
      </c>
      <c r="AR743" s="56">
        <v>764</v>
      </c>
      <c r="AT743" s="56">
        <v>301</v>
      </c>
      <c r="AV743" s="56">
        <v>259</v>
      </c>
      <c r="AX743" s="56">
        <v>562</v>
      </c>
      <c r="AY743" s="56" t="s">
        <v>2147</v>
      </c>
      <c r="AZ743" s="56">
        <v>735.5</v>
      </c>
      <c r="BB743" s="56">
        <v>775.5</v>
      </c>
    </row>
    <row r="744" spans="1:54" ht="16" x14ac:dyDescent="0.2">
      <c r="A744" s="56">
        <v>743</v>
      </c>
      <c r="B744" s="56" t="s">
        <v>139</v>
      </c>
      <c r="C744" s="56" t="s">
        <v>44</v>
      </c>
      <c r="D744" s="56" t="s">
        <v>916</v>
      </c>
      <c r="E744" s="56" t="s">
        <v>233</v>
      </c>
      <c r="F744" s="56" t="s">
        <v>76</v>
      </c>
      <c r="G744" s="56" t="s">
        <v>77</v>
      </c>
      <c r="H744" s="56" t="s">
        <v>49</v>
      </c>
      <c r="I744" s="56" t="s">
        <v>50</v>
      </c>
      <c r="J744" s="56" t="s">
        <v>64</v>
      </c>
      <c r="K744" s="56">
        <v>13.4</v>
      </c>
      <c r="L744" s="56" t="s">
        <v>52</v>
      </c>
      <c r="M744" s="56">
        <v>43.2</v>
      </c>
      <c r="N744" s="56">
        <v>310</v>
      </c>
      <c r="O744" s="56">
        <v>5.6</v>
      </c>
      <c r="P744" s="56" t="s">
        <v>53</v>
      </c>
      <c r="Q744" s="56">
        <v>26</v>
      </c>
      <c r="R744" s="56">
        <v>624</v>
      </c>
      <c r="S744" s="56">
        <v>9.5</v>
      </c>
      <c r="T744" s="56" t="s">
        <v>53</v>
      </c>
      <c r="U744" s="56">
        <v>27.8</v>
      </c>
      <c r="V744" s="56">
        <v>617</v>
      </c>
      <c r="W744" s="56">
        <v>33.799999999999997</v>
      </c>
      <c r="X744" s="56">
        <v>566</v>
      </c>
      <c r="Y744" s="56">
        <v>55.4</v>
      </c>
      <c r="Z744" s="56">
        <v>763</v>
      </c>
      <c r="AA744" s="56">
        <v>26.7</v>
      </c>
      <c r="AB744" s="56">
        <v>613</v>
      </c>
      <c r="AC744" s="56">
        <v>63.7</v>
      </c>
      <c r="AD744" s="56" t="s">
        <v>917</v>
      </c>
      <c r="AF744" s="56">
        <v>701</v>
      </c>
      <c r="AG744" s="56" t="s">
        <v>2148</v>
      </c>
      <c r="AH744" s="56">
        <v>310</v>
      </c>
      <c r="AJ744" s="56">
        <v>801</v>
      </c>
      <c r="AK744" s="56" t="s">
        <v>2148</v>
      </c>
      <c r="AL744" s="56">
        <v>624</v>
      </c>
      <c r="AN744" s="56">
        <v>801</v>
      </c>
      <c r="AO744" s="56" t="s">
        <v>2148</v>
      </c>
      <c r="AP744" s="56">
        <v>617</v>
      </c>
      <c r="AR744" s="56">
        <v>566</v>
      </c>
      <c r="AT744" s="56">
        <v>763</v>
      </c>
      <c r="AV744" s="56">
        <v>613</v>
      </c>
      <c r="AX744" s="56">
        <v>429</v>
      </c>
      <c r="AY744" s="56" t="s">
        <v>2147</v>
      </c>
      <c r="AZ744" s="56">
        <v>735.5</v>
      </c>
      <c r="BB744" s="56">
        <v>875.5</v>
      </c>
    </row>
    <row r="745" spans="1:54" ht="16" x14ac:dyDescent="0.2">
      <c r="A745" s="56">
        <v>744</v>
      </c>
      <c r="B745" s="56" t="s">
        <v>445</v>
      </c>
      <c r="C745" s="56" t="s">
        <v>482</v>
      </c>
      <c r="D745" s="56" t="s">
        <v>881</v>
      </c>
      <c r="E745" s="56" t="s">
        <v>80</v>
      </c>
      <c r="F745" s="56" t="s">
        <v>69</v>
      </c>
      <c r="G745" s="56" t="s">
        <v>58</v>
      </c>
      <c r="H745" s="56" t="s">
        <v>49</v>
      </c>
      <c r="I745" s="56" t="s">
        <v>50</v>
      </c>
      <c r="J745" s="56" t="s">
        <v>64</v>
      </c>
      <c r="K745" s="56">
        <v>12.8</v>
      </c>
      <c r="L745" s="56" t="s">
        <v>52</v>
      </c>
      <c r="M745" s="56">
        <v>11.5</v>
      </c>
      <c r="N745" s="56" t="s">
        <v>52</v>
      </c>
      <c r="O745" s="56">
        <v>27.6</v>
      </c>
      <c r="P745" s="56">
        <v>687</v>
      </c>
      <c r="Q745" s="56">
        <v>23.9</v>
      </c>
      <c r="R745" s="56">
        <v>658</v>
      </c>
      <c r="S745" s="56">
        <v>61.3</v>
      </c>
      <c r="T745" s="56" t="s">
        <v>882</v>
      </c>
      <c r="U745" s="56">
        <v>42</v>
      </c>
      <c r="V745" s="56">
        <v>475</v>
      </c>
      <c r="W745" s="56">
        <v>45.4</v>
      </c>
      <c r="X745" s="56">
        <v>457</v>
      </c>
      <c r="Y745" s="56">
        <v>63.3</v>
      </c>
      <c r="Z745" s="56">
        <v>646</v>
      </c>
      <c r="AA745" s="56">
        <v>11</v>
      </c>
      <c r="AB745" s="56" t="s">
        <v>53</v>
      </c>
      <c r="AC745" s="56">
        <v>63.1</v>
      </c>
      <c r="AD745" s="56" t="s">
        <v>883</v>
      </c>
      <c r="AF745" s="56">
        <v>701</v>
      </c>
      <c r="AG745" s="56" t="s">
        <v>2148</v>
      </c>
      <c r="AH745" s="56">
        <v>701</v>
      </c>
      <c r="AI745" s="56" t="s">
        <v>2148</v>
      </c>
      <c r="AJ745" s="56">
        <v>687</v>
      </c>
      <c r="AL745" s="56">
        <v>658</v>
      </c>
      <c r="AN745" s="56">
        <v>382</v>
      </c>
      <c r="AO745" s="56" t="s">
        <v>2147</v>
      </c>
      <c r="AP745" s="56">
        <v>475</v>
      </c>
      <c r="AR745" s="56">
        <v>457</v>
      </c>
      <c r="AT745" s="56">
        <v>646</v>
      </c>
      <c r="AV745" s="56">
        <v>801</v>
      </c>
      <c r="AW745" s="56" t="s">
        <v>2148</v>
      </c>
      <c r="AX745" s="56">
        <v>439</v>
      </c>
      <c r="AY745" s="56" t="s">
        <v>2147</v>
      </c>
      <c r="AZ745" s="56">
        <v>745.5</v>
      </c>
      <c r="BB745" s="56">
        <v>665.5</v>
      </c>
    </row>
    <row r="746" spans="1:54" ht="16" x14ac:dyDescent="0.2">
      <c r="A746" s="56">
        <v>745</v>
      </c>
      <c r="B746" s="56" t="s">
        <v>445</v>
      </c>
      <c r="C746" s="56" t="s">
        <v>145</v>
      </c>
      <c r="D746" s="56" t="s">
        <v>1325</v>
      </c>
      <c r="E746" s="56" t="s">
        <v>266</v>
      </c>
      <c r="F746" s="56" t="s">
        <v>69</v>
      </c>
      <c r="G746" s="56" t="s">
        <v>77</v>
      </c>
      <c r="H746" s="56" t="s">
        <v>49</v>
      </c>
      <c r="I746" s="56" t="s">
        <v>50</v>
      </c>
      <c r="J746" s="56" t="s">
        <v>64</v>
      </c>
      <c r="K746" s="56">
        <v>24.1</v>
      </c>
      <c r="L746" s="56">
        <v>528</v>
      </c>
      <c r="M746" s="56">
        <v>12.3</v>
      </c>
      <c r="N746" s="56" t="s">
        <v>52</v>
      </c>
      <c r="O746" s="56">
        <v>45.7</v>
      </c>
      <c r="P746" s="56">
        <v>427</v>
      </c>
      <c r="Q746" s="56">
        <v>8.8000000000000007</v>
      </c>
      <c r="R746" s="56" t="s">
        <v>53</v>
      </c>
      <c r="S746" s="56">
        <v>10.9</v>
      </c>
      <c r="T746" s="56" t="s">
        <v>53</v>
      </c>
      <c r="U746" s="56">
        <v>15.6</v>
      </c>
      <c r="V746" s="56" t="s">
        <v>53</v>
      </c>
      <c r="W746" s="56">
        <v>21.7</v>
      </c>
      <c r="X746" s="56">
        <v>737</v>
      </c>
      <c r="Y746" s="56">
        <v>88.7</v>
      </c>
      <c r="Z746" s="56">
        <v>196</v>
      </c>
      <c r="AA746" s="56">
        <v>15.8</v>
      </c>
      <c r="AB746" s="56" t="s">
        <v>53</v>
      </c>
      <c r="AC746" s="56">
        <v>63.6</v>
      </c>
      <c r="AD746" s="56">
        <v>431</v>
      </c>
      <c r="AF746" s="56">
        <v>528</v>
      </c>
      <c r="AH746" s="56">
        <v>701</v>
      </c>
      <c r="AI746" s="56" t="s">
        <v>2148</v>
      </c>
      <c r="AJ746" s="56">
        <v>427</v>
      </c>
      <c r="AL746" s="56">
        <v>801</v>
      </c>
      <c r="AM746" s="56" t="s">
        <v>2148</v>
      </c>
      <c r="AN746" s="56">
        <v>801</v>
      </c>
      <c r="AO746" s="56" t="s">
        <v>2148</v>
      </c>
      <c r="AP746" s="56">
        <v>801</v>
      </c>
      <c r="AQ746" s="56" t="s">
        <v>2148</v>
      </c>
      <c r="AR746" s="56">
        <v>737</v>
      </c>
      <c r="AT746" s="56">
        <v>196</v>
      </c>
      <c r="AV746" s="56">
        <v>801</v>
      </c>
      <c r="AW746" s="56" t="s">
        <v>2148</v>
      </c>
      <c r="AX746" s="56">
        <v>431</v>
      </c>
      <c r="AZ746" s="56">
        <v>745.5</v>
      </c>
      <c r="BB746" s="56">
        <v>765.5</v>
      </c>
    </row>
    <row r="747" spans="1:54" ht="16" x14ac:dyDescent="0.2">
      <c r="A747" s="56">
        <v>746</v>
      </c>
      <c r="B747" s="56" t="s">
        <v>445</v>
      </c>
      <c r="C747" s="56" t="s">
        <v>172</v>
      </c>
      <c r="D747" s="56" t="s">
        <v>884</v>
      </c>
      <c r="E747" s="56" t="s">
        <v>46</v>
      </c>
      <c r="F747" s="56" t="s">
        <v>47</v>
      </c>
      <c r="G747" s="56" t="s">
        <v>58</v>
      </c>
      <c r="H747" s="56" t="s">
        <v>49</v>
      </c>
      <c r="I747" s="56" t="s">
        <v>50</v>
      </c>
      <c r="J747" s="56" t="s">
        <v>51</v>
      </c>
      <c r="K747" s="56">
        <v>12.8</v>
      </c>
      <c r="L747" s="56" t="s">
        <v>52</v>
      </c>
      <c r="M747" s="56">
        <v>9.6999999999999993</v>
      </c>
      <c r="N747" s="56" t="s">
        <v>52</v>
      </c>
      <c r="O747" s="56">
        <v>50.2</v>
      </c>
      <c r="P747" s="56">
        <v>381</v>
      </c>
      <c r="Q747" s="56">
        <v>25</v>
      </c>
      <c r="R747" s="56">
        <v>638</v>
      </c>
      <c r="S747" s="56">
        <v>33</v>
      </c>
      <c r="T747" s="56">
        <v>554</v>
      </c>
      <c r="U747" s="56">
        <v>83.4</v>
      </c>
      <c r="V747" s="56">
        <v>201</v>
      </c>
      <c r="W747" s="56">
        <v>62.1</v>
      </c>
      <c r="X747" s="56">
        <v>322</v>
      </c>
      <c r="Y747" s="56">
        <v>24.7</v>
      </c>
      <c r="Z747" s="56" t="s">
        <v>53</v>
      </c>
      <c r="AA747" s="56">
        <v>30.5</v>
      </c>
      <c r="AB747" s="56">
        <v>544</v>
      </c>
      <c r="AC747" s="56">
        <v>28.8</v>
      </c>
      <c r="AD747" s="56" t="s">
        <v>53</v>
      </c>
      <c r="AF747" s="56">
        <v>701</v>
      </c>
      <c r="AG747" s="56" t="s">
        <v>2148</v>
      </c>
      <c r="AH747" s="56">
        <v>701</v>
      </c>
      <c r="AI747" s="56" t="s">
        <v>2148</v>
      </c>
      <c r="AJ747" s="56">
        <v>381</v>
      </c>
      <c r="AL747" s="56">
        <v>638</v>
      </c>
      <c r="AN747" s="56">
        <v>554</v>
      </c>
      <c r="AP747" s="56">
        <v>201</v>
      </c>
      <c r="AR747" s="56">
        <v>322</v>
      </c>
      <c r="AT747" s="56">
        <v>801</v>
      </c>
      <c r="AU747" s="56" t="s">
        <v>2148</v>
      </c>
      <c r="AV747" s="56">
        <v>544</v>
      </c>
      <c r="AX747" s="56">
        <v>801</v>
      </c>
      <c r="AY747" s="56" t="s">
        <v>2148</v>
      </c>
      <c r="AZ747" s="56">
        <v>745.5</v>
      </c>
      <c r="BB747" s="56">
        <v>725.5</v>
      </c>
    </row>
    <row r="748" spans="1:54" ht="16" x14ac:dyDescent="0.2">
      <c r="A748" s="56">
        <v>747</v>
      </c>
      <c r="B748" s="56" t="s">
        <v>445</v>
      </c>
      <c r="C748" s="56" t="s">
        <v>507</v>
      </c>
      <c r="D748" s="56" t="s">
        <v>1011</v>
      </c>
      <c r="E748" s="56" t="s">
        <v>268</v>
      </c>
      <c r="F748" s="56" t="s">
        <v>69</v>
      </c>
      <c r="G748" s="56" t="s">
        <v>58</v>
      </c>
      <c r="H748" s="56" t="s">
        <v>62</v>
      </c>
      <c r="I748" s="56" t="s">
        <v>50</v>
      </c>
      <c r="J748" s="56" t="s">
        <v>64</v>
      </c>
      <c r="K748" s="56">
        <v>15.1</v>
      </c>
      <c r="L748" s="56" t="s">
        <v>52</v>
      </c>
      <c r="M748" s="56">
        <v>22</v>
      </c>
      <c r="N748" s="56">
        <v>602</v>
      </c>
      <c r="O748" s="56">
        <v>37.9</v>
      </c>
      <c r="P748" s="56">
        <v>533</v>
      </c>
      <c r="Q748" s="56">
        <v>17.5</v>
      </c>
      <c r="R748" s="56">
        <v>761</v>
      </c>
      <c r="S748" s="56">
        <v>4.8</v>
      </c>
      <c r="T748" s="56" t="s">
        <v>53</v>
      </c>
      <c r="U748" s="56">
        <v>40</v>
      </c>
      <c r="V748" s="56">
        <v>489</v>
      </c>
      <c r="W748" s="56">
        <v>45.4</v>
      </c>
      <c r="X748" s="56">
        <v>458</v>
      </c>
      <c r="Y748" s="56">
        <v>68.599999999999994</v>
      </c>
      <c r="Z748" s="56">
        <v>556</v>
      </c>
      <c r="AA748" s="56">
        <v>29</v>
      </c>
      <c r="AB748" s="56">
        <v>570</v>
      </c>
      <c r="AC748" s="56">
        <v>58.9</v>
      </c>
      <c r="AD748" s="56" t="s">
        <v>1012</v>
      </c>
      <c r="AF748" s="56">
        <v>701</v>
      </c>
      <c r="AG748" s="56" t="s">
        <v>2148</v>
      </c>
      <c r="AH748" s="56">
        <v>602</v>
      </c>
      <c r="AJ748" s="56">
        <v>533</v>
      </c>
      <c r="AL748" s="56">
        <v>761</v>
      </c>
      <c r="AN748" s="56">
        <v>801</v>
      </c>
      <c r="AO748" s="56" t="s">
        <v>2148</v>
      </c>
      <c r="AP748" s="56">
        <v>489</v>
      </c>
      <c r="AR748" s="56">
        <v>458</v>
      </c>
      <c r="AT748" s="56">
        <v>556</v>
      </c>
      <c r="AV748" s="56">
        <v>570</v>
      </c>
      <c r="AX748" s="56">
        <v>521</v>
      </c>
      <c r="AY748" s="56" t="s">
        <v>2147</v>
      </c>
      <c r="AZ748" s="56">
        <v>745.5</v>
      </c>
      <c r="BB748" s="56">
        <v>755.5</v>
      </c>
    </row>
    <row r="749" spans="1:54" ht="16" x14ac:dyDescent="0.2">
      <c r="A749" s="56">
        <v>748</v>
      </c>
      <c r="B749" s="56" t="s">
        <v>445</v>
      </c>
      <c r="C749" s="56" t="s">
        <v>276</v>
      </c>
      <c r="D749" s="56" t="s">
        <v>1025</v>
      </c>
      <c r="E749" s="56" t="s">
        <v>68</v>
      </c>
      <c r="F749" s="56" t="s">
        <v>69</v>
      </c>
      <c r="G749" s="56" t="s">
        <v>77</v>
      </c>
      <c r="H749" s="56" t="s">
        <v>62</v>
      </c>
      <c r="I749" s="56" t="s">
        <v>50</v>
      </c>
      <c r="J749" s="56" t="s">
        <v>64</v>
      </c>
      <c r="K749" s="56">
        <v>15.5</v>
      </c>
      <c r="L749" s="56" t="s">
        <v>52</v>
      </c>
      <c r="M749" s="56">
        <v>30.1</v>
      </c>
      <c r="N749" s="56">
        <v>474</v>
      </c>
      <c r="O749" s="56">
        <v>57.8</v>
      </c>
      <c r="P749" s="56">
        <v>314</v>
      </c>
      <c r="Q749" s="56">
        <v>3.3</v>
      </c>
      <c r="R749" s="56" t="s">
        <v>53</v>
      </c>
      <c r="S749" s="56">
        <v>4.0999999999999996</v>
      </c>
      <c r="T749" s="56" t="s">
        <v>53</v>
      </c>
      <c r="U749" s="56">
        <v>26.7</v>
      </c>
      <c r="V749" s="56">
        <v>636</v>
      </c>
      <c r="W749" s="56">
        <v>31.7</v>
      </c>
      <c r="X749" s="56">
        <v>595</v>
      </c>
      <c r="Y749" s="56">
        <v>61.2</v>
      </c>
      <c r="Z749" s="56">
        <v>674</v>
      </c>
      <c r="AA749" s="56">
        <v>55.2</v>
      </c>
      <c r="AB749" s="56">
        <v>300</v>
      </c>
      <c r="AC749" s="56">
        <v>42.4</v>
      </c>
      <c r="AD749" s="56" t="s">
        <v>53</v>
      </c>
      <c r="AF749" s="56">
        <v>701</v>
      </c>
      <c r="AG749" s="56" t="s">
        <v>2148</v>
      </c>
      <c r="AH749" s="56">
        <v>474</v>
      </c>
      <c r="AJ749" s="56">
        <v>314</v>
      </c>
      <c r="AL749" s="56">
        <v>801</v>
      </c>
      <c r="AM749" s="56" t="s">
        <v>2148</v>
      </c>
      <c r="AN749" s="56">
        <v>801</v>
      </c>
      <c r="AO749" s="56" t="s">
        <v>2148</v>
      </c>
      <c r="AP749" s="56">
        <v>636</v>
      </c>
      <c r="AR749" s="56">
        <v>595</v>
      </c>
      <c r="AT749" s="56">
        <v>674</v>
      </c>
      <c r="AV749" s="56">
        <v>300</v>
      </c>
      <c r="AX749" s="56">
        <v>801</v>
      </c>
      <c r="AY749" s="56" t="s">
        <v>2148</v>
      </c>
      <c r="AZ749" s="56">
        <v>745.5</v>
      </c>
      <c r="BB749" s="56">
        <v>715.5</v>
      </c>
    </row>
    <row r="750" spans="1:54" ht="16" x14ac:dyDescent="0.2">
      <c r="A750" s="56">
        <v>749</v>
      </c>
      <c r="B750" s="56" t="s">
        <v>445</v>
      </c>
      <c r="C750" s="56" t="s">
        <v>44</v>
      </c>
      <c r="D750" s="56" t="s">
        <v>822</v>
      </c>
      <c r="E750" s="56" t="s">
        <v>284</v>
      </c>
      <c r="F750" s="56" t="s">
        <v>76</v>
      </c>
      <c r="G750" s="56" t="s">
        <v>77</v>
      </c>
      <c r="H750" s="56" t="s">
        <v>62</v>
      </c>
      <c r="I750" s="56" t="s">
        <v>50</v>
      </c>
      <c r="J750" s="56" t="s">
        <v>64</v>
      </c>
      <c r="K750" s="56">
        <v>11.8</v>
      </c>
      <c r="L750" s="56" t="s">
        <v>52</v>
      </c>
      <c r="M750" s="56">
        <v>22.5</v>
      </c>
      <c r="N750" s="56">
        <v>590</v>
      </c>
      <c r="O750" s="56">
        <v>6</v>
      </c>
      <c r="P750" s="56" t="s">
        <v>53</v>
      </c>
      <c r="Q750" s="56">
        <v>49.4</v>
      </c>
      <c r="R750" s="56">
        <v>377</v>
      </c>
      <c r="S750" s="56">
        <v>5.2</v>
      </c>
      <c r="T750" s="56" t="s">
        <v>53</v>
      </c>
      <c r="U750" s="56">
        <v>24.7</v>
      </c>
      <c r="V750" s="56">
        <v>668</v>
      </c>
      <c r="W750" s="56">
        <v>25.1</v>
      </c>
      <c r="X750" s="56">
        <v>683</v>
      </c>
      <c r="Y750" s="56">
        <v>68</v>
      </c>
      <c r="Z750" s="56">
        <v>567</v>
      </c>
      <c r="AA750" s="56">
        <v>24.2</v>
      </c>
      <c r="AB750" s="56">
        <v>654</v>
      </c>
      <c r="AC750" s="56">
        <v>33.6</v>
      </c>
      <c r="AD750" s="56" t="s">
        <v>53</v>
      </c>
      <c r="AF750" s="56">
        <v>701</v>
      </c>
      <c r="AG750" s="56" t="s">
        <v>2148</v>
      </c>
      <c r="AH750" s="56">
        <v>590</v>
      </c>
      <c r="AJ750" s="56">
        <v>801</v>
      </c>
      <c r="AK750" s="56" t="s">
        <v>2148</v>
      </c>
      <c r="AL750" s="56">
        <v>377</v>
      </c>
      <c r="AN750" s="56">
        <v>801</v>
      </c>
      <c r="AO750" s="56" t="s">
        <v>2148</v>
      </c>
      <c r="AP750" s="56">
        <v>668</v>
      </c>
      <c r="AR750" s="56">
        <v>683</v>
      </c>
      <c r="AT750" s="56">
        <v>567</v>
      </c>
      <c r="AV750" s="56">
        <v>654</v>
      </c>
      <c r="AX750" s="56">
        <v>801</v>
      </c>
      <c r="AY750" s="56" t="s">
        <v>2148</v>
      </c>
      <c r="AZ750" s="56">
        <v>745.5</v>
      </c>
      <c r="BB750" s="56">
        <v>875.5</v>
      </c>
    </row>
    <row r="751" spans="1:54" ht="16" x14ac:dyDescent="0.2">
      <c r="A751" s="56">
        <v>750</v>
      </c>
      <c r="B751" s="56" t="s">
        <v>445</v>
      </c>
      <c r="C751" s="56" t="s">
        <v>93</v>
      </c>
      <c r="D751" s="56" t="s">
        <v>1098</v>
      </c>
      <c r="E751" s="56" t="s">
        <v>46</v>
      </c>
      <c r="F751" s="56" t="s">
        <v>47</v>
      </c>
      <c r="G751" s="56" t="s">
        <v>77</v>
      </c>
      <c r="H751" s="56" t="s">
        <v>49</v>
      </c>
      <c r="I751" s="56" t="s">
        <v>50</v>
      </c>
      <c r="J751" s="56" t="s">
        <v>51</v>
      </c>
      <c r="K751" s="56">
        <v>17</v>
      </c>
      <c r="L751" s="56" t="s">
        <v>52</v>
      </c>
      <c r="M751" s="56">
        <v>18.3</v>
      </c>
      <c r="N751" s="56">
        <v>699</v>
      </c>
      <c r="O751" s="56">
        <v>16.100000000000001</v>
      </c>
      <c r="P751" s="56" t="s">
        <v>53</v>
      </c>
      <c r="Q751" s="56">
        <v>17</v>
      </c>
      <c r="R751" s="56">
        <v>763</v>
      </c>
      <c r="S751" s="56">
        <v>25.2</v>
      </c>
      <c r="T751" s="56">
        <v>648</v>
      </c>
      <c r="U751" s="56">
        <v>45.5</v>
      </c>
      <c r="V751" s="56">
        <v>443</v>
      </c>
      <c r="W751" s="56">
        <v>50.5</v>
      </c>
      <c r="X751" s="56">
        <v>410</v>
      </c>
      <c r="Y751" s="56">
        <v>56.7</v>
      </c>
      <c r="Z751" s="56">
        <v>742</v>
      </c>
      <c r="AA751" s="56">
        <v>58</v>
      </c>
      <c r="AB751" s="56">
        <v>285</v>
      </c>
      <c r="AC751" s="56">
        <v>60.9</v>
      </c>
      <c r="AD751" s="56" t="s">
        <v>1099</v>
      </c>
      <c r="AF751" s="56">
        <v>701</v>
      </c>
      <c r="AG751" s="56" t="s">
        <v>2148</v>
      </c>
      <c r="AH751" s="56">
        <v>699</v>
      </c>
      <c r="AJ751" s="56">
        <v>801</v>
      </c>
      <c r="AK751" s="56" t="s">
        <v>2148</v>
      </c>
      <c r="AL751" s="56">
        <v>763</v>
      </c>
      <c r="AN751" s="56">
        <v>648</v>
      </c>
      <c r="AP751" s="56">
        <v>443</v>
      </c>
      <c r="AR751" s="56">
        <v>410</v>
      </c>
      <c r="AT751" s="56">
        <v>742</v>
      </c>
      <c r="AV751" s="56">
        <v>285</v>
      </c>
      <c r="AX751" s="56">
        <v>486</v>
      </c>
      <c r="AY751" s="56" t="s">
        <v>2147</v>
      </c>
      <c r="AZ751" s="56">
        <v>745.5</v>
      </c>
      <c r="BB751" s="56">
        <v>825.5</v>
      </c>
    </row>
    <row r="752" spans="1:54" ht="16" x14ac:dyDescent="0.2">
      <c r="A752" s="56">
        <v>751</v>
      </c>
      <c r="B752" s="56" t="s">
        <v>445</v>
      </c>
      <c r="C752" s="56" t="s">
        <v>93</v>
      </c>
      <c r="D752" s="56" t="s">
        <v>496</v>
      </c>
      <c r="E752" s="56" t="s">
        <v>96</v>
      </c>
      <c r="F752" s="56" t="s">
        <v>76</v>
      </c>
      <c r="G752" s="56" t="s">
        <v>58</v>
      </c>
      <c r="H752" s="56" t="s">
        <v>82</v>
      </c>
      <c r="I752" s="56" t="s">
        <v>50</v>
      </c>
      <c r="J752" s="56" t="s">
        <v>51</v>
      </c>
      <c r="K752" s="56">
        <v>7.9</v>
      </c>
      <c r="L752" s="56" t="s">
        <v>52</v>
      </c>
      <c r="M752" s="56">
        <v>6</v>
      </c>
      <c r="N752" s="56" t="s">
        <v>52</v>
      </c>
      <c r="O752" s="56">
        <v>97.4</v>
      </c>
      <c r="P752" s="56">
        <v>61</v>
      </c>
      <c r="Q752" s="56">
        <v>31</v>
      </c>
      <c r="R752" s="56">
        <v>576</v>
      </c>
      <c r="S752" s="56">
        <v>4.7</v>
      </c>
      <c r="T752" s="56" t="s">
        <v>53</v>
      </c>
      <c r="U752" s="56">
        <v>52.9</v>
      </c>
      <c r="V752" s="56">
        <v>390</v>
      </c>
      <c r="W752" s="56">
        <v>47.1</v>
      </c>
      <c r="X752" s="56">
        <v>441</v>
      </c>
      <c r="Y752" s="56">
        <v>14.3</v>
      </c>
      <c r="Z752" s="56" t="s">
        <v>53</v>
      </c>
      <c r="AA752" s="56">
        <v>1.9</v>
      </c>
      <c r="AB752" s="56" t="s">
        <v>53</v>
      </c>
      <c r="AC752" s="56">
        <v>44.8</v>
      </c>
      <c r="AD752" s="56" t="s">
        <v>53</v>
      </c>
      <c r="AF752" s="56">
        <v>701</v>
      </c>
      <c r="AG752" s="56" t="s">
        <v>2148</v>
      </c>
      <c r="AH752" s="56">
        <v>701</v>
      </c>
      <c r="AI752" s="56" t="s">
        <v>2148</v>
      </c>
      <c r="AJ752" s="56">
        <v>61</v>
      </c>
      <c r="AL752" s="56">
        <v>576</v>
      </c>
      <c r="AN752" s="56">
        <v>801</v>
      </c>
      <c r="AO752" s="56" t="s">
        <v>2148</v>
      </c>
      <c r="AP752" s="56">
        <v>390</v>
      </c>
      <c r="AR752" s="56">
        <v>441</v>
      </c>
      <c r="AT752" s="56">
        <v>801</v>
      </c>
      <c r="AU752" s="56" t="s">
        <v>2148</v>
      </c>
      <c r="AV752" s="56">
        <v>801</v>
      </c>
      <c r="AW752" s="56" t="s">
        <v>2148</v>
      </c>
      <c r="AX752" s="56">
        <v>801</v>
      </c>
      <c r="AY752" s="56" t="s">
        <v>2148</v>
      </c>
      <c r="AZ752" s="56">
        <v>745.5</v>
      </c>
      <c r="BB752" s="56">
        <v>825.5</v>
      </c>
    </row>
    <row r="753" spans="1:54" ht="16" x14ac:dyDescent="0.2">
      <c r="A753" s="56">
        <v>752</v>
      </c>
      <c r="B753" s="56" t="s">
        <v>445</v>
      </c>
      <c r="C753" s="56" t="s">
        <v>93</v>
      </c>
      <c r="D753" s="56" t="s">
        <v>1151</v>
      </c>
      <c r="E753" s="56" t="s">
        <v>438</v>
      </c>
      <c r="F753" s="56" t="s">
        <v>76</v>
      </c>
      <c r="G753" s="56" t="s">
        <v>84</v>
      </c>
      <c r="H753" s="56" t="s">
        <v>82</v>
      </c>
      <c r="I753" s="56" t="s">
        <v>50</v>
      </c>
      <c r="J753" s="56" t="s">
        <v>64</v>
      </c>
      <c r="K753" s="56">
        <v>18.100000000000001</v>
      </c>
      <c r="L753" s="56">
        <v>675</v>
      </c>
      <c r="M753" s="56">
        <v>41.2</v>
      </c>
      <c r="N753" s="56">
        <v>330</v>
      </c>
      <c r="O753" s="56">
        <v>31.1</v>
      </c>
      <c r="P753" s="56">
        <v>614</v>
      </c>
      <c r="Q753" s="56">
        <v>2.5</v>
      </c>
      <c r="R753" s="56" t="s">
        <v>53</v>
      </c>
      <c r="S753" s="56">
        <v>2.8</v>
      </c>
      <c r="T753" s="56" t="s">
        <v>53</v>
      </c>
      <c r="U753" s="56">
        <v>1.2</v>
      </c>
      <c r="V753" s="56" t="s">
        <v>53</v>
      </c>
      <c r="W753" s="56">
        <v>1.1000000000000001</v>
      </c>
      <c r="X753" s="56" t="s">
        <v>53</v>
      </c>
      <c r="Y753" s="56">
        <v>69</v>
      </c>
      <c r="Z753" s="56">
        <v>545</v>
      </c>
      <c r="AA753" s="56">
        <v>85.6</v>
      </c>
      <c r="AB753" s="56">
        <v>134</v>
      </c>
      <c r="AC753" s="56">
        <v>43.4</v>
      </c>
      <c r="AD753" s="56" t="s">
        <v>53</v>
      </c>
      <c r="AF753" s="56">
        <v>675</v>
      </c>
      <c r="AH753" s="56">
        <v>330</v>
      </c>
      <c r="AJ753" s="56">
        <v>614</v>
      </c>
      <c r="AL753" s="56">
        <v>801</v>
      </c>
      <c r="AM753" s="56" t="s">
        <v>2148</v>
      </c>
      <c r="AN753" s="56">
        <v>801</v>
      </c>
      <c r="AO753" s="56" t="s">
        <v>2148</v>
      </c>
      <c r="AP753" s="56">
        <v>801</v>
      </c>
      <c r="AQ753" s="56" t="s">
        <v>2148</v>
      </c>
      <c r="AR753" s="56">
        <v>801</v>
      </c>
      <c r="AS753" s="56" t="s">
        <v>2148</v>
      </c>
      <c r="AT753" s="56">
        <v>545</v>
      </c>
      <c r="AV753" s="56">
        <v>134</v>
      </c>
      <c r="AX753" s="56">
        <v>801</v>
      </c>
      <c r="AY753" s="56" t="s">
        <v>2148</v>
      </c>
      <c r="AZ753" s="56">
        <v>745.5</v>
      </c>
      <c r="BB753" s="56">
        <v>825.5</v>
      </c>
    </row>
    <row r="754" spans="1:54" ht="16" x14ac:dyDescent="0.2">
      <c r="A754" s="56">
        <v>753</v>
      </c>
      <c r="B754" s="56" t="s">
        <v>445</v>
      </c>
      <c r="C754" s="56" t="s">
        <v>507</v>
      </c>
      <c r="D754" s="56" t="s">
        <v>631</v>
      </c>
      <c r="E754" s="56" t="s">
        <v>632</v>
      </c>
      <c r="F754" s="56" t="s">
        <v>69</v>
      </c>
      <c r="G754" s="56" t="s">
        <v>58</v>
      </c>
      <c r="H754" s="56" t="s">
        <v>82</v>
      </c>
      <c r="I754" s="56" t="s">
        <v>50</v>
      </c>
      <c r="J754" s="56" t="s">
        <v>64</v>
      </c>
      <c r="K754" s="56">
        <v>9.3000000000000007</v>
      </c>
      <c r="L754" s="56" t="s">
        <v>52</v>
      </c>
      <c r="M754" s="56">
        <v>7.4</v>
      </c>
      <c r="N754" s="56" t="s">
        <v>52</v>
      </c>
      <c r="O754" s="56">
        <v>47.7</v>
      </c>
      <c r="P754" s="56">
        <v>408</v>
      </c>
      <c r="Q754" s="56">
        <v>10.1</v>
      </c>
      <c r="R754" s="56" t="s">
        <v>53</v>
      </c>
      <c r="S754" s="56">
        <v>33.1</v>
      </c>
      <c r="T754" s="56">
        <v>551</v>
      </c>
      <c r="U754" s="56">
        <v>42.2</v>
      </c>
      <c r="V754" s="56">
        <v>472</v>
      </c>
      <c r="W754" s="56">
        <v>47.5</v>
      </c>
      <c r="X754" s="56">
        <v>436</v>
      </c>
      <c r="Y754" s="56">
        <v>76.8</v>
      </c>
      <c r="Z754" s="56">
        <v>409</v>
      </c>
      <c r="AA754" s="56">
        <v>98.1</v>
      </c>
      <c r="AB754" s="56">
        <v>40</v>
      </c>
      <c r="AC754" s="56">
        <v>38.200000000000003</v>
      </c>
      <c r="AD754" s="56" t="s">
        <v>53</v>
      </c>
      <c r="AF754" s="56">
        <v>701</v>
      </c>
      <c r="AG754" s="56" t="s">
        <v>2148</v>
      </c>
      <c r="AH754" s="56">
        <v>701</v>
      </c>
      <c r="AI754" s="56" t="s">
        <v>2148</v>
      </c>
      <c r="AJ754" s="56">
        <v>408</v>
      </c>
      <c r="AL754" s="56">
        <v>801</v>
      </c>
      <c r="AM754" s="56" t="s">
        <v>2148</v>
      </c>
      <c r="AN754" s="56">
        <v>551</v>
      </c>
      <c r="AP754" s="56">
        <v>472</v>
      </c>
      <c r="AR754" s="56">
        <v>436</v>
      </c>
      <c r="AT754" s="56">
        <v>409</v>
      </c>
      <c r="AV754" s="56">
        <v>40</v>
      </c>
      <c r="AX754" s="56">
        <v>801</v>
      </c>
      <c r="AY754" s="56" t="s">
        <v>2148</v>
      </c>
      <c r="AZ754" s="56">
        <v>745.5</v>
      </c>
      <c r="BB754" s="56">
        <v>755.5</v>
      </c>
    </row>
    <row r="755" spans="1:54" ht="16" x14ac:dyDescent="0.2">
      <c r="A755" s="56">
        <v>754</v>
      </c>
      <c r="B755" s="56" t="s">
        <v>445</v>
      </c>
      <c r="C755" s="56" t="s">
        <v>507</v>
      </c>
      <c r="D755" s="56" t="s">
        <v>869</v>
      </c>
      <c r="E755" s="56" t="s">
        <v>133</v>
      </c>
      <c r="F755" s="56" t="s">
        <v>69</v>
      </c>
      <c r="G755" s="56" t="s">
        <v>77</v>
      </c>
      <c r="H755" s="56" t="s">
        <v>82</v>
      </c>
      <c r="I755" s="56" t="s">
        <v>50</v>
      </c>
      <c r="J755" s="56" t="s">
        <v>64</v>
      </c>
      <c r="K755" s="56">
        <v>12.6</v>
      </c>
      <c r="L755" s="56" t="s">
        <v>52</v>
      </c>
      <c r="M755" s="56">
        <v>2.9</v>
      </c>
      <c r="N755" s="56" t="s">
        <v>52</v>
      </c>
      <c r="O755" s="56">
        <v>18.600000000000001</v>
      </c>
      <c r="P755" s="56" t="s">
        <v>53</v>
      </c>
      <c r="Q755" s="56">
        <v>55.5</v>
      </c>
      <c r="R755" s="56">
        <v>323</v>
      </c>
      <c r="S755" s="56">
        <v>1.4</v>
      </c>
      <c r="T755" s="56" t="s">
        <v>53</v>
      </c>
      <c r="U755" s="56">
        <v>17.8</v>
      </c>
      <c r="V755" s="56">
        <v>767</v>
      </c>
      <c r="W755" s="56">
        <v>23.9</v>
      </c>
      <c r="X755" s="56">
        <v>706</v>
      </c>
      <c r="Y755" s="56">
        <v>78.599999999999994</v>
      </c>
      <c r="Z755" s="56">
        <v>375</v>
      </c>
      <c r="AA755" s="56">
        <v>1.6</v>
      </c>
      <c r="AB755" s="56" t="s">
        <v>53</v>
      </c>
      <c r="AC755" s="56">
        <v>61.5</v>
      </c>
      <c r="AD755" s="56" t="s">
        <v>408</v>
      </c>
      <c r="AF755" s="56">
        <v>701</v>
      </c>
      <c r="AG755" s="56" t="s">
        <v>2148</v>
      </c>
      <c r="AH755" s="56">
        <v>701</v>
      </c>
      <c r="AI755" s="56" t="s">
        <v>2148</v>
      </c>
      <c r="AJ755" s="56">
        <v>801</v>
      </c>
      <c r="AK755" s="56" t="s">
        <v>2148</v>
      </c>
      <c r="AL755" s="56">
        <v>323</v>
      </c>
      <c r="AN755" s="56">
        <v>801</v>
      </c>
      <c r="AO755" s="56" t="s">
        <v>2148</v>
      </c>
      <c r="AP755" s="56">
        <v>767</v>
      </c>
      <c r="AR755" s="56">
        <v>706</v>
      </c>
      <c r="AT755" s="56">
        <v>375</v>
      </c>
      <c r="AV755" s="56">
        <v>801</v>
      </c>
      <c r="AW755" s="56" t="s">
        <v>2148</v>
      </c>
      <c r="AX755" s="56">
        <v>467</v>
      </c>
      <c r="AY755" s="56" t="s">
        <v>2147</v>
      </c>
      <c r="AZ755" s="56">
        <v>745.5</v>
      </c>
      <c r="BB755" s="56">
        <v>755.5</v>
      </c>
    </row>
    <row r="756" spans="1:54" ht="16" x14ac:dyDescent="0.2">
      <c r="A756" s="56">
        <v>755</v>
      </c>
      <c r="B756" s="56" t="s">
        <v>445</v>
      </c>
      <c r="C756" s="56" t="s">
        <v>128</v>
      </c>
      <c r="D756" s="56" t="s">
        <v>1223</v>
      </c>
      <c r="E756" s="56" t="s">
        <v>289</v>
      </c>
      <c r="F756" s="56" t="s">
        <v>69</v>
      </c>
      <c r="G756" s="56" t="s">
        <v>77</v>
      </c>
      <c r="H756" s="56" t="s">
        <v>82</v>
      </c>
      <c r="I756" s="56" t="s">
        <v>59</v>
      </c>
      <c r="J756" s="56" t="s">
        <v>64</v>
      </c>
      <c r="K756" s="56">
        <v>20.100000000000001</v>
      </c>
      <c r="L756" s="56">
        <v>613</v>
      </c>
      <c r="M756" s="56">
        <v>20.100000000000001</v>
      </c>
      <c r="N756" s="56">
        <v>653</v>
      </c>
      <c r="O756" s="56">
        <v>52.3</v>
      </c>
      <c r="P756" s="56">
        <v>357</v>
      </c>
      <c r="Q756" s="56">
        <v>5</v>
      </c>
      <c r="R756" s="56" t="s">
        <v>53</v>
      </c>
      <c r="S756" s="56">
        <v>12.8</v>
      </c>
      <c r="T756" s="56" t="s">
        <v>53</v>
      </c>
      <c r="U756" s="56">
        <v>77.3</v>
      </c>
      <c r="V756" s="56">
        <v>240</v>
      </c>
      <c r="W756" s="56">
        <v>79.5</v>
      </c>
      <c r="X756" s="56">
        <v>211</v>
      </c>
      <c r="Y756" s="56">
        <v>42.4</v>
      </c>
      <c r="Z756" s="56" t="s">
        <v>53</v>
      </c>
      <c r="AA756" s="56">
        <v>12.8</v>
      </c>
      <c r="AB756" s="56" t="s">
        <v>53</v>
      </c>
      <c r="AC756" s="56">
        <v>53.7</v>
      </c>
      <c r="AD756" s="56" t="s">
        <v>1224</v>
      </c>
      <c r="AF756" s="56">
        <v>613</v>
      </c>
      <c r="AH756" s="56">
        <v>653</v>
      </c>
      <c r="AJ756" s="56">
        <v>357</v>
      </c>
      <c r="AL756" s="56">
        <v>801</v>
      </c>
      <c r="AM756" s="56" t="s">
        <v>2148</v>
      </c>
      <c r="AN756" s="56">
        <v>801</v>
      </c>
      <c r="AO756" s="56" t="s">
        <v>2148</v>
      </c>
      <c r="AP756" s="56">
        <v>240</v>
      </c>
      <c r="AR756" s="56">
        <v>211</v>
      </c>
      <c r="AT756" s="56">
        <v>801</v>
      </c>
      <c r="AU756" s="56" t="s">
        <v>2148</v>
      </c>
      <c r="AV756" s="56">
        <v>801</v>
      </c>
      <c r="AW756" s="56" t="s">
        <v>2148</v>
      </c>
      <c r="AX756" s="56">
        <v>627</v>
      </c>
      <c r="AY756" s="56" t="s">
        <v>2147</v>
      </c>
      <c r="AZ756" s="56">
        <v>745.5</v>
      </c>
      <c r="BB756" s="56">
        <v>775.5</v>
      </c>
    </row>
    <row r="757" spans="1:54" ht="16" x14ac:dyDescent="0.2">
      <c r="A757" s="56">
        <v>756</v>
      </c>
      <c r="B757" s="56" t="s">
        <v>445</v>
      </c>
      <c r="C757" s="56" t="s">
        <v>445</v>
      </c>
      <c r="D757" s="56" t="s">
        <v>621</v>
      </c>
      <c r="E757" s="56" t="s">
        <v>100</v>
      </c>
      <c r="F757" s="56" t="s">
        <v>101</v>
      </c>
      <c r="G757" s="56" t="s">
        <v>77</v>
      </c>
      <c r="H757" s="56" t="s">
        <v>49</v>
      </c>
      <c r="I757" s="56" t="s">
        <v>59</v>
      </c>
      <c r="J757" s="56" t="s">
        <v>64</v>
      </c>
      <c r="K757" s="56">
        <v>9.1999999999999993</v>
      </c>
      <c r="L757" s="56" t="s">
        <v>52</v>
      </c>
      <c r="M757" s="56">
        <v>10.1</v>
      </c>
      <c r="N757" s="56" t="s">
        <v>52</v>
      </c>
      <c r="O757" s="56">
        <v>3.4</v>
      </c>
      <c r="P757" s="56" t="s">
        <v>53</v>
      </c>
      <c r="Q757" s="56">
        <v>48.7</v>
      </c>
      <c r="R757" s="56">
        <v>381</v>
      </c>
      <c r="S757" s="56">
        <v>23.6</v>
      </c>
      <c r="T757" s="56">
        <v>667</v>
      </c>
      <c r="U757" s="56">
        <v>74.599999999999994</v>
      </c>
      <c r="V757" s="56">
        <v>256</v>
      </c>
      <c r="W757" s="56">
        <v>77.099999999999994</v>
      </c>
      <c r="X757" s="56">
        <v>225</v>
      </c>
      <c r="Y757" s="56">
        <v>48.9</v>
      </c>
      <c r="Z757" s="56" t="s">
        <v>53</v>
      </c>
      <c r="AA757" s="56">
        <v>9.6999999999999993</v>
      </c>
      <c r="AB757" s="56" t="s">
        <v>53</v>
      </c>
      <c r="AC757" s="56">
        <v>59.3</v>
      </c>
      <c r="AD757" s="56" t="s">
        <v>622</v>
      </c>
      <c r="AF757" s="56">
        <v>701</v>
      </c>
      <c r="AG757" s="56" t="s">
        <v>2148</v>
      </c>
      <c r="AH757" s="56">
        <v>701</v>
      </c>
      <c r="AI757" s="56" t="s">
        <v>2148</v>
      </c>
      <c r="AJ757" s="56">
        <v>801</v>
      </c>
      <c r="AK757" s="56" t="s">
        <v>2148</v>
      </c>
      <c r="AL757" s="56">
        <v>381</v>
      </c>
      <c r="AN757" s="56">
        <v>667</v>
      </c>
      <c r="AP757" s="56">
        <v>256</v>
      </c>
      <c r="AR757" s="56">
        <v>225</v>
      </c>
      <c r="AT757" s="56">
        <v>801</v>
      </c>
      <c r="AU757" s="56" t="s">
        <v>2148</v>
      </c>
      <c r="AV757" s="56">
        <v>801</v>
      </c>
      <c r="AW757" s="56" t="s">
        <v>2148</v>
      </c>
      <c r="AX757" s="56">
        <v>514</v>
      </c>
      <c r="AY757" s="56" t="s">
        <v>2147</v>
      </c>
      <c r="AZ757" s="56">
        <v>745.5</v>
      </c>
      <c r="BB757" s="56">
        <v>745.5</v>
      </c>
    </row>
    <row r="758" spans="1:54" ht="16" x14ac:dyDescent="0.2">
      <c r="A758" s="56">
        <v>757</v>
      </c>
      <c r="B758" s="56" t="s">
        <v>445</v>
      </c>
      <c r="C758" s="56" t="s">
        <v>445</v>
      </c>
      <c r="D758" s="56" t="s">
        <v>951</v>
      </c>
      <c r="E758" s="56" t="s">
        <v>268</v>
      </c>
      <c r="F758" s="56" t="s">
        <v>69</v>
      </c>
      <c r="G758" s="56" t="s">
        <v>58</v>
      </c>
      <c r="H758" s="56" t="s">
        <v>62</v>
      </c>
      <c r="I758" s="56" t="s">
        <v>50</v>
      </c>
      <c r="J758" s="56" t="s">
        <v>64</v>
      </c>
      <c r="K758" s="56">
        <v>14</v>
      </c>
      <c r="L758" s="56" t="s">
        <v>52</v>
      </c>
      <c r="M758" s="56">
        <v>19.899999999999999</v>
      </c>
      <c r="N758" s="56">
        <v>658</v>
      </c>
      <c r="O758" s="56">
        <v>44.2</v>
      </c>
      <c r="P758" s="56">
        <v>447</v>
      </c>
      <c r="Q758" s="56">
        <v>5</v>
      </c>
      <c r="R758" s="56" t="s">
        <v>53</v>
      </c>
      <c r="S758" s="56">
        <v>46.8</v>
      </c>
      <c r="T758" s="56">
        <v>455</v>
      </c>
      <c r="U758" s="56">
        <v>70.8</v>
      </c>
      <c r="V758" s="56">
        <v>270</v>
      </c>
      <c r="W758" s="56">
        <v>73.5</v>
      </c>
      <c r="X758" s="56">
        <v>244</v>
      </c>
      <c r="Y758" s="56">
        <v>62.8</v>
      </c>
      <c r="Z758" s="56">
        <v>653</v>
      </c>
      <c r="AA758" s="56">
        <v>26.8</v>
      </c>
      <c r="AB758" s="56">
        <v>611</v>
      </c>
      <c r="AC758" s="56">
        <v>47</v>
      </c>
      <c r="AD758" s="56" t="s">
        <v>180</v>
      </c>
      <c r="AF758" s="56">
        <v>701</v>
      </c>
      <c r="AG758" s="56" t="s">
        <v>2148</v>
      </c>
      <c r="AH758" s="56">
        <v>658</v>
      </c>
      <c r="AJ758" s="56">
        <v>447</v>
      </c>
      <c r="AL758" s="56">
        <v>801</v>
      </c>
      <c r="AM758" s="56" t="s">
        <v>2148</v>
      </c>
      <c r="AN758" s="56">
        <v>455</v>
      </c>
      <c r="AP758" s="56">
        <v>270</v>
      </c>
      <c r="AR758" s="56">
        <v>244</v>
      </c>
      <c r="AT758" s="56">
        <v>653</v>
      </c>
      <c r="AV758" s="56">
        <v>611</v>
      </c>
      <c r="AX758" s="56">
        <v>789</v>
      </c>
      <c r="AY758" s="56" t="s">
        <v>2147</v>
      </c>
      <c r="AZ758" s="56">
        <v>745.5</v>
      </c>
      <c r="BB758" s="56">
        <v>745.5</v>
      </c>
    </row>
    <row r="759" spans="1:54" ht="16" x14ac:dyDescent="0.2">
      <c r="A759" s="56">
        <v>758</v>
      </c>
      <c r="B759" s="56" t="s">
        <v>507</v>
      </c>
      <c r="C759" s="56" t="s">
        <v>765</v>
      </c>
      <c r="D759" s="56" t="s">
        <v>1013</v>
      </c>
      <c r="E759" s="56" t="s">
        <v>216</v>
      </c>
      <c r="F759" s="56" t="s">
        <v>69</v>
      </c>
      <c r="G759" s="56" t="s">
        <v>77</v>
      </c>
      <c r="H759" s="56" t="s">
        <v>82</v>
      </c>
      <c r="I759" s="56" t="s">
        <v>50</v>
      </c>
      <c r="J759" s="56" t="s">
        <v>64</v>
      </c>
      <c r="K759" s="56">
        <v>15.1</v>
      </c>
      <c r="L759" s="56" t="s">
        <v>52</v>
      </c>
      <c r="M759" s="56">
        <v>9.9</v>
      </c>
      <c r="N759" s="56" t="s">
        <v>52</v>
      </c>
      <c r="O759" s="56">
        <v>89.4</v>
      </c>
      <c r="P759" s="56">
        <v>106</v>
      </c>
      <c r="Q759" s="56">
        <v>11.2</v>
      </c>
      <c r="R759" s="56" t="s">
        <v>53</v>
      </c>
      <c r="U759" s="56">
        <v>17</v>
      </c>
      <c r="V759" s="56">
        <v>781</v>
      </c>
      <c r="W759" s="56">
        <v>12.9</v>
      </c>
      <c r="X759" s="56" t="s">
        <v>53</v>
      </c>
      <c r="Y759" s="56">
        <v>86.5</v>
      </c>
      <c r="Z759" s="56">
        <v>230</v>
      </c>
      <c r="AA759" s="56">
        <v>6.3</v>
      </c>
      <c r="AB759" s="56" t="s">
        <v>53</v>
      </c>
      <c r="AC759" s="56">
        <v>47.1</v>
      </c>
      <c r="AD759" s="56" t="s">
        <v>200</v>
      </c>
      <c r="AF759" s="56">
        <v>701</v>
      </c>
      <c r="AG759" s="56" t="s">
        <v>2148</v>
      </c>
      <c r="AH759" s="56">
        <v>701</v>
      </c>
      <c r="AI759" s="56" t="s">
        <v>2148</v>
      </c>
      <c r="AJ759" s="56">
        <v>106</v>
      </c>
      <c r="AL759" s="56">
        <v>801</v>
      </c>
      <c r="AM759" s="56" t="s">
        <v>2148</v>
      </c>
      <c r="AP759" s="56">
        <v>781</v>
      </c>
      <c r="AR759" s="56">
        <v>801</v>
      </c>
      <c r="AS759" s="56" t="s">
        <v>2148</v>
      </c>
      <c r="AT759" s="56">
        <v>230</v>
      </c>
      <c r="AV759" s="56">
        <v>801</v>
      </c>
      <c r="AW759" s="56" t="s">
        <v>2148</v>
      </c>
      <c r="AX759" s="56">
        <v>785</v>
      </c>
      <c r="AY759" s="56" t="s">
        <v>2147</v>
      </c>
      <c r="AZ759" s="56">
        <v>755.5</v>
      </c>
      <c r="BB759" s="56">
        <v>675.5</v>
      </c>
    </row>
    <row r="760" spans="1:54" ht="16" x14ac:dyDescent="0.2">
      <c r="A760" s="56">
        <v>759</v>
      </c>
      <c r="B760" s="56" t="s">
        <v>507</v>
      </c>
      <c r="C760" s="56" t="s">
        <v>93</v>
      </c>
      <c r="D760" s="56" t="s">
        <v>1188</v>
      </c>
      <c r="E760" s="56" t="s">
        <v>205</v>
      </c>
      <c r="F760" s="56" t="s">
        <v>69</v>
      </c>
      <c r="G760" s="56" t="s">
        <v>84</v>
      </c>
      <c r="H760" s="56" t="s">
        <v>62</v>
      </c>
      <c r="I760" s="56" t="s">
        <v>50</v>
      </c>
      <c r="J760" s="56" t="s">
        <v>64</v>
      </c>
      <c r="K760" s="56">
        <v>19.2</v>
      </c>
      <c r="L760" s="56">
        <v>644</v>
      </c>
      <c r="M760" s="56">
        <v>5</v>
      </c>
      <c r="N760" s="56" t="s">
        <v>52</v>
      </c>
      <c r="O760" s="56">
        <v>8.6</v>
      </c>
      <c r="P760" s="56" t="s">
        <v>53</v>
      </c>
      <c r="Q760" s="56">
        <v>24.7</v>
      </c>
      <c r="R760" s="56">
        <v>646</v>
      </c>
      <c r="S760" s="56">
        <v>40.5</v>
      </c>
      <c r="T760" s="56">
        <v>494</v>
      </c>
      <c r="U760" s="56">
        <v>40</v>
      </c>
      <c r="V760" s="56">
        <v>488</v>
      </c>
      <c r="W760" s="56">
        <v>29.9</v>
      </c>
      <c r="X760" s="56">
        <v>617</v>
      </c>
      <c r="Y760" s="56">
        <v>95.6</v>
      </c>
      <c r="Z760" s="56">
        <v>68</v>
      </c>
      <c r="AA760" s="56">
        <v>22.3</v>
      </c>
      <c r="AB760" s="56">
        <v>692</v>
      </c>
      <c r="AC760" s="56">
        <v>54.5</v>
      </c>
      <c r="AD760" s="56" t="s">
        <v>1189</v>
      </c>
      <c r="AF760" s="56">
        <v>644</v>
      </c>
      <c r="AH760" s="56">
        <v>701</v>
      </c>
      <c r="AI760" s="56" t="s">
        <v>2148</v>
      </c>
      <c r="AJ760" s="56">
        <v>801</v>
      </c>
      <c r="AK760" s="56" t="s">
        <v>2148</v>
      </c>
      <c r="AL760" s="56">
        <v>646</v>
      </c>
      <c r="AN760" s="56">
        <v>494</v>
      </c>
      <c r="AP760" s="56">
        <v>488</v>
      </c>
      <c r="AR760" s="56">
        <v>617</v>
      </c>
      <c r="AT760" s="56">
        <v>68</v>
      </c>
      <c r="AV760" s="56">
        <v>692</v>
      </c>
      <c r="AX760" s="56">
        <v>610</v>
      </c>
      <c r="AY760" s="56" t="s">
        <v>2147</v>
      </c>
      <c r="AZ760" s="56">
        <v>755.5</v>
      </c>
      <c r="BB760" s="56">
        <v>825.5</v>
      </c>
    </row>
    <row r="761" spans="1:54" ht="16" x14ac:dyDescent="0.2">
      <c r="A761" s="56">
        <v>760</v>
      </c>
      <c r="B761" s="56" t="s">
        <v>507</v>
      </c>
      <c r="C761" s="56" t="s">
        <v>181</v>
      </c>
      <c r="D761" s="56" t="s">
        <v>961</v>
      </c>
      <c r="E761" s="56" t="s">
        <v>46</v>
      </c>
      <c r="F761" s="56" t="s">
        <v>47</v>
      </c>
      <c r="G761" s="56" t="s">
        <v>77</v>
      </c>
      <c r="H761" s="56" t="s">
        <v>82</v>
      </c>
      <c r="I761" s="56" t="s">
        <v>50</v>
      </c>
      <c r="J761" s="56" t="s">
        <v>64</v>
      </c>
      <c r="K761" s="56">
        <v>14.2</v>
      </c>
      <c r="L761" s="56" t="s">
        <v>52</v>
      </c>
      <c r="M761" s="56">
        <v>16.899999999999999</v>
      </c>
      <c r="N761" s="56" t="s">
        <v>52</v>
      </c>
      <c r="O761" s="56">
        <v>57.3</v>
      </c>
      <c r="P761" s="56">
        <v>320</v>
      </c>
      <c r="Q761" s="56">
        <v>20.399999999999999</v>
      </c>
      <c r="R761" s="56">
        <v>705</v>
      </c>
      <c r="S761" s="56">
        <v>11</v>
      </c>
      <c r="T761" s="56" t="s">
        <v>53</v>
      </c>
      <c r="U761" s="56">
        <v>7.1</v>
      </c>
      <c r="V761" s="56" t="s">
        <v>53</v>
      </c>
      <c r="W761" s="56">
        <v>5.5</v>
      </c>
      <c r="X761" s="56" t="s">
        <v>53</v>
      </c>
      <c r="Y761" s="56">
        <v>83.6</v>
      </c>
      <c r="Z761" s="56">
        <v>283</v>
      </c>
      <c r="AA761" s="56">
        <v>11.4</v>
      </c>
      <c r="AB761" s="56" t="s">
        <v>53</v>
      </c>
      <c r="AC761" s="56">
        <v>53.8</v>
      </c>
      <c r="AD761" s="56">
        <v>626</v>
      </c>
      <c r="AF761" s="56">
        <v>701</v>
      </c>
      <c r="AG761" s="56" t="s">
        <v>2148</v>
      </c>
      <c r="AH761" s="56">
        <v>701</v>
      </c>
      <c r="AI761" s="56" t="s">
        <v>2148</v>
      </c>
      <c r="AJ761" s="56">
        <v>320</v>
      </c>
      <c r="AL761" s="56">
        <v>705</v>
      </c>
      <c r="AN761" s="56">
        <v>801</v>
      </c>
      <c r="AO761" s="56" t="s">
        <v>2148</v>
      </c>
      <c r="AP761" s="56">
        <v>801</v>
      </c>
      <c r="AQ761" s="56" t="s">
        <v>2148</v>
      </c>
      <c r="AR761" s="56">
        <v>801</v>
      </c>
      <c r="AS761" s="56" t="s">
        <v>2148</v>
      </c>
      <c r="AT761" s="56">
        <v>283</v>
      </c>
      <c r="AV761" s="56">
        <v>801</v>
      </c>
      <c r="AW761" s="56" t="s">
        <v>2148</v>
      </c>
      <c r="AX761" s="56">
        <v>626</v>
      </c>
      <c r="AZ761" s="56">
        <v>755.5</v>
      </c>
      <c r="BB761" s="56">
        <v>795.5</v>
      </c>
    </row>
    <row r="762" spans="1:54" ht="16" x14ac:dyDescent="0.2">
      <c r="A762" s="56">
        <v>761</v>
      </c>
      <c r="B762" s="56" t="s">
        <v>507</v>
      </c>
      <c r="C762" s="56" t="s">
        <v>93</v>
      </c>
      <c r="D762" s="56" t="s">
        <v>1309</v>
      </c>
      <c r="E762" s="56" t="s">
        <v>46</v>
      </c>
      <c r="F762" s="56" t="s">
        <v>47</v>
      </c>
      <c r="G762" s="56" t="s">
        <v>77</v>
      </c>
      <c r="H762" s="56" t="s">
        <v>49</v>
      </c>
      <c r="I762" s="56" t="s">
        <v>50</v>
      </c>
      <c r="J762" s="56" t="s">
        <v>64</v>
      </c>
      <c r="K762" s="56">
        <v>23.2</v>
      </c>
      <c r="L762" s="56">
        <v>543</v>
      </c>
      <c r="M762" s="56">
        <v>22.5</v>
      </c>
      <c r="N762" s="56">
        <v>592</v>
      </c>
      <c r="O762" s="56">
        <v>14.7</v>
      </c>
      <c r="P762" s="56" t="s">
        <v>53</v>
      </c>
      <c r="Q762" s="56">
        <v>25.3</v>
      </c>
      <c r="R762" s="56">
        <v>632</v>
      </c>
      <c r="S762" s="56">
        <v>10.5</v>
      </c>
      <c r="T762" s="56" t="s">
        <v>53</v>
      </c>
      <c r="U762" s="56">
        <v>5.4</v>
      </c>
      <c r="V762" s="56" t="s">
        <v>53</v>
      </c>
      <c r="W762" s="56">
        <v>4.3</v>
      </c>
      <c r="X762" s="56" t="s">
        <v>53</v>
      </c>
      <c r="Y762" s="56">
        <v>53.8</v>
      </c>
      <c r="Z762" s="56">
        <v>785</v>
      </c>
      <c r="AA762" s="56">
        <v>36.9</v>
      </c>
      <c r="AB762" s="56">
        <v>470</v>
      </c>
      <c r="AC762" s="56">
        <v>55.7</v>
      </c>
      <c r="AD762" s="56" t="s">
        <v>393</v>
      </c>
      <c r="AF762" s="56">
        <v>543</v>
      </c>
      <c r="AH762" s="56">
        <v>592</v>
      </c>
      <c r="AJ762" s="56">
        <v>801</v>
      </c>
      <c r="AK762" s="56" t="s">
        <v>2148</v>
      </c>
      <c r="AL762" s="56">
        <v>632</v>
      </c>
      <c r="AN762" s="56">
        <v>801</v>
      </c>
      <c r="AO762" s="56" t="s">
        <v>2148</v>
      </c>
      <c r="AP762" s="56">
        <v>801</v>
      </c>
      <c r="AQ762" s="56" t="s">
        <v>2148</v>
      </c>
      <c r="AR762" s="56">
        <v>801</v>
      </c>
      <c r="AS762" s="56" t="s">
        <v>2148</v>
      </c>
      <c r="AT762" s="56">
        <v>785</v>
      </c>
      <c r="AV762" s="56">
        <v>470</v>
      </c>
      <c r="AX762" s="56">
        <v>582</v>
      </c>
      <c r="AY762" s="56" t="s">
        <v>2147</v>
      </c>
      <c r="AZ762" s="56">
        <v>755.5</v>
      </c>
      <c r="BB762" s="56">
        <v>825.5</v>
      </c>
    </row>
    <row r="763" spans="1:54" ht="16" x14ac:dyDescent="0.2">
      <c r="A763" s="56">
        <v>762</v>
      </c>
      <c r="B763" s="56" t="s">
        <v>507</v>
      </c>
      <c r="C763" s="56" t="s">
        <v>172</v>
      </c>
      <c r="D763" s="56" t="s">
        <v>1056</v>
      </c>
      <c r="E763" s="56" t="s">
        <v>133</v>
      </c>
      <c r="F763" s="56" t="s">
        <v>69</v>
      </c>
      <c r="G763" s="56" t="s">
        <v>77</v>
      </c>
      <c r="H763" s="56" t="s">
        <v>82</v>
      </c>
      <c r="I763" s="56" t="s">
        <v>50</v>
      </c>
      <c r="J763" s="56" t="s">
        <v>64</v>
      </c>
      <c r="K763" s="56">
        <v>16.100000000000001</v>
      </c>
      <c r="L763" s="56" t="s">
        <v>52</v>
      </c>
      <c r="M763" s="56">
        <v>7.8</v>
      </c>
      <c r="N763" s="56" t="s">
        <v>52</v>
      </c>
      <c r="O763" s="56">
        <v>5.5</v>
      </c>
      <c r="P763" s="56" t="s">
        <v>53</v>
      </c>
      <c r="Q763" s="56">
        <v>53.8</v>
      </c>
      <c r="R763" s="56">
        <v>345</v>
      </c>
      <c r="S763" s="56">
        <v>11.6</v>
      </c>
      <c r="T763" s="56" t="s">
        <v>53</v>
      </c>
      <c r="U763" s="56">
        <v>16.8</v>
      </c>
      <c r="V763" s="56">
        <v>783</v>
      </c>
      <c r="W763" s="56">
        <v>22.9</v>
      </c>
      <c r="X763" s="56">
        <v>721</v>
      </c>
      <c r="Y763" s="56">
        <v>70.8</v>
      </c>
      <c r="Z763" s="56">
        <v>514</v>
      </c>
      <c r="AA763" s="56">
        <v>18.7</v>
      </c>
      <c r="AB763" s="56">
        <v>746</v>
      </c>
      <c r="AC763" s="56">
        <v>36.4</v>
      </c>
      <c r="AD763" s="56" t="s">
        <v>53</v>
      </c>
      <c r="AF763" s="56">
        <v>701</v>
      </c>
      <c r="AG763" s="56" t="s">
        <v>2148</v>
      </c>
      <c r="AH763" s="56">
        <v>701</v>
      </c>
      <c r="AI763" s="56" t="s">
        <v>2148</v>
      </c>
      <c r="AJ763" s="56">
        <v>801</v>
      </c>
      <c r="AK763" s="56" t="s">
        <v>2148</v>
      </c>
      <c r="AL763" s="56">
        <v>345</v>
      </c>
      <c r="AN763" s="56">
        <v>801</v>
      </c>
      <c r="AO763" s="56" t="s">
        <v>2148</v>
      </c>
      <c r="AP763" s="56">
        <v>783</v>
      </c>
      <c r="AR763" s="56">
        <v>721</v>
      </c>
      <c r="AT763" s="56">
        <v>514</v>
      </c>
      <c r="AV763" s="56">
        <v>746</v>
      </c>
      <c r="AX763" s="56">
        <v>801</v>
      </c>
      <c r="AY763" s="56" t="s">
        <v>2148</v>
      </c>
      <c r="AZ763" s="56">
        <v>755.5</v>
      </c>
      <c r="BB763" s="56">
        <v>725.5</v>
      </c>
    </row>
    <row r="764" spans="1:54" ht="16" x14ac:dyDescent="0.2">
      <c r="A764" s="56">
        <v>763</v>
      </c>
      <c r="B764" s="56" t="s">
        <v>145</v>
      </c>
      <c r="C764" s="56" t="s">
        <v>93</v>
      </c>
      <c r="D764" s="56" t="s">
        <v>1101</v>
      </c>
      <c r="E764" s="56" t="s">
        <v>255</v>
      </c>
      <c r="F764" s="56" t="s">
        <v>76</v>
      </c>
      <c r="G764" s="56" t="s">
        <v>58</v>
      </c>
      <c r="H764" s="56" t="s">
        <v>62</v>
      </c>
      <c r="I764" s="56" t="s">
        <v>50</v>
      </c>
      <c r="J764" s="56" t="s">
        <v>51</v>
      </c>
      <c r="K764" s="56">
        <v>17.100000000000001</v>
      </c>
      <c r="L764" s="56" t="s">
        <v>52</v>
      </c>
      <c r="M764" s="56">
        <v>21</v>
      </c>
      <c r="N764" s="56">
        <v>625</v>
      </c>
      <c r="O764" s="56">
        <v>15.8</v>
      </c>
      <c r="P764" s="56" t="s">
        <v>53</v>
      </c>
      <c r="Q764" s="56">
        <v>6.4</v>
      </c>
      <c r="R764" s="56" t="s">
        <v>53</v>
      </c>
      <c r="S764" s="56">
        <v>93.7</v>
      </c>
      <c r="T764" s="56">
        <v>196</v>
      </c>
      <c r="U764" s="56">
        <v>100</v>
      </c>
      <c r="V764" s="56">
        <v>29</v>
      </c>
      <c r="W764" s="56">
        <v>98</v>
      </c>
      <c r="X764" s="56">
        <v>79</v>
      </c>
      <c r="Y764" s="56">
        <v>32.700000000000003</v>
      </c>
      <c r="Z764" s="56" t="s">
        <v>53</v>
      </c>
      <c r="AA764" s="56">
        <v>6</v>
      </c>
      <c r="AB764" s="56" t="s">
        <v>53</v>
      </c>
      <c r="AC764" s="56">
        <v>38.200000000000003</v>
      </c>
      <c r="AD764" s="56" t="s">
        <v>53</v>
      </c>
      <c r="AF764" s="56">
        <v>701</v>
      </c>
      <c r="AG764" s="56" t="s">
        <v>2148</v>
      </c>
      <c r="AH764" s="56">
        <v>625</v>
      </c>
      <c r="AJ764" s="56">
        <v>801</v>
      </c>
      <c r="AK764" s="56" t="s">
        <v>2148</v>
      </c>
      <c r="AL764" s="56">
        <v>801</v>
      </c>
      <c r="AM764" s="56" t="s">
        <v>2148</v>
      </c>
      <c r="AN764" s="56">
        <v>196</v>
      </c>
      <c r="AP764" s="56">
        <v>29</v>
      </c>
      <c r="AR764" s="56">
        <v>79</v>
      </c>
      <c r="AT764" s="56">
        <v>801</v>
      </c>
      <c r="AU764" s="56" t="s">
        <v>2148</v>
      </c>
      <c r="AV764" s="56">
        <v>801</v>
      </c>
      <c r="AW764" s="56" t="s">
        <v>2148</v>
      </c>
      <c r="AX764" s="56">
        <v>801</v>
      </c>
      <c r="AY764" s="56" t="s">
        <v>2148</v>
      </c>
      <c r="AZ764" s="56">
        <v>765.5</v>
      </c>
      <c r="BB764" s="56">
        <v>825.5</v>
      </c>
    </row>
    <row r="765" spans="1:54" ht="16" x14ac:dyDescent="0.2">
      <c r="A765" s="56">
        <v>764</v>
      </c>
      <c r="B765" s="56" t="s">
        <v>145</v>
      </c>
      <c r="C765" s="56" t="s">
        <v>383</v>
      </c>
      <c r="D765" s="56" t="s">
        <v>1281</v>
      </c>
      <c r="E765" s="56" t="s">
        <v>223</v>
      </c>
      <c r="F765" s="56" t="s">
        <v>69</v>
      </c>
      <c r="G765" s="56" t="s">
        <v>84</v>
      </c>
      <c r="H765" s="56" t="s">
        <v>49</v>
      </c>
      <c r="I765" s="56" t="s">
        <v>50</v>
      </c>
      <c r="J765" s="56" t="s">
        <v>64</v>
      </c>
      <c r="K765" s="56">
        <v>21.9</v>
      </c>
      <c r="L765" s="56">
        <v>569</v>
      </c>
      <c r="M765" s="56">
        <v>34.9</v>
      </c>
      <c r="N765" s="56">
        <v>410</v>
      </c>
      <c r="O765" s="56">
        <v>8.6999999999999993</v>
      </c>
      <c r="P765" s="56" t="s">
        <v>53</v>
      </c>
      <c r="Q765" s="56">
        <v>8</v>
      </c>
      <c r="R765" s="56" t="s">
        <v>53</v>
      </c>
      <c r="S765" s="56">
        <v>18.899999999999999</v>
      </c>
      <c r="T765" s="56">
        <v>729</v>
      </c>
      <c r="U765" s="56">
        <v>7.1</v>
      </c>
      <c r="V765" s="56" t="s">
        <v>53</v>
      </c>
      <c r="W765" s="56">
        <v>12.6</v>
      </c>
      <c r="X765" s="56" t="s">
        <v>53</v>
      </c>
      <c r="Y765" s="56">
        <v>83.9</v>
      </c>
      <c r="Z765" s="56">
        <v>278</v>
      </c>
      <c r="AA765" s="56">
        <v>35.9</v>
      </c>
      <c r="AB765" s="56">
        <v>477</v>
      </c>
      <c r="AC765" s="56">
        <v>65</v>
      </c>
      <c r="AD765" s="56" t="s">
        <v>657</v>
      </c>
      <c r="AF765" s="56">
        <v>569</v>
      </c>
      <c r="AH765" s="56">
        <v>410</v>
      </c>
      <c r="AJ765" s="56">
        <v>801</v>
      </c>
      <c r="AK765" s="56" t="s">
        <v>2148</v>
      </c>
      <c r="AL765" s="56">
        <v>801</v>
      </c>
      <c r="AM765" s="56" t="s">
        <v>2148</v>
      </c>
      <c r="AN765" s="56">
        <v>729</v>
      </c>
      <c r="AP765" s="56">
        <v>801</v>
      </c>
      <c r="AQ765" s="56" t="s">
        <v>2148</v>
      </c>
      <c r="AR765" s="56">
        <v>801</v>
      </c>
      <c r="AS765" s="56" t="s">
        <v>2148</v>
      </c>
      <c r="AT765" s="56">
        <v>278</v>
      </c>
      <c r="AV765" s="56">
        <v>477</v>
      </c>
      <c r="AX765" s="56">
        <v>398</v>
      </c>
      <c r="AY765" s="56" t="s">
        <v>2147</v>
      </c>
      <c r="AZ765" s="56">
        <v>765.5</v>
      </c>
      <c r="BB765" s="56">
        <v>785.5</v>
      </c>
    </row>
    <row r="766" spans="1:54" ht="16" x14ac:dyDescent="0.2">
      <c r="A766" s="56">
        <v>765</v>
      </c>
      <c r="B766" s="56" t="s">
        <v>145</v>
      </c>
      <c r="C766" s="56" t="s">
        <v>145</v>
      </c>
      <c r="D766" s="56" t="s">
        <v>1263</v>
      </c>
      <c r="E766" s="56" t="s">
        <v>340</v>
      </c>
      <c r="F766" s="56" t="s">
        <v>76</v>
      </c>
      <c r="G766" s="56" t="s">
        <v>58</v>
      </c>
      <c r="H766" s="56" t="s">
        <v>88</v>
      </c>
      <c r="I766" s="56" t="s">
        <v>50</v>
      </c>
      <c r="J766" s="56" t="s">
        <v>64</v>
      </c>
      <c r="K766" s="56">
        <v>21.3</v>
      </c>
      <c r="L766" s="56">
        <v>582</v>
      </c>
      <c r="M766" s="56">
        <v>42.5</v>
      </c>
      <c r="N766" s="56">
        <v>316</v>
      </c>
      <c r="O766" s="56">
        <v>15.6</v>
      </c>
      <c r="P766" s="56" t="s">
        <v>53</v>
      </c>
      <c r="Q766" s="56">
        <v>30.8</v>
      </c>
      <c r="R766" s="56">
        <v>578</v>
      </c>
      <c r="Y766" s="56">
        <v>23</v>
      </c>
      <c r="Z766" s="56" t="s">
        <v>53</v>
      </c>
      <c r="AA766" s="56">
        <v>29.9</v>
      </c>
      <c r="AB766" s="56">
        <v>551</v>
      </c>
      <c r="AC766" s="56">
        <v>30</v>
      </c>
      <c r="AD766" s="56" t="s">
        <v>53</v>
      </c>
      <c r="AF766" s="56">
        <v>582</v>
      </c>
      <c r="AH766" s="56">
        <v>316</v>
      </c>
      <c r="AJ766" s="56">
        <v>801</v>
      </c>
      <c r="AK766" s="56" t="s">
        <v>2148</v>
      </c>
      <c r="AL766" s="56">
        <v>578</v>
      </c>
      <c r="AT766" s="56">
        <v>801</v>
      </c>
      <c r="AU766" s="56" t="s">
        <v>2148</v>
      </c>
      <c r="AV766" s="56">
        <v>551</v>
      </c>
      <c r="AX766" s="56">
        <v>801</v>
      </c>
      <c r="AY766" s="56" t="s">
        <v>2148</v>
      </c>
      <c r="AZ766" s="56">
        <v>765.5</v>
      </c>
      <c r="BB766" s="56">
        <v>765.5</v>
      </c>
    </row>
    <row r="767" spans="1:54" ht="16" x14ac:dyDescent="0.2">
      <c r="A767" s="56">
        <v>766</v>
      </c>
      <c r="B767" s="56" t="s">
        <v>145</v>
      </c>
      <c r="C767" s="56" t="s">
        <v>276</v>
      </c>
      <c r="D767" s="56" t="s">
        <v>807</v>
      </c>
      <c r="E767" s="56" t="s">
        <v>209</v>
      </c>
      <c r="F767" s="56" t="s">
        <v>69</v>
      </c>
      <c r="G767" s="56" t="s">
        <v>77</v>
      </c>
      <c r="H767" s="56" t="s">
        <v>62</v>
      </c>
      <c r="I767" s="56" t="s">
        <v>50</v>
      </c>
      <c r="J767" s="56" t="s">
        <v>64</v>
      </c>
      <c r="K767" s="56">
        <v>11.6</v>
      </c>
      <c r="L767" s="56" t="s">
        <v>52</v>
      </c>
      <c r="M767" s="56">
        <v>8.6999999999999993</v>
      </c>
      <c r="N767" s="56" t="s">
        <v>52</v>
      </c>
      <c r="O767" s="56">
        <v>13.7</v>
      </c>
      <c r="P767" s="56" t="s">
        <v>53</v>
      </c>
      <c r="Q767" s="56">
        <v>22.3</v>
      </c>
      <c r="R767" s="56">
        <v>680</v>
      </c>
      <c r="S767" s="56">
        <v>36</v>
      </c>
      <c r="T767" s="56">
        <v>530</v>
      </c>
      <c r="U767" s="56">
        <v>82.5</v>
      </c>
      <c r="V767" s="56">
        <v>208</v>
      </c>
      <c r="W767" s="56">
        <v>84.1</v>
      </c>
      <c r="X767" s="56">
        <v>175</v>
      </c>
      <c r="Y767" s="56">
        <v>85.4</v>
      </c>
      <c r="Z767" s="56">
        <v>249</v>
      </c>
      <c r="AA767" s="56">
        <v>5</v>
      </c>
      <c r="AB767" s="56" t="s">
        <v>53</v>
      </c>
      <c r="AC767" s="56">
        <v>72.5</v>
      </c>
      <c r="AD767" s="56" t="s">
        <v>808</v>
      </c>
      <c r="AF767" s="56">
        <v>701</v>
      </c>
      <c r="AG767" s="56" t="s">
        <v>2148</v>
      </c>
      <c r="AH767" s="56">
        <v>701</v>
      </c>
      <c r="AI767" s="56" t="s">
        <v>2148</v>
      </c>
      <c r="AJ767" s="56">
        <v>801</v>
      </c>
      <c r="AK767" s="56" t="s">
        <v>2148</v>
      </c>
      <c r="AL767" s="56">
        <v>680</v>
      </c>
      <c r="AN767" s="56">
        <v>530</v>
      </c>
      <c r="AP767" s="56">
        <v>208</v>
      </c>
      <c r="AR767" s="56">
        <v>175</v>
      </c>
      <c r="AT767" s="56">
        <v>249</v>
      </c>
      <c r="AV767" s="56">
        <v>801</v>
      </c>
      <c r="AW767" s="56" t="s">
        <v>2148</v>
      </c>
      <c r="AX767" s="56">
        <v>281</v>
      </c>
      <c r="AY767" s="56" t="s">
        <v>2147</v>
      </c>
      <c r="AZ767" s="56">
        <v>765.5</v>
      </c>
      <c r="BB767" s="56">
        <v>715.5</v>
      </c>
    </row>
    <row r="768" spans="1:54" ht="16" x14ac:dyDescent="0.2">
      <c r="A768" s="56">
        <v>767</v>
      </c>
      <c r="B768" s="56" t="s">
        <v>145</v>
      </c>
      <c r="D768" s="56" t="s">
        <v>146</v>
      </c>
      <c r="E768" s="56" t="s">
        <v>147</v>
      </c>
      <c r="F768" s="56" t="s">
        <v>76</v>
      </c>
      <c r="G768" s="56" t="s">
        <v>77</v>
      </c>
      <c r="H768" s="56" t="s">
        <v>49</v>
      </c>
      <c r="I768" s="56" t="s">
        <v>50</v>
      </c>
      <c r="J768" s="56" t="s">
        <v>64</v>
      </c>
      <c r="K768" s="56">
        <v>4.2</v>
      </c>
      <c r="L768" s="56" t="s">
        <v>52</v>
      </c>
      <c r="M768" s="56">
        <v>7.1</v>
      </c>
      <c r="N768" s="56" t="s">
        <v>52</v>
      </c>
      <c r="O768" s="56">
        <v>7.6</v>
      </c>
      <c r="P768" s="56" t="s">
        <v>53</v>
      </c>
      <c r="Q768" s="56">
        <v>72.2</v>
      </c>
      <c r="R768" s="56">
        <v>197</v>
      </c>
      <c r="S768" s="56">
        <v>1.3</v>
      </c>
      <c r="T768" s="56" t="s">
        <v>53</v>
      </c>
      <c r="U768" s="56">
        <v>1.1000000000000001</v>
      </c>
      <c r="V768" s="56" t="s">
        <v>53</v>
      </c>
      <c r="W768" s="56">
        <v>5.5</v>
      </c>
      <c r="X768" s="56" t="s">
        <v>53</v>
      </c>
      <c r="Y768" s="56">
        <v>77.599999999999994</v>
      </c>
      <c r="Z768" s="56">
        <v>392</v>
      </c>
      <c r="AA768" s="56">
        <v>33.5</v>
      </c>
      <c r="AB768" s="56">
        <v>503</v>
      </c>
      <c r="AC768" s="56">
        <v>32.200000000000003</v>
      </c>
      <c r="AD768" s="56" t="s">
        <v>53</v>
      </c>
      <c r="AF768" s="56">
        <v>701</v>
      </c>
      <c r="AG768" s="56" t="s">
        <v>2148</v>
      </c>
      <c r="AH768" s="56">
        <v>701</v>
      </c>
      <c r="AI768" s="56" t="s">
        <v>2148</v>
      </c>
      <c r="AJ768" s="56">
        <v>801</v>
      </c>
      <c r="AK768" s="56" t="s">
        <v>2148</v>
      </c>
      <c r="AL768" s="56">
        <v>197</v>
      </c>
      <c r="AN768" s="56">
        <v>801</v>
      </c>
      <c r="AO768" s="56" t="s">
        <v>2148</v>
      </c>
      <c r="AP768" s="56">
        <v>801</v>
      </c>
      <c r="AQ768" s="56" t="s">
        <v>2148</v>
      </c>
      <c r="AR768" s="56">
        <v>801</v>
      </c>
      <c r="AS768" s="56" t="s">
        <v>2148</v>
      </c>
      <c r="AT768" s="56">
        <v>392</v>
      </c>
      <c r="AV768" s="56">
        <v>503</v>
      </c>
      <c r="AX768" s="56">
        <v>801</v>
      </c>
      <c r="AY768" s="56" t="s">
        <v>2148</v>
      </c>
      <c r="AZ768" s="56">
        <v>765.5</v>
      </c>
    </row>
    <row r="769" spans="1:54" ht="16" x14ac:dyDescent="0.2">
      <c r="A769" s="56">
        <v>768</v>
      </c>
      <c r="B769" s="56" t="s">
        <v>145</v>
      </c>
      <c r="C769" s="56" t="s">
        <v>44</v>
      </c>
      <c r="D769" s="56" t="s">
        <v>891</v>
      </c>
      <c r="E769" s="56" t="s">
        <v>130</v>
      </c>
      <c r="F769" s="56" t="s">
        <v>76</v>
      </c>
      <c r="G769" s="56" t="s">
        <v>58</v>
      </c>
      <c r="H769" s="56" t="s">
        <v>49</v>
      </c>
      <c r="I769" s="56" t="s">
        <v>50</v>
      </c>
      <c r="J769" s="56" t="s">
        <v>64</v>
      </c>
      <c r="K769" s="56">
        <v>13</v>
      </c>
      <c r="L769" s="56" t="s">
        <v>52</v>
      </c>
      <c r="M769" s="56">
        <v>5.6</v>
      </c>
      <c r="N769" s="56" t="s">
        <v>52</v>
      </c>
      <c r="O769" s="56">
        <v>40.1</v>
      </c>
      <c r="P769" s="56">
        <v>500</v>
      </c>
      <c r="Q769" s="56">
        <v>47.7</v>
      </c>
      <c r="R769" s="56">
        <v>394</v>
      </c>
      <c r="S769" s="56">
        <v>4.2</v>
      </c>
      <c r="T769" s="56" t="s">
        <v>53</v>
      </c>
      <c r="U769" s="56">
        <v>10.7</v>
      </c>
      <c r="V769" s="56" t="s">
        <v>53</v>
      </c>
      <c r="W769" s="56">
        <v>14.8</v>
      </c>
      <c r="X769" s="56" t="s">
        <v>53</v>
      </c>
      <c r="Y769" s="56">
        <v>60.5</v>
      </c>
      <c r="Z769" s="56">
        <v>683</v>
      </c>
      <c r="AA769" s="56">
        <v>6.3</v>
      </c>
      <c r="AB769" s="56" t="s">
        <v>53</v>
      </c>
      <c r="AC769" s="56">
        <v>49.7</v>
      </c>
      <c r="AD769" s="56" t="s">
        <v>731</v>
      </c>
      <c r="AF769" s="56">
        <v>701</v>
      </c>
      <c r="AG769" s="56" t="s">
        <v>2148</v>
      </c>
      <c r="AH769" s="56">
        <v>701</v>
      </c>
      <c r="AI769" s="56" t="s">
        <v>2148</v>
      </c>
      <c r="AJ769" s="56">
        <v>500</v>
      </c>
      <c r="AL769" s="56">
        <v>394</v>
      </c>
      <c r="AN769" s="56">
        <v>801</v>
      </c>
      <c r="AO769" s="56" t="s">
        <v>2148</v>
      </c>
      <c r="AP769" s="56">
        <v>801</v>
      </c>
      <c r="AQ769" s="56" t="s">
        <v>2148</v>
      </c>
      <c r="AR769" s="56">
        <v>801</v>
      </c>
      <c r="AS769" s="56" t="s">
        <v>2148</v>
      </c>
      <c r="AT769" s="56">
        <v>683</v>
      </c>
      <c r="AV769" s="56">
        <v>801</v>
      </c>
      <c r="AW769" s="56" t="s">
        <v>2148</v>
      </c>
      <c r="AX769" s="56">
        <v>708</v>
      </c>
      <c r="AY769" s="56" t="s">
        <v>2147</v>
      </c>
      <c r="AZ769" s="56">
        <v>765.5</v>
      </c>
      <c r="BB769" s="56">
        <v>875.5</v>
      </c>
    </row>
    <row r="770" spans="1:54" ht="16" x14ac:dyDescent="0.2">
      <c r="A770" s="56">
        <v>769</v>
      </c>
      <c r="B770" s="56" t="s">
        <v>145</v>
      </c>
      <c r="C770" s="56" t="s">
        <v>93</v>
      </c>
      <c r="D770" s="56" t="s">
        <v>1185</v>
      </c>
      <c r="E770" s="56" t="s">
        <v>251</v>
      </c>
      <c r="F770" s="56" t="s">
        <v>76</v>
      </c>
      <c r="G770" s="56" t="s">
        <v>58</v>
      </c>
      <c r="H770" s="56" t="s">
        <v>82</v>
      </c>
      <c r="I770" s="56" t="s">
        <v>63</v>
      </c>
      <c r="J770" s="56" t="s">
        <v>64</v>
      </c>
      <c r="K770" s="56">
        <v>19.100000000000001</v>
      </c>
      <c r="L770" s="56">
        <v>646</v>
      </c>
      <c r="M770" s="56">
        <v>46.3</v>
      </c>
      <c r="N770" s="56">
        <v>287</v>
      </c>
      <c r="O770" s="56">
        <v>57.5</v>
      </c>
      <c r="P770" s="56">
        <v>316</v>
      </c>
      <c r="Q770" s="56">
        <v>1.3</v>
      </c>
      <c r="R770" s="56" t="s">
        <v>53</v>
      </c>
      <c r="S770" s="56">
        <v>27.8</v>
      </c>
      <c r="T770" s="56">
        <v>612</v>
      </c>
      <c r="U770" s="56">
        <v>45.5</v>
      </c>
      <c r="V770" s="56">
        <v>442</v>
      </c>
      <c r="W770" s="56">
        <v>40</v>
      </c>
      <c r="X770" s="56">
        <v>503</v>
      </c>
      <c r="Y770" s="56">
        <v>4.0999999999999996</v>
      </c>
      <c r="Z770" s="56" t="s">
        <v>53</v>
      </c>
      <c r="AA770" s="56">
        <v>10.7</v>
      </c>
      <c r="AB770" s="56" t="s">
        <v>53</v>
      </c>
      <c r="AC770" s="56">
        <v>30.1</v>
      </c>
      <c r="AD770" s="56" t="s">
        <v>53</v>
      </c>
      <c r="AF770" s="56">
        <v>646</v>
      </c>
      <c r="AH770" s="56">
        <v>287</v>
      </c>
      <c r="AJ770" s="56">
        <v>316</v>
      </c>
      <c r="AL770" s="56">
        <v>801</v>
      </c>
      <c r="AM770" s="56" t="s">
        <v>2148</v>
      </c>
      <c r="AN770" s="56">
        <v>612</v>
      </c>
      <c r="AP770" s="56">
        <v>442</v>
      </c>
      <c r="AR770" s="56">
        <v>503</v>
      </c>
      <c r="AT770" s="56">
        <v>801</v>
      </c>
      <c r="AU770" s="56" t="s">
        <v>2148</v>
      </c>
      <c r="AV770" s="56">
        <v>801</v>
      </c>
      <c r="AW770" s="56" t="s">
        <v>2148</v>
      </c>
      <c r="AX770" s="56">
        <v>801</v>
      </c>
      <c r="AY770" s="56" t="s">
        <v>2148</v>
      </c>
      <c r="AZ770" s="56">
        <v>765.5</v>
      </c>
      <c r="BB770" s="56">
        <v>825.5</v>
      </c>
    </row>
    <row r="771" spans="1:54" ht="16" x14ac:dyDescent="0.2">
      <c r="A771" s="56">
        <v>770</v>
      </c>
      <c r="B771" s="56" t="s">
        <v>145</v>
      </c>
      <c r="C771" s="56" t="s">
        <v>181</v>
      </c>
      <c r="D771" s="56" t="s">
        <v>452</v>
      </c>
      <c r="E771" s="56" t="s">
        <v>46</v>
      </c>
      <c r="F771" s="56" t="s">
        <v>47</v>
      </c>
      <c r="G771" s="56" t="s">
        <v>58</v>
      </c>
      <c r="H771" s="56" t="s">
        <v>62</v>
      </c>
      <c r="I771" s="56" t="s">
        <v>50</v>
      </c>
      <c r="J771" s="56" t="s">
        <v>64</v>
      </c>
      <c r="K771" s="56">
        <v>7.5</v>
      </c>
      <c r="L771" s="56" t="s">
        <v>52</v>
      </c>
      <c r="M771" s="56">
        <v>19.8</v>
      </c>
      <c r="N771" s="56">
        <v>666</v>
      </c>
      <c r="O771" s="56">
        <v>13.2</v>
      </c>
      <c r="P771" s="56" t="s">
        <v>53</v>
      </c>
      <c r="Q771" s="56">
        <v>40.6</v>
      </c>
      <c r="R771" s="56">
        <v>462</v>
      </c>
      <c r="S771" s="56">
        <v>36</v>
      </c>
      <c r="T771" s="56">
        <v>529</v>
      </c>
      <c r="U771" s="56">
        <v>65.400000000000006</v>
      </c>
      <c r="V771" s="56">
        <v>306</v>
      </c>
      <c r="W771" s="56">
        <v>68.7</v>
      </c>
      <c r="X771" s="56">
        <v>281</v>
      </c>
      <c r="Y771" s="56">
        <v>37.700000000000003</v>
      </c>
      <c r="Z771" s="56" t="s">
        <v>53</v>
      </c>
      <c r="AA771" s="56">
        <v>10.4</v>
      </c>
      <c r="AB771" s="56" t="s">
        <v>53</v>
      </c>
      <c r="AC771" s="56">
        <v>54.2</v>
      </c>
      <c r="AD771" s="56" t="s">
        <v>453</v>
      </c>
      <c r="AF771" s="56">
        <v>701</v>
      </c>
      <c r="AG771" s="56" t="s">
        <v>2148</v>
      </c>
      <c r="AH771" s="56">
        <v>666</v>
      </c>
      <c r="AJ771" s="56">
        <v>801</v>
      </c>
      <c r="AK771" s="56" t="s">
        <v>2148</v>
      </c>
      <c r="AL771" s="56">
        <v>462</v>
      </c>
      <c r="AN771" s="56">
        <v>529</v>
      </c>
      <c r="AP771" s="56">
        <v>306</v>
      </c>
      <c r="AR771" s="56">
        <v>281</v>
      </c>
      <c r="AT771" s="56">
        <v>801</v>
      </c>
      <c r="AU771" s="56" t="s">
        <v>2148</v>
      </c>
      <c r="AV771" s="56">
        <v>801</v>
      </c>
      <c r="AW771" s="56" t="s">
        <v>2148</v>
      </c>
      <c r="AX771" s="56">
        <v>619</v>
      </c>
      <c r="AY771" s="56" t="s">
        <v>2147</v>
      </c>
      <c r="AZ771" s="56">
        <v>765.5</v>
      </c>
      <c r="BB771" s="56">
        <v>795.5</v>
      </c>
    </row>
    <row r="772" spans="1:54" ht="16" x14ac:dyDescent="0.2">
      <c r="A772" s="56">
        <v>771</v>
      </c>
      <c r="B772" s="56" t="s">
        <v>145</v>
      </c>
      <c r="C772" s="56" t="s">
        <v>172</v>
      </c>
      <c r="D772" s="56" t="s">
        <v>870</v>
      </c>
      <c r="E772" s="56" t="s">
        <v>448</v>
      </c>
      <c r="F772" s="56" t="s">
        <v>69</v>
      </c>
      <c r="G772" s="56" t="s">
        <v>58</v>
      </c>
      <c r="H772" s="56" t="s">
        <v>49</v>
      </c>
      <c r="I772" s="56" t="s">
        <v>50</v>
      </c>
      <c r="J772" s="56" t="s">
        <v>64</v>
      </c>
      <c r="K772" s="56">
        <v>12.6</v>
      </c>
      <c r="L772" s="56" t="s">
        <v>52</v>
      </c>
      <c r="M772" s="56">
        <v>31.9</v>
      </c>
      <c r="N772" s="56">
        <v>449</v>
      </c>
      <c r="O772" s="56">
        <v>31.7</v>
      </c>
      <c r="P772" s="56">
        <v>606</v>
      </c>
      <c r="Q772" s="56">
        <v>6</v>
      </c>
      <c r="R772" s="56" t="s">
        <v>53</v>
      </c>
      <c r="S772" s="56">
        <v>22.1</v>
      </c>
      <c r="T772" s="56">
        <v>686</v>
      </c>
      <c r="U772" s="56">
        <v>84.9</v>
      </c>
      <c r="V772" s="56">
        <v>195</v>
      </c>
      <c r="W772" s="56">
        <v>86.3</v>
      </c>
      <c r="X772" s="56">
        <v>165</v>
      </c>
      <c r="Y772" s="56">
        <v>38.200000000000003</v>
      </c>
      <c r="Z772" s="56" t="s">
        <v>53</v>
      </c>
      <c r="AA772" s="56">
        <v>40.5</v>
      </c>
      <c r="AB772" s="56">
        <v>432</v>
      </c>
      <c r="AC772" s="56">
        <v>47.6</v>
      </c>
      <c r="AD772" s="56" t="s">
        <v>690</v>
      </c>
      <c r="AF772" s="56">
        <v>701</v>
      </c>
      <c r="AG772" s="56" t="s">
        <v>2148</v>
      </c>
      <c r="AH772" s="56">
        <v>449</v>
      </c>
      <c r="AJ772" s="56">
        <v>606</v>
      </c>
      <c r="AL772" s="56">
        <v>801</v>
      </c>
      <c r="AM772" s="56" t="s">
        <v>2148</v>
      </c>
      <c r="AN772" s="56">
        <v>686</v>
      </c>
      <c r="AP772" s="56">
        <v>195</v>
      </c>
      <c r="AR772" s="56">
        <v>165</v>
      </c>
      <c r="AT772" s="56">
        <v>801</v>
      </c>
      <c r="AU772" s="56" t="s">
        <v>2148</v>
      </c>
      <c r="AV772" s="56">
        <v>432</v>
      </c>
      <c r="AX772" s="56">
        <v>770</v>
      </c>
      <c r="AY772" s="56" t="s">
        <v>2147</v>
      </c>
      <c r="AZ772" s="56">
        <v>765.5</v>
      </c>
      <c r="BB772" s="56">
        <v>725.5</v>
      </c>
    </row>
    <row r="773" spans="1:54" ht="16" x14ac:dyDescent="0.2">
      <c r="A773" s="56">
        <v>772</v>
      </c>
      <c r="B773" s="56" t="s">
        <v>145</v>
      </c>
      <c r="C773" s="56" t="s">
        <v>139</v>
      </c>
      <c r="D773" s="56" t="s">
        <v>1317</v>
      </c>
      <c r="E773" s="56" t="s">
        <v>867</v>
      </c>
      <c r="F773" s="56" t="s">
        <v>69</v>
      </c>
      <c r="G773" s="56" t="s">
        <v>84</v>
      </c>
      <c r="H773" s="56" t="s">
        <v>82</v>
      </c>
      <c r="I773" s="56" t="s">
        <v>50</v>
      </c>
      <c r="J773" s="56" t="s">
        <v>64</v>
      </c>
      <c r="K773" s="56">
        <v>23.6</v>
      </c>
      <c r="L773" s="56">
        <v>536</v>
      </c>
      <c r="M773" s="56">
        <v>14</v>
      </c>
      <c r="N773" s="56" t="s">
        <v>52</v>
      </c>
      <c r="O773" s="56">
        <v>6.5</v>
      </c>
      <c r="P773" s="56" t="s">
        <v>53</v>
      </c>
      <c r="Q773" s="56">
        <v>10.1</v>
      </c>
      <c r="R773" s="56" t="s">
        <v>53</v>
      </c>
      <c r="S773" s="56">
        <v>3.6</v>
      </c>
      <c r="T773" s="56" t="s">
        <v>53</v>
      </c>
      <c r="U773" s="56">
        <v>7.4</v>
      </c>
      <c r="V773" s="56" t="s">
        <v>53</v>
      </c>
      <c r="W773" s="56">
        <v>5.8</v>
      </c>
      <c r="X773" s="56" t="s">
        <v>53</v>
      </c>
      <c r="Y773" s="56">
        <v>94.5</v>
      </c>
      <c r="Z773" s="56">
        <v>91</v>
      </c>
      <c r="AA773" s="56">
        <v>98.4</v>
      </c>
      <c r="AB773" s="56">
        <v>36</v>
      </c>
      <c r="AC773" s="56">
        <v>52.1</v>
      </c>
      <c r="AD773" s="56" t="s">
        <v>1318</v>
      </c>
      <c r="AF773" s="56">
        <v>536</v>
      </c>
      <c r="AH773" s="56">
        <v>701</v>
      </c>
      <c r="AI773" s="56" t="s">
        <v>2148</v>
      </c>
      <c r="AJ773" s="56">
        <v>801</v>
      </c>
      <c r="AK773" s="56" t="s">
        <v>2148</v>
      </c>
      <c r="AL773" s="56">
        <v>801</v>
      </c>
      <c r="AM773" s="56" t="s">
        <v>2148</v>
      </c>
      <c r="AN773" s="56">
        <v>801</v>
      </c>
      <c r="AO773" s="56" t="s">
        <v>2148</v>
      </c>
      <c r="AP773" s="56">
        <v>801</v>
      </c>
      <c r="AQ773" s="56" t="s">
        <v>2148</v>
      </c>
      <c r="AR773" s="56">
        <v>801</v>
      </c>
      <c r="AS773" s="56" t="s">
        <v>2148</v>
      </c>
      <c r="AT773" s="56">
        <v>91</v>
      </c>
      <c r="AV773" s="56">
        <v>36</v>
      </c>
      <c r="AX773" s="56">
        <v>661</v>
      </c>
      <c r="AY773" s="56" t="s">
        <v>2147</v>
      </c>
      <c r="AZ773" s="56">
        <v>765.5</v>
      </c>
      <c r="BB773" s="56">
        <v>735.5</v>
      </c>
    </row>
    <row r="774" spans="1:54" ht="16" x14ac:dyDescent="0.2">
      <c r="A774" s="56">
        <v>773</v>
      </c>
      <c r="B774" s="56" t="s">
        <v>145</v>
      </c>
      <c r="C774" s="56" t="s">
        <v>93</v>
      </c>
      <c r="D774" s="56" t="s">
        <v>1253</v>
      </c>
      <c r="E774" s="56" t="s">
        <v>223</v>
      </c>
      <c r="F774" s="56" t="s">
        <v>69</v>
      </c>
      <c r="G774" s="56" t="s">
        <v>84</v>
      </c>
      <c r="H774" s="56" t="s">
        <v>49</v>
      </c>
      <c r="I774" s="56" t="s">
        <v>50</v>
      </c>
      <c r="J774" s="56" t="s">
        <v>64</v>
      </c>
      <c r="K774" s="56">
        <v>21.1</v>
      </c>
      <c r="L774" s="56">
        <v>590</v>
      </c>
      <c r="M774" s="56">
        <v>35.9</v>
      </c>
      <c r="N774" s="56">
        <v>400</v>
      </c>
      <c r="O774" s="56">
        <v>9</v>
      </c>
      <c r="P774" s="56" t="s">
        <v>53</v>
      </c>
      <c r="Q774" s="56">
        <v>8.3000000000000007</v>
      </c>
      <c r="R774" s="56" t="s">
        <v>53</v>
      </c>
      <c r="S774" s="56">
        <v>3.5</v>
      </c>
      <c r="T774" s="56" t="s">
        <v>53</v>
      </c>
      <c r="U774" s="56">
        <v>4.8</v>
      </c>
      <c r="V774" s="56" t="s">
        <v>53</v>
      </c>
      <c r="W774" s="56">
        <v>10</v>
      </c>
      <c r="X774" s="56" t="s">
        <v>53</v>
      </c>
      <c r="Y774" s="56">
        <v>72.3</v>
      </c>
      <c r="Z774" s="56">
        <v>495</v>
      </c>
      <c r="AA774" s="56">
        <v>67.900000000000006</v>
      </c>
      <c r="AB774" s="56">
        <v>226</v>
      </c>
      <c r="AC774" s="56">
        <v>60.8</v>
      </c>
      <c r="AD774" s="56" t="s">
        <v>1254</v>
      </c>
      <c r="AF774" s="56">
        <v>590</v>
      </c>
      <c r="AH774" s="56">
        <v>400</v>
      </c>
      <c r="AJ774" s="56">
        <v>801</v>
      </c>
      <c r="AK774" s="56" t="s">
        <v>2148</v>
      </c>
      <c r="AL774" s="56">
        <v>801</v>
      </c>
      <c r="AM774" s="56" t="s">
        <v>2148</v>
      </c>
      <c r="AN774" s="56">
        <v>801</v>
      </c>
      <c r="AO774" s="56" t="s">
        <v>2148</v>
      </c>
      <c r="AP774" s="56">
        <v>801</v>
      </c>
      <c r="AQ774" s="56" t="s">
        <v>2148</v>
      </c>
      <c r="AR774" s="56">
        <v>801</v>
      </c>
      <c r="AS774" s="56" t="s">
        <v>2148</v>
      </c>
      <c r="AT774" s="56">
        <v>495</v>
      </c>
      <c r="AV774" s="56">
        <v>226</v>
      </c>
      <c r="AX774" s="56">
        <v>491</v>
      </c>
      <c r="AY774" s="56" t="s">
        <v>2147</v>
      </c>
      <c r="AZ774" s="56">
        <v>765.5</v>
      </c>
      <c r="BB774" s="56">
        <v>825.5</v>
      </c>
    </row>
    <row r="775" spans="1:54" ht="16" x14ac:dyDescent="0.2">
      <c r="A775" s="56">
        <v>774</v>
      </c>
      <c r="B775" s="56" t="s">
        <v>145</v>
      </c>
      <c r="D775" s="56" t="s">
        <v>768</v>
      </c>
      <c r="E775" s="56" t="s">
        <v>526</v>
      </c>
      <c r="F775" s="56" t="s">
        <v>76</v>
      </c>
      <c r="G775" s="56" t="s">
        <v>48</v>
      </c>
      <c r="H775" s="56" t="s">
        <v>49</v>
      </c>
      <c r="I775" s="56" t="s">
        <v>50</v>
      </c>
      <c r="J775" s="56" t="s">
        <v>51</v>
      </c>
      <c r="K775" s="56">
        <v>11</v>
      </c>
      <c r="L775" s="56" t="s">
        <v>52</v>
      </c>
      <c r="M775" s="56">
        <v>12.8</v>
      </c>
      <c r="N775" s="56" t="s">
        <v>52</v>
      </c>
      <c r="O775" s="56">
        <v>47.5</v>
      </c>
      <c r="P775" s="56">
        <v>412</v>
      </c>
      <c r="Q775" s="56">
        <v>13</v>
      </c>
      <c r="R775" s="56" t="s">
        <v>53</v>
      </c>
      <c r="S775" s="56">
        <v>100</v>
      </c>
      <c r="T775" s="56">
        <v>32</v>
      </c>
      <c r="U775" s="56">
        <v>26.2</v>
      </c>
      <c r="V775" s="56">
        <v>642</v>
      </c>
      <c r="W775" s="56">
        <v>27</v>
      </c>
      <c r="X775" s="56">
        <v>653</v>
      </c>
      <c r="Y775" s="56">
        <v>26.1</v>
      </c>
      <c r="Z775" s="56" t="s">
        <v>53</v>
      </c>
      <c r="AA775" s="56">
        <v>73.5</v>
      </c>
      <c r="AB775" s="56">
        <v>190</v>
      </c>
      <c r="AC775" s="56">
        <v>19</v>
      </c>
      <c r="AD775" s="56" t="s">
        <v>53</v>
      </c>
      <c r="AF775" s="56">
        <v>701</v>
      </c>
      <c r="AG775" s="56" t="s">
        <v>2148</v>
      </c>
      <c r="AH775" s="56">
        <v>701</v>
      </c>
      <c r="AI775" s="56" t="s">
        <v>2148</v>
      </c>
      <c r="AJ775" s="56">
        <v>412</v>
      </c>
      <c r="AL775" s="56">
        <v>801</v>
      </c>
      <c r="AM775" s="56" t="s">
        <v>2148</v>
      </c>
      <c r="AN775" s="56">
        <v>32</v>
      </c>
      <c r="AP775" s="56">
        <v>642</v>
      </c>
      <c r="AR775" s="56">
        <v>653</v>
      </c>
      <c r="AT775" s="56">
        <v>801</v>
      </c>
      <c r="AU775" s="56" t="s">
        <v>2148</v>
      </c>
      <c r="AV775" s="56">
        <v>190</v>
      </c>
      <c r="AX775" s="56">
        <v>801</v>
      </c>
      <c r="AY775" s="56" t="s">
        <v>2148</v>
      </c>
      <c r="AZ775" s="56">
        <v>765.5</v>
      </c>
    </row>
    <row r="776" spans="1:54" ht="16" x14ac:dyDescent="0.2">
      <c r="A776" s="56">
        <v>775</v>
      </c>
      <c r="B776" s="56" t="s">
        <v>145</v>
      </c>
      <c r="C776" s="56" t="s">
        <v>44</v>
      </c>
      <c r="D776" s="56" t="s">
        <v>1330</v>
      </c>
      <c r="E776" s="56" t="s">
        <v>278</v>
      </c>
      <c r="F776" s="56" t="s">
        <v>76</v>
      </c>
      <c r="G776" s="56" t="s">
        <v>84</v>
      </c>
      <c r="H776" s="56" t="s">
        <v>49</v>
      </c>
      <c r="I776" s="56" t="s">
        <v>59</v>
      </c>
      <c r="J776" s="56" t="s">
        <v>64</v>
      </c>
      <c r="K776" s="56">
        <v>24.3</v>
      </c>
      <c r="L776" s="56">
        <v>525</v>
      </c>
      <c r="M776" s="56">
        <v>33</v>
      </c>
      <c r="N776" s="56">
        <v>435</v>
      </c>
      <c r="O776" s="56">
        <v>9.1999999999999993</v>
      </c>
      <c r="P776" s="56" t="s">
        <v>53</v>
      </c>
      <c r="Q776" s="56">
        <v>4.3</v>
      </c>
      <c r="R776" s="56" t="s">
        <v>53</v>
      </c>
      <c r="S776" s="56">
        <v>6.6</v>
      </c>
      <c r="T776" s="56" t="s">
        <v>53</v>
      </c>
      <c r="U776" s="56">
        <v>1.3</v>
      </c>
      <c r="V776" s="56" t="s">
        <v>53</v>
      </c>
      <c r="W776" s="56">
        <v>1.3</v>
      </c>
      <c r="X776" s="56" t="s">
        <v>53</v>
      </c>
      <c r="Y776" s="56">
        <v>68.3</v>
      </c>
      <c r="Z776" s="56">
        <v>562</v>
      </c>
      <c r="AA776" s="56">
        <v>68.7</v>
      </c>
      <c r="AB776" s="56">
        <v>223</v>
      </c>
      <c r="AC776" s="56">
        <v>69.400000000000006</v>
      </c>
      <c r="AD776" s="56" t="s">
        <v>1331</v>
      </c>
      <c r="AF776" s="56">
        <v>525</v>
      </c>
      <c r="AH776" s="56">
        <v>435</v>
      </c>
      <c r="AJ776" s="56">
        <v>801</v>
      </c>
      <c r="AK776" s="56" t="s">
        <v>2148</v>
      </c>
      <c r="AL776" s="56">
        <v>801</v>
      </c>
      <c r="AM776" s="56" t="s">
        <v>2148</v>
      </c>
      <c r="AN776" s="56">
        <v>801</v>
      </c>
      <c r="AO776" s="56" t="s">
        <v>2148</v>
      </c>
      <c r="AP776" s="56">
        <v>801</v>
      </c>
      <c r="AQ776" s="56" t="s">
        <v>2148</v>
      </c>
      <c r="AR776" s="56">
        <v>801</v>
      </c>
      <c r="AS776" s="56" t="s">
        <v>2148</v>
      </c>
      <c r="AT776" s="56">
        <v>562</v>
      </c>
      <c r="AV776" s="56">
        <v>223</v>
      </c>
      <c r="AX776" s="56">
        <v>323</v>
      </c>
      <c r="AY776" s="56" t="s">
        <v>2147</v>
      </c>
      <c r="AZ776" s="56">
        <v>765.5</v>
      </c>
      <c r="BB776" s="56">
        <v>875.5</v>
      </c>
    </row>
    <row r="777" spans="1:54" ht="16" x14ac:dyDescent="0.2">
      <c r="A777" s="56">
        <v>776</v>
      </c>
      <c r="B777" s="56" t="s">
        <v>128</v>
      </c>
      <c r="C777" s="56" t="s">
        <v>128</v>
      </c>
      <c r="D777" s="56" t="s">
        <v>776</v>
      </c>
      <c r="E777" s="56" t="s">
        <v>337</v>
      </c>
      <c r="F777" s="56" t="s">
        <v>76</v>
      </c>
      <c r="G777" s="56" t="s">
        <v>58</v>
      </c>
      <c r="H777" s="56" t="s">
        <v>62</v>
      </c>
      <c r="I777" s="56" t="s">
        <v>59</v>
      </c>
      <c r="J777" s="56" t="s">
        <v>51</v>
      </c>
      <c r="K777" s="56">
        <v>11.1</v>
      </c>
      <c r="L777" s="56" t="s">
        <v>52</v>
      </c>
      <c r="M777" s="56">
        <v>20.7</v>
      </c>
      <c r="N777" s="56">
        <v>637</v>
      </c>
      <c r="O777" s="56">
        <v>70.400000000000006</v>
      </c>
      <c r="P777" s="56">
        <v>226</v>
      </c>
      <c r="Q777" s="56">
        <v>3.8</v>
      </c>
      <c r="R777" s="56" t="s">
        <v>53</v>
      </c>
      <c r="S777" s="56">
        <v>99.4</v>
      </c>
      <c r="T777" s="56">
        <v>117</v>
      </c>
      <c r="U777" s="56">
        <v>52.2</v>
      </c>
      <c r="V777" s="56">
        <v>397</v>
      </c>
      <c r="W777" s="56">
        <v>53.4</v>
      </c>
      <c r="X777" s="56">
        <v>383</v>
      </c>
      <c r="Y777" s="56">
        <v>9.6</v>
      </c>
      <c r="Z777" s="56" t="s">
        <v>53</v>
      </c>
      <c r="AA777" s="56">
        <v>7.3</v>
      </c>
      <c r="AB777" s="56" t="s">
        <v>53</v>
      </c>
      <c r="AC777" s="56">
        <v>38</v>
      </c>
      <c r="AD777" s="56" t="s">
        <v>53</v>
      </c>
      <c r="AF777" s="56">
        <v>701</v>
      </c>
      <c r="AG777" s="56" t="s">
        <v>2148</v>
      </c>
      <c r="AH777" s="56">
        <v>637</v>
      </c>
      <c r="AJ777" s="56">
        <v>226</v>
      </c>
      <c r="AL777" s="56">
        <v>801</v>
      </c>
      <c r="AM777" s="56" t="s">
        <v>2148</v>
      </c>
      <c r="AN777" s="56">
        <v>117</v>
      </c>
      <c r="AP777" s="56">
        <v>397</v>
      </c>
      <c r="AR777" s="56">
        <v>383</v>
      </c>
      <c r="AT777" s="56">
        <v>801</v>
      </c>
      <c r="AU777" s="56" t="s">
        <v>2148</v>
      </c>
      <c r="AV777" s="56">
        <v>801</v>
      </c>
      <c r="AW777" s="56" t="s">
        <v>2148</v>
      </c>
      <c r="AX777" s="56">
        <v>801</v>
      </c>
      <c r="AY777" s="56" t="s">
        <v>2148</v>
      </c>
      <c r="AZ777" s="56">
        <v>775.5</v>
      </c>
      <c r="BB777" s="56">
        <v>775.5</v>
      </c>
    </row>
    <row r="778" spans="1:54" ht="16" x14ac:dyDescent="0.2">
      <c r="A778" s="56">
        <v>777</v>
      </c>
      <c r="B778" s="56" t="s">
        <v>128</v>
      </c>
      <c r="C778" s="56" t="s">
        <v>93</v>
      </c>
      <c r="D778" s="56" t="s">
        <v>1066</v>
      </c>
      <c r="E778" s="56" t="s">
        <v>216</v>
      </c>
      <c r="F778" s="56" t="s">
        <v>69</v>
      </c>
      <c r="G778" s="56" t="s">
        <v>77</v>
      </c>
      <c r="H778" s="56" t="s">
        <v>82</v>
      </c>
      <c r="I778" s="56" t="s">
        <v>50</v>
      </c>
      <c r="J778" s="56" t="s">
        <v>64</v>
      </c>
      <c r="K778" s="56">
        <v>16.3</v>
      </c>
      <c r="L778" s="56" t="s">
        <v>52</v>
      </c>
      <c r="M778" s="56">
        <v>15.1</v>
      </c>
      <c r="N778" s="56" t="s">
        <v>52</v>
      </c>
      <c r="O778" s="56">
        <v>7.4</v>
      </c>
      <c r="P778" s="56" t="s">
        <v>53</v>
      </c>
      <c r="Q778" s="56">
        <v>39.6</v>
      </c>
      <c r="R778" s="56">
        <v>475</v>
      </c>
      <c r="S778" s="56">
        <v>19</v>
      </c>
      <c r="T778" s="56">
        <v>727</v>
      </c>
      <c r="U778" s="56">
        <v>31.9</v>
      </c>
      <c r="V778" s="56">
        <v>568</v>
      </c>
      <c r="W778" s="56">
        <v>23.9</v>
      </c>
      <c r="X778" s="56">
        <v>705</v>
      </c>
      <c r="Y778" s="56">
        <v>65.900000000000006</v>
      </c>
      <c r="Z778" s="56">
        <v>612</v>
      </c>
      <c r="AA778" s="56">
        <v>8.9</v>
      </c>
      <c r="AB778" s="56" t="s">
        <v>53</v>
      </c>
      <c r="AC778" s="56">
        <v>47.6</v>
      </c>
      <c r="AD778" s="56" t="s">
        <v>690</v>
      </c>
      <c r="AF778" s="56">
        <v>701</v>
      </c>
      <c r="AG778" s="56" t="s">
        <v>2148</v>
      </c>
      <c r="AH778" s="56">
        <v>701</v>
      </c>
      <c r="AI778" s="56" t="s">
        <v>2148</v>
      </c>
      <c r="AJ778" s="56">
        <v>801</v>
      </c>
      <c r="AK778" s="56" t="s">
        <v>2148</v>
      </c>
      <c r="AL778" s="56">
        <v>475</v>
      </c>
      <c r="AN778" s="56">
        <v>727</v>
      </c>
      <c r="AP778" s="56">
        <v>568</v>
      </c>
      <c r="AR778" s="56">
        <v>705</v>
      </c>
      <c r="AT778" s="56">
        <v>612</v>
      </c>
      <c r="AV778" s="56">
        <v>801</v>
      </c>
      <c r="AW778" s="56" t="s">
        <v>2148</v>
      </c>
      <c r="AX778" s="56">
        <v>770</v>
      </c>
      <c r="AY778" s="56" t="s">
        <v>2147</v>
      </c>
      <c r="AZ778" s="56">
        <v>775.5</v>
      </c>
      <c r="BB778" s="56">
        <v>825.5</v>
      </c>
    </row>
    <row r="779" spans="1:54" ht="16" x14ac:dyDescent="0.2">
      <c r="A779" s="56">
        <v>778</v>
      </c>
      <c r="B779" s="56" t="s">
        <v>128</v>
      </c>
      <c r="C779" s="56" t="s">
        <v>139</v>
      </c>
      <c r="D779" s="56" t="s">
        <v>656</v>
      </c>
      <c r="E779" s="56" t="s">
        <v>435</v>
      </c>
      <c r="F779" s="56" t="s">
        <v>69</v>
      </c>
      <c r="G779" s="56" t="s">
        <v>77</v>
      </c>
      <c r="H779" s="56" t="s">
        <v>82</v>
      </c>
      <c r="I779" s="56" t="s">
        <v>50</v>
      </c>
      <c r="J779" s="56" t="s">
        <v>64</v>
      </c>
      <c r="K779" s="56">
        <v>9.5</v>
      </c>
      <c r="L779" s="56" t="s">
        <v>52</v>
      </c>
      <c r="M779" s="56">
        <v>4.5</v>
      </c>
      <c r="N779" s="56" t="s">
        <v>52</v>
      </c>
      <c r="O779" s="56">
        <v>19.899999999999999</v>
      </c>
      <c r="P779" s="56" t="s">
        <v>53</v>
      </c>
      <c r="Q779" s="56">
        <v>48</v>
      </c>
      <c r="R779" s="56">
        <v>388</v>
      </c>
      <c r="S779" s="56">
        <v>9.8000000000000007</v>
      </c>
      <c r="T779" s="56" t="s">
        <v>53</v>
      </c>
      <c r="U779" s="56">
        <v>28.4</v>
      </c>
      <c r="V779" s="56">
        <v>610</v>
      </c>
      <c r="W779" s="56">
        <v>34.4</v>
      </c>
      <c r="X779" s="56">
        <v>559</v>
      </c>
      <c r="Y779" s="56">
        <v>82.2</v>
      </c>
      <c r="Z779" s="56">
        <v>309</v>
      </c>
      <c r="AA779" s="56">
        <v>1.8</v>
      </c>
      <c r="AB779" s="56" t="s">
        <v>53</v>
      </c>
      <c r="AC779" s="56">
        <v>65</v>
      </c>
      <c r="AD779" s="56" t="s">
        <v>657</v>
      </c>
      <c r="AF779" s="56">
        <v>701</v>
      </c>
      <c r="AG779" s="56" t="s">
        <v>2148</v>
      </c>
      <c r="AH779" s="56">
        <v>701</v>
      </c>
      <c r="AI779" s="56" t="s">
        <v>2148</v>
      </c>
      <c r="AJ779" s="56">
        <v>801</v>
      </c>
      <c r="AK779" s="56" t="s">
        <v>2148</v>
      </c>
      <c r="AL779" s="56">
        <v>388</v>
      </c>
      <c r="AN779" s="56">
        <v>801</v>
      </c>
      <c r="AO779" s="56" t="s">
        <v>2148</v>
      </c>
      <c r="AP779" s="56">
        <v>610</v>
      </c>
      <c r="AR779" s="56">
        <v>559</v>
      </c>
      <c r="AT779" s="56">
        <v>309</v>
      </c>
      <c r="AV779" s="56">
        <v>801</v>
      </c>
      <c r="AW779" s="56" t="s">
        <v>2148</v>
      </c>
      <c r="AX779" s="56">
        <v>398</v>
      </c>
      <c r="AY779" s="56" t="s">
        <v>2147</v>
      </c>
      <c r="AZ779" s="56">
        <v>775.5</v>
      </c>
      <c r="BB779" s="56">
        <v>735.5</v>
      </c>
    </row>
    <row r="780" spans="1:54" ht="16" x14ac:dyDescent="0.2">
      <c r="A780" s="56">
        <v>779</v>
      </c>
      <c r="B780" s="56" t="s">
        <v>128</v>
      </c>
      <c r="C780" s="56" t="s">
        <v>93</v>
      </c>
      <c r="D780" s="56" t="s">
        <v>937</v>
      </c>
      <c r="E780" s="56" t="s">
        <v>46</v>
      </c>
      <c r="F780" s="56" t="s">
        <v>47</v>
      </c>
      <c r="G780" s="56" t="s">
        <v>58</v>
      </c>
      <c r="H780" s="56" t="s">
        <v>49</v>
      </c>
      <c r="I780" s="56" t="s">
        <v>50</v>
      </c>
      <c r="J780" s="56" t="s">
        <v>64</v>
      </c>
      <c r="K780" s="56">
        <v>13.7</v>
      </c>
      <c r="L780" s="56" t="s">
        <v>52</v>
      </c>
      <c r="M780" s="56">
        <v>14.2</v>
      </c>
      <c r="N780" s="56" t="s">
        <v>52</v>
      </c>
      <c r="O780" s="56">
        <v>26.1</v>
      </c>
      <c r="P780" s="56">
        <v>718</v>
      </c>
      <c r="Q780" s="56">
        <v>26</v>
      </c>
      <c r="R780" s="56">
        <v>623</v>
      </c>
      <c r="S780" s="56">
        <v>31.2</v>
      </c>
      <c r="T780" s="56">
        <v>575</v>
      </c>
      <c r="U780" s="56">
        <v>44.8</v>
      </c>
      <c r="V780" s="56">
        <v>450</v>
      </c>
      <c r="W780" s="56">
        <v>49.1</v>
      </c>
      <c r="X780" s="56">
        <v>423</v>
      </c>
      <c r="Y780" s="56">
        <v>26.9</v>
      </c>
      <c r="Z780" s="56" t="s">
        <v>53</v>
      </c>
      <c r="AA780" s="56">
        <v>44.6</v>
      </c>
      <c r="AB780" s="56">
        <v>394</v>
      </c>
      <c r="AC780" s="56">
        <v>61.2</v>
      </c>
      <c r="AD780" s="56" t="s">
        <v>938</v>
      </c>
      <c r="AF780" s="56">
        <v>701</v>
      </c>
      <c r="AG780" s="56" t="s">
        <v>2148</v>
      </c>
      <c r="AH780" s="56">
        <v>701</v>
      </c>
      <c r="AI780" s="56" t="s">
        <v>2148</v>
      </c>
      <c r="AJ780" s="56">
        <v>718</v>
      </c>
      <c r="AL780" s="56">
        <v>623</v>
      </c>
      <c r="AN780" s="56">
        <v>575</v>
      </c>
      <c r="AP780" s="56">
        <v>450</v>
      </c>
      <c r="AR780" s="56">
        <v>423</v>
      </c>
      <c r="AT780" s="56">
        <v>801</v>
      </c>
      <c r="AU780" s="56" t="s">
        <v>2148</v>
      </c>
      <c r="AV780" s="56">
        <v>394</v>
      </c>
      <c r="AX780" s="56">
        <v>474</v>
      </c>
      <c r="AY780" s="56" t="s">
        <v>2147</v>
      </c>
      <c r="AZ780" s="56">
        <v>775.5</v>
      </c>
      <c r="BB780" s="56">
        <v>825.5</v>
      </c>
    </row>
    <row r="781" spans="1:54" ht="16" x14ac:dyDescent="0.2">
      <c r="A781" s="56">
        <v>780</v>
      </c>
      <c r="B781" s="56" t="s">
        <v>128</v>
      </c>
      <c r="C781" s="56" t="s">
        <v>44</v>
      </c>
      <c r="D781" s="56" t="s">
        <v>129</v>
      </c>
      <c r="E781" s="56" t="s">
        <v>130</v>
      </c>
      <c r="F781" s="56" t="s">
        <v>76</v>
      </c>
      <c r="G781" s="56" t="s">
        <v>58</v>
      </c>
      <c r="H781" s="56" t="s">
        <v>62</v>
      </c>
      <c r="I781" s="56" t="s">
        <v>50</v>
      </c>
      <c r="J781" s="56" t="s">
        <v>64</v>
      </c>
      <c r="K781" s="56">
        <v>4</v>
      </c>
      <c r="L781" s="56" t="s">
        <v>52</v>
      </c>
      <c r="M781" s="56">
        <v>9.3000000000000007</v>
      </c>
      <c r="N781" s="56" t="s">
        <v>52</v>
      </c>
      <c r="O781" s="56">
        <v>14.3</v>
      </c>
      <c r="P781" s="56" t="s">
        <v>53</v>
      </c>
      <c r="Q781" s="56">
        <v>71.2</v>
      </c>
      <c r="R781" s="56">
        <v>206</v>
      </c>
      <c r="S781" s="56">
        <v>17.100000000000001</v>
      </c>
      <c r="T781" s="56">
        <v>763</v>
      </c>
      <c r="U781" s="56">
        <v>4.7</v>
      </c>
      <c r="V781" s="56" t="s">
        <v>53</v>
      </c>
      <c r="W781" s="56">
        <v>8.6999999999999993</v>
      </c>
      <c r="X781" s="56" t="s">
        <v>53</v>
      </c>
      <c r="Y781" s="56">
        <v>33.700000000000003</v>
      </c>
      <c r="Z781" s="56" t="s">
        <v>53</v>
      </c>
      <c r="AA781" s="56">
        <v>11.6</v>
      </c>
      <c r="AB781" s="56" t="s">
        <v>53</v>
      </c>
      <c r="AC781" s="56">
        <v>58.5</v>
      </c>
      <c r="AD781" s="56" t="s">
        <v>131</v>
      </c>
      <c r="AF781" s="56">
        <v>701</v>
      </c>
      <c r="AG781" s="56" t="s">
        <v>2148</v>
      </c>
      <c r="AH781" s="56">
        <v>701</v>
      </c>
      <c r="AI781" s="56" t="s">
        <v>2148</v>
      </c>
      <c r="AJ781" s="56">
        <v>801</v>
      </c>
      <c r="AK781" s="56" t="s">
        <v>2148</v>
      </c>
      <c r="AL781" s="56">
        <v>206</v>
      </c>
      <c r="AN781" s="56">
        <v>763</v>
      </c>
      <c r="AP781" s="56">
        <v>801</v>
      </c>
      <c r="AQ781" s="56" t="s">
        <v>2148</v>
      </c>
      <c r="AR781" s="56">
        <v>801</v>
      </c>
      <c r="AS781" s="56" t="s">
        <v>2148</v>
      </c>
      <c r="AT781" s="56">
        <v>801</v>
      </c>
      <c r="AU781" s="56" t="s">
        <v>2148</v>
      </c>
      <c r="AV781" s="56">
        <v>801</v>
      </c>
      <c r="AW781" s="56" t="s">
        <v>2148</v>
      </c>
      <c r="AX781" s="56">
        <v>534</v>
      </c>
      <c r="AY781" s="56" t="s">
        <v>2147</v>
      </c>
      <c r="AZ781" s="56">
        <v>775.5</v>
      </c>
      <c r="BB781" s="56">
        <v>875.5</v>
      </c>
    </row>
    <row r="782" spans="1:54" ht="16" x14ac:dyDescent="0.2">
      <c r="A782" s="56">
        <v>781</v>
      </c>
      <c r="B782" s="56" t="s">
        <v>128</v>
      </c>
      <c r="C782" s="56" t="s">
        <v>479</v>
      </c>
      <c r="D782" s="56" t="s">
        <v>1041</v>
      </c>
      <c r="E782" s="56" t="s">
        <v>125</v>
      </c>
      <c r="F782" s="56" t="s">
        <v>47</v>
      </c>
      <c r="G782" s="56" t="s">
        <v>48</v>
      </c>
      <c r="H782" s="56" t="s">
        <v>62</v>
      </c>
      <c r="I782" s="56" t="s">
        <v>59</v>
      </c>
      <c r="J782" s="56" t="s">
        <v>51</v>
      </c>
      <c r="K782" s="56">
        <v>15.8</v>
      </c>
      <c r="L782" s="56" t="s">
        <v>52</v>
      </c>
      <c r="M782" s="56">
        <v>16</v>
      </c>
      <c r="N782" s="56" t="s">
        <v>52</v>
      </c>
      <c r="O782" s="56">
        <v>96</v>
      </c>
      <c r="P782" s="56">
        <v>68</v>
      </c>
      <c r="Q782" s="56">
        <v>1.1000000000000001</v>
      </c>
      <c r="R782" s="56" t="s">
        <v>53</v>
      </c>
      <c r="S782" s="56">
        <v>42</v>
      </c>
      <c r="T782" s="56">
        <v>481</v>
      </c>
      <c r="U782" s="56">
        <v>94.3</v>
      </c>
      <c r="V782" s="56">
        <v>136</v>
      </c>
      <c r="W782" s="56">
        <v>90</v>
      </c>
      <c r="X782" s="56">
        <v>148</v>
      </c>
      <c r="Y782" s="56">
        <v>3.6</v>
      </c>
      <c r="Z782" s="56" t="s">
        <v>53</v>
      </c>
      <c r="AA782" s="56">
        <v>10.1</v>
      </c>
      <c r="AB782" s="56" t="s">
        <v>53</v>
      </c>
      <c r="AF782" s="56">
        <v>701</v>
      </c>
      <c r="AG782" s="56" t="s">
        <v>2148</v>
      </c>
      <c r="AH782" s="56">
        <v>701</v>
      </c>
      <c r="AI782" s="56" t="s">
        <v>2148</v>
      </c>
      <c r="AJ782" s="56">
        <v>68</v>
      </c>
      <c r="AL782" s="56">
        <v>801</v>
      </c>
      <c r="AM782" s="56" t="s">
        <v>2148</v>
      </c>
      <c r="AN782" s="56">
        <v>481</v>
      </c>
      <c r="AP782" s="56">
        <v>136</v>
      </c>
      <c r="AR782" s="56">
        <v>148</v>
      </c>
      <c r="AT782" s="56">
        <v>801</v>
      </c>
      <c r="AU782" s="56" t="s">
        <v>2148</v>
      </c>
      <c r="AV782" s="56">
        <v>801</v>
      </c>
      <c r="AW782" s="56" t="s">
        <v>2148</v>
      </c>
      <c r="AZ782" s="56">
        <v>775.5</v>
      </c>
      <c r="BB782" s="56">
        <v>625.5</v>
      </c>
    </row>
    <row r="783" spans="1:54" ht="16" x14ac:dyDescent="0.2">
      <c r="A783" s="56">
        <v>782</v>
      </c>
      <c r="B783" s="56" t="s">
        <v>128</v>
      </c>
      <c r="C783" s="56" t="s">
        <v>507</v>
      </c>
      <c r="D783" s="56" t="s">
        <v>1208</v>
      </c>
      <c r="E783" s="56" t="s">
        <v>130</v>
      </c>
      <c r="F783" s="56" t="s">
        <v>76</v>
      </c>
      <c r="G783" s="56" t="s">
        <v>77</v>
      </c>
      <c r="H783" s="56" t="s">
        <v>49</v>
      </c>
      <c r="I783" s="56" t="s">
        <v>50</v>
      </c>
      <c r="J783" s="56" t="s">
        <v>64</v>
      </c>
      <c r="K783" s="56">
        <v>19.7</v>
      </c>
      <c r="L783" s="56">
        <v>628</v>
      </c>
      <c r="M783" s="56">
        <v>11.1</v>
      </c>
      <c r="N783" s="56" t="s">
        <v>52</v>
      </c>
      <c r="O783" s="56">
        <v>7.7</v>
      </c>
      <c r="P783" s="56" t="s">
        <v>53</v>
      </c>
      <c r="Q783" s="56">
        <v>33.9</v>
      </c>
      <c r="R783" s="56">
        <v>538</v>
      </c>
      <c r="S783" s="56">
        <v>31.3</v>
      </c>
      <c r="T783" s="56">
        <v>574</v>
      </c>
      <c r="U783" s="56">
        <v>1.3</v>
      </c>
      <c r="V783" s="56" t="s">
        <v>53</v>
      </c>
      <c r="W783" s="56">
        <v>5.7</v>
      </c>
      <c r="X783" s="56" t="s">
        <v>53</v>
      </c>
      <c r="Y783" s="56">
        <v>57</v>
      </c>
      <c r="Z783" s="56">
        <v>735</v>
      </c>
      <c r="AA783" s="56">
        <v>61.6</v>
      </c>
      <c r="AB783" s="56">
        <v>253</v>
      </c>
      <c r="AC783" s="56">
        <v>34.4</v>
      </c>
      <c r="AD783" s="56" t="s">
        <v>53</v>
      </c>
      <c r="AF783" s="56">
        <v>628</v>
      </c>
      <c r="AH783" s="56">
        <v>701</v>
      </c>
      <c r="AI783" s="56" t="s">
        <v>2148</v>
      </c>
      <c r="AJ783" s="56">
        <v>801</v>
      </c>
      <c r="AK783" s="56" t="s">
        <v>2148</v>
      </c>
      <c r="AL783" s="56">
        <v>538</v>
      </c>
      <c r="AN783" s="56">
        <v>574</v>
      </c>
      <c r="AP783" s="56">
        <v>801</v>
      </c>
      <c r="AQ783" s="56" t="s">
        <v>2148</v>
      </c>
      <c r="AR783" s="56">
        <v>801</v>
      </c>
      <c r="AS783" s="56" t="s">
        <v>2148</v>
      </c>
      <c r="AT783" s="56">
        <v>735</v>
      </c>
      <c r="AV783" s="56">
        <v>253</v>
      </c>
      <c r="AX783" s="56">
        <v>801</v>
      </c>
      <c r="AY783" s="56" t="s">
        <v>2148</v>
      </c>
      <c r="AZ783" s="56">
        <v>775.5</v>
      </c>
      <c r="BB783" s="56">
        <v>755.5</v>
      </c>
    </row>
    <row r="784" spans="1:54" ht="16" x14ac:dyDescent="0.2">
      <c r="A784" s="56">
        <v>783</v>
      </c>
      <c r="B784" s="56" t="s">
        <v>128</v>
      </c>
      <c r="C784" s="56" t="s">
        <v>93</v>
      </c>
      <c r="D784" s="56" t="s">
        <v>1076</v>
      </c>
      <c r="E784" s="56" t="s">
        <v>1077</v>
      </c>
      <c r="F784" s="56" t="s">
        <v>69</v>
      </c>
      <c r="G784" s="56" t="s">
        <v>77</v>
      </c>
      <c r="H784" s="56" t="s">
        <v>62</v>
      </c>
      <c r="I784" s="56" t="s">
        <v>50</v>
      </c>
      <c r="J784" s="56" t="s">
        <v>64</v>
      </c>
      <c r="K784" s="56">
        <v>16.600000000000001</v>
      </c>
      <c r="L784" s="56" t="s">
        <v>52</v>
      </c>
      <c r="M784" s="56">
        <v>13.1</v>
      </c>
      <c r="N784" s="56" t="s">
        <v>52</v>
      </c>
      <c r="O784" s="56">
        <v>14.2</v>
      </c>
      <c r="P784" s="56" t="s">
        <v>53</v>
      </c>
      <c r="Q784" s="56">
        <v>21</v>
      </c>
      <c r="R784" s="56">
        <v>699</v>
      </c>
      <c r="S784" s="56">
        <v>91.2</v>
      </c>
      <c r="T784" s="56">
        <v>216</v>
      </c>
      <c r="U784" s="56">
        <v>32.200000000000003</v>
      </c>
      <c r="V784" s="56">
        <v>566</v>
      </c>
      <c r="W784" s="56">
        <v>38</v>
      </c>
      <c r="X784" s="56">
        <v>514</v>
      </c>
      <c r="Y784" s="56">
        <v>45.1</v>
      </c>
      <c r="Z784" s="56" t="s">
        <v>53</v>
      </c>
      <c r="AA784" s="56">
        <v>16.3</v>
      </c>
      <c r="AB784" s="56" t="s">
        <v>53</v>
      </c>
      <c r="AC784" s="56">
        <v>52.3</v>
      </c>
      <c r="AD784" s="56" t="s">
        <v>368</v>
      </c>
      <c r="AF784" s="56">
        <v>701</v>
      </c>
      <c r="AG784" s="56" t="s">
        <v>2148</v>
      </c>
      <c r="AH784" s="56">
        <v>701</v>
      </c>
      <c r="AI784" s="56" t="s">
        <v>2148</v>
      </c>
      <c r="AJ784" s="56">
        <v>801</v>
      </c>
      <c r="AK784" s="56" t="s">
        <v>2148</v>
      </c>
      <c r="AL784" s="56">
        <v>699</v>
      </c>
      <c r="AN784" s="56">
        <v>216</v>
      </c>
      <c r="AP784" s="56">
        <v>566</v>
      </c>
      <c r="AR784" s="56">
        <v>514</v>
      </c>
      <c r="AT784" s="56">
        <v>801</v>
      </c>
      <c r="AU784" s="56" t="s">
        <v>2148</v>
      </c>
      <c r="AV784" s="56">
        <v>801</v>
      </c>
      <c r="AW784" s="56" t="s">
        <v>2148</v>
      </c>
      <c r="AX784" s="56">
        <v>656</v>
      </c>
      <c r="AY784" s="56" t="s">
        <v>2147</v>
      </c>
      <c r="AZ784" s="56">
        <v>775.5</v>
      </c>
      <c r="BB784" s="56">
        <v>825.5</v>
      </c>
    </row>
    <row r="785" spans="1:54" ht="16" x14ac:dyDescent="0.2">
      <c r="A785" s="56">
        <v>784</v>
      </c>
      <c r="B785" s="56" t="s">
        <v>383</v>
      </c>
      <c r="C785" s="56" t="s">
        <v>93</v>
      </c>
      <c r="D785" s="56" t="s">
        <v>1514</v>
      </c>
      <c r="E785" s="56" t="s">
        <v>291</v>
      </c>
      <c r="F785" s="56" t="s">
        <v>170</v>
      </c>
      <c r="G785" s="56" t="s">
        <v>84</v>
      </c>
      <c r="H785" s="56" t="s">
        <v>82</v>
      </c>
      <c r="I785" s="56" t="s">
        <v>50</v>
      </c>
      <c r="J785" s="56" t="s">
        <v>64</v>
      </c>
      <c r="K785" s="56">
        <v>32.700000000000003</v>
      </c>
      <c r="L785" s="56">
        <v>376</v>
      </c>
      <c r="M785" s="56">
        <v>24.2</v>
      </c>
      <c r="N785" s="56">
        <v>555</v>
      </c>
      <c r="O785" s="56">
        <v>7.2</v>
      </c>
      <c r="P785" s="56" t="s">
        <v>53</v>
      </c>
      <c r="Q785" s="56">
        <v>3.5</v>
      </c>
      <c r="R785" s="56" t="s">
        <v>53</v>
      </c>
      <c r="S785" s="56">
        <v>1.9</v>
      </c>
      <c r="T785" s="56" t="s">
        <v>53</v>
      </c>
      <c r="U785" s="56">
        <v>13.6</v>
      </c>
      <c r="V785" s="56" t="s">
        <v>53</v>
      </c>
      <c r="W785" s="56">
        <v>19</v>
      </c>
      <c r="X785" s="56">
        <v>780</v>
      </c>
      <c r="Y785" s="56">
        <v>80.7</v>
      </c>
      <c r="Z785" s="56">
        <v>341</v>
      </c>
      <c r="AA785" s="56">
        <v>33</v>
      </c>
      <c r="AB785" s="56">
        <v>514</v>
      </c>
      <c r="AC785" s="56">
        <v>56.6</v>
      </c>
      <c r="AD785" s="56" t="s">
        <v>513</v>
      </c>
      <c r="AF785" s="56">
        <v>376</v>
      </c>
      <c r="AH785" s="56">
        <v>555</v>
      </c>
      <c r="AJ785" s="56">
        <v>801</v>
      </c>
      <c r="AK785" s="56" t="s">
        <v>2148</v>
      </c>
      <c r="AL785" s="56">
        <v>801</v>
      </c>
      <c r="AM785" s="56" t="s">
        <v>2148</v>
      </c>
      <c r="AN785" s="56">
        <v>801</v>
      </c>
      <c r="AO785" s="56" t="s">
        <v>2148</v>
      </c>
      <c r="AP785" s="56">
        <v>801</v>
      </c>
      <c r="AQ785" s="56" t="s">
        <v>2148</v>
      </c>
      <c r="AR785" s="56">
        <v>780</v>
      </c>
      <c r="AT785" s="56">
        <v>341</v>
      </c>
      <c r="AV785" s="56">
        <v>514</v>
      </c>
      <c r="AX785" s="56">
        <v>568</v>
      </c>
      <c r="AY785" s="56" t="s">
        <v>2147</v>
      </c>
      <c r="AZ785" s="56">
        <v>785.5</v>
      </c>
      <c r="BB785" s="56">
        <v>825.5</v>
      </c>
    </row>
    <row r="786" spans="1:54" ht="16" x14ac:dyDescent="0.2">
      <c r="A786" s="56">
        <v>785</v>
      </c>
      <c r="B786" s="56" t="s">
        <v>383</v>
      </c>
      <c r="C786" s="56" t="s">
        <v>445</v>
      </c>
      <c r="D786" s="56" t="s">
        <v>1030</v>
      </c>
      <c r="E786" s="56" t="s">
        <v>160</v>
      </c>
      <c r="F786" s="56" t="s">
        <v>47</v>
      </c>
      <c r="G786" s="56" t="s">
        <v>77</v>
      </c>
      <c r="H786" s="56" t="s">
        <v>49</v>
      </c>
      <c r="I786" s="56" t="s">
        <v>50</v>
      </c>
      <c r="J786" s="56" t="s">
        <v>64</v>
      </c>
      <c r="K786" s="56">
        <v>15.6</v>
      </c>
      <c r="L786" s="56" t="s">
        <v>52</v>
      </c>
      <c r="M786" s="56">
        <v>16.8</v>
      </c>
      <c r="N786" s="56" t="s">
        <v>52</v>
      </c>
      <c r="O786" s="56">
        <v>7.3</v>
      </c>
      <c r="P786" s="56" t="s">
        <v>53</v>
      </c>
      <c r="Q786" s="56">
        <v>18.600000000000001</v>
      </c>
      <c r="R786" s="56">
        <v>743</v>
      </c>
      <c r="S786" s="56">
        <v>17.600000000000001</v>
      </c>
      <c r="T786" s="56">
        <v>756</v>
      </c>
      <c r="U786" s="56">
        <v>56.9</v>
      </c>
      <c r="V786" s="56">
        <v>364</v>
      </c>
      <c r="W786" s="56">
        <v>42.4</v>
      </c>
      <c r="X786" s="56">
        <v>489</v>
      </c>
      <c r="Y786" s="56">
        <v>74.900000000000006</v>
      </c>
      <c r="Z786" s="56">
        <v>443</v>
      </c>
      <c r="AA786" s="56">
        <v>43.1</v>
      </c>
      <c r="AB786" s="56">
        <v>407</v>
      </c>
      <c r="AC786" s="56">
        <v>61.1</v>
      </c>
      <c r="AD786" s="56" t="s">
        <v>558</v>
      </c>
      <c r="AF786" s="56">
        <v>701</v>
      </c>
      <c r="AG786" s="56" t="s">
        <v>2148</v>
      </c>
      <c r="AH786" s="56">
        <v>701</v>
      </c>
      <c r="AI786" s="56" t="s">
        <v>2148</v>
      </c>
      <c r="AJ786" s="56">
        <v>801</v>
      </c>
      <c r="AK786" s="56" t="s">
        <v>2148</v>
      </c>
      <c r="AL786" s="56">
        <v>743</v>
      </c>
      <c r="AN786" s="56">
        <v>756</v>
      </c>
      <c r="AP786" s="56">
        <v>364</v>
      </c>
      <c r="AR786" s="56">
        <v>489</v>
      </c>
      <c r="AT786" s="56">
        <v>443</v>
      </c>
      <c r="AV786" s="56">
        <v>407</v>
      </c>
      <c r="AX786" s="56">
        <v>477</v>
      </c>
      <c r="AY786" s="56" t="s">
        <v>2147</v>
      </c>
      <c r="AZ786" s="56">
        <v>785.5</v>
      </c>
      <c r="BB786" s="56">
        <v>745.5</v>
      </c>
    </row>
    <row r="787" spans="1:54" ht="16" x14ac:dyDescent="0.2">
      <c r="A787" s="56">
        <v>786</v>
      </c>
      <c r="B787" s="56" t="s">
        <v>383</v>
      </c>
      <c r="C787" s="56" t="s">
        <v>44</v>
      </c>
      <c r="D787" s="56" t="s">
        <v>998</v>
      </c>
      <c r="E787" s="56" t="s">
        <v>46</v>
      </c>
      <c r="F787" s="56" t="s">
        <v>47</v>
      </c>
      <c r="G787" s="56" t="s">
        <v>77</v>
      </c>
      <c r="H787" s="56" t="s">
        <v>62</v>
      </c>
      <c r="I787" s="56" t="s">
        <v>50</v>
      </c>
      <c r="J787" s="56" t="s">
        <v>64</v>
      </c>
      <c r="K787" s="56">
        <v>14.8</v>
      </c>
      <c r="L787" s="56" t="s">
        <v>52</v>
      </c>
      <c r="M787" s="56">
        <v>29.1</v>
      </c>
      <c r="N787" s="56">
        <v>486</v>
      </c>
      <c r="O787" s="56">
        <v>6</v>
      </c>
      <c r="P787" s="56" t="s">
        <v>53</v>
      </c>
      <c r="Q787" s="56">
        <v>33.200000000000003</v>
      </c>
      <c r="R787" s="56">
        <v>547</v>
      </c>
      <c r="S787" s="56">
        <v>6.6</v>
      </c>
      <c r="T787" s="56" t="s">
        <v>53</v>
      </c>
      <c r="U787" s="56">
        <v>18.899999999999999</v>
      </c>
      <c r="V787" s="56">
        <v>747</v>
      </c>
      <c r="W787" s="56">
        <v>14.3</v>
      </c>
      <c r="X787" s="56" t="s">
        <v>53</v>
      </c>
      <c r="Y787" s="56">
        <v>64.599999999999994</v>
      </c>
      <c r="Z787" s="56">
        <v>627</v>
      </c>
      <c r="AA787" s="56">
        <v>29</v>
      </c>
      <c r="AB787" s="56">
        <v>572</v>
      </c>
      <c r="AC787" s="56">
        <v>47.3</v>
      </c>
      <c r="AD787" s="56" t="s">
        <v>115</v>
      </c>
      <c r="AF787" s="56">
        <v>701</v>
      </c>
      <c r="AG787" s="56" t="s">
        <v>2148</v>
      </c>
      <c r="AH787" s="56">
        <v>486</v>
      </c>
      <c r="AJ787" s="56">
        <v>801</v>
      </c>
      <c r="AK787" s="56" t="s">
        <v>2148</v>
      </c>
      <c r="AL787" s="56">
        <v>547</v>
      </c>
      <c r="AN787" s="56">
        <v>801</v>
      </c>
      <c r="AO787" s="56" t="s">
        <v>2148</v>
      </c>
      <c r="AP787" s="56">
        <v>747</v>
      </c>
      <c r="AR787" s="56">
        <v>801</v>
      </c>
      <c r="AS787" s="56" t="s">
        <v>2148</v>
      </c>
      <c r="AT787" s="56">
        <v>627</v>
      </c>
      <c r="AV787" s="56">
        <v>572</v>
      </c>
      <c r="AX787" s="56">
        <v>780</v>
      </c>
      <c r="AY787" s="56" t="s">
        <v>2147</v>
      </c>
      <c r="AZ787" s="56">
        <v>785.5</v>
      </c>
      <c r="BB787" s="56">
        <v>875.5</v>
      </c>
    </row>
    <row r="788" spans="1:54" ht="16" x14ac:dyDescent="0.2">
      <c r="A788" s="56">
        <v>787</v>
      </c>
      <c r="B788" s="56" t="s">
        <v>383</v>
      </c>
      <c r="D788" s="56" t="s">
        <v>1392</v>
      </c>
      <c r="E788" s="56" t="s">
        <v>639</v>
      </c>
      <c r="F788" s="56" t="s">
        <v>76</v>
      </c>
      <c r="G788" s="56" t="s">
        <v>77</v>
      </c>
      <c r="H788" s="56" t="s">
        <v>62</v>
      </c>
      <c r="I788" s="56" t="s">
        <v>59</v>
      </c>
      <c r="J788" s="56" t="s">
        <v>64</v>
      </c>
      <c r="K788" s="56">
        <v>26.5</v>
      </c>
      <c r="L788" s="56">
        <v>476</v>
      </c>
      <c r="M788" s="56">
        <v>7.1</v>
      </c>
      <c r="N788" s="56" t="s">
        <v>52</v>
      </c>
      <c r="O788" s="56">
        <v>4.2</v>
      </c>
      <c r="P788" s="56" t="s">
        <v>53</v>
      </c>
      <c r="Q788" s="56">
        <v>9.6999999999999993</v>
      </c>
      <c r="R788" s="56" t="s">
        <v>53</v>
      </c>
      <c r="S788" s="56">
        <v>90.3</v>
      </c>
      <c r="T788" s="56">
        <v>222</v>
      </c>
      <c r="U788" s="56">
        <v>92.9</v>
      </c>
      <c r="V788" s="56">
        <v>147</v>
      </c>
      <c r="W788" s="56">
        <v>81.900000000000006</v>
      </c>
      <c r="X788" s="56">
        <v>189</v>
      </c>
      <c r="Y788" s="56">
        <v>11.2</v>
      </c>
      <c r="Z788" s="56" t="s">
        <v>53</v>
      </c>
      <c r="AA788" s="56">
        <v>29.3</v>
      </c>
      <c r="AB788" s="56">
        <v>563</v>
      </c>
      <c r="AC788" s="56">
        <v>36.6</v>
      </c>
      <c r="AD788" s="56" t="s">
        <v>53</v>
      </c>
      <c r="AF788" s="56">
        <v>476</v>
      </c>
      <c r="AH788" s="56">
        <v>701</v>
      </c>
      <c r="AI788" s="56" t="s">
        <v>2148</v>
      </c>
      <c r="AJ788" s="56">
        <v>801</v>
      </c>
      <c r="AK788" s="56" t="s">
        <v>2148</v>
      </c>
      <c r="AL788" s="56">
        <v>801</v>
      </c>
      <c r="AM788" s="56" t="s">
        <v>2148</v>
      </c>
      <c r="AN788" s="56">
        <v>222</v>
      </c>
      <c r="AP788" s="56">
        <v>147</v>
      </c>
      <c r="AR788" s="56">
        <v>189</v>
      </c>
      <c r="AT788" s="56">
        <v>801</v>
      </c>
      <c r="AU788" s="56" t="s">
        <v>2148</v>
      </c>
      <c r="AV788" s="56">
        <v>563</v>
      </c>
      <c r="AX788" s="56">
        <v>801</v>
      </c>
      <c r="AY788" s="56" t="s">
        <v>2148</v>
      </c>
      <c r="AZ788" s="56">
        <v>785.5</v>
      </c>
    </row>
    <row r="789" spans="1:54" ht="16" x14ac:dyDescent="0.2">
      <c r="A789" s="56">
        <v>788</v>
      </c>
      <c r="B789" s="56" t="s">
        <v>383</v>
      </c>
      <c r="C789" s="56" t="s">
        <v>93</v>
      </c>
      <c r="D789" s="56" t="s">
        <v>1248</v>
      </c>
      <c r="E789" s="56" t="s">
        <v>1046</v>
      </c>
      <c r="F789" s="56" t="s">
        <v>76</v>
      </c>
      <c r="G789" s="56" t="s">
        <v>84</v>
      </c>
      <c r="H789" s="56" t="s">
        <v>82</v>
      </c>
      <c r="I789" s="56" t="s">
        <v>59</v>
      </c>
      <c r="J789" s="56" t="s">
        <v>64</v>
      </c>
      <c r="K789" s="56">
        <v>20.9</v>
      </c>
      <c r="L789" s="56">
        <v>594</v>
      </c>
      <c r="M789" s="56">
        <v>17.5</v>
      </c>
      <c r="N789" s="56" t="s">
        <v>52</v>
      </c>
      <c r="O789" s="56">
        <v>9.4</v>
      </c>
      <c r="P789" s="56" t="s">
        <v>53</v>
      </c>
      <c r="Q789" s="56">
        <v>5.5</v>
      </c>
      <c r="R789" s="56" t="s">
        <v>53</v>
      </c>
      <c r="S789" s="56">
        <v>24.1</v>
      </c>
      <c r="T789" s="56">
        <v>662</v>
      </c>
      <c r="U789" s="56">
        <v>32</v>
      </c>
      <c r="V789" s="56">
        <v>567</v>
      </c>
      <c r="W789" s="56">
        <v>37.799999999999997</v>
      </c>
      <c r="X789" s="56">
        <v>519</v>
      </c>
      <c r="Y789" s="56">
        <v>55.1</v>
      </c>
      <c r="Z789" s="56">
        <v>769</v>
      </c>
      <c r="AA789" s="56">
        <v>97.1</v>
      </c>
      <c r="AB789" s="56">
        <v>56</v>
      </c>
      <c r="AC789" s="56">
        <v>58.3</v>
      </c>
      <c r="AD789" s="56" t="s">
        <v>804</v>
      </c>
      <c r="AF789" s="56">
        <v>594</v>
      </c>
      <c r="AH789" s="56">
        <v>701</v>
      </c>
      <c r="AI789" s="56" t="s">
        <v>2148</v>
      </c>
      <c r="AJ789" s="56">
        <v>801</v>
      </c>
      <c r="AK789" s="56" t="s">
        <v>2148</v>
      </c>
      <c r="AL789" s="56">
        <v>801</v>
      </c>
      <c r="AM789" s="56" t="s">
        <v>2148</v>
      </c>
      <c r="AN789" s="56">
        <v>662</v>
      </c>
      <c r="AP789" s="56">
        <v>567</v>
      </c>
      <c r="AR789" s="56">
        <v>519</v>
      </c>
      <c r="AT789" s="56">
        <v>769</v>
      </c>
      <c r="AV789" s="56">
        <v>56</v>
      </c>
      <c r="AX789" s="56">
        <v>539</v>
      </c>
      <c r="AY789" s="56" t="s">
        <v>2147</v>
      </c>
      <c r="AZ789" s="56">
        <v>785.5</v>
      </c>
      <c r="BB789" s="56">
        <v>825.5</v>
      </c>
    </row>
    <row r="790" spans="1:54" ht="16" x14ac:dyDescent="0.2">
      <c r="A790" s="56">
        <v>789</v>
      </c>
      <c r="B790" s="56" t="s">
        <v>383</v>
      </c>
      <c r="C790" s="56" t="s">
        <v>44</v>
      </c>
      <c r="D790" s="56" t="s">
        <v>1130</v>
      </c>
      <c r="E790" s="56" t="s">
        <v>1077</v>
      </c>
      <c r="F790" s="56" t="s">
        <v>69</v>
      </c>
      <c r="G790" s="56" t="s">
        <v>77</v>
      </c>
      <c r="H790" s="56" t="s">
        <v>49</v>
      </c>
      <c r="I790" s="56" t="s">
        <v>59</v>
      </c>
      <c r="J790" s="56" t="s">
        <v>64</v>
      </c>
      <c r="K790" s="56">
        <v>17.7</v>
      </c>
      <c r="L790" s="56">
        <v>690</v>
      </c>
      <c r="M790" s="56">
        <v>22.4</v>
      </c>
      <c r="N790" s="56">
        <v>594</v>
      </c>
      <c r="O790" s="56">
        <v>18</v>
      </c>
      <c r="P790" s="56" t="s">
        <v>53</v>
      </c>
      <c r="Q790" s="56">
        <v>6.1</v>
      </c>
      <c r="R790" s="56" t="s">
        <v>53</v>
      </c>
      <c r="S790" s="56">
        <v>49.8</v>
      </c>
      <c r="T790" s="56">
        <v>440</v>
      </c>
      <c r="U790" s="56">
        <v>63.7</v>
      </c>
      <c r="V790" s="56">
        <v>312</v>
      </c>
      <c r="W790" s="56">
        <v>67.3</v>
      </c>
      <c r="X790" s="56">
        <v>288</v>
      </c>
      <c r="Y790" s="56">
        <v>53.7</v>
      </c>
      <c r="Z790" s="56">
        <v>787</v>
      </c>
      <c r="AA790" s="56">
        <v>22.6</v>
      </c>
      <c r="AB790" s="56">
        <v>679</v>
      </c>
      <c r="AC790" s="56">
        <v>58.7</v>
      </c>
      <c r="AD790" s="56" t="s">
        <v>935</v>
      </c>
      <c r="AF790" s="56">
        <v>690</v>
      </c>
      <c r="AH790" s="56">
        <v>594</v>
      </c>
      <c r="AJ790" s="56">
        <v>801</v>
      </c>
      <c r="AK790" s="56" t="s">
        <v>2148</v>
      </c>
      <c r="AL790" s="56">
        <v>801</v>
      </c>
      <c r="AM790" s="56" t="s">
        <v>2148</v>
      </c>
      <c r="AN790" s="56">
        <v>440</v>
      </c>
      <c r="AP790" s="56">
        <v>312</v>
      </c>
      <c r="AR790" s="56">
        <v>288</v>
      </c>
      <c r="AT790" s="56">
        <v>787</v>
      </c>
      <c r="AV790" s="56">
        <v>679</v>
      </c>
      <c r="AX790" s="56">
        <v>528</v>
      </c>
      <c r="AY790" s="56" t="s">
        <v>2147</v>
      </c>
      <c r="AZ790" s="56">
        <v>785.5</v>
      </c>
      <c r="BB790" s="56">
        <v>875.5</v>
      </c>
    </row>
    <row r="791" spans="1:54" ht="16" x14ac:dyDescent="0.2">
      <c r="A791" s="56">
        <v>790</v>
      </c>
      <c r="B791" s="56" t="s">
        <v>383</v>
      </c>
      <c r="C791" s="56" t="s">
        <v>93</v>
      </c>
      <c r="D791" s="56" t="s">
        <v>1255</v>
      </c>
      <c r="E791" s="56" t="s">
        <v>435</v>
      </c>
      <c r="F791" s="56" t="s">
        <v>69</v>
      </c>
      <c r="G791" s="56" t="s">
        <v>77</v>
      </c>
      <c r="H791" s="56" t="s">
        <v>82</v>
      </c>
      <c r="I791" s="56" t="s">
        <v>50</v>
      </c>
      <c r="J791" s="56" t="s">
        <v>64</v>
      </c>
      <c r="K791" s="56">
        <v>21.1</v>
      </c>
      <c r="L791" s="56">
        <v>589</v>
      </c>
      <c r="M791" s="56">
        <v>11.5</v>
      </c>
      <c r="N791" s="56" t="s">
        <v>52</v>
      </c>
      <c r="O791" s="56">
        <v>36</v>
      </c>
      <c r="P791" s="56">
        <v>556</v>
      </c>
      <c r="Q791" s="56">
        <v>14.2</v>
      </c>
      <c r="R791" s="56" t="s">
        <v>53</v>
      </c>
      <c r="S791" s="56">
        <v>11.5</v>
      </c>
      <c r="T791" s="56" t="s">
        <v>53</v>
      </c>
      <c r="U791" s="56">
        <v>21.4</v>
      </c>
      <c r="V791" s="56">
        <v>704</v>
      </c>
      <c r="W791" s="56">
        <v>27.5</v>
      </c>
      <c r="X791" s="56">
        <v>644</v>
      </c>
      <c r="Y791" s="56">
        <v>79.3</v>
      </c>
      <c r="Z791" s="56">
        <v>362</v>
      </c>
      <c r="AA791" s="56">
        <v>10.4</v>
      </c>
      <c r="AB791" s="56" t="s">
        <v>53</v>
      </c>
      <c r="AC791" s="56">
        <v>70.900000000000006</v>
      </c>
      <c r="AD791" s="56" t="s">
        <v>1256</v>
      </c>
      <c r="AF791" s="56">
        <v>589</v>
      </c>
      <c r="AH791" s="56">
        <v>701</v>
      </c>
      <c r="AI791" s="56" t="s">
        <v>2148</v>
      </c>
      <c r="AJ791" s="56">
        <v>556</v>
      </c>
      <c r="AL791" s="56">
        <v>801</v>
      </c>
      <c r="AM791" s="56" t="s">
        <v>2148</v>
      </c>
      <c r="AN791" s="56">
        <v>801</v>
      </c>
      <c r="AO791" s="56" t="s">
        <v>2148</v>
      </c>
      <c r="AP791" s="56">
        <v>704</v>
      </c>
      <c r="AR791" s="56">
        <v>644</v>
      </c>
      <c r="AT791" s="56">
        <v>362</v>
      </c>
      <c r="AV791" s="56">
        <v>801</v>
      </c>
      <c r="AW791" s="56" t="s">
        <v>2148</v>
      </c>
      <c r="AX791" s="56">
        <v>301</v>
      </c>
      <c r="AY791" s="56" t="s">
        <v>2147</v>
      </c>
      <c r="AZ791" s="56">
        <v>785.5</v>
      </c>
      <c r="BB791" s="56">
        <v>825.5</v>
      </c>
    </row>
    <row r="792" spans="1:54" ht="16" x14ac:dyDescent="0.2">
      <c r="A792" s="56">
        <v>791</v>
      </c>
      <c r="B792" s="56" t="s">
        <v>383</v>
      </c>
      <c r="C792" s="56" t="s">
        <v>181</v>
      </c>
      <c r="D792" s="56" t="s">
        <v>1601</v>
      </c>
      <c r="E792" s="56" t="s">
        <v>490</v>
      </c>
      <c r="F792" s="56" t="s">
        <v>47</v>
      </c>
      <c r="G792" s="56" t="s">
        <v>84</v>
      </c>
      <c r="H792" s="56" t="s">
        <v>62</v>
      </c>
      <c r="I792" s="56" t="s">
        <v>50</v>
      </c>
      <c r="J792" s="56" t="s">
        <v>64</v>
      </c>
      <c r="K792" s="56">
        <v>39.700000000000003</v>
      </c>
      <c r="L792" s="56">
        <v>304</v>
      </c>
      <c r="M792" s="56">
        <v>24.1</v>
      </c>
      <c r="N792" s="56">
        <v>557</v>
      </c>
      <c r="O792" s="56">
        <v>5.9</v>
      </c>
      <c r="P792" s="56" t="s">
        <v>53</v>
      </c>
      <c r="Q792" s="56">
        <v>7.1</v>
      </c>
      <c r="R792" s="56" t="s">
        <v>53</v>
      </c>
      <c r="S792" s="56">
        <v>4.9000000000000004</v>
      </c>
      <c r="T792" s="56" t="s">
        <v>53</v>
      </c>
      <c r="Y792" s="56">
        <v>55.7</v>
      </c>
      <c r="Z792" s="56">
        <v>753</v>
      </c>
      <c r="AA792" s="56">
        <v>26.7</v>
      </c>
      <c r="AB792" s="56">
        <v>612</v>
      </c>
      <c r="AC792" s="56">
        <v>45.5</v>
      </c>
      <c r="AD792" s="56" t="s">
        <v>53</v>
      </c>
      <c r="AF792" s="56">
        <v>304</v>
      </c>
      <c r="AH792" s="56">
        <v>557</v>
      </c>
      <c r="AJ792" s="56">
        <v>801</v>
      </c>
      <c r="AK792" s="56" t="s">
        <v>2148</v>
      </c>
      <c r="AL792" s="56">
        <v>801</v>
      </c>
      <c r="AM792" s="56" t="s">
        <v>2148</v>
      </c>
      <c r="AN792" s="56">
        <v>801</v>
      </c>
      <c r="AO792" s="56" t="s">
        <v>2148</v>
      </c>
      <c r="AT792" s="56">
        <v>753</v>
      </c>
      <c r="AV792" s="56">
        <v>612</v>
      </c>
      <c r="AX792" s="56">
        <v>801</v>
      </c>
      <c r="AY792" s="56" t="s">
        <v>2148</v>
      </c>
      <c r="AZ792" s="56">
        <v>785.5</v>
      </c>
      <c r="BB792" s="56">
        <v>795.5</v>
      </c>
    </row>
    <row r="793" spans="1:54" ht="16" x14ac:dyDescent="0.2">
      <c r="A793" s="56">
        <v>792</v>
      </c>
      <c r="B793" s="56" t="s">
        <v>383</v>
      </c>
      <c r="C793" s="56" t="s">
        <v>128</v>
      </c>
      <c r="D793" s="56" t="s">
        <v>1323</v>
      </c>
      <c r="E793" s="56" t="s">
        <v>490</v>
      </c>
      <c r="F793" s="56" t="s">
        <v>47</v>
      </c>
      <c r="G793" s="56" t="s">
        <v>58</v>
      </c>
      <c r="H793" s="56" t="s">
        <v>82</v>
      </c>
      <c r="I793" s="56" t="s">
        <v>59</v>
      </c>
      <c r="J793" s="56" t="s">
        <v>51</v>
      </c>
      <c r="K793" s="56">
        <v>23.8</v>
      </c>
      <c r="L793" s="56">
        <v>531</v>
      </c>
      <c r="M793" s="56">
        <v>32.700000000000003</v>
      </c>
      <c r="N793" s="56">
        <v>439</v>
      </c>
      <c r="O793" s="56">
        <v>35.1</v>
      </c>
      <c r="P793" s="56">
        <v>563</v>
      </c>
      <c r="Q793" s="56">
        <v>4.4000000000000004</v>
      </c>
      <c r="R793" s="56" t="s">
        <v>53</v>
      </c>
      <c r="S793" s="56">
        <v>9.8000000000000007</v>
      </c>
      <c r="T793" s="56" t="s">
        <v>53</v>
      </c>
      <c r="U793" s="56">
        <v>5.8</v>
      </c>
      <c r="V793" s="56" t="s">
        <v>53</v>
      </c>
      <c r="W793" s="56">
        <v>4.5999999999999996</v>
      </c>
      <c r="X793" s="56" t="s">
        <v>53</v>
      </c>
      <c r="Y793" s="56">
        <v>31.2</v>
      </c>
      <c r="Z793" s="56" t="s">
        <v>53</v>
      </c>
      <c r="AA793" s="56">
        <v>48.5</v>
      </c>
      <c r="AB793" s="56">
        <v>357</v>
      </c>
      <c r="AC793" s="56">
        <v>58.2</v>
      </c>
      <c r="AD793" s="56" t="s">
        <v>1081</v>
      </c>
      <c r="AF793" s="56">
        <v>531</v>
      </c>
      <c r="AH793" s="56">
        <v>439</v>
      </c>
      <c r="AJ793" s="56">
        <v>563</v>
      </c>
      <c r="AL793" s="56">
        <v>801</v>
      </c>
      <c r="AM793" s="56" t="s">
        <v>2148</v>
      </c>
      <c r="AN793" s="56">
        <v>801</v>
      </c>
      <c r="AO793" s="56" t="s">
        <v>2148</v>
      </c>
      <c r="AP793" s="56">
        <v>801</v>
      </c>
      <c r="AQ793" s="56" t="s">
        <v>2148</v>
      </c>
      <c r="AR793" s="56">
        <v>801</v>
      </c>
      <c r="AS793" s="56" t="s">
        <v>2148</v>
      </c>
      <c r="AT793" s="56">
        <v>801</v>
      </c>
      <c r="AU793" s="56" t="s">
        <v>2148</v>
      </c>
      <c r="AV793" s="56">
        <v>357</v>
      </c>
      <c r="AX793" s="56">
        <v>543</v>
      </c>
      <c r="AY793" s="56" t="s">
        <v>2147</v>
      </c>
      <c r="AZ793" s="56">
        <v>785.5</v>
      </c>
      <c r="BB793" s="56">
        <v>775.5</v>
      </c>
    </row>
    <row r="794" spans="1:54" ht="16" x14ac:dyDescent="0.2">
      <c r="A794" s="56">
        <v>793</v>
      </c>
      <c r="B794" s="56" t="s">
        <v>383</v>
      </c>
      <c r="C794" s="56" t="s">
        <v>89</v>
      </c>
      <c r="D794" s="56" t="s">
        <v>1073</v>
      </c>
      <c r="E794" s="56" t="s">
        <v>423</v>
      </c>
      <c r="F794" s="56" t="s">
        <v>69</v>
      </c>
      <c r="G794" s="56" t="s">
        <v>58</v>
      </c>
      <c r="H794" s="56" t="s">
        <v>62</v>
      </c>
      <c r="I794" s="56" t="s">
        <v>50</v>
      </c>
      <c r="J794" s="56" t="s">
        <v>51</v>
      </c>
      <c r="K794" s="56">
        <v>16.5</v>
      </c>
      <c r="L794" s="56" t="s">
        <v>52</v>
      </c>
      <c r="M794" s="56">
        <v>31.2</v>
      </c>
      <c r="N794" s="56">
        <v>459</v>
      </c>
      <c r="O794" s="56">
        <v>14.1</v>
      </c>
      <c r="P794" s="56" t="s">
        <v>53</v>
      </c>
      <c r="Q794" s="56">
        <v>12.9</v>
      </c>
      <c r="R794" s="56" t="s">
        <v>53</v>
      </c>
      <c r="S794" s="56">
        <v>17.100000000000001</v>
      </c>
      <c r="T794" s="56">
        <v>767</v>
      </c>
      <c r="U794" s="56">
        <v>58.3</v>
      </c>
      <c r="V794" s="56">
        <v>353</v>
      </c>
      <c r="W794" s="56">
        <v>62.3</v>
      </c>
      <c r="X794" s="56">
        <v>320</v>
      </c>
      <c r="Y794" s="56">
        <v>33.799999999999997</v>
      </c>
      <c r="Z794" s="56" t="s">
        <v>53</v>
      </c>
      <c r="AA794" s="56">
        <v>57.7</v>
      </c>
      <c r="AB794" s="56">
        <v>286</v>
      </c>
      <c r="AC794" s="56">
        <v>47.9</v>
      </c>
      <c r="AD794" s="56" t="s">
        <v>666</v>
      </c>
      <c r="AF794" s="56">
        <v>701</v>
      </c>
      <c r="AG794" s="56" t="s">
        <v>2148</v>
      </c>
      <c r="AH794" s="56">
        <v>459</v>
      </c>
      <c r="AJ794" s="56">
        <v>801</v>
      </c>
      <c r="AK794" s="56" t="s">
        <v>2148</v>
      </c>
      <c r="AL794" s="56">
        <v>801</v>
      </c>
      <c r="AM794" s="56" t="s">
        <v>2148</v>
      </c>
      <c r="AN794" s="56">
        <v>767</v>
      </c>
      <c r="AP794" s="56">
        <v>353</v>
      </c>
      <c r="AR794" s="56">
        <v>320</v>
      </c>
      <c r="AT794" s="56">
        <v>801</v>
      </c>
      <c r="AU794" s="56" t="s">
        <v>2148</v>
      </c>
      <c r="AV794" s="56">
        <v>286</v>
      </c>
      <c r="AX794" s="56">
        <v>763</v>
      </c>
      <c r="AY794" s="56" t="s">
        <v>2147</v>
      </c>
      <c r="AZ794" s="56">
        <v>785.5</v>
      </c>
      <c r="BB794" s="56">
        <v>925.5</v>
      </c>
    </row>
    <row r="795" spans="1:54" ht="16" x14ac:dyDescent="0.2">
      <c r="A795" s="56">
        <v>794</v>
      </c>
      <c r="B795" s="56" t="s">
        <v>383</v>
      </c>
      <c r="C795" s="56" t="s">
        <v>181</v>
      </c>
      <c r="D795" s="56" t="s">
        <v>1006</v>
      </c>
      <c r="E795" s="56" t="s">
        <v>46</v>
      </c>
      <c r="F795" s="56" t="s">
        <v>47</v>
      </c>
      <c r="G795" s="56" t="s">
        <v>77</v>
      </c>
      <c r="H795" s="56" t="s">
        <v>82</v>
      </c>
      <c r="I795" s="56" t="s">
        <v>50</v>
      </c>
      <c r="J795" s="56" t="s">
        <v>64</v>
      </c>
      <c r="K795" s="56">
        <v>15</v>
      </c>
      <c r="L795" s="56" t="s">
        <v>52</v>
      </c>
      <c r="M795" s="56">
        <v>15</v>
      </c>
      <c r="N795" s="56" t="s">
        <v>52</v>
      </c>
      <c r="O795" s="56">
        <v>19.2</v>
      </c>
      <c r="P795" s="56" t="s">
        <v>53</v>
      </c>
      <c r="Q795" s="56">
        <v>32.1</v>
      </c>
      <c r="R795" s="56">
        <v>561</v>
      </c>
      <c r="S795" s="56">
        <v>18.2</v>
      </c>
      <c r="T795" s="56">
        <v>739</v>
      </c>
      <c r="U795" s="56">
        <v>5.7</v>
      </c>
      <c r="V795" s="56" t="s">
        <v>53</v>
      </c>
      <c r="W795" s="56">
        <v>4.5</v>
      </c>
      <c r="X795" s="56" t="s">
        <v>53</v>
      </c>
      <c r="Y795" s="56">
        <v>77.3</v>
      </c>
      <c r="Z795" s="56">
        <v>401</v>
      </c>
      <c r="AA795" s="56">
        <v>24.4</v>
      </c>
      <c r="AB795" s="56">
        <v>651</v>
      </c>
      <c r="AC795" s="56">
        <v>59.6</v>
      </c>
      <c r="AD795" s="56" t="s">
        <v>473</v>
      </c>
      <c r="AF795" s="56">
        <v>701</v>
      </c>
      <c r="AG795" s="56" t="s">
        <v>2148</v>
      </c>
      <c r="AH795" s="56">
        <v>701</v>
      </c>
      <c r="AI795" s="56" t="s">
        <v>2148</v>
      </c>
      <c r="AJ795" s="56">
        <v>801</v>
      </c>
      <c r="AK795" s="56" t="s">
        <v>2148</v>
      </c>
      <c r="AL795" s="56">
        <v>561</v>
      </c>
      <c r="AN795" s="56">
        <v>739</v>
      </c>
      <c r="AP795" s="56">
        <v>801</v>
      </c>
      <c r="AQ795" s="56" t="s">
        <v>2148</v>
      </c>
      <c r="AR795" s="56">
        <v>801</v>
      </c>
      <c r="AS795" s="56" t="s">
        <v>2148</v>
      </c>
      <c r="AT795" s="56">
        <v>401</v>
      </c>
      <c r="AV795" s="56">
        <v>651</v>
      </c>
      <c r="AX795" s="56">
        <v>509</v>
      </c>
      <c r="AY795" s="56" t="s">
        <v>2147</v>
      </c>
      <c r="AZ795" s="56">
        <v>785.5</v>
      </c>
      <c r="BB795" s="56">
        <v>795.5</v>
      </c>
    </row>
    <row r="796" spans="1:54" ht="16" x14ac:dyDescent="0.2">
      <c r="A796" s="56">
        <v>795</v>
      </c>
      <c r="B796" s="56" t="s">
        <v>383</v>
      </c>
      <c r="C796" s="56" t="s">
        <v>383</v>
      </c>
      <c r="D796" s="56" t="s">
        <v>384</v>
      </c>
      <c r="E796" s="56" t="s">
        <v>319</v>
      </c>
      <c r="F796" s="56" t="s">
        <v>69</v>
      </c>
      <c r="G796" s="56" t="s">
        <v>58</v>
      </c>
      <c r="H796" s="56" t="s">
        <v>49</v>
      </c>
      <c r="I796" s="56" t="s">
        <v>50</v>
      </c>
      <c r="J796" s="56" t="s">
        <v>64</v>
      </c>
      <c r="K796" s="56">
        <v>7</v>
      </c>
      <c r="L796" s="56" t="s">
        <v>52</v>
      </c>
      <c r="M796" s="56">
        <v>8.1</v>
      </c>
      <c r="N796" s="56" t="s">
        <v>52</v>
      </c>
      <c r="O796" s="56">
        <v>5.2</v>
      </c>
      <c r="P796" s="56" t="s">
        <v>53</v>
      </c>
      <c r="Q796" s="56">
        <v>53.2</v>
      </c>
      <c r="R796" s="56">
        <v>349</v>
      </c>
      <c r="S796" s="56">
        <v>40.9</v>
      </c>
      <c r="T796" s="56">
        <v>491</v>
      </c>
      <c r="U796" s="56">
        <v>47</v>
      </c>
      <c r="V796" s="56">
        <v>432</v>
      </c>
      <c r="W796" s="56">
        <v>50.6</v>
      </c>
      <c r="X796" s="56">
        <v>409</v>
      </c>
      <c r="Y796" s="56">
        <v>43.6</v>
      </c>
      <c r="Z796" s="56" t="s">
        <v>53</v>
      </c>
      <c r="AA796" s="56">
        <v>7.3</v>
      </c>
      <c r="AB796" s="56" t="s">
        <v>53</v>
      </c>
      <c r="AC796" s="56">
        <v>54.4</v>
      </c>
      <c r="AD796" s="56" t="s">
        <v>385</v>
      </c>
      <c r="AF796" s="56">
        <v>701</v>
      </c>
      <c r="AG796" s="56" t="s">
        <v>2148</v>
      </c>
      <c r="AH796" s="56">
        <v>701</v>
      </c>
      <c r="AI796" s="56" t="s">
        <v>2148</v>
      </c>
      <c r="AJ796" s="56">
        <v>801</v>
      </c>
      <c r="AK796" s="56" t="s">
        <v>2148</v>
      </c>
      <c r="AL796" s="56">
        <v>349</v>
      </c>
      <c r="AN796" s="56">
        <v>491</v>
      </c>
      <c r="AP796" s="56">
        <v>432</v>
      </c>
      <c r="AR796" s="56">
        <v>409</v>
      </c>
      <c r="AT796" s="56">
        <v>801</v>
      </c>
      <c r="AU796" s="56" t="s">
        <v>2148</v>
      </c>
      <c r="AV796" s="56">
        <v>801</v>
      </c>
      <c r="AW796" s="56" t="s">
        <v>2148</v>
      </c>
      <c r="AX796" s="56">
        <v>613</v>
      </c>
      <c r="AY796" s="56" t="s">
        <v>2147</v>
      </c>
      <c r="AZ796" s="56">
        <v>785.5</v>
      </c>
      <c r="BB796" s="56">
        <v>785.5</v>
      </c>
    </row>
    <row r="797" spans="1:54" ht="16" x14ac:dyDescent="0.2">
      <c r="A797" s="56">
        <v>796</v>
      </c>
      <c r="B797" s="56" t="s">
        <v>383</v>
      </c>
      <c r="C797" s="56" t="s">
        <v>445</v>
      </c>
      <c r="D797" s="56" t="s">
        <v>970</v>
      </c>
      <c r="E797" s="56" t="s">
        <v>87</v>
      </c>
      <c r="F797" s="56" t="s">
        <v>69</v>
      </c>
      <c r="G797" s="56" t="s">
        <v>77</v>
      </c>
      <c r="H797" s="56" t="s">
        <v>82</v>
      </c>
      <c r="I797" s="56" t="s">
        <v>59</v>
      </c>
      <c r="J797" s="56" t="s">
        <v>64</v>
      </c>
      <c r="K797" s="56">
        <v>14.3</v>
      </c>
      <c r="L797" s="56" t="s">
        <v>52</v>
      </c>
      <c r="M797" s="56">
        <v>30.2</v>
      </c>
      <c r="N797" s="56">
        <v>470</v>
      </c>
      <c r="O797" s="56">
        <v>70.5</v>
      </c>
      <c r="P797" s="56">
        <v>222</v>
      </c>
      <c r="Q797" s="56">
        <v>1.9</v>
      </c>
      <c r="R797" s="56" t="s">
        <v>53</v>
      </c>
      <c r="S797" s="56">
        <v>4.4000000000000004</v>
      </c>
      <c r="T797" s="56" t="s">
        <v>53</v>
      </c>
      <c r="U797" s="56">
        <v>67.8</v>
      </c>
      <c r="V797" s="56">
        <v>291</v>
      </c>
      <c r="W797" s="56">
        <v>69</v>
      </c>
      <c r="X797" s="56">
        <v>276</v>
      </c>
      <c r="Y797" s="56">
        <v>35.200000000000003</v>
      </c>
      <c r="Z797" s="56" t="s">
        <v>53</v>
      </c>
      <c r="AA797" s="56">
        <v>4.5999999999999996</v>
      </c>
      <c r="AB797" s="56" t="s">
        <v>53</v>
      </c>
      <c r="AC797" s="56">
        <v>46.2</v>
      </c>
      <c r="AD797" s="56" t="s">
        <v>53</v>
      </c>
      <c r="AF797" s="56">
        <v>701</v>
      </c>
      <c r="AG797" s="56" t="s">
        <v>2148</v>
      </c>
      <c r="AH797" s="56">
        <v>470</v>
      </c>
      <c r="AJ797" s="56">
        <v>222</v>
      </c>
      <c r="AL797" s="56">
        <v>801</v>
      </c>
      <c r="AM797" s="56" t="s">
        <v>2148</v>
      </c>
      <c r="AN797" s="56">
        <v>801</v>
      </c>
      <c r="AO797" s="56" t="s">
        <v>2148</v>
      </c>
      <c r="AP797" s="56">
        <v>291</v>
      </c>
      <c r="AR797" s="56">
        <v>276</v>
      </c>
      <c r="AT797" s="56">
        <v>801</v>
      </c>
      <c r="AU797" s="56" t="s">
        <v>2148</v>
      </c>
      <c r="AV797" s="56">
        <v>801</v>
      </c>
      <c r="AW797" s="56" t="s">
        <v>2148</v>
      </c>
      <c r="AX797" s="56">
        <v>801</v>
      </c>
      <c r="AY797" s="56" t="s">
        <v>2148</v>
      </c>
      <c r="AZ797" s="56">
        <v>785.5</v>
      </c>
      <c r="BB797" s="56">
        <v>745.5</v>
      </c>
    </row>
    <row r="798" spans="1:54" ht="16" x14ac:dyDescent="0.2">
      <c r="A798" s="56">
        <v>797</v>
      </c>
      <c r="B798" s="56" t="s">
        <v>383</v>
      </c>
      <c r="C798" s="56" t="s">
        <v>181</v>
      </c>
      <c r="D798" s="56" t="s">
        <v>602</v>
      </c>
      <c r="E798" s="56" t="s">
        <v>46</v>
      </c>
      <c r="F798" s="56" t="s">
        <v>47</v>
      </c>
      <c r="G798" s="56" t="s">
        <v>77</v>
      </c>
      <c r="H798" s="56" t="s">
        <v>82</v>
      </c>
      <c r="I798" s="56" t="s">
        <v>50</v>
      </c>
      <c r="J798" s="56" t="s">
        <v>64</v>
      </c>
      <c r="K798" s="56">
        <v>9</v>
      </c>
      <c r="L798" s="56" t="s">
        <v>52</v>
      </c>
      <c r="M798" s="56">
        <v>6.8</v>
      </c>
      <c r="N798" s="56" t="s">
        <v>52</v>
      </c>
      <c r="O798" s="56">
        <v>70.3</v>
      </c>
      <c r="P798" s="56">
        <v>228</v>
      </c>
      <c r="Q798" s="56">
        <v>18</v>
      </c>
      <c r="R798" s="56">
        <v>752</v>
      </c>
      <c r="S798" s="56">
        <v>17.899999999999999</v>
      </c>
      <c r="T798" s="56">
        <v>747</v>
      </c>
      <c r="U798" s="56">
        <v>10.5</v>
      </c>
      <c r="V798" s="56" t="s">
        <v>53</v>
      </c>
      <c r="W798" s="56">
        <v>8.1</v>
      </c>
      <c r="X798" s="56" t="s">
        <v>53</v>
      </c>
      <c r="Y798" s="56">
        <v>69.8</v>
      </c>
      <c r="Z798" s="56">
        <v>536</v>
      </c>
      <c r="AA798" s="56">
        <v>34.1</v>
      </c>
      <c r="AB798" s="56">
        <v>499</v>
      </c>
      <c r="AC798" s="56">
        <v>66.900000000000006</v>
      </c>
      <c r="AD798" s="56" t="s">
        <v>603</v>
      </c>
      <c r="AF798" s="56">
        <v>701</v>
      </c>
      <c r="AG798" s="56" t="s">
        <v>2148</v>
      </c>
      <c r="AH798" s="56">
        <v>701</v>
      </c>
      <c r="AI798" s="56" t="s">
        <v>2148</v>
      </c>
      <c r="AJ798" s="56">
        <v>228</v>
      </c>
      <c r="AL798" s="56">
        <v>752</v>
      </c>
      <c r="AN798" s="56">
        <v>747</v>
      </c>
      <c r="AP798" s="56">
        <v>801</v>
      </c>
      <c r="AQ798" s="56" t="s">
        <v>2148</v>
      </c>
      <c r="AR798" s="56">
        <v>801</v>
      </c>
      <c r="AS798" s="56" t="s">
        <v>2148</v>
      </c>
      <c r="AT798" s="56">
        <v>536</v>
      </c>
      <c r="AV798" s="56">
        <v>499</v>
      </c>
      <c r="AX798" s="56">
        <v>363</v>
      </c>
      <c r="AY798" s="56" t="s">
        <v>2147</v>
      </c>
      <c r="AZ798" s="56">
        <v>785.5</v>
      </c>
      <c r="BB798" s="56">
        <v>795.5</v>
      </c>
    </row>
    <row r="799" spans="1:54" ht="16" x14ac:dyDescent="0.2">
      <c r="A799" s="56">
        <v>798</v>
      </c>
      <c r="B799" s="56" t="s">
        <v>181</v>
      </c>
      <c r="C799" s="56" t="s">
        <v>44</v>
      </c>
      <c r="D799" s="56" t="s">
        <v>1072</v>
      </c>
      <c r="E799" s="56" t="s">
        <v>255</v>
      </c>
      <c r="F799" s="56" t="s">
        <v>76</v>
      </c>
      <c r="G799" s="56" t="s">
        <v>58</v>
      </c>
      <c r="H799" s="56" t="s">
        <v>49</v>
      </c>
      <c r="I799" s="56" t="s">
        <v>59</v>
      </c>
      <c r="J799" s="56" t="s">
        <v>103</v>
      </c>
      <c r="K799" s="56">
        <v>16.399999999999999</v>
      </c>
      <c r="L799" s="56" t="s">
        <v>52</v>
      </c>
      <c r="M799" s="56">
        <v>27.8</v>
      </c>
      <c r="N799" s="56">
        <v>497</v>
      </c>
      <c r="O799" s="56">
        <v>30</v>
      </c>
      <c r="P799" s="56">
        <v>631</v>
      </c>
      <c r="Q799" s="56">
        <v>7.4</v>
      </c>
      <c r="R799" s="56" t="s">
        <v>53</v>
      </c>
      <c r="S799" s="56">
        <v>36.299999999999997</v>
      </c>
      <c r="T799" s="56">
        <v>528</v>
      </c>
      <c r="U799" s="56">
        <v>82.1</v>
      </c>
      <c r="V799" s="56">
        <v>212</v>
      </c>
      <c r="W799" s="56">
        <v>79.3</v>
      </c>
      <c r="X799" s="56">
        <v>214</v>
      </c>
      <c r="Y799" s="56">
        <v>44.9</v>
      </c>
      <c r="Z799" s="56" t="s">
        <v>53</v>
      </c>
      <c r="AA799" s="56">
        <v>5.9</v>
      </c>
      <c r="AB799" s="56" t="s">
        <v>53</v>
      </c>
      <c r="AC799" s="56">
        <v>39.4</v>
      </c>
      <c r="AD799" s="56" t="s">
        <v>53</v>
      </c>
      <c r="AF799" s="56">
        <v>701</v>
      </c>
      <c r="AG799" s="56" t="s">
        <v>2148</v>
      </c>
      <c r="AH799" s="56">
        <v>497</v>
      </c>
      <c r="AJ799" s="56">
        <v>631</v>
      </c>
      <c r="AL799" s="56">
        <v>801</v>
      </c>
      <c r="AM799" s="56" t="s">
        <v>2148</v>
      </c>
      <c r="AN799" s="56">
        <v>528</v>
      </c>
      <c r="AP799" s="56">
        <v>212</v>
      </c>
      <c r="AR799" s="56">
        <v>214</v>
      </c>
      <c r="AT799" s="56">
        <v>801</v>
      </c>
      <c r="AU799" s="56" t="s">
        <v>2148</v>
      </c>
      <c r="AV799" s="56">
        <v>801</v>
      </c>
      <c r="AW799" s="56" t="s">
        <v>2148</v>
      </c>
      <c r="AX799" s="56">
        <v>801</v>
      </c>
      <c r="AY799" s="56" t="s">
        <v>2148</v>
      </c>
      <c r="AZ799" s="56">
        <v>795.5</v>
      </c>
      <c r="BB799" s="56">
        <v>875.5</v>
      </c>
    </row>
    <row r="800" spans="1:54" ht="16" x14ac:dyDescent="0.2">
      <c r="A800" s="56">
        <v>799</v>
      </c>
      <c r="B800" s="56" t="s">
        <v>181</v>
      </c>
      <c r="C800" s="56" t="s">
        <v>93</v>
      </c>
      <c r="D800" s="56" t="s">
        <v>604</v>
      </c>
      <c r="E800" s="56" t="s">
        <v>75</v>
      </c>
      <c r="F800" s="56" t="s">
        <v>76</v>
      </c>
      <c r="G800" s="56" t="s">
        <v>77</v>
      </c>
      <c r="H800" s="56" t="s">
        <v>49</v>
      </c>
      <c r="I800" s="56" t="s">
        <v>50</v>
      </c>
      <c r="J800" s="56" t="s">
        <v>64</v>
      </c>
      <c r="K800" s="56">
        <v>9</v>
      </c>
      <c r="L800" s="56" t="s">
        <v>52</v>
      </c>
      <c r="M800" s="56">
        <v>10.8</v>
      </c>
      <c r="N800" s="56" t="s">
        <v>52</v>
      </c>
      <c r="O800" s="56">
        <v>41.9</v>
      </c>
      <c r="P800" s="56">
        <v>481</v>
      </c>
      <c r="Q800" s="56">
        <v>55.4</v>
      </c>
      <c r="R800" s="56">
        <v>325</v>
      </c>
      <c r="S800" s="56">
        <v>5.3</v>
      </c>
      <c r="T800" s="56" t="s">
        <v>53</v>
      </c>
      <c r="U800" s="56">
        <v>2.7</v>
      </c>
      <c r="V800" s="56" t="s">
        <v>53</v>
      </c>
      <c r="W800" s="56">
        <v>7.5</v>
      </c>
      <c r="X800" s="56" t="s">
        <v>53</v>
      </c>
      <c r="Y800" s="56">
        <v>38.4</v>
      </c>
      <c r="Z800" s="56" t="s">
        <v>53</v>
      </c>
      <c r="AA800" s="56">
        <v>7.6</v>
      </c>
      <c r="AB800" s="56" t="s">
        <v>53</v>
      </c>
      <c r="AC800" s="56">
        <v>33.4</v>
      </c>
      <c r="AD800" s="56" t="s">
        <v>53</v>
      </c>
      <c r="AF800" s="56">
        <v>701</v>
      </c>
      <c r="AG800" s="56" t="s">
        <v>2148</v>
      </c>
      <c r="AH800" s="56">
        <v>701</v>
      </c>
      <c r="AI800" s="56" t="s">
        <v>2148</v>
      </c>
      <c r="AJ800" s="56">
        <v>481</v>
      </c>
      <c r="AL800" s="56">
        <v>325</v>
      </c>
      <c r="AN800" s="56">
        <v>801</v>
      </c>
      <c r="AO800" s="56" t="s">
        <v>2148</v>
      </c>
      <c r="AP800" s="56">
        <v>801</v>
      </c>
      <c r="AQ800" s="56" t="s">
        <v>2148</v>
      </c>
      <c r="AR800" s="56">
        <v>801</v>
      </c>
      <c r="AS800" s="56" t="s">
        <v>2148</v>
      </c>
      <c r="AT800" s="56">
        <v>801</v>
      </c>
      <c r="AU800" s="56" t="s">
        <v>2148</v>
      </c>
      <c r="AV800" s="56">
        <v>801</v>
      </c>
      <c r="AW800" s="56" t="s">
        <v>2148</v>
      </c>
      <c r="AX800" s="56">
        <v>801</v>
      </c>
      <c r="AY800" s="56" t="s">
        <v>2148</v>
      </c>
      <c r="AZ800" s="56">
        <v>795.5</v>
      </c>
      <c r="BB800" s="56">
        <v>825.5</v>
      </c>
    </row>
    <row r="801" spans="1:54" ht="16" x14ac:dyDescent="0.2">
      <c r="A801" s="56">
        <v>800</v>
      </c>
      <c r="B801" s="56" t="s">
        <v>181</v>
      </c>
      <c r="C801" s="56" t="s">
        <v>128</v>
      </c>
      <c r="D801" s="56" t="s">
        <v>1295</v>
      </c>
      <c r="E801" s="56" t="s">
        <v>91</v>
      </c>
      <c r="F801" s="56" t="s">
        <v>76</v>
      </c>
      <c r="G801" s="56" t="s">
        <v>77</v>
      </c>
      <c r="H801" s="56" t="s">
        <v>82</v>
      </c>
      <c r="I801" s="56" t="s">
        <v>50</v>
      </c>
      <c r="J801" s="56" t="s">
        <v>64</v>
      </c>
      <c r="K801" s="56">
        <v>22.5</v>
      </c>
      <c r="L801" s="56">
        <v>555</v>
      </c>
      <c r="M801" s="56">
        <v>12.5</v>
      </c>
      <c r="N801" s="56" t="s">
        <v>52</v>
      </c>
      <c r="O801" s="56">
        <v>65.8</v>
      </c>
      <c r="P801" s="56">
        <v>261</v>
      </c>
      <c r="Q801" s="56">
        <v>17.8</v>
      </c>
      <c r="R801" s="56">
        <v>755</v>
      </c>
      <c r="S801" s="56">
        <v>11.3</v>
      </c>
      <c r="T801" s="56" t="s">
        <v>53</v>
      </c>
      <c r="U801" s="56">
        <v>7.9</v>
      </c>
      <c r="V801" s="56" t="s">
        <v>53</v>
      </c>
      <c r="W801" s="56">
        <v>12.1</v>
      </c>
      <c r="X801" s="56" t="s">
        <v>53</v>
      </c>
      <c r="Y801" s="56">
        <v>30.2</v>
      </c>
      <c r="Z801" s="56" t="s">
        <v>53</v>
      </c>
      <c r="AA801" s="56">
        <v>6.2</v>
      </c>
      <c r="AB801" s="56" t="s">
        <v>53</v>
      </c>
      <c r="AC801" s="56">
        <v>48.7</v>
      </c>
      <c r="AD801" s="56" t="s">
        <v>592</v>
      </c>
      <c r="AF801" s="56">
        <v>555</v>
      </c>
      <c r="AH801" s="56">
        <v>701</v>
      </c>
      <c r="AI801" s="56" t="s">
        <v>2148</v>
      </c>
      <c r="AJ801" s="56">
        <v>261</v>
      </c>
      <c r="AL801" s="56">
        <v>755</v>
      </c>
      <c r="AN801" s="56">
        <v>801</v>
      </c>
      <c r="AO801" s="56" t="s">
        <v>2148</v>
      </c>
      <c r="AP801" s="56">
        <v>801</v>
      </c>
      <c r="AQ801" s="56" t="s">
        <v>2148</v>
      </c>
      <c r="AR801" s="56">
        <v>801</v>
      </c>
      <c r="AS801" s="56" t="s">
        <v>2148</v>
      </c>
      <c r="AT801" s="56">
        <v>801</v>
      </c>
      <c r="AU801" s="56" t="s">
        <v>2148</v>
      </c>
      <c r="AV801" s="56">
        <v>801</v>
      </c>
      <c r="AW801" s="56" t="s">
        <v>2148</v>
      </c>
      <c r="AX801" s="56">
        <v>737</v>
      </c>
      <c r="AY801" s="56" t="s">
        <v>2147</v>
      </c>
      <c r="AZ801" s="56">
        <v>795.5</v>
      </c>
      <c r="BB801" s="56">
        <v>775.5</v>
      </c>
    </row>
    <row r="802" spans="1:54" ht="16" x14ac:dyDescent="0.2">
      <c r="A802" s="56">
        <v>801</v>
      </c>
      <c r="B802" s="56" t="s">
        <v>181</v>
      </c>
      <c r="C802" s="56" t="s">
        <v>172</v>
      </c>
      <c r="D802" s="56" t="s">
        <v>642</v>
      </c>
      <c r="E802" s="56" t="s">
        <v>75</v>
      </c>
      <c r="F802" s="56" t="s">
        <v>76</v>
      </c>
      <c r="G802" s="56" t="s">
        <v>84</v>
      </c>
      <c r="H802" s="56" t="s">
        <v>49</v>
      </c>
      <c r="I802" s="56" t="s">
        <v>50</v>
      </c>
      <c r="J802" s="56" t="s">
        <v>64</v>
      </c>
      <c r="K802" s="56">
        <v>9.4</v>
      </c>
      <c r="L802" s="56" t="s">
        <v>52</v>
      </c>
      <c r="M802" s="56">
        <v>5.3</v>
      </c>
      <c r="N802" s="56" t="s">
        <v>52</v>
      </c>
      <c r="O802" s="56">
        <v>43.4</v>
      </c>
      <c r="P802" s="56">
        <v>460</v>
      </c>
      <c r="Q802" s="56">
        <v>47.7</v>
      </c>
      <c r="R802" s="56">
        <v>393</v>
      </c>
      <c r="S802" s="56">
        <v>3</v>
      </c>
      <c r="T802" s="56" t="s">
        <v>53</v>
      </c>
      <c r="U802" s="56">
        <v>2.2000000000000002</v>
      </c>
      <c r="V802" s="56" t="s">
        <v>53</v>
      </c>
      <c r="W802" s="56">
        <v>1.9</v>
      </c>
      <c r="X802" s="56" t="s">
        <v>53</v>
      </c>
      <c r="Y802" s="56">
        <v>69.599999999999994</v>
      </c>
      <c r="Z802" s="56">
        <v>540</v>
      </c>
      <c r="AA802" s="56">
        <v>11.1</v>
      </c>
      <c r="AB802" s="56" t="s">
        <v>53</v>
      </c>
      <c r="AC802" s="56">
        <v>45.3</v>
      </c>
      <c r="AD802" s="56" t="s">
        <v>53</v>
      </c>
      <c r="AF802" s="56">
        <v>701</v>
      </c>
      <c r="AG802" s="56" t="s">
        <v>2148</v>
      </c>
      <c r="AH802" s="56">
        <v>701</v>
      </c>
      <c r="AI802" s="56" t="s">
        <v>2148</v>
      </c>
      <c r="AJ802" s="56">
        <v>460</v>
      </c>
      <c r="AL802" s="56">
        <v>393</v>
      </c>
      <c r="AN802" s="56">
        <v>801</v>
      </c>
      <c r="AO802" s="56" t="s">
        <v>2148</v>
      </c>
      <c r="AP802" s="56">
        <v>801</v>
      </c>
      <c r="AQ802" s="56" t="s">
        <v>2148</v>
      </c>
      <c r="AR802" s="56">
        <v>801</v>
      </c>
      <c r="AS802" s="56" t="s">
        <v>2148</v>
      </c>
      <c r="AT802" s="56">
        <v>540</v>
      </c>
      <c r="AV802" s="56">
        <v>801</v>
      </c>
      <c r="AW802" s="56" t="s">
        <v>2148</v>
      </c>
      <c r="AX802" s="56">
        <v>801</v>
      </c>
      <c r="AY802" s="56" t="s">
        <v>2148</v>
      </c>
      <c r="AZ802" s="56">
        <v>795.5</v>
      </c>
      <c r="BB802" s="56">
        <v>725.5</v>
      </c>
    </row>
    <row r="803" spans="1:54" ht="16" x14ac:dyDescent="0.2">
      <c r="A803" s="56">
        <v>802</v>
      </c>
      <c r="B803" s="56" t="s">
        <v>181</v>
      </c>
      <c r="C803" s="56" t="s">
        <v>292</v>
      </c>
      <c r="D803" s="56" t="s">
        <v>532</v>
      </c>
      <c r="E803" s="56" t="s">
        <v>533</v>
      </c>
      <c r="F803" s="56" t="s">
        <v>69</v>
      </c>
      <c r="G803" s="56" t="s">
        <v>58</v>
      </c>
      <c r="H803" s="56" t="s">
        <v>62</v>
      </c>
      <c r="I803" s="56" t="s">
        <v>50</v>
      </c>
      <c r="J803" s="56" t="s">
        <v>64</v>
      </c>
      <c r="K803" s="56">
        <v>8.1999999999999993</v>
      </c>
      <c r="L803" s="56" t="s">
        <v>52</v>
      </c>
      <c r="M803" s="56">
        <v>8.1999999999999993</v>
      </c>
      <c r="N803" s="56" t="s">
        <v>52</v>
      </c>
      <c r="O803" s="56">
        <v>100</v>
      </c>
      <c r="P803" s="56">
        <v>15</v>
      </c>
      <c r="Q803" s="56">
        <v>13.4</v>
      </c>
      <c r="R803" s="56" t="s">
        <v>53</v>
      </c>
      <c r="Y803" s="56">
        <v>77.7</v>
      </c>
      <c r="Z803" s="56">
        <v>390</v>
      </c>
      <c r="AA803" s="56">
        <v>25.5</v>
      </c>
      <c r="AB803" s="56">
        <v>630</v>
      </c>
      <c r="AC803" s="56">
        <v>50.8</v>
      </c>
      <c r="AD803" s="56" t="s">
        <v>176</v>
      </c>
      <c r="AF803" s="56">
        <v>701</v>
      </c>
      <c r="AG803" s="56" t="s">
        <v>2148</v>
      </c>
      <c r="AH803" s="56">
        <v>701</v>
      </c>
      <c r="AI803" s="56" t="s">
        <v>2148</v>
      </c>
      <c r="AJ803" s="56">
        <v>15</v>
      </c>
      <c r="AL803" s="56">
        <v>801</v>
      </c>
      <c r="AM803" s="56" t="s">
        <v>2148</v>
      </c>
      <c r="AT803" s="56">
        <v>390</v>
      </c>
      <c r="AV803" s="56">
        <v>630</v>
      </c>
      <c r="AX803" s="56">
        <v>688</v>
      </c>
      <c r="AY803" s="56" t="s">
        <v>2147</v>
      </c>
      <c r="AZ803" s="56">
        <v>795.5</v>
      </c>
      <c r="BB803" s="56">
        <v>695.5</v>
      </c>
    </row>
    <row r="804" spans="1:54" ht="16" x14ac:dyDescent="0.2">
      <c r="A804" s="56">
        <v>803</v>
      </c>
      <c r="B804" s="56" t="s">
        <v>181</v>
      </c>
      <c r="C804" s="56" t="s">
        <v>93</v>
      </c>
      <c r="D804" s="56" t="s">
        <v>1567</v>
      </c>
      <c r="E804" s="56" t="s">
        <v>144</v>
      </c>
      <c r="F804" s="56" t="s">
        <v>47</v>
      </c>
      <c r="G804" s="56" t="s">
        <v>77</v>
      </c>
      <c r="H804" s="56" t="s">
        <v>49</v>
      </c>
      <c r="I804" s="56" t="s">
        <v>50</v>
      </c>
      <c r="J804" s="56" t="s">
        <v>51</v>
      </c>
      <c r="K804" s="56">
        <v>36.4</v>
      </c>
      <c r="L804" s="56">
        <v>332</v>
      </c>
      <c r="M804" s="56">
        <v>29</v>
      </c>
      <c r="N804" s="56">
        <v>487</v>
      </c>
      <c r="O804" s="56">
        <v>6.8</v>
      </c>
      <c r="P804" s="56" t="s">
        <v>53</v>
      </c>
      <c r="Q804" s="56">
        <v>13.2</v>
      </c>
      <c r="R804" s="56" t="s">
        <v>53</v>
      </c>
      <c r="S804" s="56">
        <v>15.1</v>
      </c>
      <c r="T804" s="56" t="s">
        <v>53</v>
      </c>
      <c r="U804" s="56">
        <v>2.6</v>
      </c>
      <c r="V804" s="56" t="s">
        <v>53</v>
      </c>
      <c r="W804" s="56">
        <v>2.2000000000000002</v>
      </c>
      <c r="X804" s="56" t="s">
        <v>53</v>
      </c>
      <c r="Y804" s="56">
        <v>43.3</v>
      </c>
      <c r="Z804" s="56" t="s">
        <v>53</v>
      </c>
      <c r="AA804" s="56">
        <v>12.2</v>
      </c>
      <c r="AB804" s="56" t="s">
        <v>53</v>
      </c>
      <c r="AC804" s="56">
        <v>36.9</v>
      </c>
      <c r="AD804" s="56" t="s">
        <v>53</v>
      </c>
      <c r="AF804" s="56">
        <v>332</v>
      </c>
      <c r="AH804" s="56">
        <v>487</v>
      </c>
      <c r="AJ804" s="56">
        <v>801</v>
      </c>
      <c r="AK804" s="56" t="s">
        <v>2148</v>
      </c>
      <c r="AL804" s="56">
        <v>801</v>
      </c>
      <c r="AM804" s="56" t="s">
        <v>2148</v>
      </c>
      <c r="AN804" s="56">
        <v>801</v>
      </c>
      <c r="AO804" s="56" t="s">
        <v>2148</v>
      </c>
      <c r="AP804" s="56">
        <v>801</v>
      </c>
      <c r="AQ804" s="56" t="s">
        <v>2148</v>
      </c>
      <c r="AR804" s="56">
        <v>801</v>
      </c>
      <c r="AS804" s="56" t="s">
        <v>2148</v>
      </c>
      <c r="AT804" s="56">
        <v>801</v>
      </c>
      <c r="AU804" s="56" t="s">
        <v>2148</v>
      </c>
      <c r="AV804" s="56">
        <v>801</v>
      </c>
      <c r="AW804" s="56" t="s">
        <v>2148</v>
      </c>
      <c r="AX804" s="56">
        <v>801</v>
      </c>
      <c r="AY804" s="56" t="s">
        <v>2148</v>
      </c>
      <c r="AZ804" s="56">
        <v>795.5</v>
      </c>
      <c r="BB804" s="56">
        <v>825.5</v>
      </c>
    </row>
    <row r="805" spans="1:54" ht="16" x14ac:dyDescent="0.2">
      <c r="A805" s="56">
        <v>804</v>
      </c>
      <c r="B805" s="56" t="s">
        <v>181</v>
      </c>
      <c r="C805" s="56" t="s">
        <v>93</v>
      </c>
      <c r="D805" s="56" t="s">
        <v>1196</v>
      </c>
      <c r="E805" s="56" t="s">
        <v>355</v>
      </c>
      <c r="F805" s="56" t="s">
        <v>76</v>
      </c>
      <c r="G805" s="56" t="s">
        <v>58</v>
      </c>
      <c r="H805" s="56" t="s">
        <v>82</v>
      </c>
      <c r="I805" s="56" t="s">
        <v>59</v>
      </c>
      <c r="J805" s="56" t="s">
        <v>51</v>
      </c>
      <c r="K805" s="56">
        <v>19.399999999999999</v>
      </c>
      <c r="L805" s="56">
        <v>636</v>
      </c>
      <c r="M805" s="56">
        <v>43.9</v>
      </c>
      <c r="N805" s="56">
        <v>304</v>
      </c>
      <c r="O805" s="56">
        <v>19.2</v>
      </c>
      <c r="P805" s="56" t="s">
        <v>53</v>
      </c>
      <c r="Q805" s="56">
        <v>13.4</v>
      </c>
      <c r="R805" s="56" t="s">
        <v>53</v>
      </c>
      <c r="S805" s="56">
        <v>15.8</v>
      </c>
      <c r="T805" s="56">
        <v>784</v>
      </c>
      <c r="U805" s="56">
        <v>8</v>
      </c>
      <c r="V805" s="56" t="s">
        <v>53</v>
      </c>
      <c r="W805" s="56">
        <v>11.9</v>
      </c>
      <c r="X805" s="56" t="s">
        <v>53</v>
      </c>
      <c r="Y805" s="56">
        <v>51.7</v>
      </c>
      <c r="Z805" s="56" t="s">
        <v>53</v>
      </c>
      <c r="AA805" s="56">
        <v>5.0999999999999996</v>
      </c>
      <c r="AB805" s="56" t="s">
        <v>53</v>
      </c>
      <c r="AC805" s="56">
        <v>57.7</v>
      </c>
      <c r="AD805" s="56">
        <v>548</v>
      </c>
      <c r="AF805" s="56">
        <v>636</v>
      </c>
      <c r="AH805" s="56">
        <v>304</v>
      </c>
      <c r="AJ805" s="56">
        <v>801</v>
      </c>
      <c r="AK805" s="56" t="s">
        <v>2148</v>
      </c>
      <c r="AL805" s="56">
        <v>801</v>
      </c>
      <c r="AM805" s="56" t="s">
        <v>2148</v>
      </c>
      <c r="AN805" s="56">
        <v>784</v>
      </c>
      <c r="AP805" s="56">
        <v>801</v>
      </c>
      <c r="AQ805" s="56" t="s">
        <v>2148</v>
      </c>
      <c r="AR805" s="56">
        <v>801</v>
      </c>
      <c r="AS805" s="56" t="s">
        <v>2148</v>
      </c>
      <c r="AT805" s="56">
        <v>801</v>
      </c>
      <c r="AU805" s="56" t="s">
        <v>2148</v>
      </c>
      <c r="AV805" s="56">
        <v>801</v>
      </c>
      <c r="AW805" s="56" t="s">
        <v>2148</v>
      </c>
      <c r="AX805" s="56">
        <v>548</v>
      </c>
      <c r="AZ805" s="56">
        <v>795.5</v>
      </c>
      <c r="BB805" s="56">
        <v>825.5</v>
      </c>
    </row>
    <row r="806" spans="1:54" ht="16" x14ac:dyDescent="0.2">
      <c r="A806" s="56">
        <v>805</v>
      </c>
      <c r="B806" s="56" t="s">
        <v>181</v>
      </c>
      <c r="C806" s="56" t="s">
        <v>445</v>
      </c>
      <c r="D806" s="56" t="s">
        <v>446</v>
      </c>
      <c r="E806" s="56" t="s">
        <v>46</v>
      </c>
      <c r="F806" s="56" t="s">
        <v>47</v>
      </c>
      <c r="G806" s="56" t="s">
        <v>58</v>
      </c>
      <c r="H806" s="56" t="s">
        <v>82</v>
      </c>
      <c r="I806" s="56" t="s">
        <v>50</v>
      </c>
      <c r="J806" s="56" t="s">
        <v>51</v>
      </c>
      <c r="K806" s="56">
        <v>7.4</v>
      </c>
      <c r="L806" s="56" t="s">
        <v>52</v>
      </c>
      <c r="M806" s="56">
        <v>18.899999999999999</v>
      </c>
      <c r="N806" s="56">
        <v>688</v>
      </c>
      <c r="O806" s="56">
        <v>100</v>
      </c>
      <c r="P806" s="56">
        <v>6</v>
      </c>
      <c r="Q806" s="56">
        <v>11.9</v>
      </c>
      <c r="R806" s="56" t="s">
        <v>53</v>
      </c>
      <c r="S806" s="56">
        <v>6.2</v>
      </c>
      <c r="T806" s="56" t="s">
        <v>53</v>
      </c>
      <c r="U806" s="56">
        <v>16</v>
      </c>
      <c r="V806" s="56">
        <v>798</v>
      </c>
      <c r="W806" s="56">
        <v>12.1</v>
      </c>
      <c r="X806" s="56" t="s">
        <v>53</v>
      </c>
      <c r="Y806" s="56">
        <v>38.799999999999997</v>
      </c>
      <c r="Z806" s="56" t="s">
        <v>53</v>
      </c>
      <c r="AA806" s="56">
        <v>28.3</v>
      </c>
      <c r="AB806" s="56">
        <v>589</v>
      </c>
      <c r="AC806" s="56">
        <v>42.2</v>
      </c>
      <c r="AD806" s="56" t="s">
        <v>53</v>
      </c>
      <c r="AF806" s="56">
        <v>701</v>
      </c>
      <c r="AG806" s="56" t="s">
        <v>2148</v>
      </c>
      <c r="AH806" s="56">
        <v>688</v>
      </c>
      <c r="AJ806" s="56">
        <v>6</v>
      </c>
      <c r="AL806" s="56">
        <v>801</v>
      </c>
      <c r="AM806" s="56" t="s">
        <v>2148</v>
      </c>
      <c r="AN806" s="56">
        <v>801</v>
      </c>
      <c r="AO806" s="56" t="s">
        <v>2148</v>
      </c>
      <c r="AP806" s="56">
        <v>798</v>
      </c>
      <c r="AR806" s="56">
        <v>801</v>
      </c>
      <c r="AS806" s="56" t="s">
        <v>2148</v>
      </c>
      <c r="AT806" s="56">
        <v>801</v>
      </c>
      <c r="AU806" s="56" t="s">
        <v>2148</v>
      </c>
      <c r="AV806" s="56">
        <v>589</v>
      </c>
      <c r="AX806" s="56">
        <v>801</v>
      </c>
      <c r="AY806" s="56" t="s">
        <v>2148</v>
      </c>
      <c r="AZ806" s="56">
        <v>795.5</v>
      </c>
      <c r="BB806" s="56">
        <v>745.5</v>
      </c>
    </row>
    <row r="807" spans="1:54" ht="16" x14ac:dyDescent="0.2">
      <c r="A807" s="56">
        <v>806</v>
      </c>
      <c r="B807" s="56" t="s">
        <v>93</v>
      </c>
      <c r="C807" s="56" t="s">
        <v>44</v>
      </c>
      <c r="D807" s="56" t="s">
        <v>893</v>
      </c>
      <c r="E807" s="56" t="s">
        <v>266</v>
      </c>
      <c r="F807" s="56" t="s">
        <v>69</v>
      </c>
      <c r="G807" s="56" t="s">
        <v>77</v>
      </c>
      <c r="H807" s="56" t="s">
        <v>49</v>
      </c>
      <c r="I807" s="56" t="s">
        <v>50</v>
      </c>
      <c r="J807" s="56" t="s">
        <v>64</v>
      </c>
      <c r="K807" s="56">
        <v>13.1</v>
      </c>
      <c r="L807" s="56" t="s">
        <v>52</v>
      </c>
      <c r="M807" s="56">
        <v>30.6</v>
      </c>
      <c r="N807" s="56">
        <v>465</v>
      </c>
      <c r="O807" s="56">
        <v>54.7</v>
      </c>
      <c r="P807" s="56">
        <v>344</v>
      </c>
      <c r="Q807" s="56">
        <v>12.7</v>
      </c>
      <c r="R807" s="56" t="s">
        <v>53</v>
      </c>
      <c r="S807" s="56">
        <v>4.4000000000000004</v>
      </c>
      <c r="T807" s="56" t="s">
        <v>53</v>
      </c>
      <c r="U807" s="56">
        <v>7.3</v>
      </c>
      <c r="V807" s="56" t="s">
        <v>53</v>
      </c>
      <c r="W807" s="56">
        <v>12.1</v>
      </c>
      <c r="X807" s="56" t="s">
        <v>53</v>
      </c>
      <c r="Y807" s="56">
        <v>75.599999999999994</v>
      </c>
      <c r="Z807" s="56">
        <v>430</v>
      </c>
      <c r="AA807" s="56">
        <v>4</v>
      </c>
      <c r="AB807" s="56" t="s">
        <v>53</v>
      </c>
      <c r="AC807" s="56">
        <v>47.4</v>
      </c>
      <c r="AD807" s="56" t="s">
        <v>694</v>
      </c>
      <c r="AF807" s="56">
        <v>701</v>
      </c>
      <c r="AG807" s="56" t="s">
        <v>2148</v>
      </c>
      <c r="AH807" s="56">
        <v>465</v>
      </c>
      <c r="AJ807" s="56">
        <v>344</v>
      </c>
      <c r="AL807" s="56">
        <v>801</v>
      </c>
      <c r="AM807" s="56" t="s">
        <v>2148</v>
      </c>
      <c r="AN807" s="56">
        <v>801</v>
      </c>
      <c r="AO807" s="56" t="s">
        <v>2148</v>
      </c>
      <c r="AP807" s="56">
        <v>801</v>
      </c>
      <c r="AQ807" s="56" t="s">
        <v>2148</v>
      </c>
      <c r="AR807" s="56">
        <v>801</v>
      </c>
      <c r="AS807" s="56" t="s">
        <v>2148</v>
      </c>
      <c r="AT807" s="56">
        <v>430</v>
      </c>
      <c r="AV807" s="56">
        <v>801</v>
      </c>
      <c r="AW807" s="56" t="s">
        <v>2148</v>
      </c>
      <c r="AX807" s="56">
        <v>776</v>
      </c>
      <c r="AY807" s="56" t="s">
        <v>2147</v>
      </c>
      <c r="AZ807" s="56">
        <v>825.5</v>
      </c>
      <c r="BB807" s="56">
        <v>875.5</v>
      </c>
    </row>
    <row r="808" spans="1:54" ht="16" x14ac:dyDescent="0.2">
      <c r="A808" s="56">
        <v>807</v>
      </c>
      <c r="B808" s="56" t="s">
        <v>93</v>
      </c>
      <c r="C808" s="56" t="s">
        <v>276</v>
      </c>
      <c r="D808" s="56" t="s">
        <v>1152</v>
      </c>
      <c r="E808" s="56" t="s">
        <v>972</v>
      </c>
      <c r="F808" s="56" t="s">
        <v>76</v>
      </c>
      <c r="G808" s="56" t="s">
        <v>48</v>
      </c>
      <c r="H808" s="56" t="s">
        <v>88</v>
      </c>
      <c r="I808" s="56" t="s">
        <v>59</v>
      </c>
      <c r="J808" s="56" t="s">
        <v>51</v>
      </c>
      <c r="K808" s="56">
        <v>18.100000000000001</v>
      </c>
      <c r="L808" s="56">
        <v>677</v>
      </c>
      <c r="M808" s="56">
        <v>9.9</v>
      </c>
      <c r="N808" s="56" t="s">
        <v>52</v>
      </c>
      <c r="O808" s="56">
        <v>38.4</v>
      </c>
      <c r="P808" s="56">
        <v>528</v>
      </c>
      <c r="Q808" s="56">
        <v>10.3</v>
      </c>
      <c r="R808" s="56" t="s">
        <v>53</v>
      </c>
      <c r="S808" s="56">
        <v>100</v>
      </c>
      <c r="T808" s="56">
        <v>51</v>
      </c>
      <c r="U808" s="56">
        <v>61.7</v>
      </c>
      <c r="V808" s="56">
        <v>330</v>
      </c>
      <c r="W808" s="56">
        <v>46</v>
      </c>
      <c r="X808" s="56">
        <v>454</v>
      </c>
      <c r="Y808" s="56">
        <v>11.1</v>
      </c>
      <c r="Z808" s="56" t="s">
        <v>53</v>
      </c>
      <c r="AA808" s="56">
        <v>12.1</v>
      </c>
      <c r="AB808" s="56" t="s">
        <v>53</v>
      </c>
      <c r="AC808" s="56">
        <v>26.4</v>
      </c>
      <c r="AD808" s="56" t="s">
        <v>53</v>
      </c>
      <c r="AF808" s="56">
        <v>677</v>
      </c>
      <c r="AH808" s="56">
        <v>701</v>
      </c>
      <c r="AI808" s="56" t="s">
        <v>2148</v>
      </c>
      <c r="AJ808" s="56">
        <v>528</v>
      </c>
      <c r="AL808" s="56">
        <v>801</v>
      </c>
      <c r="AM808" s="56" t="s">
        <v>2148</v>
      </c>
      <c r="AN808" s="56">
        <v>51</v>
      </c>
      <c r="AP808" s="56">
        <v>330</v>
      </c>
      <c r="AR808" s="56">
        <v>454</v>
      </c>
      <c r="AT808" s="56">
        <v>801</v>
      </c>
      <c r="AU808" s="56" t="s">
        <v>2148</v>
      </c>
      <c r="AV808" s="56">
        <v>801</v>
      </c>
      <c r="AW808" s="56" t="s">
        <v>2148</v>
      </c>
      <c r="AX808" s="56">
        <v>801</v>
      </c>
      <c r="AY808" s="56" t="s">
        <v>2148</v>
      </c>
      <c r="AZ808" s="56">
        <v>825.5</v>
      </c>
      <c r="BB808" s="56">
        <v>715.5</v>
      </c>
    </row>
    <row r="809" spans="1:54" ht="16" x14ac:dyDescent="0.2">
      <c r="A809" s="56">
        <v>808</v>
      </c>
      <c r="B809" s="56" t="s">
        <v>93</v>
      </c>
      <c r="C809" s="56" t="s">
        <v>181</v>
      </c>
      <c r="D809" s="56" t="s">
        <v>497</v>
      </c>
      <c r="E809" s="56" t="s">
        <v>174</v>
      </c>
      <c r="F809" s="56" t="s">
        <v>76</v>
      </c>
      <c r="G809" s="56" t="s">
        <v>48</v>
      </c>
      <c r="H809" s="56" t="s">
        <v>62</v>
      </c>
      <c r="I809" s="56" t="s">
        <v>50</v>
      </c>
      <c r="J809" s="56" t="s">
        <v>51</v>
      </c>
      <c r="K809" s="56">
        <v>7.9</v>
      </c>
      <c r="L809" s="56" t="s">
        <v>52</v>
      </c>
      <c r="M809" s="56">
        <v>5.9</v>
      </c>
      <c r="N809" s="56" t="s">
        <v>52</v>
      </c>
      <c r="O809" s="56">
        <v>31.7</v>
      </c>
      <c r="P809" s="56">
        <v>605</v>
      </c>
      <c r="Q809" s="56">
        <v>21.8</v>
      </c>
      <c r="R809" s="56">
        <v>687</v>
      </c>
      <c r="S809" s="56">
        <v>100</v>
      </c>
      <c r="T809" s="56">
        <v>29</v>
      </c>
      <c r="U809" s="56">
        <v>96.7</v>
      </c>
      <c r="V809" s="56">
        <v>102</v>
      </c>
      <c r="W809" s="56">
        <v>92.4</v>
      </c>
      <c r="X809" s="56">
        <v>127</v>
      </c>
      <c r="Y809" s="56">
        <v>28.1</v>
      </c>
      <c r="Z809" s="56" t="s">
        <v>53</v>
      </c>
      <c r="AA809" s="56">
        <v>5.7</v>
      </c>
      <c r="AB809" s="56" t="s">
        <v>53</v>
      </c>
      <c r="AC809" s="56">
        <v>31</v>
      </c>
      <c r="AD809" s="56" t="s">
        <v>53</v>
      </c>
      <c r="AF809" s="56">
        <v>701</v>
      </c>
      <c r="AG809" s="56" t="s">
        <v>2148</v>
      </c>
      <c r="AH809" s="56">
        <v>701</v>
      </c>
      <c r="AI809" s="56" t="s">
        <v>2148</v>
      </c>
      <c r="AJ809" s="56">
        <v>605</v>
      </c>
      <c r="AL809" s="56">
        <v>687</v>
      </c>
      <c r="AN809" s="56">
        <v>29</v>
      </c>
      <c r="AP809" s="56">
        <v>102</v>
      </c>
      <c r="AR809" s="56">
        <v>127</v>
      </c>
      <c r="AT809" s="56">
        <v>801</v>
      </c>
      <c r="AU809" s="56" t="s">
        <v>2148</v>
      </c>
      <c r="AV809" s="56">
        <v>801</v>
      </c>
      <c r="AW809" s="56" t="s">
        <v>2148</v>
      </c>
      <c r="AX809" s="56">
        <v>801</v>
      </c>
      <c r="AY809" s="56" t="s">
        <v>2148</v>
      </c>
      <c r="AZ809" s="56">
        <v>825.5</v>
      </c>
      <c r="BB809" s="56">
        <v>795.5</v>
      </c>
    </row>
    <row r="810" spans="1:54" ht="16" x14ac:dyDescent="0.2">
      <c r="A810" s="56">
        <v>809</v>
      </c>
      <c r="B810" s="56" t="s">
        <v>93</v>
      </c>
      <c r="C810" s="56" t="s">
        <v>65</v>
      </c>
      <c r="D810" s="56" t="s">
        <v>1258</v>
      </c>
      <c r="E810" s="56" t="s">
        <v>487</v>
      </c>
      <c r="F810" s="56" t="s">
        <v>76</v>
      </c>
      <c r="G810" s="56" t="s">
        <v>77</v>
      </c>
      <c r="H810" s="56" t="s">
        <v>62</v>
      </c>
      <c r="I810" s="56" t="s">
        <v>59</v>
      </c>
      <c r="J810" s="56" t="s">
        <v>64</v>
      </c>
      <c r="K810" s="56">
        <v>21.2</v>
      </c>
      <c r="L810" s="56">
        <v>587</v>
      </c>
      <c r="M810" s="56">
        <v>37.200000000000003</v>
      </c>
      <c r="N810" s="56">
        <v>379</v>
      </c>
      <c r="O810" s="56">
        <v>36.700000000000003</v>
      </c>
      <c r="P810" s="56">
        <v>548</v>
      </c>
      <c r="Q810" s="56">
        <v>1.5</v>
      </c>
      <c r="R810" s="56" t="s">
        <v>53</v>
      </c>
      <c r="S810" s="56">
        <v>32</v>
      </c>
      <c r="T810" s="56">
        <v>563</v>
      </c>
      <c r="U810" s="56">
        <v>10.7</v>
      </c>
      <c r="V810" s="56" t="s">
        <v>53</v>
      </c>
      <c r="W810" s="56">
        <v>13.9</v>
      </c>
      <c r="X810" s="56" t="s">
        <v>53</v>
      </c>
      <c r="Y810" s="56">
        <v>11.7</v>
      </c>
      <c r="Z810" s="56" t="s">
        <v>53</v>
      </c>
      <c r="AA810" s="56">
        <v>51.5</v>
      </c>
      <c r="AB810" s="56">
        <v>329</v>
      </c>
      <c r="AC810" s="56">
        <v>39.200000000000003</v>
      </c>
      <c r="AD810" s="56" t="s">
        <v>53</v>
      </c>
      <c r="AF810" s="56">
        <v>587</v>
      </c>
      <c r="AH810" s="56">
        <v>379</v>
      </c>
      <c r="AJ810" s="56">
        <v>548</v>
      </c>
      <c r="AL810" s="56">
        <v>801</v>
      </c>
      <c r="AM810" s="56" t="s">
        <v>2148</v>
      </c>
      <c r="AN810" s="56">
        <v>563</v>
      </c>
      <c r="AP810" s="56">
        <v>801</v>
      </c>
      <c r="AQ810" s="56" t="s">
        <v>2148</v>
      </c>
      <c r="AR810" s="56">
        <v>801</v>
      </c>
      <c r="AS810" s="56" t="s">
        <v>2148</v>
      </c>
      <c r="AT810" s="56">
        <v>801</v>
      </c>
      <c r="AU810" s="56" t="s">
        <v>2148</v>
      </c>
      <c r="AV810" s="56">
        <v>329</v>
      </c>
      <c r="AX810" s="56">
        <v>801</v>
      </c>
      <c r="AY810" s="56" t="s">
        <v>2148</v>
      </c>
      <c r="AZ810" s="56">
        <v>825.5</v>
      </c>
      <c r="BB810" s="56">
        <v>1100.5</v>
      </c>
    </row>
    <row r="811" spans="1:54" ht="16" x14ac:dyDescent="0.2">
      <c r="A811" s="56">
        <v>810</v>
      </c>
      <c r="B811" s="56" t="s">
        <v>93</v>
      </c>
      <c r="C811" s="56" t="s">
        <v>128</v>
      </c>
      <c r="D811" s="56" t="s">
        <v>506</v>
      </c>
      <c r="E811" s="56" t="s">
        <v>80</v>
      </c>
      <c r="F811" s="56" t="s">
        <v>69</v>
      </c>
      <c r="G811" s="56" t="s">
        <v>77</v>
      </c>
      <c r="H811" s="56" t="s">
        <v>49</v>
      </c>
      <c r="I811" s="56" t="s">
        <v>50</v>
      </c>
      <c r="J811" s="56" t="s">
        <v>64</v>
      </c>
      <c r="K811" s="56">
        <v>8</v>
      </c>
      <c r="L811" s="56" t="s">
        <v>52</v>
      </c>
      <c r="M811" s="56">
        <v>11</v>
      </c>
      <c r="N811" s="56" t="s">
        <v>52</v>
      </c>
      <c r="O811" s="56">
        <v>8.1</v>
      </c>
      <c r="P811" s="56" t="s">
        <v>53</v>
      </c>
      <c r="Q811" s="56">
        <v>29.4</v>
      </c>
      <c r="R811" s="56">
        <v>594</v>
      </c>
      <c r="S811" s="56">
        <v>84.7</v>
      </c>
      <c r="T811" s="56">
        <v>261</v>
      </c>
      <c r="U811" s="56">
        <v>47.7</v>
      </c>
      <c r="V811" s="56">
        <v>422</v>
      </c>
      <c r="W811" s="56">
        <v>52.6</v>
      </c>
      <c r="X811" s="56">
        <v>391</v>
      </c>
      <c r="Y811" s="56">
        <v>76.3</v>
      </c>
      <c r="Z811" s="56">
        <v>418</v>
      </c>
      <c r="AA811" s="56">
        <v>7.7</v>
      </c>
      <c r="AB811" s="56" t="s">
        <v>53</v>
      </c>
      <c r="AC811" s="56">
        <v>43.4</v>
      </c>
      <c r="AD811" s="56" t="s">
        <v>53</v>
      </c>
      <c r="AF811" s="56">
        <v>701</v>
      </c>
      <c r="AG811" s="56" t="s">
        <v>2148</v>
      </c>
      <c r="AH811" s="56">
        <v>701</v>
      </c>
      <c r="AI811" s="56" t="s">
        <v>2148</v>
      </c>
      <c r="AJ811" s="56">
        <v>801</v>
      </c>
      <c r="AK811" s="56" t="s">
        <v>2148</v>
      </c>
      <c r="AL811" s="56">
        <v>594</v>
      </c>
      <c r="AN811" s="56">
        <v>261</v>
      </c>
      <c r="AP811" s="56">
        <v>422</v>
      </c>
      <c r="AR811" s="56">
        <v>391</v>
      </c>
      <c r="AT811" s="56">
        <v>418</v>
      </c>
      <c r="AV811" s="56">
        <v>801</v>
      </c>
      <c r="AW811" s="56" t="s">
        <v>2148</v>
      </c>
      <c r="AX811" s="56">
        <v>801</v>
      </c>
      <c r="AY811" s="56" t="s">
        <v>2148</v>
      </c>
      <c r="AZ811" s="56">
        <v>825.5</v>
      </c>
      <c r="BB811" s="56">
        <v>775.5</v>
      </c>
    </row>
    <row r="812" spans="1:54" ht="16" x14ac:dyDescent="0.2">
      <c r="A812" s="56">
        <v>811</v>
      </c>
      <c r="B812" s="56" t="s">
        <v>93</v>
      </c>
      <c r="C812" s="56" t="s">
        <v>276</v>
      </c>
      <c r="D812" s="56" t="s">
        <v>316</v>
      </c>
      <c r="E812" s="56" t="s">
        <v>80</v>
      </c>
      <c r="F812" s="56" t="s">
        <v>69</v>
      </c>
      <c r="G812" s="56" t="s">
        <v>77</v>
      </c>
      <c r="H812" s="56" t="s">
        <v>62</v>
      </c>
      <c r="I812" s="56" t="s">
        <v>50</v>
      </c>
      <c r="J812" s="56" t="s">
        <v>64</v>
      </c>
      <c r="K812" s="56">
        <v>6.4</v>
      </c>
      <c r="L812" s="56" t="s">
        <v>52</v>
      </c>
      <c r="M812" s="56">
        <v>9.5</v>
      </c>
      <c r="N812" s="56" t="s">
        <v>52</v>
      </c>
      <c r="O812" s="56">
        <v>6.8</v>
      </c>
      <c r="P812" s="56" t="s">
        <v>53</v>
      </c>
      <c r="Q812" s="56">
        <v>16.7</v>
      </c>
      <c r="R812" s="56">
        <v>770</v>
      </c>
      <c r="S812" s="56">
        <v>81.400000000000006</v>
      </c>
      <c r="T812" s="56">
        <v>284</v>
      </c>
      <c r="U812" s="56">
        <v>96.4</v>
      </c>
      <c r="V812" s="56">
        <v>107</v>
      </c>
      <c r="W812" s="56">
        <v>96.6</v>
      </c>
      <c r="X812" s="56">
        <v>92</v>
      </c>
      <c r="Y812" s="56">
        <v>57.1</v>
      </c>
      <c r="Z812" s="56">
        <v>734</v>
      </c>
      <c r="AA812" s="56">
        <v>10.5</v>
      </c>
      <c r="AB812" s="56" t="s">
        <v>53</v>
      </c>
      <c r="AC812" s="56">
        <v>64.5</v>
      </c>
      <c r="AD812" s="56" t="s">
        <v>317</v>
      </c>
      <c r="AF812" s="56">
        <v>701</v>
      </c>
      <c r="AG812" s="56" t="s">
        <v>2148</v>
      </c>
      <c r="AH812" s="56">
        <v>701</v>
      </c>
      <c r="AI812" s="56" t="s">
        <v>2148</v>
      </c>
      <c r="AJ812" s="56">
        <v>801</v>
      </c>
      <c r="AK812" s="56" t="s">
        <v>2148</v>
      </c>
      <c r="AL812" s="56">
        <v>770</v>
      </c>
      <c r="AN812" s="56">
        <v>284</v>
      </c>
      <c r="AP812" s="56">
        <v>107</v>
      </c>
      <c r="AR812" s="56">
        <v>92</v>
      </c>
      <c r="AT812" s="56">
        <v>734</v>
      </c>
      <c r="AV812" s="56">
        <v>801</v>
      </c>
      <c r="AW812" s="56" t="s">
        <v>2148</v>
      </c>
      <c r="AX812" s="56">
        <v>409</v>
      </c>
      <c r="AY812" s="56" t="s">
        <v>2147</v>
      </c>
      <c r="AZ812" s="56">
        <v>825.5</v>
      </c>
      <c r="BB812" s="56">
        <v>715.5</v>
      </c>
    </row>
    <row r="813" spans="1:54" ht="16" x14ac:dyDescent="0.2">
      <c r="A813" s="56">
        <v>812</v>
      </c>
      <c r="B813" s="56" t="s">
        <v>93</v>
      </c>
      <c r="C813" s="56" t="s">
        <v>44</v>
      </c>
      <c r="D813" s="56" t="s">
        <v>156</v>
      </c>
      <c r="E813" s="56" t="s">
        <v>75</v>
      </c>
      <c r="F813" s="56" t="s">
        <v>76</v>
      </c>
      <c r="G813" s="56" t="s">
        <v>77</v>
      </c>
      <c r="H813" s="56" t="s">
        <v>49</v>
      </c>
      <c r="I813" s="56" t="s">
        <v>50</v>
      </c>
      <c r="J813" s="56" t="s">
        <v>64</v>
      </c>
      <c r="K813" s="56">
        <v>4.5</v>
      </c>
      <c r="L813" s="56" t="s">
        <v>52</v>
      </c>
      <c r="M813" s="56">
        <v>4.4000000000000004</v>
      </c>
      <c r="N813" s="56" t="s">
        <v>52</v>
      </c>
      <c r="O813" s="56">
        <v>32.4</v>
      </c>
      <c r="P813" s="56">
        <v>596</v>
      </c>
      <c r="Q813" s="56">
        <v>70.599999999999994</v>
      </c>
      <c r="R813" s="56">
        <v>213</v>
      </c>
      <c r="S813" s="56">
        <v>2</v>
      </c>
      <c r="T813" s="56" t="s">
        <v>53</v>
      </c>
      <c r="U813" s="56">
        <v>4.2</v>
      </c>
      <c r="V813" s="56" t="s">
        <v>53</v>
      </c>
      <c r="W813" s="56">
        <v>3.4</v>
      </c>
      <c r="X813" s="56" t="s">
        <v>53</v>
      </c>
      <c r="Y813" s="56">
        <v>32.1</v>
      </c>
      <c r="Z813" s="56" t="s">
        <v>53</v>
      </c>
      <c r="AA813" s="56">
        <v>5.0999999999999996</v>
      </c>
      <c r="AB813" s="56" t="s">
        <v>53</v>
      </c>
      <c r="AC813" s="56">
        <v>28.5</v>
      </c>
      <c r="AD813" s="56" t="s">
        <v>53</v>
      </c>
      <c r="AF813" s="56">
        <v>701</v>
      </c>
      <c r="AG813" s="56" t="s">
        <v>2148</v>
      </c>
      <c r="AH813" s="56">
        <v>701</v>
      </c>
      <c r="AI813" s="56" t="s">
        <v>2148</v>
      </c>
      <c r="AJ813" s="56">
        <v>596</v>
      </c>
      <c r="AL813" s="56">
        <v>213</v>
      </c>
      <c r="AN813" s="56">
        <v>801</v>
      </c>
      <c r="AO813" s="56" t="s">
        <v>2148</v>
      </c>
      <c r="AP813" s="56">
        <v>801</v>
      </c>
      <c r="AQ813" s="56" t="s">
        <v>2148</v>
      </c>
      <c r="AR813" s="56">
        <v>801</v>
      </c>
      <c r="AS813" s="56" t="s">
        <v>2148</v>
      </c>
      <c r="AT813" s="56">
        <v>801</v>
      </c>
      <c r="AU813" s="56" t="s">
        <v>2148</v>
      </c>
      <c r="AV813" s="56">
        <v>801</v>
      </c>
      <c r="AW813" s="56" t="s">
        <v>2148</v>
      </c>
      <c r="AX813" s="56">
        <v>801</v>
      </c>
      <c r="AY813" s="56" t="s">
        <v>2148</v>
      </c>
      <c r="AZ813" s="56">
        <v>825.5</v>
      </c>
      <c r="BB813" s="56">
        <v>875.5</v>
      </c>
    </row>
    <row r="814" spans="1:54" ht="16" x14ac:dyDescent="0.2">
      <c r="A814" s="56">
        <v>813</v>
      </c>
      <c r="B814" s="56" t="s">
        <v>93</v>
      </c>
      <c r="C814" s="56" t="s">
        <v>93</v>
      </c>
      <c r="D814" s="56" t="s">
        <v>830</v>
      </c>
      <c r="E814" s="56" t="s">
        <v>266</v>
      </c>
      <c r="F814" s="56" t="s">
        <v>69</v>
      </c>
      <c r="G814" s="56" t="s">
        <v>77</v>
      </c>
      <c r="H814" s="56" t="s">
        <v>62</v>
      </c>
      <c r="I814" s="56" t="s">
        <v>50</v>
      </c>
      <c r="J814" s="56" t="s">
        <v>64</v>
      </c>
      <c r="K814" s="56">
        <v>12</v>
      </c>
      <c r="L814" s="56" t="s">
        <v>52</v>
      </c>
      <c r="M814" s="56">
        <v>24.1</v>
      </c>
      <c r="N814" s="56">
        <v>560</v>
      </c>
      <c r="O814" s="56">
        <v>31.8</v>
      </c>
      <c r="P814" s="56">
        <v>603</v>
      </c>
      <c r="Q814" s="56">
        <v>25.5</v>
      </c>
      <c r="R814" s="56">
        <v>630</v>
      </c>
      <c r="S814" s="56">
        <v>6.9</v>
      </c>
      <c r="T814" s="56" t="s">
        <v>53</v>
      </c>
      <c r="U814" s="56">
        <v>7.8</v>
      </c>
      <c r="V814" s="56" t="s">
        <v>53</v>
      </c>
      <c r="W814" s="56">
        <v>12.7</v>
      </c>
      <c r="X814" s="56" t="s">
        <v>53</v>
      </c>
      <c r="Y814" s="56">
        <v>70</v>
      </c>
      <c r="Z814" s="56">
        <v>531</v>
      </c>
      <c r="AA814" s="56">
        <v>4</v>
      </c>
      <c r="AB814" s="56" t="s">
        <v>53</v>
      </c>
      <c r="AC814" s="56">
        <v>64</v>
      </c>
      <c r="AD814" s="56" t="s">
        <v>831</v>
      </c>
      <c r="AF814" s="56">
        <v>701</v>
      </c>
      <c r="AG814" s="56" t="s">
        <v>2148</v>
      </c>
      <c r="AH814" s="56">
        <v>560</v>
      </c>
      <c r="AJ814" s="56">
        <v>603</v>
      </c>
      <c r="AL814" s="56">
        <v>630</v>
      </c>
      <c r="AN814" s="56">
        <v>801</v>
      </c>
      <c r="AO814" s="56" t="s">
        <v>2148</v>
      </c>
      <c r="AP814" s="56">
        <v>801</v>
      </c>
      <c r="AQ814" s="56" t="s">
        <v>2148</v>
      </c>
      <c r="AR814" s="56">
        <v>801</v>
      </c>
      <c r="AS814" s="56" t="s">
        <v>2148</v>
      </c>
      <c r="AT814" s="56">
        <v>531</v>
      </c>
      <c r="AV814" s="56">
        <v>801</v>
      </c>
      <c r="AW814" s="56" t="s">
        <v>2148</v>
      </c>
      <c r="AX814" s="56">
        <v>422</v>
      </c>
      <c r="AY814" s="56" t="s">
        <v>2147</v>
      </c>
      <c r="AZ814" s="56">
        <v>825.5</v>
      </c>
      <c r="BB814" s="56">
        <v>825.5</v>
      </c>
    </row>
    <row r="815" spans="1:54" ht="16" x14ac:dyDescent="0.2">
      <c r="A815" s="56">
        <v>814</v>
      </c>
      <c r="B815" s="56" t="s">
        <v>93</v>
      </c>
      <c r="C815" s="56" t="s">
        <v>89</v>
      </c>
      <c r="D815" s="56" t="s">
        <v>992</v>
      </c>
      <c r="E815" s="56" t="s">
        <v>255</v>
      </c>
      <c r="F815" s="56" t="s">
        <v>76</v>
      </c>
      <c r="G815" s="56" t="s">
        <v>48</v>
      </c>
      <c r="H815" s="56" t="s">
        <v>62</v>
      </c>
      <c r="I815" s="56" t="s">
        <v>50</v>
      </c>
      <c r="J815" s="56" t="s">
        <v>64</v>
      </c>
      <c r="K815" s="56">
        <v>14.6</v>
      </c>
      <c r="L815" s="56" t="s">
        <v>52</v>
      </c>
      <c r="M815" s="56">
        <v>28.7</v>
      </c>
      <c r="N815" s="56">
        <v>490</v>
      </c>
      <c r="O815" s="56">
        <v>34.6</v>
      </c>
      <c r="P815" s="56">
        <v>569</v>
      </c>
      <c r="Q815" s="56">
        <v>12.7</v>
      </c>
      <c r="R815" s="56" t="s">
        <v>53</v>
      </c>
      <c r="S815" s="56">
        <v>85.3</v>
      </c>
      <c r="T815" s="56">
        <v>256</v>
      </c>
      <c r="U815" s="56">
        <v>23.9</v>
      </c>
      <c r="V815" s="56">
        <v>676</v>
      </c>
      <c r="W815" s="56">
        <v>26</v>
      </c>
      <c r="X815" s="56">
        <v>668</v>
      </c>
      <c r="Y815" s="56">
        <v>18.3</v>
      </c>
      <c r="Z815" s="56" t="s">
        <v>53</v>
      </c>
      <c r="AA815" s="56">
        <v>11.3</v>
      </c>
      <c r="AB815" s="56" t="s">
        <v>53</v>
      </c>
      <c r="AC815" s="56">
        <v>22.1</v>
      </c>
      <c r="AD815" s="56" t="s">
        <v>53</v>
      </c>
      <c r="AF815" s="56">
        <v>701</v>
      </c>
      <c r="AG815" s="56" t="s">
        <v>2148</v>
      </c>
      <c r="AH815" s="56">
        <v>490</v>
      </c>
      <c r="AJ815" s="56">
        <v>569</v>
      </c>
      <c r="AL815" s="56">
        <v>801</v>
      </c>
      <c r="AM815" s="56" t="s">
        <v>2148</v>
      </c>
      <c r="AN815" s="56">
        <v>256</v>
      </c>
      <c r="AP815" s="56">
        <v>676</v>
      </c>
      <c r="AR815" s="56">
        <v>668</v>
      </c>
      <c r="AT815" s="56">
        <v>801</v>
      </c>
      <c r="AU815" s="56" t="s">
        <v>2148</v>
      </c>
      <c r="AV815" s="56">
        <v>801</v>
      </c>
      <c r="AW815" s="56" t="s">
        <v>2148</v>
      </c>
      <c r="AX815" s="56">
        <v>801</v>
      </c>
      <c r="AY815" s="56" t="s">
        <v>2148</v>
      </c>
      <c r="AZ815" s="56">
        <v>825.5</v>
      </c>
      <c r="BB815" s="56">
        <v>925.5</v>
      </c>
    </row>
    <row r="816" spans="1:54" ht="16" x14ac:dyDescent="0.2">
      <c r="A816" s="56">
        <v>815</v>
      </c>
      <c r="B816" s="56" t="s">
        <v>93</v>
      </c>
      <c r="D816" s="56" t="s">
        <v>386</v>
      </c>
      <c r="E816" s="56" t="s">
        <v>130</v>
      </c>
      <c r="F816" s="56" t="s">
        <v>76</v>
      </c>
      <c r="G816" s="56" t="s">
        <v>48</v>
      </c>
      <c r="H816" s="56" t="s">
        <v>62</v>
      </c>
      <c r="I816" s="56" t="s">
        <v>50</v>
      </c>
      <c r="J816" s="56" t="s">
        <v>64</v>
      </c>
      <c r="K816" s="56">
        <v>7</v>
      </c>
      <c r="L816" s="56" t="s">
        <v>52</v>
      </c>
      <c r="M816" s="56">
        <v>9.1</v>
      </c>
      <c r="N816" s="56" t="s">
        <v>52</v>
      </c>
      <c r="O816" s="56">
        <v>51.9</v>
      </c>
      <c r="P816" s="56">
        <v>364</v>
      </c>
      <c r="Q816" s="56">
        <v>53.2</v>
      </c>
      <c r="R816" s="56">
        <v>350</v>
      </c>
      <c r="S816" s="56">
        <v>2.7</v>
      </c>
      <c r="T816" s="56" t="s">
        <v>53</v>
      </c>
      <c r="U816" s="56">
        <v>2.2000000000000002</v>
      </c>
      <c r="V816" s="56" t="s">
        <v>53</v>
      </c>
      <c r="W816" s="56">
        <v>6.4</v>
      </c>
      <c r="X816" s="56" t="s">
        <v>53</v>
      </c>
      <c r="Y816" s="56">
        <v>20.100000000000001</v>
      </c>
      <c r="Z816" s="56" t="s">
        <v>53</v>
      </c>
      <c r="AA816" s="56">
        <v>1.9</v>
      </c>
      <c r="AB816" s="56" t="s">
        <v>53</v>
      </c>
      <c r="AC816" s="56">
        <v>42.3</v>
      </c>
      <c r="AD816" s="56" t="s">
        <v>53</v>
      </c>
      <c r="AF816" s="56">
        <v>701</v>
      </c>
      <c r="AG816" s="56" t="s">
        <v>2148</v>
      </c>
      <c r="AH816" s="56">
        <v>701</v>
      </c>
      <c r="AI816" s="56" t="s">
        <v>2148</v>
      </c>
      <c r="AJ816" s="56">
        <v>364</v>
      </c>
      <c r="AL816" s="56">
        <v>350</v>
      </c>
      <c r="AN816" s="56">
        <v>801</v>
      </c>
      <c r="AO816" s="56" t="s">
        <v>2148</v>
      </c>
      <c r="AP816" s="56">
        <v>801</v>
      </c>
      <c r="AQ816" s="56" t="s">
        <v>2148</v>
      </c>
      <c r="AR816" s="56">
        <v>801</v>
      </c>
      <c r="AS816" s="56" t="s">
        <v>2148</v>
      </c>
      <c r="AT816" s="56">
        <v>801</v>
      </c>
      <c r="AU816" s="56" t="s">
        <v>2148</v>
      </c>
      <c r="AV816" s="56">
        <v>801</v>
      </c>
      <c r="AW816" s="56" t="s">
        <v>2148</v>
      </c>
      <c r="AX816" s="56">
        <v>801</v>
      </c>
      <c r="AY816" s="56" t="s">
        <v>2148</v>
      </c>
      <c r="AZ816" s="56">
        <v>825.5</v>
      </c>
    </row>
    <row r="817" spans="1:54" ht="16" x14ac:dyDescent="0.2">
      <c r="A817" s="56">
        <v>816</v>
      </c>
      <c r="B817" s="56" t="s">
        <v>93</v>
      </c>
      <c r="C817" s="56" t="s">
        <v>507</v>
      </c>
      <c r="D817" s="56" t="s">
        <v>1272</v>
      </c>
      <c r="E817" s="56" t="s">
        <v>109</v>
      </c>
      <c r="F817" s="56" t="s">
        <v>47</v>
      </c>
      <c r="G817" s="56" t="s">
        <v>48</v>
      </c>
      <c r="H817" s="56" t="s">
        <v>88</v>
      </c>
      <c r="I817" s="56" t="s">
        <v>63</v>
      </c>
      <c r="J817" s="56" t="s">
        <v>51</v>
      </c>
      <c r="K817" s="56">
        <v>21.5</v>
      </c>
      <c r="L817" s="56">
        <v>575</v>
      </c>
      <c r="M817" s="56">
        <v>40</v>
      </c>
      <c r="N817" s="56">
        <v>343</v>
      </c>
      <c r="O817" s="56">
        <v>22.3</v>
      </c>
      <c r="P817" s="56">
        <v>784</v>
      </c>
      <c r="Q817" s="56">
        <v>2.7</v>
      </c>
      <c r="R817" s="56" t="s">
        <v>53</v>
      </c>
      <c r="S817" s="56">
        <v>51.1</v>
      </c>
      <c r="T817" s="56">
        <v>436</v>
      </c>
      <c r="U817" s="56">
        <v>2.2000000000000002</v>
      </c>
      <c r="V817" s="56" t="s">
        <v>53</v>
      </c>
      <c r="W817" s="56">
        <v>6.6</v>
      </c>
      <c r="X817" s="56" t="s">
        <v>53</v>
      </c>
      <c r="Y817" s="56">
        <v>8.6999999999999993</v>
      </c>
      <c r="Z817" s="56" t="s">
        <v>53</v>
      </c>
      <c r="AA817" s="56">
        <v>80</v>
      </c>
      <c r="AB817" s="56">
        <v>159</v>
      </c>
      <c r="AC817" s="56">
        <v>24.6</v>
      </c>
      <c r="AD817" s="56" t="s">
        <v>53</v>
      </c>
      <c r="AF817" s="56">
        <v>575</v>
      </c>
      <c r="AH817" s="56">
        <v>343</v>
      </c>
      <c r="AJ817" s="56">
        <v>784</v>
      </c>
      <c r="AL817" s="56">
        <v>801</v>
      </c>
      <c r="AM817" s="56" t="s">
        <v>2148</v>
      </c>
      <c r="AN817" s="56">
        <v>436</v>
      </c>
      <c r="AP817" s="56">
        <v>801</v>
      </c>
      <c r="AQ817" s="56" t="s">
        <v>2148</v>
      </c>
      <c r="AR817" s="56">
        <v>801</v>
      </c>
      <c r="AS817" s="56" t="s">
        <v>2148</v>
      </c>
      <c r="AT817" s="56">
        <v>801</v>
      </c>
      <c r="AU817" s="56" t="s">
        <v>2148</v>
      </c>
      <c r="AV817" s="56">
        <v>159</v>
      </c>
      <c r="AX817" s="56">
        <v>801</v>
      </c>
      <c r="AY817" s="56" t="s">
        <v>2148</v>
      </c>
      <c r="AZ817" s="56">
        <v>825.5</v>
      </c>
      <c r="BB817" s="56">
        <v>755.5</v>
      </c>
    </row>
    <row r="818" spans="1:54" ht="16" x14ac:dyDescent="0.2">
      <c r="A818" s="56">
        <v>817</v>
      </c>
      <c r="B818" s="56" t="s">
        <v>93</v>
      </c>
      <c r="C818" s="56" t="s">
        <v>181</v>
      </c>
      <c r="D818" s="56" t="s">
        <v>556</v>
      </c>
      <c r="E818" s="56" t="s">
        <v>80</v>
      </c>
      <c r="F818" s="56" t="s">
        <v>69</v>
      </c>
      <c r="G818" s="56" t="s">
        <v>58</v>
      </c>
      <c r="H818" s="56" t="s">
        <v>82</v>
      </c>
      <c r="I818" s="56" t="s">
        <v>50</v>
      </c>
      <c r="J818" s="56" t="s">
        <v>64</v>
      </c>
      <c r="K818" s="56">
        <v>8.5</v>
      </c>
      <c r="L818" s="56" t="s">
        <v>52</v>
      </c>
      <c r="M818" s="56">
        <v>8</v>
      </c>
      <c r="N818" s="56" t="s">
        <v>52</v>
      </c>
      <c r="O818" s="56">
        <v>21.3</v>
      </c>
      <c r="P818" s="56" t="s">
        <v>53</v>
      </c>
      <c r="Q818" s="56">
        <v>28.5</v>
      </c>
      <c r="R818" s="56">
        <v>600</v>
      </c>
      <c r="S818" s="56">
        <v>60.9</v>
      </c>
      <c r="T818" s="56">
        <v>385</v>
      </c>
      <c r="U818" s="56">
        <v>50.7</v>
      </c>
      <c r="V818" s="56">
        <v>408</v>
      </c>
      <c r="W818" s="56">
        <v>42.3</v>
      </c>
      <c r="X818" s="56">
        <v>490</v>
      </c>
      <c r="Y818" s="56">
        <v>66.400000000000006</v>
      </c>
      <c r="Z818" s="56">
        <v>601</v>
      </c>
      <c r="AA818" s="56">
        <v>10.1</v>
      </c>
      <c r="AB818" s="56" t="s">
        <v>53</v>
      </c>
      <c r="AC818" s="56">
        <v>39.4</v>
      </c>
      <c r="AD818" s="56" t="s">
        <v>53</v>
      </c>
      <c r="AF818" s="56">
        <v>701</v>
      </c>
      <c r="AG818" s="56" t="s">
        <v>2148</v>
      </c>
      <c r="AH818" s="56">
        <v>701</v>
      </c>
      <c r="AI818" s="56" t="s">
        <v>2148</v>
      </c>
      <c r="AJ818" s="56">
        <v>801</v>
      </c>
      <c r="AK818" s="56" t="s">
        <v>2148</v>
      </c>
      <c r="AL818" s="56">
        <v>600</v>
      </c>
      <c r="AN818" s="56">
        <v>385</v>
      </c>
      <c r="AP818" s="56">
        <v>408</v>
      </c>
      <c r="AR818" s="56">
        <v>490</v>
      </c>
      <c r="AT818" s="56">
        <v>601</v>
      </c>
      <c r="AV818" s="56">
        <v>801</v>
      </c>
      <c r="AW818" s="56" t="s">
        <v>2148</v>
      </c>
      <c r="AX818" s="56">
        <v>801</v>
      </c>
      <c r="AY818" s="56" t="s">
        <v>2148</v>
      </c>
      <c r="AZ818" s="56">
        <v>825.5</v>
      </c>
      <c r="BB818" s="56">
        <v>795.5</v>
      </c>
    </row>
    <row r="819" spans="1:54" ht="16" x14ac:dyDescent="0.2">
      <c r="A819" s="56">
        <v>818</v>
      </c>
      <c r="B819" s="56" t="s">
        <v>93</v>
      </c>
      <c r="C819" s="56" t="s">
        <v>172</v>
      </c>
      <c r="D819" s="56" t="s">
        <v>454</v>
      </c>
      <c r="E819" s="56" t="s">
        <v>80</v>
      </c>
      <c r="F819" s="56" t="s">
        <v>69</v>
      </c>
      <c r="G819" s="56" t="s">
        <v>77</v>
      </c>
      <c r="H819" s="56" t="s">
        <v>49</v>
      </c>
      <c r="I819" s="56" t="s">
        <v>59</v>
      </c>
      <c r="J819" s="56" t="s">
        <v>64</v>
      </c>
      <c r="K819" s="56">
        <v>7.5</v>
      </c>
      <c r="L819" s="56" t="s">
        <v>52</v>
      </c>
      <c r="M819" s="56">
        <v>9.3000000000000007</v>
      </c>
      <c r="N819" s="56" t="s">
        <v>52</v>
      </c>
      <c r="O819" s="56">
        <v>11.3</v>
      </c>
      <c r="P819" s="56" t="s">
        <v>53</v>
      </c>
      <c r="Q819" s="56">
        <v>14.3</v>
      </c>
      <c r="R819" s="56" t="s">
        <v>53</v>
      </c>
      <c r="S819" s="56">
        <v>88.6</v>
      </c>
      <c r="T819" s="56">
        <v>233</v>
      </c>
      <c r="U819" s="56">
        <v>99.7</v>
      </c>
      <c r="V819" s="56">
        <v>49</v>
      </c>
      <c r="W819" s="56">
        <v>99.7</v>
      </c>
      <c r="X819" s="56">
        <v>39</v>
      </c>
      <c r="Y819" s="56">
        <v>56.5</v>
      </c>
      <c r="Z819" s="56">
        <v>744</v>
      </c>
      <c r="AA819" s="56">
        <v>24.6</v>
      </c>
      <c r="AB819" s="56">
        <v>647</v>
      </c>
      <c r="AC819" s="56">
        <v>40</v>
      </c>
      <c r="AD819" s="56" t="s">
        <v>53</v>
      </c>
      <c r="AF819" s="56">
        <v>701</v>
      </c>
      <c r="AG819" s="56" t="s">
        <v>2148</v>
      </c>
      <c r="AH819" s="56">
        <v>701</v>
      </c>
      <c r="AI819" s="56" t="s">
        <v>2148</v>
      </c>
      <c r="AJ819" s="56">
        <v>801</v>
      </c>
      <c r="AK819" s="56" t="s">
        <v>2148</v>
      </c>
      <c r="AL819" s="56">
        <v>801</v>
      </c>
      <c r="AM819" s="56" t="s">
        <v>2148</v>
      </c>
      <c r="AN819" s="56">
        <v>233</v>
      </c>
      <c r="AP819" s="56">
        <v>49</v>
      </c>
      <c r="AR819" s="56">
        <v>39</v>
      </c>
      <c r="AT819" s="56">
        <v>744</v>
      </c>
      <c r="AV819" s="56">
        <v>647</v>
      </c>
      <c r="AX819" s="56">
        <v>801</v>
      </c>
      <c r="AY819" s="56" t="s">
        <v>2148</v>
      </c>
      <c r="AZ819" s="56">
        <v>825.5</v>
      </c>
      <c r="BB819" s="56">
        <v>725.5</v>
      </c>
    </row>
    <row r="820" spans="1:54" ht="16" x14ac:dyDescent="0.2">
      <c r="A820" s="56">
        <v>819</v>
      </c>
      <c r="B820" s="56" t="s">
        <v>93</v>
      </c>
      <c r="C820" s="56" t="s">
        <v>93</v>
      </c>
      <c r="D820" s="56" t="s">
        <v>1165</v>
      </c>
      <c r="E820" s="56" t="s">
        <v>87</v>
      </c>
      <c r="F820" s="56" t="s">
        <v>69</v>
      </c>
      <c r="G820" s="56" t="s">
        <v>77</v>
      </c>
      <c r="H820" s="56" t="s">
        <v>49</v>
      </c>
      <c r="I820" s="56" t="s">
        <v>50</v>
      </c>
      <c r="J820" s="56" t="s">
        <v>64</v>
      </c>
      <c r="K820" s="56">
        <v>18.399999999999999</v>
      </c>
      <c r="L820" s="56">
        <v>663</v>
      </c>
      <c r="M820" s="56">
        <v>49</v>
      </c>
      <c r="N820" s="56">
        <v>261</v>
      </c>
      <c r="O820" s="56">
        <v>38.5</v>
      </c>
      <c r="P820" s="56">
        <v>527</v>
      </c>
      <c r="Q820" s="56">
        <v>2.1</v>
      </c>
      <c r="R820" s="56" t="s">
        <v>53</v>
      </c>
      <c r="S820" s="56">
        <v>1.3</v>
      </c>
      <c r="T820" s="56" t="s">
        <v>53</v>
      </c>
      <c r="U820" s="56">
        <v>3</v>
      </c>
      <c r="V820" s="56" t="s">
        <v>53</v>
      </c>
      <c r="W820" s="56">
        <v>7.3</v>
      </c>
      <c r="X820" s="56" t="s">
        <v>53</v>
      </c>
      <c r="Y820" s="56">
        <v>22.7</v>
      </c>
      <c r="Z820" s="56" t="s">
        <v>53</v>
      </c>
      <c r="AA820" s="56">
        <v>48.8</v>
      </c>
      <c r="AB820" s="56">
        <v>355</v>
      </c>
      <c r="AC820" s="56">
        <v>37.200000000000003</v>
      </c>
      <c r="AD820" s="56" t="s">
        <v>53</v>
      </c>
      <c r="AF820" s="56">
        <v>663</v>
      </c>
      <c r="AH820" s="56">
        <v>261</v>
      </c>
      <c r="AJ820" s="56">
        <v>527</v>
      </c>
      <c r="AL820" s="56">
        <v>801</v>
      </c>
      <c r="AM820" s="56" t="s">
        <v>2148</v>
      </c>
      <c r="AN820" s="56">
        <v>801</v>
      </c>
      <c r="AO820" s="56" t="s">
        <v>2148</v>
      </c>
      <c r="AP820" s="56">
        <v>801</v>
      </c>
      <c r="AQ820" s="56" t="s">
        <v>2148</v>
      </c>
      <c r="AR820" s="56">
        <v>801</v>
      </c>
      <c r="AS820" s="56" t="s">
        <v>2148</v>
      </c>
      <c r="AT820" s="56">
        <v>801</v>
      </c>
      <c r="AU820" s="56" t="s">
        <v>2148</v>
      </c>
      <c r="AV820" s="56">
        <v>355</v>
      </c>
      <c r="AX820" s="56">
        <v>801</v>
      </c>
      <c r="AY820" s="56" t="s">
        <v>2148</v>
      </c>
      <c r="AZ820" s="56">
        <v>825.5</v>
      </c>
      <c r="BB820" s="56">
        <v>825.5</v>
      </c>
    </row>
    <row r="821" spans="1:54" ht="16" x14ac:dyDescent="0.2">
      <c r="A821" s="56">
        <v>820</v>
      </c>
      <c r="B821" s="56" t="s">
        <v>93</v>
      </c>
      <c r="C821" s="56" t="s">
        <v>44</v>
      </c>
      <c r="D821" s="56" t="s">
        <v>202</v>
      </c>
      <c r="E821" s="56" t="s">
        <v>75</v>
      </c>
      <c r="F821" s="56" t="s">
        <v>76</v>
      </c>
      <c r="G821" s="56" t="s">
        <v>84</v>
      </c>
      <c r="H821" s="56" t="s">
        <v>49</v>
      </c>
      <c r="I821" s="56" t="s">
        <v>50</v>
      </c>
      <c r="J821" s="56" t="s">
        <v>64</v>
      </c>
      <c r="K821" s="56">
        <v>5.2</v>
      </c>
      <c r="L821" s="56" t="s">
        <v>52</v>
      </c>
      <c r="M821" s="56">
        <v>2.9</v>
      </c>
      <c r="N821" s="56" t="s">
        <v>52</v>
      </c>
      <c r="O821" s="56">
        <v>35</v>
      </c>
      <c r="P821" s="56">
        <v>565</v>
      </c>
      <c r="Q821" s="56">
        <v>61.5</v>
      </c>
      <c r="R821" s="56">
        <v>278</v>
      </c>
      <c r="U821" s="56">
        <v>2</v>
      </c>
      <c r="V821" s="56" t="s">
        <v>53</v>
      </c>
      <c r="W821" s="56">
        <v>1.7</v>
      </c>
      <c r="X821" s="56" t="s">
        <v>53</v>
      </c>
      <c r="Y821" s="56">
        <v>70.599999999999994</v>
      </c>
      <c r="Z821" s="56">
        <v>516</v>
      </c>
      <c r="AA821" s="56">
        <v>5.0999999999999996</v>
      </c>
      <c r="AB821" s="56" t="s">
        <v>53</v>
      </c>
      <c r="AC821" s="56">
        <v>39</v>
      </c>
      <c r="AD821" s="56" t="s">
        <v>53</v>
      </c>
      <c r="AF821" s="56">
        <v>701</v>
      </c>
      <c r="AG821" s="56" t="s">
        <v>2148</v>
      </c>
      <c r="AH821" s="56">
        <v>701</v>
      </c>
      <c r="AI821" s="56" t="s">
        <v>2148</v>
      </c>
      <c r="AJ821" s="56">
        <v>565</v>
      </c>
      <c r="AL821" s="56">
        <v>278</v>
      </c>
      <c r="AP821" s="56">
        <v>801</v>
      </c>
      <c r="AQ821" s="56" t="s">
        <v>2148</v>
      </c>
      <c r="AR821" s="56">
        <v>801</v>
      </c>
      <c r="AS821" s="56" t="s">
        <v>2148</v>
      </c>
      <c r="AT821" s="56">
        <v>516</v>
      </c>
      <c r="AV821" s="56">
        <v>801</v>
      </c>
      <c r="AW821" s="56" t="s">
        <v>2148</v>
      </c>
      <c r="AX821" s="56">
        <v>801</v>
      </c>
      <c r="AY821" s="56" t="s">
        <v>2148</v>
      </c>
      <c r="AZ821" s="56">
        <v>825.5</v>
      </c>
      <c r="BB821" s="56">
        <v>875.5</v>
      </c>
    </row>
    <row r="822" spans="1:54" ht="16" x14ac:dyDescent="0.2">
      <c r="A822" s="56">
        <v>821</v>
      </c>
      <c r="B822" s="56" t="s">
        <v>93</v>
      </c>
      <c r="C822" s="56" t="s">
        <v>93</v>
      </c>
      <c r="D822" s="56" t="s">
        <v>302</v>
      </c>
      <c r="E822" s="56" t="s">
        <v>75</v>
      </c>
      <c r="F822" s="56" t="s">
        <v>76</v>
      </c>
      <c r="G822" s="56" t="s">
        <v>84</v>
      </c>
      <c r="H822" s="56" t="s">
        <v>82</v>
      </c>
      <c r="I822" s="56" t="s">
        <v>50</v>
      </c>
      <c r="J822" s="56" t="s">
        <v>64</v>
      </c>
      <c r="K822" s="56">
        <v>6.3</v>
      </c>
      <c r="L822" s="56" t="s">
        <v>52</v>
      </c>
      <c r="M822" s="56">
        <v>5.8</v>
      </c>
      <c r="N822" s="56" t="s">
        <v>52</v>
      </c>
      <c r="O822" s="56">
        <v>9.6</v>
      </c>
      <c r="P822" s="56" t="s">
        <v>53</v>
      </c>
      <c r="Q822" s="56">
        <v>72.099999999999994</v>
      </c>
      <c r="R822" s="56">
        <v>198</v>
      </c>
      <c r="S822" s="56">
        <v>4</v>
      </c>
      <c r="T822" s="56" t="s">
        <v>53</v>
      </c>
      <c r="U822" s="56">
        <v>2.6</v>
      </c>
      <c r="V822" s="56" t="s">
        <v>53</v>
      </c>
      <c r="W822" s="56">
        <v>2.2000000000000002</v>
      </c>
      <c r="X822" s="56" t="s">
        <v>53</v>
      </c>
      <c r="Y822" s="56">
        <v>49.8</v>
      </c>
      <c r="Z822" s="56" t="s">
        <v>53</v>
      </c>
      <c r="AA822" s="56">
        <v>3.9</v>
      </c>
      <c r="AB822" s="56" t="s">
        <v>53</v>
      </c>
      <c r="AC822" s="56">
        <v>41.5</v>
      </c>
      <c r="AD822" s="56" t="s">
        <v>53</v>
      </c>
      <c r="AF822" s="56">
        <v>701</v>
      </c>
      <c r="AG822" s="56" t="s">
        <v>2148</v>
      </c>
      <c r="AH822" s="56">
        <v>701</v>
      </c>
      <c r="AI822" s="56" t="s">
        <v>2148</v>
      </c>
      <c r="AJ822" s="56">
        <v>801</v>
      </c>
      <c r="AK822" s="56" t="s">
        <v>2148</v>
      </c>
      <c r="AL822" s="56">
        <v>198</v>
      </c>
      <c r="AN822" s="56">
        <v>801</v>
      </c>
      <c r="AO822" s="56" t="s">
        <v>2148</v>
      </c>
      <c r="AP822" s="56">
        <v>801</v>
      </c>
      <c r="AQ822" s="56" t="s">
        <v>2148</v>
      </c>
      <c r="AR822" s="56">
        <v>801</v>
      </c>
      <c r="AS822" s="56" t="s">
        <v>2148</v>
      </c>
      <c r="AT822" s="56">
        <v>801</v>
      </c>
      <c r="AU822" s="56" t="s">
        <v>2148</v>
      </c>
      <c r="AV822" s="56">
        <v>801</v>
      </c>
      <c r="AW822" s="56" t="s">
        <v>2148</v>
      </c>
      <c r="AX822" s="56">
        <v>801</v>
      </c>
      <c r="AY822" s="56" t="s">
        <v>2148</v>
      </c>
      <c r="AZ822" s="56">
        <v>825.5</v>
      </c>
      <c r="BB822" s="56">
        <v>825.5</v>
      </c>
    </row>
    <row r="823" spans="1:54" ht="16" x14ac:dyDescent="0.2">
      <c r="A823" s="56">
        <v>822</v>
      </c>
      <c r="B823" s="56" t="s">
        <v>93</v>
      </c>
      <c r="C823" s="56" t="s">
        <v>93</v>
      </c>
      <c r="D823" s="56" t="s">
        <v>832</v>
      </c>
      <c r="E823" s="56" t="s">
        <v>133</v>
      </c>
      <c r="F823" s="56" t="s">
        <v>69</v>
      </c>
      <c r="G823" s="56" t="s">
        <v>77</v>
      </c>
      <c r="H823" s="56" t="s">
        <v>82</v>
      </c>
      <c r="I823" s="56" t="s">
        <v>50</v>
      </c>
      <c r="J823" s="56" t="s">
        <v>64</v>
      </c>
      <c r="K823" s="56">
        <v>12</v>
      </c>
      <c r="L823" s="56" t="s">
        <v>52</v>
      </c>
      <c r="M823" s="56">
        <v>5.2</v>
      </c>
      <c r="N823" s="56" t="s">
        <v>52</v>
      </c>
      <c r="O823" s="56">
        <v>5</v>
      </c>
      <c r="P823" s="56" t="s">
        <v>53</v>
      </c>
      <c r="Q823" s="56">
        <v>53</v>
      </c>
      <c r="R823" s="56">
        <v>355</v>
      </c>
      <c r="S823" s="56">
        <v>8.8000000000000007</v>
      </c>
      <c r="T823" s="56" t="s">
        <v>53</v>
      </c>
      <c r="U823" s="56">
        <v>10</v>
      </c>
      <c r="V823" s="56" t="s">
        <v>53</v>
      </c>
      <c r="W823" s="56">
        <v>13.9</v>
      </c>
      <c r="X823" s="56" t="s">
        <v>53</v>
      </c>
      <c r="Y823" s="56">
        <v>71.5</v>
      </c>
      <c r="Z823" s="56">
        <v>507</v>
      </c>
      <c r="AA823" s="56">
        <v>5.2</v>
      </c>
      <c r="AB823" s="56" t="s">
        <v>53</v>
      </c>
      <c r="AC823" s="56">
        <v>49.3</v>
      </c>
      <c r="AD823" s="56" t="s">
        <v>833</v>
      </c>
      <c r="AF823" s="56">
        <v>701</v>
      </c>
      <c r="AG823" s="56" t="s">
        <v>2148</v>
      </c>
      <c r="AH823" s="56">
        <v>701</v>
      </c>
      <c r="AI823" s="56" t="s">
        <v>2148</v>
      </c>
      <c r="AJ823" s="56">
        <v>801</v>
      </c>
      <c r="AK823" s="56" t="s">
        <v>2148</v>
      </c>
      <c r="AL823" s="56">
        <v>355</v>
      </c>
      <c r="AN823" s="56">
        <v>801</v>
      </c>
      <c r="AO823" s="56" t="s">
        <v>2148</v>
      </c>
      <c r="AP823" s="56">
        <v>801</v>
      </c>
      <c r="AQ823" s="56" t="s">
        <v>2148</v>
      </c>
      <c r="AR823" s="56">
        <v>801</v>
      </c>
      <c r="AS823" s="56" t="s">
        <v>2148</v>
      </c>
      <c r="AT823" s="56">
        <v>507</v>
      </c>
      <c r="AV823" s="56">
        <v>801</v>
      </c>
      <c r="AW823" s="56" t="s">
        <v>2148</v>
      </c>
      <c r="AX823" s="56">
        <v>725</v>
      </c>
      <c r="AY823" s="56" t="s">
        <v>2147</v>
      </c>
      <c r="AZ823" s="56">
        <v>825.5</v>
      </c>
      <c r="BB823" s="56">
        <v>825.5</v>
      </c>
    </row>
    <row r="824" spans="1:54" ht="16" x14ac:dyDescent="0.2">
      <c r="A824" s="56">
        <v>823</v>
      </c>
      <c r="B824" s="56" t="s">
        <v>93</v>
      </c>
      <c r="C824" s="56">
        <v>580</v>
      </c>
      <c r="D824" s="56" t="s">
        <v>679</v>
      </c>
      <c r="E824" s="56" t="s">
        <v>133</v>
      </c>
      <c r="F824" s="56" t="s">
        <v>69</v>
      </c>
      <c r="G824" s="56" t="s">
        <v>58</v>
      </c>
      <c r="H824" s="56" t="s">
        <v>88</v>
      </c>
      <c r="I824" s="56" t="s">
        <v>50</v>
      </c>
      <c r="J824" s="56" t="s">
        <v>64</v>
      </c>
      <c r="K824" s="56">
        <v>9.8000000000000007</v>
      </c>
      <c r="L824" s="56" t="s">
        <v>52</v>
      </c>
      <c r="M824" s="56">
        <v>9</v>
      </c>
      <c r="N824" s="56" t="s">
        <v>52</v>
      </c>
      <c r="O824" s="56">
        <v>13.1</v>
      </c>
      <c r="P824" s="56" t="s">
        <v>53</v>
      </c>
      <c r="Q824" s="56">
        <v>64.7</v>
      </c>
      <c r="R824" s="56">
        <v>251</v>
      </c>
      <c r="S824" s="56">
        <v>6.3</v>
      </c>
      <c r="T824" s="56" t="s">
        <v>53</v>
      </c>
      <c r="U824" s="56">
        <v>13.1</v>
      </c>
      <c r="V824" s="56" t="s">
        <v>53</v>
      </c>
      <c r="W824" s="56">
        <v>10</v>
      </c>
      <c r="X824" s="56" t="s">
        <v>53</v>
      </c>
      <c r="Y824" s="56">
        <v>47.6</v>
      </c>
      <c r="Z824" s="56" t="s">
        <v>53</v>
      </c>
      <c r="AA824" s="56">
        <v>3.7</v>
      </c>
      <c r="AB824" s="56" t="s">
        <v>53</v>
      </c>
      <c r="AC824" s="56">
        <v>27.4</v>
      </c>
      <c r="AD824" s="56" t="s">
        <v>53</v>
      </c>
      <c r="AF824" s="56">
        <v>701</v>
      </c>
      <c r="AG824" s="56" t="s">
        <v>2148</v>
      </c>
      <c r="AH824" s="56">
        <v>701</v>
      </c>
      <c r="AI824" s="56" t="s">
        <v>2148</v>
      </c>
      <c r="AJ824" s="56">
        <v>801</v>
      </c>
      <c r="AK824" s="56" t="s">
        <v>2148</v>
      </c>
      <c r="AL824" s="56">
        <v>251</v>
      </c>
      <c r="AN824" s="56">
        <v>801</v>
      </c>
      <c r="AO824" s="56" t="s">
        <v>2148</v>
      </c>
      <c r="AP824" s="56">
        <v>801</v>
      </c>
      <c r="AQ824" s="56" t="s">
        <v>2148</v>
      </c>
      <c r="AR824" s="56">
        <v>801</v>
      </c>
      <c r="AS824" s="56" t="s">
        <v>2148</v>
      </c>
      <c r="AT824" s="56">
        <v>801</v>
      </c>
      <c r="AU824" s="56" t="s">
        <v>2148</v>
      </c>
      <c r="AV824" s="56">
        <v>801</v>
      </c>
      <c r="AW824" s="56" t="s">
        <v>2148</v>
      </c>
      <c r="AX824" s="56">
        <v>801</v>
      </c>
      <c r="AY824" s="56" t="s">
        <v>2148</v>
      </c>
      <c r="AZ824" s="56">
        <v>825.5</v>
      </c>
      <c r="BB824" s="56">
        <v>580</v>
      </c>
    </row>
    <row r="825" spans="1:54" ht="16" x14ac:dyDescent="0.2">
      <c r="A825" s="56">
        <v>824</v>
      </c>
      <c r="B825" s="56" t="s">
        <v>93</v>
      </c>
      <c r="C825" s="56" t="s">
        <v>383</v>
      </c>
      <c r="D825" s="56" t="s">
        <v>1026</v>
      </c>
      <c r="E825" s="56" t="s">
        <v>174</v>
      </c>
      <c r="F825" s="56" t="s">
        <v>76</v>
      </c>
      <c r="G825" s="56" t="s">
        <v>77</v>
      </c>
      <c r="H825" s="56" t="s">
        <v>82</v>
      </c>
      <c r="I825" s="56" t="s">
        <v>50</v>
      </c>
      <c r="J825" s="56" t="s">
        <v>64</v>
      </c>
      <c r="K825" s="56">
        <v>15.5</v>
      </c>
      <c r="L825" s="56" t="s">
        <v>52</v>
      </c>
      <c r="M825" s="56">
        <v>6.5</v>
      </c>
      <c r="N825" s="56" t="s">
        <v>52</v>
      </c>
      <c r="O825" s="56">
        <v>47</v>
      </c>
      <c r="P825" s="56">
        <v>421</v>
      </c>
      <c r="Q825" s="56">
        <v>3.8</v>
      </c>
      <c r="R825" s="56" t="s">
        <v>53</v>
      </c>
      <c r="S825" s="56">
        <v>100</v>
      </c>
      <c r="T825" s="56">
        <v>64</v>
      </c>
      <c r="U825" s="56">
        <v>25.1</v>
      </c>
      <c r="V825" s="56">
        <v>661</v>
      </c>
      <c r="W825" s="56">
        <v>31.1</v>
      </c>
      <c r="X825" s="56">
        <v>600</v>
      </c>
      <c r="Y825" s="56">
        <v>72.099999999999994</v>
      </c>
      <c r="Z825" s="56">
        <v>497</v>
      </c>
      <c r="AA825" s="56">
        <v>3</v>
      </c>
      <c r="AB825" s="56" t="s">
        <v>53</v>
      </c>
      <c r="AC825" s="56">
        <v>52.2</v>
      </c>
      <c r="AD825" s="56" t="s">
        <v>1027</v>
      </c>
      <c r="AF825" s="56">
        <v>701</v>
      </c>
      <c r="AG825" s="56" t="s">
        <v>2148</v>
      </c>
      <c r="AH825" s="56">
        <v>701</v>
      </c>
      <c r="AI825" s="56" t="s">
        <v>2148</v>
      </c>
      <c r="AJ825" s="56">
        <v>421</v>
      </c>
      <c r="AL825" s="56">
        <v>801</v>
      </c>
      <c r="AM825" s="56" t="s">
        <v>2148</v>
      </c>
      <c r="AN825" s="56">
        <v>64</v>
      </c>
      <c r="AP825" s="56">
        <v>661</v>
      </c>
      <c r="AR825" s="56">
        <v>600</v>
      </c>
      <c r="AT825" s="56">
        <v>497</v>
      </c>
      <c r="AV825" s="56">
        <v>801</v>
      </c>
      <c r="AW825" s="56" t="s">
        <v>2148</v>
      </c>
      <c r="AX825" s="56">
        <v>658</v>
      </c>
      <c r="AY825" s="56" t="s">
        <v>2147</v>
      </c>
      <c r="AZ825" s="56">
        <v>825.5</v>
      </c>
      <c r="BB825" s="56">
        <v>785.5</v>
      </c>
    </row>
    <row r="826" spans="1:54" ht="16" x14ac:dyDescent="0.2">
      <c r="A826" s="56">
        <v>825</v>
      </c>
      <c r="B826" s="56" t="s">
        <v>93</v>
      </c>
      <c r="C826" s="56" t="s">
        <v>406</v>
      </c>
      <c r="D826" s="56" t="s">
        <v>623</v>
      </c>
      <c r="E826" s="56" t="s">
        <v>75</v>
      </c>
      <c r="F826" s="56" t="s">
        <v>76</v>
      </c>
      <c r="G826" s="56" t="s">
        <v>84</v>
      </c>
      <c r="H826" s="56" t="s">
        <v>49</v>
      </c>
      <c r="I826" s="56" t="s">
        <v>50</v>
      </c>
      <c r="J826" s="56" t="s">
        <v>64</v>
      </c>
      <c r="K826" s="56">
        <v>9.1999999999999993</v>
      </c>
      <c r="L826" s="56" t="s">
        <v>52</v>
      </c>
      <c r="M826" s="56">
        <v>8.1999999999999993</v>
      </c>
      <c r="N826" s="56" t="s">
        <v>52</v>
      </c>
      <c r="O826" s="56">
        <v>25.8</v>
      </c>
      <c r="P826" s="56">
        <v>721</v>
      </c>
      <c r="Q826" s="56">
        <v>57.3</v>
      </c>
      <c r="R826" s="56">
        <v>305</v>
      </c>
      <c r="S826" s="56">
        <v>3.4</v>
      </c>
      <c r="T826" s="56" t="s">
        <v>53</v>
      </c>
      <c r="U826" s="56">
        <v>2.4</v>
      </c>
      <c r="V826" s="56" t="s">
        <v>53</v>
      </c>
      <c r="W826" s="56">
        <v>7.2</v>
      </c>
      <c r="X826" s="56" t="s">
        <v>53</v>
      </c>
      <c r="Y826" s="56">
        <v>51.1</v>
      </c>
      <c r="Z826" s="56" t="s">
        <v>53</v>
      </c>
      <c r="AA826" s="56">
        <v>24</v>
      </c>
      <c r="AB826" s="56">
        <v>657</v>
      </c>
      <c r="AC826" s="56">
        <v>35.6</v>
      </c>
      <c r="AD826" s="56" t="s">
        <v>53</v>
      </c>
      <c r="AF826" s="56">
        <v>701</v>
      </c>
      <c r="AG826" s="56" t="s">
        <v>2148</v>
      </c>
      <c r="AH826" s="56">
        <v>701</v>
      </c>
      <c r="AI826" s="56" t="s">
        <v>2148</v>
      </c>
      <c r="AJ826" s="56">
        <v>721</v>
      </c>
      <c r="AL826" s="56">
        <v>305</v>
      </c>
      <c r="AN826" s="56">
        <v>801</v>
      </c>
      <c r="AO826" s="56" t="s">
        <v>2148</v>
      </c>
      <c r="AP826" s="56">
        <v>801</v>
      </c>
      <c r="AQ826" s="56" t="s">
        <v>2148</v>
      </c>
      <c r="AR826" s="56">
        <v>801</v>
      </c>
      <c r="AS826" s="56" t="s">
        <v>2148</v>
      </c>
      <c r="AT826" s="56">
        <v>801</v>
      </c>
      <c r="AU826" s="56" t="s">
        <v>2148</v>
      </c>
      <c r="AV826" s="56">
        <v>657</v>
      </c>
      <c r="AX826" s="56">
        <v>801</v>
      </c>
      <c r="AY826" s="56" t="s">
        <v>2148</v>
      </c>
      <c r="AZ826" s="56">
        <v>825.5</v>
      </c>
      <c r="BB826" s="56">
        <v>645.5</v>
      </c>
    </row>
    <row r="827" spans="1:54" ht="16" x14ac:dyDescent="0.2">
      <c r="A827" s="56">
        <v>826</v>
      </c>
      <c r="B827" s="56" t="s">
        <v>93</v>
      </c>
      <c r="C827" s="56" t="s">
        <v>383</v>
      </c>
      <c r="D827" s="56" t="s">
        <v>1235</v>
      </c>
      <c r="E827" s="56" t="s">
        <v>46</v>
      </c>
      <c r="F827" s="56" t="s">
        <v>47</v>
      </c>
      <c r="G827" s="56" t="s">
        <v>58</v>
      </c>
      <c r="H827" s="56" t="s">
        <v>62</v>
      </c>
      <c r="I827" s="56" t="s">
        <v>50</v>
      </c>
      <c r="J827" s="56" t="s">
        <v>51</v>
      </c>
      <c r="K827" s="56">
        <v>20.399999999999999</v>
      </c>
      <c r="L827" s="56">
        <v>603</v>
      </c>
      <c r="M827" s="56">
        <v>17.899999999999999</v>
      </c>
      <c r="N827" s="56" t="s">
        <v>52</v>
      </c>
      <c r="O827" s="56">
        <v>47.6</v>
      </c>
      <c r="P827" s="56">
        <v>411</v>
      </c>
      <c r="Q827" s="56">
        <v>4.5999999999999996</v>
      </c>
      <c r="R827" s="56" t="s">
        <v>53</v>
      </c>
      <c r="S827" s="56">
        <v>8.1999999999999993</v>
      </c>
      <c r="T827" s="56" t="s">
        <v>53</v>
      </c>
      <c r="U827" s="56">
        <v>97.9</v>
      </c>
      <c r="V827" s="56">
        <v>92</v>
      </c>
      <c r="W827" s="56">
        <v>98</v>
      </c>
      <c r="X827" s="56">
        <v>80</v>
      </c>
      <c r="Y827" s="56">
        <v>21.1</v>
      </c>
      <c r="Z827" s="56" t="s">
        <v>53</v>
      </c>
      <c r="AA827" s="56">
        <v>24.9</v>
      </c>
      <c r="AB827" s="56">
        <v>641</v>
      </c>
      <c r="AC827" s="56">
        <v>24.1</v>
      </c>
      <c r="AD827" s="56" t="s">
        <v>53</v>
      </c>
      <c r="AF827" s="56">
        <v>603</v>
      </c>
      <c r="AH827" s="56">
        <v>701</v>
      </c>
      <c r="AI827" s="56" t="s">
        <v>2148</v>
      </c>
      <c r="AJ827" s="56">
        <v>411</v>
      </c>
      <c r="AL827" s="56">
        <v>801</v>
      </c>
      <c r="AM827" s="56" t="s">
        <v>2148</v>
      </c>
      <c r="AN827" s="56">
        <v>801</v>
      </c>
      <c r="AO827" s="56" t="s">
        <v>2148</v>
      </c>
      <c r="AP827" s="56">
        <v>92</v>
      </c>
      <c r="AR827" s="56">
        <v>80</v>
      </c>
      <c r="AT827" s="56">
        <v>801</v>
      </c>
      <c r="AU827" s="56" t="s">
        <v>2148</v>
      </c>
      <c r="AV827" s="56">
        <v>641</v>
      </c>
      <c r="AX827" s="56">
        <v>801</v>
      </c>
      <c r="AY827" s="56" t="s">
        <v>2148</v>
      </c>
      <c r="AZ827" s="56">
        <v>825.5</v>
      </c>
      <c r="BB827" s="56">
        <v>785.5</v>
      </c>
    </row>
    <row r="828" spans="1:54" ht="16" x14ac:dyDescent="0.2">
      <c r="A828" s="56">
        <v>827</v>
      </c>
      <c r="B828" s="56" t="s">
        <v>93</v>
      </c>
      <c r="C828" s="56" t="s">
        <v>507</v>
      </c>
      <c r="D828" s="56" t="s">
        <v>802</v>
      </c>
      <c r="E828" s="56" t="s">
        <v>91</v>
      </c>
      <c r="F828" s="56" t="s">
        <v>76</v>
      </c>
      <c r="G828" s="56" t="s">
        <v>77</v>
      </c>
      <c r="H828" s="56" t="s">
        <v>62</v>
      </c>
      <c r="I828" s="56" t="s">
        <v>50</v>
      </c>
      <c r="J828" s="56" t="s">
        <v>51</v>
      </c>
      <c r="K828" s="56">
        <v>11.5</v>
      </c>
      <c r="L828" s="56" t="s">
        <v>52</v>
      </c>
      <c r="M828" s="56">
        <v>57.5</v>
      </c>
      <c r="N828" s="56">
        <v>205</v>
      </c>
      <c r="O828" s="56">
        <v>12.1</v>
      </c>
      <c r="P828" s="56" t="s">
        <v>53</v>
      </c>
      <c r="Q828" s="56">
        <v>16.3</v>
      </c>
      <c r="R828" s="56">
        <v>778</v>
      </c>
      <c r="S828" s="56">
        <v>15.1</v>
      </c>
      <c r="T828" s="56" t="s">
        <v>53</v>
      </c>
      <c r="U828" s="56">
        <v>7.2</v>
      </c>
      <c r="V828" s="56" t="s">
        <v>53</v>
      </c>
      <c r="W828" s="56">
        <v>10.7</v>
      </c>
      <c r="X828" s="56" t="s">
        <v>53</v>
      </c>
      <c r="Y828" s="56">
        <v>22.6</v>
      </c>
      <c r="Z828" s="56" t="s">
        <v>53</v>
      </c>
      <c r="AA828" s="56">
        <v>49</v>
      </c>
      <c r="AB828" s="56">
        <v>353</v>
      </c>
      <c r="AC828" s="56">
        <v>46.5</v>
      </c>
      <c r="AD828" s="56" t="s">
        <v>53</v>
      </c>
      <c r="AF828" s="56">
        <v>701</v>
      </c>
      <c r="AG828" s="56" t="s">
        <v>2148</v>
      </c>
      <c r="AH828" s="56">
        <v>205</v>
      </c>
      <c r="AJ828" s="56">
        <v>801</v>
      </c>
      <c r="AK828" s="56" t="s">
        <v>2148</v>
      </c>
      <c r="AL828" s="56">
        <v>778</v>
      </c>
      <c r="AN828" s="56">
        <v>801</v>
      </c>
      <c r="AO828" s="56" t="s">
        <v>2148</v>
      </c>
      <c r="AP828" s="56">
        <v>801</v>
      </c>
      <c r="AQ828" s="56" t="s">
        <v>2148</v>
      </c>
      <c r="AR828" s="56">
        <v>801</v>
      </c>
      <c r="AS828" s="56" t="s">
        <v>2148</v>
      </c>
      <c r="AT828" s="56">
        <v>801</v>
      </c>
      <c r="AU828" s="56" t="s">
        <v>2148</v>
      </c>
      <c r="AV828" s="56">
        <v>353</v>
      </c>
      <c r="AX828" s="56">
        <v>801</v>
      </c>
      <c r="AY828" s="56" t="s">
        <v>2148</v>
      </c>
      <c r="AZ828" s="56">
        <v>825.5</v>
      </c>
      <c r="BB828" s="56">
        <v>755.5</v>
      </c>
    </row>
    <row r="829" spans="1:54" ht="16" x14ac:dyDescent="0.2">
      <c r="A829" s="56">
        <v>828</v>
      </c>
      <c r="B829" s="56" t="s">
        <v>93</v>
      </c>
      <c r="C829" s="56" t="s">
        <v>292</v>
      </c>
      <c r="D829" s="56" t="s">
        <v>1218</v>
      </c>
      <c r="E829" s="56" t="s">
        <v>167</v>
      </c>
      <c r="F829" s="56" t="s">
        <v>47</v>
      </c>
      <c r="G829" s="56" t="s">
        <v>77</v>
      </c>
      <c r="H829" s="56" t="s">
        <v>62</v>
      </c>
      <c r="I829" s="56" t="s">
        <v>59</v>
      </c>
      <c r="J829" s="56" t="s">
        <v>64</v>
      </c>
      <c r="K829" s="56">
        <v>19.899999999999999</v>
      </c>
      <c r="L829" s="56">
        <v>617</v>
      </c>
      <c r="M829" s="56">
        <v>17.8</v>
      </c>
      <c r="N829" s="56" t="s">
        <v>52</v>
      </c>
      <c r="O829" s="56">
        <v>71</v>
      </c>
      <c r="P829" s="56">
        <v>218</v>
      </c>
      <c r="Q829" s="56">
        <v>2.4</v>
      </c>
      <c r="R829" s="56" t="s">
        <v>53</v>
      </c>
      <c r="S829" s="56">
        <v>3.3</v>
      </c>
      <c r="T829" s="56" t="s">
        <v>53</v>
      </c>
      <c r="U829" s="56">
        <v>6.9</v>
      </c>
      <c r="V829" s="56" t="s">
        <v>53</v>
      </c>
      <c r="W829" s="56">
        <v>5.3</v>
      </c>
      <c r="X829" s="56" t="s">
        <v>53</v>
      </c>
      <c r="Y829" s="56">
        <v>19.3</v>
      </c>
      <c r="Z829" s="56" t="s">
        <v>53</v>
      </c>
      <c r="AA829" s="56">
        <v>86</v>
      </c>
      <c r="AB829" s="56">
        <v>131</v>
      </c>
      <c r="AC829" s="56">
        <v>32.200000000000003</v>
      </c>
      <c r="AD829" s="56" t="s">
        <v>53</v>
      </c>
      <c r="AF829" s="56">
        <v>617</v>
      </c>
      <c r="AH829" s="56">
        <v>701</v>
      </c>
      <c r="AI829" s="56" t="s">
        <v>2148</v>
      </c>
      <c r="AJ829" s="56">
        <v>218</v>
      </c>
      <c r="AL829" s="56">
        <v>801</v>
      </c>
      <c r="AM829" s="56" t="s">
        <v>2148</v>
      </c>
      <c r="AN829" s="56">
        <v>801</v>
      </c>
      <c r="AO829" s="56" t="s">
        <v>2148</v>
      </c>
      <c r="AP829" s="56">
        <v>801</v>
      </c>
      <c r="AQ829" s="56" t="s">
        <v>2148</v>
      </c>
      <c r="AR829" s="56">
        <v>801</v>
      </c>
      <c r="AS829" s="56" t="s">
        <v>2148</v>
      </c>
      <c r="AT829" s="56">
        <v>801</v>
      </c>
      <c r="AU829" s="56" t="s">
        <v>2148</v>
      </c>
      <c r="AV829" s="56">
        <v>131</v>
      </c>
      <c r="AX829" s="56">
        <v>801</v>
      </c>
      <c r="AY829" s="56" t="s">
        <v>2148</v>
      </c>
      <c r="AZ829" s="56">
        <v>825.5</v>
      </c>
      <c r="BB829" s="56">
        <v>695.5</v>
      </c>
    </row>
    <row r="830" spans="1:54" ht="16" x14ac:dyDescent="0.2">
      <c r="A830" s="56">
        <v>829</v>
      </c>
      <c r="B830" s="56" t="s">
        <v>93</v>
      </c>
      <c r="C830" s="56" t="s">
        <v>445</v>
      </c>
      <c r="D830" s="56" t="s">
        <v>1347</v>
      </c>
      <c r="E830" s="56" t="s">
        <v>905</v>
      </c>
      <c r="F830" s="56" t="s">
        <v>47</v>
      </c>
      <c r="G830" s="56" t="s">
        <v>48</v>
      </c>
      <c r="H830" s="56" t="s">
        <v>82</v>
      </c>
      <c r="I830" s="56" t="s">
        <v>63</v>
      </c>
      <c r="J830" s="56" t="s">
        <v>51</v>
      </c>
      <c r="K830" s="56">
        <v>24.9</v>
      </c>
      <c r="L830" s="56">
        <v>513</v>
      </c>
      <c r="M830" s="56">
        <v>25.8</v>
      </c>
      <c r="N830" s="56">
        <v>525</v>
      </c>
      <c r="O830" s="56">
        <v>81.2</v>
      </c>
      <c r="P830" s="56">
        <v>161</v>
      </c>
      <c r="Q830" s="56">
        <v>1.4</v>
      </c>
      <c r="R830" s="56" t="s">
        <v>53</v>
      </c>
      <c r="S830" s="56">
        <v>27</v>
      </c>
      <c r="T830" s="56">
        <v>625</v>
      </c>
      <c r="U830" s="56">
        <v>6.1</v>
      </c>
      <c r="V830" s="56" t="s">
        <v>53</v>
      </c>
      <c r="W830" s="56">
        <v>9.9</v>
      </c>
      <c r="X830" s="56" t="s">
        <v>53</v>
      </c>
      <c r="Y830" s="56">
        <v>7.9</v>
      </c>
      <c r="Z830" s="56" t="s">
        <v>53</v>
      </c>
      <c r="AA830" s="56">
        <v>13.4</v>
      </c>
      <c r="AB830" s="56" t="s">
        <v>53</v>
      </c>
      <c r="AC830" s="56">
        <v>11.7</v>
      </c>
      <c r="AD830" s="56" t="s">
        <v>53</v>
      </c>
      <c r="AF830" s="56">
        <v>513</v>
      </c>
      <c r="AH830" s="56">
        <v>525</v>
      </c>
      <c r="AJ830" s="56">
        <v>161</v>
      </c>
      <c r="AL830" s="56">
        <v>801</v>
      </c>
      <c r="AM830" s="56" t="s">
        <v>2148</v>
      </c>
      <c r="AN830" s="56">
        <v>625</v>
      </c>
      <c r="AP830" s="56">
        <v>801</v>
      </c>
      <c r="AQ830" s="56" t="s">
        <v>2148</v>
      </c>
      <c r="AR830" s="56">
        <v>801</v>
      </c>
      <c r="AS830" s="56" t="s">
        <v>2148</v>
      </c>
      <c r="AT830" s="56">
        <v>801</v>
      </c>
      <c r="AU830" s="56" t="s">
        <v>2148</v>
      </c>
      <c r="AV830" s="56">
        <v>801</v>
      </c>
      <c r="AW830" s="56" t="s">
        <v>2148</v>
      </c>
      <c r="AX830" s="56">
        <v>801</v>
      </c>
      <c r="AY830" s="56" t="s">
        <v>2148</v>
      </c>
      <c r="AZ830" s="56">
        <v>825.5</v>
      </c>
      <c r="BB830" s="56">
        <v>745.5</v>
      </c>
    </row>
    <row r="831" spans="1:54" ht="16" x14ac:dyDescent="0.2">
      <c r="A831" s="56">
        <v>830</v>
      </c>
      <c r="B831" s="56" t="s">
        <v>93</v>
      </c>
      <c r="C831" s="56" t="s">
        <v>93</v>
      </c>
      <c r="D831" s="56" t="s">
        <v>1349</v>
      </c>
      <c r="E831" s="56" t="s">
        <v>282</v>
      </c>
      <c r="F831" s="56" t="s">
        <v>47</v>
      </c>
      <c r="G831" s="56" t="s">
        <v>58</v>
      </c>
      <c r="H831" s="56" t="s">
        <v>82</v>
      </c>
      <c r="I831" s="56" t="s">
        <v>59</v>
      </c>
      <c r="J831" s="56" t="s">
        <v>51</v>
      </c>
      <c r="K831" s="56">
        <v>25</v>
      </c>
      <c r="L831" s="56">
        <v>510</v>
      </c>
      <c r="M831" s="56">
        <v>18.2</v>
      </c>
      <c r="N831" s="56" t="s">
        <v>52</v>
      </c>
      <c r="O831" s="56">
        <v>41.4</v>
      </c>
      <c r="P831" s="56">
        <v>489</v>
      </c>
      <c r="Q831" s="56">
        <v>4.5999999999999996</v>
      </c>
      <c r="R831" s="56" t="s">
        <v>53</v>
      </c>
      <c r="S831" s="56">
        <v>57.2</v>
      </c>
      <c r="T831" s="56">
        <v>403</v>
      </c>
      <c r="U831" s="56">
        <v>2.9</v>
      </c>
      <c r="V831" s="56" t="s">
        <v>53</v>
      </c>
      <c r="W831" s="56">
        <v>7.3</v>
      </c>
      <c r="X831" s="56" t="s">
        <v>53</v>
      </c>
      <c r="Y831" s="56">
        <v>32.1</v>
      </c>
      <c r="Z831" s="56" t="s">
        <v>53</v>
      </c>
      <c r="AA831" s="56">
        <v>12.5</v>
      </c>
      <c r="AB831" s="56" t="s">
        <v>53</v>
      </c>
      <c r="AC831" s="56">
        <v>54.8</v>
      </c>
      <c r="AD831" s="56" t="s">
        <v>966</v>
      </c>
      <c r="AF831" s="56">
        <v>510</v>
      </c>
      <c r="AH831" s="56">
        <v>701</v>
      </c>
      <c r="AI831" s="56" t="s">
        <v>2148</v>
      </c>
      <c r="AJ831" s="56">
        <v>489</v>
      </c>
      <c r="AL831" s="56">
        <v>801</v>
      </c>
      <c r="AM831" s="56" t="s">
        <v>2148</v>
      </c>
      <c r="AN831" s="56">
        <v>403</v>
      </c>
      <c r="AP831" s="56">
        <v>801</v>
      </c>
      <c r="AQ831" s="56" t="s">
        <v>2148</v>
      </c>
      <c r="AR831" s="56">
        <v>801</v>
      </c>
      <c r="AS831" s="56" t="s">
        <v>2148</v>
      </c>
      <c r="AT831" s="56">
        <v>801</v>
      </c>
      <c r="AU831" s="56" t="s">
        <v>2148</v>
      </c>
      <c r="AV831" s="56">
        <v>801</v>
      </c>
      <c r="AW831" s="56" t="s">
        <v>2148</v>
      </c>
      <c r="AX831" s="56">
        <v>606</v>
      </c>
      <c r="AY831" s="56" t="s">
        <v>2147</v>
      </c>
      <c r="AZ831" s="56">
        <v>825.5</v>
      </c>
      <c r="BB831" s="56">
        <v>825.5</v>
      </c>
    </row>
    <row r="832" spans="1:54" ht="16" x14ac:dyDescent="0.2">
      <c r="A832" s="56">
        <v>831</v>
      </c>
      <c r="B832" s="56" t="s">
        <v>93</v>
      </c>
      <c r="C832" s="56" t="s">
        <v>507</v>
      </c>
      <c r="D832" s="56" t="s">
        <v>1548</v>
      </c>
      <c r="E832" s="56" t="s">
        <v>220</v>
      </c>
      <c r="F832" s="56" t="s">
        <v>47</v>
      </c>
      <c r="G832" s="56" t="s">
        <v>84</v>
      </c>
      <c r="H832" s="56" t="s">
        <v>82</v>
      </c>
      <c r="I832" s="56" t="s">
        <v>50</v>
      </c>
      <c r="J832" s="56" t="s">
        <v>64</v>
      </c>
      <c r="K832" s="56">
        <v>34.799999999999997</v>
      </c>
      <c r="L832" s="56">
        <v>347</v>
      </c>
      <c r="M832" s="56">
        <v>10.8</v>
      </c>
      <c r="N832" s="56" t="s">
        <v>52</v>
      </c>
      <c r="O832" s="56">
        <v>9</v>
      </c>
      <c r="P832" s="56" t="s">
        <v>53</v>
      </c>
      <c r="Q832" s="56">
        <v>8.3000000000000007</v>
      </c>
      <c r="R832" s="56" t="s">
        <v>53</v>
      </c>
      <c r="S832" s="56">
        <v>12.8</v>
      </c>
      <c r="T832" s="56" t="s">
        <v>53</v>
      </c>
      <c r="U832" s="56">
        <v>2.1</v>
      </c>
      <c r="V832" s="56" t="s">
        <v>53</v>
      </c>
      <c r="W832" s="56">
        <v>6.7</v>
      </c>
      <c r="X832" s="56" t="s">
        <v>53</v>
      </c>
      <c r="Y832" s="56">
        <v>63.7</v>
      </c>
      <c r="Z832" s="56">
        <v>639</v>
      </c>
      <c r="AA832" s="56">
        <v>36.299999999999997</v>
      </c>
      <c r="AB832" s="56">
        <v>476</v>
      </c>
      <c r="AC832" s="56">
        <v>66.599999999999994</v>
      </c>
      <c r="AD832" s="56" t="s">
        <v>1549</v>
      </c>
      <c r="AF832" s="56">
        <v>347</v>
      </c>
      <c r="AH832" s="56">
        <v>701</v>
      </c>
      <c r="AI832" s="56" t="s">
        <v>2148</v>
      </c>
      <c r="AJ832" s="56">
        <v>801</v>
      </c>
      <c r="AK832" s="56" t="s">
        <v>2148</v>
      </c>
      <c r="AL832" s="56">
        <v>801</v>
      </c>
      <c r="AM832" s="56" t="s">
        <v>2148</v>
      </c>
      <c r="AN832" s="56">
        <v>801</v>
      </c>
      <c r="AO832" s="56" t="s">
        <v>2148</v>
      </c>
      <c r="AP832" s="56">
        <v>801</v>
      </c>
      <c r="AQ832" s="56" t="s">
        <v>2148</v>
      </c>
      <c r="AR832" s="56">
        <v>801</v>
      </c>
      <c r="AS832" s="56" t="s">
        <v>2148</v>
      </c>
      <c r="AT832" s="56">
        <v>639</v>
      </c>
      <c r="AV832" s="56">
        <v>476</v>
      </c>
      <c r="AX832" s="56">
        <v>368</v>
      </c>
      <c r="AY832" s="56" t="s">
        <v>2147</v>
      </c>
      <c r="AZ832" s="56">
        <v>825.5</v>
      </c>
      <c r="BB832" s="56">
        <v>755.5</v>
      </c>
    </row>
    <row r="833" spans="1:54" ht="16" x14ac:dyDescent="0.2">
      <c r="A833" s="56">
        <v>832</v>
      </c>
      <c r="B833" s="56" t="s">
        <v>93</v>
      </c>
      <c r="C833" s="56" t="s">
        <v>383</v>
      </c>
      <c r="D833" s="56" t="s">
        <v>1381</v>
      </c>
      <c r="E833" s="56" t="s">
        <v>220</v>
      </c>
      <c r="F833" s="56" t="s">
        <v>47</v>
      </c>
      <c r="G833" s="56" t="s">
        <v>77</v>
      </c>
      <c r="H833" s="56" t="s">
        <v>82</v>
      </c>
      <c r="I833" s="56" t="s">
        <v>50</v>
      </c>
      <c r="J833" s="56" t="s">
        <v>64</v>
      </c>
      <c r="K833" s="56">
        <v>26.1</v>
      </c>
      <c r="L833" s="56">
        <v>485</v>
      </c>
      <c r="M833" s="56">
        <v>8.3000000000000007</v>
      </c>
      <c r="N833" s="56" t="s">
        <v>52</v>
      </c>
      <c r="O833" s="56">
        <v>25.2</v>
      </c>
      <c r="P833" s="56">
        <v>731</v>
      </c>
      <c r="Q833" s="56">
        <v>15.8</v>
      </c>
      <c r="R833" s="56">
        <v>786</v>
      </c>
      <c r="S833" s="56">
        <v>5.9</v>
      </c>
      <c r="T833" s="56" t="s">
        <v>53</v>
      </c>
      <c r="U833" s="56">
        <v>4</v>
      </c>
      <c r="V833" s="56" t="s">
        <v>53</v>
      </c>
      <c r="W833" s="56">
        <v>8.6999999999999993</v>
      </c>
      <c r="X833" s="56" t="s">
        <v>53</v>
      </c>
      <c r="Y833" s="56">
        <v>64.400000000000006</v>
      </c>
      <c r="Z833" s="56">
        <v>631</v>
      </c>
      <c r="AA833" s="56">
        <v>23.7</v>
      </c>
      <c r="AB833" s="56">
        <v>659</v>
      </c>
      <c r="AC833" s="56">
        <v>65.2</v>
      </c>
      <c r="AD833" s="56" t="s">
        <v>1239</v>
      </c>
      <c r="AF833" s="56">
        <v>485</v>
      </c>
      <c r="AH833" s="56">
        <v>701</v>
      </c>
      <c r="AI833" s="56" t="s">
        <v>2148</v>
      </c>
      <c r="AJ833" s="56">
        <v>731</v>
      </c>
      <c r="AL833" s="56">
        <v>786</v>
      </c>
      <c r="AN833" s="56">
        <v>801</v>
      </c>
      <c r="AO833" s="56" t="s">
        <v>2148</v>
      </c>
      <c r="AP833" s="56">
        <v>801</v>
      </c>
      <c r="AQ833" s="56" t="s">
        <v>2148</v>
      </c>
      <c r="AR833" s="56">
        <v>801</v>
      </c>
      <c r="AS833" s="56" t="s">
        <v>2148</v>
      </c>
      <c r="AT833" s="56">
        <v>631</v>
      </c>
      <c r="AV833" s="56">
        <v>659</v>
      </c>
      <c r="AX833" s="56">
        <v>393</v>
      </c>
      <c r="AY833" s="56" t="s">
        <v>2147</v>
      </c>
      <c r="AZ833" s="56">
        <v>825.5</v>
      </c>
      <c r="BB833" s="56">
        <v>785.5</v>
      </c>
    </row>
    <row r="834" spans="1:54" ht="16" x14ac:dyDescent="0.2">
      <c r="A834" s="56">
        <v>833</v>
      </c>
      <c r="B834" s="56" t="s">
        <v>93</v>
      </c>
      <c r="C834" s="56" t="s">
        <v>292</v>
      </c>
      <c r="D834" s="56" t="s">
        <v>956</v>
      </c>
      <c r="E834" s="56" t="s">
        <v>220</v>
      </c>
      <c r="F834" s="56" t="s">
        <v>47</v>
      </c>
      <c r="G834" s="56" t="s">
        <v>77</v>
      </c>
      <c r="H834" s="56" t="s">
        <v>82</v>
      </c>
      <c r="I834" s="56" t="s">
        <v>50</v>
      </c>
      <c r="J834" s="56" t="s">
        <v>64</v>
      </c>
      <c r="K834" s="56">
        <v>14.1</v>
      </c>
      <c r="L834" s="56" t="s">
        <v>52</v>
      </c>
      <c r="M834" s="56">
        <v>8.8000000000000007</v>
      </c>
      <c r="N834" s="56" t="s">
        <v>52</v>
      </c>
      <c r="O834" s="56">
        <v>97.9</v>
      </c>
      <c r="P834" s="56">
        <v>59</v>
      </c>
      <c r="Q834" s="56">
        <v>10.4</v>
      </c>
      <c r="R834" s="56" t="s">
        <v>53</v>
      </c>
      <c r="S834" s="56">
        <v>6.1</v>
      </c>
      <c r="T834" s="56" t="s">
        <v>53</v>
      </c>
      <c r="U834" s="56">
        <v>2.2000000000000002</v>
      </c>
      <c r="V834" s="56" t="s">
        <v>53</v>
      </c>
      <c r="W834" s="56">
        <v>6.7</v>
      </c>
      <c r="X834" s="56" t="s">
        <v>53</v>
      </c>
      <c r="Y834" s="56">
        <v>49.5</v>
      </c>
      <c r="Z834" s="56" t="s">
        <v>53</v>
      </c>
      <c r="AA834" s="56">
        <v>3.6</v>
      </c>
      <c r="AB834" s="56" t="s">
        <v>53</v>
      </c>
      <c r="AC834" s="56">
        <v>61.8</v>
      </c>
      <c r="AD834" s="56" t="s">
        <v>806</v>
      </c>
      <c r="AF834" s="56">
        <v>701</v>
      </c>
      <c r="AG834" s="56" t="s">
        <v>2148</v>
      </c>
      <c r="AH834" s="56">
        <v>701</v>
      </c>
      <c r="AI834" s="56" t="s">
        <v>2148</v>
      </c>
      <c r="AJ834" s="56">
        <v>59</v>
      </c>
      <c r="AL834" s="56">
        <v>801</v>
      </c>
      <c r="AM834" s="56" t="s">
        <v>2148</v>
      </c>
      <c r="AN834" s="56">
        <v>801</v>
      </c>
      <c r="AO834" s="56" t="s">
        <v>2148</v>
      </c>
      <c r="AP834" s="56">
        <v>801</v>
      </c>
      <c r="AQ834" s="56" t="s">
        <v>2148</v>
      </c>
      <c r="AR834" s="56">
        <v>801</v>
      </c>
      <c r="AS834" s="56" t="s">
        <v>2148</v>
      </c>
      <c r="AT834" s="56">
        <v>801</v>
      </c>
      <c r="AU834" s="56" t="s">
        <v>2148</v>
      </c>
      <c r="AV834" s="56">
        <v>801</v>
      </c>
      <c r="AW834" s="56" t="s">
        <v>2148</v>
      </c>
      <c r="AX834" s="56">
        <v>460</v>
      </c>
      <c r="AY834" s="56" t="s">
        <v>2147</v>
      </c>
      <c r="AZ834" s="56">
        <v>825.5</v>
      </c>
      <c r="BB834" s="56">
        <v>695.5</v>
      </c>
    </row>
    <row r="835" spans="1:54" ht="16" x14ac:dyDescent="0.2">
      <c r="A835" s="56">
        <v>834</v>
      </c>
      <c r="B835" s="56" t="s">
        <v>93</v>
      </c>
      <c r="C835" s="56" t="s">
        <v>93</v>
      </c>
      <c r="D835" s="56" t="s">
        <v>848</v>
      </c>
      <c r="E835" s="56" t="s">
        <v>133</v>
      </c>
      <c r="F835" s="56" t="s">
        <v>69</v>
      </c>
      <c r="G835" s="56" t="s">
        <v>77</v>
      </c>
      <c r="H835" s="56" t="s">
        <v>82</v>
      </c>
      <c r="I835" s="56" t="s">
        <v>50</v>
      </c>
      <c r="J835" s="56" t="s">
        <v>64</v>
      </c>
      <c r="K835" s="56">
        <v>12.3</v>
      </c>
      <c r="L835" s="56" t="s">
        <v>52</v>
      </c>
      <c r="M835" s="56">
        <v>6.1</v>
      </c>
      <c r="N835" s="56" t="s">
        <v>52</v>
      </c>
      <c r="O835" s="56">
        <v>9.6</v>
      </c>
      <c r="P835" s="56" t="s">
        <v>53</v>
      </c>
      <c r="Q835" s="56">
        <v>46.9</v>
      </c>
      <c r="R835" s="56">
        <v>404</v>
      </c>
      <c r="S835" s="56">
        <v>4.4000000000000004</v>
      </c>
      <c r="T835" s="56" t="s">
        <v>53</v>
      </c>
      <c r="U835" s="56">
        <v>2.6</v>
      </c>
      <c r="V835" s="56" t="s">
        <v>53</v>
      </c>
      <c r="W835" s="56">
        <v>7.4</v>
      </c>
      <c r="X835" s="56" t="s">
        <v>53</v>
      </c>
      <c r="Y835" s="56">
        <v>85.5</v>
      </c>
      <c r="Z835" s="56">
        <v>246</v>
      </c>
      <c r="AA835" s="56">
        <v>5.4</v>
      </c>
      <c r="AB835" s="56" t="s">
        <v>53</v>
      </c>
      <c r="AC835" s="56">
        <v>58.4</v>
      </c>
      <c r="AD835" s="56" t="s">
        <v>849</v>
      </c>
      <c r="AF835" s="56">
        <v>701</v>
      </c>
      <c r="AG835" s="56" t="s">
        <v>2148</v>
      </c>
      <c r="AH835" s="56">
        <v>701</v>
      </c>
      <c r="AI835" s="56" t="s">
        <v>2148</v>
      </c>
      <c r="AJ835" s="56">
        <v>801</v>
      </c>
      <c r="AK835" s="56" t="s">
        <v>2148</v>
      </c>
      <c r="AL835" s="56">
        <v>404</v>
      </c>
      <c r="AN835" s="56">
        <v>801</v>
      </c>
      <c r="AO835" s="56" t="s">
        <v>2148</v>
      </c>
      <c r="AP835" s="56">
        <v>801</v>
      </c>
      <c r="AQ835" s="56" t="s">
        <v>2148</v>
      </c>
      <c r="AR835" s="56">
        <v>801</v>
      </c>
      <c r="AS835" s="56" t="s">
        <v>2148</v>
      </c>
      <c r="AT835" s="56">
        <v>246</v>
      </c>
      <c r="AV835" s="56">
        <v>801</v>
      </c>
      <c r="AW835" s="56" t="s">
        <v>2148</v>
      </c>
      <c r="AX835" s="56">
        <v>536</v>
      </c>
      <c r="AY835" s="56" t="s">
        <v>2147</v>
      </c>
      <c r="AZ835" s="56">
        <v>825.5</v>
      </c>
      <c r="BB835" s="56">
        <v>825.5</v>
      </c>
    </row>
    <row r="836" spans="1:54" ht="16" x14ac:dyDescent="0.2">
      <c r="A836" s="56">
        <v>835</v>
      </c>
      <c r="B836" s="56" t="s">
        <v>93</v>
      </c>
      <c r="C836" s="56" t="s">
        <v>507</v>
      </c>
      <c r="D836" s="56" t="s">
        <v>508</v>
      </c>
      <c r="E836" s="56" t="s">
        <v>133</v>
      </c>
      <c r="F836" s="56" t="s">
        <v>69</v>
      </c>
      <c r="G836" s="56" t="s">
        <v>58</v>
      </c>
      <c r="H836" s="56" t="s">
        <v>62</v>
      </c>
      <c r="I836" s="56" t="s">
        <v>50</v>
      </c>
      <c r="J836" s="56" t="s">
        <v>64</v>
      </c>
      <c r="K836" s="56">
        <v>8</v>
      </c>
      <c r="L836" s="56" t="s">
        <v>52</v>
      </c>
      <c r="M836" s="56">
        <v>5.2</v>
      </c>
      <c r="N836" s="56" t="s">
        <v>52</v>
      </c>
      <c r="O836" s="56">
        <v>17.100000000000001</v>
      </c>
      <c r="P836" s="56" t="s">
        <v>53</v>
      </c>
      <c r="Q836" s="56">
        <v>55.3</v>
      </c>
      <c r="R836" s="56">
        <v>326</v>
      </c>
      <c r="S836" s="56">
        <v>8.6</v>
      </c>
      <c r="T836" s="56" t="s">
        <v>53</v>
      </c>
      <c r="U836" s="56">
        <v>11.6</v>
      </c>
      <c r="V836" s="56" t="s">
        <v>53</v>
      </c>
      <c r="W836" s="56">
        <v>17.5</v>
      </c>
      <c r="X836" s="56" t="s">
        <v>53</v>
      </c>
      <c r="Y836" s="56">
        <v>77.400000000000006</v>
      </c>
      <c r="Z836" s="56">
        <v>396</v>
      </c>
      <c r="AA836" s="56">
        <v>3.9</v>
      </c>
      <c r="AB836" s="56" t="s">
        <v>53</v>
      </c>
      <c r="AC836" s="56">
        <v>57.3</v>
      </c>
      <c r="AD836" s="56" t="s">
        <v>509</v>
      </c>
      <c r="AF836" s="56">
        <v>701</v>
      </c>
      <c r="AG836" s="56" t="s">
        <v>2148</v>
      </c>
      <c r="AH836" s="56">
        <v>701</v>
      </c>
      <c r="AI836" s="56" t="s">
        <v>2148</v>
      </c>
      <c r="AJ836" s="56">
        <v>801</v>
      </c>
      <c r="AK836" s="56" t="s">
        <v>2148</v>
      </c>
      <c r="AL836" s="56">
        <v>326</v>
      </c>
      <c r="AN836" s="56">
        <v>801</v>
      </c>
      <c r="AO836" s="56" t="s">
        <v>2148</v>
      </c>
      <c r="AP836" s="56">
        <v>801</v>
      </c>
      <c r="AQ836" s="56" t="s">
        <v>2148</v>
      </c>
      <c r="AR836" s="56">
        <v>801</v>
      </c>
      <c r="AS836" s="56" t="s">
        <v>2148</v>
      </c>
      <c r="AT836" s="56">
        <v>396</v>
      </c>
      <c r="AV836" s="56">
        <v>801</v>
      </c>
      <c r="AW836" s="56" t="s">
        <v>2148</v>
      </c>
      <c r="AX836" s="56">
        <v>555</v>
      </c>
      <c r="AY836" s="56" t="s">
        <v>2147</v>
      </c>
      <c r="AZ836" s="56">
        <v>825.5</v>
      </c>
      <c r="BB836" s="56">
        <v>755.5</v>
      </c>
    </row>
    <row r="837" spans="1:54" ht="16" x14ac:dyDescent="0.2">
      <c r="A837" s="56">
        <v>836</v>
      </c>
      <c r="B837" s="56" t="s">
        <v>93</v>
      </c>
      <c r="C837" s="56" t="s">
        <v>44</v>
      </c>
      <c r="D837" s="56" t="s">
        <v>1133</v>
      </c>
      <c r="E837" s="56" t="s">
        <v>133</v>
      </c>
      <c r="F837" s="56" t="s">
        <v>69</v>
      </c>
      <c r="G837" s="56" t="s">
        <v>77</v>
      </c>
      <c r="H837" s="56" t="s">
        <v>49</v>
      </c>
      <c r="I837" s="56" t="s">
        <v>50</v>
      </c>
      <c r="J837" s="56" t="s">
        <v>64</v>
      </c>
      <c r="K837" s="56">
        <v>17.8</v>
      </c>
      <c r="L837" s="56">
        <v>688</v>
      </c>
      <c r="M837" s="56">
        <v>4.8</v>
      </c>
      <c r="N837" s="56" t="s">
        <v>52</v>
      </c>
      <c r="O837" s="56">
        <v>7.1</v>
      </c>
      <c r="P837" s="56" t="s">
        <v>53</v>
      </c>
      <c r="Q837" s="56">
        <v>45</v>
      </c>
      <c r="R837" s="56">
        <v>415</v>
      </c>
      <c r="S837" s="56">
        <v>3.3</v>
      </c>
      <c r="T837" s="56" t="s">
        <v>53</v>
      </c>
      <c r="U837" s="56">
        <v>3.8</v>
      </c>
      <c r="V837" s="56" t="s">
        <v>53</v>
      </c>
      <c r="W837" s="56">
        <v>8.8000000000000007</v>
      </c>
      <c r="X837" s="56" t="s">
        <v>53</v>
      </c>
      <c r="Y837" s="56">
        <v>84</v>
      </c>
      <c r="Z837" s="56">
        <v>274</v>
      </c>
      <c r="AA837" s="56">
        <v>6.4</v>
      </c>
      <c r="AB837" s="56" t="s">
        <v>53</v>
      </c>
      <c r="AC837" s="56">
        <v>44.3</v>
      </c>
      <c r="AD837" s="56" t="s">
        <v>53</v>
      </c>
      <c r="AF837" s="56">
        <v>688</v>
      </c>
      <c r="AH837" s="56">
        <v>701</v>
      </c>
      <c r="AI837" s="56" t="s">
        <v>2148</v>
      </c>
      <c r="AJ837" s="56">
        <v>801</v>
      </c>
      <c r="AK837" s="56" t="s">
        <v>2148</v>
      </c>
      <c r="AL837" s="56">
        <v>415</v>
      </c>
      <c r="AN837" s="56">
        <v>801</v>
      </c>
      <c r="AO837" s="56" t="s">
        <v>2148</v>
      </c>
      <c r="AP837" s="56">
        <v>801</v>
      </c>
      <c r="AQ837" s="56" t="s">
        <v>2148</v>
      </c>
      <c r="AR837" s="56">
        <v>801</v>
      </c>
      <c r="AS837" s="56" t="s">
        <v>2148</v>
      </c>
      <c r="AT837" s="56">
        <v>274</v>
      </c>
      <c r="AV837" s="56">
        <v>801</v>
      </c>
      <c r="AW837" s="56" t="s">
        <v>2148</v>
      </c>
      <c r="AX837" s="56">
        <v>801</v>
      </c>
      <c r="AY837" s="56" t="s">
        <v>2148</v>
      </c>
      <c r="AZ837" s="56">
        <v>825.5</v>
      </c>
      <c r="BB837" s="56">
        <v>875.5</v>
      </c>
    </row>
    <row r="838" spans="1:54" ht="16" x14ac:dyDescent="0.2">
      <c r="A838" s="56">
        <v>837</v>
      </c>
      <c r="B838" s="56" t="s">
        <v>93</v>
      </c>
      <c r="C838" s="56" t="s">
        <v>93</v>
      </c>
      <c r="D838" s="56" t="s">
        <v>1057</v>
      </c>
      <c r="E838" s="56" t="s">
        <v>216</v>
      </c>
      <c r="F838" s="56" t="s">
        <v>69</v>
      </c>
      <c r="G838" s="56" t="s">
        <v>84</v>
      </c>
      <c r="H838" s="56" t="s">
        <v>82</v>
      </c>
      <c r="I838" s="56" t="s">
        <v>50</v>
      </c>
      <c r="J838" s="56" t="s">
        <v>64</v>
      </c>
      <c r="K838" s="56">
        <v>16.100000000000001</v>
      </c>
      <c r="L838" s="56" t="s">
        <v>52</v>
      </c>
      <c r="M838" s="56">
        <v>8.1</v>
      </c>
      <c r="N838" s="56" t="s">
        <v>52</v>
      </c>
      <c r="O838" s="56">
        <v>21.9</v>
      </c>
      <c r="P838" s="56">
        <v>794</v>
      </c>
      <c r="Q838" s="56">
        <v>15.3</v>
      </c>
      <c r="R838" s="56">
        <v>799</v>
      </c>
      <c r="S838" s="56">
        <v>33</v>
      </c>
      <c r="T838" s="56">
        <v>555</v>
      </c>
      <c r="U838" s="56">
        <v>52.7</v>
      </c>
      <c r="V838" s="56">
        <v>391</v>
      </c>
      <c r="W838" s="56">
        <v>57.2</v>
      </c>
      <c r="X838" s="56">
        <v>357</v>
      </c>
      <c r="Y838" s="56">
        <v>90.5</v>
      </c>
      <c r="Z838" s="56">
        <v>168</v>
      </c>
      <c r="AA838" s="56">
        <v>16.899999999999999</v>
      </c>
      <c r="AB838" s="56">
        <v>788</v>
      </c>
      <c r="AC838" s="56">
        <v>44.9</v>
      </c>
      <c r="AD838" s="56" t="s">
        <v>53</v>
      </c>
      <c r="AF838" s="56">
        <v>701</v>
      </c>
      <c r="AG838" s="56" t="s">
        <v>2148</v>
      </c>
      <c r="AH838" s="56">
        <v>701</v>
      </c>
      <c r="AI838" s="56" t="s">
        <v>2148</v>
      </c>
      <c r="AJ838" s="56">
        <v>794</v>
      </c>
      <c r="AL838" s="56">
        <v>799</v>
      </c>
      <c r="AN838" s="56">
        <v>555</v>
      </c>
      <c r="AP838" s="56">
        <v>391</v>
      </c>
      <c r="AR838" s="56">
        <v>357</v>
      </c>
      <c r="AT838" s="56">
        <v>168</v>
      </c>
      <c r="AV838" s="56">
        <v>788</v>
      </c>
      <c r="AX838" s="56">
        <v>801</v>
      </c>
      <c r="AY838" s="56" t="s">
        <v>2148</v>
      </c>
      <c r="AZ838" s="56">
        <v>825.5</v>
      </c>
      <c r="BB838" s="56">
        <v>825.5</v>
      </c>
    </row>
    <row r="839" spans="1:54" ht="16" x14ac:dyDescent="0.2">
      <c r="A839" s="56">
        <v>838</v>
      </c>
      <c r="B839" s="56" t="s">
        <v>93</v>
      </c>
      <c r="C839" s="56" t="s">
        <v>65</v>
      </c>
      <c r="D839" s="56" t="s">
        <v>1080</v>
      </c>
      <c r="E839" s="56" t="s">
        <v>355</v>
      </c>
      <c r="F839" s="56" t="s">
        <v>76</v>
      </c>
      <c r="G839" s="56" t="s">
        <v>58</v>
      </c>
      <c r="H839" s="56" t="s">
        <v>49</v>
      </c>
      <c r="I839" s="56" t="s">
        <v>50</v>
      </c>
      <c r="J839" s="56" t="s">
        <v>64</v>
      </c>
      <c r="K839" s="56">
        <v>16.7</v>
      </c>
      <c r="L839" s="56" t="s">
        <v>52</v>
      </c>
      <c r="M839" s="56">
        <v>8.1999999999999993</v>
      </c>
      <c r="N839" s="56" t="s">
        <v>52</v>
      </c>
      <c r="O839" s="56">
        <v>18.600000000000001</v>
      </c>
      <c r="P839" s="56" t="s">
        <v>53</v>
      </c>
      <c r="Q839" s="56">
        <v>28.9</v>
      </c>
      <c r="R839" s="56">
        <v>596</v>
      </c>
      <c r="S839" s="56">
        <v>23.6</v>
      </c>
      <c r="T839" s="56">
        <v>668</v>
      </c>
      <c r="U839" s="56">
        <v>30.3</v>
      </c>
      <c r="V839" s="56">
        <v>588</v>
      </c>
      <c r="W839" s="56">
        <v>31.7</v>
      </c>
      <c r="X839" s="56">
        <v>592</v>
      </c>
      <c r="Y839" s="56">
        <v>58.9</v>
      </c>
      <c r="Z839" s="56">
        <v>709</v>
      </c>
      <c r="AA839" s="56">
        <v>5</v>
      </c>
      <c r="AB839" s="56" t="s">
        <v>53</v>
      </c>
      <c r="AC839" s="56">
        <v>58.2</v>
      </c>
      <c r="AD839" s="56" t="s">
        <v>1081</v>
      </c>
      <c r="AF839" s="56">
        <v>701</v>
      </c>
      <c r="AG839" s="56" t="s">
        <v>2148</v>
      </c>
      <c r="AH839" s="56">
        <v>701</v>
      </c>
      <c r="AI839" s="56" t="s">
        <v>2148</v>
      </c>
      <c r="AJ839" s="56">
        <v>801</v>
      </c>
      <c r="AK839" s="56" t="s">
        <v>2148</v>
      </c>
      <c r="AL839" s="56">
        <v>596</v>
      </c>
      <c r="AN839" s="56">
        <v>668</v>
      </c>
      <c r="AP839" s="56">
        <v>588</v>
      </c>
      <c r="AR839" s="56">
        <v>592</v>
      </c>
      <c r="AT839" s="56">
        <v>709</v>
      </c>
      <c r="AV839" s="56">
        <v>801</v>
      </c>
      <c r="AW839" s="56" t="s">
        <v>2148</v>
      </c>
      <c r="AX839" s="56">
        <v>543</v>
      </c>
      <c r="AY839" s="56" t="s">
        <v>2147</v>
      </c>
      <c r="AZ839" s="56">
        <v>825.5</v>
      </c>
      <c r="BB839" s="56">
        <v>1100.5</v>
      </c>
    </row>
    <row r="840" spans="1:54" ht="16" x14ac:dyDescent="0.2">
      <c r="A840" s="56">
        <v>839</v>
      </c>
      <c r="B840" s="56" t="s">
        <v>93</v>
      </c>
      <c r="C840" s="56" t="s">
        <v>93</v>
      </c>
      <c r="D840" s="56" t="s">
        <v>1089</v>
      </c>
      <c r="E840" s="56" t="s">
        <v>133</v>
      </c>
      <c r="F840" s="56" t="s">
        <v>69</v>
      </c>
      <c r="G840" s="56" t="s">
        <v>84</v>
      </c>
      <c r="H840" s="56" t="s">
        <v>62</v>
      </c>
      <c r="I840" s="56" t="s">
        <v>50</v>
      </c>
      <c r="J840" s="56" t="s">
        <v>64</v>
      </c>
      <c r="K840" s="56">
        <v>16.8</v>
      </c>
      <c r="L840" s="56" t="s">
        <v>52</v>
      </c>
      <c r="M840" s="56">
        <v>5.3</v>
      </c>
      <c r="N840" s="56" t="s">
        <v>52</v>
      </c>
      <c r="O840" s="56">
        <v>7.4</v>
      </c>
      <c r="P840" s="56" t="s">
        <v>53</v>
      </c>
      <c r="Q840" s="56">
        <v>43.1</v>
      </c>
      <c r="R840" s="56">
        <v>437</v>
      </c>
      <c r="S840" s="56">
        <v>6.9</v>
      </c>
      <c r="T840" s="56" t="s">
        <v>53</v>
      </c>
      <c r="U840" s="56">
        <v>4</v>
      </c>
      <c r="V840" s="56" t="s">
        <v>53</v>
      </c>
      <c r="W840" s="56">
        <v>9.1</v>
      </c>
      <c r="X840" s="56" t="s">
        <v>53</v>
      </c>
      <c r="Y840" s="56">
        <v>80.7</v>
      </c>
      <c r="Z840" s="56">
        <v>338</v>
      </c>
      <c r="AA840" s="56">
        <v>12.2</v>
      </c>
      <c r="AB840" s="56" t="s">
        <v>53</v>
      </c>
      <c r="AC840" s="56">
        <v>56.3</v>
      </c>
      <c r="AD840" s="56" t="s">
        <v>1090</v>
      </c>
      <c r="AF840" s="56">
        <v>701</v>
      </c>
      <c r="AG840" s="56" t="s">
        <v>2148</v>
      </c>
      <c r="AH840" s="56">
        <v>701</v>
      </c>
      <c r="AI840" s="56" t="s">
        <v>2148</v>
      </c>
      <c r="AJ840" s="56">
        <v>801</v>
      </c>
      <c r="AK840" s="56" t="s">
        <v>2148</v>
      </c>
      <c r="AL840" s="56">
        <v>437</v>
      </c>
      <c r="AN840" s="56">
        <v>801</v>
      </c>
      <c r="AO840" s="56" t="s">
        <v>2148</v>
      </c>
      <c r="AP840" s="56">
        <v>801</v>
      </c>
      <c r="AQ840" s="56" t="s">
        <v>2148</v>
      </c>
      <c r="AR840" s="56">
        <v>801</v>
      </c>
      <c r="AS840" s="56" t="s">
        <v>2148</v>
      </c>
      <c r="AT840" s="56">
        <v>338</v>
      </c>
      <c r="AV840" s="56">
        <v>801</v>
      </c>
      <c r="AW840" s="56" t="s">
        <v>2148</v>
      </c>
      <c r="AX840" s="56">
        <v>573</v>
      </c>
      <c r="AY840" s="56" t="s">
        <v>2147</v>
      </c>
      <c r="AZ840" s="56">
        <v>825.5</v>
      </c>
      <c r="BB840" s="56">
        <v>825.5</v>
      </c>
    </row>
    <row r="841" spans="1:54" ht="16" x14ac:dyDescent="0.2">
      <c r="A841" s="56">
        <v>840</v>
      </c>
      <c r="B841" s="56" t="s">
        <v>93</v>
      </c>
      <c r="C841" s="56" t="s">
        <v>93</v>
      </c>
      <c r="D841" s="56" t="s">
        <v>670</v>
      </c>
      <c r="E841" s="56" t="s">
        <v>80</v>
      </c>
      <c r="F841" s="56" t="s">
        <v>69</v>
      </c>
      <c r="G841" s="56" t="s">
        <v>77</v>
      </c>
      <c r="H841" s="56" t="s">
        <v>62</v>
      </c>
      <c r="I841" s="56" t="s">
        <v>50</v>
      </c>
      <c r="J841" s="56" t="s">
        <v>64</v>
      </c>
      <c r="K841" s="56">
        <v>9.6</v>
      </c>
      <c r="L841" s="56" t="s">
        <v>52</v>
      </c>
      <c r="M841" s="56">
        <v>9.6999999999999993</v>
      </c>
      <c r="N841" s="56" t="s">
        <v>52</v>
      </c>
      <c r="O841" s="56">
        <v>12.4</v>
      </c>
      <c r="P841" s="56" t="s">
        <v>53</v>
      </c>
      <c r="Q841" s="56">
        <v>24.9</v>
      </c>
      <c r="R841" s="56">
        <v>642</v>
      </c>
      <c r="S841" s="56">
        <v>64.900000000000006</v>
      </c>
      <c r="T841" s="56">
        <v>359</v>
      </c>
      <c r="U841" s="56">
        <v>68.099999999999994</v>
      </c>
      <c r="V841" s="56">
        <v>289</v>
      </c>
      <c r="W841" s="56">
        <v>71.2</v>
      </c>
      <c r="X841" s="56">
        <v>260</v>
      </c>
      <c r="Y841" s="56">
        <v>73.099999999999994</v>
      </c>
      <c r="Z841" s="56">
        <v>486</v>
      </c>
      <c r="AA841" s="56">
        <v>11.5</v>
      </c>
      <c r="AB841" s="56" t="s">
        <v>53</v>
      </c>
      <c r="AC841" s="56">
        <v>39.1</v>
      </c>
      <c r="AD841" s="56" t="s">
        <v>53</v>
      </c>
      <c r="AF841" s="56">
        <v>701</v>
      </c>
      <c r="AG841" s="56" t="s">
        <v>2148</v>
      </c>
      <c r="AH841" s="56">
        <v>701</v>
      </c>
      <c r="AI841" s="56" t="s">
        <v>2148</v>
      </c>
      <c r="AJ841" s="56">
        <v>801</v>
      </c>
      <c r="AK841" s="56" t="s">
        <v>2148</v>
      </c>
      <c r="AL841" s="56">
        <v>642</v>
      </c>
      <c r="AN841" s="56">
        <v>359</v>
      </c>
      <c r="AP841" s="56">
        <v>289</v>
      </c>
      <c r="AR841" s="56">
        <v>260</v>
      </c>
      <c r="AT841" s="56">
        <v>486</v>
      </c>
      <c r="AV841" s="56">
        <v>801</v>
      </c>
      <c r="AW841" s="56" t="s">
        <v>2148</v>
      </c>
      <c r="AX841" s="56">
        <v>801</v>
      </c>
      <c r="AY841" s="56" t="s">
        <v>2148</v>
      </c>
      <c r="AZ841" s="56">
        <v>825.5</v>
      </c>
      <c r="BB841" s="56">
        <v>825.5</v>
      </c>
    </row>
    <row r="842" spans="1:54" ht="16" x14ac:dyDescent="0.2">
      <c r="A842" s="56">
        <v>841</v>
      </c>
      <c r="B842" s="56" t="s">
        <v>93</v>
      </c>
      <c r="C842" s="56" t="s">
        <v>507</v>
      </c>
      <c r="D842" s="56" t="s">
        <v>777</v>
      </c>
      <c r="E842" s="56" t="s">
        <v>147</v>
      </c>
      <c r="F842" s="56" t="s">
        <v>76</v>
      </c>
      <c r="G842" s="56" t="s">
        <v>77</v>
      </c>
      <c r="H842" s="56" t="s">
        <v>88</v>
      </c>
      <c r="I842" s="56" t="s">
        <v>50</v>
      </c>
      <c r="J842" s="56" t="s">
        <v>64</v>
      </c>
      <c r="K842" s="56">
        <v>11.1</v>
      </c>
      <c r="L842" s="56" t="s">
        <v>52</v>
      </c>
      <c r="M842" s="56">
        <v>49.1</v>
      </c>
      <c r="N842" s="56">
        <v>260</v>
      </c>
      <c r="O842" s="56">
        <v>20.399999999999999</v>
      </c>
      <c r="P842" s="56" t="s">
        <v>53</v>
      </c>
      <c r="Q842" s="56">
        <v>15.1</v>
      </c>
      <c r="R842" s="56" t="s">
        <v>53</v>
      </c>
      <c r="U842" s="56">
        <v>2.2999999999999998</v>
      </c>
      <c r="V842" s="56" t="s">
        <v>53</v>
      </c>
      <c r="W842" s="56">
        <v>6.5</v>
      </c>
      <c r="X842" s="56" t="s">
        <v>53</v>
      </c>
      <c r="Y842" s="56">
        <v>56.5</v>
      </c>
      <c r="Z842" s="56">
        <v>746</v>
      </c>
      <c r="AA842" s="56">
        <v>54.1</v>
      </c>
      <c r="AB842" s="56">
        <v>310</v>
      </c>
      <c r="AC842" s="56">
        <v>40.700000000000003</v>
      </c>
      <c r="AD842" s="56" t="s">
        <v>53</v>
      </c>
      <c r="AF842" s="56">
        <v>701</v>
      </c>
      <c r="AG842" s="56" t="s">
        <v>2148</v>
      </c>
      <c r="AH842" s="56">
        <v>260</v>
      </c>
      <c r="AJ842" s="56">
        <v>801</v>
      </c>
      <c r="AK842" s="56" t="s">
        <v>2148</v>
      </c>
      <c r="AL842" s="56">
        <v>801</v>
      </c>
      <c r="AM842" s="56" t="s">
        <v>2148</v>
      </c>
      <c r="AP842" s="56">
        <v>801</v>
      </c>
      <c r="AQ842" s="56" t="s">
        <v>2148</v>
      </c>
      <c r="AR842" s="56">
        <v>801</v>
      </c>
      <c r="AS842" s="56" t="s">
        <v>2148</v>
      </c>
      <c r="AT842" s="56">
        <v>746</v>
      </c>
      <c r="AV842" s="56">
        <v>310</v>
      </c>
      <c r="AX842" s="56">
        <v>801</v>
      </c>
      <c r="AY842" s="56" t="s">
        <v>2148</v>
      </c>
      <c r="AZ842" s="56">
        <v>825.5</v>
      </c>
      <c r="BB842" s="56">
        <v>755.5</v>
      </c>
    </row>
    <row r="843" spans="1:54" ht="16" x14ac:dyDescent="0.2">
      <c r="A843" s="56">
        <v>842</v>
      </c>
      <c r="B843" s="56" t="s">
        <v>93</v>
      </c>
      <c r="C843" s="56" t="s">
        <v>292</v>
      </c>
      <c r="D843" s="56" t="s">
        <v>293</v>
      </c>
      <c r="E843" s="56" t="s">
        <v>80</v>
      </c>
      <c r="F843" s="56" t="s">
        <v>69</v>
      </c>
      <c r="G843" s="56" t="s">
        <v>77</v>
      </c>
      <c r="H843" s="56" t="s">
        <v>49</v>
      </c>
      <c r="I843" s="56" t="s">
        <v>59</v>
      </c>
      <c r="J843" s="56" t="s">
        <v>64</v>
      </c>
      <c r="K843" s="56">
        <v>6.2</v>
      </c>
      <c r="L843" s="56" t="s">
        <v>52</v>
      </c>
      <c r="M843" s="56">
        <v>7</v>
      </c>
      <c r="N843" s="56" t="s">
        <v>52</v>
      </c>
      <c r="O843" s="56">
        <v>5.2</v>
      </c>
      <c r="P843" s="56" t="s">
        <v>53</v>
      </c>
      <c r="Q843" s="56">
        <v>15.2</v>
      </c>
      <c r="R843" s="56" t="s">
        <v>53</v>
      </c>
      <c r="S843" s="56">
        <v>94</v>
      </c>
      <c r="T843" s="56">
        <v>193</v>
      </c>
      <c r="U843" s="56">
        <v>99.6</v>
      </c>
      <c r="V843" s="56">
        <v>54</v>
      </c>
      <c r="W843" s="56">
        <v>99.6</v>
      </c>
      <c r="X843" s="56">
        <v>43</v>
      </c>
      <c r="Y843" s="56">
        <v>75.8</v>
      </c>
      <c r="Z843" s="56">
        <v>421</v>
      </c>
      <c r="AA843" s="56">
        <v>19.7</v>
      </c>
      <c r="AB843" s="56">
        <v>731</v>
      </c>
      <c r="AC843" s="56">
        <v>44.9</v>
      </c>
      <c r="AD843" s="56" t="s">
        <v>53</v>
      </c>
      <c r="AF843" s="56">
        <v>701</v>
      </c>
      <c r="AG843" s="56" t="s">
        <v>2148</v>
      </c>
      <c r="AH843" s="56">
        <v>701</v>
      </c>
      <c r="AI843" s="56" t="s">
        <v>2148</v>
      </c>
      <c r="AJ843" s="56">
        <v>801</v>
      </c>
      <c r="AK843" s="56" t="s">
        <v>2148</v>
      </c>
      <c r="AL843" s="56">
        <v>801</v>
      </c>
      <c r="AM843" s="56" t="s">
        <v>2148</v>
      </c>
      <c r="AN843" s="56">
        <v>193</v>
      </c>
      <c r="AP843" s="56">
        <v>54</v>
      </c>
      <c r="AR843" s="56">
        <v>43</v>
      </c>
      <c r="AT843" s="56">
        <v>421</v>
      </c>
      <c r="AV843" s="56">
        <v>731</v>
      </c>
      <c r="AX843" s="56">
        <v>801</v>
      </c>
      <c r="AY843" s="56" t="s">
        <v>2148</v>
      </c>
      <c r="AZ843" s="56">
        <v>825.5</v>
      </c>
      <c r="BB843" s="56">
        <v>695.5</v>
      </c>
    </row>
    <row r="844" spans="1:54" ht="16" x14ac:dyDescent="0.2">
      <c r="A844" s="56">
        <v>843</v>
      </c>
      <c r="B844" s="56" t="s">
        <v>93</v>
      </c>
      <c r="C844" s="56" t="s">
        <v>93</v>
      </c>
      <c r="D844" s="56" t="s">
        <v>1131</v>
      </c>
      <c r="E844" s="56" t="s">
        <v>130</v>
      </c>
      <c r="F844" s="56" t="s">
        <v>76</v>
      </c>
      <c r="G844" s="56" t="s">
        <v>58</v>
      </c>
      <c r="H844" s="56" t="s">
        <v>82</v>
      </c>
      <c r="I844" s="56" t="s">
        <v>50</v>
      </c>
      <c r="J844" s="56" t="s">
        <v>64</v>
      </c>
      <c r="K844" s="56">
        <v>17.7</v>
      </c>
      <c r="L844" s="56">
        <v>692</v>
      </c>
      <c r="M844" s="56">
        <v>4.5999999999999996</v>
      </c>
      <c r="N844" s="56" t="s">
        <v>52</v>
      </c>
      <c r="O844" s="56">
        <v>20.7</v>
      </c>
      <c r="P844" s="56" t="s">
        <v>53</v>
      </c>
      <c r="Q844" s="56">
        <v>54.5</v>
      </c>
      <c r="R844" s="56">
        <v>335</v>
      </c>
      <c r="U844" s="56">
        <v>2.6</v>
      </c>
      <c r="V844" s="56" t="s">
        <v>53</v>
      </c>
      <c r="W844" s="56">
        <v>6.9</v>
      </c>
      <c r="X844" s="56" t="s">
        <v>53</v>
      </c>
      <c r="Y844" s="56">
        <v>34</v>
      </c>
      <c r="Z844" s="56" t="s">
        <v>53</v>
      </c>
      <c r="AA844" s="56">
        <v>3.4</v>
      </c>
      <c r="AB844" s="56" t="s">
        <v>53</v>
      </c>
      <c r="AC844" s="56">
        <v>42.1</v>
      </c>
      <c r="AD844" s="56" t="s">
        <v>53</v>
      </c>
      <c r="AF844" s="56">
        <v>692</v>
      </c>
      <c r="AH844" s="56">
        <v>701</v>
      </c>
      <c r="AI844" s="56" t="s">
        <v>2148</v>
      </c>
      <c r="AJ844" s="56">
        <v>801</v>
      </c>
      <c r="AK844" s="56" t="s">
        <v>2148</v>
      </c>
      <c r="AL844" s="56">
        <v>335</v>
      </c>
      <c r="AP844" s="56">
        <v>801</v>
      </c>
      <c r="AQ844" s="56" t="s">
        <v>2148</v>
      </c>
      <c r="AR844" s="56">
        <v>801</v>
      </c>
      <c r="AS844" s="56" t="s">
        <v>2148</v>
      </c>
      <c r="AT844" s="56">
        <v>801</v>
      </c>
      <c r="AU844" s="56" t="s">
        <v>2148</v>
      </c>
      <c r="AV844" s="56">
        <v>801</v>
      </c>
      <c r="AW844" s="56" t="s">
        <v>2148</v>
      </c>
      <c r="AX844" s="56">
        <v>801</v>
      </c>
      <c r="AY844" s="56" t="s">
        <v>2148</v>
      </c>
      <c r="AZ844" s="56">
        <v>825.5</v>
      </c>
      <c r="BB844" s="56">
        <v>825.5</v>
      </c>
    </row>
    <row r="845" spans="1:54" ht="16" x14ac:dyDescent="0.2">
      <c r="A845" s="56">
        <v>844</v>
      </c>
      <c r="B845" s="56" t="s">
        <v>93</v>
      </c>
      <c r="C845" s="56" t="s">
        <v>383</v>
      </c>
      <c r="D845" s="56" t="s">
        <v>986</v>
      </c>
      <c r="E845" s="56" t="s">
        <v>448</v>
      </c>
      <c r="F845" s="56" t="s">
        <v>69</v>
      </c>
      <c r="G845" s="56" t="s">
        <v>58</v>
      </c>
      <c r="H845" s="56" t="s">
        <v>82</v>
      </c>
      <c r="I845" s="56" t="s">
        <v>50</v>
      </c>
      <c r="J845" s="56" t="s">
        <v>64</v>
      </c>
      <c r="K845" s="56">
        <v>14.5</v>
      </c>
      <c r="L845" s="56" t="s">
        <v>52</v>
      </c>
      <c r="M845" s="56">
        <v>22.8</v>
      </c>
      <c r="N845" s="56">
        <v>581</v>
      </c>
      <c r="O845" s="56">
        <v>10</v>
      </c>
      <c r="P845" s="56" t="s">
        <v>53</v>
      </c>
      <c r="Q845" s="56">
        <v>10.4</v>
      </c>
      <c r="R845" s="56" t="s">
        <v>53</v>
      </c>
      <c r="S845" s="56">
        <v>16.100000000000001</v>
      </c>
      <c r="T845" s="56">
        <v>775</v>
      </c>
      <c r="U845" s="56">
        <v>10</v>
      </c>
      <c r="V845" s="56" t="s">
        <v>53</v>
      </c>
      <c r="W845" s="56">
        <v>15.8</v>
      </c>
      <c r="X845" s="56" t="s">
        <v>53</v>
      </c>
      <c r="Y845" s="56">
        <v>66.599999999999994</v>
      </c>
      <c r="Z845" s="56">
        <v>595</v>
      </c>
      <c r="AA845" s="56">
        <v>92</v>
      </c>
      <c r="AB845" s="56">
        <v>89</v>
      </c>
      <c r="AC845" s="56">
        <v>56</v>
      </c>
      <c r="AD845" s="56" t="s">
        <v>987</v>
      </c>
      <c r="AF845" s="56">
        <v>701</v>
      </c>
      <c r="AG845" s="56" t="s">
        <v>2148</v>
      </c>
      <c r="AH845" s="56">
        <v>581</v>
      </c>
      <c r="AJ845" s="56">
        <v>801</v>
      </c>
      <c r="AK845" s="56" t="s">
        <v>2148</v>
      </c>
      <c r="AL845" s="56">
        <v>801</v>
      </c>
      <c r="AM845" s="56" t="s">
        <v>2148</v>
      </c>
      <c r="AN845" s="56">
        <v>775</v>
      </c>
      <c r="AP845" s="56">
        <v>801</v>
      </c>
      <c r="AQ845" s="56" t="s">
        <v>2148</v>
      </c>
      <c r="AR845" s="56">
        <v>801</v>
      </c>
      <c r="AS845" s="56" t="s">
        <v>2148</v>
      </c>
      <c r="AT845" s="56">
        <v>595</v>
      </c>
      <c r="AV845" s="56">
        <v>89</v>
      </c>
      <c r="AX845" s="56">
        <v>579</v>
      </c>
      <c r="AY845" s="56" t="s">
        <v>2147</v>
      </c>
      <c r="AZ845" s="56">
        <v>825.5</v>
      </c>
      <c r="BB845" s="56">
        <v>785.5</v>
      </c>
    </row>
    <row r="846" spans="1:54" ht="16" x14ac:dyDescent="0.2">
      <c r="A846" s="56">
        <v>845</v>
      </c>
      <c r="B846" s="56" t="s">
        <v>93</v>
      </c>
      <c r="C846" s="56" t="s">
        <v>44</v>
      </c>
      <c r="D846" s="56" t="s">
        <v>510</v>
      </c>
      <c r="E846" s="56" t="s">
        <v>80</v>
      </c>
      <c r="F846" s="56" t="s">
        <v>69</v>
      </c>
      <c r="G846" s="56" t="s">
        <v>77</v>
      </c>
      <c r="H846" s="56" t="s">
        <v>49</v>
      </c>
      <c r="I846" s="56" t="s">
        <v>50</v>
      </c>
      <c r="J846" s="56" t="s">
        <v>64</v>
      </c>
      <c r="K846" s="56">
        <v>8</v>
      </c>
      <c r="L846" s="56" t="s">
        <v>52</v>
      </c>
      <c r="M846" s="56">
        <v>9.3000000000000007</v>
      </c>
      <c r="N846" s="56" t="s">
        <v>52</v>
      </c>
      <c r="O846" s="56">
        <v>13</v>
      </c>
      <c r="P846" s="56" t="s">
        <v>53</v>
      </c>
      <c r="Q846" s="56">
        <v>14.6</v>
      </c>
      <c r="R846" s="56" t="s">
        <v>53</v>
      </c>
      <c r="S846" s="56">
        <v>84.8</v>
      </c>
      <c r="T846" s="56">
        <v>259</v>
      </c>
      <c r="U846" s="56">
        <v>73.7</v>
      </c>
      <c r="V846" s="56">
        <v>260</v>
      </c>
      <c r="W846" s="56">
        <v>75.2</v>
      </c>
      <c r="X846" s="56">
        <v>234</v>
      </c>
      <c r="Y846" s="56">
        <v>73.7</v>
      </c>
      <c r="Z846" s="56">
        <v>478</v>
      </c>
      <c r="AA846" s="56">
        <v>6</v>
      </c>
      <c r="AB846" s="56" t="s">
        <v>53</v>
      </c>
      <c r="AC846" s="56">
        <v>63.8</v>
      </c>
      <c r="AD846" s="56" t="s">
        <v>511</v>
      </c>
      <c r="AF846" s="56">
        <v>701</v>
      </c>
      <c r="AG846" s="56" t="s">
        <v>2148</v>
      </c>
      <c r="AH846" s="56">
        <v>701</v>
      </c>
      <c r="AI846" s="56" t="s">
        <v>2148</v>
      </c>
      <c r="AJ846" s="56">
        <v>801</v>
      </c>
      <c r="AK846" s="56" t="s">
        <v>2148</v>
      </c>
      <c r="AL846" s="56">
        <v>801</v>
      </c>
      <c r="AM846" s="56" t="s">
        <v>2148</v>
      </c>
      <c r="AN846" s="56">
        <v>259</v>
      </c>
      <c r="AP846" s="56">
        <v>260</v>
      </c>
      <c r="AR846" s="56">
        <v>234</v>
      </c>
      <c r="AT846" s="56">
        <v>478</v>
      </c>
      <c r="AV846" s="56">
        <v>801</v>
      </c>
      <c r="AW846" s="56" t="s">
        <v>2148</v>
      </c>
      <c r="AX846" s="56">
        <v>427</v>
      </c>
      <c r="AY846" s="56" t="s">
        <v>2147</v>
      </c>
      <c r="AZ846" s="56">
        <v>825.5</v>
      </c>
      <c r="BB846" s="56">
        <v>875.5</v>
      </c>
    </row>
    <row r="847" spans="1:54" ht="16" x14ac:dyDescent="0.2">
      <c r="A847" s="56">
        <v>846</v>
      </c>
      <c r="B847" s="56" t="s">
        <v>93</v>
      </c>
      <c r="D847" s="56" t="s">
        <v>460</v>
      </c>
      <c r="E847" s="56" t="s">
        <v>46</v>
      </c>
      <c r="F847" s="56" t="s">
        <v>47</v>
      </c>
      <c r="G847" s="56" t="s">
        <v>58</v>
      </c>
      <c r="H847" s="56" t="s">
        <v>82</v>
      </c>
      <c r="I847" s="56" t="s">
        <v>50</v>
      </c>
      <c r="J847" s="56" t="s">
        <v>64</v>
      </c>
      <c r="K847" s="56">
        <v>7.6</v>
      </c>
      <c r="L847" s="56" t="s">
        <v>52</v>
      </c>
      <c r="M847" s="56">
        <v>2.2999999999999998</v>
      </c>
      <c r="N847" s="56" t="s">
        <v>52</v>
      </c>
      <c r="O847" s="56">
        <v>100</v>
      </c>
      <c r="P847" s="56">
        <v>3</v>
      </c>
      <c r="Q847" s="56">
        <v>22.5</v>
      </c>
      <c r="R847" s="56">
        <v>678</v>
      </c>
      <c r="S847" s="56">
        <v>22.1</v>
      </c>
      <c r="T847" s="56">
        <v>687</v>
      </c>
      <c r="U847" s="56">
        <v>10.199999999999999</v>
      </c>
      <c r="V847" s="56" t="s">
        <v>53</v>
      </c>
      <c r="W847" s="56">
        <v>7.9</v>
      </c>
      <c r="X847" s="56" t="s">
        <v>53</v>
      </c>
      <c r="Y847" s="56">
        <v>45.7</v>
      </c>
      <c r="Z847" s="56" t="s">
        <v>53</v>
      </c>
      <c r="AA847" s="56">
        <v>2.2999999999999998</v>
      </c>
      <c r="AB847" s="56" t="s">
        <v>53</v>
      </c>
      <c r="AC847" s="56">
        <v>41.3</v>
      </c>
      <c r="AD847" s="56" t="s">
        <v>53</v>
      </c>
      <c r="AF847" s="56">
        <v>701</v>
      </c>
      <c r="AG847" s="56" t="s">
        <v>2148</v>
      </c>
      <c r="AH847" s="56">
        <v>701</v>
      </c>
      <c r="AI847" s="56" t="s">
        <v>2148</v>
      </c>
      <c r="AJ847" s="56">
        <v>3</v>
      </c>
      <c r="AL847" s="56">
        <v>678</v>
      </c>
      <c r="AN847" s="56">
        <v>687</v>
      </c>
      <c r="AP847" s="56">
        <v>801</v>
      </c>
      <c r="AQ847" s="56" t="s">
        <v>2148</v>
      </c>
      <c r="AR847" s="56">
        <v>801</v>
      </c>
      <c r="AS847" s="56" t="s">
        <v>2148</v>
      </c>
      <c r="AT847" s="56">
        <v>801</v>
      </c>
      <c r="AU847" s="56" t="s">
        <v>2148</v>
      </c>
      <c r="AV847" s="56">
        <v>801</v>
      </c>
      <c r="AW847" s="56" t="s">
        <v>2148</v>
      </c>
      <c r="AX847" s="56">
        <v>801</v>
      </c>
      <c r="AY847" s="56" t="s">
        <v>2148</v>
      </c>
      <c r="AZ847" s="56">
        <v>825.5</v>
      </c>
    </row>
    <row r="848" spans="1:54" ht="16" x14ac:dyDescent="0.2">
      <c r="A848" s="56">
        <v>847</v>
      </c>
      <c r="B848" s="56" t="s">
        <v>93</v>
      </c>
      <c r="C848" s="56" t="s">
        <v>128</v>
      </c>
      <c r="D848" s="56" t="s">
        <v>931</v>
      </c>
      <c r="E848" s="56" t="s">
        <v>46</v>
      </c>
      <c r="F848" s="56" t="s">
        <v>47</v>
      </c>
      <c r="G848" s="56" t="s">
        <v>77</v>
      </c>
      <c r="H848" s="56" t="s">
        <v>82</v>
      </c>
      <c r="I848" s="56" t="s">
        <v>59</v>
      </c>
      <c r="J848" s="56" t="s">
        <v>64</v>
      </c>
      <c r="K848" s="56">
        <v>13.6</v>
      </c>
      <c r="L848" s="56" t="s">
        <v>52</v>
      </c>
      <c r="M848" s="56">
        <v>8.1999999999999993</v>
      </c>
      <c r="N848" s="56" t="s">
        <v>52</v>
      </c>
      <c r="O848" s="56">
        <v>18.899999999999999</v>
      </c>
      <c r="P848" s="56" t="s">
        <v>53</v>
      </c>
      <c r="Q848" s="56">
        <v>20</v>
      </c>
      <c r="R848" s="56">
        <v>710</v>
      </c>
      <c r="S848" s="56">
        <v>72.900000000000006</v>
      </c>
      <c r="T848" s="56">
        <v>325</v>
      </c>
      <c r="U848" s="56">
        <v>50.8</v>
      </c>
      <c r="V848" s="56">
        <v>406</v>
      </c>
      <c r="W848" s="56">
        <v>55.5</v>
      </c>
      <c r="X848" s="56">
        <v>371</v>
      </c>
      <c r="Y848" s="56">
        <v>45.4</v>
      </c>
      <c r="Z848" s="56" t="s">
        <v>53</v>
      </c>
      <c r="AA848" s="56">
        <v>10.3</v>
      </c>
      <c r="AB848" s="56" t="s">
        <v>53</v>
      </c>
      <c r="AC848" s="56">
        <v>66</v>
      </c>
      <c r="AD848" s="56" t="s">
        <v>861</v>
      </c>
      <c r="AF848" s="56">
        <v>701</v>
      </c>
      <c r="AG848" s="56" t="s">
        <v>2148</v>
      </c>
      <c r="AH848" s="56">
        <v>701</v>
      </c>
      <c r="AI848" s="56" t="s">
        <v>2148</v>
      </c>
      <c r="AJ848" s="56">
        <v>801</v>
      </c>
      <c r="AK848" s="56" t="s">
        <v>2148</v>
      </c>
      <c r="AL848" s="56">
        <v>710</v>
      </c>
      <c r="AN848" s="56">
        <v>325</v>
      </c>
      <c r="AP848" s="56">
        <v>406</v>
      </c>
      <c r="AR848" s="56">
        <v>371</v>
      </c>
      <c r="AT848" s="56">
        <v>801</v>
      </c>
      <c r="AU848" s="56" t="s">
        <v>2148</v>
      </c>
      <c r="AV848" s="56">
        <v>801</v>
      </c>
      <c r="AW848" s="56" t="s">
        <v>2148</v>
      </c>
      <c r="AX848" s="56">
        <v>381</v>
      </c>
      <c r="AY848" s="56" t="s">
        <v>2147</v>
      </c>
      <c r="AZ848" s="56">
        <v>825.5</v>
      </c>
      <c r="BB848" s="56">
        <v>775.5</v>
      </c>
    </row>
    <row r="849" spans="1:54" ht="16" x14ac:dyDescent="0.2">
      <c r="A849" s="56">
        <v>848</v>
      </c>
      <c r="B849" s="56" t="s">
        <v>93</v>
      </c>
      <c r="C849" s="56" t="s">
        <v>172</v>
      </c>
      <c r="D849" s="56" t="s">
        <v>850</v>
      </c>
      <c r="E849" s="56" t="s">
        <v>133</v>
      </c>
      <c r="F849" s="56" t="s">
        <v>69</v>
      </c>
      <c r="G849" s="56" t="s">
        <v>77</v>
      </c>
      <c r="H849" s="56" t="s">
        <v>82</v>
      </c>
      <c r="I849" s="56" t="s">
        <v>50</v>
      </c>
      <c r="J849" s="56" t="s">
        <v>64</v>
      </c>
      <c r="K849" s="56">
        <v>12.3</v>
      </c>
      <c r="L849" s="56" t="s">
        <v>52</v>
      </c>
      <c r="M849" s="56">
        <v>7.6</v>
      </c>
      <c r="N849" s="56" t="s">
        <v>52</v>
      </c>
      <c r="O849" s="56">
        <v>4.5999999999999996</v>
      </c>
      <c r="P849" s="56" t="s">
        <v>53</v>
      </c>
      <c r="Q849" s="56">
        <v>56.7</v>
      </c>
      <c r="R849" s="56">
        <v>310</v>
      </c>
      <c r="S849" s="56">
        <v>4.8</v>
      </c>
      <c r="T849" s="56" t="s">
        <v>53</v>
      </c>
      <c r="U849" s="56">
        <v>7.5</v>
      </c>
      <c r="V849" s="56" t="s">
        <v>53</v>
      </c>
      <c r="W849" s="56">
        <v>13.1</v>
      </c>
      <c r="X849" s="56" t="s">
        <v>53</v>
      </c>
      <c r="Y849" s="56">
        <v>55.1</v>
      </c>
      <c r="Z849" s="56">
        <v>767</v>
      </c>
      <c r="AA849" s="56">
        <v>20.3</v>
      </c>
      <c r="AB849" s="56">
        <v>719</v>
      </c>
      <c r="AC849" s="56">
        <v>54.4</v>
      </c>
      <c r="AD849" s="56" t="s">
        <v>385</v>
      </c>
      <c r="AF849" s="56">
        <v>701</v>
      </c>
      <c r="AG849" s="56" t="s">
        <v>2148</v>
      </c>
      <c r="AH849" s="56">
        <v>701</v>
      </c>
      <c r="AI849" s="56" t="s">
        <v>2148</v>
      </c>
      <c r="AJ849" s="56">
        <v>801</v>
      </c>
      <c r="AK849" s="56" t="s">
        <v>2148</v>
      </c>
      <c r="AL849" s="56">
        <v>310</v>
      </c>
      <c r="AN849" s="56">
        <v>801</v>
      </c>
      <c r="AO849" s="56" t="s">
        <v>2148</v>
      </c>
      <c r="AP849" s="56">
        <v>801</v>
      </c>
      <c r="AQ849" s="56" t="s">
        <v>2148</v>
      </c>
      <c r="AR849" s="56">
        <v>801</v>
      </c>
      <c r="AS849" s="56" t="s">
        <v>2148</v>
      </c>
      <c r="AT849" s="56">
        <v>767</v>
      </c>
      <c r="AV849" s="56">
        <v>719</v>
      </c>
      <c r="AX849" s="56">
        <v>613</v>
      </c>
      <c r="AY849" s="56" t="s">
        <v>2147</v>
      </c>
      <c r="AZ849" s="56">
        <v>825.5</v>
      </c>
      <c r="BB849" s="56">
        <v>725.5</v>
      </c>
    </row>
    <row r="850" spans="1:54" ht="16" x14ac:dyDescent="0.2">
      <c r="A850" s="56">
        <v>849</v>
      </c>
      <c r="B850" s="56" t="s">
        <v>93</v>
      </c>
      <c r="D850" s="56" t="s">
        <v>318</v>
      </c>
      <c r="E850" s="56" t="s">
        <v>319</v>
      </c>
      <c r="F850" s="56" t="s">
        <v>69</v>
      </c>
      <c r="G850" s="56" t="s">
        <v>58</v>
      </c>
      <c r="H850" s="56" t="s">
        <v>62</v>
      </c>
      <c r="I850" s="56" t="s">
        <v>50</v>
      </c>
      <c r="J850" s="56" t="s">
        <v>64</v>
      </c>
      <c r="K850" s="56">
        <v>6.4</v>
      </c>
      <c r="L850" s="56" t="s">
        <v>52</v>
      </c>
      <c r="M850" s="56">
        <v>8.8000000000000007</v>
      </c>
      <c r="N850" s="56" t="s">
        <v>52</v>
      </c>
      <c r="O850" s="56">
        <v>5.8</v>
      </c>
      <c r="P850" s="56" t="s">
        <v>53</v>
      </c>
      <c r="Q850" s="56">
        <v>44.4</v>
      </c>
      <c r="R850" s="56">
        <v>421</v>
      </c>
      <c r="S850" s="56">
        <v>37.200000000000003</v>
      </c>
      <c r="T850" s="56">
        <v>521</v>
      </c>
      <c r="U850" s="56">
        <v>59.3</v>
      </c>
      <c r="V850" s="56">
        <v>345</v>
      </c>
      <c r="W850" s="56">
        <v>62.7</v>
      </c>
      <c r="X850" s="56">
        <v>316</v>
      </c>
      <c r="Y850" s="56">
        <v>47.5</v>
      </c>
      <c r="Z850" s="56" t="s">
        <v>53</v>
      </c>
      <c r="AA850" s="56">
        <v>10.3</v>
      </c>
      <c r="AB850" s="56" t="s">
        <v>53</v>
      </c>
      <c r="AC850" s="56">
        <v>53.4</v>
      </c>
      <c r="AD850" s="56" t="s">
        <v>198</v>
      </c>
      <c r="AF850" s="56">
        <v>701</v>
      </c>
      <c r="AG850" s="56" t="s">
        <v>2148</v>
      </c>
      <c r="AH850" s="56">
        <v>701</v>
      </c>
      <c r="AI850" s="56" t="s">
        <v>2148</v>
      </c>
      <c r="AJ850" s="56">
        <v>801</v>
      </c>
      <c r="AK850" s="56" t="s">
        <v>2148</v>
      </c>
      <c r="AL850" s="56">
        <v>421</v>
      </c>
      <c r="AN850" s="56">
        <v>521</v>
      </c>
      <c r="AP850" s="56">
        <v>345</v>
      </c>
      <c r="AR850" s="56">
        <v>316</v>
      </c>
      <c r="AT850" s="56">
        <v>801</v>
      </c>
      <c r="AU850" s="56" t="s">
        <v>2148</v>
      </c>
      <c r="AV850" s="56">
        <v>801</v>
      </c>
      <c r="AW850" s="56" t="s">
        <v>2148</v>
      </c>
      <c r="AX850" s="56">
        <v>632</v>
      </c>
      <c r="AY850" s="56" t="s">
        <v>2147</v>
      </c>
      <c r="AZ850" s="56">
        <v>825.5</v>
      </c>
    </row>
    <row r="851" spans="1:54" ht="16" x14ac:dyDescent="0.2">
      <c r="A851" s="56">
        <v>850</v>
      </c>
      <c r="B851" s="56" t="s">
        <v>93</v>
      </c>
      <c r="C851" s="56" t="s">
        <v>93</v>
      </c>
      <c r="D851" s="56" t="s">
        <v>262</v>
      </c>
      <c r="E851" s="56" t="s">
        <v>96</v>
      </c>
      <c r="F851" s="56" t="s">
        <v>76</v>
      </c>
      <c r="G851" s="56" t="s">
        <v>77</v>
      </c>
      <c r="H851" s="56" t="s">
        <v>82</v>
      </c>
      <c r="I851" s="56" t="s">
        <v>50</v>
      </c>
      <c r="J851" s="56" t="s">
        <v>51</v>
      </c>
      <c r="K851" s="56">
        <v>6</v>
      </c>
      <c r="L851" s="56" t="s">
        <v>52</v>
      </c>
      <c r="M851" s="56">
        <v>3.8</v>
      </c>
      <c r="N851" s="56" t="s">
        <v>52</v>
      </c>
      <c r="O851" s="56">
        <v>60.2</v>
      </c>
      <c r="P851" s="56">
        <v>300</v>
      </c>
      <c r="Q851" s="56">
        <v>50.1</v>
      </c>
      <c r="R851" s="56">
        <v>374</v>
      </c>
      <c r="S851" s="56">
        <v>2.7</v>
      </c>
      <c r="T851" s="56" t="s">
        <v>53</v>
      </c>
      <c r="U851" s="56">
        <v>3.6</v>
      </c>
      <c r="V851" s="56" t="s">
        <v>53</v>
      </c>
      <c r="W851" s="56">
        <v>7.9</v>
      </c>
      <c r="X851" s="56" t="s">
        <v>53</v>
      </c>
      <c r="Y851" s="56">
        <v>29.1</v>
      </c>
      <c r="Z851" s="56" t="s">
        <v>53</v>
      </c>
      <c r="AA851" s="56">
        <v>6.4</v>
      </c>
      <c r="AB851" s="56" t="s">
        <v>53</v>
      </c>
      <c r="AC851" s="56">
        <v>44.2</v>
      </c>
      <c r="AD851" s="56" t="s">
        <v>53</v>
      </c>
      <c r="AF851" s="56">
        <v>701</v>
      </c>
      <c r="AG851" s="56" t="s">
        <v>2148</v>
      </c>
      <c r="AH851" s="56">
        <v>701</v>
      </c>
      <c r="AI851" s="56" t="s">
        <v>2148</v>
      </c>
      <c r="AJ851" s="56">
        <v>300</v>
      </c>
      <c r="AL851" s="56">
        <v>374</v>
      </c>
      <c r="AN851" s="56">
        <v>801</v>
      </c>
      <c r="AO851" s="56" t="s">
        <v>2148</v>
      </c>
      <c r="AP851" s="56">
        <v>801</v>
      </c>
      <c r="AQ851" s="56" t="s">
        <v>2148</v>
      </c>
      <c r="AR851" s="56">
        <v>801</v>
      </c>
      <c r="AS851" s="56" t="s">
        <v>2148</v>
      </c>
      <c r="AT851" s="56">
        <v>801</v>
      </c>
      <c r="AU851" s="56" t="s">
        <v>2148</v>
      </c>
      <c r="AV851" s="56">
        <v>801</v>
      </c>
      <c r="AW851" s="56" t="s">
        <v>2148</v>
      </c>
      <c r="AX851" s="56">
        <v>801</v>
      </c>
      <c r="AY851" s="56" t="s">
        <v>2148</v>
      </c>
      <c r="AZ851" s="56">
        <v>825.5</v>
      </c>
      <c r="BB851" s="56">
        <v>825.5</v>
      </c>
    </row>
    <row r="852" spans="1:54" ht="16" x14ac:dyDescent="0.2">
      <c r="A852" s="56">
        <v>851</v>
      </c>
      <c r="B852" s="56" t="s">
        <v>93</v>
      </c>
      <c r="C852" s="56" t="s">
        <v>445</v>
      </c>
      <c r="D852" s="56" t="s">
        <v>851</v>
      </c>
      <c r="E852" s="56" t="s">
        <v>80</v>
      </c>
      <c r="F852" s="56" t="s">
        <v>69</v>
      </c>
      <c r="G852" s="56" t="s">
        <v>77</v>
      </c>
      <c r="H852" s="56" t="s">
        <v>49</v>
      </c>
      <c r="I852" s="56" t="s">
        <v>59</v>
      </c>
      <c r="J852" s="56" t="s">
        <v>64</v>
      </c>
      <c r="K852" s="56">
        <v>12.3</v>
      </c>
      <c r="L852" s="56" t="s">
        <v>52</v>
      </c>
      <c r="M852" s="56">
        <v>11.4</v>
      </c>
      <c r="N852" s="56" t="s">
        <v>52</v>
      </c>
      <c r="O852" s="56">
        <v>7.1</v>
      </c>
      <c r="P852" s="56" t="s">
        <v>53</v>
      </c>
      <c r="Q852" s="56">
        <v>9</v>
      </c>
      <c r="R852" s="56" t="s">
        <v>53</v>
      </c>
      <c r="S852" s="56">
        <v>85.2</v>
      </c>
      <c r="T852" s="56">
        <v>257</v>
      </c>
      <c r="U852" s="56">
        <v>99.2</v>
      </c>
      <c r="V852" s="56">
        <v>65</v>
      </c>
      <c r="W852" s="56">
        <v>99.2</v>
      </c>
      <c r="X852" s="56">
        <v>54</v>
      </c>
      <c r="Y852" s="56">
        <v>37.6</v>
      </c>
      <c r="Z852" s="56" t="s">
        <v>53</v>
      </c>
      <c r="AA852" s="56">
        <v>34.200000000000003</v>
      </c>
      <c r="AB852" s="56">
        <v>498</v>
      </c>
      <c r="AC852" s="56">
        <v>40.299999999999997</v>
      </c>
      <c r="AD852" s="56" t="s">
        <v>53</v>
      </c>
      <c r="AF852" s="56">
        <v>701</v>
      </c>
      <c r="AG852" s="56" t="s">
        <v>2148</v>
      </c>
      <c r="AH852" s="56">
        <v>701</v>
      </c>
      <c r="AI852" s="56" t="s">
        <v>2148</v>
      </c>
      <c r="AJ852" s="56">
        <v>801</v>
      </c>
      <c r="AK852" s="56" t="s">
        <v>2148</v>
      </c>
      <c r="AL852" s="56">
        <v>801</v>
      </c>
      <c r="AM852" s="56" t="s">
        <v>2148</v>
      </c>
      <c r="AN852" s="56">
        <v>257</v>
      </c>
      <c r="AP852" s="56">
        <v>65</v>
      </c>
      <c r="AR852" s="56">
        <v>54</v>
      </c>
      <c r="AT852" s="56">
        <v>801</v>
      </c>
      <c r="AU852" s="56" t="s">
        <v>2148</v>
      </c>
      <c r="AV852" s="56">
        <v>498</v>
      </c>
      <c r="AX852" s="56">
        <v>801</v>
      </c>
      <c r="AY852" s="56" t="s">
        <v>2148</v>
      </c>
      <c r="AZ852" s="56">
        <v>825.5</v>
      </c>
      <c r="BB852" s="56">
        <v>745.5</v>
      </c>
    </row>
    <row r="853" spans="1:54" ht="16" x14ac:dyDescent="0.2">
      <c r="A853" s="56">
        <v>852</v>
      </c>
      <c r="B853" s="56" t="s">
        <v>93</v>
      </c>
      <c r="C853" s="56" t="s">
        <v>44</v>
      </c>
      <c r="D853" s="56" t="s">
        <v>1241</v>
      </c>
      <c r="E853" s="56" t="s">
        <v>266</v>
      </c>
      <c r="F853" s="56" t="s">
        <v>69</v>
      </c>
      <c r="G853" s="56" t="s">
        <v>77</v>
      </c>
      <c r="H853" s="56" t="s">
        <v>49</v>
      </c>
      <c r="I853" s="56" t="s">
        <v>50</v>
      </c>
      <c r="J853" s="56" t="s">
        <v>64</v>
      </c>
      <c r="K853" s="56">
        <v>20.6</v>
      </c>
      <c r="L853" s="56">
        <v>599</v>
      </c>
      <c r="M853" s="56">
        <v>22</v>
      </c>
      <c r="N853" s="56">
        <v>603</v>
      </c>
      <c r="O853" s="56">
        <v>45</v>
      </c>
      <c r="P853" s="56">
        <v>436</v>
      </c>
      <c r="Q853" s="56">
        <v>6.9</v>
      </c>
      <c r="R853" s="56" t="s">
        <v>53</v>
      </c>
      <c r="S853" s="56">
        <v>7.2</v>
      </c>
      <c r="T853" s="56" t="s">
        <v>53</v>
      </c>
      <c r="U853" s="56">
        <v>15.6</v>
      </c>
      <c r="V853" s="56" t="s">
        <v>53</v>
      </c>
      <c r="W853" s="56">
        <v>21.7</v>
      </c>
      <c r="X853" s="56">
        <v>736</v>
      </c>
      <c r="Y853" s="56">
        <v>63.2</v>
      </c>
      <c r="Z853" s="56">
        <v>648</v>
      </c>
      <c r="AA853" s="56">
        <v>18.5</v>
      </c>
      <c r="AB853" s="56">
        <v>749</v>
      </c>
      <c r="AC853" s="56">
        <v>45.3</v>
      </c>
      <c r="AD853" s="56" t="s">
        <v>53</v>
      </c>
      <c r="AF853" s="56">
        <v>599</v>
      </c>
      <c r="AH853" s="56">
        <v>603</v>
      </c>
      <c r="AJ853" s="56">
        <v>436</v>
      </c>
      <c r="AL853" s="56">
        <v>801</v>
      </c>
      <c r="AM853" s="56" t="s">
        <v>2148</v>
      </c>
      <c r="AN853" s="56">
        <v>801</v>
      </c>
      <c r="AO853" s="56" t="s">
        <v>2148</v>
      </c>
      <c r="AP853" s="56">
        <v>801</v>
      </c>
      <c r="AQ853" s="56" t="s">
        <v>2148</v>
      </c>
      <c r="AR853" s="56">
        <v>736</v>
      </c>
      <c r="AT853" s="56">
        <v>648</v>
      </c>
      <c r="AV853" s="56">
        <v>749</v>
      </c>
      <c r="AX853" s="56">
        <v>801</v>
      </c>
      <c r="AY853" s="56" t="s">
        <v>2148</v>
      </c>
      <c r="AZ853" s="56">
        <v>825.5</v>
      </c>
      <c r="BB853" s="56">
        <v>875.5</v>
      </c>
    </row>
    <row r="854" spans="1:54" ht="16" x14ac:dyDescent="0.2">
      <c r="A854" s="56">
        <v>853</v>
      </c>
      <c r="B854" s="56" t="s">
        <v>93</v>
      </c>
      <c r="C854" s="56" t="s">
        <v>89</v>
      </c>
      <c r="D854" s="56" t="s">
        <v>1454</v>
      </c>
      <c r="E854" s="56" t="s">
        <v>278</v>
      </c>
      <c r="F854" s="56" t="s">
        <v>76</v>
      </c>
      <c r="G854" s="56" t="s">
        <v>84</v>
      </c>
      <c r="H854" s="56" t="s">
        <v>49</v>
      </c>
      <c r="I854" s="56" t="s">
        <v>50</v>
      </c>
      <c r="J854" s="56" t="s">
        <v>64</v>
      </c>
      <c r="K854" s="56">
        <v>29.1</v>
      </c>
      <c r="L854" s="56">
        <v>426</v>
      </c>
      <c r="M854" s="56">
        <v>44.7</v>
      </c>
      <c r="N854" s="56">
        <v>300</v>
      </c>
      <c r="O854" s="56">
        <v>7.1</v>
      </c>
      <c r="P854" s="56" t="s">
        <v>53</v>
      </c>
      <c r="Q854" s="56">
        <v>3.9</v>
      </c>
      <c r="R854" s="56" t="s">
        <v>53</v>
      </c>
      <c r="S854" s="56">
        <v>7.3</v>
      </c>
      <c r="T854" s="56" t="s">
        <v>53</v>
      </c>
      <c r="U854" s="56">
        <v>1.2</v>
      </c>
      <c r="V854" s="56" t="s">
        <v>53</v>
      </c>
      <c r="W854" s="56">
        <v>5.7</v>
      </c>
      <c r="X854" s="56" t="s">
        <v>53</v>
      </c>
      <c r="Y854" s="56">
        <v>46.8</v>
      </c>
      <c r="Z854" s="56" t="s">
        <v>53</v>
      </c>
      <c r="AA854" s="56">
        <v>34.4</v>
      </c>
      <c r="AB854" s="56">
        <v>495</v>
      </c>
      <c r="AC854" s="56">
        <v>45.1</v>
      </c>
      <c r="AD854" s="56" t="s">
        <v>53</v>
      </c>
      <c r="AF854" s="56">
        <v>426</v>
      </c>
      <c r="AH854" s="56">
        <v>300</v>
      </c>
      <c r="AJ854" s="56">
        <v>801</v>
      </c>
      <c r="AK854" s="56" t="s">
        <v>2148</v>
      </c>
      <c r="AL854" s="56">
        <v>801</v>
      </c>
      <c r="AM854" s="56" t="s">
        <v>2148</v>
      </c>
      <c r="AN854" s="56">
        <v>801</v>
      </c>
      <c r="AO854" s="56" t="s">
        <v>2148</v>
      </c>
      <c r="AP854" s="56">
        <v>801</v>
      </c>
      <c r="AQ854" s="56" t="s">
        <v>2148</v>
      </c>
      <c r="AR854" s="56">
        <v>801</v>
      </c>
      <c r="AS854" s="56" t="s">
        <v>2148</v>
      </c>
      <c r="AT854" s="56">
        <v>801</v>
      </c>
      <c r="AU854" s="56" t="s">
        <v>2148</v>
      </c>
      <c r="AV854" s="56">
        <v>495</v>
      </c>
      <c r="AX854" s="56">
        <v>801</v>
      </c>
      <c r="AY854" s="56" t="s">
        <v>2148</v>
      </c>
      <c r="AZ854" s="56">
        <v>825.5</v>
      </c>
      <c r="BB854" s="56">
        <v>925.5</v>
      </c>
    </row>
    <row r="855" spans="1:54" ht="16" x14ac:dyDescent="0.2">
      <c r="A855" s="56">
        <v>854</v>
      </c>
      <c r="B855" s="56" t="s">
        <v>93</v>
      </c>
      <c r="C855" s="56" t="s">
        <v>383</v>
      </c>
      <c r="D855" s="56" t="s">
        <v>413</v>
      </c>
      <c r="E855" s="56" t="s">
        <v>414</v>
      </c>
      <c r="F855" s="56" t="s">
        <v>69</v>
      </c>
      <c r="G855" s="56" t="s">
        <v>58</v>
      </c>
      <c r="H855" s="56" t="s">
        <v>49</v>
      </c>
      <c r="I855" s="56" t="s">
        <v>50</v>
      </c>
      <c r="J855" s="56" t="s">
        <v>64</v>
      </c>
      <c r="K855" s="56">
        <v>7.2</v>
      </c>
      <c r="L855" s="56" t="s">
        <v>52</v>
      </c>
      <c r="M855" s="56">
        <v>12.5</v>
      </c>
      <c r="N855" s="56" t="s">
        <v>52</v>
      </c>
      <c r="O855" s="56">
        <v>81.099999999999994</v>
      </c>
      <c r="P855" s="56">
        <v>164</v>
      </c>
      <c r="Q855" s="56">
        <v>5</v>
      </c>
      <c r="R855" s="56" t="s">
        <v>53</v>
      </c>
      <c r="S855" s="56">
        <v>73.900000000000006</v>
      </c>
      <c r="T855" s="56">
        <v>319</v>
      </c>
      <c r="U855" s="56">
        <v>25.1</v>
      </c>
      <c r="V855" s="56">
        <v>659</v>
      </c>
      <c r="W855" s="56">
        <v>31.2</v>
      </c>
      <c r="X855" s="56">
        <v>597</v>
      </c>
      <c r="Y855" s="56">
        <v>43.1</v>
      </c>
      <c r="Z855" s="56" t="s">
        <v>53</v>
      </c>
      <c r="AA855" s="56">
        <v>7.4</v>
      </c>
      <c r="AB855" s="56" t="s">
        <v>53</v>
      </c>
      <c r="AC855" s="56">
        <v>55.1</v>
      </c>
      <c r="AD855" s="56" t="s">
        <v>415</v>
      </c>
      <c r="AF855" s="56">
        <v>701</v>
      </c>
      <c r="AG855" s="56" t="s">
        <v>2148</v>
      </c>
      <c r="AH855" s="56">
        <v>701</v>
      </c>
      <c r="AI855" s="56" t="s">
        <v>2148</v>
      </c>
      <c r="AJ855" s="56">
        <v>164</v>
      </c>
      <c r="AL855" s="56">
        <v>801</v>
      </c>
      <c r="AM855" s="56" t="s">
        <v>2148</v>
      </c>
      <c r="AN855" s="56">
        <v>319</v>
      </c>
      <c r="AP855" s="56">
        <v>659</v>
      </c>
      <c r="AR855" s="56">
        <v>597</v>
      </c>
      <c r="AT855" s="56">
        <v>801</v>
      </c>
      <c r="AU855" s="56" t="s">
        <v>2148</v>
      </c>
      <c r="AV855" s="56">
        <v>801</v>
      </c>
      <c r="AW855" s="56" t="s">
        <v>2148</v>
      </c>
      <c r="AX855" s="56">
        <v>602</v>
      </c>
      <c r="AY855" s="56" t="s">
        <v>2147</v>
      </c>
      <c r="AZ855" s="56">
        <v>825.5</v>
      </c>
      <c r="BB855" s="56">
        <v>785.5</v>
      </c>
    </row>
    <row r="856" spans="1:54" ht="16" x14ac:dyDescent="0.2">
      <c r="A856" s="56">
        <v>855</v>
      </c>
      <c r="B856" s="56" t="s">
        <v>44</v>
      </c>
      <c r="C856" s="56" t="s">
        <v>128</v>
      </c>
      <c r="D856" s="56" t="s">
        <v>484</v>
      </c>
      <c r="E856" s="56" t="s">
        <v>485</v>
      </c>
      <c r="F856" s="56" t="s">
        <v>170</v>
      </c>
      <c r="G856" s="56" t="s">
        <v>84</v>
      </c>
      <c r="H856" s="56" t="s">
        <v>62</v>
      </c>
      <c r="I856" s="56" t="s">
        <v>50</v>
      </c>
      <c r="J856" s="56" t="s">
        <v>64</v>
      </c>
      <c r="K856" s="56">
        <v>7.8</v>
      </c>
      <c r="L856" s="56" t="s">
        <v>52</v>
      </c>
      <c r="M856" s="56">
        <v>12.1</v>
      </c>
      <c r="N856" s="56" t="s">
        <v>52</v>
      </c>
      <c r="O856" s="56">
        <v>65.3</v>
      </c>
      <c r="P856" s="56">
        <v>267</v>
      </c>
      <c r="Q856" s="56">
        <v>2.5</v>
      </c>
      <c r="R856" s="56" t="s">
        <v>53</v>
      </c>
      <c r="Y856" s="56">
        <v>63.8</v>
      </c>
      <c r="Z856" s="56">
        <v>636</v>
      </c>
      <c r="AA856" s="56">
        <v>96.9</v>
      </c>
      <c r="AB856" s="56">
        <v>62</v>
      </c>
      <c r="AC856" s="56">
        <v>41.7</v>
      </c>
      <c r="AD856" s="56" t="s">
        <v>53</v>
      </c>
      <c r="AF856" s="56">
        <v>701</v>
      </c>
      <c r="AG856" s="56" t="s">
        <v>2148</v>
      </c>
      <c r="AH856" s="56">
        <v>701</v>
      </c>
      <c r="AI856" s="56" t="s">
        <v>2148</v>
      </c>
      <c r="AJ856" s="56">
        <v>267</v>
      </c>
      <c r="AL856" s="56">
        <v>801</v>
      </c>
      <c r="AM856" s="56" t="s">
        <v>2148</v>
      </c>
      <c r="AT856" s="56">
        <v>636</v>
      </c>
      <c r="AV856" s="56">
        <v>62</v>
      </c>
      <c r="AX856" s="56">
        <v>801</v>
      </c>
      <c r="AY856" s="56" t="s">
        <v>2148</v>
      </c>
      <c r="AZ856" s="56">
        <v>875.5</v>
      </c>
      <c r="BB856" s="56">
        <v>775.5</v>
      </c>
    </row>
    <row r="857" spans="1:54" ht="16" x14ac:dyDescent="0.2">
      <c r="A857" s="56">
        <v>856</v>
      </c>
      <c r="B857" s="56" t="s">
        <v>44</v>
      </c>
      <c r="C857" s="56" t="s">
        <v>445</v>
      </c>
      <c r="D857" s="56" t="s">
        <v>889</v>
      </c>
      <c r="E857" s="56" t="s">
        <v>68</v>
      </c>
      <c r="F857" s="56" t="s">
        <v>69</v>
      </c>
      <c r="G857" s="56" t="s">
        <v>58</v>
      </c>
      <c r="H857" s="56" t="s">
        <v>49</v>
      </c>
      <c r="I857" s="56" t="s">
        <v>50</v>
      </c>
      <c r="J857" s="56" t="s">
        <v>64</v>
      </c>
      <c r="K857" s="56">
        <v>12.9</v>
      </c>
      <c r="L857" s="56" t="s">
        <v>52</v>
      </c>
      <c r="M857" s="56">
        <v>7</v>
      </c>
      <c r="N857" s="56" t="s">
        <v>52</v>
      </c>
      <c r="O857" s="56">
        <v>90.7</v>
      </c>
      <c r="P857" s="56">
        <v>101</v>
      </c>
      <c r="Q857" s="56">
        <v>1.9</v>
      </c>
      <c r="R857" s="56" t="s">
        <v>53</v>
      </c>
      <c r="S857" s="56">
        <v>8.6</v>
      </c>
      <c r="T857" s="56" t="s">
        <v>53</v>
      </c>
      <c r="U857" s="56">
        <v>71.3</v>
      </c>
      <c r="V857" s="56">
        <v>266</v>
      </c>
      <c r="W857" s="56">
        <v>68.099999999999994</v>
      </c>
      <c r="X857" s="56">
        <v>283</v>
      </c>
      <c r="Y857" s="56">
        <v>18.3</v>
      </c>
      <c r="Z857" s="56" t="s">
        <v>53</v>
      </c>
      <c r="AA857" s="56">
        <v>2</v>
      </c>
      <c r="AB857" s="56" t="s">
        <v>53</v>
      </c>
      <c r="AC857" s="56">
        <v>46.2</v>
      </c>
      <c r="AD857" s="56" t="s">
        <v>53</v>
      </c>
      <c r="AF857" s="56">
        <v>701</v>
      </c>
      <c r="AG857" s="56" t="s">
        <v>2148</v>
      </c>
      <c r="AH857" s="56">
        <v>701</v>
      </c>
      <c r="AI857" s="56" t="s">
        <v>2148</v>
      </c>
      <c r="AJ857" s="56">
        <v>101</v>
      </c>
      <c r="AL857" s="56">
        <v>801</v>
      </c>
      <c r="AM857" s="56" t="s">
        <v>2148</v>
      </c>
      <c r="AN857" s="56">
        <v>801</v>
      </c>
      <c r="AO857" s="56" t="s">
        <v>2148</v>
      </c>
      <c r="AP857" s="56">
        <v>266</v>
      </c>
      <c r="AR857" s="56">
        <v>283</v>
      </c>
      <c r="AT857" s="56">
        <v>801</v>
      </c>
      <c r="AU857" s="56" t="s">
        <v>2148</v>
      </c>
      <c r="AV857" s="56">
        <v>801</v>
      </c>
      <c r="AW857" s="56" t="s">
        <v>2148</v>
      </c>
      <c r="AX857" s="56">
        <v>801</v>
      </c>
      <c r="AY857" s="56" t="s">
        <v>2148</v>
      </c>
      <c r="AZ857" s="56">
        <v>875.5</v>
      </c>
      <c r="BB857" s="56">
        <v>745.5</v>
      </c>
    </row>
    <row r="858" spans="1:54" ht="16" x14ac:dyDescent="0.2">
      <c r="A858" s="56">
        <v>857</v>
      </c>
      <c r="B858" s="56" t="s">
        <v>44</v>
      </c>
      <c r="C858" s="56" t="s">
        <v>43</v>
      </c>
      <c r="D858" s="56" t="s">
        <v>809</v>
      </c>
      <c r="E858" s="56" t="s">
        <v>46</v>
      </c>
      <c r="F858" s="56" t="s">
        <v>47</v>
      </c>
      <c r="G858" s="56" t="s">
        <v>84</v>
      </c>
      <c r="H858" s="56" t="s">
        <v>49</v>
      </c>
      <c r="I858" s="56" t="s">
        <v>50</v>
      </c>
      <c r="J858" s="56" t="s">
        <v>64</v>
      </c>
      <c r="K858" s="56">
        <v>11.6</v>
      </c>
      <c r="L858" s="56" t="s">
        <v>52</v>
      </c>
      <c r="M858" s="56">
        <v>17.600000000000001</v>
      </c>
      <c r="N858" s="56" t="s">
        <v>52</v>
      </c>
      <c r="O858" s="56">
        <v>10.7</v>
      </c>
      <c r="P858" s="56" t="s">
        <v>53</v>
      </c>
      <c r="Q858" s="56">
        <v>24.3</v>
      </c>
      <c r="R858" s="56">
        <v>650</v>
      </c>
      <c r="S858" s="56">
        <v>58.1</v>
      </c>
      <c r="T858" s="56">
        <v>397</v>
      </c>
      <c r="U858" s="56">
        <v>10.1</v>
      </c>
      <c r="V858" s="56" t="s">
        <v>53</v>
      </c>
      <c r="W858" s="56">
        <v>16</v>
      </c>
      <c r="X858" s="56" t="s">
        <v>53</v>
      </c>
      <c r="Y858" s="56">
        <v>57.2</v>
      </c>
      <c r="Z858" s="56">
        <v>728</v>
      </c>
      <c r="AA858" s="56">
        <v>29.6</v>
      </c>
      <c r="AB858" s="56">
        <v>553</v>
      </c>
      <c r="AC858" s="56">
        <v>50.1</v>
      </c>
      <c r="AD858" s="56" t="s">
        <v>810</v>
      </c>
      <c r="AF858" s="56">
        <v>701</v>
      </c>
      <c r="AG858" s="56" t="s">
        <v>2148</v>
      </c>
      <c r="AH858" s="56">
        <v>701</v>
      </c>
      <c r="AI858" s="56" t="s">
        <v>2148</v>
      </c>
      <c r="AJ858" s="56">
        <v>801</v>
      </c>
      <c r="AK858" s="56" t="s">
        <v>2148</v>
      </c>
      <c r="AL858" s="56">
        <v>650</v>
      </c>
      <c r="AN858" s="56">
        <v>397</v>
      </c>
      <c r="AP858" s="56">
        <v>801</v>
      </c>
      <c r="AQ858" s="56" t="s">
        <v>2148</v>
      </c>
      <c r="AR858" s="56">
        <v>801</v>
      </c>
      <c r="AS858" s="56" t="s">
        <v>2148</v>
      </c>
      <c r="AT858" s="56">
        <v>728</v>
      </c>
      <c r="AV858" s="56">
        <v>553</v>
      </c>
      <c r="AX858" s="56">
        <v>701</v>
      </c>
      <c r="AY858" s="56" t="s">
        <v>2147</v>
      </c>
      <c r="AZ858" s="56">
        <v>875.5</v>
      </c>
      <c r="BB858" s="56">
        <v>975.5</v>
      </c>
    </row>
    <row r="859" spans="1:54" ht="16" x14ac:dyDescent="0.2">
      <c r="A859" s="56">
        <v>858</v>
      </c>
      <c r="B859" s="56" t="s">
        <v>44</v>
      </c>
      <c r="C859" s="56" t="s">
        <v>89</v>
      </c>
      <c r="D859" s="56" t="s">
        <v>834</v>
      </c>
      <c r="E859" s="56" t="s">
        <v>100</v>
      </c>
      <c r="F859" s="56" t="s">
        <v>101</v>
      </c>
      <c r="G859" s="56" t="s">
        <v>77</v>
      </c>
      <c r="H859" s="56" t="s">
        <v>49</v>
      </c>
      <c r="I859" s="56" t="s">
        <v>59</v>
      </c>
      <c r="J859" s="56" t="s">
        <v>64</v>
      </c>
      <c r="K859" s="56">
        <v>12</v>
      </c>
      <c r="L859" s="56" t="s">
        <v>52</v>
      </c>
      <c r="M859" s="56">
        <v>11.8</v>
      </c>
      <c r="N859" s="56" t="s">
        <v>52</v>
      </c>
      <c r="O859" s="56">
        <v>8</v>
      </c>
      <c r="P859" s="56" t="s">
        <v>53</v>
      </c>
      <c r="Q859" s="56">
        <v>19.399999999999999</v>
      </c>
      <c r="R859" s="56">
        <v>724</v>
      </c>
      <c r="S859" s="56">
        <v>86.4</v>
      </c>
      <c r="T859" s="56">
        <v>251</v>
      </c>
      <c r="U859" s="56">
        <v>61.7</v>
      </c>
      <c r="V859" s="56">
        <v>329</v>
      </c>
      <c r="W859" s="56">
        <v>65.400000000000006</v>
      </c>
      <c r="X859" s="56">
        <v>301</v>
      </c>
      <c r="Y859" s="56">
        <v>35.6</v>
      </c>
      <c r="Z859" s="56" t="s">
        <v>53</v>
      </c>
      <c r="AA859" s="56">
        <v>1.7</v>
      </c>
      <c r="AB859" s="56" t="s">
        <v>53</v>
      </c>
      <c r="AC859" s="56">
        <v>49.3</v>
      </c>
      <c r="AD859" s="56" t="s">
        <v>833</v>
      </c>
      <c r="AF859" s="56">
        <v>701</v>
      </c>
      <c r="AG859" s="56" t="s">
        <v>2148</v>
      </c>
      <c r="AH859" s="56">
        <v>701</v>
      </c>
      <c r="AI859" s="56" t="s">
        <v>2148</v>
      </c>
      <c r="AJ859" s="56">
        <v>801</v>
      </c>
      <c r="AK859" s="56" t="s">
        <v>2148</v>
      </c>
      <c r="AL859" s="56">
        <v>724</v>
      </c>
      <c r="AN859" s="56">
        <v>251</v>
      </c>
      <c r="AP859" s="56">
        <v>329</v>
      </c>
      <c r="AR859" s="56">
        <v>301</v>
      </c>
      <c r="AT859" s="56">
        <v>801</v>
      </c>
      <c r="AU859" s="56" t="s">
        <v>2148</v>
      </c>
      <c r="AV859" s="56">
        <v>801</v>
      </c>
      <c r="AW859" s="56" t="s">
        <v>2148</v>
      </c>
      <c r="AX859" s="56">
        <v>725</v>
      </c>
      <c r="AY859" s="56" t="s">
        <v>2147</v>
      </c>
      <c r="AZ859" s="56">
        <v>875.5</v>
      </c>
      <c r="BB859" s="56">
        <v>925.5</v>
      </c>
    </row>
    <row r="860" spans="1:54" ht="16" x14ac:dyDescent="0.2">
      <c r="A860" s="56">
        <v>859</v>
      </c>
      <c r="B860" s="56" t="s">
        <v>44</v>
      </c>
      <c r="C860" s="56" t="s">
        <v>65</v>
      </c>
      <c r="D860" s="56" t="s">
        <v>894</v>
      </c>
      <c r="E860" s="56" t="s">
        <v>487</v>
      </c>
      <c r="F860" s="56" t="s">
        <v>76</v>
      </c>
      <c r="G860" s="56" t="s">
        <v>77</v>
      </c>
      <c r="H860" s="56" t="s">
        <v>62</v>
      </c>
      <c r="I860" s="56" t="s">
        <v>59</v>
      </c>
      <c r="J860" s="56" t="s">
        <v>64</v>
      </c>
      <c r="K860" s="56">
        <v>13.1</v>
      </c>
      <c r="L860" s="56" t="s">
        <v>52</v>
      </c>
      <c r="M860" s="56">
        <v>19</v>
      </c>
      <c r="N860" s="56">
        <v>685</v>
      </c>
      <c r="O860" s="56">
        <v>73.3</v>
      </c>
      <c r="P860" s="56">
        <v>208</v>
      </c>
      <c r="Q860" s="56">
        <v>1.5</v>
      </c>
      <c r="R860" s="56" t="s">
        <v>53</v>
      </c>
      <c r="S860" s="56">
        <v>46.8</v>
      </c>
      <c r="T860" s="56">
        <v>456</v>
      </c>
      <c r="U860" s="56">
        <v>9.6999999999999993</v>
      </c>
      <c r="V860" s="56" t="s">
        <v>53</v>
      </c>
      <c r="W860" s="56">
        <v>13.9</v>
      </c>
      <c r="X860" s="56" t="s">
        <v>53</v>
      </c>
      <c r="Y860" s="56">
        <v>8.5</v>
      </c>
      <c r="Z860" s="56" t="s">
        <v>53</v>
      </c>
      <c r="AA860" s="56">
        <v>45</v>
      </c>
      <c r="AB860" s="56">
        <v>391</v>
      </c>
      <c r="AC860" s="56">
        <v>31</v>
      </c>
      <c r="AD860" s="56" t="s">
        <v>53</v>
      </c>
      <c r="AF860" s="56">
        <v>701</v>
      </c>
      <c r="AG860" s="56" t="s">
        <v>2148</v>
      </c>
      <c r="AH860" s="56">
        <v>685</v>
      </c>
      <c r="AJ860" s="56">
        <v>208</v>
      </c>
      <c r="AL860" s="56">
        <v>801</v>
      </c>
      <c r="AM860" s="56" t="s">
        <v>2148</v>
      </c>
      <c r="AN860" s="56">
        <v>456</v>
      </c>
      <c r="AP860" s="56">
        <v>801</v>
      </c>
      <c r="AQ860" s="56" t="s">
        <v>2148</v>
      </c>
      <c r="AR860" s="56">
        <v>801</v>
      </c>
      <c r="AS860" s="56" t="s">
        <v>2148</v>
      </c>
      <c r="AT860" s="56">
        <v>801</v>
      </c>
      <c r="AU860" s="56" t="s">
        <v>2148</v>
      </c>
      <c r="AV860" s="56">
        <v>391</v>
      </c>
      <c r="AX860" s="56">
        <v>801</v>
      </c>
      <c r="AY860" s="56" t="s">
        <v>2148</v>
      </c>
      <c r="AZ860" s="56">
        <v>875.5</v>
      </c>
      <c r="BB860" s="56">
        <v>1100.5</v>
      </c>
    </row>
    <row r="861" spans="1:54" ht="16" x14ac:dyDescent="0.2">
      <c r="A861" s="56">
        <v>860</v>
      </c>
      <c r="B861" s="56" t="s">
        <v>44</v>
      </c>
      <c r="D861" s="56" t="s">
        <v>1186</v>
      </c>
      <c r="E861" s="56" t="s">
        <v>487</v>
      </c>
      <c r="F861" s="56" t="s">
        <v>76</v>
      </c>
      <c r="G861" s="56" t="s">
        <v>58</v>
      </c>
      <c r="H861" s="56" t="s">
        <v>88</v>
      </c>
      <c r="I861" s="56" t="s">
        <v>63</v>
      </c>
      <c r="J861" s="56" t="s">
        <v>64</v>
      </c>
      <c r="K861" s="56">
        <v>19.100000000000001</v>
      </c>
      <c r="L861" s="56">
        <v>645</v>
      </c>
      <c r="M861" s="56">
        <v>25.5</v>
      </c>
      <c r="N861" s="56">
        <v>532</v>
      </c>
      <c r="O861" s="56">
        <v>82.2</v>
      </c>
      <c r="P861" s="56">
        <v>157</v>
      </c>
      <c r="Q861" s="56">
        <v>1.4</v>
      </c>
      <c r="R861" s="56" t="s">
        <v>53</v>
      </c>
      <c r="S861" s="56">
        <v>13.9</v>
      </c>
      <c r="T861" s="56" t="s">
        <v>53</v>
      </c>
      <c r="U861" s="56">
        <v>13.4</v>
      </c>
      <c r="V861" s="56" t="s">
        <v>53</v>
      </c>
      <c r="W861" s="56">
        <v>16.5</v>
      </c>
      <c r="X861" s="56" t="s">
        <v>53</v>
      </c>
      <c r="Y861" s="56">
        <v>4.2</v>
      </c>
      <c r="Z861" s="56" t="s">
        <v>53</v>
      </c>
      <c r="AA861" s="56">
        <v>11.6</v>
      </c>
      <c r="AB861" s="56" t="s">
        <v>53</v>
      </c>
      <c r="AC861" s="56">
        <v>27.9</v>
      </c>
      <c r="AD861" s="56" t="s">
        <v>53</v>
      </c>
      <c r="AF861" s="56">
        <v>645</v>
      </c>
      <c r="AH861" s="56">
        <v>532</v>
      </c>
      <c r="AJ861" s="56">
        <v>157</v>
      </c>
      <c r="AL861" s="56">
        <v>801</v>
      </c>
      <c r="AM861" s="56" t="s">
        <v>2148</v>
      </c>
      <c r="AN861" s="56">
        <v>801</v>
      </c>
      <c r="AO861" s="56" t="s">
        <v>2148</v>
      </c>
      <c r="AP861" s="56">
        <v>801</v>
      </c>
      <c r="AQ861" s="56" t="s">
        <v>2148</v>
      </c>
      <c r="AR861" s="56">
        <v>801</v>
      </c>
      <c r="AS861" s="56" t="s">
        <v>2148</v>
      </c>
      <c r="AT861" s="56">
        <v>801</v>
      </c>
      <c r="AU861" s="56" t="s">
        <v>2148</v>
      </c>
      <c r="AV861" s="56">
        <v>801</v>
      </c>
      <c r="AW861" s="56" t="s">
        <v>2148</v>
      </c>
      <c r="AX861" s="56">
        <v>801</v>
      </c>
      <c r="AY861" s="56" t="s">
        <v>2148</v>
      </c>
      <c r="AZ861" s="56">
        <v>875.5</v>
      </c>
    </row>
    <row r="862" spans="1:54" ht="16" x14ac:dyDescent="0.2">
      <c r="A862" s="56">
        <v>861</v>
      </c>
      <c r="B862" s="56" t="s">
        <v>44</v>
      </c>
      <c r="C862" s="56" t="s">
        <v>89</v>
      </c>
      <c r="D862" s="56" t="s">
        <v>852</v>
      </c>
      <c r="E862" s="56" t="s">
        <v>75</v>
      </c>
      <c r="F862" s="56" t="s">
        <v>76</v>
      </c>
      <c r="G862" s="56" t="s">
        <v>77</v>
      </c>
      <c r="H862" s="56" t="s">
        <v>62</v>
      </c>
      <c r="I862" s="56" t="s">
        <v>50</v>
      </c>
      <c r="J862" s="56" t="s">
        <v>64</v>
      </c>
      <c r="K862" s="56">
        <v>12.3</v>
      </c>
      <c r="L862" s="56" t="s">
        <v>52</v>
      </c>
      <c r="M862" s="56">
        <v>16.8</v>
      </c>
      <c r="N862" s="56" t="s">
        <v>52</v>
      </c>
      <c r="O862" s="56">
        <v>31.4</v>
      </c>
      <c r="P862" s="56">
        <v>609</v>
      </c>
      <c r="Q862" s="56">
        <v>34.4</v>
      </c>
      <c r="R862" s="56">
        <v>529</v>
      </c>
      <c r="S862" s="56">
        <v>4.9000000000000004</v>
      </c>
      <c r="T862" s="56" t="s">
        <v>53</v>
      </c>
      <c r="U862" s="56">
        <v>17</v>
      </c>
      <c r="V862" s="56">
        <v>780</v>
      </c>
      <c r="W862" s="56">
        <v>12.9</v>
      </c>
      <c r="X862" s="56" t="s">
        <v>53</v>
      </c>
      <c r="Y862" s="56">
        <v>46.1</v>
      </c>
      <c r="Z862" s="56" t="s">
        <v>53</v>
      </c>
      <c r="AA862" s="56">
        <v>13.5</v>
      </c>
      <c r="AB862" s="56" t="s">
        <v>53</v>
      </c>
      <c r="AC862" s="56">
        <v>30.8</v>
      </c>
      <c r="AD862" s="56" t="s">
        <v>53</v>
      </c>
      <c r="AF862" s="56">
        <v>701</v>
      </c>
      <c r="AG862" s="56" t="s">
        <v>2148</v>
      </c>
      <c r="AH862" s="56">
        <v>701</v>
      </c>
      <c r="AI862" s="56" t="s">
        <v>2148</v>
      </c>
      <c r="AJ862" s="56">
        <v>609</v>
      </c>
      <c r="AL862" s="56">
        <v>529</v>
      </c>
      <c r="AN862" s="56">
        <v>801</v>
      </c>
      <c r="AO862" s="56" t="s">
        <v>2148</v>
      </c>
      <c r="AP862" s="56">
        <v>780</v>
      </c>
      <c r="AR862" s="56">
        <v>801</v>
      </c>
      <c r="AS862" s="56" t="s">
        <v>2148</v>
      </c>
      <c r="AT862" s="56">
        <v>801</v>
      </c>
      <c r="AU862" s="56" t="s">
        <v>2148</v>
      </c>
      <c r="AV862" s="56">
        <v>801</v>
      </c>
      <c r="AW862" s="56" t="s">
        <v>2148</v>
      </c>
      <c r="AX862" s="56">
        <v>801</v>
      </c>
      <c r="AY862" s="56" t="s">
        <v>2148</v>
      </c>
      <c r="AZ862" s="56">
        <v>875.5</v>
      </c>
      <c r="BB862" s="56">
        <v>925.5</v>
      </c>
    </row>
    <row r="863" spans="1:54" ht="16" x14ac:dyDescent="0.2">
      <c r="A863" s="56">
        <v>862</v>
      </c>
      <c r="B863" s="56" t="s">
        <v>44</v>
      </c>
      <c r="C863" s="56" t="s">
        <v>93</v>
      </c>
      <c r="D863" s="56" t="s">
        <v>1078</v>
      </c>
      <c r="E863" s="56" t="s">
        <v>363</v>
      </c>
      <c r="F863" s="56" t="s">
        <v>69</v>
      </c>
      <c r="G863" s="56" t="s">
        <v>77</v>
      </c>
      <c r="H863" s="56" t="s">
        <v>88</v>
      </c>
      <c r="I863" s="56" t="s">
        <v>273</v>
      </c>
      <c r="J863" s="56" t="s">
        <v>64</v>
      </c>
      <c r="K863" s="56">
        <v>16.600000000000001</v>
      </c>
      <c r="L863" s="56" t="s">
        <v>52</v>
      </c>
      <c r="M863" s="56">
        <v>41.3</v>
      </c>
      <c r="N863" s="56">
        <v>329</v>
      </c>
      <c r="O863" s="56">
        <v>64.599999999999994</v>
      </c>
      <c r="P863" s="56">
        <v>273</v>
      </c>
      <c r="Q863" s="56">
        <v>1</v>
      </c>
      <c r="R863" s="56" t="s">
        <v>53</v>
      </c>
      <c r="S863" s="56">
        <v>2.6</v>
      </c>
      <c r="T863" s="56" t="s">
        <v>53</v>
      </c>
      <c r="U863" s="56">
        <v>66.900000000000006</v>
      </c>
      <c r="V863" s="56">
        <v>299</v>
      </c>
      <c r="W863" s="56">
        <v>62</v>
      </c>
      <c r="X863" s="56">
        <v>323</v>
      </c>
      <c r="Y863" s="56">
        <v>3.2</v>
      </c>
      <c r="Z863" s="56" t="s">
        <v>53</v>
      </c>
      <c r="AA863" s="56">
        <v>7.5</v>
      </c>
      <c r="AB863" s="56" t="s">
        <v>53</v>
      </c>
      <c r="AF863" s="56">
        <v>701</v>
      </c>
      <c r="AG863" s="56" t="s">
        <v>2148</v>
      </c>
      <c r="AH863" s="56">
        <v>329</v>
      </c>
      <c r="AJ863" s="56">
        <v>273</v>
      </c>
      <c r="AL863" s="56">
        <v>801</v>
      </c>
      <c r="AM863" s="56" t="s">
        <v>2148</v>
      </c>
      <c r="AN863" s="56">
        <v>801</v>
      </c>
      <c r="AO863" s="56" t="s">
        <v>2148</v>
      </c>
      <c r="AP863" s="56">
        <v>299</v>
      </c>
      <c r="AR863" s="56">
        <v>323</v>
      </c>
      <c r="AT863" s="56">
        <v>801</v>
      </c>
      <c r="AU863" s="56" t="s">
        <v>2148</v>
      </c>
      <c r="AV863" s="56">
        <v>801</v>
      </c>
      <c r="AW863" s="56" t="s">
        <v>2148</v>
      </c>
      <c r="AZ863" s="56">
        <v>875.5</v>
      </c>
      <c r="BB863" s="56">
        <v>825.5</v>
      </c>
    </row>
    <row r="864" spans="1:54" ht="16" x14ac:dyDescent="0.2">
      <c r="A864" s="56">
        <v>863</v>
      </c>
      <c r="B864" s="56" t="s">
        <v>44</v>
      </c>
      <c r="C864" s="56" t="s">
        <v>43</v>
      </c>
      <c r="D864" s="56" t="s">
        <v>1225</v>
      </c>
      <c r="E864" s="56" t="s">
        <v>574</v>
      </c>
      <c r="F864" s="56" t="s">
        <v>76</v>
      </c>
      <c r="G864" s="56" t="s">
        <v>77</v>
      </c>
      <c r="H864" s="56" t="s">
        <v>49</v>
      </c>
      <c r="I864" s="56" t="s">
        <v>50</v>
      </c>
      <c r="J864" s="56" t="s">
        <v>103</v>
      </c>
      <c r="K864" s="56">
        <v>20.100000000000001</v>
      </c>
      <c r="L864" s="56">
        <v>611</v>
      </c>
      <c r="M864" s="56">
        <v>33.299999999999997</v>
      </c>
      <c r="N864" s="56">
        <v>432</v>
      </c>
      <c r="O864" s="56">
        <v>28.5</v>
      </c>
      <c r="P864" s="56">
        <v>670</v>
      </c>
      <c r="Q864" s="56">
        <v>4.3</v>
      </c>
      <c r="R864" s="56" t="s">
        <v>53</v>
      </c>
      <c r="S864" s="56">
        <v>51.5</v>
      </c>
      <c r="T864" s="56">
        <v>429</v>
      </c>
      <c r="U864" s="56">
        <v>8.6999999999999993</v>
      </c>
      <c r="V864" s="56" t="s">
        <v>53</v>
      </c>
      <c r="W864" s="56">
        <v>13.5</v>
      </c>
      <c r="X864" s="56" t="s">
        <v>53</v>
      </c>
      <c r="Y864" s="56">
        <v>14.4</v>
      </c>
      <c r="Z864" s="56" t="s">
        <v>53</v>
      </c>
      <c r="AA864" s="56">
        <v>20.6</v>
      </c>
      <c r="AB864" s="56">
        <v>714</v>
      </c>
      <c r="AC864" s="56">
        <v>41.1</v>
      </c>
      <c r="AD864" s="56" t="s">
        <v>53</v>
      </c>
      <c r="AF864" s="56">
        <v>611</v>
      </c>
      <c r="AH864" s="56">
        <v>432</v>
      </c>
      <c r="AJ864" s="56">
        <v>670</v>
      </c>
      <c r="AL864" s="56">
        <v>801</v>
      </c>
      <c r="AM864" s="56" t="s">
        <v>2148</v>
      </c>
      <c r="AN864" s="56">
        <v>429</v>
      </c>
      <c r="AP864" s="56">
        <v>801</v>
      </c>
      <c r="AQ864" s="56" t="s">
        <v>2148</v>
      </c>
      <c r="AR864" s="56">
        <v>801</v>
      </c>
      <c r="AS864" s="56" t="s">
        <v>2148</v>
      </c>
      <c r="AT864" s="56">
        <v>801</v>
      </c>
      <c r="AU864" s="56" t="s">
        <v>2148</v>
      </c>
      <c r="AV864" s="56">
        <v>714</v>
      </c>
      <c r="AX864" s="56">
        <v>801</v>
      </c>
      <c r="AY864" s="56" t="s">
        <v>2148</v>
      </c>
      <c r="AZ864" s="56">
        <v>875.5</v>
      </c>
      <c r="BB864" s="56">
        <v>975.5</v>
      </c>
    </row>
    <row r="865" spans="1:54" ht="16" x14ac:dyDescent="0.2">
      <c r="A865" s="56">
        <v>864</v>
      </c>
      <c r="B865" s="56" t="s">
        <v>44</v>
      </c>
      <c r="C865" s="56" t="s">
        <v>89</v>
      </c>
      <c r="D865" s="56" t="s">
        <v>1116</v>
      </c>
      <c r="E865" s="56" t="s">
        <v>133</v>
      </c>
      <c r="F865" s="56" t="s">
        <v>69</v>
      </c>
      <c r="G865" s="56" t="s">
        <v>77</v>
      </c>
      <c r="H865" s="56" t="s">
        <v>82</v>
      </c>
      <c r="I865" s="56" t="s">
        <v>50</v>
      </c>
      <c r="J865" s="56" t="s">
        <v>64</v>
      </c>
      <c r="K865" s="56">
        <v>17.5</v>
      </c>
      <c r="L865" s="56" t="s">
        <v>52</v>
      </c>
      <c r="M865" s="56">
        <v>6.2</v>
      </c>
      <c r="N865" s="56" t="s">
        <v>52</v>
      </c>
      <c r="O865" s="56">
        <v>8.6999999999999993</v>
      </c>
      <c r="P865" s="56" t="s">
        <v>53</v>
      </c>
      <c r="Q865" s="56">
        <v>35.9</v>
      </c>
      <c r="R865" s="56">
        <v>517</v>
      </c>
      <c r="S865" s="56">
        <v>15.4</v>
      </c>
      <c r="T865" s="56">
        <v>798</v>
      </c>
      <c r="U865" s="56">
        <v>8.1999999999999993</v>
      </c>
      <c r="V865" s="56" t="s">
        <v>53</v>
      </c>
      <c r="W865" s="56">
        <v>12.6</v>
      </c>
      <c r="X865" s="56" t="s">
        <v>53</v>
      </c>
      <c r="Y865" s="56">
        <v>74.400000000000006</v>
      </c>
      <c r="Z865" s="56">
        <v>456</v>
      </c>
      <c r="AA865" s="56">
        <v>9.4</v>
      </c>
      <c r="AB865" s="56" t="s">
        <v>53</v>
      </c>
      <c r="AC865" s="56">
        <v>46.3</v>
      </c>
      <c r="AD865" s="56" t="s">
        <v>53</v>
      </c>
      <c r="AF865" s="56">
        <v>701</v>
      </c>
      <c r="AG865" s="56" t="s">
        <v>2148</v>
      </c>
      <c r="AH865" s="56">
        <v>701</v>
      </c>
      <c r="AI865" s="56" t="s">
        <v>2148</v>
      </c>
      <c r="AJ865" s="56">
        <v>801</v>
      </c>
      <c r="AK865" s="56" t="s">
        <v>2148</v>
      </c>
      <c r="AL865" s="56">
        <v>517</v>
      </c>
      <c r="AN865" s="56">
        <v>798</v>
      </c>
      <c r="AP865" s="56">
        <v>801</v>
      </c>
      <c r="AQ865" s="56" t="s">
        <v>2148</v>
      </c>
      <c r="AR865" s="56">
        <v>801</v>
      </c>
      <c r="AS865" s="56" t="s">
        <v>2148</v>
      </c>
      <c r="AT865" s="56">
        <v>456</v>
      </c>
      <c r="AV865" s="56">
        <v>801</v>
      </c>
      <c r="AW865" s="56" t="s">
        <v>2148</v>
      </c>
      <c r="AX865" s="56">
        <v>801</v>
      </c>
      <c r="AY865" s="56" t="s">
        <v>2148</v>
      </c>
      <c r="AZ865" s="56">
        <v>875.5</v>
      </c>
      <c r="BB865" s="56">
        <v>925.5</v>
      </c>
    </row>
    <row r="866" spans="1:54" ht="16" x14ac:dyDescent="0.2">
      <c r="A866" s="56">
        <v>865</v>
      </c>
      <c r="B866" s="56" t="s">
        <v>44</v>
      </c>
      <c r="C866" s="56" t="s">
        <v>128</v>
      </c>
      <c r="D866" s="56" t="s">
        <v>345</v>
      </c>
      <c r="E866" s="56" t="s">
        <v>75</v>
      </c>
      <c r="F866" s="56" t="s">
        <v>76</v>
      </c>
      <c r="G866" s="56" t="s">
        <v>77</v>
      </c>
      <c r="H866" s="56" t="s">
        <v>62</v>
      </c>
      <c r="I866" s="56" t="s">
        <v>50</v>
      </c>
      <c r="J866" s="56" t="s">
        <v>64</v>
      </c>
      <c r="K866" s="56">
        <v>6.6</v>
      </c>
      <c r="L866" s="56" t="s">
        <v>52</v>
      </c>
      <c r="M866" s="56">
        <v>5.6</v>
      </c>
      <c r="N866" s="56" t="s">
        <v>52</v>
      </c>
      <c r="O866" s="56">
        <v>60.4</v>
      </c>
      <c r="P866" s="56">
        <v>299</v>
      </c>
      <c r="Q866" s="56">
        <v>40.1</v>
      </c>
      <c r="R866" s="56">
        <v>469</v>
      </c>
      <c r="S866" s="56">
        <v>1.8</v>
      </c>
      <c r="T866" s="56" t="s">
        <v>53</v>
      </c>
      <c r="U866" s="56">
        <v>4.5</v>
      </c>
      <c r="V866" s="56" t="s">
        <v>53</v>
      </c>
      <c r="W866" s="56">
        <v>3.6</v>
      </c>
      <c r="X866" s="56" t="s">
        <v>53</v>
      </c>
      <c r="Y866" s="56">
        <v>60</v>
      </c>
      <c r="Z866" s="56">
        <v>693</v>
      </c>
      <c r="AA866" s="56">
        <v>1.3</v>
      </c>
      <c r="AB866" s="56" t="s">
        <v>53</v>
      </c>
      <c r="AC866" s="56">
        <v>43.3</v>
      </c>
      <c r="AD866" s="56" t="s">
        <v>53</v>
      </c>
      <c r="AF866" s="56">
        <v>701</v>
      </c>
      <c r="AG866" s="56" t="s">
        <v>2148</v>
      </c>
      <c r="AH866" s="56">
        <v>701</v>
      </c>
      <c r="AI866" s="56" t="s">
        <v>2148</v>
      </c>
      <c r="AJ866" s="56">
        <v>299</v>
      </c>
      <c r="AL866" s="56">
        <v>469</v>
      </c>
      <c r="AN866" s="56">
        <v>801</v>
      </c>
      <c r="AO866" s="56" t="s">
        <v>2148</v>
      </c>
      <c r="AP866" s="56">
        <v>801</v>
      </c>
      <c r="AQ866" s="56" t="s">
        <v>2148</v>
      </c>
      <c r="AR866" s="56">
        <v>801</v>
      </c>
      <c r="AS866" s="56" t="s">
        <v>2148</v>
      </c>
      <c r="AT866" s="56">
        <v>693</v>
      </c>
      <c r="AV866" s="56">
        <v>801</v>
      </c>
      <c r="AW866" s="56" t="s">
        <v>2148</v>
      </c>
      <c r="AX866" s="56">
        <v>801</v>
      </c>
      <c r="AY866" s="56" t="s">
        <v>2148</v>
      </c>
      <c r="AZ866" s="56">
        <v>875.5</v>
      </c>
      <c r="BB866" s="56">
        <v>775.5</v>
      </c>
    </row>
    <row r="867" spans="1:54" ht="16" x14ac:dyDescent="0.2">
      <c r="A867" s="56">
        <v>866</v>
      </c>
      <c r="B867" s="56" t="s">
        <v>44</v>
      </c>
      <c r="C867" s="56" t="s">
        <v>44</v>
      </c>
      <c r="D867" s="56" t="s">
        <v>815</v>
      </c>
      <c r="E867" s="56" t="s">
        <v>96</v>
      </c>
      <c r="F867" s="56" t="s">
        <v>76</v>
      </c>
      <c r="G867" s="56" t="s">
        <v>77</v>
      </c>
      <c r="H867" s="56" t="s">
        <v>82</v>
      </c>
      <c r="I867" s="56" t="s">
        <v>50</v>
      </c>
      <c r="J867" s="56" t="s">
        <v>64</v>
      </c>
      <c r="K867" s="56">
        <v>11.7</v>
      </c>
      <c r="L867" s="56" t="s">
        <v>52</v>
      </c>
      <c r="M867" s="56">
        <v>10.6</v>
      </c>
      <c r="N867" s="56" t="s">
        <v>52</v>
      </c>
      <c r="O867" s="56">
        <v>54.7</v>
      </c>
      <c r="P867" s="56">
        <v>343</v>
      </c>
      <c r="Q867" s="56">
        <v>21</v>
      </c>
      <c r="R867" s="56">
        <v>697</v>
      </c>
      <c r="S867" s="56">
        <v>8.4</v>
      </c>
      <c r="T867" s="56" t="s">
        <v>53</v>
      </c>
      <c r="U867" s="56">
        <v>20</v>
      </c>
      <c r="V867" s="56">
        <v>729</v>
      </c>
      <c r="W867" s="56">
        <v>25.1</v>
      </c>
      <c r="X867" s="56">
        <v>681</v>
      </c>
      <c r="Y867" s="56">
        <v>40.799999999999997</v>
      </c>
      <c r="Z867" s="56" t="s">
        <v>53</v>
      </c>
      <c r="AA867" s="56">
        <v>6.7</v>
      </c>
      <c r="AB867" s="56" t="s">
        <v>53</v>
      </c>
      <c r="AC867" s="56">
        <v>59.9</v>
      </c>
      <c r="AD867" s="56" t="s">
        <v>816</v>
      </c>
      <c r="AF867" s="56">
        <v>701</v>
      </c>
      <c r="AG867" s="56" t="s">
        <v>2148</v>
      </c>
      <c r="AH867" s="56">
        <v>701</v>
      </c>
      <c r="AI867" s="56" t="s">
        <v>2148</v>
      </c>
      <c r="AJ867" s="56">
        <v>343</v>
      </c>
      <c r="AL867" s="56">
        <v>697</v>
      </c>
      <c r="AN867" s="56">
        <v>801</v>
      </c>
      <c r="AO867" s="56" t="s">
        <v>2148</v>
      </c>
      <c r="AP867" s="56">
        <v>729</v>
      </c>
      <c r="AR867" s="56">
        <v>681</v>
      </c>
      <c r="AT867" s="56">
        <v>801</v>
      </c>
      <c r="AU867" s="56" t="s">
        <v>2148</v>
      </c>
      <c r="AV867" s="56">
        <v>801</v>
      </c>
      <c r="AW867" s="56" t="s">
        <v>2148</v>
      </c>
      <c r="AX867" s="56">
        <v>504</v>
      </c>
      <c r="AY867" s="56" t="s">
        <v>2147</v>
      </c>
      <c r="AZ867" s="56">
        <v>875.5</v>
      </c>
      <c r="BB867" s="56">
        <v>875.5</v>
      </c>
    </row>
    <row r="868" spans="1:54" ht="16" x14ac:dyDescent="0.2">
      <c r="A868" s="56">
        <v>867</v>
      </c>
      <c r="B868" s="56" t="s">
        <v>44</v>
      </c>
      <c r="D868" s="56" t="s">
        <v>687</v>
      </c>
      <c r="E868" s="56" t="s">
        <v>526</v>
      </c>
      <c r="F868" s="56" t="s">
        <v>76</v>
      </c>
      <c r="G868" s="56" t="s">
        <v>48</v>
      </c>
      <c r="H868" s="56" t="s">
        <v>62</v>
      </c>
      <c r="I868" s="56" t="s">
        <v>50</v>
      </c>
      <c r="J868" s="56" t="s">
        <v>51</v>
      </c>
      <c r="K868" s="56">
        <v>10</v>
      </c>
      <c r="L868" s="56" t="s">
        <v>52</v>
      </c>
      <c r="M868" s="56">
        <v>9.5</v>
      </c>
      <c r="N868" s="56" t="s">
        <v>52</v>
      </c>
      <c r="O868" s="56">
        <v>12.1</v>
      </c>
      <c r="P868" s="56" t="s">
        <v>53</v>
      </c>
      <c r="Q868" s="56">
        <v>19.600000000000001</v>
      </c>
      <c r="R868" s="56">
        <v>719</v>
      </c>
      <c r="S868" s="56">
        <v>100</v>
      </c>
      <c r="T868" s="56">
        <v>21</v>
      </c>
      <c r="U868" s="56">
        <v>11.1</v>
      </c>
      <c r="V868" s="56" t="s">
        <v>53</v>
      </c>
      <c r="W868" s="56">
        <v>13.8</v>
      </c>
      <c r="X868" s="56" t="s">
        <v>53</v>
      </c>
      <c r="Y868" s="56">
        <v>35.1</v>
      </c>
      <c r="Z868" s="56" t="s">
        <v>53</v>
      </c>
      <c r="AA868" s="56">
        <v>70.3</v>
      </c>
      <c r="AB868" s="56">
        <v>208</v>
      </c>
      <c r="AC868" s="56">
        <v>18.7</v>
      </c>
      <c r="AD868" s="56" t="s">
        <v>53</v>
      </c>
      <c r="AF868" s="56">
        <v>701</v>
      </c>
      <c r="AG868" s="56" t="s">
        <v>2148</v>
      </c>
      <c r="AH868" s="56">
        <v>701</v>
      </c>
      <c r="AI868" s="56" t="s">
        <v>2148</v>
      </c>
      <c r="AJ868" s="56">
        <v>801</v>
      </c>
      <c r="AK868" s="56" t="s">
        <v>2148</v>
      </c>
      <c r="AL868" s="56">
        <v>719</v>
      </c>
      <c r="AN868" s="56">
        <v>21</v>
      </c>
      <c r="AP868" s="56">
        <v>801</v>
      </c>
      <c r="AQ868" s="56" t="s">
        <v>2148</v>
      </c>
      <c r="AR868" s="56">
        <v>801</v>
      </c>
      <c r="AS868" s="56" t="s">
        <v>2148</v>
      </c>
      <c r="AT868" s="56">
        <v>801</v>
      </c>
      <c r="AU868" s="56" t="s">
        <v>2148</v>
      </c>
      <c r="AV868" s="56">
        <v>208</v>
      </c>
      <c r="AX868" s="56">
        <v>801</v>
      </c>
      <c r="AY868" s="56" t="s">
        <v>2148</v>
      </c>
      <c r="AZ868" s="56">
        <v>875.5</v>
      </c>
    </row>
    <row r="869" spans="1:54" ht="16" x14ac:dyDescent="0.2">
      <c r="A869" s="56">
        <v>868</v>
      </c>
      <c r="B869" s="56" t="s">
        <v>44</v>
      </c>
      <c r="C869" s="56" t="s">
        <v>93</v>
      </c>
      <c r="D869" s="56" t="s">
        <v>498</v>
      </c>
      <c r="E869" s="56" t="s">
        <v>80</v>
      </c>
      <c r="F869" s="56" t="s">
        <v>69</v>
      </c>
      <c r="G869" s="56" t="s">
        <v>77</v>
      </c>
      <c r="H869" s="56" t="s">
        <v>49</v>
      </c>
      <c r="I869" s="56" t="s">
        <v>59</v>
      </c>
      <c r="J869" s="56" t="s">
        <v>64</v>
      </c>
      <c r="K869" s="56">
        <v>7.9</v>
      </c>
      <c r="L869" s="56" t="s">
        <v>52</v>
      </c>
      <c r="M869" s="56">
        <v>5.5</v>
      </c>
      <c r="N869" s="56" t="s">
        <v>52</v>
      </c>
      <c r="O869" s="56">
        <v>6.1</v>
      </c>
      <c r="P869" s="56" t="s">
        <v>53</v>
      </c>
      <c r="Q869" s="56">
        <v>21.9</v>
      </c>
      <c r="R869" s="56">
        <v>686</v>
      </c>
      <c r="S869" s="56">
        <v>89.5</v>
      </c>
      <c r="T869" s="56">
        <v>227</v>
      </c>
      <c r="U869" s="56">
        <v>84.7</v>
      </c>
      <c r="V869" s="56">
        <v>196</v>
      </c>
      <c r="W869" s="56">
        <v>86.1</v>
      </c>
      <c r="X869" s="56">
        <v>167</v>
      </c>
      <c r="Y869" s="56">
        <v>59.4</v>
      </c>
      <c r="Z869" s="56">
        <v>702</v>
      </c>
      <c r="AA869" s="56">
        <v>8.6</v>
      </c>
      <c r="AB869" s="56" t="s">
        <v>53</v>
      </c>
      <c r="AC869" s="56">
        <v>40.1</v>
      </c>
      <c r="AD869" s="56" t="s">
        <v>53</v>
      </c>
      <c r="AF869" s="56">
        <v>701</v>
      </c>
      <c r="AG869" s="56" t="s">
        <v>2148</v>
      </c>
      <c r="AH869" s="56">
        <v>701</v>
      </c>
      <c r="AI869" s="56" t="s">
        <v>2148</v>
      </c>
      <c r="AJ869" s="56">
        <v>801</v>
      </c>
      <c r="AK869" s="56" t="s">
        <v>2148</v>
      </c>
      <c r="AL869" s="56">
        <v>686</v>
      </c>
      <c r="AN869" s="56">
        <v>227</v>
      </c>
      <c r="AP869" s="56">
        <v>196</v>
      </c>
      <c r="AR869" s="56">
        <v>167</v>
      </c>
      <c r="AT869" s="56">
        <v>702</v>
      </c>
      <c r="AV869" s="56">
        <v>801</v>
      </c>
      <c r="AW869" s="56" t="s">
        <v>2148</v>
      </c>
      <c r="AX869" s="56">
        <v>801</v>
      </c>
      <c r="AY869" s="56" t="s">
        <v>2148</v>
      </c>
      <c r="AZ869" s="56">
        <v>875.5</v>
      </c>
      <c r="BB869" s="56">
        <v>825.5</v>
      </c>
    </row>
    <row r="870" spans="1:54" ht="16" x14ac:dyDescent="0.2">
      <c r="A870" s="56">
        <v>869</v>
      </c>
      <c r="B870" s="56" t="s">
        <v>44</v>
      </c>
      <c r="C870" s="56" t="s">
        <v>172</v>
      </c>
      <c r="D870" s="56" t="s">
        <v>173</v>
      </c>
      <c r="E870" s="56" t="s">
        <v>174</v>
      </c>
      <c r="F870" s="56" t="s">
        <v>76</v>
      </c>
      <c r="G870" s="56" t="s">
        <v>48</v>
      </c>
      <c r="H870" s="56" t="s">
        <v>62</v>
      </c>
      <c r="I870" s="56" t="s">
        <v>50</v>
      </c>
      <c r="J870" s="56" t="s">
        <v>51</v>
      </c>
      <c r="K870" s="56">
        <v>4.9000000000000004</v>
      </c>
      <c r="L870" s="56" t="s">
        <v>52</v>
      </c>
      <c r="M870" s="56">
        <v>5.4</v>
      </c>
      <c r="N870" s="56" t="s">
        <v>52</v>
      </c>
      <c r="O870" s="56">
        <v>25.3</v>
      </c>
      <c r="P870" s="56">
        <v>728</v>
      </c>
      <c r="Q870" s="56">
        <v>22.7</v>
      </c>
      <c r="R870" s="56">
        <v>674</v>
      </c>
      <c r="S870" s="56">
        <v>100</v>
      </c>
      <c r="T870" s="56">
        <v>20</v>
      </c>
      <c r="U870" s="56">
        <v>98.9</v>
      </c>
      <c r="V870" s="56">
        <v>73</v>
      </c>
      <c r="W870" s="56">
        <v>91.3</v>
      </c>
      <c r="X870" s="56">
        <v>138</v>
      </c>
      <c r="Y870" s="56">
        <v>18.8</v>
      </c>
      <c r="Z870" s="56" t="s">
        <v>53</v>
      </c>
      <c r="AA870" s="56">
        <v>3.4</v>
      </c>
      <c r="AB870" s="56" t="s">
        <v>53</v>
      </c>
      <c r="AC870" s="56">
        <v>26.1</v>
      </c>
      <c r="AD870" s="56" t="s">
        <v>53</v>
      </c>
      <c r="AF870" s="56">
        <v>701</v>
      </c>
      <c r="AG870" s="56" t="s">
        <v>2148</v>
      </c>
      <c r="AH870" s="56">
        <v>701</v>
      </c>
      <c r="AI870" s="56" t="s">
        <v>2148</v>
      </c>
      <c r="AJ870" s="56">
        <v>728</v>
      </c>
      <c r="AL870" s="56">
        <v>674</v>
      </c>
      <c r="AN870" s="56">
        <v>20</v>
      </c>
      <c r="AP870" s="56">
        <v>73</v>
      </c>
      <c r="AR870" s="56">
        <v>138</v>
      </c>
      <c r="AT870" s="56">
        <v>801</v>
      </c>
      <c r="AU870" s="56" t="s">
        <v>2148</v>
      </c>
      <c r="AV870" s="56">
        <v>801</v>
      </c>
      <c r="AW870" s="56" t="s">
        <v>2148</v>
      </c>
      <c r="AX870" s="56">
        <v>801</v>
      </c>
      <c r="AY870" s="56" t="s">
        <v>2148</v>
      </c>
      <c r="AZ870" s="56">
        <v>875.5</v>
      </c>
      <c r="BB870" s="56">
        <v>725.5</v>
      </c>
    </row>
    <row r="871" spans="1:54" ht="16" x14ac:dyDescent="0.2">
      <c r="A871" s="56">
        <v>870</v>
      </c>
      <c r="B871" s="56" t="s">
        <v>44</v>
      </c>
      <c r="D871" s="56" t="s">
        <v>356</v>
      </c>
      <c r="E871" s="56" t="s">
        <v>357</v>
      </c>
      <c r="F871" s="56" t="s">
        <v>76</v>
      </c>
      <c r="G871" s="56" t="s">
        <v>58</v>
      </c>
      <c r="H871" s="56" t="s">
        <v>62</v>
      </c>
      <c r="I871" s="56" t="s">
        <v>59</v>
      </c>
      <c r="J871" s="56" t="s">
        <v>64</v>
      </c>
      <c r="K871" s="56">
        <v>6.7</v>
      </c>
      <c r="L871" s="56" t="s">
        <v>52</v>
      </c>
      <c r="M871" s="56">
        <v>14.4</v>
      </c>
      <c r="N871" s="56" t="s">
        <v>52</v>
      </c>
      <c r="O871" s="56">
        <v>10</v>
      </c>
      <c r="P871" s="56" t="s">
        <v>53</v>
      </c>
      <c r="Q871" s="56">
        <v>11.5</v>
      </c>
      <c r="R871" s="56" t="s">
        <v>53</v>
      </c>
      <c r="S871" s="56">
        <v>100</v>
      </c>
      <c r="T871" s="56">
        <v>66</v>
      </c>
      <c r="U871" s="56">
        <v>100</v>
      </c>
      <c r="V871" s="56">
        <v>2</v>
      </c>
      <c r="W871" s="56">
        <v>100</v>
      </c>
      <c r="X871" s="56">
        <v>26</v>
      </c>
      <c r="Y871" s="56">
        <v>13.7</v>
      </c>
      <c r="Z871" s="56" t="s">
        <v>53</v>
      </c>
      <c r="AA871" s="56">
        <v>55</v>
      </c>
      <c r="AB871" s="56">
        <v>303</v>
      </c>
      <c r="AC871" s="56">
        <v>18.7</v>
      </c>
      <c r="AD871" s="56" t="s">
        <v>53</v>
      </c>
      <c r="AF871" s="56">
        <v>701</v>
      </c>
      <c r="AG871" s="56" t="s">
        <v>2148</v>
      </c>
      <c r="AH871" s="56">
        <v>701</v>
      </c>
      <c r="AI871" s="56" t="s">
        <v>2148</v>
      </c>
      <c r="AJ871" s="56">
        <v>801</v>
      </c>
      <c r="AK871" s="56" t="s">
        <v>2148</v>
      </c>
      <c r="AL871" s="56">
        <v>801</v>
      </c>
      <c r="AM871" s="56" t="s">
        <v>2148</v>
      </c>
      <c r="AN871" s="56">
        <v>66</v>
      </c>
      <c r="AP871" s="56">
        <v>2</v>
      </c>
      <c r="AR871" s="56">
        <v>26</v>
      </c>
      <c r="AT871" s="56">
        <v>801</v>
      </c>
      <c r="AU871" s="56" t="s">
        <v>2148</v>
      </c>
      <c r="AV871" s="56">
        <v>303</v>
      </c>
      <c r="AX871" s="56">
        <v>801</v>
      </c>
      <c r="AY871" s="56" t="s">
        <v>2148</v>
      </c>
      <c r="AZ871" s="56">
        <v>875.5</v>
      </c>
    </row>
    <row r="872" spans="1:54" ht="16" x14ac:dyDescent="0.2">
      <c r="A872" s="56">
        <v>871</v>
      </c>
      <c r="B872" s="56" t="s">
        <v>44</v>
      </c>
      <c r="C872" s="56" t="s">
        <v>181</v>
      </c>
      <c r="D872" s="56" t="s">
        <v>182</v>
      </c>
      <c r="E872" s="56" t="s">
        <v>68</v>
      </c>
      <c r="F872" s="56" t="s">
        <v>69</v>
      </c>
      <c r="G872" s="56" t="s">
        <v>77</v>
      </c>
      <c r="H872" s="56" t="s">
        <v>88</v>
      </c>
      <c r="I872" s="56" t="s">
        <v>50</v>
      </c>
      <c r="J872" s="56" t="s">
        <v>64</v>
      </c>
      <c r="K872" s="56">
        <v>5</v>
      </c>
      <c r="L872" s="56" t="s">
        <v>52</v>
      </c>
      <c r="M872" s="56">
        <v>10.3</v>
      </c>
      <c r="N872" s="56" t="s">
        <v>52</v>
      </c>
      <c r="O872" s="56">
        <v>63.9</v>
      </c>
      <c r="P872" s="56">
        <v>277</v>
      </c>
      <c r="Q872" s="56">
        <v>10.4</v>
      </c>
      <c r="R872" s="56" t="s">
        <v>53</v>
      </c>
      <c r="S872" s="56">
        <v>12.2</v>
      </c>
      <c r="T872" s="56" t="s">
        <v>53</v>
      </c>
      <c r="U872" s="56">
        <v>74</v>
      </c>
      <c r="V872" s="56">
        <v>259</v>
      </c>
      <c r="W872" s="56">
        <v>75.8</v>
      </c>
      <c r="X872" s="56">
        <v>231</v>
      </c>
      <c r="Y872" s="56">
        <v>84.3</v>
      </c>
      <c r="Z872" s="56">
        <v>268</v>
      </c>
      <c r="AA872" s="56">
        <v>2</v>
      </c>
      <c r="AB872" s="56" t="s">
        <v>53</v>
      </c>
      <c r="AC872" s="56">
        <v>24.3</v>
      </c>
      <c r="AD872" s="56" t="s">
        <v>53</v>
      </c>
      <c r="AF872" s="56">
        <v>701</v>
      </c>
      <c r="AG872" s="56" t="s">
        <v>2148</v>
      </c>
      <c r="AH872" s="56">
        <v>701</v>
      </c>
      <c r="AI872" s="56" t="s">
        <v>2148</v>
      </c>
      <c r="AJ872" s="56">
        <v>277</v>
      </c>
      <c r="AL872" s="56">
        <v>801</v>
      </c>
      <c r="AM872" s="56" t="s">
        <v>2148</v>
      </c>
      <c r="AN872" s="56">
        <v>801</v>
      </c>
      <c r="AO872" s="56" t="s">
        <v>2148</v>
      </c>
      <c r="AP872" s="56">
        <v>259</v>
      </c>
      <c r="AR872" s="56">
        <v>231</v>
      </c>
      <c r="AT872" s="56">
        <v>268</v>
      </c>
      <c r="AV872" s="56">
        <v>801</v>
      </c>
      <c r="AW872" s="56" t="s">
        <v>2148</v>
      </c>
      <c r="AX872" s="56">
        <v>801</v>
      </c>
      <c r="AY872" s="56" t="s">
        <v>2148</v>
      </c>
      <c r="AZ872" s="56">
        <v>875.5</v>
      </c>
      <c r="BB872" s="56">
        <v>795.5</v>
      </c>
    </row>
    <row r="873" spans="1:54" ht="16" x14ac:dyDescent="0.2">
      <c r="A873" s="56">
        <v>872</v>
      </c>
      <c r="B873" s="56" t="s">
        <v>44</v>
      </c>
      <c r="C873" s="56" t="s">
        <v>89</v>
      </c>
      <c r="D873" s="56" t="s">
        <v>1082</v>
      </c>
      <c r="E873" s="56" t="s">
        <v>174</v>
      </c>
      <c r="F873" s="56" t="s">
        <v>76</v>
      </c>
      <c r="G873" s="56" t="s">
        <v>84</v>
      </c>
      <c r="H873" s="56" t="s">
        <v>82</v>
      </c>
      <c r="I873" s="56" t="s">
        <v>59</v>
      </c>
      <c r="J873" s="56" t="s">
        <v>64</v>
      </c>
      <c r="K873" s="56">
        <v>16.7</v>
      </c>
      <c r="L873" s="56" t="s">
        <v>52</v>
      </c>
      <c r="M873" s="56">
        <v>11.9</v>
      </c>
      <c r="N873" s="56" t="s">
        <v>52</v>
      </c>
      <c r="O873" s="56">
        <v>27.1</v>
      </c>
      <c r="P873" s="56">
        <v>696</v>
      </c>
      <c r="Q873" s="56">
        <v>2.4</v>
      </c>
      <c r="R873" s="56" t="s">
        <v>53</v>
      </c>
      <c r="S873" s="56">
        <v>91.9</v>
      </c>
      <c r="T873" s="56">
        <v>210</v>
      </c>
      <c r="U873" s="56">
        <v>18.5</v>
      </c>
      <c r="V873" s="56">
        <v>753</v>
      </c>
      <c r="W873" s="56">
        <v>24.6</v>
      </c>
      <c r="X873" s="56">
        <v>693</v>
      </c>
      <c r="Y873" s="56">
        <v>56.8</v>
      </c>
      <c r="Z873" s="56">
        <v>741</v>
      </c>
      <c r="AA873" s="56">
        <v>35.6</v>
      </c>
      <c r="AB873" s="56">
        <v>483</v>
      </c>
      <c r="AC873" s="56">
        <v>34.799999999999997</v>
      </c>
      <c r="AD873" s="56" t="s">
        <v>53</v>
      </c>
      <c r="AF873" s="56">
        <v>701</v>
      </c>
      <c r="AG873" s="56" t="s">
        <v>2148</v>
      </c>
      <c r="AH873" s="56">
        <v>701</v>
      </c>
      <c r="AI873" s="56" t="s">
        <v>2148</v>
      </c>
      <c r="AJ873" s="56">
        <v>696</v>
      </c>
      <c r="AL873" s="56">
        <v>801</v>
      </c>
      <c r="AM873" s="56" t="s">
        <v>2148</v>
      </c>
      <c r="AN873" s="56">
        <v>210</v>
      </c>
      <c r="AP873" s="56">
        <v>753</v>
      </c>
      <c r="AR873" s="56">
        <v>693</v>
      </c>
      <c r="AT873" s="56">
        <v>741</v>
      </c>
      <c r="AV873" s="56">
        <v>483</v>
      </c>
      <c r="AX873" s="56">
        <v>801</v>
      </c>
      <c r="AY873" s="56" t="s">
        <v>2148</v>
      </c>
      <c r="AZ873" s="56">
        <v>875.5</v>
      </c>
      <c r="BB873" s="56">
        <v>925.5</v>
      </c>
    </row>
    <row r="874" spans="1:54" ht="16" x14ac:dyDescent="0.2">
      <c r="A874" s="56">
        <v>873</v>
      </c>
      <c r="B874" s="56" t="s">
        <v>44</v>
      </c>
      <c r="C874" s="56" t="s">
        <v>93</v>
      </c>
      <c r="D874" s="56" t="s">
        <v>1395</v>
      </c>
      <c r="E874" s="56" t="s">
        <v>109</v>
      </c>
      <c r="F874" s="56" t="s">
        <v>47</v>
      </c>
      <c r="G874" s="56" t="s">
        <v>84</v>
      </c>
      <c r="H874" s="56" t="s">
        <v>62</v>
      </c>
      <c r="I874" s="56" t="s">
        <v>50</v>
      </c>
      <c r="J874" s="56" t="s">
        <v>64</v>
      </c>
      <c r="K874" s="56">
        <v>26.6</v>
      </c>
      <c r="L874" s="56">
        <v>474</v>
      </c>
      <c r="M874" s="56">
        <v>33.9</v>
      </c>
      <c r="N874" s="56">
        <v>423</v>
      </c>
      <c r="O874" s="56">
        <v>17</v>
      </c>
      <c r="P874" s="56" t="s">
        <v>53</v>
      </c>
      <c r="Q874" s="56">
        <v>3.1</v>
      </c>
      <c r="R874" s="56" t="s">
        <v>53</v>
      </c>
      <c r="S874" s="56">
        <v>6.7</v>
      </c>
      <c r="T874" s="56" t="s">
        <v>53</v>
      </c>
      <c r="U874" s="56">
        <v>2.1</v>
      </c>
      <c r="V874" s="56" t="s">
        <v>53</v>
      </c>
      <c r="W874" s="56">
        <v>6.6</v>
      </c>
      <c r="X874" s="56" t="s">
        <v>53</v>
      </c>
      <c r="Y874" s="56">
        <v>47.4</v>
      </c>
      <c r="Z874" s="56" t="s">
        <v>53</v>
      </c>
      <c r="AA874" s="56">
        <v>12.7</v>
      </c>
      <c r="AB874" s="56" t="s">
        <v>53</v>
      </c>
      <c r="AC874" s="56">
        <v>56.3</v>
      </c>
      <c r="AD874" s="56" t="s">
        <v>1090</v>
      </c>
      <c r="AF874" s="56">
        <v>474</v>
      </c>
      <c r="AH874" s="56">
        <v>423</v>
      </c>
      <c r="AJ874" s="56">
        <v>801</v>
      </c>
      <c r="AK874" s="56" t="s">
        <v>2148</v>
      </c>
      <c r="AL874" s="56">
        <v>801</v>
      </c>
      <c r="AM874" s="56" t="s">
        <v>2148</v>
      </c>
      <c r="AN874" s="56">
        <v>801</v>
      </c>
      <c r="AO874" s="56" t="s">
        <v>2148</v>
      </c>
      <c r="AP874" s="56">
        <v>801</v>
      </c>
      <c r="AQ874" s="56" t="s">
        <v>2148</v>
      </c>
      <c r="AR874" s="56">
        <v>801</v>
      </c>
      <c r="AS874" s="56" t="s">
        <v>2148</v>
      </c>
      <c r="AT874" s="56">
        <v>801</v>
      </c>
      <c r="AU874" s="56" t="s">
        <v>2148</v>
      </c>
      <c r="AV874" s="56">
        <v>801</v>
      </c>
      <c r="AW874" s="56" t="s">
        <v>2148</v>
      </c>
      <c r="AX874" s="56">
        <v>573</v>
      </c>
      <c r="AY874" s="56" t="s">
        <v>2147</v>
      </c>
      <c r="AZ874" s="56">
        <v>875.5</v>
      </c>
      <c r="BB874" s="56">
        <v>825.5</v>
      </c>
    </row>
    <row r="875" spans="1:54" ht="16" x14ac:dyDescent="0.2">
      <c r="A875" s="56">
        <v>874</v>
      </c>
      <c r="B875" s="56" t="s">
        <v>44</v>
      </c>
      <c r="C875" s="56" t="s">
        <v>65</v>
      </c>
      <c r="D875" s="56" t="s">
        <v>241</v>
      </c>
      <c r="E875" s="56" t="s">
        <v>75</v>
      </c>
      <c r="F875" s="56" t="s">
        <v>76</v>
      </c>
      <c r="G875" s="56" t="s">
        <v>77</v>
      </c>
      <c r="H875" s="56" t="s">
        <v>82</v>
      </c>
      <c r="I875" s="56" t="s">
        <v>50</v>
      </c>
      <c r="J875" s="56" t="s">
        <v>64</v>
      </c>
      <c r="K875" s="56">
        <v>5.8</v>
      </c>
      <c r="L875" s="56" t="s">
        <v>52</v>
      </c>
      <c r="M875" s="56">
        <v>4.7</v>
      </c>
      <c r="N875" s="56" t="s">
        <v>52</v>
      </c>
      <c r="O875" s="56">
        <v>15.6</v>
      </c>
      <c r="P875" s="56" t="s">
        <v>53</v>
      </c>
      <c r="Q875" s="56">
        <v>65</v>
      </c>
      <c r="R875" s="56">
        <v>248</v>
      </c>
      <c r="Y875" s="56">
        <v>58.3</v>
      </c>
      <c r="Z875" s="56">
        <v>716</v>
      </c>
      <c r="AA875" s="56">
        <v>1.2</v>
      </c>
      <c r="AB875" s="56" t="s">
        <v>53</v>
      </c>
      <c r="AC875" s="56">
        <v>30</v>
      </c>
      <c r="AD875" s="56" t="s">
        <v>53</v>
      </c>
      <c r="AF875" s="56">
        <v>701</v>
      </c>
      <c r="AG875" s="56" t="s">
        <v>2148</v>
      </c>
      <c r="AH875" s="56">
        <v>701</v>
      </c>
      <c r="AI875" s="56" t="s">
        <v>2148</v>
      </c>
      <c r="AJ875" s="56">
        <v>801</v>
      </c>
      <c r="AK875" s="56" t="s">
        <v>2148</v>
      </c>
      <c r="AL875" s="56">
        <v>248</v>
      </c>
      <c r="AT875" s="56">
        <v>716</v>
      </c>
      <c r="AV875" s="56">
        <v>801</v>
      </c>
      <c r="AW875" s="56" t="s">
        <v>2148</v>
      </c>
      <c r="AX875" s="56">
        <v>801</v>
      </c>
      <c r="AY875" s="56" t="s">
        <v>2148</v>
      </c>
      <c r="AZ875" s="56">
        <v>875.5</v>
      </c>
      <c r="BB875" s="56">
        <v>1100.5</v>
      </c>
    </row>
    <row r="876" spans="1:54" ht="16" x14ac:dyDescent="0.2">
      <c r="A876" s="56">
        <v>875</v>
      </c>
      <c r="B876" s="56" t="s">
        <v>44</v>
      </c>
      <c r="C876" s="56" t="s">
        <v>93</v>
      </c>
      <c r="D876" s="56" t="s">
        <v>924</v>
      </c>
      <c r="E876" s="56" t="s">
        <v>80</v>
      </c>
      <c r="F876" s="56" t="s">
        <v>69</v>
      </c>
      <c r="G876" s="56" t="s">
        <v>77</v>
      </c>
      <c r="H876" s="56" t="s">
        <v>49</v>
      </c>
      <c r="I876" s="56" t="s">
        <v>50</v>
      </c>
      <c r="J876" s="56" t="s">
        <v>64</v>
      </c>
      <c r="K876" s="56">
        <v>13.5</v>
      </c>
      <c r="L876" s="56" t="s">
        <v>52</v>
      </c>
      <c r="M876" s="56">
        <v>12</v>
      </c>
      <c r="N876" s="56" t="s">
        <v>52</v>
      </c>
      <c r="O876" s="56">
        <v>9.6</v>
      </c>
      <c r="P876" s="56" t="s">
        <v>53</v>
      </c>
      <c r="Q876" s="56">
        <v>20.399999999999999</v>
      </c>
      <c r="R876" s="56">
        <v>707</v>
      </c>
      <c r="S876" s="56">
        <v>53.8</v>
      </c>
      <c r="T876" s="56">
        <v>420</v>
      </c>
      <c r="U876" s="56">
        <v>21.2</v>
      </c>
      <c r="V876" s="56">
        <v>707</v>
      </c>
      <c r="W876" s="56">
        <v>27.3</v>
      </c>
      <c r="X876" s="56">
        <v>648</v>
      </c>
      <c r="Y876" s="56">
        <v>89.7</v>
      </c>
      <c r="Z876" s="56">
        <v>178</v>
      </c>
      <c r="AA876" s="56">
        <v>11.5</v>
      </c>
      <c r="AB876" s="56" t="s">
        <v>53</v>
      </c>
      <c r="AC876" s="56">
        <v>53.9</v>
      </c>
      <c r="AD876" s="56" t="s">
        <v>854</v>
      </c>
      <c r="AF876" s="56">
        <v>701</v>
      </c>
      <c r="AG876" s="56" t="s">
        <v>2148</v>
      </c>
      <c r="AH876" s="56">
        <v>701</v>
      </c>
      <c r="AI876" s="56" t="s">
        <v>2148</v>
      </c>
      <c r="AJ876" s="56">
        <v>801</v>
      </c>
      <c r="AK876" s="56" t="s">
        <v>2148</v>
      </c>
      <c r="AL876" s="56">
        <v>707</v>
      </c>
      <c r="AN876" s="56">
        <v>420</v>
      </c>
      <c r="AP876" s="56">
        <v>707</v>
      </c>
      <c r="AR876" s="56">
        <v>648</v>
      </c>
      <c r="AT876" s="56">
        <v>178</v>
      </c>
      <c r="AV876" s="56">
        <v>801</v>
      </c>
      <c r="AW876" s="56" t="s">
        <v>2148</v>
      </c>
      <c r="AX876" s="56">
        <v>624</v>
      </c>
      <c r="AY876" s="56" t="s">
        <v>2147</v>
      </c>
      <c r="AZ876" s="56">
        <v>875.5</v>
      </c>
      <c r="BB876" s="56">
        <v>825.5</v>
      </c>
    </row>
    <row r="877" spans="1:54" ht="16" x14ac:dyDescent="0.2">
      <c r="A877" s="56">
        <v>876</v>
      </c>
      <c r="B877" s="56" t="s">
        <v>44</v>
      </c>
      <c r="C877" s="56" t="s">
        <v>89</v>
      </c>
      <c r="D877" s="56" t="s">
        <v>957</v>
      </c>
      <c r="E877" s="56" t="s">
        <v>46</v>
      </c>
      <c r="F877" s="56" t="s">
        <v>47</v>
      </c>
      <c r="G877" s="56" t="s">
        <v>84</v>
      </c>
      <c r="H877" s="56" t="s">
        <v>49</v>
      </c>
      <c r="I877" s="56" t="s">
        <v>50</v>
      </c>
      <c r="J877" s="56" t="s">
        <v>64</v>
      </c>
      <c r="K877" s="56">
        <v>14.1</v>
      </c>
      <c r="L877" s="56" t="s">
        <v>52</v>
      </c>
      <c r="M877" s="56">
        <v>12.9</v>
      </c>
      <c r="N877" s="56" t="s">
        <v>52</v>
      </c>
      <c r="O877" s="56">
        <v>9.6</v>
      </c>
      <c r="P877" s="56" t="s">
        <v>53</v>
      </c>
      <c r="Q877" s="56">
        <v>23.8</v>
      </c>
      <c r="R877" s="56">
        <v>659</v>
      </c>
      <c r="S877" s="56">
        <v>22.4</v>
      </c>
      <c r="T877" s="56">
        <v>682</v>
      </c>
      <c r="U877" s="56">
        <v>6.9</v>
      </c>
      <c r="V877" s="56" t="s">
        <v>53</v>
      </c>
      <c r="W877" s="56">
        <v>12.5</v>
      </c>
      <c r="X877" s="56" t="s">
        <v>53</v>
      </c>
      <c r="Y877" s="56">
        <v>63.4</v>
      </c>
      <c r="Z877" s="56">
        <v>644</v>
      </c>
      <c r="AA877" s="56">
        <v>36.799999999999997</v>
      </c>
      <c r="AB877" s="56">
        <v>471</v>
      </c>
      <c r="AC877" s="56">
        <v>75.400000000000006</v>
      </c>
      <c r="AD877" s="56" t="s">
        <v>901</v>
      </c>
      <c r="AF877" s="56">
        <v>701</v>
      </c>
      <c r="AG877" s="56" t="s">
        <v>2148</v>
      </c>
      <c r="AH877" s="56">
        <v>701</v>
      </c>
      <c r="AI877" s="56" t="s">
        <v>2148</v>
      </c>
      <c r="AJ877" s="56">
        <v>801</v>
      </c>
      <c r="AK877" s="56" t="s">
        <v>2148</v>
      </c>
      <c r="AL877" s="56">
        <v>659</v>
      </c>
      <c r="AN877" s="56">
        <v>682</v>
      </c>
      <c r="AP877" s="56">
        <v>801</v>
      </c>
      <c r="AQ877" s="56" t="s">
        <v>2148</v>
      </c>
      <c r="AR877" s="56">
        <v>801</v>
      </c>
      <c r="AS877" s="56" t="s">
        <v>2148</v>
      </c>
      <c r="AT877" s="56">
        <v>644</v>
      </c>
      <c r="AV877" s="56">
        <v>471</v>
      </c>
      <c r="AX877" s="56">
        <v>228</v>
      </c>
      <c r="AY877" s="56" t="s">
        <v>2147</v>
      </c>
      <c r="AZ877" s="56">
        <v>875.5</v>
      </c>
      <c r="BB877" s="56">
        <v>925.5</v>
      </c>
    </row>
    <row r="878" spans="1:54" ht="16" x14ac:dyDescent="0.2">
      <c r="A878" s="56">
        <v>877</v>
      </c>
      <c r="B878" s="56" t="s">
        <v>44</v>
      </c>
      <c r="C878" s="56" t="s">
        <v>89</v>
      </c>
      <c r="D878" s="56" t="s">
        <v>996</v>
      </c>
      <c r="E878" s="56" t="s">
        <v>130</v>
      </c>
      <c r="F878" s="56" t="s">
        <v>76</v>
      </c>
      <c r="G878" s="56" t="s">
        <v>77</v>
      </c>
      <c r="H878" s="56" t="s">
        <v>82</v>
      </c>
      <c r="I878" s="56" t="s">
        <v>50</v>
      </c>
      <c r="J878" s="56" t="s">
        <v>51</v>
      </c>
      <c r="K878" s="56">
        <v>14.7</v>
      </c>
      <c r="L878" s="56" t="s">
        <v>52</v>
      </c>
      <c r="M878" s="56">
        <v>11.8</v>
      </c>
      <c r="N878" s="56" t="s">
        <v>52</v>
      </c>
      <c r="O878" s="56">
        <v>50.3</v>
      </c>
      <c r="P878" s="56">
        <v>379</v>
      </c>
      <c r="Q878" s="56">
        <v>9.6999999999999993</v>
      </c>
      <c r="R878" s="56" t="s">
        <v>53</v>
      </c>
      <c r="S878" s="56">
        <v>2.9</v>
      </c>
      <c r="T878" s="56" t="s">
        <v>53</v>
      </c>
      <c r="U878" s="56">
        <v>17.399999999999999</v>
      </c>
      <c r="V878" s="56">
        <v>775</v>
      </c>
      <c r="W878" s="56">
        <v>20.7</v>
      </c>
      <c r="X878" s="56">
        <v>752</v>
      </c>
      <c r="Y878" s="56">
        <v>73.7</v>
      </c>
      <c r="Z878" s="56">
        <v>476</v>
      </c>
      <c r="AA878" s="56">
        <v>13.7</v>
      </c>
      <c r="AB878" s="56" t="s">
        <v>53</v>
      </c>
      <c r="AC878" s="56">
        <v>65</v>
      </c>
      <c r="AD878" s="56" t="s">
        <v>657</v>
      </c>
      <c r="AF878" s="56">
        <v>701</v>
      </c>
      <c r="AG878" s="56" t="s">
        <v>2148</v>
      </c>
      <c r="AH878" s="56">
        <v>701</v>
      </c>
      <c r="AI878" s="56" t="s">
        <v>2148</v>
      </c>
      <c r="AJ878" s="56">
        <v>379</v>
      </c>
      <c r="AL878" s="56">
        <v>801</v>
      </c>
      <c r="AM878" s="56" t="s">
        <v>2148</v>
      </c>
      <c r="AN878" s="56">
        <v>801</v>
      </c>
      <c r="AO878" s="56" t="s">
        <v>2148</v>
      </c>
      <c r="AP878" s="56">
        <v>775</v>
      </c>
      <c r="AR878" s="56">
        <v>752</v>
      </c>
      <c r="AT878" s="56">
        <v>476</v>
      </c>
      <c r="AV878" s="56">
        <v>801</v>
      </c>
      <c r="AW878" s="56" t="s">
        <v>2148</v>
      </c>
      <c r="AX878" s="56">
        <v>398</v>
      </c>
      <c r="AY878" s="56" t="s">
        <v>2147</v>
      </c>
      <c r="AZ878" s="56">
        <v>875.5</v>
      </c>
      <c r="BB878" s="56">
        <v>925.5</v>
      </c>
    </row>
    <row r="879" spans="1:54" ht="16" x14ac:dyDescent="0.2">
      <c r="A879" s="56">
        <v>878</v>
      </c>
      <c r="B879" s="56" t="s">
        <v>44</v>
      </c>
      <c r="C879" s="56" t="s">
        <v>44</v>
      </c>
      <c r="D879" s="56" t="s">
        <v>680</v>
      </c>
      <c r="E879" s="56" t="s">
        <v>209</v>
      </c>
      <c r="F879" s="56" t="s">
        <v>69</v>
      </c>
      <c r="G879" s="56" t="s">
        <v>58</v>
      </c>
      <c r="H879" s="56" t="s">
        <v>62</v>
      </c>
      <c r="I879" s="56" t="s">
        <v>50</v>
      </c>
      <c r="J879" s="56" t="s">
        <v>64</v>
      </c>
      <c r="K879" s="56">
        <v>9.8000000000000007</v>
      </c>
      <c r="L879" s="56" t="s">
        <v>52</v>
      </c>
      <c r="M879" s="56">
        <v>8.3000000000000007</v>
      </c>
      <c r="N879" s="56" t="s">
        <v>52</v>
      </c>
      <c r="O879" s="56">
        <v>68.8</v>
      </c>
      <c r="P879" s="56">
        <v>239</v>
      </c>
      <c r="Q879" s="56">
        <v>8.3000000000000007</v>
      </c>
      <c r="R879" s="56" t="s">
        <v>53</v>
      </c>
      <c r="S879" s="56">
        <v>14.3</v>
      </c>
      <c r="T879" s="56" t="s">
        <v>53</v>
      </c>
      <c r="U879" s="56">
        <v>38.799999999999997</v>
      </c>
      <c r="V879" s="56">
        <v>507</v>
      </c>
      <c r="W879" s="56">
        <v>41.5</v>
      </c>
      <c r="X879" s="56">
        <v>495</v>
      </c>
      <c r="Y879" s="56">
        <v>74.099999999999994</v>
      </c>
      <c r="Z879" s="56">
        <v>461</v>
      </c>
      <c r="AA879" s="56">
        <v>4.8</v>
      </c>
      <c r="AB879" s="56" t="s">
        <v>53</v>
      </c>
      <c r="AC879" s="56">
        <v>49.4</v>
      </c>
      <c r="AD879" s="56" t="s">
        <v>669</v>
      </c>
      <c r="AF879" s="56">
        <v>701</v>
      </c>
      <c r="AG879" s="56" t="s">
        <v>2148</v>
      </c>
      <c r="AH879" s="56">
        <v>701</v>
      </c>
      <c r="AI879" s="56" t="s">
        <v>2148</v>
      </c>
      <c r="AJ879" s="56">
        <v>239</v>
      </c>
      <c r="AL879" s="56">
        <v>801</v>
      </c>
      <c r="AM879" s="56" t="s">
        <v>2148</v>
      </c>
      <c r="AN879" s="56">
        <v>801</v>
      </c>
      <c r="AO879" s="56" t="s">
        <v>2148</v>
      </c>
      <c r="AP879" s="56">
        <v>507</v>
      </c>
      <c r="AR879" s="56">
        <v>495</v>
      </c>
      <c r="AT879" s="56">
        <v>461</v>
      </c>
      <c r="AV879" s="56">
        <v>801</v>
      </c>
      <c r="AW879" s="56" t="s">
        <v>2148</v>
      </c>
      <c r="AX879" s="56">
        <v>719</v>
      </c>
      <c r="AY879" s="56" t="s">
        <v>2147</v>
      </c>
      <c r="AZ879" s="56">
        <v>875.5</v>
      </c>
      <c r="BB879" s="56">
        <v>875.5</v>
      </c>
    </row>
    <row r="880" spans="1:54" ht="16" x14ac:dyDescent="0.2">
      <c r="A880" s="56">
        <v>879</v>
      </c>
      <c r="B880" s="56" t="s">
        <v>44</v>
      </c>
      <c r="C880" s="56" t="s">
        <v>65</v>
      </c>
      <c r="D880" s="56" t="s">
        <v>1181</v>
      </c>
      <c r="E880" s="56" t="s">
        <v>355</v>
      </c>
      <c r="F880" s="56" t="s">
        <v>76</v>
      </c>
      <c r="G880" s="56" t="s">
        <v>58</v>
      </c>
      <c r="H880" s="56" t="s">
        <v>62</v>
      </c>
      <c r="I880" s="56" t="s">
        <v>50</v>
      </c>
      <c r="J880" s="56" t="s">
        <v>103</v>
      </c>
      <c r="K880" s="56">
        <v>18.899999999999999</v>
      </c>
      <c r="L880" s="56">
        <v>651</v>
      </c>
      <c r="M880" s="56">
        <v>27</v>
      </c>
      <c r="N880" s="56">
        <v>508</v>
      </c>
      <c r="O880" s="56">
        <v>17.3</v>
      </c>
      <c r="P880" s="56" t="s">
        <v>53</v>
      </c>
      <c r="Q880" s="56">
        <v>9.1999999999999993</v>
      </c>
      <c r="R880" s="56" t="s">
        <v>53</v>
      </c>
      <c r="S880" s="56">
        <v>53.6</v>
      </c>
      <c r="T880" s="56">
        <v>422</v>
      </c>
      <c r="U880" s="56">
        <v>56.8</v>
      </c>
      <c r="V880" s="56">
        <v>365</v>
      </c>
      <c r="W880" s="56">
        <v>60.8</v>
      </c>
      <c r="X880" s="56">
        <v>334</v>
      </c>
      <c r="Y880" s="56">
        <v>26.9</v>
      </c>
      <c r="Z880" s="56" t="s">
        <v>53</v>
      </c>
      <c r="AA880" s="56">
        <v>5.0999999999999996</v>
      </c>
      <c r="AB880" s="56" t="s">
        <v>53</v>
      </c>
      <c r="AC880" s="56">
        <v>39.1</v>
      </c>
      <c r="AD880" s="56" t="s">
        <v>53</v>
      </c>
      <c r="AF880" s="56">
        <v>651</v>
      </c>
      <c r="AH880" s="56">
        <v>508</v>
      </c>
      <c r="AJ880" s="56">
        <v>801</v>
      </c>
      <c r="AK880" s="56" t="s">
        <v>2148</v>
      </c>
      <c r="AL880" s="56">
        <v>801</v>
      </c>
      <c r="AM880" s="56" t="s">
        <v>2148</v>
      </c>
      <c r="AN880" s="56">
        <v>422</v>
      </c>
      <c r="AP880" s="56">
        <v>365</v>
      </c>
      <c r="AR880" s="56">
        <v>334</v>
      </c>
      <c r="AT880" s="56">
        <v>801</v>
      </c>
      <c r="AU880" s="56" t="s">
        <v>2148</v>
      </c>
      <c r="AV880" s="56">
        <v>801</v>
      </c>
      <c r="AW880" s="56" t="s">
        <v>2148</v>
      </c>
      <c r="AX880" s="56">
        <v>801</v>
      </c>
      <c r="AY880" s="56" t="s">
        <v>2148</v>
      </c>
      <c r="AZ880" s="56">
        <v>875.5</v>
      </c>
      <c r="BB880" s="56">
        <v>1100.5</v>
      </c>
    </row>
    <row r="881" spans="1:54" ht="16" x14ac:dyDescent="0.2">
      <c r="A881" s="56">
        <v>880</v>
      </c>
      <c r="B881" s="56" t="s">
        <v>44</v>
      </c>
      <c r="C881" s="56" t="s">
        <v>44</v>
      </c>
      <c r="D881" s="56" t="s">
        <v>999</v>
      </c>
      <c r="E881" s="56" t="s">
        <v>205</v>
      </c>
      <c r="F881" s="56" t="s">
        <v>69</v>
      </c>
      <c r="G881" s="56" t="s">
        <v>84</v>
      </c>
      <c r="H881" s="56" t="s">
        <v>49</v>
      </c>
      <c r="I881" s="56" t="s">
        <v>50</v>
      </c>
      <c r="J881" s="56" t="s">
        <v>64</v>
      </c>
      <c r="K881" s="56">
        <v>14.8</v>
      </c>
      <c r="L881" s="56" t="s">
        <v>52</v>
      </c>
      <c r="M881" s="56">
        <v>5.9</v>
      </c>
      <c r="N881" s="56" t="s">
        <v>52</v>
      </c>
      <c r="O881" s="56">
        <v>12.3</v>
      </c>
      <c r="P881" s="56" t="s">
        <v>53</v>
      </c>
      <c r="Q881" s="56">
        <v>30.6</v>
      </c>
      <c r="R881" s="56">
        <v>582</v>
      </c>
      <c r="S881" s="56">
        <v>20.2</v>
      </c>
      <c r="T881" s="56">
        <v>709</v>
      </c>
      <c r="U881" s="56">
        <v>25</v>
      </c>
      <c r="V881" s="56">
        <v>665</v>
      </c>
      <c r="W881" s="56">
        <v>31</v>
      </c>
      <c r="X881" s="56">
        <v>603</v>
      </c>
      <c r="Y881" s="56">
        <v>88.1</v>
      </c>
      <c r="Z881" s="56">
        <v>201</v>
      </c>
      <c r="AA881" s="56">
        <v>4.5999999999999996</v>
      </c>
      <c r="AB881" s="56" t="s">
        <v>53</v>
      </c>
      <c r="AC881" s="56">
        <v>48.3</v>
      </c>
      <c r="AD881" s="56" t="s">
        <v>628</v>
      </c>
      <c r="AF881" s="56">
        <v>701</v>
      </c>
      <c r="AG881" s="56" t="s">
        <v>2148</v>
      </c>
      <c r="AH881" s="56">
        <v>701</v>
      </c>
      <c r="AI881" s="56" t="s">
        <v>2148</v>
      </c>
      <c r="AJ881" s="56">
        <v>801</v>
      </c>
      <c r="AK881" s="56" t="s">
        <v>2148</v>
      </c>
      <c r="AL881" s="56">
        <v>582</v>
      </c>
      <c r="AN881" s="56">
        <v>709</v>
      </c>
      <c r="AP881" s="56">
        <v>665</v>
      </c>
      <c r="AR881" s="56">
        <v>603</v>
      </c>
      <c r="AT881" s="56">
        <v>201</v>
      </c>
      <c r="AV881" s="56">
        <v>801</v>
      </c>
      <c r="AW881" s="56" t="s">
        <v>2148</v>
      </c>
      <c r="AX881" s="56">
        <v>749</v>
      </c>
      <c r="AY881" s="56" t="s">
        <v>2147</v>
      </c>
      <c r="AZ881" s="56">
        <v>875.5</v>
      </c>
      <c r="BB881" s="56">
        <v>875.5</v>
      </c>
    </row>
    <row r="882" spans="1:54" ht="16" x14ac:dyDescent="0.2">
      <c r="A882" s="56">
        <v>881</v>
      </c>
      <c r="B882" s="56" t="s">
        <v>44</v>
      </c>
      <c r="C882" s="56" t="s">
        <v>65</v>
      </c>
      <c r="D882" s="56" t="s">
        <v>1044</v>
      </c>
      <c r="E882" s="56" t="s">
        <v>130</v>
      </c>
      <c r="F882" s="56" t="s">
        <v>76</v>
      </c>
      <c r="G882" s="56" t="s">
        <v>58</v>
      </c>
      <c r="H882" s="56" t="s">
        <v>88</v>
      </c>
      <c r="I882" s="56" t="s">
        <v>50</v>
      </c>
      <c r="J882" s="56" t="s">
        <v>51</v>
      </c>
      <c r="K882" s="56">
        <v>15.9</v>
      </c>
      <c r="L882" s="56" t="s">
        <v>52</v>
      </c>
      <c r="M882" s="56">
        <v>29.7</v>
      </c>
      <c r="N882" s="56">
        <v>481</v>
      </c>
      <c r="O882" s="56">
        <v>66.8</v>
      </c>
      <c r="P882" s="56">
        <v>257</v>
      </c>
      <c r="Q882" s="56">
        <v>3.2</v>
      </c>
      <c r="R882" s="56" t="s">
        <v>53</v>
      </c>
      <c r="S882" s="56">
        <v>34.299999999999997</v>
      </c>
      <c r="T882" s="56">
        <v>543</v>
      </c>
      <c r="U882" s="56">
        <v>2.1</v>
      </c>
      <c r="V882" s="56" t="s">
        <v>53</v>
      </c>
      <c r="W882" s="56">
        <v>6.5</v>
      </c>
      <c r="X882" s="56" t="s">
        <v>53</v>
      </c>
      <c r="Y882" s="56">
        <v>23.3</v>
      </c>
      <c r="Z882" s="56" t="s">
        <v>53</v>
      </c>
      <c r="AA882" s="56">
        <v>3.5</v>
      </c>
      <c r="AB882" s="56" t="s">
        <v>53</v>
      </c>
      <c r="AC882" s="56">
        <v>46.7</v>
      </c>
      <c r="AD882" s="56" t="s">
        <v>71</v>
      </c>
      <c r="AF882" s="56">
        <v>701</v>
      </c>
      <c r="AG882" s="56" t="s">
        <v>2148</v>
      </c>
      <c r="AH882" s="56">
        <v>481</v>
      </c>
      <c r="AJ882" s="56">
        <v>257</v>
      </c>
      <c r="AL882" s="56">
        <v>801</v>
      </c>
      <c r="AM882" s="56" t="s">
        <v>2148</v>
      </c>
      <c r="AN882" s="56">
        <v>543</v>
      </c>
      <c r="AP882" s="56">
        <v>801</v>
      </c>
      <c r="AQ882" s="56" t="s">
        <v>2148</v>
      </c>
      <c r="AR882" s="56">
        <v>801</v>
      </c>
      <c r="AS882" s="56" t="s">
        <v>2148</v>
      </c>
      <c r="AT882" s="56">
        <v>801</v>
      </c>
      <c r="AU882" s="56" t="s">
        <v>2148</v>
      </c>
      <c r="AV882" s="56">
        <v>801</v>
      </c>
      <c r="AW882" s="56" t="s">
        <v>2148</v>
      </c>
      <c r="AX882" s="56">
        <v>799</v>
      </c>
      <c r="AY882" s="56" t="s">
        <v>2147</v>
      </c>
      <c r="AZ882" s="56">
        <v>875.5</v>
      </c>
      <c r="BB882" s="56">
        <v>1100.5</v>
      </c>
    </row>
    <row r="883" spans="1:54" ht="16" x14ac:dyDescent="0.2">
      <c r="A883" s="56">
        <v>882</v>
      </c>
      <c r="B883" s="56" t="s">
        <v>44</v>
      </c>
      <c r="C883" s="56" t="s">
        <v>44</v>
      </c>
      <c r="D883" s="56" t="s">
        <v>738</v>
      </c>
      <c r="E883" s="56" t="s">
        <v>46</v>
      </c>
      <c r="F883" s="56" t="s">
        <v>47</v>
      </c>
      <c r="G883" s="56" t="s">
        <v>77</v>
      </c>
      <c r="H883" s="56" t="s">
        <v>82</v>
      </c>
      <c r="I883" s="56" t="s">
        <v>59</v>
      </c>
      <c r="J883" s="56" t="s">
        <v>64</v>
      </c>
      <c r="K883" s="56">
        <v>10.6</v>
      </c>
      <c r="L883" s="56" t="s">
        <v>52</v>
      </c>
      <c r="M883" s="56">
        <v>12.8</v>
      </c>
      <c r="N883" s="56" t="s">
        <v>52</v>
      </c>
      <c r="O883" s="56">
        <v>12.2</v>
      </c>
      <c r="P883" s="56" t="s">
        <v>53</v>
      </c>
      <c r="Q883" s="56">
        <v>21.3</v>
      </c>
      <c r="R883" s="56">
        <v>694</v>
      </c>
      <c r="S883" s="56">
        <v>65</v>
      </c>
      <c r="T883" s="56">
        <v>358</v>
      </c>
      <c r="U883" s="56">
        <v>12</v>
      </c>
      <c r="V883" s="56" t="s">
        <v>53</v>
      </c>
      <c r="W883" s="56">
        <v>17.899999999999999</v>
      </c>
      <c r="X883" s="56">
        <v>799</v>
      </c>
      <c r="Y883" s="56">
        <v>71.400000000000006</v>
      </c>
      <c r="Z883" s="56">
        <v>509</v>
      </c>
      <c r="AA883" s="56">
        <v>30.6</v>
      </c>
      <c r="AB883" s="56">
        <v>543</v>
      </c>
      <c r="AC883" s="56">
        <v>50.5</v>
      </c>
      <c r="AD883" s="56">
        <v>695</v>
      </c>
      <c r="AF883" s="56">
        <v>701</v>
      </c>
      <c r="AG883" s="56" t="s">
        <v>2148</v>
      </c>
      <c r="AH883" s="56">
        <v>701</v>
      </c>
      <c r="AI883" s="56" t="s">
        <v>2148</v>
      </c>
      <c r="AJ883" s="56">
        <v>801</v>
      </c>
      <c r="AK883" s="56" t="s">
        <v>2148</v>
      </c>
      <c r="AL883" s="56">
        <v>694</v>
      </c>
      <c r="AN883" s="56">
        <v>358</v>
      </c>
      <c r="AP883" s="56">
        <v>801</v>
      </c>
      <c r="AQ883" s="56" t="s">
        <v>2148</v>
      </c>
      <c r="AR883" s="56">
        <v>799</v>
      </c>
      <c r="AT883" s="56">
        <v>509</v>
      </c>
      <c r="AV883" s="56">
        <v>543</v>
      </c>
      <c r="AX883" s="56">
        <v>695</v>
      </c>
      <c r="AZ883" s="56">
        <v>875.5</v>
      </c>
      <c r="BB883" s="56">
        <v>875.5</v>
      </c>
    </row>
    <row r="884" spans="1:54" ht="16" x14ac:dyDescent="0.2">
      <c r="A884" s="56">
        <v>883</v>
      </c>
      <c r="B884" s="56" t="s">
        <v>44</v>
      </c>
      <c r="C884" s="56" t="s">
        <v>43</v>
      </c>
      <c r="D884" s="56" t="s">
        <v>1508</v>
      </c>
      <c r="E884" s="56" t="s">
        <v>546</v>
      </c>
      <c r="F884" s="56" t="s">
        <v>76</v>
      </c>
      <c r="G884" s="56" t="s">
        <v>84</v>
      </c>
      <c r="H884" s="56" t="s">
        <v>82</v>
      </c>
      <c r="I884" s="56" t="s">
        <v>59</v>
      </c>
      <c r="J884" s="56" t="s">
        <v>64</v>
      </c>
      <c r="K884" s="56">
        <v>32.4</v>
      </c>
      <c r="L884" s="56">
        <v>380</v>
      </c>
      <c r="M884" s="56">
        <v>13.5</v>
      </c>
      <c r="N884" s="56" t="s">
        <v>52</v>
      </c>
      <c r="O884" s="56">
        <v>20.399999999999999</v>
      </c>
      <c r="P884" s="56" t="s">
        <v>53</v>
      </c>
      <c r="Q884" s="56">
        <v>6.9</v>
      </c>
      <c r="R884" s="56" t="s">
        <v>53</v>
      </c>
      <c r="S884" s="56">
        <v>7.4</v>
      </c>
      <c r="T884" s="56" t="s">
        <v>53</v>
      </c>
      <c r="U884" s="56">
        <v>2.7</v>
      </c>
      <c r="V884" s="56" t="s">
        <v>53</v>
      </c>
      <c r="W884" s="56">
        <v>7.2</v>
      </c>
      <c r="X884" s="56" t="s">
        <v>53</v>
      </c>
      <c r="Y884" s="56">
        <v>55.4</v>
      </c>
      <c r="Z884" s="56">
        <v>764</v>
      </c>
      <c r="AA884" s="56">
        <v>5.6</v>
      </c>
      <c r="AB884" s="56" t="s">
        <v>53</v>
      </c>
      <c r="AC884" s="56">
        <v>60.9</v>
      </c>
      <c r="AD884" s="56" t="s">
        <v>1099</v>
      </c>
      <c r="AF884" s="56">
        <v>380</v>
      </c>
      <c r="AH884" s="56">
        <v>701</v>
      </c>
      <c r="AI884" s="56" t="s">
        <v>2148</v>
      </c>
      <c r="AJ884" s="56">
        <v>801</v>
      </c>
      <c r="AK884" s="56" t="s">
        <v>2148</v>
      </c>
      <c r="AL884" s="56">
        <v>801</v>
      </c>
      <c r="AM884" s="56" t="s">
        <v>2148</v>
      </c>
      <c r="AN884" s="56">
        <v>801</v>
      </c>
      <c r="AO884" s="56" t="s">
        <v>2148</v>
      </c>
      <c r="AP884" s="56">
        <v>801</v>
      </c>
      <c r="AQ884" s="56" t="s">
        <v>2148</v>
      </c>
      <c r="AR884" s="56">
        <v>801</v>
      </c>
      <c r="AS884" s="56" t="s">
        <v>2148</v>
      </c>
      <c r="AT884" s="56">
        <v>764</v>
      </c>
      <c r="AV884" s="56">
        <v>801</v>
      </c>
      <c r="AW884" s="56" t="s">
        <v>2148</v>
      </c>
      <c r="AX884" s="56">
        <v>486</v>
      </c>
      <c r="AY884" s="56" t="s">
        <v>2147</v>
      </c>
      <c r="AZ884" s="56">
        <v>875.5</v>
      </c>
      <c r="BB884" s="56">
        <v>975.5</v>
      </c>
    </row>
    <row r="885" spans="1:54" ht="16" x14ac:dyDescent="0.2">
      <c r="A885" s="56">
        <v>884</v>
      </c>
      <c r="B885" s="56" t="s">
        <v>44</v>
      </c>
      <c r="C885" s="56" t="s">
        <v>44</v>
      </c>
      <c r="D885" s="56" t="s">
        <v>1031</v>
      </c>
      <c r="E885" s="56" t="s">
        <v>91</v>
      </c>
      <c r="F885" s="56" t="s">
        <v>76</v>
      </c>
      <c r="G885" s="56" t="s">
        <v>58</v>
      </c>
      <c r="H885" s="56" t="s">
        <v>62</v>
      </c>
      <c r="I885" s="56" t="s">
        <v>50</v>
      </c>
      <c r="J885" s="56" t="s">
        <v>64</v>
      </c>
      <c r="K885" s="56">
        <v>15.6</v>
      </c>
      <c r="L885" s="56" t="s">
        <v>52</v>
      </c>
      <c r="M885" s="56">
        <v>11.2</v>
      </c>
      <c r="N885" s="56" t="s">
        <v>52</v>
      </c>
      <c r="O885" s="56">
        <v>18.7</v>
      </c>
      <c r="P885" s="56" t="s">
        <v>53</v>
      </c>
      <c r="Q885" s="56">
        <v>40.299999999999997</v>
      </c>
      <c r="R885" s="56">
        <v>464</v>
      </c>
      <c r="S885" s="56">
        <v>11.6</v>
      </c>
      <c r="T885" s="56" t="s">
        <v>53</v>
      </c>
      <c r="U885" s="56">
        <v>11.3</v>
      </c>
      <c r="V885" s="56" t="s">
        <v>53</v>
      </c>
      <c r="W885" s="56">
        <v>15.3</v>
      </c>
      <c r="X885" s="56" t="s">
        <v>53</v>
      </c>
      <c r="Y885" s="56">
        <v>42.4</v>
      </c>
      <c r="Z885" s="56" t="s">
        <v>53</v>
      </c>
      <c r="AA885" s="56">
        <v>1.7</v>
      </c>
      <c r="AB885" s="56" t="s">
        <v>53</v>
      </c>
      <c r="AC885" s="56">
        <v>33.200000000000003</v>
      </c>
      <c r="AD885" s="56" t="s">
        <v>53</v>
      </c>
      <c r="AF885" s="56">
        <v>701</v>
      </c>
      <c r="AG885" s="56" t="s">
        <v>2148</v>
      </c>
      <c r="AH885" s="56">
        <v>701</v>
      </c>
      <c r="AI885" s="56" t="s">
        <v>2148</v>
      </c>
      <c r="AJ885" s="56">
        <v>801</v>
      </c>
      <c r="AK885" s="56" t="s">
        <v>2148</v>
      </c>
      <c r="AL885" s="56">
        <v>464</v>
      </c>
      <c r="AN885" s="56">
        <v>801</v>
      </c>
      <c r="AO885" s="56" t="s">
        <v>2148</v>
      </c>
      <c r="AP885" s="56">
        <v>801</v>
      </c>
      <c r="AQ885" s="56" t="s">
        <v>2148</v>
      </c>
      <c r="AR885" s="56">
        <v>801</v>
      </c>
      <c r="AS885" s="56" t="s">
        <v>2148</v>
      </c>
      <c r="AT885" s="56">
        <v>801</v>
      </c>
      <c r="AU885" s="56" t="s">
        <v>2148</v>
      </c>
      <c r="AV885" s="56">
        <v>801</v>
      </c>
      <c r="AW885" s="56" t="s">
        <v>2148</v>
      </c>
      <c r="AX885" s="56">
        <v>801</v>
      </c>
      <c r="AY885" s="56" t="s">
        <v>2148</v>
      </c>
      <c r="AZ885" s="56">
        <v>875.5</v>
      </c>
      <c r="BB885" s="56">
        <v>875.5</v>
      </c>
    </row>
    <row r="886" spans="1:54" ht="16" x14ac:dyDescent="0.2">
      <c r="A886" s="56">
        <v>885</v>
      </c>
      <c r="B886" s="56" t="s">
        <v>44</v>
      </c>
      <c r="C886" s="56" t="s">
        <v>93</v>
      </c>
      <c r="D886" s="56" t="s">
        <v>1148</v>
      </c>
      <c r="E886" s="56" t="s">
        <v>109</v>
      </c>
      <c r="F886" s="56" t="s">
        <v>47</v>
      </c>
      <c r="G886" s="56" t="s">
        <v>77</v>
      </c>
      <c r="H886" s="56" t="s">
        <v>49</v>
      </c>
      <c r="I886" s="56" t="s">
        <v>63</v>
      </c>
      <c r="J886" s="56" t="s">
        <v>51</v>
      </c>
      <c r="K886" s="56">
        <v>18</v>
      </c>
      <c r="L886" s="56">
        <v>681</v>
      </c>
      <c r="M886" s="56">
        <v>29.7</v>
      </c>
      <c r="N886" s="56">
        <v>480</v>
      </c>
      <c r="O886" s="56">
        <v>60.9</v>
      </c>
      <c r="P886" s="56">
        <v>295</v>
      </c>
      <c r="Q886" s="56">
        <v>1.4</v>
      </c>
      <c r="R886" s="56" t="s">
        <v>53</v>
      </c>
      <c r="S886" s="56">
        <v>6.2</v>
      </c>
      <c r="T886" s="56" t="s">
        <v>53</v>
      </c>
      <c r="U886" s="56">
        <v>5.2</v>
      </c>
      <c r="V886" s="56" t="s">
        <v>53</v>
      </c>
      <c r="W886" s="56">
        <v>9.5</v>
      </c>
      <c r="X886" s="56" t="s">
        <v>53</v>
      </c>
      <c r="Y886" s="56">
        <v>3.7</v>
      </c>
      <c r="Z886" s="56" t="s">
        <v>53</v>
      </c>
      <c r="AA886" s="56">
        <v>68.7</v>
      </c>
      <c r="AB886" s="56">
        <v>221</v>
      </c>
      <c r="AC886" s="56">
        <v>25.3</v>
      </c>
      <c r="AD886" s="56" t="s">
        <v>53</v>
      </c>
      <c r="AF886" s="56">
        <v>681</v>
      </c>
      <c r="AH886" s="56">
        <v>480</v>
      </c>
      <c r="AJ886" s="56">
        <v>295</v>
      </c>
      <c r="AL886" s="56">
        <v>801</v>
      </c>
      <c r="AM886" s="56" t="s">
        <v>2148</v>
      </c>
      <c r="AN886" s="56">
        <v>801</v>
      </c>
      <c r="AO886" s="56" t="s">
        <v>2148</v>
      </c>
      <c r="AP886" s="56">
        <v>801</v>
      </c>
      <c r="AQ886" s="56" t="s">
        <v>2148</v>
      </c>
      <c r="AR886" s="56">
        <v>801</v>
      </c>
      <c r="AS886" s="56" t="s">
        <v>2148</v>
      </c>
      <c r="AT886" s="56">
        <v>801</v>
      </c>
      <c r="AU886" s="56" t="s">
        <v>2148</v>
      </c>
      <c r="AV886" s="56">
        <v>221</v>
      </c>
      <c r="AX886" s="56">
        <v>801</v>
      </c>
      <c r="AY886" s="56" t="s">
        <v>2148</v>
      </c>
      <c r="AZ886" s="56">
        <v>875.5</v>
      </c>
      <c r="BB886" s="56">
        <v>825.5</v>
      </c>
    </row>
    <row r="887" spans="1:54" ht="16" x14ac:dyDescent="0.2">
      <c r="A887" s="56">
        <v>886</v>
      </c>
      <c r="B887" s="56" t="s">
        <v>44</v>
      </c>
      <c r="C887" s="56" t="s">
        <v>89</v>
      </c>
      <c r="D887" s="56" t="s">
        <v>1597</v>
      </c>
      <c r="E887" s="56" t="s">
        <v>125</v>
      </c>
      <c r="F887" s="56" t="s">
        <v>47</v>
      </c>
      <c r="G887" s="56" t="s">
        <v>84</v>
      </c>
      <c r="H887" s="56" t="s">
        <v>82</v>
      </c>
      <c r="I887" s="56" t="s">
        <v>59</v>
      </c>
      <c r="J887" s="56" t="s">
        <v>64</v>
      </c>
      <c r="K887" s="56">
        <v>39</v>
      </c>
      <c r="L887" s="56">
        <v>308</v>
      </c>
      <c r="M887" s="56">
        <v>23.3</v>
      </c>
      <c r="N887" s="56">
        <v>576</v>
      </c>
      <c r="O887" s="56">
        <v>8</v>
      </c>
      <c r="P887" s="56" t="s">
        <v>53</v>
      </c>
      <c r="Q887" s="56">
        <v>2.2999999999999998</v>
      </c>
      <c r="R887" s="56" t="s">
        <v>53</v>
      </c>
      <c r="S887" s="56">
        <v>1.6</v>
      </c>
      <c r="T887" s="56" t="s">
        <v>53</v>
      </c>
      <c r="U887" s="56">
        <v>2.2000000000000002</v>
      </c>
      <c r="V887" s="56" t="s">
        <v>53</v>
      </c>
      <c r="W887" s="56">
        <v>1.9</v>
      </c>
      <c r="X887" s="56" t="s">
        <v>53</v>
      </c>
      <c r="Y887" s="56">
        <v>41.3</v>
      </c>
      <c r="Z887" s="56" t="s">
        <v>53</v>
      </c>
      <c r="AA887" s="56">
        <v>20</v>
      </c>
      <c r="AB887" s="56">
        <v>726</v>
      </c>
      <c r="AC887" s="56">
        <v>39.1</v>
      </c>
      <c r="AD887" s="56" t="s">
        <v>53</v>
      </c>
      <c r="AF887" s="56">
        <v>308</v>
      </c>
      <c r="AH887" s="56">
        <v>576</v>
      </c>
      <c r="AJ887" s="56">
        <v>801</v>
      </c>
      <c r="AK887" s="56" t="s">
        <v>2148</v>
      </c>
      <c r="AL887" s="56">
        <v>801</v>
      </c>
      <c r="AM887" s="56" t="s">
        <v>2148</v>
      </c>
      <c r="AN887" s="56">
        <v>801</v>
      </c>
      <c r="AO887" s="56" t="s">
        <v>2148</v>
      </c>
      <c r="AP887" s="56">
        <v>801</v>
      </c>
      <c r="AQ887" s="56" t="s">
        <v>2148</v>
      </c>
      <c r="AR887" s="56">
        <v>801</v>
      </c>
      <c r="AS887" s="56" t="s">
        <v>2148</v>
      </c>
      <c r="AT887" s="56">
        <v>801</v>
      </c>
      <c r="AU887" s="56" t="s">
        <v>2148</v>
      </c>
      <c r="AV887" s="56">
        <v>726</v>
      </c>
      <c r="AX887" s="56">
        <v>801</v>
      </c>
      <c r="AY887" s="56" t="s">
        <v>2148</v>
      </c>
      <c r="AZ887" s="56">
        <v>875.5</v>
      </c>
      <c r="BB887" s="56">
        <v>925.5</v>
      </c>
    </row>
    <row r="888" spans="1:54" ht="16" x14ac:dyDescent="0.2">
      <c r="A888" s="56">
        <v>887</v>
      </c>
      <c r="B888" s="56" t="s">
        <v>44</v>
      </c>
      <c r="C888" s="56" t="s">
        <v>89</v>
      </c>
      <c r="D888" s="56" t="s">
        <v>952</v>
      </c>
      <c r="E888" s="56" t="s">
        <v>435</v>
      </c>
      <c r="F888" s="56" t="s">
        <v>69</v>
      </c>
      <c r="G888" s="56" t="s">
        <v>77</v>
      </c>
      <c r="H888" s="56" t="s">
        <v>49</v>
      </c>
      <c r="I888" s="56" t="s">
        <v>50</v>
      </c>
      <c r="J888" s="56" t="s">
        <v>64</v>
      </c>
      <c r="K888" s="56">
        <v>14</v>
      </c>
      <c r="L888" s="56" t="s">
        <v>52</v>
      </c>
      <c r="M888" s="56">
        <v>9.1</v>
      </c>
      <c r="N888" s="56" t="s">
        <v>52</v>
      </c>
      <c r="O888" s="56">
        <v>15.4</v>
      </c>
      <c r="P888" s="56" t="s">
        <v>53</v>
      </c>
      <c r="Q888" s="56">
        <v>32.5</v>
      </c>
      <c r="R888" s="56">
        <v>555</v>
      </c>
      <c r="S888" s="56">
        <v>4.5</v>
      </c>
      <c r="T888" s="56" t="s">
        <v>53</v>
      </c>
      <c r="U888" s="56">
        <v>11.4</v>
      </c>
      <c r="V888" s="56" t="s">
        <v>53</v>
      </c>
      <c r="W888" s="56">
        <v>8.6999999999999993</v>
      </c>
      <c r="X888" s="56" t="s">
        <v>53</v>
      </c>
      <c r="Y888" s="56">
        <v>81.5</v>
      </c>
      <c r="Z888" s="56">
        <v>323</v>
      </c>
      <c r="AA888" s="56">
        <v>5.0999999999999996</v>
      </c>
      <c r="AB888" s="56" t="s">
        <v>53</v>
      </c>
      <c r="AC888" s="56">
        <v>72.7</v>
      </c>
      <c r="AD888" s="56">
        <v>279</v>
      </c>
      <c r="AF888" s="56">
        <v>701</v>
      </c>
      <c r="AG888" s="56" t="s">
        <v>2148</v>
      </c>
      <c r="AH888" s="56">
        <v>701</v>
      </c>
      <c r="AI888" s="56" t="s">
        <v>2148</v>
      </c>
      <c r="AJ888" s="56">
        <v>801</v>
      </c>
      <c r="AK888" s="56" t="s">
        <v>2148</v>
      </c>
      <c r="AL888" s="56">
        <v>555</v>
      </c>
      <c r="AN888" s="56">
        <v>801</v>
      </c>
      <c r="AO888" s="56" t="s">
        <v>2148</v>
      </c>
      <c r="AP888" s="56">
        <v>801</v>
      </c>
      <c r="AQ888" s="56" t="s">
        <v>2148</v>
      </c>
      <c r="AR888" s="56">
        <v>801</v>
      </c>
      <c r="AS888" s="56" t="s">
        <v>2148</v>
      </c>
      <c r="AT888" s="56">
        <v>323</v>
      </c>
      <c r="AV888" s="56">
        <v>801</v>
      </c>
      <c r="AW888" s="56" t="s">
        <v>2148</v>
      </c>
      <c r="AX888" s="56">
        <v>279</v>
      </c>
      <c r="AZ888" s="56">
        <v>875.5</v>
      </c>
      <c r="BB888" s="56">
        <v>925.5</v>
      </c>
    </row>
    <row r="889" spans="1:54" ht="16" x14ac:dyDescent="0.2">
      <c r="A889" s="56">
        <v>888</v>
      </c>
      <c r="B889" s="56" t="s">
        <v>44</v>
      </c>
      <c r="C889" s="56" t="s">
        <v>89</v>
      </c>
      <c r="D889" s="56" t="s">
        <v>132</v>
      </c>
      <c r="E889" s="56" t="s">
        <v>133</v>
      </c>
      <c r="F889" s="56" t="s">
        <v>69</v>
      </c>
      <c r="G889" s="56" t="s">
        <v>58</v>
      </c>
      <c r="H889" s="56" t="s">
        <v>62</v>
      </c>
      <c r="I889" s="56" t="s">
        <v>50</v>
      </c>
      <c r="J889" s="56" t="s">
        <v>64</v>
      </c>
      <c r="K889" s="56">
        <v>4</v>
      </c>
      <c r="L889" s="56" t="s">
        <v>52</v>
      </c>
      <c r="M889" s="56">
        <v>1.8</v>
      </c>
      <c r="N889" s="56" t="s">
        <v>52</v>
      </c>
      <c r="O889" s="56">
        <v>8.4</v>
      </c>
      <c r="P889" s="56" t="s">
        <v>53</v>
      </c>
      <c r="Q889" s="56">
        <v>67.2</v>
      </c>
      <c r="R889" s="56">
        <v>234</v>
      </c>
      <c r="S889" s="56">
        <v>19.3</v>
      </c>
      <c r="T889" s="56">
        <v>722</v>
      </c>
      <c r="U889" s="56">
        <v>28.5</v>
      </c>
      <c r="V889" s="56">
        <v>607</v>
      </c>
      <c r="W889" s="56">
        <v>32.799999999999997</v>
      </c>
      <c r="X889" s="56">
        <v>580</v>
      </c>
      <c r="Y889" s="56">
        <v>40.5</v>
      </c>
      <c r="Z889" s="56" t="s">
        <v>53</v>
      </c>
      <c r="AA889" s="56">
        <v>2</v>
      </c>
      <c r="AB889" s="56" t="s">
        <v>53</v>
      </c>
      <c r="AC889" s="56">
        <v>36.700000000000003</v>
      </c>
      <c r="AD889" s="56" t="s">
        <v>53</v>
      </c>
      <c r="AF889" s="56">
        <v>701</v>
      </c>
      <c r="AG889" s="56" t="s">
        <v>2148</v>
      </c>
      <c r="AH889" s="56">
        <v>701</v>
      </c>
      <c r="AI889" s="56" t="s">
        <v>2148</v>
      </c>
      <c r="AJ889" s="56">
        <v>801</v>
      </c>
      <c r="AK889" s="56" t="s">
        <v>2148</v>
      </c>
      <c r="AL889" s="56">
        <v>234</v>
      </c>
      <c r="AN889" s="56">
        <v>722</v>
      </c>
      <c r="AP889" s="56">
        <v>607</v>
      </c>
      <c r="AR889" s="56">
        <v>580</v>
      </c>
      <c r="AT889" s="56">
        <v>801</v>
      </c>
      <c r="AU889" s="56" t="s">
        <v>2148</v>
      </c>
      <c r="AV889" s="56">
        <v>801</v>
      </c>
      <c r="AW889" s="56" t="s">
        <v>2148</v>
      </c>
      <c r="AX889" s="56">
        <v>801</v>
      </c>
      <c r="AY889" s="56" t="s">
        <v>2148</v>
      </c>
      <c r="AZ889" s="56">
        <v>875.5</v>
      </c>
      <c r="BB889" s="56">
        <v>925.5</v>
      </c>
    </row>
    <row r="890" spans="1:54" ht="16" x14ac:dyDescent="0.2">
      <c r="A890" s="56">
        <v>889</v>
      </c>
      <c r="B890" s="56" t="s">
        <v>44</v>
      </c>
      <c r="C890" s="56" t="s">
        <v>44</v>
      </c>
      <c r="D890" s="56" t="s">
        <v>1064</v>
      </c>
      <c r="E890" s="56" t="s">
        <v>216</v>
      </c>
      <c r="F890" s="56" t="s">
        <v>69</v>
      </c>
      <c r="G890" s="56" t="s">
        <v>77</v>
      </c>
      <c r="H890" s="56" t="s">
        <v>82</v>
      </c>
      <c r="I890" s="56" t="s">
        <v>50</v>
      </c>
      <c r="J890" s="56" t="s">
        <v>64</v>
      </c>
      <c r="K890" s="56">
        <v>16.2</v>
      </c>
      <c r="L890" s="56" t="s">
        <v>52</v>
      </c>
      <c r="M890" s="56">
        <v>11.4</v>
      </c>
      <c r="N890" s="56" t="s">
        <v>52</v>
      </c>
      <c r="O890" s="56">
        <v>60.4</v>
      </c>
      <c r="P890" s="56">
        <v>298</v>
      </c>
      <c r="Q890" s="56">
        <v>11.5</v>
      </c>
      <c r="R890" s="56" t="s">
        <v>53</v>
      </c>
      <c r="U890" s="56">
        <v>30.6</v>
      </c>
      <c r="V890" s="56">
        <v>584</v>
      </c>
      <c r="W890" s="56">
        <v>23</v>
      </c>
      <c r="X890" s="56">
        <v>720</v>
      </c>
      <c r="Y890" s="56">
        <v>68.5</v>
      </c>
      <c r="Z890" s="56">
        <v>558</v>
      </c>
      <c r="AA890" s="56">
        <v>4.9000000000000004</v>
      </c>
      <c r="AB890" s="56" t="s">
        <v>53</v>
      </c>
      <c r="AC890" s="56">
        <v>36.9</v>
      </c>
      <c r="AD890" s="56" t="s">
        <v>53</v>
      </c>
      <c r="AF890" s="56">
        <v>701</v>
      </c>
      <c r="AG890" s="56" t="s">
        <v>2148</v>
      </c>
      <c r="AH890" s="56">
        <v>701</v>
      </c>
      <c r="AI890" s="56" t="s">
        <v>2148</v>
      </c>
      <c r="AJ890" s="56">
        <v>298</v>
      </c>
      <c r="AL890" s="56">
        <v>801</v>
      </c>
      <c r="AM890" s="56" t="s">
        <v>2148</v>
      </c>
      <c r="AP890" s="56">
        <v>584</v>
      </c>
      <c r="AR890" s="56">
        <v>720</v>
      </c>
      <c r="AT890" s="56">
        <v>558</v>
      </c>
      <c r="AV890" s="56">
        <v>801</v>
      </c>
      <c r="AW890" s="56" t="s">
        <v>2148</v>
      </c>
      <c r="AX890" s="56">
        <v>801</v>
      </c>
      <c r="AY890" s="56" t="s">
        <v>2148</v>
      </c>
      <c r="AZ890" s="56">
        <v>875.5</v>
      </c>
      <c r="BB890" s="56">
        <v>875.5</v>
      </c>
    </row>
    <row r="891" spans="1:54" ht="16" x14ac:dyDescent="0.2">
      <c r="A891" s="56">
        <v>890</v>
      </c>
      <c r="B891" s="56" t="s">
        <v>44</v>
      </c>
      <c r="C891" s="56" t="s">
        <v>93</v>
      </c>
      <c r="D891" s="56" t="s">
        <v>671</v>
      </c>
      <c r="E891" s="56" t="s">
        <v>216</v>
      </c>
      <c r="F891" s="56" t="s">
        <v>69</v>
      </c>
      <c r="G891" s="56" t="s">
        <v>77</v>
      </c>
      <c r="H891" s="56" t="s">
        <v>82</v>
      </c>
      <c r="I891" s="56" t="s">
        <v>59</v>
      </c>
      <c r="J891" s="56" t="s">
        <v>64</v>
      </c>
      <c r="K891" s="56">
        <v>9.6</v>
      </c>
      <c r="L891" s="56" t="s">
        <v>52</v>
      </c>
      <c r="M891" s="56">
        <v>5</v>
      </c>
      <c r="N891" s="56" t="s">
        <v>52</v>
      </c>
      <c r="O891" s="56">
        <v>92.6</v>
      </c>
      <c r="P891" s="56">
        <v>90</v>
      </c>
      <c r="Q891" s="56">
        <v>9.5</v>
      </c>
      <c r="R891" s="56" t="s">
        <v>53</v>
      </c>
      <c r="U891" s="56">
        <v>21.2</v>
      </c>
      <c r="V891" s="56">
        <v>705</v>
      </c>
      <c r="W891" s="56">
        <v>16</v>
      </c>
      <c r="X891" s="56" t="s">
        <v>53</v>
      </c>
      <c r="Y891" s="56">
        <v>77.3</v>
      </c>
      <c r="Z891" s="56">
        <v>398</v>
      </c>
      <c r="AA891" s="56">
        <v>6.6</v>
      </c>
      <c r="AB891" s="56" t="s">
        <v>53</v>
      </c>
      <c r="AC891" s="56">
        <v>39.5</v>
      </c>
      <c r="AD891" s="56" t="s">
        <v>53</v>
      </c>
      <c r="AF891" s="56">
        <v>701</v>
      </c>
      <c r="AG891" s="56" t="s">
        <v>2148</v>
      </c>
      <c r="AH891" s="56">
        <v>701</v>
      </c>
      <c r="AI891" s="56" t="s">
        <v>2148</v>
      </c>
      <c r="AJ891" s="56">
        <v>90</v>
      </c>
      <c r="AL891" s="56">
        <v>801</v>
      </c>
      <c r="AM891" s="56" t="s">
        <v>2148</v>
      </c>
      <c r="AP891" s="56">
        <v>705</v>
      </c>
      <c r="AR891" s="56">
        <v>801</v>
      </c>
      <c r="AS891" s="56" t="s">
        <v>2148</v>
      </c>
      <c r="AT891" s="56">
        <v>398</v>
      </c>
      <c r="AV891" s="56">
        <v>801</v>
      </c>
      <c r="AW891" s="56" t="s">
        <v>2148</v>
      </c>
      <c r="AX891" s="56">
        <v>801</v>
      </c>
      <c r="AY891" s="56" t="s">
        <v>2148</v>
      </c>
      <c r="AZ891" s="56">
        <v>875.5</v>
      </c>
      <c r="BB891" s="56">
        <v>825.5</v>
      </c>
    </row>
    <row r="892" spans="1:54" ht="16" x14ac:dyDescent="0.2">
      <c r="A892" s="56">
        <v>891</v>
      </c>
      <c r="B892" s="56" t="s">
        <v>44</v>
      </c>
      <c r="C892" s="56" t="s">
        <v>276</v>
      </c>
      <c r="D892" s="56" t="s">
        <v>461</v>
      </c>
      <c r="E892" s="56" t="s">
        <v>205</v>
      </c>
      <c r="F892" s="56" t="s">
        <v>69</v>
      </c>
      <c r="G892" s="56" t="s">
        <v>48</v>
      </c>
      <c r="H892" s="56" t="s">
        <v>49</v>
      </c>
      <c r="I892" s="56" t="s">
        <v>50</v>
      </c>
      <c r="J892" s="56" t="s">
        <v>64</v>
      </c>
      <c r="K892" s="56">
        <v>7.6</v>
      </c>
      <c r="L892" s="56" t="s">
        <v>52</v>
      </c>
      <c r="M892" s="56">
        <v>3.6</v>
      </c>
      <c r="N892" s="56" t="s">
        <v>52</v>
      </c>
      <c r="O892" s="56">
        <v>100</v>
      </c>
      <c r="P892" s="56">
        <v>8</v>
      </c>
      <c r="Q892" s="56">
        <v>18.7</v>
      </c>
      <c r="R892" s="56">
        <v>740</v>
      </c>
      <c r="Y892" s="56">
        <v>77.400000000000006</v>
      </c>
      <c r="Z892" s="56">
        <v>395</v>
      </c>
      <c r="AA892" s="56">
        <v>3.8</v>
      </c>
      <c r="AB892" s="56" t="s">
        <v>53</v>
      </c>
      <c r="AC892" s="56">
        <v>32</v>
      </c>
      <c r="AD892" s="56" t="s">
        <v>53</v>
      </c>
      <c r="AF892" s="56">
        <v>701</v>
      </c>
      <c r="AG892" s="56" t="s">
        <v>2148</v>
      </c>
      <c r="AH892" s="56">
        <v>701</v>
      </c>
      <c r="AI892" s="56" t="s">
        <v>2148</v>
      </c>
      <c r="AJ892" s="56">
        <v>8</v>
      </c>
      <c r="AL892" s="56">
        <v>740</v>
      </c>
      <c r="AT892" s="56">
        <v>395</v>
      </c>
      <c r="AV892" s="56">
        <v>801</v>
      </c>
      <c r="AW892" s="56" t="s">
        <v>2148</v>
      </c>
      <c r="AX892" s="56">
        <v>801</v>
      </c>
      <c r="AY892" s="56" t="s">
        <v>2148</v>
      </c>
      <c r="AZ892" s="56">
        <v>875.5</v>
      </c>
      <c r="BB892" s="56">
        <v>715.5</v>
      </c>
    </row>
    <row r="893" spans="1:54" ht="16" x14ac:dyDescent="0.2">
      <c r="A893" s="56">
        <v>892</v>
      </c>
      <c r="B893" s="56" t="s">
        <v>44</v>
      </c>
      <c r="C893" s="56" t="s">
        <v>44</v>
      </c>
      <c r="D893" s="56" t="s">
        <v>1240</v>
      </c>
      <c r="E893" s="56" t="s">
        <v>160</v>
      </c>
      <c r="F893" s="56" t="s">
        <v>47</v>
      </c>
      <c r="G893" s="56" t="s">
        <v>84</v>
      </c>
      <c r="H893" s="56" t="s">
        <v>82</v>
      </c>
      <c r="I893" s="56" t="s">
        <v>59</v>
      </c>
      <c r="J893" s="56" t="s">
        <v>64</v>
      </c>
      <c r="K893" s="56">
        <v>20.5</v>
      </c>
      <c r="L893" s="56">
        <v>600</v>
      </c>
      <c r="M893" s="56">
        <v>14.9</v>
      </c>
      <c r="N893" s="56" t="s">
        <v>52</v>
      </c>
      <c r="O893" s="56">
        <v>2.5</v>
      </c>
      <c r="P893" s="56" t="s">
        <v>53</v>
      </c>
      <c r="Q893" s="56">
        <v>16.8</v>
      </c>
      <c r="R893" s="56">
        <v>767</v>
      </c>
      <c r="S893" s="56">
        <v>40.299999999999997</v>
      </c>
      <c r="T893" s="56">
        <v>497</v>
      </c>
      <c r="U893" s="56">
        <v>19</v>
      </c>
      <c r="V893" s="56">
        <v>744</v>
      </c>
      <c r="W893" s="56">
        <v>14.4</v>
      </c>
      <c r="X893" s="56" t="s">
        <v>53</v>
      </c>
      <c r="Y893" s="56">
        <v>65.400000000000006</v>
      </c>
      <c r="Z893" s="56">
        <v>616</v>
      </c>
      <c r="AA893" s="56">
        <v>31.4</v>
      </c>
      <c r="AB893" s="56">
        <v>531</v>
      </c>
      <c r="AC893" s="56">
        <v>51.6</v>
      </c>
      <c r="AD893" s="56" t="s">
        <v>1145</v>
      </c>
      <c r="AF893" s="56">
        <v>600</v>
      </c>
      <c r="AH893" s="56">
        <v>701</v>
      </c>
      <c r="AI893" s="56" t="s">
        <v>2148</v>
      </c>
      <c r="AJ893" s="56">
        <v>801</v>
      </c>
      <c r="AK893" s="56" t="s">
        <v>2148</v>
      </c>
      <c r="AL893" s="56">
        <v>767</v>
      </c>
      <c r="AN893" s="56">
        <v>497</v>
      </c>
      <c r="AP893" s="56">
        <v>744</v>
      </c>
      <c r="AR893" s="56">
        <v>801</v>
      </c>
      <c r="AS893" s="56" t="s">
        <v>2148</v>
      </c>
      <c r="AT893" s="56">
        <v>616</v>
      </c>
      <c r="AV893" s="56">
        <v>531</v>
      </c>
      <c r="AX893" s="56">
        <v>669</v>
      </c>
      <c r="AY893" s="56" t="s">
        <v>2147</v>
      </c>
      <c r="AZ893" s="56">
        <v>875.5</v>
      </c>
      <c r="BB893" s="56">
        <v>875.5</v>
      </c>
    </row>
    <row r="894" spans="1:54" ht="16" x14ac:dyDescent="0.2">
      <c r="A894" s="56">
        <v>893</v>
      </c>
      <c r="B894" s="56" t="s">
        <v>44</v>
      </c>
      <c r="C894" s="56" t="s">
        <v>43</v>
      </c>
      <c r="D894" s="56" t="s">
        <v>1100</v>
      </c>
      <c r="E894" s="56" t="s">
        <v>355</v>
      </c>
      <c r="F894" s="56" t="s">
        <v>76</v>
      </c>
      <c r="G894" s="56" t="s">
        <v>58</v>
      </c>
      <c r="H894" s="56" t="s">
        <v>62</v>
      </c>
      <c r="I894" s="56" t="s">
        <v>50</v>
      </c>
      <c r="J894" s="56" t="s">
        <v>64</v>
      </c>
      <c r="K894" s="56">
        <v>17</v>
      </c>
      <c r="L894" s="56" t="s">
        <v>52</v>
      </c>
      <c r="M894" s="56">
        <v>18.5</v>
      </c>
      <c r="N894" s="56">
        <v>696</v>
      </c>
      <c r="O894" s="56">
        <v>39.1</v>
      </c>
      <c r="P894" s="56">
        <v>519</v>
      </c>
      <c r="Q894" s="56">
        <v>5.5</v>
      </c>
      <c r="R894" s="56" t="s">
        <v>53</v>
      </c>
      <c r="S894" s="56">
        <v>45.3</v>
      </c>
      <c r="T894" s="56">
        <v>466</v>
      </c>
      <c r="U894" s="56">
        <v>63.4</v>
      </c>
      <c r="V894" s="56">
        <v>318</v>
      </c>
      <c r="W894" s="56">
        <v>56.9</v>
      </c>
      <c r="X894" s="56">
        <v>359</v>
      </c>
      <c r="Y894" s="56">
        <v>23</v>
      </c>
      <c r="Z894" s="56" t="s">
        <v>53</v>
      </c>
      <c r="AA894" s="56">
        <v>5.2</v>
      </c>
      <c r="AB894" s="56" t="s">
        <v>53</v>
      </c>
      <c r="AC894" s="56">
        <v>42.5</v>
      </c>
      <c r="AD894" s="56" t="s">
        <v>53</v>
      </c>
      <c r="AF894" s="56">
        <v>701</v>
      </c>
      <c r="AG894" s="56" t="s">
        <v>2148</v>
      </c>
      <c r="AH894" s="56">
        <v>696</v>
      </c>
      <c r="AJ894" s="56">
        <v>519</v>
      </c>
      <c r="AL894" s="56">
        <v>801</v>
      </c>
      <c r="AM894" s="56" t="s">
        <v>2148</v>
      </c>
      <c r="AN894" s="56">
        <v>466</v>
      </c>
      <c r="AP894" s="56">
        <v>318</v>
      </c>
      <c r="AR894" s="56">
        <v>359</v>
      </c>
      <c r="AT894" s="56">
        <v>801</v>
      </c>
      <c r="AU894" s="56" t="s">
        <v>2148</v>
      </c>
      <c r="AV894" s="56">
        <v>801</v>
      </c>
      <c r="AW894" s="56" t="s">
        <v>2148</v>
      </c>
      <c r="AX894" s="56">
        <v>801</v>
      </c>
      <c r="AY894" s="56" t="s">
        <v>2148</v>
      </c>
      <c r="AZ894" s="56">
        <v>875.5</v>
      </c>
      <c r="BB894" s="56">
        <v>975.5</v>
      </c>
    </row>
    <row r="895" spans="1:54" ht="16" x14ac:dyDescent="0.2">
      <c r="A895" s="56">
        <v>894</v>
      </c>
      <c r="B895" s="56" t="s">
        <v>44</v>
      </c>
      <c r="C895" s="56" t="s">
        <v>145</v>
      </c>
      <c r="D895" s="56" t="s">
        <v>727</v>
      </c>
      <c r="E895" s="56" t="s">
        <v>46</v>
      </c>
      <c r="F895" s="56" t="s">
        <v>47</v>
      </c>
      <c r="G895" s="56" t="s">
        <v>77</v>
      </c>
      <c r="H895" s="56" t="s">
        <v>82</v>
      </c>
      <c r="I895" s="56" t="s">
        <v>59</v>
      </c>
      <c r="J895" s="56" t="s">
        <v>64</v>
      </c>
      <c r="K895" s="56">
        <v>10.5</v>
      </c>
      <c r="L895" s="56" t="s">
        <v>52</v>
      </c>
      <c r="M895" s="56">
        <v>11.7</v>
      </c>
      <c r="N895" s="56" t="s">
        <v>52</v>
      </c>
      <c r="O895" s="56">
        <v>100</v>
      </c>
      <c r="P895" s="56">
        <v>4</v>
      </c>
      <c r="Q895" s="56">
        <v>5</v>
      </c>
      <c r="R895" s="56" t="s">
        <v>53</v>
      </c>
      <c r="S895" s="56">
        <v>4.3</v>
      </c>
      <c r="T895" s="56" t="s">
        <v>53</v>
      </c>
      <c r="U895" s="56">
        <v>20.6</v>
      </c>
      <c r="V895" s="56">
        <v>719</v>
      </c>
      <c r="W895" s="56">
        <v>26.8</v>
      </c>
      <c r="X895" s="56">
        <v>659</v>
      </c>
      <c r="Y895" s="56">
        <v>39.799999999999997</v>
      </c>
      <c r="Z895" s="56" t="s">
        <v>53</v>
      </c>
      <c r="AA895" s="56">
        <v>10.5</v>
      </c>
      <c r="AB895" s="56" t="s">
        <v>53</v>
      </c>
      <c r="AC895" s="56">
        <v>39.700000000000003</v>
      </c>
      <c r="AD895" s="56" t="s">
        <v>53</v>
      </c>
      <c r="AF895" s="56">
        <v>701</v>
      </c>
      <c r="AG895" s="56" t="s">
        <v>2148</v>
      </c>
      <c r="AH895" s="56">
        <v>701</v>
      </c>
      <c r="AI895" s="56" t="s">
        <v>2148</v>
      </c>
      <c r="AJ895" s="56">
        <v>4</v>
      </c>
      <c r="AL895" s="56">
        <v>801</v>
      </c>
      <c r="AM895" s="56" t="s">
        <v>2148</v>
      </c>
      <c r="AN895" s="56">
        <v>801</v>
      </c>
      <c r="AO895" s="56" t="s">
        <v>2148</v>
      </c>
      <c r="AP895" s="56">
        <v>719</v>
      </c>
      <c r="AR895" s="56">
        <v>659</v>
      </c>
      <c r="AT895" s="56">
        <v>801</v>
      </c>
      <c r="AU895" s="56" t="s">
        <v>2148</v>
      </c>
      <c r="AV895" s="56">
        <v>801</v>
      </c>
      <c r="AW895" s="56" t="s">
        <v>2148</v>
      </c>
      <c r="AX895" s="56">
        <v>801</v>
      </c>
      <c r="AY895" s="56" t="s">
        <v>2148</v>
      </c>
      <c r="AZ895" s="56">
        <v>875.5</v>
      </c>
      <c r="BB895" s="56">
        <v>765.5</v>
      </c>
    </row>
    <row r="896" spans="1:54" ht="16" x14ac:dyDescent="0.2">
      <c r="A896" s="56">
        <v>895</v>
      </c>
      <c r="B896" s="56" t="s">
        <v>44</v>
      </c>
      <c r="C896" s="56" t="s">
        <v>44</v>
      </c>
      <c r="D896" s="56" t="s">
        <v>263</v>
      </c>
      <c r="E896" s="56" t="s">
        <v>264</v>
      </c>
      <c r="F896" s="56" t="s">
        <v>76</v>
      </c>
      <c r="G896" s="56" t="s">
        <v>48</v>
      </c>
      <c r="H896" s="56" t="s">
        <v>88</v>
      </c>
      <c r="I896" s="56" t="s">
        <v>63</v>
      </c>
      <c r="J896" s="56" t="s">
        <v>51</v>
      </c>
      <c r="K896" s="56">
        <v>6</v>
      </c>
      <c r="L896" s="56" t="s">
        <v>52</v>
      </c>
      <c r="M896" s="56">
        <v>11.5</v>
      </c>
      <c r="N896" s="56" t="s">
        <v>52</v>
      </c>
      <c r="O896" s="56">
        <v>12.6</v>
      </c>
      <c r="P896" s="56" t="s">
        <v>53</v>
      </c>
      <c r="Q896" s="56">
        <v>24.2</v>
      </c>
      <c r="R896" s="56">
        <v>652</v>
      </c>
      <c r="S896" s="56">
        <v>100</v>
      </c>
      <c r="T896" s="56">
        <v>6</v>
      </c>
      <c r="U896" s="56">
        <v>88.7</v>
      </c>
      <c r="V896" s="56">
        <v>180</v>
      </c>
      <c r="W896" s="56">
        <v>82.2</v>
      </c>
      <c r="X896" s="56">
        <v>188</v>
      </c>
      <c r="Y896" s="56">
        <v>14.4</v>
      </c>
      <c r="Z896" s="56" t="s">
        <v>53</v>
      </c>
      <c r="AA896" s="56">
        <v>11.2</v>
      </c>
      <c r="AB896" s="56" t="s">
        <v>53</v>
      </c>
      <c r="AC896" s="56">
        <v>19.100000000000001</v>
      </c>
      <c r="AD896" s="56" t="s">
        <v>53</v>
      </c>
      <c r="AF896" s="56">
        <v>701</v>
      </c>
      <c r="AG896" s="56" t="s">
        <v>2148</v>
      </c>
      <c r="AH896" s="56">
        <v>701</v>
      </c>
      <c r="AI896" s="56" t="s">
        <v>2148</v>
      </c>
      <c r="AJ896" s="56">
        <v>801</v>
      </c>
      <c r="AK896" s="56" t="s">
        <v>2148</v>
      </c>
      <c r="AL896" s="56">
        <v>652</v>
      </c>
      <c r="AN896" s="56">
        <v>6</v>
      </c>
      <c r="AP896" s="56">
        <v>180</v>
      </c>
      <c r="AR896" s="56">
        <v>188</v>
      </c>
      <c r="AT896" s="56">
        <v>801</v>
      </c>
      <c r="AU896" s="56" t="s">
        <v>2148</v>
      </c>
      <c r="AV896" s="56">
        <v>801</v>
      </c>
      <c r="AW896" s="56" t="s">
        <v>2148</v>
      </c>
      <c r="AX896" s="56">
        <v>801</v>
      </c>
      <c r="AY896" s="56" t="s">
        <v>2148</v>
      </c>
      <c r="AZ896" s="56">
        <v>875.5</v>
      </c>
      <c r="BB896" s="56">
        <v>875.5</v>
      </c>
    </row>
    <row r="897" spans="1:54" ht="16" x14ac:dyDescent="0.2">
      <c r="A897" s="56">
        <v>896</v>
      </c>
      <c r="B897" s="56" t="s">
        <v>44</v>
      </c>
      <c r="C897" s="56" t="s">
        <v>44</v>
      </c>
      <c r="D897" s="56" t="s">
        <v>1108</v>
      </c>
      <c r="E897" s="56" t="s">
        <v>266</v>
      </c>
      <c r="F897" s="56" t="s">
        <v>69</v>
      </c>
      <c r="G897" s="56" t="s">
        <v>77</v>
      </c>
      <c r="H897" s="56" t="s">
        <v>49</v>
      </c>
      <c r="I897" s="56" t="s">
        <v>50</v>
      </c>
      <c r="J897" s="56" t="s">
        <v>64</v>
      </c>
      <c r="K897" s="56">
        <v>17.399999999999999</v>
      </c>
      <c r="L897" s="56" t="s">
        <v>52</v>
      </c>
      <c r="M897" s="56">
        <v>13.4</v>
      </c>
      <c r="N897" s="56" t="s">
        <v>52</v>
      </c>
      <c r="O897" s="56">
        <v>41.4</v>
      </c>
      <c r="P897" s="56">
        <v>488</v>
      </c>
      <c r="Q897" s="56">
        <v>7.4</v>
      </c>
      <c r="R897" s="56" t="s">
        <v>53</v>
      </c>
      <c r="S897" s="56">
        <v>4.5</v>
      </c>
      <c r="T897" s="56" t="s">
        <v>53</v>
      </c>
      <c r="U897" s="56">
        <v>5.0999999999999996</v>
      </c>
      <c r="V897" s="56" t="s">
        <v>53</v>
      </c>
      <c r="W897" s="56">
        <v>9.6</v>
      </c>
      <c r="X897" s="56" t="s">
        <v>53</v>
      </c>
      <c r="Y897" s="56">
        <v>73.900000000000006</v>
      </c>
      <c r="Z897" s="56">
        <v>469</v>
      </c>
      <c r="AA897" s="56">
        <v>23.6</v>
      </c>
      <c r="AB897" s="56">
        <v>662</v>
      </c>
      <c r="AC897" s="56">
        <v>71</v>
      </c>
      <c r="AD897" s="56">
        <v>300</v>
      </c>
      <c r="AF897" s="56">
        <v>701</v>
      </c>
      <c r="AG897" s="56" t="s">
        <v>2148</v>
      </c>
      <c r="AH897" s="56">
        <v>701</v>
      </c>
      <c r="AI897" s="56" t="s">
        <v>2148</v>
      </c>
      <c r="AJ897" s="56">
        <v>488</v>
      </c>
      <c r="AL897" s="56">
        <v>801</v>
      </c>
      <c r="AM897" s="56" t="s">
        <v>2148</v>
      </c>
      <c r="AN897" s="56">
        <v>801</v>
      </c>
      <c r="AO897" s="56" t="s">
        <v>2148</v>
      </c>
      <c r="AP897" s="56">
        <v>801</v>
      </c>
      <c r="AQ897" s="56" t="s">
        <v>2148</v>
      </c>
      <c r="AR897" s="56">
        <v>801</v>
      </c>
      <c r="AS897" s="56" t="s">
        <v>2148</v>
      </c>
      <c r="AT897" s="56">
        <v>469</v>
      </c>
      <c r="AV897" s="56">
        <v>662</v>
      </c>
      <c r="AX897" s="56">
        <v>300</v>
      </c>
      <c r="AZ897" s="56">
        <v>875.5</v>
      </c>
      <c r="BB897" s="56">
        <v>875.5</v>
      </c>
    </row>
    <row r="898" spans="1:54" ht="16" x14ac:dyDescent="0.2">
      <c r="A898" s="56">
        <v>897</v>
      </c>
      <c r="B898" s="56" t="s">
        <v>44</v>
      </c>
      <c r="C898" s="56" t="s">
        <v>44</v>
      </c>
      <c r="D898" s="56" t="s">
        <v>1134</v>
      </c>
      <c r="E898" s="56" t="s">
        <v>709</v>
      </c>
      <c r="F898" s="56" t="s">
        <v>170</v>
      </c>
      <c r="G898" s="56" t="s">
        <v>84</v>
      </c>
      <c r="H898" s="56" t="s">
        <v>82</v>
      </c>
      <c r="I898" s="56" t="s">
        <v>59</v>
      </c>
      <c r="J898" s="56" t="s">
        <v>64</v>
      </c>
      <c r="K898" s="56">
        <v>17.8</v>
      </c>
      <c r="L898" s="56">
        <v>687</v>
      </c>
      <c r="M898" s="56">
        <v>12.4</v>
      </c>
      <c r="N898" s="56" t="s">
        <v>52</v>
      </c>
      <c r="O898" s="56">
        <v>2.1</v>
      </c>
      <c r="P898" s="56" t="s">
        <v>53</v>
      </c>
      <c r="Q898" s="56">
        <v>10.8</v>
      </c>
      <c r="R898" s="56" t="s">
        <v>53</v>
      </c>
      <c r="S898" s="56">
        <v>8.1</v>
      </c>
      <c r="T898" s="56" t="s">
        <v>53</v>
      </c>
      <c r="U898" s="56">
        <v>1.8</v>
      </c>
      <c r="V898" s="56" t="s">
        <v>53</v>
      </c>
      <c r="W898" s="56">
        <v>1.6</v>
      </c>
      <c r="X898" s="56" t="s">
        <v>53</v>
      </c>
      <c r="Y898" s="56">
        <v>80.8</v>
      </c>
      <c r="Z898" s="56">
        <v>337</v>
      </c>
      <c r="AA898" s="56">
        <v>96.8</v>
      </c>
      <c r="AB898" s="56">
        <v>63</v>
      </c>
      <c r="AC898" s="56">
        <v>52.8</v>
      </c>
      <c r="AD898" s="56">
        <v>651</v>
      </c>
      <c r="AF898" s="56">
        <v>687</v>
      </c>
      <c r="AH898" s="56">
        <v>701</v>
      </c>
      <c r="AI898" s="56" t="s">
        <v>2148</v>
      </c>
      <c r="AJ898" s="56">
        <v>801</v>
      </c>
      <c r="AK898" s="56" t="s">
        <v>2148</v>
      </c>
      <c r="AL898" s="56">
        <v>801</v>
      </c>
      <c r="AM898" s="56" t="s">
        <v>2148</v>
      </c>
      <c r="AN898" s="56">
        <v>801</v>
      </c>
      <c r="AO898" s="56" t="s">
        <v>2148</v>
      </c>
      <c r="AP898" s="56">
        <v>801</v>
      </c>
      <c r="AQ898" s="56" t="s">
        <v>2148</v>
      </c>
      <c r="AR898" s="56">
        <v>801</v>
      </c>
      <c r="AS898" s="56" t="s">
        <v>2148</v>
      </c>
      <c r="AT898" s="56">
        <v>337</v>
      </c>
      <c r="AV898" s="56">
        <v>63</v>
      </c>
      <c r="AX898" s="56">
        <v>651</v>
      </c>
      <c r="AZ898" s="56">
        <v>875.5</v>
      </c>
      <c r="BB898" s="56">
        <v>875.5</v>
      </c>
    </row>
    <row r="899" spans="1:54" ht="16" x14ac:dyDescent="0.2">
      <c r="A899" s="56">
        <v>898</v>
      </c>
      <c r="B899" s="56" t="s">
        <v>44</v>
      </c>
      <c r="C899" s="56" t="s">
        <v>44</v>
      </c>
      <c r="D899" s="56" t="s">
        <v>1234</v>
      </c>
      <c r="E899" s="56" t="s">
        <v>678</v>
      </c>
      <c r="F899" s="56" t="s">
        <v>76</v>
      </c>
      <c r="G899" s="56" t="s">
        <v>84</v>
      </c>
      <c r="H899" s="56" t="s">
        <v>82</v>
      </c>
      <c r="I899" s="56" t="s">
        <v>63</v>
      </c>
      <c r="J899" s="56" t="s">
        <v>51</v>
      </c>
      <c r="K899" s="56">
        <v>20.3</v>
      </c>
      <c r="L899" s="56">
        <v>605</v>
      </c>
      <c r="M899" s="56">
        <v>45.9</v>
      </c>
      <c r="N899" s="56">
        <v>294</v>
      </c>
      <c r="O899" s="56">
        <v>14.1</v>
      </c>
      <c r="P899" s="56" t="s">
        <v>53</v>
      </c>
      <c r="Q899" s="56">
        <v>1.7</v>
      </c>
      <c r="R899" s="56" t="s">
        <v>53</v>
      </c>
      <c r="S899" s="56">
        <v>38.5</v>
      </c>
      <c r="T899" s="56">
        <v>513</v>
      </c>
      <c r="U899" s="56">
        <v>9</v>
      </c>
      <c r="V899" s="56" t="s">
        <v>53</v>
      </c>
      <c r="W899" s="56">
        <v>7</v>
      </c>
      <c r="X899" s="56" t="s">
        <v>53</v>
      </c>
      <c r="Y899" s="56">
        <v>19.100000000000001</v>
      </c>
      <c r="Z899" s="56" t="s">
        <v>53</v>
      </c>
      <c r="AA899" s="56">
        <v>25.5</v>
      </c>
      <c r="AB899" s="56">
        <v>631</v>
      </c>
      <c r="AC899" s="56">
        <v>40.200000000000003</v>
      </c>
      <c r="AD899" s="56" t="s">
        <v>53</v>
      </c>
      <c r="AF899" s="56">
        <v>605</v>
      </c>
      <c r="AH899" s="56">
        <v>294</v>
      </c>
      <c r="AJ899" s="56">
        <v>801</v>
      </c>
      <c r="AK899" s="56" t="s">
        <v>2148</v>
      </c>
      <c r="AL899" s="56">
        <v>801</v>
      </c>
      <c r="AM899" s="56" t="s">
        <v>2148</v>
      </c>
      <c r="AN899" s="56">
        <v>513</v>
      </c>
      <c r="AP899" s="56">
        <v>801</v>
      </c>
      <c r="AQ899" s="56" t="s">
        <v>2148</v>
      </c>
      <c r="AR899" s="56">
        <v>801</v>
      </c>
      <c r="AS899" s="56" t="s">
        <v>2148</v>
      </c>
      <c r="AT899" s="56">
        <v>801</v>
      </c>
      <c r="AU899" s="56" t="s">
        <v>2148</v>
      </c>
      <c r="AV899" s="56">
        <v>631</v>
      </c>
      <c r="AX899" s="56">
        <v>801</v>
      </c>
      <c r="AY899" s="56" t="s">
        <v>2148</v>
      </c>
      <c r="AZ899" s="56">
        <v>875.5</v>
      </c>
      <c r="BB899" s="56">
        <v>875.5</v>
      </c>
    </row>
    <row r="900" spans="1:54" ht="16" x14ac:dyDescent="0.2">
      <c r="A900" s="56">
        <v>899</v>
      </c>
      <c r="B900" s="56" t="s">
        <v>44</v>
      </c>
      <c r="C900" s="56" t="s">
        <v>65</v>
      </c>
      <c r="D900" s="56" t="s">
        <v>1125</v>
      </c>
      <c r="E900" s="56" t="s">
        <v>96</v>
      </c>
      <c r="F900" s="56" t="s">
        <v>76</v>
      </c>
      <c r="G900" s="56" t="s">
        <v>58</v>
      </c>
      <c r="H900" s="56" t="s">
        <v>49</v>
      </c>
      <c r="I900" s="56" t="s">
        <v>50</v>
      </c>
      <c r="J900" s="56" t="s">
        <v>64</v>
      </c>
      <c r="K900" s="56">
        <v>17.600000000000001</v>
      </c>
      <c r="L900" s="56">
        <v>695</v>
      </c>
      <c r="M900" s="56">
        <v>15.6</v>
      </c>
      <c r="N900" s="56" t="s">
        <v>52</v>
      </c>
      <c r="O900" s="56">
        <v>49.2</v>
      </c>
      <c r="P900" s="56">
        <v>390</v>
      </c>
      <c r="Q900" s="56">
        <v>16.5</v>
      </c>
      <c r="R900" s="56">
        <v>773</v>
      </c>
      <c r="S900" s="56">
        <v>6.4</v>
      </c>
      <c r="T900" s="56" t="s">
        <v>53</v>
      </c>
      <c r="U900" s="56">
        <v>12</v>
      </c>
      <c r="V900" s="56" t="s">
        <v>53</v>
      </c>
      <c r="W900" s="56">
        <v>16.3</v>
      </c>
      <c r="X900" s="56" t="s">
        <v>53</v>
      </c>
      <c r="Y900" s="56">
        <v>38.4</v>
      </c>
      <c r="Z900" s="56" t="s">
        <v>53</v>
      </c>
      <c r="AA900" s="56">
        <v>6.9</v>
      </c>
      <c r="AB900" s="56" t="s">
        <v>53</v>
      </c>
      <c r="AC900" s="56">
        <v>48.5</v>
      </c>
      <c r="AD900" s="56" t="s">
        <v>535</v>
      </c>
      <c r="AF900" s="56">
        <v>695</v>
      </c>
      <c r="AH900" s="56">
        <v>701</v>
      </c>
      <c r="AI900" s="56" t="s">
        <v>2148</v>
      </c>
      <c r="AJ900" s="56">
        <v>390</v>
      </c>
      <c r="AL900" s="56">
        <v>773</v>
      </c>
      <c r="AN900" s="56">
        <v>801</v>
      </c>
      <c r="AO900" s="56" t="s">
        <v>2148</v>
      </c>
      <c r="AP900" s="56">
        <v>801</v>
      </c>
      <c r="AQ900" s="56" t="s">
        <v>2148</v>
      </c>
      <c r="AR900" s="56">
        <v>801</v>
      </c>
      <c r="AS900" s="56" t="s">
        <v>2148</v>
      </c>
      <c r="AT900" s="56">
        <v>801</v>
      </c>
      <c r="AU900" s="56" t="s">
        <v>2148</v>
      </c>
      <c r="AV900" s="56">
        <v>801</v>
      </c>
      <c r="AW900" s="56" t="s">
        <v>2148</v>
      </c>
      <c r="AX900" s="56">
        <v>743</v>
      </c>
      <c r="AY900" s="56" t="s">
        <v>2147</v>
      </c>
      <c r="AZ900" s="56">
        <v>875.5</v>
      </c>
      <c r="BB900" s="56">
        <v>1100.5</v>
      </c>
    </row>
    <row r="901" spans="1:54" ht="16" x14ac:dyDescent="0.2">
      <c r="A901" s="56">
        <v>900</v>
      </c>
      <c r="B901" s="56" t="s">
        <v>44</v>
      </c>
      <c r="C901" s="56" t="s">
        <v>93</v>
      </c>
      <c r="D901" s="56" t="s">
        <v>719</v>
      </c>
      <c r="E901" s="56" t="s">
        <v>533</v>
      </c>
      <c r="F901" s="56" t="s">
        <v>69</v>
      </c>
      <c r="G901" s="56" t="s">
        <v>58</v>
      </c>
      <c r="H901" s="56" t="s">
        <v>49</v>
      </c>
      <c r="I901" s="56" t="s">
        <v>50</v>
      </c>
      <c r="J901" s="56" t="s">
        <v>64</v>
      </c>
      <c r="K901" s="56">
        <v>10.4</v>
      </c>
      <c r="L901" s="56" t="s">
        <v>52</v>
      </c>
      <c r="M901" s="56">
        <v>11.2</v>
      </c>
      <c r="N901" s="56" t="s">
        <v>52</v>
      </c>
      <c r="O901" s="56">
        <v>83.2</v>
      </c>
      <c r="P901" s="56">
        <v>151</v>
      </c>
      <c r="Q901" s="56">
        <v>10.9</v>
      </c>
      <c r="R901" s="56" t="s">
        <v>53</v>
      </c>
      <c r="Y901" s="56">
        <v>72.2</v>
      </c>
      <c r="Z901" s="56">
        <v>496</v>
      </c>
      <c r="AA901" s="56">
        <v>12.9</v>
      </c>
      <c r="AB901" s="56" t="s">
        <v>53</v>
      </c>
      <c r="AC901" s="56">
        <v>45.2</v>
      </c>
      <c r="AD901" s="56" t="s">
        <v>53</v>
      </c>
      <c r="AF901" s="56">
        <v>701</v>
      </c>
      <c r="AG901" s="56" t="s">
        <v>2148</v>
      </c>
      <c r="AH901" s="56">
        <v>701</v>
      </c>
      <c r="AI901" s="56" t="s">
        <v>2148</v>
      </c>
      <c r="AJ901" s="56">
        <v>151</v>
      </c>
      <c r="AL901" s="56">
        <v>801</v>
      </c>
      <c r="AM901" s="56" t="s">
        <v>2148</v>
      </c>
      <c r="AT901" s="56">
        <v>496</v>
      </c>
      <c r="AV901" s="56">
        <v>801</v>
      </c>
      <c r="AW901" s="56" t="s">
        <v>2148</v>
      </c>
      <c r="AX901" s="56">
        <v>801</v>
      </c>
      <c r="AY901" s="56" t="s">
        <v>2148</v>
      </c>
      <c r="AZ901" s="56">
        <v>875.5</v>
      </c>
      <c r="BB901" s="56">
        <v>825.5</v>
      </c>
    </row>
    <row r="902" spans="1:54" ht="16" x14ac:dyDescent="0.2">
      <c r="A902" s="56">
        <v>901</v>
      </c>
      <c r="B902" s="56" t="s">
        <v>44</v>
      </c>
      <c r="C902" s="56" t="s">
        <v>128</v>
      </c>
      <c r="D902" s="56" t="s">
        <v>895</v>
      </c>
      <c r="E902" s="56" t="s">
        <v>133</v>
      </c>
      <c r="F902" s="56" t="s">
        <v>69</v>
      </c>
      <c r="G902" s="56" t="s">
        <v>77</v>
      </c>
      <c r="H902" s="56" t="s">
        <v>62</v>
      </c>
      <c r="I902" s="56" t="s">
        <v>50</v>
      </c>
      <c r="J902" s="56" t="s">
        <v>64</v>
      </c>
      <c r="K902" s="56">
        <v>13.1</v>
      </c>
      <c r="L902" s="56" t="s">
        <v>52</v>
      </c>
      <c r="M902" s="56">
        <v>5</v>
      </c>
      <c r="N902" s="56" t="s">
        <v>52</v>
      </c>
      <c r="O902" s="56">
        <v>5.9</v>
      </c>
      <c r="P902" s="56" t="s">
        <v>53</v>
      </c>
      <c r="Q902" s="56">
        <v>50</v>
      </c>
      <c r="R902" s="56">
        <v>375</v>
      </c>
      <c r="S902" s="56">
        <v>6.3</v>
      </c>
      <c r="T902" s="56" t="s">
        <v>53</v>
      </c>
      <c r="U902" s="56">
        <v>8.4</v>
      </c>
      <c r="V902" s="56" t="s">
        <v>53</v>
      </c>
      <c r="W902" s="56">
        <v>14.1</v>
      </c>
      <c r="X902" s="56" t="s">
        <v>53</v>
      </c>
      <c r="Y902" s="56">
        <v>70.3</v>
      </c>
      <c r="Z902" s="56">
        <v>523</v>
      </c>
      <c r="AA902" s="56">
        <v>6.9</v>
      </c>
      <c r="AB902" s="56" t="s">
        <v>53</v>
      </c>
      <c r="AC902" s="56">
        <v>52.7</v>
      </c>
      <c r="AD902" s="56" t="s">
        <v>896</v>
      </c>
      <c r="AF902" s="56">
        <v>701</v>
      </c>
      <c r="AG902" s="56" t="s">
        <v>2148</v>
      </c>
      <c r="AH902" s="56">
        <v>701</v>
      </c>
      <c r="AI902" s="56" t="s">
        <v>2148</v>
      </c>
      <c r="AJ902" s="56">
        <v>801</v>
      </c>
      <c r="AK902" s="56" t="s">
        <v>2148</v>
      </c>
      <c r="AL902" s="56">
        <v>375</v>
      </c>
      <c r="AN902" s="56">
        <v>801</v>
      </c>
      <c r="AO902" s="56" t="s">
        <v>2148</v>
      </c>
      <c r="AP902" s="56">
        <v>801</v>
      </c>
      <c r="AQ902" s="56" t="s">
        <v>2148</v>
      </c>
      <c r="AR902" s="56">
        <v>801</v>
      </c>
      <c r="AS902" s="56" t="s">
        <v>2148</v>
      </c>
      <c r="AT902" s="56">
        <v>523</v>
      </c>
      <c r="AV902" s="56">
        <v>801</v>
      </c>
      <c r="AW902" s="56" t="s">
        <v>2148</v>
      </c>
      <c r="AX902" s="56">
        <v>652</v>
      </c>
      <c r="AY902" s="56" t="s">
        <v>2147</v>
      </c>
      <c r="AZ902" s="56">
        <v>875.5</v>
      </c>
      <c r="BB902" s="56">
        <v>775.5</v>
      </c>
    </row>
    <row r="903" spans="1:54" ht="16" x14ac:dyDescent="0.2">
      <c r="A903" s="56">
        <v>902</v>
      </c>
      <c r="B903" s="56" t="s">
        <v>44</v>
      </c>
      <c r="C903" s="56" t="s">
        <v>44</v>
      </c>
      <c r="D903" s="56" t="s">
        <v>943</v>
      </c>
      <c r="E903" s="56" t="s">
        <v>268</v>
      </c>
      <c r="F903" s="56" t="s">
        <v>69</v>
      </c>
      <c r="G903" s="56" t="s">
        <v>58</v>
      </c>
      <c r="H903" s="56" t="s">
        <v>88</v>
      </c>
      <c r="I903" s="56" t="s">
        <v>50</v>
      </c>
      <c r="J903" s="56" t="s">
        <v>64</v>
      </c>
      <c r="K903" s="56">
        <v>13.8</v>
      </c>
      <c r="L903" s="56" t="s">
        <v>52</v>
      </c>
      <c r="M903" s="56">
        <v>17.399999999999999</v>
      </c>
      <c r="N903" s="56" t="s">
        <v>52</v>
      </c>
      <c r="O903" s="56">
        <v>38.4</v>
      </c>
      <c r="P903" s="56">
        <v>529</v>
      </c>
      <c r="Q903" s="56">
        <v>15.6</v>
      </c>
      <c r="R903" s="56">
        <v>790</v>
      </c>
      <c r="S903" s="56">
        <v>19.3</v>
      </c>
      <c r="T903" s="56">
        <v>723</v>
      </c>
      <c r="U903" s="56">
        <v>54.3</v>
      </c>
      <c r="V903" s="56">
        <v>381</v>
      </c>
      <c r="W903" s="56">
        <v>58.7</v>
      </c>
      <c r="X903" s="56">
        <v>347</v>
      </c>
      <c r="Y903" s="56">
        <v>42.7</v>
      </c>
      <c r="Z903" s="56" t="s">
        <v>53</v>
      </c>
      <c r="AA903" s="56">
        <v>9.3000000000000007</v>
      </c>
      <c r="AB903" s="56" t="s">
        <v>53</v>
      </c>
      <c r="AC903" s="56">
        <v>35.1</v>
      </c>
      <c r="AD903" s="56" t="s">
        <v>53</v>
      </c>
      <c r="AF903" s="56">
        <v>701</v>
      </c>
      <c r="AG903" s="56" t="s">
        <v>2148</v>
      </c>
      <c r="AH903" s="56">
        <v>701</v>
      </c>
      <c r="AI903" s="56" t="s">
        <v>2148</v>
      </c>
      <c r="AJ903" s="56">
        <v>529</v>
      </c>
      <c r="AL903" s="56">
        <v>790</v>
      </c>
      <c r="AN903" s="56">
        <v>723</v>
      </c>
      <c r="AP903" s="56">
        <v>381</v>
      </c>
      <c r="AR903" s="56">
        <v>347</v>
      </c>
      <c r="AT903" s="56">
        <v>801</v>
      </c>
      <c r="AU903" s="56" t="s">
        <v>2148</v>
      </c>
      <c r="AV903" s="56">
        <v>801</v>
      </c>
      <c r="AW903" s="56" t="s">
        <v>2148</v>
      </c>
      <c r="AX903" s="56">
        <v>801</v>
      </c>
      <c r="AY903" s="56" t="s">
        <v>2148</v>
      </c>
      <c r="AZ903" s="56">
        <v>875.5</v>
      </c>
      <c r="BB903" s="56">
        <v>875.5</v>
      </c>
    </row>
    <row r="904" spans="1:54" ht="16" x14ac:dyDescent="0.2">
      <c r="A904" s="56">
        <v>903</v>
      </c>
      <c r="B904" s="56" t="s">
        <v>44</v>
      </c>
      <c r="C904" s="56" t="s">
        <v>89</v>
      </c>
      <c r="D904" s="56" t="s">
        <v>114</v>
      </c>
      <c r="E904" s="56" t="s">
        <v>46</v>
      </c>
      <c r="F904" s="56" t="s">
        <v>47</v>
      </c>
      <c r="G904" s="56" t="s">
        <v>58</v>
      </c>
      <c r="H904" s="56" t="s">
        <v>62</v>
      </c>
      <c r="I904" s="56" t="s">
        <v>50</v>
      </c>
      <c r="J904" s="56" t="s">
        <v>51</v>
      </c>
      <c r="K904" s="56">
        <v>3.7</v>
      </c>
      <c r="L904" s="56" t="s">
        <v>52</v>
      </c>
      <c r="M904" s="56">
        <v>15.3</v>
      </c>
      <c r="N904" s="56" t="s">
        <v>52</v>
      </c>
      <c r="O904" s="56">
        <v>20.5</v>
      </c>
      <c r="P904" s="56" t="s">
        <v>53</v>
      </c>
      <c r="Q904" s="56">
        <v>40.700000000000003</v>
      </c>
      <c r="R904" s="56">
        <v>461</v>
      </c>
      <c r="S904" s="56">
        <v>36.9</v>
      </c>
      <c r="T904" s="56">
        <v>522</v>
      </c>
      <c r="U904" s="56">
        <v>36.6</v>
      </c>
      <c r="V904" s="56">
        <v>530</v>
      </c>
      <c r="W904" s="56">
        <v>27.4</v>
      </c>
      <c r="X904" s="56">
        <v>647</v>
      </c>
      <c r="Y904" s="56">
        <v>29.4</v>
      </c>
      <c r="Z904" s="56" t="s">
        <v>53</v>
      </c>
      <c r="AA904" s="56">
        <v>16.7</v>
      </c>
      <c r="AB904" s="56">
        <v>791</v>
      </c>
      <c r="AC904" s="56">
        <v>47.3</v>
      </c>
      <c r="AD904" s="56" t="s">
        <v>115</v>
      </c>
      <c r="AF904" s="56">
        <v>701</v>
      </c>
      <c r="AG904" s="56" t="s">
        <v>2148</v>
      </c>
      <c r="AH904" s="56">
        <v>701</v>
      </c>
      <c r="AI904" s="56" t="s">
        <v>2148</v>
      </c>
      <c r="AJ904" s="56">
        <v>801</v>
      </c>
      <c r="AK904" s="56" t="s">
        <v>2148</v>
      </c>
      <c r="AL904" s="56">
        <v>461</v>
      </c>
      <c r="AN904" s="56">
        <v>522</v>
      </c>
      <c r="AP904" s="56">
        <v>530</v>
      </c>
      <c r="AR904" s="56">
        <v>647</v>
      </c>
      <c r="AT904" s="56">
        <v>801</v>
      </c>
      <c r="AU904" s="56" t="s">
        <v>2148</v>
      </c>
      <c r="AV904" s="56">
        <v>791</v>
      </c>
      <c r="AX904" s="56">
        <v>780</v>
      </c>
      <c r="AY904" s="56" t="s">
        <v>2147</v>
      </c>
      <c r="AZ904" s="56">
        <v>875.5</v>
      </c>
      <c r="BB904" s="56">
        <v>925.5</v>
      </c>
    </row>
    <row r="905" spans="1:54" ht="16" x14ac:dyDescent="0.2">
      <c r="A905" s="56">
        <v>904</v>
      </c>
      <c r="B905" s="56" t="s">
        <v>44</v>
      </c>
      <c r="C905" s="56" t="s">
        <v>89</v>
      </c>
      <c r="D905" s="56" t="s">
        <v>1007</v>
      </c>
      <c r="E905" s="56" t="s">
        <v>266</v>
      </c>
      <c r="F905" s="56" t="s">
        <v>69</v>
      </c>
      <c r="G905" s="56" t="s">
        <v>77</v>
      </c>
      <c r="H905" s="56" t="s">
        <v>88</v>
      </c>
      <c r="I905" s="56" t="s">
        <v>50</v>
      </c>
      <c r="J905" s="56" t="s">
        <v>64</v>
      </c>
      <c r="K905" s="56">
        <v>15</v>
      </c>
      <c r="L905" s="56" t="s">
        <v>52</v>
      </c>
      <c r="M905" s="56">
        <v>31</v>
      </c>
      <c r="N905" s="56">
        <v>461</v>
      </c>
      <c r="O905" s="56">
        <v>45.7</v>
      </c>
      <c r="P905" s="56">
        <v>429</v>
      </c>
      <c r="Q905" s="56">
        <v>10.8</v>
      </c>
      <c r="R905" s="56" t="s">
        <v>53</v>
      </c>
      <c r="S905" s="56">
        <v>4.7</v>
      </c>
      <c r="T905" s="56" t="s">
        <v>53</v>
      </c>
      <c r="U905" s="56">
        <v>10.6</v>
      </c>
      <c r="V905" s="56" t="s">
        <v>53</v>
      </c>
      <c r="W905" s="56">
        <v>15.9</v>
      </c>
      <c r="X905" s="56" t="s">
        <v>53</v>
      </c>
      <c r="Y905" s="56">
        <v>68.8</v>
      </c>
      <c r="Z905" s="56">
        <v>553</v>
      </c>
      <c r="AA905" s="56">
        <v>4</v>
      </c>
      <c r="AB905" s="56" t="s">
        <v>53</v>
      </c>
      <c r="AC905" s="56">
        <v>31.2</v>
      </c>
      <c r="AD905" s="56" t="s">
        <v>53</v>
      </c>
      <c r="AF905" s="56">
        <v>701</v>
      </c>
      <c r="AG905" s="56" t="s">
        <v>2148</v>
      </c>
      <c r="AH905" s="56">
        <v>461</v>
      </c>
      <c r="AJ905" s="56">
        <v>429</v>
      </c>
      <c r="AL905" s="56">
        <v>801</v>
      </c>
      <c r="AM905" s="56" t="s">
        <v>2148</v>
      </c>
      <c r="AN905" s="56">
        <v>801</v>
      </c>
      <c r="AO905" s="56" t="s">
        <v>2148</v>
      </c>
      <c r="AP905" s="56">
        <v>801</v>
      </c>
      <c r="AQ905" s="56" t="s">
        <v>2148</v>
      </c>
      <c r="AR905" s="56">
        <v>801</v>
      </c>
      <c r="AS905" s="56" t="s">
        <v>2148</v>
      </c>
      <c r="AT905" s="56">
        <v>553</v>
      </c>
      <c r="AV905" s="56">
        <v>801</v>
      </c>
      <c r="AW905" s="56" t="s">
        <v>2148</v>
      </c>
      <c r="AX905" s="56">
        <v>801</v>
      </c>
      <c r="AY905" s="56" t="s">
        <v>2148</v>
      </c>
      <c r="AZ905" s="56">
        <v>875.5</v>
      </c>
      <c r="BB905" s="56">
        <v>925.5</v>
      </c>
    </row>
    <row r="906" spans="1:54" ht="16" x14ac:dyDescent="0.2">
      <c r="A906" s="56">
        <v>905</v>
      </c>
      <c r="B906" s="56" t="s">
        <v>44</v>
      </c>
      <c r="C906" s="56" t="s">
        <v>43</v>
      </c>
      <c r="D906" s="56" t="s">
        <v>1313</v>
      </c>
      <c r="E906" s="56" t="s">
        <v>255</v>
      </c>
      <c r="F906" s="56" t="s">
        <v>76</v>
      </c>
      <c r="G906" s="56" t="s">
        <v>77</v>
      </c>
      <c r="H906" s="56" t="s">
        <v>82</v>
      </c>
      <c r="I906" s="56" t="s">
        <v>59</v>
      </c>
      <c r="J906" s="56" t="s">
        <v>64</v>
      </c>
      <c r="K906" s="56">
        <v>23.4</v>
      </c>
      <c r="L906" s="56">
        <v>541</v>
      </c>
      <c r="M906" s="56">
        <v>32</v>
      </c>
      <c r="N906" s="56">
        <v>448</v>
      </c>
      <c r="O906" s="56">
        <v>5.3</v>
      </c>
      <c r="P906" s="56" t="s">
        <v>53</v>
      </c>
      <c r="Q906" s="56">
        <v>5.2</v>
      </c>
      <c r="R906" s="56" t="s">
        <v>53</v>
      </c>
      <c r="S906" s="56">
        <v>7.7</v>
      </c>
      <c r="T906" s="56" t="s">
        <v>53</v>
      </c>
      <c r="U906" s="56">
        <v>25.9</v>
      </c>
      <c r="V906" s="56">
        <v>646</v>
      </c>
      <c r="W906" s="56">
        <v>28.4</v>
      </c>
      <c r="X906" s="56">
        <v>634</v>
      </c>
      <c r="Y906" s="56">
        <v>44.6</v>
      </c>
      <c r="Z906" s="56" t="s">
        <v>53</v>
      </c>
      <c r="AA906" s="56">
        <v>42.3</v>
      </c>
      <c r="AB906" s="56">
        <v>414</v>
      </c>
      <c r="AC906" s="56">
        <v>45.3</v>
      </c>
      <c r="AD906" s="56" t="s">
        <v>53</v>
      </c>
      <c r="AF906" s="56">
        <v>541</v>
      </c>
      <c r="AH906" s="56">
        <v>448</v>
      </c>
      <c r="AJ906" s="56">
        <v>801</v>
      </c>
      <c r="AK906" s="56" t="s">
        <v>2148</v>
      </c>
      <c r="AL906" s="56">
        <v>801</v>
      </c>
      <c r="AM906" s="56" t="s">
        <v>2148</v>
      </c>
      <c r="AN906" s="56">
        <v>801</v>
      </c>
      <c r="AO906" s="56" t="s">
        <v>2148</v>
      </c>
      <c r="AP906" s="56">
        <v>646</v>
      </c>
      <c r="AR906" s="56">
        <v>634</v>
      </c>
      <c r="AT906" s="56">
        <v>801</v>
      </c>
      <c r="AU906" s="56" t="s">
        <v>2148</v>
      </c>
      <c r="AV906" s="56">
        <v>414</v>
      </c>
      <c r="AX906" s="56">
        <v>801</v>
      </c>
      <c r="AY906" s="56" t="s">
        <v>2148</v>
      </c>
      <c r="AZ906" s="56">
        <v>875.5</v>
      </c>
      <c r="BB906" s="56">
        <v>975.5</v>
      </c>
    </row>
    <row r="907" spans="1:54" ht="16" x14ac:dyDescent="0.2">
      <c r="A907" s="56">
        <v>906</v>
      </c>
      <c r="B907" s="56" t="s">
        <v>89</v>
      </c>
      <c r="C907" s="56" t="s">
        <v>93</v>
      </c>
      <c r="D907" s="56" t="s">
        <v>871</v>
      </c>
      <c r="E907" s="56" t="s">
        <v>174</v>
      </c>
      <c r="F907" s="56" t="s">
        <v>76</v>
      </c>
      <c r="G907" s="56" t="s">
        <v>58</v>
      </c>
      <c r="H907" s="56" t="s">
        <v>82</v>
      </c>
      <c r="I907" s="56" t="s">
        <v>50</v>
      </c>
      <c r="J907" s="56" t="s">
        <v>64</v>
      </c>
      <c r="K907" s="56">
        <v>12.6</v>
      </c>
      <c r="L907" s="56" t="s">
        <v>52</v>
      </c>
      <c r="M907" s="56">
        <v>9.8000000000000007</v>
      </c>
      <c r="N907" s="56" t="s">
        <v>52</v>
      </c>
      <c r="O907" s="56">
        <v>44.8</v>
      </c>
      <c r="P907" s="56">
        <v>440</v>
      </c>
      <c r="Q907" s="56">
        <v>7</v>
      </c>
      <c r="R907" s="56" t="s">
        <v>53</v>
      </c>
      <c r="S907" s="56">
        <v>99.2</v>
      </c>
      <c r="T907" s="56">
        <v>126</v>
      </c>
      <c r="U907" s="56">
        <v>3.2</v>
      </c>
      <c r="V907" s="56" t="s">
        <v>53</v>
      </c>
      <c r="W907" s="56">
        <v>7.3</v>
      </c>
      <c r="X907" s="56" t="s">
        <v>53</v>
      </c>
      <c r="Y907" s="56">
        <v>56.9</v>
      </c>
      <c r="Z907" s="56">
        <v>740</v>
      </c>
      <c r="AA907" s="56">
        <v>2.9</v>
      </c>
      <c r="AB907" s="56" t="s">
        <v>53</v>
      </c>
      <c r="AC907" s="56">
        <v>23.7</v>
      </c>
      <c r="AD907" s="56" t="s">
        <v>53</v>
      </c>
      <c r="AF907" s="56">
        <v>701</v>
      </c>
      <c r="AG907" s="56" t="s">
        <v>2148</v>
      </c>
      <c r="AH907" s="56">
        <v>701</v>
      </c>
      <c r="AI907" s="56" t="s">
        <v>2148</v>
      </c>
      <c r="AJ907" s="56">
        <v>440</v>
      </c>
      <c r="AL907" s="56">
        <v>801</v>
      </c>
      <c r="AM907" s="56" t="s">
        <v>2148</v>
      </c>
      <c r="AN907" s="56">
        <v>126</v>
      </c>
      <c r="AP907" s="56">
        <v>801</v>
      </c>
      <c r="AQ907" s="56" t="s">
        <v>2148</v>
      </c>
      <c r="AR907" s="56">
        <v>801</v>
      </c>
      <c r="AS907" s="56" t="s">
        <v>2148</v>
      </c>
      <c r="AT907" s="56">
        <v>740</v>
      </c>
      <c r="AV907" s="56">
        <v>801</v>
      </c>
      <c r="AW907" s="56" t="s">
        <v>2148</v>
      </c>
      <c r="AX907" s="56">
        <v>801</v>
      </c>
      <c r="AY907" s="56" t="s">
        <v>2148</v>
      </c>
      <c r="AZ907" s="56">
        <v>925.5</v>
      </c>
      <c r="BB907" s="56">
        <v>825.5</v>
      </c>
    </row>
    <row r="908" spans="1:54" ht="16" x14ac:dyDescent="0.2">
      <c r="A908" s="56">
        <v>907</v>
      </c>
      <c r="B908" s="56" t="s">
        <v>89</v>
      </c>
      <c r="D908" s="56" t="s">
        <v>875</v>
      </c>
      <c r="E908" s="56" t="s">
        <v>756</v>
      </c>
      <c r="F908" s="56" t="s">
        <v>76</v>
      </c>
      <c r="G908" s="56" t="s">
        <v>48</v>
      </c>
      <c r="H908" s="56" t="s">
        <v>62</v>
      </c>
      <c r="I908" s="56" t="s">
        <v>63</v>
      </c>
      <c r="J908" s="56" t="s">
        <v>51</v>
      </c>
      <c r="K908" s="56">
        <v>12.7</v>
      </c>
      <c r="L908" s="56" t="s">
        <v>52</v>
      </c>
      <c r="M908" s="56">
        <v>14.5</v>
      </c>
      <c r="N908" s="56" t="s">
        <v>52</v>
      </c>
      <c r="O908" s="56">
        <v>60.9</v>
      </c>
      <c r="P908" s="56">
        <v>296</v>
      </c>
      <c r="Q908" s="56">
        <v>2.4</v>
      </c>
      <c r="R908" s="56" t="s">
        <v>53</v>
      </c>
      <c r="S908" s="56">
        <v>58</v>
      </c>
      <c r="T908" s="56">
        <v>398</v>
      </c>
      <c r="U908" s="56">
        <v>96.4</v>
      </c>
      <c r="V908" s="56">
        <v>105</v>
      </c>
      <c r="W908" s="56">
        <v>81.5</v>
      </c>
      <c r="X908" s="56">
        <v>193</v>
      </c>
      <c r="Y908" s="56">
        <v>4.3</v>
      </c>
      <c r="Z908" s="56" t="s">
        <v>53</v>
      </c>
      <c r="AA908" s="56">
        <v>6.6</v>
      </c>
      <c r="AB908" s="56" t="s">
        <v>53</v>
      </c>
      <c r="AC908" s="56">
        <v>7.5</v>
      </c>
      <c r="AD908" s="56" t="s">
        <v>53</v>
      </c>
      <c r="AF908" s="56">
        <v>701</v>
      </c>
      <c r="AG908" s="56" t="s">
        <v>2148</v>
      </c>
      <c r="AH908" s="56">
        <v>701</v>
      </c>
      <c r="AI908" s="56" t="s">
        <v>2148</v>
      </c>
      <c r="AJ908" s="56">
        <v>296</v>
      </c>
      <c r="AL908" s="56">
        <v>801</v>
      </c>
      <c r="AM908" s="56" t="s">
        <v>2148</v>
      </c>
      <c r="AN908" s="56">
        <v>398</v>
      </c>
      <c r="AP908" s="56">
        <v>105</v>
      </c>
      <c r="AR908" s="56">
        <v>193</v>
      </c>
      <c r="AT908" s="56">
        <v>801</v>
      </c>
      <c r="AU908" s="56" t="s">
        <v>2148</v>
      </c>
      <c r="AV908" s="56">
        <v>801</v>
      </c>
      <c r="AW908" s="56" t="s">
        <v>2148</v>
      </c>
      <c r="AX908" s="56">
        <v>801</v>
      </c>
      <c r="AY908" s="56" t="s">
        <v>2148</v>
      </c>
      <c r="AZ908" s="56">
        <v>925.5</v>
      </c>
    </row>
    <row r="909" spans="1:54" ht="16" x14ac:dyDescent="0.2">
      <c r="A909" s="56">
        <v>908</v>
      </c>
      <c r="B909" s="56" t="s">
        <v>89</v>
      </c>
      <c r="D909" s="56" t="s">
        <v>1348</v>
      </c>
      <c r="E909" s="56" t="s">
        <v>487</v>
      </c>
      <c r="F909" s="56" t="s">
        <v>76</v>
      </c>
      <c r="G909" s="56" t="s">
        <v>58</v>
      </c>
      <c r="H909" s="56" t="s">
        <v>62</v>
      </c>
      <c r="I909" s="56" t="s">
        <v>63</v>
      </c>
      <c r="J909" s="56" t="s">
        <v>64</v>
      </c>
      <c r="K909" s="56">
        <v>24.9</v>
      </c>
      <c r="L909" s="56">
        <v>511</v>
      </c>
      <c r="M909" s="56">
        <v>37.5</v>
      </c>
      <c r="N909" s="56">
        <v>373</v>
      </c>
      <c r="O909" s="56">
        <v>37.1</v>
      </c>
      <c r="P909" s="56">
        <v>542</v>
      </c>
      <c r="Q909" s="56">
        <v>1.5</v>
      </c>
      <c r="R909" s="56" t="s">
        <v>53</v>
      </c>
      <c r="S909" s="56">
        <v>21.3</v>
      </c>
      <c r="T909" s="56">
        <v>693</v>
      </c>
      <c r="U909" s="56">
        <v>8.6999999999999993</v>
      </c>
      <c r="V909" s="56" t="s">
        <v>53</v>
      </c>
      <c r="W909" s="56">
        <v>12.3</v>
      </c>
      <c r="X909" s="56" t="s">
        <v>53</v>
      </c>
      <c r="Y909" s="56">
        <v>3.8</v>
      </c>
      <c r="Z909" s="56" t="s">
        <v>53</v>
      </c>
      <c r="AA909" s="56">
        <v>11.7</v>
      </c>
      <c r="AB909" s="56" t="s">
        <v>53</v>
      </c>
      <c r="AC909" s="56">
        <v>29.4</v>
      </c>
      <c r="AD909" s="56" t="s">
        <v>53</v>
      </c>
      <c r="AF909" s="56">
        <v>511</v>
      </c>
      <c r="AH909" s="56">
        <v>373</v>
      </c>
      <c r="AJ909" s="56">
        <v>542</v>
      </c>
      <c r="AL909" s="56">
        <v>801</v>
      </c>
      <c r="AM909" s="56" t="s">
        <v>2148</v>
      </c>
      <c r="AN909" s="56">
        <v>693</v>
      </c>
      <c r="AP909" s="56">
        <v>801</v>
      </c>
      <c r="AQ909" s="56" t="s">
        <v>2148</v>
      </c>
      <c r="AR909" s="56">
        <v>801</v>
      </c>
      <c r="AS909" s="56" t="s">
        <v>2148</v>
      </c>
      <c r="AT909" s="56">
        <v>801</v>
      </c>
      <c r="AU909" s="56" t="s">
        <v>2148</v>
      </c>
      <c r="AV909" s="56">
        <v>801</v>
      </c>
      <c r="AW909" s="56" t="s">
        <v>2148</v>
      </c>
      <c r="AX909" s="56">
        <v>801</v>
      </c>
      <c r="AY909" s="56" t="s">
        <v>2148</v>
      </c>
      <c r="AZ909" s="56">
        <v>925.5</v>
      </c>
    </row>
    <row r="910" spans="1:54" ht="16" x14ac:dyDescent="0.2">
      <c r="A910" s="56">
        <v>909</v>
      </c>
      <c r="B910" s="56" t="s">
        <v>89</v>
      </c>
      <c r="C910" s="56" t="s">
        <v>44</v>
      </c>
      <c r="D910" s="56" t="s">
        <v>840</v>
      </c>
      <c r="E910" s="56" t="s">
        <v>96</v>
      </c>
      <c r="F910" s="56" t="s">
        <v>76</v>
      </c>
      <c r="G910" s="56" t="s">
        <v>77</v>
      </c>
      <c r="H910" s="56" t="s">
        <v>82</v>
      </c>
      <c r="I910" s="56" t="s">
        <v>50</v>
      </c>
      <c r="J910" s="56" t="s">
        <v>64</v>
      </c>
      <c r="K910" s="56">
        <v>12.2</v>
      </c>
      <c r="L910" s="56" t="s">
        <v>52</v>
      </c>
      <c r="M910" s="56">
        <v>6.8</v>
      </c>
      <c r="N910" s="56" t="s">
        <v>52</v>
      </c>
      <c r="O910" s="56">
        <v>47.3</v>
      </c>
      <c r="P910" s="56">
        <v>415</v>
      </c>
      <c r="Q910" s="56">
        <v>24</v>
      </c>
      <c r="R910" s="56">
        <v>654</v>
      </c>
      <c r="S910" s="56">
        <v>14.6</v>
      </c>
      <c r="T910" s="56" t="s">
        <v>53</v>
      </c>
      <c r="U910" s="56">
        <v>16.3</v>
      </c>
      <c r="V910" s="56">
        <v>793</v>
      </c>
      <c r="W910" s="56">
        <v>21.9</v>
      </c>
      <c r="X910" s="56">
        <v>731</v>
      </c>
      <c r="Y910" s="56">
        <v>29.2</v>
      </c>
      <c r="Z910" s="56" t="s">
        <v>53</v>
      </c>
      <c r="AA910" s="56">
        <v>6.5</v>
      </c>
      <c r="AB910" s="56" t="s">
        <v>53</v>
      </c>
      <c r="AC910" s="56">
        <v>61.3</v>
      </c>
      <c r="AD910" s="56" t="s">
        <v>841</v>
      </c>
      <c r="AF910" s="56">
        <v>701</v>
      </c>
      <c r="AG910" s="56" t="s">
        <v>2148</v>
      </c>
      <c r="AH910" s="56">
        <v>701</v>
      </c>
      <c r="AI910" s="56" t="s">
        <v>2148</v>
      </c>
      <c r="AJ910" s="56">
        <v>415</v>
      </c>
      <c r="AL910" s="56">
        <v>654</v>
      </c>
      <c r="AN910" s="56">
        <v>801</v>
      </c>
      <c r="AO910" s="56" t="s">
        <v>2148</v>
      </c>
      <c r="AP910" s="56">
        <v>793</v>
      </c>
      <c r="AR910" s="56">
        <v>731</v>
      </c>
      <c r="AT910" s="56">
        <v>801</v>
      </c>
      <c r="AU910" s="56" t="s">
        <v>2148</v>
      </c>
      <c r="AV910" s="56">
        <v>801</v>
      </c>
      <c r="AW910" s="56" t="s">
        <v>2148</v>
      </c>
      <c r="AX910" s="56">
        <v>471</v>
      </c>
      <c r="AY910" s="56" t="s">
        <v>2147</v>
      </c>
      <c r="AZ910" s="56">
        <v>925.5</v>
      </c>
      <c r="BB910" s="56">
        <v>875.5</v>
      </c>
    </row>
    <row r="911" spans="1:54" ht="16" x14ac:dyDescent="0.2">
      <c r="A911" s="56">
        <v>910</v>
      </c>
      <c r="B911" s="56" t="s">
        <v>89</v>
      </c>
      <c r="C911" s="56" t="s">
        <v>128</v>
      </c>
      <c r="D911" s="56" t="s">
        <v>1200</v>
      </c>
      <c r="E911" s="56" t="s">
        <v>109</v>
      </c>
      <c r="F911" s="56" t="s">
        <v>47</v>
      </c>
      <c r="G911" s="56" t="s">
        <v>48</v>
      </c>
      <c r="H911" s="56" t="s">
        <v>88</v>
      </c>
      <c r="I911" s="56" t="s">
        <v>50</v>
      </c>
      <c r="J911" s="56" t="s">
        <v>64</v>
      </c>
      <c r="K911" s="56">
        <v>19.5</v>
      </c>
      <c r="L911" s="56">
        <v>630</v>
      </c>
      <c r="M911" s="56">
        <v>5.8</v>
      </c>
      <c r="N911" s="56" t="s">
        <v>52</v>
      </c>
      <c r="O911" s="56">
        <v>100</v>
      </c>
      <c r="P911" s="56">
        <v>1</v>
      </c>
      <c r="Q911" s="56">
        <v>2.9</v>
      </c>
      <c r="R911" s="56" t="s">
        <v>53</v>
      </c>
      <c r="S911" s="56">
        <v>11.5</v>
      </c>
      <c r="T911" s="56" t="s">
        <v>53</v>
      </c>
      <c r="U911" s="56">
        <v>26.7</v>
      </c>
      <c r="V911" s="56">
        <v>637</v>
      </c>
      <c r="W911" s="56">
        <v>20</v>
      </c>
      <c r="X911" s="56">
        <v>762</v>
      </c>
      <c r="Y911" s="56">
        <v>9.8000000000000007</v>
      </c>
      <c r="Z911" s="56" t="s">
        <v>53</v>
      </c>
      <c r="AA911" s="56">
        <v>3.3</v>
      </c>
      <c r="AB911" s="56" t="s">
        <v>53</v>
      </c>
      <c r="AC911" s="56">
        <v>13.9</v>
      </c>
      <c r="AD911" s="56" t="s">
        <v>53</v>
      </c>
      <c r="AF911" s="56">
        <v>630</v>
      </c>
      <c r="AH911" s="56">
        <v>701</v>
      </c>
      <c r="AI911" s="56" t="s">
        <v>2148</v>
      </c>
      <c r="AJ911" s="56">
        <v>1</v>
      </c>
      <c r="AL911" s="56">
        <v>801</v>
      </c>
      <c r="AM911" s="56" t="s">
        <v>2148</v>
      </c>
      <c r="AN911" s="56">
        <v>801</v>
      </c>
      <c r="AO911" s="56" t="s">
        <v>2148</v>
      </c>
      <c r="AP911" s="56">
        <v>637</v>
      </c>
      <c r="AR911" s="56">
        <v>762</v>
      </c>
      <c r="AT911" s="56">
        <v>801</v>
      </c>
      <c r="AU911" s="56" t="s">
        <v>2148</v>
      </c>
      <c r="AV911" s="56">
        <v>801</v>
      </c>
      <c r="AW911" s="56" t="s">
        <v>2148</v>
      </c>
      <c r="AX911" s="56">
        <v>801</v>
      </c>
      <c r="AY911" s="56" t="s">
        <v>2148</v>
      </c>
      <c r="AZ911" s="56">
        <v>925.5</v>
      </c>
      <c r="BB911" s="56">
        <v>775.5</v>
      </c>
    </row>
    <row r="912" spans="1:54" ht="16" x14ac:dyDescent="0.2">
      <c r="A912" s="56">
        <v>911</v>
      </c>
      <c r="B912" s="56" t="s">
        <v>89</v>
      </c>
      <c r="C912" s="56" t="s">
        <v>89</v>
      </c>
      <c r="D912" s="56" t="s">
        <v>398</v>
      </c>
      <c r="E912" s="56" t="s">
        <v>291</v>
      </c>
      <c r="F912" s="56" t="s">
        <v>170</v>
      </c>
      <c r="G912" s="56" t="s">
        <v>58</v>
      </c>
      <c r="H912" s="56" t="s">
        <v>62</v>
      </c>
      <c r="I912" s="56" t="s">
        <v>50</v>
      </c>
      <c r="J912" s="56" t="s">
        <v>51</v>
      </c>
      <c r="K912" s="56">
        <v>7.1</v>
      </c>
      <c r="L912" s="56" t="s">
        <v>52</v>
      </c>
      <c r="M912" s="56">
        <v>40.5</v>
      </c>
      <c r="N912" s="56">
        <v>334</v>
      </c>
      <c r="O912" s="56">
        <v>47.2</v>
      </c>
      <c r="P912" s="56">
        <v>416</v>
      </c>
      <c r="Q912" s="56">
        <v>5.3</v>
      </c>
      <c r="R912" s="56" t="s">
        <v>53</v>
      </c>
      <c r="S912" s="56">
        <v>18.2</v>
      </c>
      <c r="T912" s="56">
        <v>738</v>
      </c>
      <c r="U912" s="56">
        <v>33</v>
      </c>
      <c r="V912" s="56">
        <v>558</v>
      </c>
      <c r="W912" s="56">
        <v>34.5</v>
      </c>
      <c r="X912" s="56">
        <v>558</v>
      </c>
      <c r="Y912" s="56">
        <v>50.4</v>
      </c>
      <c r="Z912" s="56" t="s">
        <v>53</v>
      </c>
      <c r="AA912" s="56">
        <v>3.3</v>
      </c>
      <c r="AB912" s="56" t="s">
        <v>53</v>
      </c>
      <c r="AC912" s="56">
        <v>35.700000000000003</v>
      </c>
      <c r="AD912" s="56" t="s">
        <v>53</v>
      </c>
      <c r="AF912" s="56">
        <v>701</v>
      </c>
      <c r="AG912" s="56" t="s">
        <v>2148</v>
      </c>
      <c r="AH912" s="56">
        <v>334</v>
      </c>
      <c r="AJ912" s="56">
        <v>416</v>
      </c>
      <c r="AL912" s="56">
        <v>801</v>
      </c>
      <c r="AM912" s="56" t="s">
        <v>2148</v>
      </c>
      <c r="AN912" s="56">
        <v>738</v>
      </c>
      <c r="AP912" s="56">
        <v>558</v>
      </c>
      <c r="AR912" s="56">
        <v>558</v>
      </c>
      <c r="AT912" s="56">
        <v>801</v>
      </c>
      <c r="AU912" s="56" t="s">
        <v>2148</v>
      </c>
      <c r="AV912" s="56">
        <v>801</v>
      </c>
      <c r="AW912" s="56" t="s">
        <v>2148</v>
      </c>
      <c r="AX912" s="56">
        <v>801</v>
      </c>
      <c r="AY912" s="56" t="s">
        <v>2148</v>
      </c>
      <c r="AZ912" s="56">
        <v>925.5</v>
      </c>
      <c r="BB912" s="56">
        <v>925.5</v>
      </c>
    </row>
    <row r="913" spans="1:54" ht="16" x14ac:dyDescent="0.2">
      <c r="A913" s="56">
        <v>912</v>
      </c>
      <c r="B913" s="56" t="s">
        <v>89</v>
      </c>
      <c r="C913" s="56" t="s">
        <v>89</v>
      </c>
      <c r="D913" s="56" t="s">
        <v>1320</v>
      </c>
      <c r="E913" s="56" t="s">
        <v>233</v>
      </c>
      <c r="F913" s="56" t="s">
        <v>76</v>
      </c>
      <c r="G913" s="56" t="s">
        <v>84</v>
      </c>
      <c r="H913" s="56" t="s">
        <v>82</v>
      </c>
      <c r="I913" s="56" t="s">
        <v>59</v>
      </c>
      <c r="J913" s="56" t="s">
        <v>64</v>
      </c>
      <c r="K913" s="56">
        <v>23.7</v>
      </c>
      <c r="L913" s="56">
        <v>533</v>
      </c>
      <c r="M913" s="56">
        <v>24.4</v>
      </c>
      <c r="N913" s="56">
        <v>551</v>
      </c>
      <c r="O913" s="56">
        <v>9.8000000000000007</v>
      </c>
      <c r="P913" s="56" t="s">
        <v>53</v>
      </c>
      <c r="Q913" s="56">
        <v>7.6</v>
      </c>
      <c r="R913" s="56" t="s">
        <v>53</v>
      </c>
      <c r="S913" s="56">
        <v>1.2</v>
      </c>
      <c r="T913" s="56" t="s">
        <v>53</v>
      </c>
      <c r="U913" s="56">
        <v>7.5</v>
      </c>
      <c r="V913" s="56" t="s">
        <v>53</v>
      </c>
      <c r="W913" s="56">
        <v>13.1</v>
      </c>
      <c r="X913" s="56" t="s">
        <v>53</v>
      </c>
      <c r="Y913" s="56">
        <v>61.2</v>
      </c>
      <c r="Z913" s="56">
        <v>676</v>
      </c>
      <c r="AA913" s="56">
        <v>28.9</v>
      </c>
      <c r="AB913" s="56">
        <v>576</v>
      </c>
      <c r="AC913" s="56">
        <v>55.6</v>
      </c>
      <c r="AD913" s="56" t="s">
        <v>1267</v>
      </c>
      <c r="AF913" s="56">
        <v>533</v>
      </c>
      <c r="AH913" s="56">
        <v>551</v>
      </c>
      <c r="AJ913" s="56">
        <v>801</v>
      </c>
      <c r="AK913" s="56" t="s">
        <v>2148</v>
      </c>
      <c r="AL913" s="56">
        <v>801</v>
      </c>
      <c r="AM913" s="56" t="s">
        <v>2148</v>
      </c>
      <c r="AN913" s="56">
        <v>801</v>
      </c>
      <c r="AO913" s="56" t="s">
        <v>2148</v>
      </c>
      <c r="AP913" s="56">
        <v>801</v>
      </c>
      <c r="AQ913" s="56" t="s">
        <v>2148</v>
      </c>
      <c r="AR913" s="56">
        <v>801</v>
      </c>
      <c r="AS913" s="56" t="s">
        <v>2148</v>
      </c>
      <c r="AT913" s="56">
        <v>676</v>
      </c>
      <c r="AV913" s="56">
        <v>576</v>
      </c>
      <c r="AX913" s="56">
        <v>589</v>
      </c>
      <c r="AY913" s="56" t="s">
        <v>2147</v>
      </c>
      <c r="AZ913" s="56">
        <v>925.5</v>
      </c>
      <c r="BB913" s="56">
        <v>925.5</v>
      </c>
    </row>
    <row r="914" spans="1:54" ht="16" x14ac:dyDescent="0.2">
      <c r="A914" s="56">
        <v>913</v>
      </c>
      <c r="B914" s="56" t="s">
        <v>89</v>
      </c>
      <c r="C914" s="56" t="s">
        <v>44</v>
      </c>
      <c r="D914" s="56" t="s">
        <v>1045</v>
      </c>
      <c r="E914" s="56" t="s">
        <v>1046</v>
      </c>
      <c r="F914" s="56" t="s">
        <v>76</v>
      </c>
      <c r="G914" s="56" t="s">
        <v>48</v>
      </c>
      <c r="H914" s="56" t="s">
        <v>62</v>
      </c>
      <c r="I914" s="56" t="s">
        <v>50</v>
      </c>
      <c r="J914" s="56" t="s">
        <v>103</v>
      </c>
      <c r="K914" s="56">
        <v>15.9</v>
      </c>
      <c r="L914" s="56" t="s">
        <v>52</v>
      </c>
      <c r="M914" s="56">
        <v>15.1</v>
      </c>
      <c r="N914" s="56" t="s">
        <v>52</v>
      </c>
      <c r="O914" s="56">
        <v>18.399999999999999</v>
      </c>
      <c r="P914" s="56" t="s">
        <v>53</v>
      </c>
      <c r="Q914" s="56">
        <v>10.6</v>
      </c>
      <c r="R914" s="56" t="s">
        <v>53</v>
      </c>
      <c r="S914" s="56">
        <v>100</v>
      </c>
      <c r="T914" s="56">
        <v>22</v>
      </c>
      <c r="U914" s="56">
        <v>34.6</v>
      </c>
      <c r="V914" s="56">
        <v>545</v>
      </c>
      <c r="W914" s="56">
        <v>37.799999999999997</v>
      </c>
      <c r="X914" s="56">
        <v>517</v>
      </c>
      <c r="Y914" s="56">
        <v>19.5</v>
      </c>
      <c r="Z914" s="56" t="s">
        <v>53</v>
      </c>
      <c r="AA914" s="56">
        <v>11.8</v>
      </c>
      <c r="AB914" s="56" t="s">
        <v>53</v>
      </c>
      <c r="AC914" s="56">
        <v>28.7</v>
      </c>
      <c r="AD914" s="56" t="s">
        <v>53</v>
      </c>
      <c r="AF914" s="56">
        <v>701</v>
      </c>
      <c r="AG914" s="56" t="s">
        <v>2148</v>
      </c>
      <c r="AH914" s="56">
        <v>701</v>
      </c>
      <c r="AI914" s="56" t="s">
        <v>2148</v>
      </c>
      <c r="AJ914" s="56">
        <v>801</v>
      </c>
      <c r="AK914" s="56" t="s">
        <v>2148</v>
      </c>
      <c r="AL914" s="56">
        <v>801</v>
      </c>
      <c r="AM914" s="56" t="s">
        <v>2148</v>
      </c>
      <c r="AN914" s="56">
        <v>22</v>
      </c>
      <c r="AP914" s="56">
        <v>545</v>
      </c>
      <c r="AR914" s="56">
        <v>517</v>
      </c>
      <c r="AT914" s="56">
        <v>801</v>
      </c>
      <c r="AU914" s="56" t="s">
        <v>2148</v>
      </c>
      <c r="AV914" s="56">
        <v>801</v>
      </c>
      <c r="AW914" s="56" t="s">
        <v>2148</v>
      </c>
      <c r="AX914" s="56">
        <v>801</v>
      </c>
      <c r="AY914" s="56" t="s">
        <v>2148</v>
      </c>
      <c r="AZ914" s="56">
        <v>925.5</v>
      </c>
      <c r="BB914" s="56">
        <v>875.5</v>
      </c>
    </row>
    <row r="915" spans="1:54" ht="16" x14ac:dyDescent="0.2">
      <c r="A915" s="56">
        <v>914</v>
      </c>
      <c r="B915" s="56" t="s">
        <v>89</v>
      </c>
      <c r="C915" s="56" t="s">
        <v>93</v>
      </c>
      <c r="D915" s="56" t="s">
        <v>203</v>
      </c>
      <c r="E915" s="56" t="s">
        <v>75</v>
      </c>
      <c r="F915" s="56" t="s">
        <v>76</v>
      </c>
      <c r="G915" s="56" t="s">
        <v>84</v>
      </c>
      <c r="H915" s="56" t="s">
        <v>49</v>
      </c>
      <c r="I915" s="56" t="s">
        <v>50</v>
      </c>
      <c r="J915" s="56" t="s">
        <v>64</v>
      </c>
      <c r="K915" s="56">
        <v>5.2</v>
      </c>
      <c r="L915" s="56" t="s">
        <v>52</v>
      </c>
      <c r="M915" s="56">
        <v>2.1</v>
      </c>
      <c r="N915" s="56" t="s">
        <v>52</v>
      </c>
      <c r="O915" s="56">
        <v>8.5</v>
      </c>
      <c r="P915" s="56" t="s">
        <v>53</v>
      </c>
      <c r="Q915" s="56">
        <v>65.599999999999994</v>
      </c>
      <c r="R915" s="56">
        <v>245</v>
      </c>
      <c r="S915" s="56">
        <v>5</v>
      </c>
      <c r="T915" s="56" t="s">
        <v>53</v>
      </c>
      <c r="U915" s="56">
        <v>2.4</v>
      </c>
      <c r="V915" s="56" t="s">
        <v>53</v>
      </c>
      <c r="W915" s="56">
        <v>2</v>
      </c>
      <c r="X915" s="56" t="s">
        <v>53</v>
      </c>
      <c r="Y915" s="56">
        <v>41.4</v>
      </c>
      <c r="Z915" s="56" t="s">
        <v>53</v>
      </c>
      <c r="AA915" s="56">
        <v>5.0999999999999996</v>
      </c>
      <c r="AB915" s="56" t="s">
        <v>53</v>
      </c>
      <c r="AC915" s="56">
        <v>38.799999999999997</v>
      </c>
      <c r="AD915" s="56" t="s">
        <v>53</v>
      </c>
      <c r="AF915" s="56">
        <v>701</v>
      </c>
      <c r="AG915" s="56" t="s">
        <v>2148</v>
      </c>
      <c r="AH915" s="56">
        <v>701</v>
      </c>
      <c r="AI915" s="56" t="s">
        <v>2148</v>
      </c>
      <c r="AJ915" s="56">
        <v>801</v>
      </c>
      <c r="AK915" s="56" t="s">
        <v>2148</v>
      </c>
      <c r="AL915" s="56">
        <v>245</v>
      </c>
      <c r="AN915" s="56">
        <v>801</v>
      </c>
      <c r="AO915" s="56" t="s">
        <v>2148</v>
      </c>
      <c r="AP915" s="56">
        <v>801</v>
      </c>
      <c r="AQ915" s="56" t="s">
        <v>2148</v>
      </c>
      <c r="AR915" s="56">
        <v>801</v>
      </c>
      <c r="AS915" s="56" t="s">
        <v>2148</v>
      </c>
      <c r="AT915" s="56">
        <v>801</v>
      </c>
      <c r="AU915" s="56" t="s">
        <v>2148</v>
      </c>
      <c r="AV915" s="56">
        <v>801</v>
      </c>
      <c r="AW915" s="56" t="s">
        <v>2148</v>
      </c>
      <c r="AX915" s="56">
        <v>801</v>
      </c>
      <c r="AY915" s="56" t="s">
        <v>2148</v>
      </c>
      <c r="AZ915" s="56">
        <v>925.5</v>
      </c>
      <c r="BB915" s="56">
        <v>825.5</v>
      </c>
    </row>
    <row r="916" spans="1:54" ht="16" x14ac:dyDescent="0.2">
      <c r="A916" s="56">
        <v>915</v>
      </c>
      <c r="B916" s="56" t="s">
        <v>89</v>
      </c>
      <c r="C916" s="56" t="s">
        <v>89</v>
      </c>
      <c r="D916" s="56" t="s">
        <v>902</v>
      </c>
      <c r="E916" s="56" t="s">
        <v>91</v>
      </c>
      <c r="F916" s="56" t="s">
        <v>76</v>
      </c>
      <c r="G916" s="56" t="s">
        <v>58</v>
      </c>
      <c r="H916" s="56" t="s">
        <v>82</v>
      </c>
      <c r="I916" s="56" t="s">
        <v>50</v>
      </c>
      <c r="J916" s="56" t="s">
        <v>64</v>
      </c>
      <c r="K916" s="56">
        <v>13.2</v>
      </c>
      <c r="L916" s="56" t="s">
        <v>52</v>
      </c>
      <c r="M916" s="56">
        <v>7.1</v>
      </c>
      <c r="N916" s="56" t="s">
        <v>52</v>
      </c>
      <c r="O916" s="56">
        <v>58.1</v>
      </c>
      <c r="P916" s="56">
        <v>311</v>
      </c>
      <c r="Q916" s="56">
        <v>22.1</v>
      </c>
      <c r="R916" s="56">
        <v>684</v>
      </c>
      <c r="S916" s="56">
        <v>11.6</v>
      </c>
      <c r="T916" s="56" t="s">
        <v>53</v>
      </c>
      <c r="U916" s="56">
        <v>10.8</v>
      </c>
      <c r="V916" s="56" t="s">
        <v>53</v>
      </c>
      <c r="W916" s="56">
        <v>15.4</v>
      </c>
      <c r="X916" s="56" t="s">
        <v>53</v>
      </c>
      <c r="Y916" s="56">
        <v>33.9</v>
      </c>
      <c r="Z916" s="56" t="s">
        <v>53</v>
      </c>
      <c r="AA916" s="56">
        <v>1.7</v>
      </c>
      <c r="AB916" s="56" t="s">
        <v>53</v>
      </c>
      <c r="AC916" s="56">
        <v>53.1</v>
      </c>
      <c r="AD916" s="56" t="s">
        <v>839</v>
      </c>
      <c r="AF916" s="56">
        <v>701</v>
      </c>
      <c r="AG916" s="56" t="s">
        <v>2148</v>
      </c>
      <c r="AH916" s="56">
        <v>701</v>
      </c>
      <c r="AI916" s="56" t="s">
        <v>2148</v>
      </c>
      <c r="AJ916" s="56">
        <v>311</v>
      </c>
      <c r="AL916" s="56">
        <v>684</v>
      </c>
      <c r="AN916" s="56">
        <v>801</v>
      </c>
      <c r="AO916" s="56" t="s">
        <v>2148</v>
      </c>
      <c r="AP916" s="56">
        <v>801</v>
      </c>
      <c r="AQ916" s="56" t="s">
        <v>2148</v>
      </c>
      <c r="AR916" s="56">
        <v>801</v>
      </c>
      <c r="AS916" s="56" t="s">
        <v>2148</v>
      </c>
      <c r="AT916" s="56">
        <v>801</v>
      </c>
      <c r="AU916" s="56" t="s">
        <v>2148</v>
      </c>
      <c r="AV916" s="56">
        <v>801</v>
      </c>
      <c r="AW916" s="56" t="s">
        <v>2148</v>
      </c>
      <c r="AX916" s="56">
        <v>644</v>
      </c>
      <c r="AY916" s="56" t="s">
        <v>2147</v>
      </c>
      <c r="AZ916" s="56">
        <v>925.5</v>
      </c>
      <c r="BB916" s="56">
        <v>925.5</v>
      </c>
    </row>
    <row r="917" spans="1:54" ht="16" x14ac:dyDescent="0.2">
      <c r="A917" s="56">
        <v>916</v>
      </c>
      <c r="B917" s="56" t="s">
        <v>89</v>
      </c>
      <c r="C917" s="56" t="s">
        <v>44</v>
      </c>
      <c r="D917" s="56" t="s">
        <v>613</v>
      </c>
      <c r="E917" s="56" t="s">
        <v>46</v>
      </c>
      <c r="F917" s="56" t="s">
        <v>47</v>
      </c>
      <c r="G917" s="56" t="s">
        <v>77</v>
      </c>
      <c r="H917" s="56" t="s">
        <v>49</v>
      </c>
      <c r="I917" s="56" t="s">
        <v>50</v>
      </c>
      <c r="J917" s="56" t="s">
        <v>64</v>
      </c>
      <c r="K917" s="56">
        <v>9.1</v>
      </c>
      <c r="L917" s="56" t="s">
        <v>52</v>
      </c>
      <c r="M917" s="56">
        <v>11.9</v>
      </c>
      <c r="N917" s="56" t="s">
        <v>52</v>
      </c>
      <c r="O917" s="56">
        <v>16.2</v>
      </c>
      <c r="P917" s="56" t="s">
        <v>53</v>
      </c>
      <c r="Q917" s="56">
        <v>31.6</v>
      </c>
      <c r="R917" s="56">
        <v>569</v>
      </c>
      <c r="S917" s="56">
        <v>26.2</v>
      </c>
      <c r="T917" s="56">
        <v>633</v>
      </c>
      <c r="U917" s="56">
        <v>9.5</v>
      </c>
      <c r="V917" s="56" t="s">
        <v>53</v>
      </c>
      <c r="W917" s="56">
        <v>7.3</v>
      </c>
      <c r="X917" s="56" t="s">
        <v>53</v>
      </c>
      <c r="Y917" s="56">
        <v>60.4</v>
      </c>
      <c r="Z917" s="56">
        <v>685</v>
      </c>
      <c r="AA917" s="56">
        <v>21</v>
      </c>
      <c r="AB917" s="56">
        <v>706</v>
      </c>
      <c r="AC917" s="56">
        <v>43.4</v>
      </c>
      <c r="AD917" s="56" t="s">
        <v>53</v>
      </c>
      <c r="AF917" s="56">
        <v>701</v>
      </c>
      <c r="AG917" s="56" t="s">
        <v>2148</v>
      </c>
      <c r="AH917" s="56">
        <v>701</v>
      </c>
      <c r="AI917" s="56" t="s">
        <v>2148</v>
      </c>
      <c r="AJ917" s="56">
        <v>801</v>
      </c>
      <c r="AK917" s="56" t="s">
        <v>2148</v>
      </c>
      <c r="AL917" s="56">
        <v>569</v>
      </c>
      <c r="AN917" s="56">
        <v>633</v>
      </c>
      <c r="AP917" s="56">
        <v>801</v>
      </c>
      <c r="AQ917" s="56" t="s">
        <v>2148</v>
      </c>
      <c r="AR917" s="56">
        <v>801</v>
      </c>
      <c r="AS917" s="56" t="s">
        <v>2148</v>
      </c>
      <c r="AT917" s="56">
        <v>685</v>
      </c>
      <c r="AV917" s="56">
        <v>706</v>
      </c>
      <c r="AX917" s="56">
        <v>801</v>
      </c>
      <c r="AY917" s="56" t="s">
        <v>2148</v>
      </c>
      <c r="AZ917" s="56">
        <v>925.5</v>
      </c>
      <c r="BB917" s="56">
        <v>875.5</v>
      </c>
    </row>
    <row r="918" spans="1:54" ht="16" x14ac:dyDescent="0.2">
      <c r="A918" s="56">
        <v>917</v>
      </c>
      <c r="B918" s="56" t="s">
        <v>89</v>
      </c>
      <c r="C918" s="56" t="s">
        <v>89</v>
      </c>
      <c r="D918" s="56" t="s">
        <v>1126</v>
      </c>
      <c r="E918" s="56" t="s">
        <v>251</v>
      </c>
      <c r="F918" s="56" t="s">
        <v>76</v>
      </c>
      <c r="G918" s="56" t="s">
        <v>77</v>
      </c>
      <c r="H918" s="56" t="s">
        <v>49</v>
      </c>
      <c r="I918" s="56" t="s">
        <v>63</v>
      </c>
      <c r="J918" s="56" t="s">
        <v>51</v>
      </c>
      <c r="K918" s="56">
        <v>17.600000000000001</v>
      </c>
      <c r="L918" s="56">
        <v>698</v>
      </c>
      <c r="M918" s="56">
        <v>36.700000000000003</v>
      </c>
      <c r="N918" s="56">
        <v>389</v>
      </c>
      <c r="O918" s="56">
        <v>60</v>
      </c>
      <c r="P918" s="56">
        <v>301</v>
      </c>
      <c r="Q918" s="56">
        <v>1.2</v>
      </c>
      <c r="R918" s="56" t="s">
        <v>53</v>
      </c>
      <c r="S918" s="56">
        <v>14.5</v>
      </c>
      <c r="T918" s="56" t="s">
        <v>53</v>
      </c>
      <c r="U918" s="56">
        <v>18.5</v>
      </c>
      <c r="V918" s="56">
        <v>754</v>
      </c>
      <c r="W918" s="56">
        <v>19.8</v>
      </c>
      <c r="X918" s="56">
        <v>766</v>
      </c>
      <c r="Y918" s="56">
        <v>5.7</v>
      </c>
      <c r="Z918" s="56" t="s">
        <v>53</v>
      </c>
      <c r="AA918" s="56">
        <v>10.5</v>
      </c>
      <c r="AB918" s="56" t="s">
        <v>53</v>
      </c>
      <c r="AC918" s="56">
        <v>22.3</v>
      </c>
      <c r="AD918" s="56" t="s">
        <v>53</v>
      </c>
      <c r="AF918" s="56">
        <v>698</v>
      </c>
      <c r="AH918" s="56">
        <v>389</v>
      </c>
      <c r="AJ918" s="56">
        <v>301</v>
      </c>
      <c r="AL918" s="56">
        <v>801</v>
      </c>
      <c r="AM918" s="56" t="s">
        <v>2148</v>
      </c>
      <c r="AN918" s="56">
        <v>801</v>
      </c>
      <c r="AO918" s="56" t="s">
        <v>2148</v>
      </c>
      <c r="AP918" s="56">
        <v>754</v>
      </c>
      <c r="AR918" s="56">
        <v>766</v>
      </c>
      <c r="AT918" s="56">
        <v>801</v>
      </c>
      <c r="AU918" s="56" t="s">
        <v>2148</v>
      </c>
      <c r="AV918" s="56">
        <v>801</v>
      </c>
      <c r="AW918" s="56" t="s">
        <v>2148</v>
      </c>
      <c r="AX918" s="56">
        <v>801</v>
      </c>
      <c r="AY918" s="56" t="s">
        <v>2148</v>
      </c>
      <c r="AZ918" s="56">
        <v>925.5</v>
      </c>
      <c r="BB918" s="56">
        <v>925.5</v>
      </c>
    </row>
    <row r="919" spans="1:54" ht="16" x14ac:dyDescent="0.2">
      <c r="A919" s="56">
        <v>918</v>
      </c>
      <c r="B919" s="56" t="s">
        <v>89</v>
      </c>
      <c r="C919" s="56" t="s">
        <v>43</v>
      </c>
      <c r="D919" s="56" t="s">
        <v>1396</v>
      </c>
      <c r="E919" s="56" t="s">
        <v>546</v>
      </c>
      <c r="F919" s="56" t="s">
        <v>76</v>
      </c>
      <c r="G919" s="56" t="s">
        <v>84</v>
      </c>
      <c r="H919" s="56" t="s">
        <v>82</v>
      </c>
      <c r="I919" s="56" t="s">
        <v>59</v>
      </c>
      <c r="J919" s="56" t="s">
        <v>64</v>
      </c>
      <c r="K919" s="56">
        <v>26.6</v>
      </c>
      <c r="L919" s="56">
        <v>472</v>
      </c>
      <c r="M919" s="56">
        <v>22.6</v>
      </c>
      <c r="N919" s="56">
        <v>585</v>
      </c>
      <c r="O919" s="56">
        <v>11.7</v>
      </c>
      <c r="P919" s="56" t="s">
        <v>53</v>
      </c>
      <c r="Q919" s="56">
        <v>8.8000000000000007</v>
      </c>
      <c r="R919" s="56" t="s">
        <v>53</v>
      </c>
      <c r="S919" s="56">
        <v>6.4</v>
      </c>
      <c r="T919" s="56" t="s">
        <v>53</v>
      </c>
      <c r="U919" s="56">
        <v>3.3</v>
      </c>
      <c r="V919" s="56" t="s">
        <v>53</v>
      </c>
      <c r="W919" s="56">
        <v>7.6</v>
      </c>
      <c r="X919" s="56" t="s">
        <v>53</v>
      </c>
      <c r="Y919" s="56">
        <v>57.1</v>
      </c>
      <c r="Z919" s="56">
        <v>733</v>
      </c>
      <c r="AA919" s="56">
        <v>5.9</v>
      </c>
      <c r="AB919" s="56" t="s">
        <v>53</v>
      </c>
      <c r="AC919" s="56">
        <v>59.9</v>
      </c>
      <c r="AD919" s="56" t="s">
        <v>816</v>
      </c>
      <c r="AF919" s="56">
        <v>472</v>
      </c>
      <c r="AH919" s="56">
        <v>585</v>
      </c>
      <c r="AJ919" s="56">
        <v>801</v>
      </c>
      <c r="AK919" s="56" t="s">
        <v>2148</v>
      </c>
      <c r="AL919" s="56">
        <v>801</v>
      </c>
      <c r="AM919" s="56" t="s">
        <v>2148</v>
      </c>
      <c r="AN919" s="56">
        <v>801</v>
      </c>
      <c r="AO919" s="56" t="s">
        <v>2148</v>
      </c>
      <c r="AP919" s="56">
        <v>801</v>
      </c>
      <c r="AQ919" s="56" t="s">
        <v>2148</v>
      </c>
      <c r="AR919" s="56">
        <v>801</v>
      </c>
      <c r="AS919" s="56" t="s">
        <v>2148</v>
      </c>
      <c r="AT919" s="56">
        <v>733</v>
      </c>
      <c r="AV919" s="56">
        <v>801</v>
      </c>
      <c r="AW919" s="56" t="s">
        <v>2148</v>
      </c>
      <c r="AX919" s="56">
        <v>504</v>
      </c>
      <c r="AY919" s="56" t="s">
        <v>2147</v>
      </c>
      <c r="AZ919" s="56">
        <v>925.5</v>
      </c>
      <c r="BB919" s="56">
        <v>975.5</v>
      </c>
    </row>
    <row r="920" spans="1:54" ht="16" x14ac:dyDescent="0.2">
      <c r="A920" s="56">
        <v>919</v>
      </c>
      <c r="B920" s="56" t="s">
        <v>89</v>
      </c>
      <c r="C920" s="56" t="s">
        <v>43</v>
      </c>
      <c r="D920" s="56" t="s">
        <v>1246</v>
      </c>
      <c r="E920" s="56" t="s">
        <v>546</v>
      </c>
      <c r="F920" s="56" t="s">
        <v>76</v>
      </c>
      <c r="G920" s="56" t="s">
        <v>77</v>
      </c>
      <c r="H920" s="56" t="s">
        <v>49</v>
      </c>
      <c r="I920" s="56" t="s">
        <v>50</v>
      </c>
      <c r="J920" s="56" t="s">
        <v>64</v>
      </c>
      <c r="K920" s="56">
        <v>20.8</v>
      </c>
      <c r="L920" s="56">
        <v>596</v>
      </c>
      <c r="M920" s="56">
        <v>15.1</v>
      </c>
      <c r="N920" s="56" t="s">
        <v>52</v>
      </c>
      <c r="O920" s="56">
        <v>17.899999999999999</v>
      </c>
      <c r="P920" s="56" t="s">
        <v>53</v>
      </c>
      <c r="Q920" s="56">
        <v>17.7</v>
      </c>
      <c r="R920" s="56">
        <v>757</v>
      </c>
      <c r="S920" s="56">
        <v>11.7</v>
      </c>
      <c r="T920" s="56" t="s">
        <v>53</v>
      </c>
      <c r="U920" s="56">
        <v>7.1</v>
      </c>
      <c r="V920" s="56" t="s">
        <v>53</v>
      </c>
      <c r="W920" s="56">
        <v>11.5</v>
      </c>
      <c r="X920" s="56" t="s">
        <v>53</v>
      </c>
      <c r="Y920" s="56">
        <v>45</v>
      </c>
      <c r="Z920" s="56" t="s">
        <v>53</v>
      </c>
      <c r="AA920" s="56">
        <v>3.1</v>
      </c>
      <c r="AB920" s="56" t="s">
        <v>53</v>
      </c>
      <c r="AC920" s="56">
        <v>61.5</v>
      </c>
      <c r="AD920" s="56" t="s">
        <v>408</v>
      </c>
      <c r="AF920" s="56">
        <v>596</v>
      </c>
      <c r="AH920" s="56">
        <v>701</v>
      </c>
      <c r="AI920" s="56" t="s">
        <v>2148</v>
      </c>
      <c r="AJ920" s="56">
        <v>801</v>
      </c>
      <c r="AK920" s="56" t="s">
        <v>2148</v>
      </c>
      <c r="AL920" s="56">
        <v>757</v>
      </c>
      <c r="AN920" s="56">
        <v>801</v>
      </c>
      <c r="AO920" s="56" t="s">
        <v>2148</v>
      </c>
      <c r="AP920" s="56">
        <v>801</v>
      </c>
      <c r="AQ920" s="56" t="s">
        <v>2148</v>
      </c>
      <c r="AR920" s="56">
        <v>801</v>
      </c>
      <c r="AS920" s="56" t="s">
        <v>2148</v>
      </c>
      <c r="AT920" s="56">
        <v>801</v>
      </c>
      <c r="AU920" s="56" t="s">
        <v>2148</v>
      </c>
      <c r="AV920" s="56">
        <v>801</v>
      </c>
      <c r="AW920" s="56" t="s">
        <v>2148</v>
      </c>
      <c r="AX920" s="56">
        <v>467</v>
      </c>
      <c r="AY920" s="56" t="s">
        <v>2147</v>
      </c>
      <c r="AZ920" s="56">
        <v>925.5</v>
      </c>
      <c r="BB920" s="56">
        <v>975.5</v>
      </c>
    </row>
    <row r="921" spans="1:54" ht="16" x14ac:dyDescent="0.2">
      <c r="A921" s="56">
        <v>920</v>
      </c>
      <c r="B921" s="56" t="s">
        <v>89</v>
      </c>
      <c r="C921" s="56" t="s">
        <v>93</v>
      </c>
      <c r="D921" s="56" t="s">
        <v>175</v>
      </c>
      <c r="E921" s="56" t="s">
        <v>80</v>
      </c>
      <c r="F921" s="56" t="s">
        <v>69</v>
      </c>
      <c r="G921" s="56" t="s">
        <v>77</v>
      </c>
      <c r="H921" s="56" t="s">
        <v>62</v>
      </c>
      <c r="I921" s="56" t="s">
        <v>50</v>
      </c>
      <c r="J921" s="56" t="s">
        <v>64</v>
      </c>
      <c r="K921" s="56">
        <v>4.9000000000000004</v>
      </c>
      <c r="L921" s="56" t="s">
        <v>52</v>
      </c>
      <c r="M921" s="56">
        <v>6.3</v>
      </c>
      <c r="N921" s="56" t="s">
        <v>52</v>
      </c>
      <c r="O921" s="56">
        <v>13.6</v>
      </c>
      <c r="P921" s="56" t="s">
        <v>53</v>
      </c>
      <c r="Q921" s="56">
        <v>8.5</v>
      </c>
      <c r="R921" s="56" t="s">
        <v>53</v>
      </c>
      <c r="S921" s="56">
        <v>94.1</v>
      </c>
      <c r="T921" s="56">
        <v>192</v>
      </c>
      <c r="U921" s="56">
        <v>98.1</v>
      </c>
      <c r="V921" s="56">
        <v>87</v>
      </c>
      <c r="W921" s="56">
        <v>98.2</v>
      </c>
      <c r="X921" s="56">
        <v>75</v>
      </c>
      <c r="Y921" s="56">
        <v>47.7</v>
      </c>
      <c r="Z921" s="56" t="s">
        <v>53</v>
      </c>
      <c r="AA921" s="56">
        <v>15.2</v>
      </c>
      <c r="AB921" s="56" t="s">
        <v>53</v>
      </c>
      <c r="AC921" s="56">
        <v>50.8</v>
      </c>
      <c r="AD921" s="56" t="s">
        <v>176</v>
      </c>
      <c r="AF921" s="56">
        <v>701</v>
      </c>
      <c r="AG921" s="56" t="s">
        <v>2148</v>
      </c>
      <c r="AH921" s="56">
        <v>701</v>
      </c>
      <c r="AI921" s="56" t="s">
        <v>2148</v>
      </c>
      <c r="AJ921" s="56">
        <v>801</v>
      </c>
      <c r="AK921" s="56" t="s">
        <v>2148</v>
      </c>
      <c r="AL921" s="56">
        <v>801</v>
      </c>
      <c r="AM921" s="56" t="s">
        <v>2148</v>
      </c>
      <c r="AN921" s="56">
        <v>192</v>
      </c>
      <c r="AP921" s="56">
        <v>87</v>
      </c>
      <c r="AR921" s="56">
        <v>75</v>
      </c>
      <c r="AT921" s="56">
        <v>801</v>
      </c>
      <c r="AU921" s="56" t="s">
        <v>2148</v>
      </c>
      <c r="AV921" s="56">
        <v>801</v>
      </c>
      <c r="AW921" s="56" t="s">
        <v>2148</v>
      </c>
      <c r="AX921" s="56">
        <v>688</v>
      </c>
      <c r="AY921" s="56" t="s">
        <v>2147</v>
      </c>
      <c r="AZ921" s="56">
        <v>925.5</v>
      </c>
      <c r="BB921" s="56">
        <v>825.5</v>
      </c>
    </row>
    <row r="922" spans="1:54" ht="16" x14ac:dyDescent="0.2">
      <c r="A922" s="56">
        <v>921</v>
      </c>
      <c r="B922" s="56" t="s">
        <v>89</v>
      </c>
      <c r="D922" s="56" t="s">
        <v>1222</v>
      </c>
      <c r="E922" s="56" t="s">
        <v>130</v>
      </c>
      <c r="F922" s="56" t="s">
        <v>76</v>
      </c>
      <c r="G922" s="56" t="s">
        <v>84</v>
      </c>
      <c r="H922" s="56" t="s">
        <v>49</v>
      </c>
      <c r="I922" s="56" t="s">
        <v>50</v>
      </c>
      <c r="J922" s="56" t="s">
        <v>51</v>
      </c>
      <c r="K922" s="56">
        <v>20</v>
      </c>
      <c r="L922" s="56">
        <v>615</v>
      </c>
      <c r="M922" s="56">
        <v>27.3</v>
      </c>
      <c r="N922" s="56">
        <v>504</v>
      </c>
      <c r="O922" s="56">
        <v>17.100000000000001</v>
      </c>
      <c r="P922" s="56" t="s">
        <v>53</v>
      </c>
      <c r="Q922" s="56">
        <v>10.9</v>
      </c>
      <c r="R922" s="56" t="s">
        <v>53</v>
      </c>
      <c r="S922" s="56">
        <v>14</v>
      </c>
      <c r="T922" s="56" t="s">
        <v>53</v>
      </c>
      <c r="U922" s="56">
        <v>7</v>
      </c>
      <c r="V922" s="56" t="s">
        <v>53</v>
      </c>
      <c r="W922" s="56">
        <v>11.5</v>
      </c>
      <c r="X922" s="56" t="s">
        <v>53</v>
      </c>
      <c r="Y922" s="56">
        <v>73.7</v>
      </c>
      <c r="Z922" s="56">
        <v>477</v>
      </c>
      <c r="AA922" s="56">
        <v>1.7</v>
      </c>
      <c r="AB922" s="56" t="s">
        <v>53</v>
      </c>
      <c r="AC922" s="56">
        <v>49.4</v>
      </c>
      <c r="AD922" s="56" t="s">
        <v>669</v>
      </c>
      <c r="AF922" s="56">
        <v>615</v>
      </c>
      <c r="AH922" s="56">
        <v>504</v>
      </c>
      <c r="AJ922" s="56">
        <v>801</v>
      </c>
      <c r="AK922" s="56" t="s">
        <v>2148</v>
      </c>
      <c r="AL922" s="56">
        <v>801</v>
      </c>
      <c r="AM922" s="56" t="s">
        <v>2148</v>
      </c>
      <c r="AN922" s="56">
        <v>801</v>
      </c>
      <c r="AO922" s="56" t="s">
        <v>2148</v>
      </c>
      <c r="AP922" s="56">
        <v>801</v>
      </c>
      <c r="AQ922" s="56" t="s">
        <v>2148</v>
      </c>
      <c r="AR922" s="56">
        <v>801</v>
      </c>
      <c r="AS922" s="56" t="s">
        <v>2148</v>
      </c>
      <c r="AT922" s="56">
        <v>477</v>
      </c>
      <c r="AV922" s="56">
        <v>801</v>
      </c>
      <c r="AW922" s="56" t="s">
        <v>2148</v>
      </c>
      <c r="AX922" s="56">
        <v>719</v>
      </c>
      <c r="AY922" s="56" t="s">
        <v>2147</v>
      </c>
      <c r="AZ922" s="56">
        <v>925.5</v>
      </c>
    </row>
    <row r="923" spans="1:54" ht="16" x14ac:dyDescent="0.2">
      <c r="A923" s="56">
        <v>922</v>
      </c>
      <c r="B923" s="56" t="s">
        <v>89</v>
      </c>
      <c r="D923" s="56" t="s">
        <v>224</v>
      </c>
      <c r="E923" s="56" t="s">
        <v>225</v>
      </c>
      <c r="F923" s="56" t="s">
        <v>76</v>
      </c>
      <c r="G923" s="56" t="s">
        <v>58</v>
      </c>
      <c r="H923" s="56" t="s">
        <v>62</v>
      </c>
      <c r="I923" s="56" t="s">
        <v>59</v>
      </c>
      <c r="J923" s="56" t="s">
        <v>64</v>
      </c>
      <c r="K923" s="56">
        <v>5.6</v>
      </c>
      <c r="L923" s="56" t="s">
        <v>52</v>
      </c>
      <c r="M923" s="56">
        <v>10</v>
      </c>
      <c r="N923" s="56" t="s">
        <v>52</v>
      </c>
      <c r="O923" s="56">
        <v>34.299999999999997</v>
      </c>
      <c r="P923" s="56">
        <v>571</v>
      </c>
      <c r="Q923" s="56">
        <v>3</v>
      </c>
      <c r="R923" s="56" t="s">
        <v>53</v>
      </c>
      <c r="S923" s="56">
        <v>100</v>
      </c>
      <c r="T923" s="56">
        <v>40</v>
      </c>
      <c r="U923" s="56">
        <v>96.4</v>
      </c>
      <c r="V923" s="56">
        <v>106</v>
      </c>
      <c r="W923" s="56">
        <v>81.5</v>
      </c>
      <c r="X923" s="56">
        <v>194</v>
      </c>
      <c r="Y923" s="56">
        <v>5.6</v>
      </c>
      <c r="Z923" s="56" t="s">
        <v>53</v>
      </c>
      <c r="AA923" s="56">
        <v>38.1</v>
      </c>
      <c r="AB923" s="56">
        <v>454</v>
      </c>
      <c r="AC923" s="56">
        <v>22.6</v>
      </c>
      <c r="AD923" s="56" t="s">
        <v>53</v>
      </c>
      <c r="AF923" s="56">
        <v>701</v>
      </c>
      <c r="AG923" s="56" t="s">
        <v>2148</v>
      </c>
      <c r="AH923" s="56">
        <v>701</v>
      </c>
      <c r="AI923" s="56" t="s">
        <v>2148</v>
      </c>
      <c r="AJ923" s="56">
        <v>571</v>
      </c>
      <c r="AL923" s="56">
        <v>801</v>
      </c>
      <c r="AM923" s="56" t="s">
        <v>2148</v>
      </c>
      <c r="AN923" s="56">
        <v>40</v>
      </c>
      <c r="AP923" s="56">
        <v>106</v>
      </c>
      <c r="AR923" s="56">
        <v>194</v>
      </c>
      <c r="AT923" s="56">
        <v>801</v>
      </c>
      <c r="AU923" s="56" t="s">
        <v>2148</v>
      </c>
      <c r="AV923" s="56">
        <v>454</v>
      </c>
      <c r="AX923" s="56">
        <v>801</v>
      </c>
      <c r="AY923" s="56" t="s">
        <v>2148</v>
      </c>
      <c r="AZ923" s="56">
        <v>925.5</v>
      </c>
    </row>
    <row r="924" spans="1:54" ht="16" x14ac:dyDescent="0.2">
      <c r="A924" s="56">
        <v>923</v>
      </c>
      <c r="B924" s="56" t="s">
        <v>89</v>
      </c>
      <c r="C924" s="56" t="s">
        <v>89</v>
      </c>
      <c r="D924" s="56" t="s">
        <v>294</v>
      </c>
      <c r="E924" s="56" t="s">
        <v>46</v>
      </c>
      <c r="F924" s="56" t="s">
        <v>47</v>
      </c>
      <c r="G924" s="56" t="s">
        <v>58</v>
      </c>
      <c r="H924" s="56" t="s">
        <v>49</v>
      </c>
      <c r="I924" s="56" t="s">
        <v>50</v>
      </c>
      <c r="J924" s="56" t="s">
        <v>64</v>
      </c>
      <c r="K924" s="56">
        <v>6.2</v>
      </c>
      <c r="L924" s="56" t="s">
        <v>52</v>
      </c>
      <c r="M924" s="56">
        <v>10.199999999999999</v>
      </c>
      <c r="N924" s="56" t="s">
        <v>52</v>
      </c>
      <c r="O924" s="56">
        <v>32.200000000000003</v>
      </c>
      <c r="P924" s="56">
        <v>599</v>
      </c>
      <c r="Q924" s="56">
        <v>38.200000000000003</v>
      </c>
      <c r="R924" s="56">
        <v>490</v>
      </c>
      <c r="S924" s="56">
        <v>18.2</v>
      </c>
      <c r="T924" s="56">
        <v>740</v>
      </c>
      <c r="U924" s="56">
        <v>20.100000000000001</v>
      </c>
      <c r="V924" s="56">
        <v>728</v>
      </c>
      <c r="W924" s="56">
        <v>15.2</v>
      </c>
      <c r="X924" s="56" t="s">
        <v>53</v>
      </c>
      <c r="Y924" s="56">
        <v>55.2</v>
      </c>
      <c r="Z924" s="56">
        <v>766</v>
      </c>
      <c r="AA924" s="56">
        <v>4.5999999999999996</v>
      </c>
      <c r="AB924" s="56" t="s">
        <v>53</v>
      </c>
      <c r="AC924" s="56">
        <v>37.9</v>
      </c>
      <c r="AD924" s="56" t="s">
        <v>53</v>
      </c>
      <c r="AF924" s="56">
        <v>701</v>
      </c>
      <c r="AG924" s="56" t="s">
        <v>2148</v>
      </c>
      <c r="AH924" s="56">
        <v>701</v>
      </c>
      <c r="AI924" s="56" t="s">
        <v>2148</v>
      </c>
      <c r="AJ924" s="56">
        <v>599</v>
      </c>
      <c r="AL924" s="56">
        <v>490</v>
      </c>
      <c r="AN924" s="56">
        <v>740</v>
      </c>
      <c r="AP924" s="56">
        <v>728</v>
      </c>
      <c r="AR924" s="56">
        <v>801</v>
      </c>
      <c r="AS924" s="56" t="s">
        <v>2148</v>
      </c>
      <c r="AT924" s="56">
        <v>766</v>
      </c>
      <c r="AV924" s="56">
        <v>801</v>
      </c>
      <c r="AW924" s="56" t="s">
        <v>2148</v>
      </c>
      <c r="AX924" s="56">
        <v>801</v>
      </c>
      <c r="AY924" s="56" t="s">
        <v>2148</v>
      </c>
      <c r="AZ924" s="56">
        <v>925.5</v>
      </c>
      <c r="BB924" s="56">
        <v>925.5</v>
      </c>
    </row>
    <row r="925" spans="1:54" ht="16" x14ac:dyDescent="0.2">
      <c r="A925" s="56">
        <v>924</v>
      </c>
      <c r="B925" s="56" t="s">
        <v>89</v>
      </c>
      <c r="C925" s="56" t="s">
        <v>44</v>
      </c>
      <c r="D925" s="56" t="s">
        <v>605</v>
      </c>
      <c r="E925" s="56" t="s">
        <v>91</v>
      </c>
      <c r="F925" s="56" t="s">
        <v>76</v>
      </c>
      <c r="G925" s="56" t="s">
        <v>58</v>
      </c>
      <c r="H925" s="56" t="s">
        <v>82</v>
      </c>
      <c r="I925" s="56" t="s">
        <v>50</v>
      </c>
      <c r="J925" s="56" t="s">
        <v>64</v>
      </c>
      <c r="K925" s="56">
        <v>9</v>
      </c>
      <c r="L925" s="56" t="s">
        <v>52</v>
      </c>
      <c r="M925" s="56">
        <v>3.7</v>
      </c>
      <c r="N925" s="56" t="s">
        <v>52</v>
      </c>
      <c r="O925" s="56">
        <v>84.3</v>
      </c>
      <c r="P925" s="56">
        <v>143</v>
      </c>
      <c r="Q925" s="56">
        <v>12.2</v>
      </c>
      <c r="R925" s="56" t="s">
        <v>53</v>
      </c>
      <c r="S925" s="56">
        <v>8.5</v>
      </c>
      <c r="T925" s="56" t="s">
        <v>53</v>
      </c>
      <c r="U925" s="56">
        <v>10.8</v>
      </c>
      <c r="V925" s="56" t="s">
        <v>53</v>
      </c>
      <c r="W925" s="56">
        <v>15.3</v>
      </c>
      <c r="X925" s="56" t="s">
        <v>53</v>
      </c>
      <c r="Y925" s="56">
        <v>48.4</v>
      </c>
      <c r="Z925" s="56" t="s">
        <v>53</v>
      </c>
      <c r="AA925" s="56">
        <v>3.4</v>
      </c>
      <c r="AB925" s="56" t="s">
        <v>53</v>
      </c>
      <c r="AC925" s="56">
        <v>59.6</v>
      </c>
      <c r="AD925" s="56" t="s">
        <v>473</v>
      </c>
      <c r="AF925" s="56">
        <v>701</v>
      </c>
      <c r="AG925" s="56" t="s">
        <v>2148</v>
      </c>
      <c r="AH925" s="56">
        <v>701</v>
      </c>
      <c r="AI925" s="56" t="s">
        <v>2148</v>
      </c>
      <c r="AJ925" s="56">
        <v>143</v>
      </c>
      <c r="AL925" s="56">
        <v>801</v>
      </c>
      <c r="AM925" s="56" t="s">
        <v>2148</v>
      </c>
      <c r="AN925" s="56">
        <v>801</v>
      </c>
      <c r="AO925" s="56" t="s">
        <v>2148</v>
      </c>
      <c r="AP925" s="56">
        <v>801</v>
      </c>
      <c r="AQ925" s="56" t="s">
        <v>2148</v>
      </c>
      <c r="AR925" s="56">
        <v>801</v>
      </c>
      <c r="AS925" s="56" t="s">
        <v>2148</v>
      </c>
      <c r="AT925" s="56">
        <v>801</v>
      </c>
      <c r="AU925" s="56" t="s">
        <v>2148</v>
      </c>
      <c r="AV925" s="56">
        <v>801</v>
      </c>
      <c r="AW925" s="56" t="s">
        <v>2148</v>
      </c>
      <c r="AX925" s="56">
        <v>509</v>
      </c>
      <c r="AY925" s="56" t="s">
        <v>2147</v>
      </c>
      <c r="AZ925" s="56">
        <v>925.5</v>
      </c>
      <c r="BB925" s="56">
        <v>875.5</v>
      </c>
    </row>
    <row r="926" spans="1:54" ht="16" x14ac:dyDescent="0.2">
      <c r="A926" s="56">
        <v>925</v>
      </c>
      <c r="B926" s="56" t="s">
        <v>89</v>
      </c>
      <c r="C926" s="56" t="s">
        <v>89</v>
      </c>
      <c r="D926" s="56" t="s">
        <v>1153</v>
      </c>
      <c r="E926" s="56" t="s">
        <v>91</v>
      </c>
      <c r="F926" s="56" t="s">
        <v>76</v>
      </c>
      <c r="G926" s="56" t="s">
        <v>77</v>
      </c>
      <c r="H926" s="56" t="s">
        <v>82</v>
      </c>
      <c r="I926" s="56" t="s">
        <v>50</v>
      </c>
      <c r="J926" s="56" t="s">
        <v>64</v>
      </c>
      <c r="K926" s="56">
        <v>18.100000000000001</v>
      </c>
      <c r="L926" s="56">
        <v>676</v>
      </c>
      <c r="M926" s="56">
        <v>14</v>
      </c>
      <c r="N926" s="56" t="s">
        <v>52</v>
      </c>
      <c r="O926" s="56">
        <v>57.2</v>
      </c>
      <c r="P926" s="56">
        <v>321</v>
      </c>
      <c r="Q926" s="56">
        <v>12.3</v>
      </c>
      <c r="R926" s="56" t="s">
        <v>53</v>
      </c>
      <c r="S926" s="56">
        <v>6.2</v>
      </c>
      <c r="T926" s="56" t="s">
        <v>53</v>
      </c>
      <c r="U926" s="56">
        <v>5.2</v>
      </c>
      <c r="V926" s="56" t="s">
        <v>53</v>
      </c>
      <c r="W926" s="56">
        <v>9.4</v>
      </c>
      <c r="X926" s="56" t="s">
        <v>53</v>
      </c>
      <c r="Y926" s="56">
        <v>34.1</v>
      </c>
      <c r="Z926" s="56" t="s">
        <v>53</v>
      </c>
      <c r="AA926" s="56">
        <v>8.9</v>
      </c>
      <c r="AB926" s="56" t="s">
        <v>53</v>
      </c>
      <c r="AC926" s="56">
        <v>47.7</v>
      </c>
      <c r="AD926" s="56" t="s">
        <v>641</v>
      </c>
      <c r="AF926" s="56">
        <v>676</v>
      </c>
      <c r="AH926" s="56">
        <v>701</v>
      </c>
      <c r="AI926" s="56" t="s">
        <v>2148</v>
      </c>
      <c r="AJ926" s="56">
        <v>321</v>
      </c>
      <c r="AL926" s="56">
        <v>801</v>
      </c>
      <c r="AM926" s="56" t="s">
        <v>2148</v>
      </c>
      <c r="AN926" s="56">
        <v>801</v>
      </c>
      <c r="AO926" s="56" t="s">
        <v>2148</v>
      </c>
      <c r="AP926" s="56">
        <v>801</v>
      </c>
      <c r="AQ926" s="56" t="s">
        <v>2148</v>
      </c>
      <c r="AR926" s="56">
        <v>801</v>
      </c>
      <c r="AS926" s="56" t="s">
        <v>2148</v>
      </c>
      <c r="AT926" s="56">
        <v>801</v>
      </c>
      <c r="AU926" s="56" t="s">
        <v>2148</v>
      </c>
      <c r="AV926" s="56">
        <v>801</v>
      </c>
      <c r="AW926" s="56" t="s">
        <v>2148</v>
      </c>
      <c r="AX926" s="56">
        <v>765</v>
      </c>
      <c r="AY926" s="56" t="s">
        <v>2147</v>
      </c>
      <c r="AZ926" s="56">
        <v>925.5</v>
      </c>
      <c r="BB926" s="56">
        <v>925.5</v>
      </c>
    </row>
    <row r="927" spans="1:54" ht="16" x14ac:dyDescent="0.2">
      <c r="A927" s="56">
        <v>926</v>
      </c>
      <c r="B927" s="56" t="s">
        <v>89</v>
      </c>
      <c r="C927" s="56" t="s">
        <v>65</v>
      </c>
      <c r="D927" s="56" t="s">
        <v>643</v>
      </c>
      <c r="E927" s="56" t="s">
        <v>130</v>
      </c>
      <c r="F927" s="56" t="s">
        <v>76</v>
      </c>
      <c r="G927" s="56" t="s">
        <v>77</v>
      </c>
      <c r="H927" s="56" t="s">
        <v>49</v>
      </c>
      <c r="I927" s="56" t="s">
        <v>50</v>
      </c>
      <c r="J927" s="56" t="s">
        <v>64</v>
      </c>
      <c r="K927" s="56">
        <v>9.4</v>
      </c>
      <c r="L927" s="56" t="s">
        <v>52</v>
      </c>
      <c r="M927" s="56">
        <v>11.5</v>
      </c>
      <c r="N927" s="56" t="s">
        <v>52</v>
      </c>
      <c r="O927" s="56">
        <v>10.3</v>
      </c>
      <c r="P927" s="56" t="s">
        <v>53</v>
      </c>
      <c r="Q927" s="56">
        <v>43.5</v>
      </c>
      <c r="R927" s="56">
        <v>433</v>
      </c>
      <c r="U927" s="56">
        <v>3.2</v>
      </c>
      <c r="V927" s="56" t="s">
        <v>53</v>
      </c>
      <c r="W927" s="56">
        <v>7.5</v>
      </c>
      <c r="X927" s="56" t="s">
        <v>53</v>
      </c>
      <c r="Y927" s="56">
        <v>33</v>
      </c>
      <c r="Z927" s="56" t="s">
        <v>53</v>
      </c>
      <c r="AA927" s="56">
        <v>39.6</v>
      </c>
      <c r="AB927" s="56">
        <v>441</v>
      </c>
      <c r="AC927" s="56">
        <v>50.9</v>
      </c>
      <c r="AD927" s="56" t="s">
        <v>335</v>
      </c>
      <c r="AF927" s="56">
        <v>701</v>
      </c>
      <c r="AG927" s="56" t="s">
        <v>2148</v>
      </c>
      <c r="AH927" s="56">
        <v>701</v>
      </c>
      <c r="AI927" s="56" t="s">
        <v>2148</v>
      </c>
      <c r="AJ927" s="56">
        <v>801</v>
      </c>
      <c r="AK927" s="56" t="s">
        <v>2148</v>
      </c>
      <c r="AL927" s="56">
        <v>433</v>
      </c>
      <c r="AP927" s="56">
        <v>801</v>
      </c>
      <c r="AQ927" s="56" t="s">
        <v>2148</v>
      </c>
      <c r="AR927" s="56">
        <v>801</v>
      </c>
      <c r="AS927" s="56" t="s">
        <v>2148</v>
      </c>
      <c r="AT927" s="56">
        <v>801</v>
      </c>
      <c r="AU927" s="56" t="s">
        <v>2148</v>
      </c>
      <c r="AV927" s="56">
        <v>441</v>
      </c>
      <c r="AX927" s="56">
        <v>684</v>
      </c>
      <c r="AY927" s="56" t="s">
        <v>2147</v>
      </c>
      <c r="AZ927" s="56">
        <v>925.5</v>
      </c>
      <c r="BB927" s="56">
        <v>1100.5</v>
      </c>
    </row>
    <row r="928" spans="1:54" ht="16" x14ac:dyDescent="0.2">
      <c r="A928" s="56">
        <v>927</v>
      </c>
      <c r="B928" s="56" t="s">
        <v>89</v>
      </c>
      <c r="C928" s="56" t="s">
        <v>89</v>
      </c>
      <c r="D928" s="56" t="s">
        <v>769</v>
      </c>
      <c r="E928" s="56" t="s">
        <v>255</v>
      </c>
      <c r="F928" s="56" t="s">
        <v>76</v>
      </c>
      <c r="G928" s="56" t="s">
        <v>48</v>
      </c>
      <c r="H928" s="56" t="s">
        <v>88</v>
      </c>
      <c r="I928" s="56" t="s">
        <v>59</v>
      </c>
      <c r="J928" s="56" t="s">
        <v>51</v>
      </c>
      <c r="K928" s="56">
        <v>11</v>
      </c>
      <c r="L928" s="56" t="s">
        <v>52</v>
      </c>
      <c r="M928" s="56">
        <v>36.799999999999997</v>
      </c>
      <c r="N928" s="56">
        <v>385</v>
      </c>
      <c r="O928" s="56">
        <v>14.3</v>
      </c>
      <c r="P928" s="56" t="s">
        <v>53</v>
      </c>
      <c r="Q928" s="56">
        <v>12.1</v>
      </c>
      <c r="R928" s="56" t="s">
        <v>53</v>
      </c>
      <c r="S928" s="56">
        <v>60.1</v>
      </c>
      <c r="T928" s="56">
        <v>390</v>
      </c>
      <c r="U928" s="56">
        <v>57.2</v>
      </c>
      <c r="V928" s="56">
        <v>362</v>
      </c>
      <c r="W928" s="56">
        <v>54.4</v>
      </c>
      <c r="X928" s="56">
        <v>377</v>
      </c>
      <c r="Y928" s="56">
        <v>8.8000000000000007</v>
      </c>
      <c r="Z928" s="56" t="s">
        <v>53</v>
      </c>
      <c r="AA928" s="56">
        <v>6.3</v>
      </c>
      <c r="AB928" s="56" t="s">
        <v>53</v>
      </c>
      <c r="AC928" s="56">
        <v>31.3</v>
      </c>
      <c r="AD928" s="56" t="s">
        <v>53</v>
      </c>
      <c r="AF928" s="56">
        <v>701</v>
      </c>
      <c r="AG928" s="56" t="s">
        <v>2148</v>
      </c>
      <c r="AH928" s="56">
        <v>385</v>
      </c>
      <c r="AJ928" s="56">
        <v>801</v>
      </c>
      <c r="AK928" s="56" t="s">
        <v>2148</v>
      </c>
      <c r="AL928" s="56">
        <v>801</v>
      </c>
      <c r="AM928" s="56" t="s">
        <v>2148</v>
      </c>
      <c r="AN928" s="56">
        <v>390</v>
      </c>
      <c r="AP928" s="56">
        <v>362</v>
      </c>
      <c r="AR928" s="56">
        <v>377</v>
      </c>
      <c r="AT928" s="56">
        <v>801</v>
      </c>
      <c r="AU928" s="56" t="s">
        <v>2148</v>
      </c>
      <c r="AV928" s="56">
        <v>801</v>
      </c>
      <c r="AW928" s="56" t="s">
        <v>2148</v>
      </c>
      <c r="AX928" s="56">
        <v>801</v>
      </c>
      <c r="AY928" s="56" t="s">
        <v>2148</v>
      </c>
      <c r="AZ928" s="56">
        <v>925.5</v>
      </c>
      <c r="BB928" s="56">
        <v>925.5</v>
      </c>
    </row>
    <row r="929" spans="1:54" ht="16" x14ac:dyDescent="0.2">
      <c r="A929" s="56">
        <v>928</v>
      </c>
      <c r="B929" s="56" t="s">
        <v>89</v>
      </c>
      <c r="C929" s="56" t="s">
        <v>43</v>
      </c>
      <c r="D929" s="56" t="s">
        <v>593</v>
      </c>
      <c r="E929" s="56" t="s">
        <v>130</v>
      </c>
      <c r="F929" s="56" t="s">
        <v>76</v>
      </c>
      <c r="G929" s="56" t="s">
        <v>77</v>
      </c>
      <c r="H929" s="56" t="s">
        <v>62</v>
      </c>
      <c r="I929" s="56" t="s">
        <v>50</v>
      </c>
      <c r="J929" s="56" t="s">
        <v>51</v>
      </c>
      <c r="K929" s="56">
        <v>8.9</v>
      </c>
      <c r="L929" s="56" t="s">
        <v>52</v>
      </c>
      <c r="M929" s="56">
        <v>2.9</v>
      </c>
      <c r="N929" s="56" t="s">
        <v>52</v>
      </c>
      <c r="O929" s="56">
        <v>26.2</v>
      </c>
      <c r="P929" s="56">
        <v>713</v>
      </c>
      <c r="Q929" s="56">
        <v>20.3</v>
      </c>
      <c r="R929" s="56">
        <v>708</v>
      </c>
      <c r="S929" s="56">
        <v>84</v>
      </c>
      <c r="T929" s="56">
        <v>263</v>
      </c>
      <c r="U929" s="56">
        <v>10.7</v>
      </c>
      <c r="V929" s="56" t="s">
        <v>53</v>
      </c>
      <c r="W929" s="56">
        <v>15.4</v>
      </c>
      <c r="X929" s="56" t="s">
        <v>53</v>
      </c>
      <c r="Y929" s="56">
        <v>83</v>
      </c>
      <c r="Z929" s="56">
        <v>293</v>
      </c>
      <c r="AA929" s="56">
        <v>1.7</v>
      </c>
      <c r="AB929" s="56" t="s">
        <v>53</v>
      </c>
      <c r="AC929" s="56">
        <v>48.2</v>
      </c>
      <c r="AD929" s="56" t="s">
        <v>304</v>
      </c>
      <c r="AF929" s="56">
        <v>701</v>
      </c>
      <c r="AG929" s="56" t="s">
        <v>2148</v>
      </c>
      <c r="AH929" s="56">
        <v>701</v>
      </c>
      <c r="AI929" s="56" t="s">
        <v>2148</v>
      </c>
      <c r="AJ929" s="56">
        <v>713</v>
      </c>
      <c r="AL929" s="56">
        <v>708</v>
      </c>
      <c r="AN929" s="56">
        <v>263</v>
      </c>
      <c r="AP929" s="56">
        <v>801</v>
      </c>
      <c r="AQ929" s="56" t="s">
        <v>2148</v>
      </c>
      <c r="AR929" s="56">
        <v>801</v>
      </c>
      <c r="AS929" s="56" t="s">
        <v>2148</v>
      </c>
      <c r="AT929" s="56">
        <v>293</v>
      </c>
      <c r="AV929" s="56">
        <v>801</v>
      </c>
      <c r="AW929" s="56" t="s">
        <v>2148</v>
      </c>
      <c r="AX929" s="56">
        <v>751</v>
      </c>
      <c r="AY929" s="56" t="s">
        <v>2147</v>
      </c>
      <c r="AZ929" s="56">
        <v>925.5</v>
      </c>
      <c r="BB929" s="56">
        <v>975.5</v>
      </c>
    </row>
    <row r="930" spans="1:54" ht="16" x14ac:dyDescent="0.2">
      <c r="A930" s="56">
        <v>929</v>
      </c>
      <c r="B930" s="56" t="s">
        <v>89</v>
      </c>
      <c r="D930" s="56" t="s">
        <v>387</v>
      </c>
      <c r="E930" s="56" t="s">
        <v>174</v>
      </c>
      <c r="F930" s="56" t="s">
        <v>76</v>
      </c>
      <c r="G930" s="56" t="s">
        <v>84</v>
      </c>
      <c r="H930" s="56" t="s">
        <v>82</v>
      </c>
      <c r="I930" s="56" t="s">
        <v>50</v>
      </c>
      <c r="J930" s="56" t="s">
        <v>64</v>
      </c>
      <c r="K930" s="56">
        <v>7</v>
      </c>
      <c r="L930" s="56" t="s">
        <v>52</v>
      </c>
      <c r="M930" s="56">
        <v>2.7</v>
      </c>
      <c r="N930" s="56" t="s">
        <v>52</v>
      </c>
      <c r="O930" s="56">
        <v>9.1999999999999993</v>
      </c>
      <c r="P930" s="56" t="s">
        <v>53</v>
      </c>
      <c r="Q930" s="56">
        <v>30.2</v>
      </c>
      <c r="R930" s="56">
        <v>586</v>
      </c>
      <c r="S930" s="56">
        <v>100</v>
      </c>
      <c r="T930" s="56">
        <v>44</v>
      </c>
      <c r="U930" s="56">
        <v>4.7</v>
      </c>
      <c r="V930" s="56" t="s">
        <v>53</v>
      </c>
      <c r="W930" s="56">
        <v>9.1999999999999993</v>
      </c>
      <c r="X930" s="56" t="s">
        <v>53</v>
      </c>
      <c r="Y930" s="56">
        <v>80.5</v>
      </c>
      <c r="Z930" s="56">
        <v>343</v>
      </c>
      <c r="AA930" s="56">
        <v>2.9</v>
      </c>
      <c r="AB930" s="56" t="s">
        <v>53</v>
      </c>
      <c r="AC930" s="56">
        <v>46</v>
      </c>
      <c r="AD930" s="56" t="s">
        <v>53</v>
      </c>
      <c r="AF930" s="56">
        <v>701</v>
      </c>
      <c r="AG930" s="56" t="s">
        <v>2148</v>
      </c>
      <c r="AH930" s="56">
        <v>701</v>
      </c>
      <c r="AI930" s="56" t="s">
        <v>2148</v>
      </c>
      <c r="AJ930" s="56">
        <v>801</v>
      </c>
      <c r="AK930" s="56" t="s">
        <v>2148</v>
      </c>
      <c r="AL930" s="56">
        <v>586</v>
      </c>
      <c r="AN930" s="56">
        <v>44</v>
      </c>
      <c r="AP930" s="56">
        <v>801</v>
      </c>
      <c r="AQ930" s="56" t="s">
        <v>2148</v>
      </c>
      <c r="AR930" s="56">
        <v>801</v>
      </c>
      <c r="AS930" s="56" t="s">
        <v>2148</v>
      </c>
      <c r="AT930" s="56">
        <v>343</v>
      </c>
      <c r="AV930" s="56">
        <v>801</v>
      </c>
      <c r="AW930" s="56" t="s">
        <v>2148</v>
      </c>
      <c r="AX930" s="56">
        <v>801</v>
      </c>
      <c r="AY930" s="56" t="s">
        <v>2148</v>
      </c>
      <c r="AZ930" s="56">
        <v>925.5</v>
      </c>
    </row>
    <row r="931" spans="1:54" ht="16" x14ac:dyDescent="0.2">
      <c r="A931" s="56">
        <v>930</v>
      </c>
      <c r="B931" s="56" t="s">
        <v>89</v>
      </c>
      <c r="C931" s="56" t="s">
        <v>65</v>
      </c>
      <c r="D931" s="56" t="s">
        <v>778</v>
      </c>
      <c r="E931" s="56" t="s">
        <v>779</v>
      </c>
      <c r="F931" s="56" t="s">
        <v>69</v>
      </c>
      <c r="G931" s="56" t="s">
        <v>58</v>
      </c>
      <c r="H931" s="56" t="s">
        <v>62</v>
      </c>
      <c r="I931" s="56" t="s">
        <v>50</v>
      </c>
      <c r="J931" s="56" t="s">
        <v>64</v>
      </c>
      <c r="K931" s="56">
        <v>11.1</v>
      </c>
      <c r="L931" s="56" t="s">
        <v>52</v>
      </c>
      <c r="M931" s="56">
        <v>12.4</v>
      </c>
      <c r="N931" s="56" t="s">
        <v>52</v>
      </c>
      <c r="O931" s="56">
        <v>12.6</v>
      </c>
      <c r="P931" s="56" t="s">
        <v>53</v>
      </c>
      <c r="Q931" s="56">
        <v>9.9</v>
      </c>
      <c r="R931" s="56" t="s">
        <v>53</v>
      </c>
      <c r="S931" s="56">
        <v>63.9</v>
      </c>
      <c r="T931" s="56">
        <v>363</v>
      </c>
      <c r="U931" s="56">
        <v>30.6</v>
      </c>
      <c r="V931" s="56">
        <v>585</v>
      </c>
      <c r="W931" s="56">
        <v>36.5</v>
      </c>
      <c r="X931" s="56">
        <v>529</v>
      </c>
      <c r="Y931" s="56">
        <v>55.1</v>
      </c>
      <c r="Z931" s="56">
        <v>768</v>
      </c>
      <c r="AA931" s="56">
        <v>45.6</v>
      </c>
      <c r="AB931" s="56">
        <v>382</v>
      </c>
      <c r="AC931" s="56">
        <v>44.3</v>
      </c>
      <c r="AD931" s="56" t="s">
        <v>53</v>
      </c>
      <c r="AF931" s="56">
        <v>701</v>
      </c>
      <c r="AG931" s="56" t="s">
        <v>2148</v>
      </c>
      <c r="AH931" s="56">
        <v>701</v>
      </c>
      <c r="AI931" s="56" t="s">
        <v>2148</v>
      </c>
      <c r="AJ931" s="56">
        <v>801</v>
      </c>
      <c r="AK931" s="56" t="s">
        <v>2148</v>
      </c>
      <c r="AL931" s="56">
        <v>801</v>
      </c>
      <c r="AM931" s="56" t="s">
        <v>2148</v>
      </c>
      <c r="AN931" s="56">
        <v>363</v>
      </c>
      <c r="AP931" s="56">
        <v>585</v>
      </c>
      <c r="AR931" s="56">
        <v>529</v>
      </c>
      <c r="AT931" s="56">
        <v>768</v>
      </c>
      <c r="AV931" s="56">
        <v>382</v>
      </c>
      <c r="AX931" s="56">
        <v>801</v>
      </c>
      <c r="AY931" s="56" t="s">
        <v>2148</v>
      </c>
      <c r="AZ931" s="56">
        <v>925.5</v>
      </c>
      <c r="BB931" s="56">
        <v>1100.5</v>
      </c>
    </row>
    <row r="932" spans="1:54" ht="16" x14ac:dyDescent="0.2">
      <c r="A932" s="56">
        <v>931</v>
      </c>
      <c r="B932" s="56" t="s">
        <v>89</v>
      </c>
      <c r="D932" s="56" t="s">
        <v>1485</v>
      </c>
      <c r="E932" s="56" t="s">
        <v>747</v>
      </c>
      <c r="F932" s="56" t="s">
        <v>76</v>
      </c>
      <c r="G932" s="56" t="s">
        <v>77</v>
      </c>
      <c r="H932" s="56" t="s">
        <v>49</v>
      </c>
      <c r="I932" s="56" t="s">
        <v>59</v>
      </c>
      <c r="J932" s="56" t="s">
        <v>64</v>
      </c>
      <c r="K932" s="56">
        <v>30.6</v>
      </c>
      <c r="L932" s="56">
        <v>399</v>
      </c>
      <c r="M932" s="56">
        <v>16.2</v>
      </c>
      <c r="N932" s="56" t="s">
        <v>52</v>
      </c>
      <c r="O932" s="56">
        <v>20.100000000000001</v>
      </c>
      <c r="P932" s="56" t="s">
        <v>53</v>
      </c>
      <c r="Q932" s="56">
        <v>2.1</v>
      </c>
      <c r="R932" s="56" t="s">
        <v>53</v>
      </c>
      <c r="S932" s="56">
        <v>62.9</v>
      </c>
      <c r="T932" s="56">
        <v>371</v>
      </c>
      <c r="U932" s="56">
        <v>1.8</v>
      </c>
      <c r="V932" s="56" t="s">
        <v>53</v>
      </c>
      <c r="W932" s="56">
        <v>6.1</v>
      </c>
      <c r="X932" s="56" t="s">
        <v>53</v>
      </c>
      <c r="Y932" s="56">
        <v>9.9</v>
      </c>
      <c r="Z932" s="56" t="s">
        <v>53</v>
      </c>
      <c r="AA932" s="56">
        <v>30.7</v>
      </c>
      <c r="AB932" s="56">
        <v>540</v>
      </c>
      <c r="AC932" s="56">
        <v>33.9</v>
      </c>
      <c r="AD932" s="56" t="s">
        <v>53</v>
      </c>
      <c r="AF932" s="56">
        <v>399</v>
      </c>
      <c r="AH932" s="56">
        <v>701</v>
      </c>
      <c r="AI932" s="56" t="s">
        <v>2148</v>
      </c>
      <c r="AJ932" s="56">
        <v>801</v>
      </c>
      <c r="AK932" s="56" t="s">
        <v>2148</v>
      </c>
      <c r="AL932" s="56">
        <v>801</v>
      </c>
      <c r="AM932" s="56" t="s">
        <v>2148</v>
      </c>
      <c r="AN932" s="56">
        <v>371</v>
      </c>
      <c r="AP932" s="56">
        <v>801</v>
      </c>
      <c r="AQ932" s="56" t="s">
        <v>2148</v>
      </c>
      <c r="AR932" s="56">
        <v>801</v>
      </c>
      <c r="AS932" s="56" t="s">
        <v>2148</v>
      </c>
      <c r="AT932" s="56">
        <v>801</v>
      </c>
      <c r="AU932" s="56" t="s">
        <v>2148</v>
      </c>
      <c r="AV932" s="56">
        <v>540</v>
      </c>
      <c r="AX932" s="56">
        <v>801</v>
      </c>
      <c r="AY932" s="56" t="s">
        <v>2148</v>
      </c>
      <c r="AZ932" s="56">
        <v>925.5</v>
      </c>
    </row>
    <row r="933" spans="1:54" ht="16" x14ac:dyDescent="0.2">
      <c r="A933" s="56">
        <v>932</v>
      </c>
      <c r="B933" s="56" t="s">
        <v>89</v>
      </c>
      <c r="C933" s="56" t="s">
        <v>445</v>
      </c>
      <c r="D933" s="56" t="s">
        <v>1529</v>
      </c>
      <c r="E933" s="56" t="s">
        <v>683</v>
      </c>
      <c r="F933" s="56" t="s">
        <v>47</v>
      </c>
      <c r="G933" s="56" t="s">
        <v>58</v>
      </c>
      <c r="H933" s="56" t="s">
        <v>62</v>
      </c>
      <c r="I933" s="56" t="s">
        <v>63</v>
      </c>
      <c r="J933" s="56" t="s">
        <v>51</v>
      </c>
      <c r="K933" s="56">
        <v>33.6</v>
      </c>
      <c r="L933" s="56">
        <v>362</v>
      </c>
      <c r="M933" s="56">
        <v>56.4</v>
      </c>
      <c r="N933" s="56">
        <v>210</v>
      </c>
      <c r="O933" s="56">
        <v>7.4</v>
      </c>
      <c r="P933" s="56" t="s">
        <v>53</v>
      </c>
      <c r="Q933" s="56">
        <v>1</v>
      </c>
      <c r="R933" s="56" t="s">
        <v>53</v>
      </c>
      <c r="S933" s="56">
        <v>5.5</v>
      </c>
      <c r="T933" s="56" t="s">
        <v>53</v>
      </c>
      <c r="U933" s="56">
        <v>5.3</v>
      </c>
      <c r="V933" s="56" t="s">
        <v>53</v>
      </c>
      <c r="W933" s="56">
        <v>9.1999999999999993</v>
      </c>
      <c r="X933" s="56" t="s">
        <v>53</v>
      </c>
      <c r="AA933" s="56">
        <v>22.6</v>
      </c>
      <c r="AB933" s="56">
        <v>677</v>
      </c>
      <c r="AF933" s="56">
        <v>362</v>
      </c>
      <c r="AH933" s="56">
        <v>210</v>
      </c>
      <c r="AJ933" s="56">
        <v>801</v>
      </c>
      <c r="AK933" s="56" t="s">
        <v>2148</v>
      </c>
      <c r="AL933" s="56">
        <v>801</v>
      </c>
      <c r="AM933" s="56" t="s">
        <v>2148</v>
      </c>
      <c r="AN933" s="56">
        <v>801</v>
      </c>
      <c r="AO933" s="56" t="s">
        <v>2148</v>
      </c>
      <c r="AP933" s="56">
        <v>801</v>
      </c>
      <c r="AQ933" s="56" t="s">
        <v>2148</v>
      </c>
      <c r="AR933" s="56">
        <v>801</v>
      </c>
      <c r="AS933" s="56" t="s">
        <v>2148</v>
      </c>
      <c r="AV933" s="56">
        <v>677</v>
      </c>
      <c r="AZ933" s="56">
        <v>925.5</v>
      </c>
      <c r="BB933" s="56">
        <v>745.5</v>
      </c>
    </row>
    <row r="934" spans="1:54" ht="16" x14ac:dyDescent="0.2">
      <c r="A934" s="56">
        <v>933</v>
      </c>
      <c r="B934" s="56" t="s">
        <v>89</v>
      </c>
      <c r="C934" s="56" t="s">
        <v>89</v>
      </c>
      <c r="D934" s="56" t="s">
        <v>1158</v>
      </c>
      <c r="E934" s="56" t="s">
        <v>905</v>
      </c>
      <c r="F934" s="56" t="s">
        <v>47</v>
      </c>
      <c r="G934" s="56" t="s">
        <v>48</v>
      </c>
      <c r="H934" s="56" t="s">
        <v>49</v>
      </c>
      <c r="I934" s="56" t="s">
        <v>63</v>
      </c>
      <c r="J934" s="56" t="s">
        <v>51</v>
      </c>
      <c r="K934" s="56">
        <v>18.2</v>
      </c>
      <c r="L934" s="56">
        <v>669</v>
      </c>
      <c r="M934" s="56">
        <v>25.5</v>
      </c>
      <c r="N934" s="56">
        <v>530</v>
      </c>
      <c r="O934" s="56">
        <v>77.3</v>
      </c>
      <c r="P934" s="56">
        <v>180</v>
      </c>
      <c r="Q934" s="56">
        <v>1.5</v>
      </c>
      <c r="R934" s="56" t="s">
        <v>53</v>
      </c>
      <c r="S934" s="56">
        <v>13.2</v>
      </c>
      <c r="T934" s="56" t="s">
        <v>53</v>
      </c>
      <c r="U934" s="56">
        <v>6</v>
      </c>
      <c r="V934" s="56" t="s">
        <v>53</v>
      </c>
      <c r="W934" s="56">
        <v>10</v>
      </c>
      <c r="X934" s="56" t="s">
        <v>53</v>
      </c>
      <c r="Y934" s="56">
        <v>9.1</v>
      </c>
      <c r="Z934" s="56" t="s">
        <v>53</v>
      </c>
      <c r="AA934" s="56">
        <v>27.4</v>
      </c>
      <c r="AB934" s="56">
        <v>604</v>
      </c>
      <c r="AC934" s="56">
        <v>22.6</v>
      </c>
      <c r="AD934" s="56" t="s">
        <v>53</v>
      </c>
      <c r="AF934" s="56">
        <v>669</v>
      </c>
      <c r="AH934" s="56">
        <v>530</v>
      </c>
      <c r="AJ934" s="56">
        <v>180</v>
      </c>
      <c r="AL934" s="56">
        <v>801</v>
      </c>
      <c r="AM934" s="56" t="s">
        <v>2148</v>
      </c>
      <c r="AN934" s="56">
        <v>801</v>
      </c>
      <c r="AO934" s="56" t="s">
        <v>2148</v>
      </c>
      <c r="AP934" s="56">
        <v>801</v>
      </c>
      <c r="AQ934" s="56" t="s">
        <v>2148</v>
      </c>
      <c r="AR934" s="56">
        <v>801</v>
      </c>
      <c r="AS934" s="56" t="s">
        <v>2148</v>
      </c>
      <c r="AT934" s="56">
        <v>801</v>
      </c>
      <c r="AU934" s="56" t="s">
        <v>2148</v>
      </c>
      <c r="AV934" s="56">
        <v>604</v>
      </c>
      <c r="AX934" s="56">
        <v>801</v>
      </c>
      <c r="AY934" s="56" t="s">
        <v>2148</v>
      </c>
      <c r="AZ934" s="56">
        <v>925.5</v>
      </c>
      <c r="BB934" s="56">
        <v>925.5</v>
      </c>
    </row>
    <row r="935" spans="1:54" ht="16" x14ac:dyDescent="0.2">
      <c r="A935" s="56">
        <v>934</v>
      </c>
      <c r="B935" s="56" t="s">
        <v>89</v>
      </c>
      <c r="C935" s="56" t="s">
        <v>43</v>
      </c>
      <c r="D935" s="56" t="s">
        <v>1357</v>
      </c>
      <c r="E935" s="56" t="s">
        <v>144</v>
      </c>
      <c r="F935" s="56" t="s">
        <v>47</v>
      </c>
      <c r="G935" s="56" t="s">
        <v>58</v>
      </c>
      <c r="H935" s="56" t="s">
        <v>82</v>
      </c>
      <c r="I935" s="56" t="s">
        <v>59</v>
      </c>
      <c r="J935" s="56" t="s">
        <v>51</v>
      </c>
      <c r="K935" s="56">
        <v>25.3</v>
      </c>
      <c r="L935" s="56">
        <v>504</v>
      </c>
      <c r="M935" s="56">
        <v>36.5</v>
      </c>
      <c r="N935" s="56">
        <v>392</v>
      </c>
      <c r="O935" s="56">
        <v>13.4</v>
      </c>
      <c r="P935" s="56" t="s">
        <v>53</v>
      </c>
      <c r="Q935" s="56">
        <v>4.7</v>
      </c>
      <c r="R935" s="56" t="s">
        <v>53</v>
      </c>
      <c r="S935" s="56">
        <v>15.1</v>
      </c>
      <c r="T935" s="56" t="s">
        <v>53</v>
      </c>
      <c r="U935" s="56">
        <v>3.5</v>
      </c>
      <c r="V935" s="56" t="s">
        <v>53</v>
      </c>
      <c r="W935" s="56">
        <v>7.7</v>
      </c>
      <c r="X935" s="56" t="s">
        <v>53</v>
      </c>
      <c r="Y935" s="56">
        <v>17.899999999999999</v>
      </c>
      <c r="Z935" s="56" t="s">
        <v>53</v>
      </c>
      <c r="AA935" s="56">
        <v>45.2</v>
      </c>
      <c r="AB935" s="56">
        <v>388</v>
      </c>
      <c r="AC935" s="56">
        <v>28.9</v>
      </c>
      <c r="AD935" s="56" t="s">
        <v>53</v>
      </c>
      <c r="AF935" s="56">
        <v>504</v>
      </c>
      <c r="AH935" s="56">
        <v>392</v>
      </c>
      <c r="AJ935" s="56">
        <v>801</v>
      </c>
      <c r="AK935" s="56" t="s">
        <v>2148</v>
      </c>
      <c r="AL935" s="56">
        <v>801</v>
      </c>
      <c r="AM935" s="56" t="s">
        <v>2148</v>
      </c>
      <c r="AN935" s="56">
        <v>801</v>
      </c>
      <c r="AO935" s="56" t="s">
        <v>2148</v>
      </c>
      <c r="AP935" s="56">
        <v>801</v>
      </c>
      <c r="AQ935" s="56" t="s">
        <v>2148</v>
      </c>
      <c r="AR935" s="56">
        <v>801</v>
      </c>
      <c r="AS935" s="56" t="s">
        <v>2148</v>
      </c>
      <c r="AT935" s="56">
        <v>801</v>
      </c>
      <c r="AU935" s="56" t="s">
        <v>2148</v>
      </c>
      <c r="AV935" s="56">
        <v>388</v>
      </c>
      <c r="AX935" s="56">
        <v>801</v>
      </c>
      <c r="AY935" s="56" t="s">
        <v>2148</v>
      </c>
      <c r="AZ935" s="56">
        <v>925.5</v>
      </c>
      <c r="BB935" s="56">
        <v>975.5</v>
      </c>
    </row>
    <row r="936" spans="1:54" ht="16" x14ac:dyDescent="0.2">
      <c r="A936" s="56">
        <v>935</v>
      </c>
      <c r="B936" s="56" t="s">
        <v>89</v>
      </c>
      <c r="C936" s="56" t="s">
        <v>65</v>
      </c>
      <c r="D936" s="56" t="s">
        <v>1159</v>
      </c>
      <c r="E936" s="56" t="s">
        <v>435</v>
      </c>
      <c r="F936" s="56" t="s">
        <v>69</v>
      </c>
      <c r="G936" s="56" t="s">
        <v>77</v>
      </c>
      <c r="H936" s="56" t="s">
        <v>49</v>
      </c>
      <c r="I936" s="56" t="s">
        <v>50</v>
      </c>
      <c r="J936" s="56" t="s">
        <v>64</v>
      </c>
      <c r="K936" s="56">
        <v>18.2</v>
      </c>
      <c r="L936" s="56">
        <v>671</v>
      </c>
      <c r="M936" s="56">
        <v>8.4</v>
      </c>
      <c r="N936" s="56" t="s">
        <v>52</v>
      </c>
      <c r="O936" s="56">
        <v>34.1</v>
      </c>
      <c r="P936" s="56">
        <v>576</v>
      </c>
      <c r="Q936" s="56">
        <v>11.6</v>
      </c>
      <c r="R936" s="56" t="s">
        <v>53</v>
      </c>
      <c r="S936" s="56">
        <v>5.8</v>
      </c>
      <c r="T936" s="56" t="s">
        <v>53</v>
      </c>
      <c r="U936" s="56">
        <v>6</v>
      </c>
      <c r="V936" s="56" t="s">
        <v>53</v>
      </c>
      <c r="W936" s="56">
        <v>11.4</v>
      </c>
      <c r="X936" s="56" t="s">
        <v>53</v>
      </c>
      <c r="Y936" s="56">
        <v>74</v>
      </c>
      <c r="Z936" s="56">
        <v>468</v>
      </c>
      <c r="AA936" s="56">
        <v>11.9</v>
      </c>
      <c r="AB936" s="56" t="s">
        <v>53</v>
      </c>
      <c r="AC936" s="56">
        <v>63.7</v>
      </c>
      <c r="AD936" s="56" t="s">
        <v>917</v>
      </c>
      <c r="AF936" s="56">
        <v>671</v>
      </c>
      <c r="AH936" s="56">
        <v>701</v>
      </c>
      <c r="AI936" s="56" t="s">
        <v>2148</v>
      </c>
      <c r="AJ936" s="56">
        <v>576</v>
      </c>
      <c r="AL936" s="56">
        <v>801</v>
      </c>
      <c r="AM936" s="56" t="s">
        <v>2148</v>
      </c>
      <c r="AN936" s="56">
        <v>801</v>
      </c>
      <c r="AO936" s="56" t="s">
        <v>2148</v>
      </c>
      <c r="AP936" s="56">
        <v>801</v>
      </c>
      <c r="AQ936" s="56" t="s">
        <v>2148</v>
      </c>
      <c r="AR936" s="56">
        <v>801</v>
      </c>
      <c r="AS936" s="56" t="s">
        <v>2148</v>
      </c>
      <c r="AT936" s="56">
        <v>468</v>
      </c>
      <c r="AV936" s="56">
        <v>801</v>
      </c>
      <c r="AW936" s="56" t="s">
        <v>2148</v>
      </c>
      <c r="AX936" s="56">
        <v>429</v>
      </c>
      <c r="AY936" s="56" t="s">
        <v>2147</v>
      </c>
      <c r="AZ936" s="56">
        <v>925.5</v>
      </c>
      <c r="BB936" s="56">
        <v>1100.5</v>
      </c>
    </row>
    <row r="937" spans="1:54" ht="16" x14ac:dyDescent="0.2">
      <c r="A937" s="56">
        <v>936</v>
      </c>
      <c r="B937" s="56" t="s">
        <v>89</v>
      </c>
      <c r="C937" s="56" t="s">
        <v>44</v>
      </c>
      <c r="D937" s="56" t="s">
        <v>1058</v>
      </c>
      <c r="E937" s="56" t="s">
        <v>435</v>
      </c>
      <c r="F937" s="56" t="s">
        <v>69</v>
      </c>
      <c r="G937" s="56" t="s">
        <v>77</v>
      </c>
      <c r="H937" s="56" t="s">
        <v>49</v>
      </c>
      <c r="I937" s="56" t="s">
        <v>50</v>
      </c>
      <c r="J937" s="56" t="s">
        <v>64</v>
      </c>
      <c r="K937" s="56">
        <v>16.100000000000001</v>
      </c>
      <c r="L937" s="56" t="s">
        <v>52</v>
      </c>
      <c r="M937" s="56">
        <v>6.4</v>
      </c>
      <c r="N937" s="56" t="s">
        <v>52</v>
      </c>
      <c r="O937" s="56">
        <v>41.2</v>
      </c>
      <c r="P937" s="56">
        <v>491</v>
      </c>
      <c r="Q937" s="56">
        <v>7.1</v>
      </c>
      <c r="R937" s="56" t="s">
        <v>53</v>
      </c>
      <c r="S937" s="56">
        <v>9.6</v>
      </c>
      <c r="T937" s="56" t="s">
        <v>53</v>
      </c>
      <c r="U937" s="56">
        <v>7.7</v>
      </c>
      <c r="V937" s="56" t="s">
        <v>53</v>
      </c>
      <c r="W937" s="56">
        <v>13.3</v>
      </c>
      <c r="X937" s="56" t="s">
        <v>53</v>
      </c>
      <c r="Y937" s="56">
        <v>84.9</v>
      </c>
      <c r="Z937" s="56">
        <v>257</v>
      </c>
      <c r="AA937" s="56">
        <v>20.3</v>
      </c>
      <c r="AB937" s="56">
        <v>721</v>
      </c>
      <c r="AC937" s="56">
        <v>59.2</v>
      </c>
      <c r="AD937" s="56" t="s">
        <v>1059</v>
      </c>
      <c r="AF937" s="56">
        <v>701</v>
      </c>
      <c r="AG937" s="56" t="s">
        <v>2148</v>
      </c>
      <c r="AH937" s="56">
        <v>701</v>
      </c>
      <c r="AI937" s="56" t="s">
        <v>2148</v>
      </c>
      <c r="AJ937" s="56">
        <v>491</v>
      </c>
      <c r="AL937" s="56">
        <v>801</v>
      </c>
      <c r="AM937" s="56" t="s">
        <v>2148</v>
      </c>
      <c r="AN937" s="56">
        <v>801</v>
      </c>
      <c r="AO937" s="56" t="s">
        <v>2148</v>
      </c>
      <c r="AP937" s="56">
        <v>801</v>
      </c>
      <c r="AQ937" s="56" t="s">
        <v>2148</v>
      </c>
      <c r="AR937" s="56">
        <v>801</v>
      </c>
      <c r="AS937" s="56" t="s">
        <v>2148</v>
      </c>
      <c r="AT937" s="56">
        <v>257</v>
      </c>
      <c r="AV937" s="56">
        <v>721</v>
      </c>
      <c r="AX937" s="56">
        <v>516</v>
      </c>
      <c r="AY937" s="56" t="s">
        <v>2147</v>
      </c>
      <c r="AZ937" s="56">
        <v>925.5</v>
      </c>
      <c r="BB937" s="56">
        <v>875.5</v>
      </c>
    </row>
    <row r="938" spans="1:54" ht="16" x14ac:dyDescent="0.2">
      <c r="A938" s="56">
        <v>937</v>
      </c>
      <c r="B938" s="56" t="s">
        <v>89</v>
      </c>
      <c r="D938" s="56" t="s">
        <v>467</v>
      </c>
      <c r="E938" s="56" t="s">
        <v>435</v>
      </c>
      <c r="F938" s="56" t="s">
        <v>69</v>
      </c>
      <c r="G938" s="56" t="s">
        <v>77</v>
      </c>
      <c r="H938" s="56" t="s">
        <v>82</v>
      </c>
      <c r="I938" s="56" t="s">
        <v>63</v>
      </c>
      <c r="J938" s="56" t="s">
        <v>103</v>
      </c>
      <c r="K938" s="56">
        <v>7.7</v>
      </c>
      <c r="L938" s="56" t="s">
        <v>52</v>
      </c>
      <c r="M938" s="56">
        <v>19.7</v>
      </c>
      <c r="N938" s="56">
        <v>668</v>
      </c>
      <c r="O938" s="56">
        <v>56.6</v>
      </c>
      <c r="P938" s="56">
        <v>328</v>
      </c>
      <c r="Q938" s="56">
        <v>3</v>
      </c>
      <c r="R938" s="56" t="s">
        <v>53</v>
      </c>
      <c r="S938" s="56">
        <v>14.4</v>
      </c>
      <c r="T938" s="56" t="s">
        <v>53</v>
      </c>
      <c r="U938" s="56">
        <v>96.1</v>
      </c>
      <c r="V938" s="56">
        <v>110</v>
      </c>
      <c r="W938" s="56">
        <v>96.4</v>
      </c>
      <c r="X938" s="56">
        <v>95</v>
      </c>
      <c r="Y938" s="56">
        <v>11.6</v>
      </c>
      <c r="Z938" s="56" t="s">
        <v>53</v>
      </c>
      <c r="AA938" s="56">
        <v>10.7</v>
      </c>
      <c r="AB938" s="56" t="s">
        <v>53</v>
      </c>
      <c r="AC938" s="56">
        <v>45</v>
      </c>
      <c r="AD938" s="56" t="s">
        <v>53</v>
      </c>
      <c r="AF938" s="56">
        <v>701</v>
      </c>
      <c r="AG938" s="56" t="s">
        <v>2148</v>
      </c>
      <c r="AH938" s="56">
        <v>668</v>
      </c>
      <c r="AJ938" s="56">
        <v>328</v>
      </c>
      <c r="AL938" s="56">
        <v>801</v>
      </c>
      <c r="AM938" s="56" t="s">
        <v>2148</v>
      </c>
      <c r="AN938" s="56">
        <v>801</v>
      </c>
      <c r="AO938" s="56" t="s">
        <v>2148</v>
      </c>
      <c r="AP938" s="56">
        <v>110</v>
      </c>
      <c r="AR938" s="56">
        <v>95</v>
      </c>
      <c r="AT938" s="56">
        <v>801</v>
      </c>
      <c r="AU938" s="56" t="s">
        <v>2148</v>
      </c>
      <c r="AV938" s="56">
        <v>801</v>
      </c>
      <c r="AW938" s="56" t="s">
        <v>2148</v>
      </c>
      <c r="AX938" s="56">
        <v>801</v>
      </c>
      <c r="AY938" s="56" t="s">
        <v>2148</v>
      </c>
      <c r="AZ938" s="56">
        <v>925.5</v>
      </c>
    </row>
    <row r="939" spans="1:54" ht="16" x14ac:dyDescent="0.2">
      <c r="A939" s="56">
        <v>938</v>
      </c>
      <c r="B939" s="56" t="s">
        <v>89</v>
      </c>
      <c r="C939" s="56" t="s">
        <v>93</v>
      </c>
      <c r="D939" s="56" t="s">
        <v>1329</v>
      </c>
      <c r="E939" s="56" t="s">
        <v>109</v>
      </c>
      <c r="F939" s="56" t="s">
        <v>47</v>
      </c>
      <c r="G939" s="56" t="s">
        <v>58</v>
      </c>
      <c r="H939" s="56" t="s">
        <v>82</v>
      </c>
      <c r="I939" s="56" t="s">
        <v>63</v>
      </c>
      <c r="J939" s="56" t="s">
        <v>51</v>
      </c>
      <c r="K939" s="56">
        <v>24.2</v>
      </c>
      <c r="L939" s="56">
        <v>526</v>
      </c>
      <c r="M939" s="56">
        <v>30.2</v>
      </c>
      <c r="N939" s="56">
        <v>469</v>
      </c>
      <c r="O939" s="56">
        <v>34.200000000000003</v>
      </c>
      <c r="P939" s="56">
        <v>575</v>
      </c>
      <c r="Q939" s="56">
        <v>1.8</v>
      </c>
      <c r="R939" s="56" t="s">
        <v>53</v>
      </c>
      <c r="S939" s="56">
        <v>8.1</v>
      </c>
      <c r="T939" s="56" t="s">
        <v>53</v>
      </c>
      <c r="U939" s="56">
        <v>3.6</v>
      </c>
      <c r="V939" s="56" t="s">
        <v>53</v>
      </c>
      <c r="W939" s="56">
        <v>7.8</v>
      </c>
      <c r="X939" s="56" t="s">
        <v>53</v>
      </c>
      <c r="Y939" s="56">
        <v>5.4</v>
      </c>
      <c r="Z939" s="56" t="s">
        <v>53</v>
      </c>
      <c r="AA939" s="56">
        <v>71.400000000000006</v>
      </c>
      <c r="AB939" s="56">
        <v>203</v>
      </c>
      <c r="AC939" s="56">
        <v>25.7</v>
      </c>
      <c r="AD939" s="56" t="s">
        <v>53</v>
      </c>
      <c r="AF939" s="56">
        <v>526</v>
      </c>
      <c r="AH939" s="56">
        <v>469</v>
      </c>
      <c r="AJ939" s="56">
        <v>575</v>
      </c>
      <c r="AL939" s="56">
        <v>801</v>
      </c>
      <c r="AM939" s="56" t="s">
        <v>2148</v>
      </c>
      <c r="AN939" s="56">
        <v>801</v>
      </c>
      <c r="AO939" s="56" t="s">
        <v>2148</v>
      </c>
      <c r="AP939" s="56">
        <v>801</v>
      </c>
      <c r="AQ939" s="56" t="s">
        <v>2148</v>
      </c>
      <c r="AR939" s="56">
        <v>801</v>
      </c>
      <c r="AS939" s="56" t="s">
        <v>2148</v>
      </c>
      <c r="AT939" s="56">
        <v>801</v>
      </c>
      <c r="AU939" s="56" t="s">
        <v>2148</v>
      </c>
      <c r="AV939" s="56">
        <v>203</v>
      </c>
      <c r="AX939" s="56">
        <v>801</v>
      </c>
      <c r="AY939" s="56" t="s">
        <v>2148</v>
      </c>
      <c r="AZ939" s="56">
        <v>925.5</v>
      </c>
      <c r="BB939" s="56">
        <v>825.5</v>
      </c>
    </row>
    <row r="940" spans="1:54" ht="16" x14ac:dyDescent="0.2">
      <c r="A940" s="56">
        <v>939</v>
      </c>
      <c r="B940" s="56" t="s">
        <v>89</v>
      </c>
      <c r="C940" s="56" t="s">
        <v>89</v>
      </c>
      <c r="D940" s="56" t="s">
        <v>1344</v>
      </c>
      <c r="E940" s="56" t="s">
        <v>133</v>
      </c>
      <c r="F940" s="56" t="s">
        <v>69</v>
      </c>
      <c r="G940" s="56" t="s">
        <v>84</v>
      </c>
      <c r="H940" s="56" t="s">
        <v>49</v>
      </c>
      <c r="I940" s="56" t="s">
        <v>50</v>
      </c>
      <c r="J940" s="56" t="s">
        <v>64</v>
      </c>
      <c r="K940" s="56">
        <v>24.7</v>
      </c>
      <c r="L940" s="56">
        <v>515</v>
      </c>
      <c r="M940" s="56">
        <v>14.6</v>
      </c>
      <c r="N940" s="56" t="s">
        <v>52</v>
      </c>
      <c r="O940" s="56">
        <v>3.3</v>
      </c>
      <c r="P940" s="56" t="s">
        <v>53</v>
      </c>
      <c r="Q940" s="56">
        <v>15.5</v>
      </c>
      <c r="R940" s="56">
        <v>796</v>
      </c>
      <c r="S940" s="56">
        <v>8.8000000000000007</v>
      </c>
      <c r="T940" s="56" t="s">
        <v>53</v>
      </c>
      <c r="U940" s="56">
        <v>7.8</v>
      </c>
      <c r="V940" s="56" t="s">
        <v>53</v>
      </c>
      <c r="W940" s="56">
        <v>6</v>
      </c>
      <c r="X940" s="56" t="s">
        <v>53</v>
      </c>
      <c r="Y940" s="56">
        <v>66.7</v>
      </c>
      <c r="Z940" s="56">
        <v>594</v>
      </c>
      <c r="AA940" s="56">
        <v>11</v>
      </c>
      <c r="AB940" s="56" t="s">
        <v>53</v>
      </c>
      <c r="AC940" s="56">
        <v>56.2</v>
      </c>
      <c r="AD940" s="56" t="s">
        <v>1345</v>
      </c>
      <c r="AF940" s="56">
        <v>515</v>
      </c>
      <c r="AH940" s="56">
        <v>701</v>
      </c>
      <c r="AI940" s="56" t="s">
        <v>2148</v>
      </c>
      <c r="AJ940" s="56">
        <v>801</v>
      </c>
      <c r="AK940" s="56" t="s">
        <v>2148</v>
      </c>
      <c r="AL940" s="56">
        <v>796</v>
      </c>
      <c r="AN940" s="56">
        <v>801</v>
      </c>
      <c r="AO940" s="56" t="s">
        <v>2148</v>
      </c>
      <c r="AP940" s="56">
        <v>801</v>
      </c>
      <c r="AQ940" s="56" t="s">
        <v>2148</v>
      </c>
      <c r="AR940" s="56">
        <v>801</v>
      </c>
      <c r="AS940" s="56" t="s">
        <v>2148</v>
      </c>
      <c r="AT940" s="56">
        <v>594</v>
      </c>
      <c r="AV940" s="56">
        <v>801</v>
      </c>
      <c r="AW940" s="56" t="s">
        <v>2148</v>
      </c>
      <c r="AX940" s="56">
        <v>576</v>
      </c>
      <c r="AY940" s="56" t="s">
        <v>2147</v>
      </c>
      <c r="AZ940" s="56">
        <v>925.5</v>
      </c>
      <c r="BB940" s="56">
        <v>925.5</v>
      </c>
    </row>
    <row r="941" spans="1:54" ht="16" x14ac:dyDescent="0.2">
      <c r="A941" s="56">
        <v>940</v>
      </c>
      <c r="B941" s="56" t="s">
        <v>89</v>
      </c>
      <c r="C941" s="56" t="s">
        <v>44</v>
      </c>
      <c r="D941" s="56" t="s">
        <v>534</v>
      </c>
      <c r="E941" s="56" t="s">
        <v>160</v>
      </c>
      <c r="F941" s="56" t="s">
        <v>47</v>
      </c>
      <c r="G941" s="56" t="s">
        <v>77</v>
      </c>
      <c r="H941" s="56" t="s">
        <v>82</v>
      </c>
      <c r="I941" s="56" t="s">
        <v>59</v>
      </c>
      <c r="J941" s="56" t="s">
        <v>64</v>
      </c>
      <c r="K941" s="56">
        <v>8.1999999999999993</v>
      </c>
      <c r="L941" s="56" t="s">
        <v>52</v>
      </c>
      <c r="M941" s="56">
        <v>4.4000000000000004</v>
      </c>
      <c r="N941" s="56" t="s">
        <v>52</v>
      </c>
      <c r="O941" s="56">
        <v>24.2</v>
      </c>
      <c r="P941" s="56">
        <v>749</v>
      </c>
      <c r="Q941" s="56">
        <v>24.2</v>
      </c>
      <c r="R941" s="56">
        <v>651</v>
      </c>
      <c r="S941" s="56">
        <v>62.6</v>
      </c>
      <c r="T941" s="56">
        <v>372</v>
      </c>
      <c r="U941" s="56">
        <v>13.9</v>
      </c>
      <c r="V941" s="56" t="s">
        <v>53</v>
      </c>
      <c r="W941" s="56">
        <v>10.5</v>
      </c>
      <c r="X941" s="56" t="s">
        <v>53</v>
      </c>
      <c r="Y941" s="56">
        <v>55</v>
      </c>
      <c r="Z941" s="56">
        <v>771</v>
      </c>
      <c r="AA941" s="56">
        <v>31.8</v>
      </c>
      <c r="AB941" s="56">
        <v>530</v>
      </c>
      <c r="AC941" s="56">
        <v>48.5</v>
      </c>
      <c r="AD941" s="56" t="s">
        <v>535</v>
      </c>
      <c r="AF941" s="56">
        <v>701</v>
      </c>
      <c r="AG941" s="56" t="s">
        <v>2148</v>
      </c>
      <c r="AH941" s="56">
        <v>701</v>
      </c>
      <c r="AI941" s="56" t="s">
        <v>2148</v>
      </c>
      <c r="AJ941" s="56">
        <v>749</v>
      </c>
      <c r="AL941" s="56">
        <v>651</v>
      </c>
      <c r="AN941" s="56">
        <v>372</v>
      </c>
      <c r="AP941" s="56">
        <v>801</v>
      </c>
      <c r="AQ941" s="56" t="s">
        <v>2148</v>
      </c>
      <c r="AR941" s="56">
        <v>801</v>
      </c>
      <c r="AS941" s="56" t="s">
        <v>2148</v>
      </c>
      <c r="AT941" s="56">
        <v>771</v>
      </c>
      <c r="AV941" s="56">
        <v>530</v>
      </c>
      <c r="AX941" s="56">
        <v>743</v>
      </c>
      <c r="AY941" s="56" t="s">
        <v>2147</v>
      </c>
      <c r="AZ941" s="56">
        <v>925.5</v>
      </c>
      <c r="BB941" s="56">
        <v>875.5</v>
      </c>
    </row>
    <row r="942" spans="1:54" ht="16" x14ac:dyDescent="0.2">
      <c r="A942" s="56">
        <v>941</v>
      </c>
      <c r="B942" s="56" t="s">
        <v>89</v>
      </c>
      <c r="C942" s="56" t="s">
        <v>44</v>
      </c>
      <c r="D942" s="56" t="s">
        <v>696</v>
      </c>
      <c r="E942" s="56" t="s">
        <v>46</v>
      </c>
      <c r="F942" s="56" t="s">
        <v>47</v>
      </c>
      <c r="G942" s="56" t="s">
        <v>77</v>
      </c>
      <c r="H942" s="56" t="s">
        <v>49</v>
      </c>
      <c r="I942" s="56" t="s">
        <v>50</v>
      </c>
      <c r="J942" s="56" t="s">
        <v>64</v>
      </c>
      <c r="K942" s="56">
        <v>10.1</v>
      </c>
      <c r="L942" s="56" t="s">
        <v>52</v>
      </c>
      <c r="M942" s="56">
        <v>9.6999999999999993</v>
      </c>
      <c r="N942" s="56" t="s">
        <v>52</v>
      </c>
      <c r="O942" s="56">
        <v>7.3</v>
      </c>
      <c r="P942" s="56" t="s">
        <v>53</v>
      </c>
      <c r="Q942" s="56">
        <v>44.1</v>
      </c>
      <c r="R942" s="56">
        <v>427</v>
      </c>
      <c r="S942" s="56">
        <v>5.3</v>
      </c>
      <c r="T942" s="56" t="s">
        <v>53</v>
      </c>
      <c r="U942" s="56">
        <v>10.1</v>
      </c>
      <c r="V942" s="56" t="s">
        <v>53</v>
      </c>
      <c r="W942" s="56">
        <v>7.8</v>
      </c>
      <c r="X942" s="56" t="s">
        <v>53</v>
      </c>
      <c r="Y942" s="56">
        <v>63.2</v>
      </c>
      <c r="Z942" s="56">
        <v>647</v>
      </c>
      <c r="AA942" s="56">
        <v>12.8</v>
      </c>
      <c r="AB942" s="56" t="s">
        <v>53</v>
      </c>
      <c r="AC942" s="56">
        <v>47.4</v>
      </c>
      <c r="AD942" s="56" t="s">
        <v>694</v>
      </c>
      <c r="AF942" s="56">
        <v>701</v>
      </c>
      <c r="AG942" s="56" t="s">
        <v>2148</v>
      </c>
      <c r="AH942" s="56">
        <v>701</v>
      </c>
      <c r="AI942" s="56" t="s">
        <v>2148</v>
      </c>
      <c r="AJ942" s="56">
        <v>801</v>
      </c>
      <c r="AK942" s="56" t="s">
        <v>2148</v>
      </c>
      <c r="AL942" s="56">
        <v>427</v>
      </c>
      <c r="AN942" s="56">
        <v>801</v>
      </c>
      <c r="AO942" s="56" t="s">
        <v>2148</v>
      </c>
      <c r="AP942" s="56">
        <v>801</v>
      </c>
      <c r="AQ942" s="56" t="s">
        <v>2148</v>
      </c>
      <c r="AR942" s="56">
        <v>801</v>
      </c>
      <c r="AS942" s="56" t="s">
        <v>2148</v>
      </c>
      <c r="AT942" s="56">
        <v>647</v>
      </c>
      <c r="AV942" s="56">
        <v>801</v>
      </c>
      <c r="AW942" s="56" t="s">
        <v>2148</v>
      </c>
      <c r="AX942" s="56">
        <v>776</v>
      </c>
      <c r="AY942" s="56" t="s">
        <v>2147</v>
      </c>
      <c r="AZ942" s="56">
        <v>925.5</v>
      </c>
      <c r="BB942" s="56">
        <v>875.5</v>
      </c>
    </row>
    <row r="943" spans="1:54" ht="16" x14ac:dyDescent="0.2">
      <c r="A943" s="56">
        <v>942</v>
      </c>
      <c r="B943" s="56" t="s">
        <v>89</v>
      </c>
      <c r="C943" s="56" t="s">
        <v>43</v>
      </c>
      <c r="D943" s="56" t="s">
        <v>838</v>
      </c>
      <c r="E943" s="56" t="s">
        <v>46</v>
      </c>
      <c r="F943" s="56" t="s">
        <v>47</v>
      </c>
      <c r="G943" s="56" t="s">
        <v>84</v>
      </c>
      <c r="H943" s="56" t="s">
        <v>49</v>
      </c>
      <c r="I943" s="56" t="s">
        <v>50</v>
      </c>
      <c r="J943" s="56" t="s">
        <v>64</v>
      </c>
      <c r="K943" s="56">
        <v>12.1</v>
      </c>
      <c r="L943" s="56" t="s">
        <v>52</v>
      </c>
      <c r="M943" s="56">
        <v>29.6</v>
      </c>
      <c r="N943" s="56">
        <v>482</v>
      </c>
      <c r="O943" s="56">
        <v>8</v>
      </c>
      <c r="P943" s="56" t="s">
        <v>53</v>
      </c>
      <c r="Q943" s="56">
        <v>18.8</v>
      </c>
      <c r="R943" s="56">
        <v>736</v>
      </c>
      <c r="S943" s="56">
        <v>7.1</v>
      </c>
      <c r="T943" s="56" t="s">
        <v>53</v>
      </c>
      <c r="U943" s="56">
        <v>4.4000000000000004</v>
      </c>
      <c r="V943" s="56" t="s">
        <v>53</v>
      </c>
      <c r="W943" s="56">
        <v>3.5</v>
      </c>
      <c r="X943" s="56" t="s">
        <v>53</v>
      </c>
      <c r="Y943" s="56">
        <v>59.7</v>
      </c>
      <c r="Z943" s="56">
        <v>698</v>
      </c>
      <c r="AA943" s="56">
        <v>29.4</v>
      </c>
      <c r="AB943" s="56">
        <v>557</v>
      </c>
      <c r="AC943" s="56">
        <v>53.1</v>
      </c>
      <c r="AD943" s="56" t="s">
        <v>839</v>
      </c>
      <c r="AF943" s="56">
        <v>701</v>
      </c>
      <c r="AG943" s="56" t="s">
        <v>2148</v>
      </c>
      <c r="AH943" s="56">
        <v>482</v>
      </c>
      <c r="AJ943" s="56">
        <v>801</v>
      </c>
      <c r="AK943" s="56" t="s">
        <v>2148</v>
      </c>
      <c r="AL943" s="56">
        <v>736</v>
      </c>
      <c r="AN943" s="56">
        <v>801</v>
      </c>
      <c r="AO943" s="56" t="s">
        <v>2148</v>
      </c>
      <c r="AP943" s="56">
        <v>801</v>
      </c>
      <c r="AQ943" s="56" t="s">
        <v>2148</v>
      </c>
      <c r="AR943" s="56">
        <v>801</v>
      </c>
      <c r="AS943" s="56" t="s">
        <v>2148</v>
      </c>
      <c r="AT943" s="56">
        <v>698</v>
      </c>
      <c r="AV943" s="56">
        <v>557</v>
      </c>
      <c r="AX943" s="56">
        <v>644</v>
      </c>
      <c r="AY943" s="56" t="s">
        <v>2147</v>
      </c>
      <c r="AZ943" s="56">
        <v>925.5</v>
      </c>
      <c r="BB943" s="56">
        <v>975.5</v>
      </c>
    </row>
    <row r="944" spans="1:54" ht="16" x14ac:dyDescent="0.2">
      <c r="A944" s="56">
        <v>943</v>
      </c>
      <c r="B944" s="56" t="s">
        <v>89</v>
      </c>
      <c r="C944" s="56" t="s">
        <v>93</v>
      </c>
      <c r="D944" s="56" t="s">
        <v>94</v>
      </c>
      <c r="E944" s="56" t="s">
        <v>46</v>
      </c>
      <c r="F944" s="56" t="s">
        <v>47</v>
      </c>
      <c r="G944" s="56" t="s">
        <v>48</v>
      </c>
      <c r="H944" s="56" t="s">
        <v>49</v>
      </c>
      <c r="I944" s="56" t="s">
        <v>50</v>
      </c>
      <c r="J944" s="56" t="s">
        <v>64</v>
      </c>
      <c r="K944" s="56">
        <v>3.4</v>
      </c>
      <c r="L944" s="56" t="s">
        <v>52</v>
      </c>
      <c r="M944" s="56">
        <v>3.5</v>
      </c>
      <c r="N944" s="56" t="s">
        <v>52</v>
      </c>
      <c r="O944" s="56">
        <v>99.7</v>
      </c>
      <c r="P944" s="56">
        <v>33</v>
      </c>
      <c r="Q944" s="56">
        <v>19.899999999999999</v>
      </c>
      <c r="R944" s="56">
        <v>713</v>
      </c>
      <c r="S944" s="56">
        <v>6.3</v>
      </c>
      <c r="T944" s="56" t="s">
        <v>53</v>
      </c>
      <c r="U944" s="56">
        <v>5.5</v>
      </c>
      <c r="V944" s="56" t="s">
        <v>53</v>
      </c>
      <c r="W944" s="56">
        <v>4.3</v>
      </c>
      <c r="X944" s="56" t="s">
        <v>53</v>
      </c>
      <c r="Y944" s="56">
        <v>40.4</v>
      </c>
      <c r="Z944" s="56" t="s">
        <v>53</v>
      </c>
      <c r="AA944" s="56">
        <v>5.9</v>
      </c>
      <c r="AB944" s="56" t="s">
        <v>53</v>
      </c>
      <c r="AC944" s="56">
        <v>37.9</v>
      </c>
      <c r="AD944" s="56" t="s">
        <v>53</v>
      </c>
      <c r="AF944" s="56">
        <v>701</v>
      </c>
      <c r="AG944" s="56" t="s">
        <v>2148</v>
      </c>
      <c r="AH944" s="56">
        <v>701</v>
      </c>
      <c r="AI944" s="56" t="s">
        <v>2148</v>
      </c>
      <c r="AJ944" s="56">
        <v>33</v>
      </c>
      <c r="AL944" s="56">
        <v>713</v>
      </c>
      <c r="AN944" s="56">
        <v>801</v>
      </c>
      <c r="AO944" s="56" t="s">
        <v>2148</v>
      </c>
      <c r="AP944" s="56">
        <v>801</v>
      </c>
      <c r="AQ944" s="56" t="s">
        <v>2148</v>
      </c>
      <c r="AR944" s="56">
        <v>801</v>
      </c>
      <c r="AS944" s="56" t="s">
        <v>2148</v>
      </c>
      <c r="AT944" s="56">
        <v>801</v>
      </c>
      <c r="AU944" s="56" t="s">
        <v>2148</v>
      </c>
      <c r="AV944" s="56">
        <v>801</v>
      </c>
      <c r="AW944" s="56" t="s">
        <v>2148</v>
      </c>
      <c r="AX944" s="56">
        <v>801</v>
      </c>
      <c r="AY944" s="56" t="s">
        <v>2148</v>
      </c>
      <c r="AZ944" s="56">
        <v>925.5</v>
      </c>
      <c r="BB944" s="56">
        <v>825.5</v>
      </c>
    </row>
    <row r="945" spans="1:54" ht="16" x14ac:dyDescent="0.2">
      <c r="A945" s="56">
        <v>944</v>
      </c>
      <c r="B945" s="56" t="s">
        <v>89</v>
      </c>
      <c r="C945" s="56" t="s">
        <v>44</v>
      </c>
      <c r="D945" s="56" t="s">
        <v>242</v>
      </c>
      <c r="E945" s="56" t="s">
        <v>80</v>
      </c>
      <c r="F945" s="56" t="s">
        <v>69</v>
      </c>
      <c r="G945" s="56" t="s">
        <v>77</v>
      </c>
      <c r="H945" s="56" t="s">
        <v>49</v>
      </c>
      <c r="I945" s="56" t="s">
        <v>59</v>
      </c>
      <c r="J945" s="56" t="s">
        <v>64</v>
      </c>
      <c r="K945" s="56">
        <v>5.8</v>
      </c>
      <c r="L945" s="56" t="s">
        <v>52</v>
      </c>
      <c r="M945" s="56">
        <v>6.7</v>
      </c>
      <c r="N945" s="56" t="s">
        <v>52</v>
      </c>
      <c r="O945" s="56">
        <v>6.8</v>
      </c>
      <c r="P945" s="56" t="s">
        <v>53</v>
      </c>
      <c r="Q945" s="56">
        <v>12.1</v>
      </c>
      <c r="R945" s="56" t="s">
        <v>53</v>
      </c>
      <c r="S945" s="56">
        <v>81.400000000000006</v>
      </c>
      <c r="T945" s="56">
        <v>285</v>
      </c>
      <c r="U945" s="56">
        <v>100</v>
      </c>
      <c r="V945" s="56">
        <v>12</v>
      </c>
      <c r="W945" s="56">
        <v>100</v>
      </c>
      <c r="X945" s="56">
        <v>7</v>
      </c>
      <c r="Y945" s="56">
        <v>57.7</v>
      </c>
      <c r="Z945" s="56">
        <v>723</v>
      </c>
      <c r="AA945" s="56">
        <v>17</v>
      </c>
      <c r="AB945" s="56">
        <v>780</v>
      </c>
      <c r="AC945" s="56">
        <v>39</v>
      </c>
      <c r="AD945" s="56" t="s">
        <v>53</v>
      </c>
      <c r="AF945" s="56">
        <v>701</v>
      </c>
      <c r="AG945" s="56" t="s">
        <v>2148</v>
      </c>
      <c r="AH945" s="56">
        <v>701</v>
      </c>
      <c r="AI945" s="56" t="s">
        <v>2148</v>
      </c>
      <c r="AJ945" s="56">
        <v>801</v>
      </c>
      <c r="AK945" s="56" t="s">
        <v>2148</v>
      </c>
      <c r="AL945" s="56">
        <v>801</v>
      </c>
      <c r="AM945" s="56" t="s">
        <v>2148</v>
      </c>
      <c r="AN945" s="56">
        <v>285</v>
      </c>
      <c r="AP945" s="56">
        <v>12</v>
      </c>
      <c r="AR945" s="56">
        <v>7</v>
      </c>
      <c r="AT945" s="56">
        <v>723</v>
      </c>
      <c r="AV945" s="56">
        <v>780</v>
      </c>
      <c r="AX945" s="56">
        <v>801</v>
      </c>
      <c r="AY945" s="56" t="s">
        <v>2148</v>
      </c>
      <c r="AZ945" s="56">
        <v>925.5</v>
      </c>
      <c r="BB945" s="56">
        <v>875.5</v>
      </c>
    </row>
    <row r="946" spans="1:54" ht="16" x14ac:dyDescent="0.2">
      <c r="A946" s="56">
        <v>945</v>
      </c>
      <c r="B946" s="56" t="s">
        <v>89</v>
      </c>
      <c r="C946" s="56" t="s">
        <v>89</v>
      </c>
      <c r="D946" s="56" t="s">
        <v>748</v>
      </c>
      <c r="E946" s="56" t="s">
        <v>112</v>
      </c>
      <c r="F946" s="56" t="s">
        <v>69</v>
      </c>
      <c r="G946" s="56" t="s">
        <v>77</v>
      </c>
      <c r="H946" s="56" t="s">
        <v>82</v>
      </c>
      <c r="I946" s="56" t="s">
        <v>59</v>
      </c>
      <c r="J946" s="56" t="s">
        <v>64</v>
      </c>
      <c r="K946" s="56">
        <v>10.8</v>
      </c>
      <c r="L946" s="56" t="s">
        <v>52</v>
      </c>
      <c r="M946" s="56">
        <v>15.6</v>
      </c>
      <c r="N946" s="56" t="s">
        <v>52</v>
      </c>
      <c r="O946" s="56">
        <v>36.4</v>
      </c>
      <c r="P946" s="56">
        <v>551</v>
      </c>
      <c r="Q946" s="56">
        <v>12.7</v>
      </c>
      <c r="R946" s="56" t="s">
        <v>53</v>
      </c>
      <c r="S946" s="56">
        <v>2.2999999999999998</v>
      </c>
      <c r="T946" s="56" t="s">
        <v>53</v>
      </c>
      <c r="U946" s="56">
        <v>27.3</v>
      </c>
      <c r="V946" s="56">
        <v>623</v>
      </c>
      <c r="W946" s="56">
        <v>28.3</v>
      </c>
      <c r="X946" s="56">
        <v>635</v>
      </c>
      <c r="Y946" s="56">
        <v>67.400000000000006</v>
      </c>
      <c r="Z946" s="56">
        <v>580</v>
      </c>
      <c r="AA946" s="56">
        <v>41.3</v>
      </c>
      <c r="AB946" s="56">
        <v>422</v>
      </c>
      <c r="AC946" s="56">
        <v>49.9</v>
      </c>
      <c r="AD946" s="56">
        <v>705</v>
      </c>
      <c r="AF946" s="56">
        <v>701</v>
      </c>
      <c r="AG946" s="56" t="s">
        <v>2148</v>
      </c>
      <c r="AH946" s="56">
        <v>701</v>
      </c>
      <c r="AI946" s="56" t="s">
        <v>2148</v>
      </c>
      <c r="AJ946" s="56">
        <v>551</v>
      </c>
      <c r="AL946" s="56">
        <v>801</v>
      </c>
      <c r="AM946" s="56" t="s">
        <v>2148</v>
      </c>
      <c r="AN946" s="56">
        <v>801</v>
      </c>
      <c r="AO946" s="56" t="s">
        <v>2148</v>
      </c>
      <c r="AP946" s="56">
        <v>623</v>
      </c>
      <c r="AR946" s="56">
        <v>635</v>
      </c>
      <c r="AT946" s="56">
        <v>580</v>
      </c>
      <c r="AV946" s="56">
        <v>422</v>
      </c>
      <c r="AX946" s="56">
        <v>705</v>
      </c>
      <c r="AZ946" s="56">
        <v>925.5</v>
      </c>
      <c r="BB946" s="56">
        <v>925.5</v>
      </c>
    </row>
    <row r="947" spans="1:54" ht="16" x14ac:dyDescent="0.2">
      <c r="A947" s="56">
        <v>946</v>
      </c>
      <c r="B947" s="56" t="s">
        <v>89</v>
      </c>
      <c r="C947" s="56" t="s">
        <v>65</v>
      </c>
      <c r="D947" s="56" t="s">
        <v>697</v>
      </c>
      <c r="E947" s="56" t="s">
        <v>46</v>
      </c>
      <c r="F947" s="56" t="s">
        <v>47</v>
      </c>
      <c r="G947" s="56" t="s">
        <v>84</v>
      </c>
      <c r="H947" s="56" t="s">
        <v>82</v>
      </c>
      <c r="I947" s="56" t="s">
        <v>59</v>
      </c>
      <c r="J947" s="56" t="s">
        <v>64</v>
      </c>
      <c r="K947" s="56">
        <v>10.1</v>
      </c>
      <c r="L947" s="56" t="s">
        <v>52</v>
      </c>
      <c r="M947" s="56">
        <v>9.6999999999999993</v>
      </c>
      <c r="N947" s="56" t="s">
        <v>52</v>
      </c>
      <c r="O947" s="56">
        <v>3.2</v>
      </c>
      <c r="P947" s="56" t="s">
        <v>53</v>
      </c>
      <c r="Q947" s="56">
        <v>30.5</v>
      </c>
      <c r="R947" s="56">
        <v>583</v>
      </c>
      <c r="S947" s="56">
        <v>6.3</v>
      </c>
      <c r="T947" s="56" t="s">
        <v>53</v>
      </c>
      <c r="U947" s="56">
        <v>51.5</v>
      </c>
      <c r="V947" s="56">
        <v>399</v>
      </c>
      <c r="W947" s="56">
        <v>38.4</v>
      </c>
      <c r="X947" s="56">
        <v>513</v>
      </c>
      <c r="Y947" s="56">
        <v>69</v>
      </c>
      <c r="Z947" s="56">
        <v>546</v>
      </c>
      <c r="AA947" s="56">
        <v>29.4</v>
      </c>
      <c r="AB947" s="56">
        <v>560</v>
      </c>
      <c r="AC947" s="56">
        <v>40.6</v>
      </c>
      <c r="AD947" s="56" t="s">
        <v>53</v>
      </c>
      <c r="AF947" s="56">
        <v>701</v>
      </c>
      <c r="AG947" s="56" t="s">
        <v>2148</v>
      </c>
      <c r="AH947" s="56">
        <v>701</v>
      </c>
      <c r="AI947" s="56" t="s">
        <v>2148</v>
      </c>
      <c r="AJ947" s="56">
        <v>801</v>
      </c>
      <c r="AK947" s="56" t="s">
        <v>2148</v>
      </c>
      <c r="AL947" s="56">
        <v>583</v>
      </c>
      <c r="AN947" s="56">
        <v>801</v>
      </c>
      <c r="AO947" s="56" t="s">
        <v>2148</v>
      </c>
      <c r="AP947" s="56">
        <v>399</v>
      </c>
      <c r="AR947" s="56">
        <v>513</v>
      </c>
      <c r="AT947" s="56">
        <v>546</v>
      </c>
      <c r="AV947" s="56">
        <v>560</v>
      </c>
      <c r="AX947" s="56">
        <v>801</v>
      </c>
      <c r="AY947" s="56" t="s">
        <v>2148</v>
      </c>
      <c r="AZ947" s="56">
        <v>925.5</v>
      </c>
      <c r="BB947" s="56">
        <v>1100.5</v>
      </c>
    </row>
    <row r="948" spans="1:54" ht="16" x14ac:dyDescent="0.2">
      <c r="A948" s="56">
        <v>947</v>
      </c>
      <c r="B948" s="56" t="s">
        <v>89</v>
      </c>
      <c r="C948" s="56" t="s">
        <v>89</v>
      </c>
      <c r="D948" s="56" t="s">
        <v>644</v>
      </c>
      <c r="E948" s="56" t="s">
        <v>147</v>
      </c>
      <c r="F948" s="56" t="s">
        <v>76</v>
      </c>
      <c r="G948" s="56" t="s">
        <v>77</v>
      </c>
      <c r="H948" s="56" t="s">
        <v>62</v>
      </c>
      <c r="I948" s="56" t="s">
        <v>50</v>
      </c>
      <c r="J948" s="56" t="s">
        <v>64</v>
      </c>
      <c r="K948" s="56">
        <v>9.4</v>
      </c>
      <c r="L948" s="56" t="s">
        <v>52</v>
      </c>
      <c r="M948" s="56">
        <v>11.9</v>
      </c>
      <c r="N948" s="56" t="s">
        <v>52</v>
      </c>
      <c r="O948" s="56">
        <v>87.2</v>
      </c>
      <c r="P948" s="56">
        <v>119</v>
      </c>
      <c r="Q948" s="56">
        <v>12.3</v>
      </c>
      <c r="R948" s="56" t="s">
        <v>53</v>
      </c>
      <c r="U948" s="56">
        <v>2</v>
      </c>
      <c r="V948" s="56" t="s">
        <v>53</v>
      </c>
      <c r="W948" s="56">
        <v>1.7</v>
      </c>
      <c r="X948" s="56" t="s">
        <v>53</v>
      </c>
      <c r="Y948" s="56">
        <v>49</v>
      </c>
      <c r="Z948" s="56" t="s">
        <v>53</v>
      </c>
      <c r="AA948" s="56">
        <v>19.2</v>
      </c>
      <c r="AB948" s="56">
        <v>742</v>
      </c>
      <c r="AC948" s="56">
        <v>25.8</v>
      </c>
      <c r="AD948" s="56" t="s">
        <v>53</v>
      </c>
      <c r="AF948" s="56">
        <v>701</v>
      </c>
      <c r="AG948" s="56" t="s">
        <v>2148</v>
      </c>
      <c r="AH948" s="56">
        <v>701</v>
      </c>
      <c r="AI948" s="56" t="s">
        <v>2148</v>
      </c>
      <c r="AJ948" s="56">
        <v>119</v>
      </c>
      <c r="AL948" s="56">
        <v>801</v>
      </c>
      <c r="AM948" s="56" t="s">
        <v>2148</v>
      </c>
      <c r="AP948" s="56">
        <v>801</v>
      </c>
      <c r="AQ948" s="56" t="s">
        <v>2148</v>
      </c>
      <c r="AR948" s="56">
        <v>801</v>
      </c>
      <c r="AS948" s="56" t="s">
        <v>2148</v>
      </c>
      <c r="AT948" s="56">
        <v>801</v>
      </c>
      <c r="AU948" s="56" t="s">
        <v>2148</v>
      </c>
      <c r="AV948" s="56">
        <v>742</v>
      </c>
      <c r="AX948" s="56">
        <v>801</v>
      </c>
      <c r="AY948" s="56" t="s">
        <v>2148</v>
      </c>
      <c r="AZ948" s="56">
        <v>925.5</v>
      </c>
      <c r="BB948" s="56">
        <v>925.5</v>
      </c>
    </row>
    <row r="949" spans="1:54" ht="16" x14ac:dyDescent="0.2">
      <c r="A949" s="56">
        <v>948</v>
      </c>
      <c r="B949" s="56" t="s">
        <v>89</v>
      </c>
      <c r="C949" s="56" t="s">
        <v>93</v>
      </c>
      <c r="D949" s="56" t="s">
        <v>1314</v>
      </c>
      <c r="E949" s="56" t="s">
        <v>130</v>
      </c>
      <c r="F949" s="56" t="s">
        <v>76</v>
      </c>
      <c r="G949" s="56" t="s">
        <v>58</v>
      </c>
      <c r="H949" s="56" t="s">
        <v>62</v>
      </c>
      <c r="I949" s="56" t="s">
        <v>50</v>
      </c>
      <c r="J949" s="56" t="s">
        <v>51</v>
      </c>
      <c r="K949" s="56">
        <v>23.4</v>
      </c>
      <c r="L949" s="56">
        <v>542</v>
      </c>
      <c r="M949" s="56">
        <v>7.7</v>
      </c>
      <c r="N949" s="56" t="s">
        <v>52</v>
      </c>
      <c r="O949" s="56">
        <v>46.5</v>
      </c>
      <c r="P949" s="56">
        <v>423</v>
      </c>
      <c r="Q949" s="56">
        <v>9.5</v>
      </c>
      <c r="R949" s="56" t="s">
        <v>53</v>
      </c>
      <c r="S949" s="56">
        <v>23.7</v>
      </c>
      <c r="T949" s="56">
        <v>666</v>
      </c>
      <c r="U949" s="56">
        <v>1.4</v>
      </c>
      <c r="V949" s="56" t="s">
        <v>53</v>
      </c>
      <c r="W949" s="56">
        <v>5.8</v>
      </c>
      <c r="X949" s="56" t="s">
        <v>53</v>
      </c>
      <c r="Y949" s="56">
        <v>66.5</v>
      </c>
      <c r="Z949" s="56">
        <v>597</v>
      </c>
      <c r="AA949" s="56">
        <v>1.7</v>
      </c>
      <c r="AB949" s="56" t="s">
        <v>53</v>
      </c>
      <c r="AC949" s="56">
        <v>27.2</v>
      </c>
      <c r="AD949" s="56" t="s">
        <v>53</v>
      </c>
      <c r="AF949" s="56">
        <v>542</v>
      </c>
      <c r="AH949" s="56">
        <v>701</v>
      </c>
      <c r="AI949" s="56" t="s">
        <v>2148</v>
      </c>
      <c r="AJ949" s="56">
        <v>423</v>
      </c>
      <c r="AL949" s="56">
        <v>801</v>
      </c>
      <c r="AM949" s="56" t="s">
        <v>2148</v>
      </c>
      <c r="AN949" s="56">
        <v>666</v>
      </c>
      <c r="AP949" s="56">
        <v>801</v>
      </c>
      <c r="AQ949" s="56" t="s">
        <v>2148</v>
      </c>
      <c r="AR949" s="56">
        <v>801</v>
      </c>
      <c r="AS949" s="56" t="s">
        <v>2148</v>
      </c>
      <c r="AT949" s="56">
        <v>597</v>
      </c>
      <c r="AV949" s="56">
        <v>801</v>
      </c>
      <c r="AW949" s="56" t="s">
        <v>2148</v>
      </c>
      <c r="AX949" s="56">
        <v>801</v>
      </c>
      <c r="AY949" s="56" t="s">
        <v>2148</v>
      </c>
      <c r="AZ949" s="56">
        <v>925.5</v>
      </c>
      <c r="BB949" s="56">
        <v>825.5</v>
      </c>
    </row>
    <row r="950" spans="1:54" ht="16" x14ac:dyDescent="0.2">
      <c r="A950" s="56">
        <v>949</v>
      </c>
      <c r="B950" s="56" t="s">
        <v>89</v>
      </c>
      <c r="C950" s="56" t="s">
        <v>89</v>
      </c>
      <c r="D950" s="56" t="s">
        <v>749</v>
      </c>
      <c r="E950" s="56" t="s">
        <v>80</v>
      </c>
      <c r="F950" s="56" t="s">
        <v>69</v>
      </c>
      <c r="G950" s="56" t="s">
        <v>77</v>
      </c>
      <c r="H950" s="56" t="s">
        <v>49</v>
      </c>
      <c r="I950" s="56" t="s">
        <v>59</v>
      </c>
      <c r="J950" s="56" t="s">
        <v>64</v>
      </c>
      <c r="K950" s="56">
        <v>10.8</v>
      </c>
      <c r="L950" s="56" t="s">
        <v>52</v>
      </c>
      <c r="M950" s="56">
        <v>7.9</v>
      </c>
      <c r="N950" s="56" t="s">
        <v>52</v>
      </c>
      <c r="O950" s="56">
        <v>9.1</v>
      </c>
      <c r="P950" s="56" t="s">
        <v>53</v>
      </c>
      <c r="Q950" s="56">
        <v>12</v>
      </c>
      <c r="R950" s="56" t="s">
        <v>53</v>
      </c>
      <c r="S950" s="56">
        <v>55.6</v>
      </c>
      <c r="T950" s="56">
        <v>408</v>
      </c>
      <c r="U950" s="56">
        <v>88.2</v>
      </c>
      <c r="V950" s="56">
        <v>182</v>
      </c>
      <c r="W950" s="56">
        <v>89.2</v>
      </c>
      <c r="X950" s="56">
        <v>153</v>
      </c>
      <c r="Y950" s="56">
        <v>61.6</v>
      </c>
      <c r="Z950" s="56">
        <v>670</v>
      </c>
      <c r="AA950" s="56">
        <v>13.8</v>
      </c>
      <c r="AB950" s="56" t="s">
        <v>53</v>
      </c>
      <c r="AC950" s="56">
        <v>43.4</v>
      </c>
      <c r="AD950" s="56" t="s">
        <v>53</v>
      </c>
      <c r="AF950" s="56">
        <v>701</v>
      </c>
      <c r="AG950" s="56" t="s">
        <v>2148</v>
      </c>
      <c r="AH950" s="56">
        <v>701</v>
      </c>
      <c r="AI950" s="56" t="s">
        <v>2148</v>
      </c>
      <c r="AJ950" s="56">
        <v>801</v>
      </c>
      <c r="AK950" s="56" t="s">
        <v>2148</v>
      </c>
      <c r="AL950" s="56">
        <v>801</v>
      </c>
      <c r="AM950" s="56" t="s">
        <v>2148</v>
      </c>
      <c r="AN950" s="56">
        <v>408</v>
      </c>
      <c r="AP950" s="56">
        <v>182</v>
      </c>
      <c r="AR950" s="56">
        <v>153</v>
      </c>
      <c r="AT950" s="56">
        <v>670</v>
      </c>
      <c r="AV950" s="56">
        <v>801</v>
      </c>
      <c r="AW950" s="56" t="s">
        <v>2148</v>
      </c>
      <c r="AX950" s="56">
        <v>801</v>
      </c>
      <c r="AY950" s="56" t="s">
        <v>2148</v>
      </c>
      <c r="AZ950" s="56">
        <v>925.5</v>
      </c>
      <c r="BB950" s="56">
        <v>925.5</v>
      </c>
    </row>
    <row r="951" spans="1:54" ht="16" x14ac:dyDescent="0.2">
      <c r="A951" s="56">
        <v>950</v>
      </c>
      <c r="B951" s="56" t="s">
        <v>89</v>
      </c>
      <c r="C951" s="56" t="s">
        <v>44</v>
      </c>
      <c r="D951" s="56" t="s">
        <v>944</v>
      </c>
      <c r="E951" s="56" t="s">
        <v>425</v>
      </c>
      <c r="F951" s="56" t="s">
        <v>170</v>
      </c>
      <c r="G951" s="56" t="s">
        <v>84</v>
      </c>
      <c r="H951" s="56" t="s">
        <v>49</v>
      </c>
      <c r="I951" s="56" t="s">
        <v>50</v>
      </c>
      <c r="J951" s="56" t="s">
        <v>64</v>
      </c>
      <c r="K951" s="56">
        <v>13.8</v>
      </c>
      <c r="L951" s="56" t="s">
        <v>52</v>
      </c>
      <c r="M951" s="56">
        <v>13.6</v>
      </c>
      <c r="N951" s="56" t="s">
        <v>52</v>
      </c>
      <c r="O951" s="56">
        <v>1.2</v>
      </c>
      <c r="P951" s="56" t="s">
        <v>53</v>
      </c>
      <c r="Q951" s="56">
        <v>11.7</v>
      </c>
      <c r="R951" s="56" t="s">
        <v>53</v>
      </c>
      <c r="U951" s="56">
        <v>13.3</v>
      </c>
      <c r="V951" s="56" t="s">
        <v>53</v>
      </c>
      <c r="W951" s="56">
        <v>10.1</v>
      </c>
      <c r="X951" s="56" t="s">
        <v>53</v>
      </c>
      <c r="Y951" s="56">
        <v>92.5</v>
      </c>
      <c r="Z951" s="56">
        <v>138</v>
      </c>
      <c r="AA951" s="56">
        <v>96</v>
      </c>
      <c r="AB951" s="56">
        <v>66</v>
      </c>
      <c r="AC951" s="56">
        <v>43.3</v>
      </c>
      <c r="AD951" s="56" t="s">
        <v>53</v>
      </c>
      <c r="AF951" s="56">
        <v>701</v>
      </c>
      <c r="AG951" s="56" t="s">
        <v>2148</v>
      </c>
      <c r="AH951" s="56">
        <v>701</v>
      </c>
      <c r="AI951" s="56" t="s">
        <v>2148</v>
      </c>
      <c r="AJ951" s="56">
        <v>801</v>
      </c>
      <c r="AK951" s="56" t="s">
        <v>2148</v>
      </c>
      <c r="AL951" s="56">
        <v>801</v>
      </c>
      <c r="AM951" s="56" t="s">
        <v>2148</v>
      </c>
      <c r="AP951" s="56">
        <v>801</v>
      </c>
      <c r="AQ951" s="56" t="s">
        <v>2148</v>
      </c>
      <c r="AR951" s="56">
        <v>801</v>
      </c>
      <c r="AS951" s="56" t="s">
        <v>2148</v>
      </c>
      <c r="AT951" s="56">
        <v>138</v>
      </c>
      <c r="AV951" s="56">
        <v>66</v>
      </c>
      <c r="AX951" s="56">
        <v>801</v>
      </c>
      <c r="AY951" s="56" t="s">
        <v>2148</v>
      </c>
      <c r="AZ951" s="56">
        <v>925.5</v>
      </c>
      <c r="BB951" s="56">
        <v>875.5</v>
      </c>
    </row>
    <row r="952" spans="1:54" ht="16" x14ac:dyDescent="0.2">
      <c r="A952" s="56">
        <v>951</v>
      </c>
      <c r="B952" s="56" t="s">
        <v>89</v>
      </c>
      <c r="C952" s="56" t="s">
        <v>44</v>
      </c>
      <c r="D952" s="56" t="s">
        <v>658</v>
      </c>
      <c r="E952" s="56" t="s">
        <v>46</v>
      </c>
      <c r="F952" s="56" t="s">
        <v>47</v>
      </c>
      <c r="G952" s="56" t="s">
        <v>77</v>
      </c>
      <c r="H952" s="56" t="s">
        <v>82</v>
      </c>
      <c r="I952" s="56" t="s">
        <v>50</v>
      </c>
      <c r="J952" s="56" t="s">
        <v>64</v>
      </c>
      <c r="K952" s="56">
        <v>9.5</v>
      </c>
      <c r="L952" s="56" t="s">
        <v>52</v>
      </c>
      <c r="M952" s="56">
        <v>9.9</v>
      </c>
      <c r="N952" s="56" t="s">
        <v>52</v>
      </c>
      <c r="O952" s="56">
        <v>42.8</v>
      </c>
      <c r="P952" s="56">
        <v>464</v>
      </c>
      <c r="Q952" s="56">
        <v>20</v>
      </c>
      <c r="R952" s="56">
        <v>712</v>
      </c>
      <c r="S952" s="56">
        <v>12.6</v>
      </c>
      <c r="T952" s="56" t="s">
        <v>53</v>
      </c>
      <c r="U952" s="56">
        <v>6</v>
      </c>
      <c r="V952" s="56" t="s">
        <v>53</v>
      </c>
      <c r="W952" s="56">
        <v>11.5</v>
      </c>
      <c r="X952" s="56" t="s">
        <v>53</v>
      </c>
      <c r="Y952" s="56">
        <v>68.8</v>
      </c>
      <c r="Z952" s="56">
        <v>550</v>
      </c>
      <c r="AA952" s="56">
        <v>18.3</v>
      </c>
      <c r="AB952" s="56">
        <v>753</v>
      </c>
      <c r="AC952" s="56">
        <v>48.4</v>
      </c>
      <c r="AD952" s="56" t="s">
        <v>347</v>
      </c>
      <c r="AF952" s="56">
        <v>701</v>
      </c>
      <c r="AG952" s="56" t="s">
        <v>2148</v>
      </c>
      <c r="AH952" s="56">
        <v>701</v>
      </c>
      <c r="AI952" s="56" t="s">
        <v>2148</v>
      </c>
      <c r="AJ952" s="56">
        <v>464</v>
      </c>
      <c r="AL952" s="56">
        <v>712</v>
      </c>
      <c r="AN952" s="56">
        <v>801</v>
      </c>
      <c r="AO952" s="56" t="s">
        <v>2148</v>
      </c>
      <c r="AP952" s="56">
        <v>801</v>
      </c>
      <c r="AQ952" s="56" t="s">
        <v>2148</v>
      </c>
      <c r="AR952" s="56">
        <v>801</v>
      </c>
      <c r="AS952" s="56" t="s">
        <v>2148</v>
      </c>
      <c r="AT952" s="56">
        <v>550</v>
      </c>
      <c r="AV952" s="56">
        <v>753</v>
      </c>
      <c r="AX952" s="56">
        <v>746</v>
      </c>
      <c r="AY952" s="56" t="s">
        <v>2147</v>
      </c>
      <c r="AZ952" s="56">
        <v>925.5</v>
      </c>
      <c r="BB952" s="56">
        <v>875.5</v>
      </c>
    </row>
    <row r="953" spans="1:54" ht="16" x14ac:dyDescent="0.2">
      <c r="A953" s="56">
        <v>952</v>
      </c>
      <c r="B953" s="56" t="s">
        <v>89</v>
      </c>
      <c r="C953" s="56" t="s">
        <v>43</v>
      </c>
      <c r="D953" s="56" t="s">
        <v>193</v>
      </c>
      <c r="E953" s="56" t="s">
        <v>96</v>
      </c>
      <c r="F953" s="56" t="s">
        <v>76</v>
      </c>
      <c r="G953" s="56" t="s">
        <v>77</v>
      </c>
      <c r="H953" s="56" t="s">
        <v>82</v>
      </c>
      <c r="I953" s="56" t="s">
        <v>50</v>
      </c>
      <c r="J953" s="56" t="s">
        <v>103</v>
      </c>
      <c r="K953" s="56">
        <v>5.0999999999999996</v>
      </c>
      <c r="L953" s="56" t="s">
        <v>52</v>
      </c>
      <c r="M953" s="56">
        <v>4.7</v>
      </c>
      <c r="N953" s="56" t="s">
        <v>52</v>
      </c>
      <c r="O953" s="56">
        <v>18.899999999999999</v>
      </c>
      <c r="P953" s="56" t="s">
        <v>53</v>
      </c>
      <c r="Q953" s="56">
        <v>47.5</v>
      </c>
      <c r="R953" s="56">
        <v>395</v>
      </c>
      <c r="S953" s="56">
        <v>38.6</v>
      </c>
      <c r="T953" s="56">
        <v>511</v>
      </c>
      <c r="U953" s="56">
        <v>17.8</v>
      </c>
      <c r="V953" s="56">
        <v>763</v>
      </c>
      <c r="W953" s="56">
        <v>23.3</v>
      </c>
      <c r="X953" s="56">
        <v>716</v>
      </c>
      <c r="Y953" s="56">
        <v>46.7</v>
      </c>
      <c r="Z953" s="56" t="s">
        <v>53</v>
      </c>
      <c r="AA953" s="56">
        <v>4.9000000000000004</v>
      </c>
      <c r="AB953" s="56" t="s">
        <v>53</v>
      </c>
      <c r="AC953" s="56">
        <v>33.5</v>
      </c>
      <c r="AD953" s="56" t="s">
        <v>53</v>
      </c>
      <c r="AF953" s="56">
        <v>701</v>
      </c>
      <c r="AG953" s="56" t="s">
        <v>2148</v>
      </c>
      <c r="AH953" s="56">
        <v>701</v>
      </c>
      <c r="AI953" s="56" t="s">
        <v>2148</v>
      </c>
      <c r="AJ953" s="56">
        <v>801</v>
      </c>
      <c r="AK953" s="56" t="s">
        <v>2148</v>
      </c>
      <c r="AL953" s="56">
        <v>395</v>
      </c>
      <c r="AN953" s="56">
        <v>511</v>
      </c>
      <c r="AP953" s="56">
        <v>763</v>
      </c>
      <c r="AR953" s="56">
        <v>716</v>
      </c>
      <c r="AT953" s="56">
        <v>801</v>
      </c>
      <c r="AU953" s="56" t="s">
        <v>2148</v>
      </c>
      <c r="AV953" s="56">
        <v>801</v>
      </c>
      <c r="AW953" s="56" t="s">
        <v>2148</v>
      </c>
      <c r="AX953" s="56">
        <v>801</v>
      </c>
      <c r="AY953" s="56" t="s">
        <v>2148</v>
      </c>
      <c r="AZ953" s="56">
        <v>925.5</v>
      </c>
      <c r="BB953" s="56">
        <v>975.5</v>
      </c>
    </row>
    <row r="954" spans="1:54" ht="16" x14ac:dyDescent="0.2">
      <c r="A954" s="56">
        <v>953</v>
      </c>
      <c r="B954" s="56" t="s">
        <v>43</v>
      </c>
      <c r="C954" s="56" t="s">
        <v>44</v>
      </c>
      <c r="D954" s="56" t="s">
        <v>715</v>
      </c>
      <c r="E954" s="56" t="s">
        <v>251</v>
      </c>
      <c r="F954" s="56" t="s">
        <v>76</v>
      </c>
      <c r="G954" s="56" t="s">
        <v>58</v>
      </c>
      <c r="H954" s="56" t="s">
        <v>62</v>
      </c>
      <c r="I954" s="56" t="s">
        <v>59</v>
      </c>
      <c r="J954" s="56" t="s">
        <v>64</v>
      </c>
      <c r="K954" s="56">
        <v>10.3</v>
      </c>
      <c r="L954" s="56" t="s">
        <v>52</v>
      </c>
      <c r="M954" s="56">
        <v>16.899999999999999</v>
      </c>
      <c r="N954" s="56" t="s">
        <v>52</v>
      </c>
      <c r="O954" s="56">
        <v>90.3</v>
      </c>
      <c r="P954" s="56">
        <v>102</v>
      </c>
      <c r="Q954" s="56">
        <v>1.3</v>
      </c>
      <c r="R954" s="56" t="s">
        <v>53</v>
      </c>
      <c r="S954" s="56">
        <v>15.5</v>
      </c>
      <c r="T954" s="56">
        <v>794</v>
      </c>
      <c r="U954" s="56">
        <v>25.6</v>
      </c>
      <c r="V954" s="56">
        <v>652</v>
      </c>
      <c r="W954" s="56">
        <v>26.4</v>
      </c>
      <c r="X954" s="56">
        <v>665</v>
      </c>
      <c r="Y954" s="56">
        <v>3.1</v>
      </c>
      <c r="Z954" s="56" t="s">
        <v>53</v>
      </c>
      <c r="AA954" s="56">
        <v>7.8</v>
      </c>
      <c r="AB954" s="56" t="s">
        <v>53</v>
      </c>
      <c r="AC954" s="56">
        <v>29.7</v>
      </c>
      <c r="AD954" s="56" t="s">
        <v>53</v>
      </c>
      <c r="AF954" s="56">
        <v>701</v>
      </c>
      <c r="AG954" s="56" t="s">
        <v>2148</v>
      </c>
      <c r="AH954" s="56">
        <v>701</v>
      </c>
      <c r="AI954" s="56" t="s">
        <v>2148</v>
      </c>
      <c r="AJ954" s="56">
        <v>102</v>
      </c>
      <c r="AL954" s="56">
        <v>801</v>
      </c>
      <c r="AM954" s="56" t="s">
        <v>2148</v>
      </c>
      <c r="AN954" s="56">
        <v>794</v>
      </c>
      <c r="AP954" s="56">
        <v>652</v>
      </c>
      <c r="AR954" s="56">
        <v>665</v>
      </c>
      <c r="AT954" s="56">
        <v>801</v>
      </c>
      <c r="AU954" s="56" t="s">
        <v>2148</v>
      </c>
      <c r="AV954" s="56">
        <v>801</v>
      </c>
      <c r="AW954" s="56" t="s">
        <v>2148</v>
      </c>
      <c r="AX954" s="56">
        <v>801</v>
      </c>
      <c r="AY954" s="56" t="s">
        <v>2148</v>
      </c>
      <c r="AZ954" s="56">
        <v>975.5</v>
      </c>
      <c r="BB954" s="56">
        <v>875.5</v>
      </c>
    </row>
    <row r="955" spans="1:54" ht="16" x14ac:dyDescent="0.2">
      <c r="A955" s="56">
        <v>954</v>
      </c>
      <c r="B955" s="56" t="s">
        <v>43</v>
      </c>
      <c r="D955" s="56" t="s">
        <v>536</v>
      </c>
      <c r="E955" s="56" t="s">
        <v>438</v>
      </c>
      <c r="F955" s="56" t="s">
        <v>76</v>
      </c>
      <c r="G955" s="56" t="s">
        <v>58</v>
      </c>
      <c r="H955" s="56" t="s">
        <v>62</v>
      </c>
      <c r="I955" s="56" t="s">
        <v>50</v>
      </c>
      <c r="J955" s="56" t="s">
        <v>64</v>
      </c>
      <c r="K955" s="56">
        <v>8.1999999999999993</v>
      </c>
      <c r="L955" s="56" t="s">
        <v>52</v>
      </c>
      <c r="M955" s="56">
        <v>24.1</v>
      </c>
      <c r="N955" s="56">
        <v>559</v>
      </c>
      <c r="O955" s="56">
        <v>98.9</v>
      </c>
      <c r="P955" s="56">
        <v>45</v>
      </c>
      <c r="Q955" s="56">
        <v>3.7</v>
      </c>
      <c r="R955" s="56" t="s">
        <v>53</v>
      </c>
      <c r="S955" s="56">
        <v>2.5</v>
      </c>
      <c r="T955" s="56" t="s">
        <v>53</v>
      </c>
      <c r="U955" s="56">
        <v>1</v>
      </c>
      <c r="V955" s="56" t="s">
        <v>53</v>
      </c>
      <c r="W955" s="56">
        <v>5.5</v>
      </c>
      <c r="X955" s="56" t="s">
        <v>53</v>
      </c>
      <c r="Y955" s="56">
        <v>15.6</v>
      </c>
      <c r="Z955" s="56" t="s">
        <v>53</v>
      </c>
      <c r="AA955" s="56">
        <v>10.1</v>
      </c>
      <c r="AB955" s="56" t="s">
        <v>53</v>
      </c>
      <c r="AC955" s="56">
        <v>29.4</v>
      </c>
      <c r="AD955" s="56" t="s">
        <v>53</v>
      </c>
      <c r="AF955" s="56">
        <v>701</v>
      </c>
      <c r="AG955" s="56" t="s">
        <v>2148</v>
      </c>
      <c r="AH955" s="56">
        <v>559</v>
      </c>
      <c r="AJ955" s="56">
        <v>45</v>
      </c>
      <c r="AL955" s="56">
        <v>801</v>
      </c>
      <c r="AM955" s="56" t="s">
        <v>2148</v>
      </c>
      <c r="AN955" s="56">
        <v>801</v>
      </c>
      <c r="AO955" s="56" t="s">
        <v>2148</v>
      </c>
      <c r="AP955" s="56">
        <v>801</v>
      </c>
      <c r="AQ955" s="56" t="s">
        <v>2148</v>
      </c>
      <c r="AR955" s="56">
        <v>801</v>
      </c>
      <c r="AS955" s="56" t="s">
        <v>2148</v>
      </c>
      <c r="AT955" s="56">
        <v>801</v>
      </c>
      <c r="AU955" s="56" t="s">
        <v>2148</v>
      </c>
      <c r="AV955" s="56">
        <v>801</v>
      </c>
      <c r="AW955" s="56" t="s">
        <v>2148</v>
      </c>
      <c r="AX955" s="56">
        <v>801</v>
      </c>
      <c r="AY955" s="56" t="s">
        <v>2148</v>
      </c>
      <c r="AZ955" s="56">
        <v>975.5</v>
      </c>
    </row>
    <row r="956" spans="1:54" ht="16" x14ac:dyDescent="0.2">
      <c r="A956" s="56">
        <v>955</v>
      </c>
      <c r="B956" s="56" t="s">
        <v>43</v>
      </c>
      <c r="C956" s="56" t="s">
        <v>44</v>
      </c>
      <c r="D956" s="56" t="s">
        <v>698</v>
      </c>
      <c r="E956" s="56" t="s">
        <v>650</v>
      </c>
      <c r="F956" s="56" t="s">
        <v>76</v>
      </c>
      <c r="G956" s="56" t="s">
        <v>58</v>
      </c>
      <c r="H956" s="56" t="s">
        <v>82</v>
      </c>
      <c r="I956" s="56" t="s">
        <v>63</v>
      </c>
      <c r="J956" s="56" t="s">
        <v>64</v>
      </c>
      <c r="K956" s="56">
        <v>10.1</v>
      </c>
      <c r="L956" s="56" t="s">
        <v>52</v>
      </c>
      <c r="M956" s="56">
        <v>20.5</v>
      </c>
      <c r="N956" s="56">
        <v>644</v>
      </c>
      <c r="O956" s="56">
        <v>19.399999999999999</v>
      </c>
      <c r="P956" s="56" t="s">
        <v>53</v>
      </c>
      <c r="Q956" s="56">
        <v>2.8</v>
      </c>
      <c r="R956" s="56" t="s">
        <v>53</v>
      </c>
      <c r="S956" s="56">
        <v>72.3</v>
      </c>
      <c r="T956" s="56">
        <v>327</v>
      </c>
      <c r="U956" s="56">
        <v>90.5</v>
      </c>
      <c r="V956" s="56">
        <v>163</v>
      </c>
      <c r="W956" s="56">
        <v>76.3</v>
      </c>
      <c r="X956" s="56">
        <v>229</v>
      </c>
      <c r="Y956" s="56">
        <v>15</v>
      </c>
      <c r="Z956" s="56" t="s">
        <v>53</v>
      </c>
      <c r="AA956" s="56">
        <v>12.3</v>
      </c>
      <c r="AB956" s="56" t="s">
        <v>53</v>
      </c>
      <c r="AC956" s="56">
        <v>40.1</v>
      </c>
      <c r="AD956" s="56" t="s">
        <v>53</v>
      </c>
      <c r="AF956" s="56">
        <v>701</v>
      </c>
      <c r="AG956" s="56" t="s">
        <v>2148</v>
      </c>
      <c r="AH956" s="56">
        <v>644</v>
      </c>
      <c r="AJ956" s="56">
        <v>801</v>
      </c>
      <c r="AK956" s="56" t="s">
        <v>2148</v>
      </c>
      <c r="AL956" s="56">
        <v>801</v>
      </c>
      <c r="AM956" s="56" t="s">
        <v>2148</v>
      </c>
      <c r="AN956" s="56">
        <v>327</v>
      </c>
      <c r="AP956" s="56">
        <v>163</v>
      </c>
      <c r="AR956" s="56">
        <v>229</v>
      </c>
      <c r="AT956" s="56">
        <v>801</v>
      </c>
      <c r="AU956" s="56" t="s">
        <v>2148</v>
      </c>
      <c r="AV956" s="56">
        <v>801</v>
      </c>
      <c r="AW956" s="56" t="s">
        <v>2148</v>
      </c>
      <c r="AX956" s="56">
        <v>801</v>
      </c>
      <c r="AY956" s="56" t="s">
        <v>2148</v>
      </c>
      <c r="AZ956" s="56">
        <v>975.5</v>
      </c>
      <c r="BB956" s="56">
        <v>875.5</v>
      </c>
    </row>
    <row r="957" spans="1:54" ht="16" x14ac:dyDescent="0.2">
      <c r="A957" s="56">
        <v>956</v>
      </c>
      <c r="B957" s="56" t="s">
        <v>43</v>
      </c>
      <c r="C957" s="56" t="s">
        <v>65</v>
      </c>
      <c r="D957" s="56" t="s">
        <v>728</v>
      </c>
      <c r="E957" s="56" t="s">
        <v>130</v>
      </c>
      <c r="F957" s="56" t="s">
        <v>76</v>
      </c>
      <c r="G957" s="56" t="s">
        <v>77</v>
      </c>
      <c r="H957" s="56" t="s">
        <v>49</v>
      </c>
      <c r="I957" s="56" t="s">
        <v>50</v>
      </c>
      <c r="J957" s="56" t="s">
        <v>51</v>
      </c>
      <c r="K957" s="56">
        <v>10.5</v>
      </c>
      <c r="L957" s="56" t="s">
        <v>52</v>
      </c>
      <c r="M957" s="56">
        <v>18.3</v>
      </c>
      <c r="N957" s="56">
        <v>700</v>
      </c>
      <c r="O957" s="56">
        <v>18.2</v>
      </c>
      <c r="P957" s="56" t="s">
        <v>53</v>
      </c>
      <c r="Q957" s="56">
        <v>14.9</v>
      </c>
      <c r="R957" s="56" t="s">
        <v>53</v>
      </c>
      <c r="S957" s="56">
        <v>12.1</v>
      </c>
      <c r="T957" s="56" t="s">
        <v>53</v>
      </c>
      <c r="U957" s="56">
        <v>34.9</v>
      </c>
      <c r="V957" s="56">
        <v>540</v>
      </c>
      <c r="W957" s="56">
        <v>36.299999999999997</v>
      </c>
      <c r="X957" s="56">
        <v>531</v>
      </c>
      <c r="Y957" s="56">
        <v>67.5</v>
      </c>
      <c r="Z957" s="56">
        <v>578</v>
      </c>
      <c r="AA957" s="56">
        <v>4.9000000000000004</v>
      </c>
      <c r="AB957" s="56" t="s">
        <v>53</v>
      </c>
      <c r="AC957" s="56">
        <v>54.7</v>
      </c>
      <c r="AD957" s="56" t="s">
        <v>729</v>
      </c>
      <c r="AF957" s="56">
        <v>701</v>
      </c>
      <c r="AG957" s="56" t="s">
        <v>2148</v>
      </c>
      <c r="AH957" s="56">
        <v>700</v>
      </c>
      <c r="AJ957" s="56">
        <v>801</v>
      </c>
      <c r="AK957" s="56" t="s">
        <v>2148</v>
      </c>
      <c r="AL957" s="56">
        <v>801</v>
      </c>
      <c r="AM957" s="56" t="s">
        <v>2148</v>
      </c>
      <c r="AN957" s="56">
        <v>801</v>
      </c>
      <c r="AO957" s="56" t="s">
        <v>2148</v>
      </c>
      <c r="AP957" s="56">
        <v>540</v>
      </c>
      <c r="AR957" s="56">
        <v>531</v>
      </c>
      <c r="AT957" s="56">
        <v>578</v>
      </c>
      <c r="AV957" s="56">
        <v>801</v>
      </c>
      <c r="AW957" s="56" t="s">
        <v>2148</v>
      </c>
      <c r="AX957" s="56">
        <v>608</v>
      </c>
      <c r="AY957" s="56" t="s">
        <v>2147</v>
      </c>
      <c r="AZ957" s="56">
        <v>975.5</v>
      </c>
      <c r="BB957" s="56">
        <v>1100.5</v>
      </c>
    </row>
    <row r="958" spans="1:54" ht="16" x14ac:dyDescent="0.2">
      <c r="A958" s="56">
        <v>957</v>
      </c>
      <c r="B958" s="56" t="s">
        <v>43</v>
      </c>
      <c r="C958" s="56" t="s">
        <v>43</v>
      </c>
      <c r="D958" s="56" t="s">
        <v>699</v>
      </c>
      <c r="E958" s="56" t="s">
        <v>646</v>
      </c>
      <c r="F958" s="56" t="s">
        <v>69</v>
      </c>
      <c r="G958" s="56" t="s">
        <v>58</v>
      </c>
      <c r="H958" s="56" t="s">
        <v>88</v>
      </c>
      <c r="I958" s="56" t="s">
        <v>59</v>
      </c>
      <c r="J958" s="56" t="s">
        <v>64</v>
      </c>
      <c r="K958" s="56">
        <v>10.1</v>
      </c>
      <c r="L958" s="56" t="s">
        <v>52</v>
      </c>
      <c r="M958" s="56">
        <v>37.200000000000003</v>
      </c>
      <c r="N958" s="56">
        <v>380</v>
      </c>
      <c r="O958" s="56">
        <v>2.1</v>
      </c>
      <c r="P958" s="56" t="s">
        <v>53</v>
      </c>
      <c r="Q958" s="56">
        <v>31.9</v>
      </c>
      <c r="R958" s="56">
        <v>565</v>
      </c>
      <c r="S958" s="56">
        <v>1.9</v>
      </c>
      <c r="T958" s="56" t="s">
        <v>53</v>
      </c>
      <c r="U958" s="56">
        <v>6.6</v>
      </c>
      <c r="V958" s="56" t="s">
        <v>53</v>
      </c>
      <c r="W958" s="56">
        <v>11</v>
      </c>
      <c r="X958" s="56" t="s">
        <v>53</v>
      </c>
      <c r="Y958" s="56">
        <v>14.8</v>
      </c>
      <c r="Z958" s="56" t="s">
        <v>53</v>
      </c>
      <c r="AA958" s="56">
        <v>33.9</v>
      </c>
      <c r="AB958" s="56">
        <v>501</v>
      </c>
      <c r="AC958" s="56">
        <v>39.799999999999997</v>
      </c>
      <c r="AD958" s="56" t="s">
        <v>53</v>
      </c>
      <c r="AF958" s="56">
        <v>701</v>
      </c>
      <c r="AG958" s="56" t="s">
        <v>2148</v>
      </c>
      <c r="AH958" s="56">
        <v>380</v>
      </c>
      <c r="AJ958" s="56">
        <v>801</v>
      </c>
      <c r="AK958" s="56" t="s">
        <v>2148</v>
      </c>
      <c r="AL958" s="56">
        <v>565</v>
      </c>
      <c r="AN958" s="56">
        <v>801</v>
      </c>
      <c r="AO958" s="56" t="s">
        <v>2148</v>
      </c>
      <c r="AP958" s="56">
        <v>801</v>
      </c>
      <c r="AQ958" s="56" t="s">
        <v>2148</v>
      </c>
      <c r="AR958" s="56">
        <v>801</v>
      </c>
      <c r="AS958" s="56" t="s">
        <v>2148</v>
      </c>
      <c r="AT958" s="56">
        <v>801</v>
      </c>
      <c r="AU958" s="56" t="s">
        <v>2148</v>
      </c>
      <c r="AV958" s="56">
        <v>501</v>
      </c>
      <c r="AX958" s="56">
        <v>801</v>
      </c>
      <c r="AY958" s="56" t="s">
        <v>2148</v>
      </c>
      <c r="AZ958" s="56">
        <v>975.5</v>
      </c>
      <c r="BB958" s="56">
        <v>975.5</v>
      </c>
    </row>
    <row r="959" spans="1:54" ht="16" x14ac:dyDescent="0.2">
      <c r="A959" s="56">
        <v>958</v>
      </c>
      <c r="B959" s="56" t="s">
        <v>43</v>
      </c>
      <c r="C959" s="56" t="s">
        <v>44</v>
      </c>
      <c r="D959" s="56" t="s">
        <v>320</v>
      </c>
      <c r="E959" s="56" t="s">
        <v>100</v>
      </c>
      <c r="F959" s="56" t="s">
        <v>101</v>
      </c>
      <c r="G959" s="56" t="s">
        <v>77</v>
      </c>
      <c r="H959" s="56" t="s">
        <v>49</v>
      </c>
      <c r="I959" s="56" t="s">
        <v>50</v>
      </c>
      <c r="J959" s="56" t="s">
        <v>64</v>
      </c>
      <c r="K959" s="56">
        <v>6.4</v>
      </c>
      <c r="L959" s="56" t="s">
        <v>52</v>
      </c>
      <c r="M959" s="56">
        <v>9.4</v>
      </c>
      <c r="N959" s="56" t="s">
        <v>52</v>
      </c>
      <c r="O959" s="56">
        <v>14.1</v>
      </c>
      <c r="P959" s="56" t="s">
        <v>53</v>
      </c>
      <c r="Q959" s="56">
        <v>13.9</v>
      </c>
      <c r="R959" s="56" t="s">
        <v>53</v>
      </c>
      <c r="S959" s="56">
        <v>66</v>
      </c>
      <c r="T959" s="56">
        <v>356</v>
      </c>
      <c r="U959" s="56">
        <v>47.2</v>
      </c>
      <c r="V959" s="56">
        <v>427</v>
      </c>
      <c r="W959" s="56">
        <v>52.2</v>
      </c>
      <c r="X959" s="56">
        <v>396</v>
      </c>
      <c r="Y959" s="56">
        <v>60.4</v>
      </c>
      <c r="Z959" s="56">
        <v>684</v>
      </c>
      <c r="AA959" s="56">
        <v>13.4</v>
      </c>
      <c r="AB959" s="56" t="s">
        <v>53</v>
      </c>
      <c r="AC959" s="56">
        <v>64.900000000000006</v>
      </c>
      <c r="AD959" s="56" t="s">
        <v>321</v>
      </c>
      <c r="AF959" s="56">
        <v>701</v>
      </c>
      <c r="AG959" s="56" t="s">
        <v>2148</v>
      </c>
      <c r="AH959" s="56">
        <v>701</v>
      </c>
      <c r="AI959" s="56" t="s">
        <v>2148</v>
      </c>
      <c r="AJ959" s="56">
        <v>801</v>
      </c>
      <c r="AK959" s="56" t="s">
        <v>2148</v>
      </c>
      <c r="AL959" s="56">
        <v>801</v>
      </c>
      <c r="AM959" s="56" t="s">
        <v>2148</v>
      </c>
      <c r="AN959" s="56">
        <v>356</v>
      </c>
      <c r="AP959" s="56">
        <v>427</v>
      </c>
      <c r="AR959" s="56">
        <v>396</v>
      </c>
      <c r="AT959" s="56">
        <v>684</v>
      </c>
      <c r="AV959" s="56">
        <v>801</v>
      </c>
      <c r="AW959" s="56" t="s">
        <v>2148</v>
      </c>
      <c r="AX959" s="56">
        <v>403</v>
      </c>
      <c r="AY959" s="56" t="s">
        <v>2147</v>
      </c>
      <c r="AZ959" s="56">
        <v>975.5</v>
      </c>
      <c r="BB959" s="56">
        <v>875.5</v>
      </c>
    </row>
    <row r="960" spans="1:54" ht="16" x14ac:dyDescent="0.2">
      <c r="A960" s="56">
        <v>959</v>
      </c>
      <c r="B960" s="56" t="s">
        <v>43</v>
      </c>
      <c r="C960" s="56" t="s">
        <v>44</v>
      </c>
      <c r="D960" s="56" t="s">
        <v>45</v>
      </c>
      <c r="E960" s="56" t="s">
        <v>46</v>
      </c>
      <c r="F960" s="56" t="s">
        <v>47</v>
      </c>
      <c r="G960" s="56" t="s">
        <v>48</v>
      </c>
      <c r="H960" s="56" t="s">
        <v>49</v>
      </c>
      <c r="I960" s="56" t="s">
        <v>50</v>
      </c>
      <c r="J960" s="56" t="s">
        <v>51</v>
      </c>
      <c r="K960" s="56">
        <v>1</v>
      </c>
      <c r="L960" s="56" t="s">
        <v>52</v>
      </c>
      <c r="M960" s="56">
        <v>4</v>
      </c>
      <c r="N960" s="56" t="s">
        <v>52</v>
      </c>
      <c r="O960" s="56">
        <v>19</v>
      </c>
      <c r="P960" s="56" t="s">
        <v>53</v>
      </c>
      <c r="Q960" s="56">
        <v>47.3</v>
      </c>
      <c r="R960" s="56">
        <v>400</v>
      </c>
      <c r="S960" s="56">
        <v>42.9</v>
      </c>
      <c r="T960" s="56">
        <v>478</v>
      </c>
      <c r="U960" s="56">
        <v>38</v>
      </c>
      <c r="V960" s="56">
        <v>515</v>
      </c>
      <c r="W960" s="56">
        <v>42.1</v>
      </c>
      <c r="X960" s="56">
        <v>493</v>
      </c>
      <c r="Y960" s="56">
        <v>31</v>
      </c>
      <c r="Z960" s="56" t="s">
        <v>53</v>
      </c>
      <c r="AA960" s="56">
        <v>12.2</v>
      </c>
      <c r="AB960" s="56" t="s">
        <v>53</v>
      </c>
      <c r="AC960" s="56">
        <v>26.9</v>
      </c>
      <c r="AD960" s="56" t="s">
        <v>53</v>
      </c>
      <c r="AF960" s="56">
        <v>701</v>
      </c>
      <c r="AG960" s="56" t="s">
        <v>2148</v>
      </c>
      <c r="AH960" s="56">
        <v>701</v>
      </c>
      <c r="AI960" s="56" t="s">
        <v>2148</v>
      </c>
      <c r="AJ960" s="56">
        <v>801</v>
      </c>
      <c r="AK960" s="56" t="s">
        <v>2148</v>
      </c>
      <c r="AL960" s="56">
        <v>400</v>
      </c>
      <c r="AN960" s="56">
        <v>478</v>
      </c>
      <c r="AP960" s="56">
        <v>515</v>
      </c>
      <c r="AR960" s="56">
        <v>493</v>
      </c>
      <c r="AT960" s="56">
        <v>801</v>
      </c>
      <c r="AU960" s="56" t="s">
        <v>2148</v>
      </c>
      <c r="AV960" s="56">
        <v>801</v>
      </c>
      <c r="AW960" s="56" t="s">
        <v>2148</v>
      </c>
      <c r="AX960" s="56">
        <v>801</v>
      </c>
      <c r="AY960" s="56" t="s">
        <v>2148</v>
      </c>
      <c r="AZ960" s="56">
        <v>975.5</v>
      </c>
      <c r="BB960" s="56">
        <v>875.5</v>
      </c>
    </row>
    <row r="961" spans="1:54" ht="16" x14ac:dyDescent="0.2">
      <c r="A961" s="56">
        <v>960</v>
      </c>
      <c r="B961" s="56" t="s">
        <v>43</v>
      </c>
      <c r="C961" s="56" t="s">
        <v>43</v>
      </c>
      <c r="D961" s="56" t="s">
        <v>672</v>
      </c>
      <c r="E961" s="56" t="s">
        <v>46</v>
      </c>
      <c r="F961" s="56" t="s">
        <v>47</v>
      </c>
      <c r="G961" s="56" t="s">
        <v>77</v>
      </c>
      <c r="H961" s="56" t="s">
        <v>49</v>
      </c>
      <c r="I961" s="56" t="s">
        <v>50</v>
      </c>
      <c r="J961" s="56" t="s">
        <v>64</v>
      </c>
      <c r="K961" s="56">
        <v>9.6</v>
      </c>
      <c r="L961" s="56" t="s">
        <v>52</v>
      </c>
      <c r="M961" s="56">
        <v>15.2</v>
      </c>
      <c r="N961" s="56" t="s">
        <v>52</v>
      </c>
      <c r="O961" s="56">
        <v>18.5</v>
      </c>
      <c r="P961" s="56" t="s">
        <v>53</v>
      </c>
      <c r="Q961" s="56">
        <v>24.8</v>
      </c>
      <c r="R961" s="56">
        <v>643</v>
      </c>
      <c r="S961" s="56">
        <v>16.3</v>
      </c>
      <c r="T961" s="56">
        <v>773</v>
      </c>
      <c r="U961" s="56">
        <v>10.6</v>
      </c>
      <c r="V961" s="56" t="s">
        <v>53</v>
      </c>
      <c r="W961" s="56">
        <v>8.1</v>
      </c>
      <c r="X961" s="56" t="s">
        <v>53</v>
      </c>
      <c r="Y961" s="56">
        <v>75.8</v>
      </c>
      <c r="Z961" s="56">
        <v>420</v>
      </c>
      <c r="AA961" s="56">
        <v>13.5</v>
      </c>
      <c r="AB961" s="56" t="s">
        <v>53</v>
      </c>
      <c r="AC961" s="56">
        <v>47.7</v>
      </c>
      <c r="AD961" s="56" t="s">
        <v>641</v>
      </c>
      <c r="AF961" s="56">
        <v>701</v>
      </c>
      <c r="AG961" s="56" t="s">
        <v>2148</v>
      </c>
      <c r="AH961" s="56">
        <v>701</v>
      </c>
      <c r="AI961" s="56" t="s">
        <v>2148</v>
      </c>
      <c r="AJ961" s="56">
        <v>801</v>
      </c>
      <c r="AK961" s="56" t="s">
        <v>2148</v>
      </c>
      <c r="AL961" s="56">
        <v>643</v>
      </c>
      <c r="AN961" s="56">
        <v>773</v>
      </c>
      <c r="AP961" s="56">
        <v>801</v>
      </c>
      <c r="AQ961" s="56" t="s">
        <v>2148</v>
      </c>
      <c r="AR961" s="56">
        <v>801</v>
      </c>
      <c r="AS961" s="56" t="s">
        <v>2148</v>
      </c>
      <c r="AT961" s="56">
        <v>420</v>
      </c>
      <c r="AV961" s="56">
        <v>801</v>
      </c>
      <c r="AW961" s="56" t="s">
        <v>2148</v>
      </c>
      <c r="AX961" s="56">
        <v>765</v>
      </c>
      <c r="AY961" s="56" t="s">
        <v>2147</v>
      </c>
      <c r="AZ961" s="56">
        <v>975.5</v>
      </c>
      <c r="BB961" s="56">
        <v>975.5</v>
      </c>
    </row>
    <row r="962" spans="1:54" ht="16" x14ac:dyDescent="0.2">
      <c r="A962" s="56">
        <v>961</v>
      </c>
      <c r="B962" s="56" t="s">
        <v>43</v>
      </c>
      <c r="C962" s="56" t="s">
        <v>44</v>
      </c>
      <c r="D962" s="56" t="s">
        <v>204</v>
      </c>
      <c r="E962" s="56" t="s">
        <v>205</v>
      </c>
      <c r="F962" s="56" t="s">
        <v>69</v>
      </c>
      <c r="G962" s="56" t="s">
        <v>58</v>
      </c>
      <c r="H962" s="56" t="s">
        <v>62</v>
      </c>
      <c r="I962" s="56" t="s">
        <v>50</v>
      </c>
      <c r="J962" s="56" t="s">
        <v>64</v>
      </c>
      <c r="K962" s="56">
        <v>5.2</v>
      </c>
      <c r="L962" s="56" t="s">
        <v>52</v>
      </c>
      <c r="M962" s="56">
        <v>5.2</v>
      </c>
      <c r="N962" s="56" t="s">
        <v>52</v>
      </c>
      <c r="O962" s="56">
        <v>64.900000000000006</v>
      </c>
      <c r="P962" s="56">
        <v>270</v>
      </c>
      <c r="Q962" s="56">
        <v>7.4</v>
      </c>
      <c r="R962" s="56" t="s">
        <v>53</v>
      </c>
      <c r="S962" s="56">
        <v>55.1</v>
      </c>
      <c r="T962" s="56">
        <v>410</v>
      </c>
      <c r="U962" s="56">
        <v>59</v>
      </c>
      <c r="V962" s="56">
        <v>347</v>
      </c>
      <c r="W962" s="56">
        <v>62.9</v>
      </c>
      <c r="X962" s="56">
        <v>314</v>
      </c>
      <c r="Y962" s="56">
        <v>47.9</v>
      </c>
      <c r="Z962" s="56" t="s">
        <v>53</v>
      </c>
      <c r="AA962" s="56">
        <v>1.3</v>
      </c>
      <c r="AB962" s="56" t="s">
        <v>53</v>
      </c>
      <c r="AC962" s="56">
        <v>31.4</v>
      </c>
      <c r="AD962" s="56" t="s">
        <v>53</v>
      </c>
      <c r="AF962" s="56">
        <v>701</v>
      </c>
      <c r="AG962" s="56" t="s">
        <v>2148</v>
      </c>
      <c r="AH962" s="56">
        <v>701</v>
      </c>
      <c r="AI962" s="56" t="s">
        <v>2148</v>
      </c>
      <c r="AJ962" s="56">
        <v>270</v>
      </c>
      <c r="AL962" s="56">
        <v>801</v>
      </c>
      <c r="AM962" s="56" t="s">
        <v>2148</v>
      </c>
      <c r="AN962" s="56">
        <v>410</v>
      </c>
      <c r="AP962" s="56">
        <v>347</v>
      </c>
      <c r="AR962" s="56">
        <v>314</v>
      </c>
      <c r="AT962" s="56">
        <v>801</v>
      </c>
      <c r="AU962" s="56" t="s">
        <v>2148</v>
      </c>
      <c r="AV962" s="56">
        <v>801</v>
      </c>
      <c r="AW962" s="56" t="s">
        <v>2148</v>
      </c>
      <c r="AX962" s="56">
        <v>801</v>
      </c>
      <c r="AY962" s="56" t="s">
        <v>2148</v>
      </c>
      <c r="AZ962" s="56">
        <v>975.5</v>
      </c>
      <c r="BB962" s="56">
        <v>875.5</v>
      </c>
    </row>
    <row r="963" spans="1:54" ht="16" x14ac:dyDescent="0.2">
      <c r="A963" s="56">
        <v>962</v>
      </c>
      <c r="B963" s="56" t="s">
        <v>43</v>
      </c>
      <c r="C963" s="56" t="s">
        <v>65</v>
      </c>
      <c r="D963" s="56" t="s">
        <v>1300</v>
      </c>
      <c r="E963" s="56" t="s">
        <v>282</v>
      </c>
      <c r="F963" s="56" t="s">
        <v>47</v>
      </c>
      <c r="G963" s="56" t="s">
        <v>58</v>
      </c>
      <c r="H963" s="56" t="s">
        <v>49</v>
      </c>
      <c r="I963" s="56" t="s">
        <v>50</v>
      </c>
      <c r="J963" s="56" t="s">
        <v>64</v>
      </c>
      <c r="K963" s="56">
        <v>22.7</v>
      </c>
      <c r="L963" s="56">
        <v>552</v>
      </c>
      <c r="M963" s="56">
        <v>21.5</v>
      </c>
      <c r="N963" s="56">
        <v>612</v>
      </c>
      <c r="O963" s="56">
        <v>32.6</v>
      </c>
      <c r="P963" s="56">
        <v>593</v>
      </c>
      <c r="Q963" s="56">
        <v>5</v>
      </c>
      <c r="R963" s="56" t="s">
        <v>53</v>
      </c>
      <c r="S963" s="56">
        <v>20.100000000000001</v>
      </c>
      <c r="T963" s="56">
        <v>712</v>
      </c>
      <c r="U963" s="56">
        <v>2.4</v>
      </c>
      <c r="V963" s="56" t="s">
        <v>53</v>
      </c>
      <c r="W963" s="56">
        <v>6.7</v>
      </c>
      <c r="X963" s="56" t="s">
        <v>53</v>
      </c>
      <c r="Y963" s="56">
        <v>27.4</v>
      </c>
      <c r="Z963" s="56" t="s">
        <v>53</v>
      </c>
      <c r="AA963" s="56">
        <v>12.3</v>
      </c>
      <c r="AB963" s="56" t="s">
        <v>53</v>
      </c>
      <c r="AC963" s="56">
        <v>49.3</v>
      </c>
      <c r="AD963" s="56" t="s">
        <v>833</v>
      </c>
      <c r="AF963" s="56">
        <v>552</v>
      </c>
      <c r="AH963" s="56">
        <v>612</v>
      </c>
      <c r="AJ963" s="56">
        <v>593</v>
      </c>
      <c r="AL963" s="56">
        <v>801</v>
      </c>
      <c r="AM963" s="56" t="s">
        <v>2148</v>
      </c>
      <c r="AN963" s="56">
        <v>712</v>
      </c>
      <c r="AP963" s="56">
        <v>801</v>
      </c>
      <c r="AQ963" s="56" t="s">
        <v>2148</v>
      </c>
      <c r="AR963" s="56">
        <v>801</v>
      </c>
      <c r="AS963" s="56" t="s">
        <v>2148</v>
      </c>
      <c r="AT963" s="56">
        <v>801</v>
      </c>
      <c r="AU963" s="56" t="s">
        <v>2148</v>
      </c>
      <c r="AV963" s="56">
        <v>801</v>
      </c>
      <c r="AW963" s="56" t="s">
        <v>2148</v>
      </c>
      <c r="AX963" s="56">
        <v>725</v>
      </c>
      <c r="AY963" s="56" t="s">
        <v>2147</v>
      </c>
      <c r="AZ963" s="56">
        <v>975.5</v>
      </c>
      <c r="BB963" s="56">
        <v>1100.5</v>
      </c>
    </row>
    <row r="964" spans="1:54" ht="16" x14ac:dyDescent="0.2">
      <c r="A964" s="56">
        <v>963</v>
      </c>
      <c r="B964" s="56" t="s">
        <v>43</v>
      </c>
      <c r="C964" s="56" t="s">
        <v>43</v>
      </c>
      <c r="D964" s="56" t="s">
        <v>780</v>
      </c>
      <c r="E964" s="56" t="s">
        <v>284</v>
      </c>
      <c r="F964" s="56" t="s">
        <v>76</v>
      </c>
      <c r="G964" s="56" t="s">
        <v>77</v>
      </c>
      <c r="H964" s="56" t="s">
        <v>49</v>
      </c>
      <c r="I964" s="56" t="s">
        <v>50</v>
      </c>
      <c r="J964" s="56" t="s">
        <v>64</v>
      </c>
      <c r="K964" s="56">
        <v>11.1</v>
      </c>
      <c r="L964" s="56" t="s">
        <v>52</v>
      </c>
      <c r="M964" s="56">
        <v>10.9</v>
      </c>
      <c r="N964" s="56" t="s">
        <v>52</v>
      </c>
      <c r="O964" s="56">
        <v>5.7</v>
      </c>
      <c r="P964" s="56" t="s">
        <v>53</v>
      </c>
      <c r="Q964" s="56">
        <v>35.1</v>
      </c>
      <c r="R964" s="56">
        <v>524</v>
      </c>
      <c r="U964" s="56">
        <v>9.5</v>
      </c>
      <c r="V964" s="56" t="s">
        <v>53</v>
      </c>
      <c r="W964" s="56">
        <v>12.4</v>
      </c>
      <c r="X964" s="56" t="s">
        <v>53</v>
      </c>
      <c r="Y964" s="56">
        <v>74.5</v>
      </c>
      <c r="Z964" s="56">
        <v>453</v>
      </c>
      <c r="AA964" s="56">
        <v>12.9</v>
      </c>
      <c r="AB964" s="56" t="s">
        <v>53</v>
      </c>
      <c r="AC964" s="56">
        <v>33.299999999999997</v>
      </c>
      <c r="AD964" s="56" t="s">
        <v>53</v>
      </c>
      <c r="AF964" s="56">
        <v>701</v>
      </c>
      <c r="AG964" s="56" t="s">
        <v>2148</v>
      </c>
      <c r="AH964" s="56">
        <v>701</v>
      </c>
      <c r="AI964" s="56" t="s">
        <v>2148</v>
      </c>
      <c r="AJ964" s="56">
        <v>801</v>
      </c>
      <c r="AK964" s="56" t="s">
        <v>2148</v>
      </c>
      <c r="AL964" s="56">
        <v>524</v>
      </c>
      <c r="AP964" s="56">
        <v>801</v>
      </c>
      <c r="AQ964" s="56" t="s">
        <v>2148</v>
      </c>
      <c r="AR964" s="56">
        <v>801</v>
      </c>
      <c r="AS964" s="56" t="s">
        <v>2148</v>
      </c>
      <c r="AT964" s="56">
        <v>453</v>
      </c>
      <c r="AV964" s="56">
        <v>801</v>
      </c>
      <c r="AW964" s="56" t="s">
        <v>2148</v>
      </c>
      <c r="AX964" s="56">
        <v>801</v>
      </c>
      <c r="AY964" s="56" t="s">
        <v>2148</v>
      </c>
      <c r="AZ964" s="56">
        <v>975.5</v>
      </c>
      <c r="BB964" s="56">
        <v>975.5</v>
      </c>
    </row>
    <row r="965" spans="1:54" ht="16" x14ac:dyDescent="0.2">
      <c r="A965" s="56">
        <v>964</v>
      </c>
      <c r="B965" s="56" t="s">
        <v>43</v>
      </c>
      <c r="C965" s="56" t="s">
        <v>65</v>
      </c>
      <c r="D965" s="56" t="s">
        <v>835</v>
      </c>
      <c r="E965" s="56" t="s">
        <v>46</v>
      </c>
      <c r="F965" s="56" t="s">
        <v>47</v>
      </c>
      <c r="G965" s="56" t="s">
        <v>77</v>
      </c>
      <c r="H965" s="56" t="s">
        <v>49</v>
      </c>
      <c r="I965" s="56" t="s">
        <v>50</v>
      </c>
      <c r="J965" s="56" t="s">
        <v>64</v>
      </c>
      <c r="K965" s="56">
        <v>12</v>
      </c>
      <c r="L965" s="56" t="s">
        <v>52</v>
      </c>
      <c r="M965" s="56">
        <v>11.6</v>
      </c>
      <c r="N965" s="56" t="s">
        <v>52</v>
      </c>
      <c r="O965" s="56">
        <v>17.100000000000001</v>
      </c>
      <c r="P965" s="56" t="s">
        <v>53</v>
      </c>
      <c r="Q965" s="56">
        <v>18</v>
      </c>
      <c r="R965" s="56">
        <v>753</v>
      </c>
      <c r="S965" s="56">
        <v>15.6</v>
      </c>
      <c r="T965" s="56">
        <v>790</v>
      </c>
      <c r="U965" s="56">
        <v>17.100000000000001</v>
      </c>
      <c r="V965" s="56">
        <v>778</v>
      </c>
      <c r="W965" s="56">
        <v>12.9</v>
      </c>
      <c r="X965" s="56" t="s">
        <v>53</v>
      </c>
      <c r="Y965" s="56">
        <v>67.599999999999994</v>
      </c>
      <c r="Z965" s="56">
        <v>575</v>
      </c>
      <c r="AA965" s="56">
        <v>17.399999999999999</v>
      </c>
      <c r="AB965" s="56">
        <v>776</v>
      </c>
      <c r="AC965" s="56">
        <v>56.1</v>
      </c>
      <c r="AD965" s="56">
        <v>578</v>
      </c>
      <c r="AF965" s="56">
        <v>701</v>
      </c>
      <c r="AG965" s="56" t="s">
        <v>2148</v>
      </c>
      <c r="AH965" s="56">
        <v>701</v>
      </c>
      <c r="AI965" s="56" t="s">
        <v>2148</v>
      </c>
      <c r="AJ965" s="56">
        <v>801</v>
      </c>
      <c r="AK965" s="56" t="s">
        <v>2148</v>
      </c>
      <c r="AL965" s="56">
        <v>753</v>
      </c>
      <c r="AN965" s="56">
        <v>790</v>
      </c>
      <c r="AP965" s="56">
        <v>778</v>
      </c>
      <c r="AR965" s="56">
        <v>801</v>
      </c>
      <c r="AS965" s="56" t="s">
        <v>2148</v>
      </c>
      <c r="AT965" s="56">
        <v>575</v>
      </c>
      <c r="AV965" s="56">
        <v>776</v>
      </c>
      <c r="AX965" s="56">
        <v>578</v>
      </c>
      <c r="AZ965" s="56">
        <v>975.5</v>
      </c>
      <c r="BB965" s="56">
        <v>1100.5</v>
      </c>
    </row>
    <row r="966" spans="1:54" ht="16" x14ac:dyDescent="0.2">
      <c r="A966" s="56">
        <v>965</v>
      </c>
      <c r="B966" s="56" t="s">
        <v>43</v>
      </c>
      <c r="C966" s="56" t="s">
        <v>65</v>
      </c>
      <c r="D966" s="56" t="s">
        <v>243</v>
      </c>
      <c r="E966" s="56" t="s">
        <v>130</v>
      </c>
      <c r="F966" s="56" t="s">
        <v>76</v>
      </c>
      <c r="G966" s="56" t="s">
        <v>48</v>
      </c>
      <c r="H966" s="56" t="s">
        <v>49</v>
      </c>
      <c r="I966" s="56" t="s">
        <v>50</v>
      </c>
      <c r="J966" s="56" t="s">
        <v>64</v>
      </c>
      <c r="K966" s="56">
        <v>5.8</v>
      </c>
      <c r="L966" s="56" t="s">
        <v>52</v>
      </c>
      <c r="M966" s="56">
        <v>14.6</v>
      </c>
      <c r="N966" s="56" t="s">
        <v>52</v>
      </c>
      <c r="O966" s="56">
        <v>12.5</v>
      </c>
      <c r="P966" s="56" t="s">
        <v>53</v>
      </c>
      <c r="Q966" s="56">
        <v>48.5</v>
      </c>
      <c r="R966" s="56">
        <v>384</v>
      </c>
      <c r="S966" s="56">
        <v>5</v>
      </c>
      <c r="T966" s="56" t="s">
        <v>53</v>
      </c>
      <c r="U966" s="56">
        <v>9.4</v>
      </c>
      <c r="V966" s="56" t="s">
        <v>53</v>
      </c>
      <c r="W966" s="56">
        <v>12.6</v>
      </c>
      <c r="X966" s="56" t="s">
        <v>53</v>
      </c>
      <c r="Y966" s="56">
        <v>26.9</v>
      </c>
      <c r="Z966" s="56" t="s">
        <v>53</v>
      </c>
      <c r="AA966" s="56">
        <v>12.8</v>
      </c>
      <c r="AB966" s="56" t="s">
        <v>53</v>
      </c>
      <c r="AC966" s="56">
        <v>43</v>
      </c>
      <c r="AD966" s="56" t="s">
        <v>53</v>
      </c>
      <c r="AF966" s="56">
        <v>701</v>
      </c>
      <c r="AG966" s="56" t="s">
        <v>2148</v>
      </c>
      <c r="AH966" s="56">
        <v>701</v>
      </c>
      <c r="AI966" s="56" t="s">
        <v>2148</v>
      </c>
      <c r="AJ966" s="56">
        <v>801</v>
      </c>
      <c r="AK966" s="56" t="s">
        <v>2148</v>
      </c>
      <c r="AL966" s="56">
        <v>384</v>
      </c>
      <c r="AN966" s="56">
        <v>801</v>
      </c>
      <c r="AO966" s="56" t="s">
        <v>2148</v>
      </c>
      <c r="AP966" s="56">
        <v>801</v>
      </c>
      <c r="AQ966" s="56" t="s">
        <v>2148</v>
      </c>
      <c r="AR966" s="56">
        <v>801</v>
      </c>
      <c r="AS966" s="56" t="s">
        <v>2148</v>
      </c>
      <c r="AT966" s="56">
        <v>801</v>
      </c>
      <c r="AU966" s="56" t="s">
        <v>2148</v>
      </c>
      <c r="AV966" s="56">
        <v>801</v>
      </c>
      <c r="AW966" s="56" t="s">
        <v>2148</v>
      </c>
      <c r="AX966" s="56">
        <v>801</v>
      </c>
      <c r="AY966" s="56" t="s">
        <v>2148</v>
      </c>
      <c r="AZ966" s="56">
        <v>975.5</v>
      </c>
      <c r="BB966" s="56">
        <v>1100.5</v>
      </c>
    </row>
    <row r="967" spans="1:54" ht="16" x14ac:dyDescent="0.2">
      <c r="A967" s="56">
        <v>966</v>
      </c>
      <c r="B967" s="56" t="s">
        <v>43</v>
      </c>
      <c r="C967" s="56" t="s">
        <v>65</v>
      </c>
      <c r="D967" s="56" t="s">
        <v>1315</v>
      </c>
      <c r="E967" s="56" t="s">
        <v>574</v>
      </c>
      <c r="F967" s="56" t="s">
        <v>76</v>
      </c>
      <c r="G967" s="56" t="s">
        <v>84</v>
      </c>
      <c r="H967" s="56" t="s">
        <v>82</v>
      </c>
      <c r="I967" s="56" t="s">
        <v>59</v>
      </c>
      <c r="J967" s="56" t="s">
        <v>64</v>
      </c>
      <c r="K967" s="56">
        <v>23.5</v>
      </c>
      <c r="L967" s="56">
        <v>538</v>
      </c>
      <c r="M967" s="56">
        <v>17.5</v>
      </c>
      <c r="N967" s="56" t="s">
        <v>52</v>
      </c>
      <c r="O967" s="56">
        <v>41.9</v>
      </c>
      <c r="P967" s="56">
        <v>484</v>
      </c>
      <c r="Q967" s="56">
        <v>1.7</v>
      </c>
      <c r="R967" s="56" t="s">
        <v>53</v>
      </c>
      <c r="S967" s="56">
        <v>11.9</v>
      </c>
      <c r="T967" s="56" t="s">
        <v>53</v>
      </c>
      <c r="U967" s="56">
        <v>3.1</v>
      </c>
      <c r="V967" s="56" t="s">
        <v>53</v>
      </c>
      <c r="W967" s="56">
        <v>7.8</v>
      </c>
      <c r="X967" s="56" t="s">
        <v>53</v>
      </c>
      <c r="Y967" s="56">
        <v>20</v>
      </c>
      <c r="Z967" s="56" t="s">
        <v>53</v>
      </c>
      <c r="AA967" s="56">
        <v>22</v>
      </c>
      <c r="AB967" s="56">
        <v>695</v>
      </c>
      <c r="AC967" s="56">
        <v>53</v>
      </c>
      <c r="AD967" s="56" t="s">
        <v>238</v>
      </c>
      <c r="AF967" s="56">
        <v>538</v>
      </c>
      <c r="AH967" s="56">
        <v>701</v>
      </c>
      <c r="AI967" s="56" t="s">
        <v>2148</v>
      </c>
      <c r="AJ967" s="56">
        <v>484</v>
      </c>
      <c r="AL967" s="56">
        <v>801</v>
      </c>
      <c r="AM967" s="56" t="s">
        <v>2148</v>
      </c>
      <c r="AN967" s="56">
        <v>801</v>
      </c>
      <c r="AO967" s="56" t="s">
        <v>2148</v>
      </c>
      <c r="AP967" s="56">
        <v>801</v>
      </c>
      <c r="AQ967" s="56" t="s">
        <v>2148</v>
      </c>
      <c r="AR967" s="56">
        <v>801</v>
      </c>
      <c r="AS967" s="56" t="s">
        <v>2148</v>
      </c>
      <c r="AT967" s="56">
        <v>801</v>
      </c>
      <c r="AU967" s="56" t="s">
        <v>2148</v>
      </c>
      <c r="AV967" s="56">
        <v>695</v>
      </c>
      <c r="AX967" s="56">
        <v>646</v>
      </c>
      <c r="AY967" s="56" t="s">
        <v>2147</v>
      </c>
      <c r="AZ967" s="56">
        <v>975.5</v>
      </c>
      <c r="BB967" s="56">
        <v>1100.5</v>
      </c>
    </row>
    <row r="968" spans="1:54" ht="16" x14ac:dyDescent="0.2">
      <c r="A968" s="56">
        <v>967</v>
      </c>
      <c r="B968" s="56" t="s">
        <v>43</v>
      </c>
      <c r="C968" s="56" t="s">
        <v>93</v>
      </c>
      <c r="D968" s="56" t="s">
        <v>468</v>
      </c>
      <c r="E968" s="56" t="s">
        <v>68</v>
      </c>
      <c r="F968" s="56" t="s">
        <v>69</v>
      </c>
      <c r="G968" s="56" t="s">
        <v>58</v>
      </c>
      <c r="H968" s="56" t="s">
        <v>49</v>
      </c>
      <c r="I968" s="56" t="s">
        <v>50</v>
      </c>
      <c r="J968" s="56" t="s">
        <v>64</v>
      </c>
      <c r="K968" s="56">
        <v>7.7</v>
      </c>
      <c r="L968" s="56" t="s">
        <v>52</v>
      </c>
      <c r="M968" s="56">
        <v>4.7</v>
      </c>
      <c r="N968" s="56" t="s">
        <v>52</v>
      </c>
      <c r="O968" s="56">
        <v>86.3</v>
      </c>
      <c r="P968" s="56">
        <v>124</v>
      </c>
      <c r="Q968" s="56">
        <v>3.1</v>
      </c>
      <c r="R968" s="56" t="s">
        <v>53</v>
      </c>
      <c r="S968" s="56">
        <v>28.1</v>
      </c>
      <c r="T968" s="56">
        <v>607</v>
      </c>
      <c r="U968" s="56">
        <v>53.2</v>
      </c>
      <c r="V968" s="56">
        <v>386</v>
      </c>
      <c r="W968" s="56">
        <v>51</v>
      </c>
      <c r="X968" s="56">
        <v>407</v>
      </c>
      <c r="Y968" s="56">
        <v>34.5</v>
      </c>
      <c r="Z968" s="56" t="s">
        <v>53</v>
      </c>
      <c r="AA968" s="56">
        <v>1.9</v>
      </c>
      <c r="AB968" s="56" t="s">
        <v>53</v>
      </c>
      <c r="AC968" s="56">
        <v>32.1</v>
      </c>
      <c r="AD968" s="56" t="s">
        <v>53</v>
      </c>
      <c r="AF968" s="56">
        <v>701</v>
      </c>
      <c r="AG968" s="56" t="s">
        <v>2148</v>
      </c>
      <c r="AH968" s="56">
        <v>701</v>
      </c>
      <c r="AI968" s="56" t="s">
        <v>2148</v>
      </c>
      <c r="AJ968" s="56">
        <v>124</v>
      </c>
      <c r="AL968" s="56">
        <v>801</v>
      </c>
      <c r="AM968" s="56" t="s">
        <v>2148</v>
      </c>
      <c r="AN968" s="56">
        <v>607</v>
      </c>
      <c r="AP968" s="56">
        <v>386</v>
      </c>
      <c r="AR968" s="56">
        <v>407</v>
      </c>
      <c r="AT968" s="56">
        <v>801</v>
      </c>
      <c r="AU968" s="56" t="s">
        <v>2148</v>
      </c>
      <c r="AV968" s="56">
        <v>801</v>
      </c>
      <c r="AW968" s="56" t="s">
        <v>2148</v>
      </c>
      <c r="AX968" s="56">
        <v>801</v>
      </c>
      <c r="AY968" s="56" t="s">
        <v>2148</v>
      </c>
      <c r="AZ968" s="56">
        <v>975.5</v>
      </c>
      <c r="BB968" s="56">
        <v>825.5</v>
      </c>
    </row>
    <row r="969" spans="1:54" ht="16" x14ac:dyDescent="0.2">
      <c r="A969" s="56">
        <v>968</v>
      </c>
      <c r="B969" s="56" t="s">
        <v>43</v>
      </c>
      <c r="C969" s="56" t="s">
        <v>43</v>
      </c>
      <c r="D969" s="56" t="s">
        <v>183</v>
      </c>
      <c r="E969" s="56" t="s">
        <v>130</v>
      </c>
      <c r="F969" s="56" t="s">
        <v>76</v>
      </c>
      <c r="G969" s="56" t="s">
        <v>48</v>
      </c>
      <c r="H969" s="56" t="s">
        <v>62</v>
      </c>
      <c r="I969" s="56" t="s">
        <v>50</v>
      </c>
      <c r="J969" s="56" t="s">
        <v>64</v>
      </c>
      <c r="K969" s="56">
        <v>5</v>
      </c>
      <c r="L969" s="56" t="s">
        <v>52</v>
      </c>
      <c r="M969" s="56">
        <v>12.4</v>
      </c>
      <c r="N969" s="56" t="s">
        <v>52</v>
      </c>
      <c r="O969" s="56">
        <v>15.9</v>
      </c>
      <c r="P969" s="56" t="s">
        <v>53</v>
      </c>
      <c r="Q969" s="56">
        <v>55.6</v>
      </c>
      <c r="R969" s="56">
        <v>321</v>
      </c>
      <c r="U969" s="56">
        <v>1.1000000000000001</v>
      </c>
      <c r="V969" s="56" t="s">
        <v>53</v>
      </c>
      <c r="W969" s="56">
        <v>5.5</v>
      </c>
      <c r="X969" s="56" t="s">
        <v>53</v>
      </c>
      <c r="Y969" s="56">
        <v>10.8</v>
      </c>
      <c r="Z969" s="56" t="s">
        <v>53</v>
      </c>
      <c r="AA969" s="56">
        <v>1.8</v>
      </c>
      <c r="AB969" s="56" t="s">
        <v>53</v>
      </c>
      <c r="AC969" s="56">
        <v>42.4</v>
      </c>
      <c r="AD969" s="56" t="s">
        <v>53</v>
      </c>
      <c r="AF969" s="56">
        <v>701</v>
      </c>
      <c r="AG969" s="56" t="s">
        <v>2148</v>
      </c>
      <c r="AH969" s="56">
        <v>701</v>
      </c>
      <c r="AI969" s="56" t="s">
        <v>2148</v>
      </c>
      <c r="AJ969" s="56">
        <v>801</v>
      </c>
      <c r="AK969" s="56" t="s">
        <v>2148</v>
      </c>
      <c r="AL969" s="56">
        <v>321</v>
      </c>
      <c r="AP969" s="56">
        <v>801</v>
      </c>
      <c r="AQ969" s="56" t="s">
        <v>2148</v>
      </c>
      <c r="AR969" s="56">
        <v>801</v>
      </c>
      <c r="AS969" s="56" t="s">
        <v>2148</v>
      </c>
      <c r="AT969" s="56">
        <v>801</v>
      </c>
      <c r="AU969" s="56" t="s">
        <v>2148</v>
      </c>
      <c r="AV969" s="56">
        <v>801</v>
      </c>
      <c r="AW969" s="56" t="s">
        <v>2148</v>
      </c>
      <c r="AX969" s="56">
        <v>801</v>
      </c>
      <c r="AY969" s="56" t="s">
        <v>2148</v>
      </c>
      <c r="AZ969" s="56">
        <v>975.5</v>
      </c>
      <c r="BB969" s="56">
        <v>975.5</v>
      </c>
    </row>
    <row r="970" spans="1:54" ht="16" x14ac:dyDescent="0.2">
      <c r="A970" s="56">
        <v>969</v>
      </c>
      <c r="B970" s="56" t="s">
        <v>43</v>
      </c>
      <c r="C970" s="56" t="s">
        <v>181</v>
      </c>
      <c r="D970" s="56" t="s">
        <v>829</v>
      </c>
      <c r="E970" s="56" t="s">
        <v>400</v>
      </c>
      <c r="F970" s="56" t="s">
        <v>76</v>
      </c>
      <c r="G970" s="56" t="s">
        <v>77</v>
      </c>
      <c r="H970" s="56" t="s">
        <v>82</v>
      </c>
      <c r="I970" s="56" t="s">
        <v>63</v>
      </c>
      <c r="J970" s="56" t="s">
        <v>64</v>
      </c>
      <c r="K970" s="56">
        <v>11.9</v>
      </c>
      <c r="L970" s="56" t="s">
        <v>52</v>
      </c>
      <c r="M970" s="56">
        <v>1.4</v>
      </c>
      <c r="N970" s="56" t="s">
        <v>52</v>
      </c>
      <c r="O970" s="56">
        <v>83.5</v>
      </c>
      <c r="P970" s="56">
        <v>150</v>
      </c>
      <c r="Q970" s="56">
        <v>1.4</v>
      </c>
      <c r="R970" s="56" t="s">
        <v>53</v>
      </c>
      <c r="S970" s="56">
        <v>1.9</v>
      </c>
      <c r="T970" s="56" t="s">
        <v>53</v>
      </c>
      <c r="U970" s="56">
        <v>7.5</v>
      </c>
      <c r="V970" s="56" t="s">
        <v>53</v>
      </c>
      <c r="W970" s="56">
        <v>12.2</v>
      </c>
      <c r="X970" s="56" t="s">
        <v>53</v>
      </c>
      <c r="Y970" s="56">
        <v>24.7</v>
      </c>
      <c r="Z970" s="56" t="s">
        <v>53</v>
      </c>
      <c r="AA970" s="56">
        <v>95.2</v>
      </c>
      <c r="AB970" s="56">
        <v>75</v>
      </c>
      <c r="AC970" s="56">
        <v>18.2</v>
      </c>
      <c r="AD970" s="56" t="s">
        <v>53</v>
      </c>
      <c r="AF970" s="56">
        <v>701</v>
      </c>
      <c r="AG970" s="56" t="s">
        <v>2148</v>
      </c>
      <c r="AH970" s="56">
        <v>701</v>
      </c>
      <c r="AI970" s="56" t="s">
        <v>2148</v>
      </c>
      <c r="AJ970" s="56">
        <v>150</v>
      </c>
      <c r="AL970" s="56">
        <v>801</v>
      </c>
      <c r="AM970" s="56" t="s">
        <v>2148</v>
      </c>
      <c r="AN970" s="56">
        <v>801</v>
      </c>
      <c r="AO970" s="56" t="s">
        <v>2148</v>
      </c>
      <c r="AP970" s="56">
        <v>801</v>
      </c>
      <c r="AQ970" s="56" t="s">
        <v>2148</v>
      </c>
      <c r="AR970" s="56">
        <v>801</v>
      </c>
      <c r="AS970" s="56" t="s">
        <v>2148</v>
      </c>
      <c r="AT970" s="56">
        <v>801</v>
      </c>
      <c r="AU970" s="56" t="s">
        <v>2148</v>
      </c>
      <c r="AV970" s="56">
        <v>75</v>
      </c>
      <c r="AX970" s="56">
        <v>801</v>
      </c>
      <c r="AY970" s="56" t="s">
        <v>2148</v>
      </c>
      <c r="AZ970" s="56">
        <v>975.5</v>
      </c>
      <c r="BB970" s="56">
        <v>795.5</v>
      </c>
    </row>
    <row r="971" spans="1:54" ht="16" x14ac:dyDescent="0.2">
      <c r="A971" s="56">
        <v>970</v>
      </c>
      <c r="B971" s="56" t="s">
        <v>43</v>
      </c>
      <c r="D971" s="56" t="s">
        <v>486</v>
      </c>
      <c r="E971" s="56" t="s">
        <v>487</v>
      </c>
      <c r="F971" s="56" t="s">
        <v>76</v>
      </c>
      <c r="G971" s="56" t="s">
        <v>58</v>
      </c>
      <c r="H971" s="56" t="s">
        <v>49</v>
      </c>
      <c r="I971" s="56" t="s">
        <v>63</v>
      </c>
      <c r="J971" s="56" t="s">
        <v>51</v>
      </c>
      <c r="K971" s="56">
        <v>7.8</v>
      </c>
      <c r="L971" s="56" t="s">
        <v>52</v>
      </c>
      <c r="M971" s="56">
        <v>15.1</v>
      </c>
      <c r="N971" s="56" t="s">
        <v>52</v>
      </c>
      <c r="O971" s="56">
        <v>60.6</v>
      </c>
      <c r="P971" s="56">
        <v>297</v>
      </c>
      <c r="Q971" s="56">
        <v>3.3</v>
      </c>
      <c r="R971" s="56" t="s">
        <v>53</v>
      </c>
      <c r="S971" s="56">
        <v>82.3</v>
      </c>
      <c r="T971" s="56">
        <v>277</v>
      </c>
      <c r="U971" s="56">
        <v>37.1</v>
      </c>
      <c r="V971" s="56">
        <v>525</v>
      </c>
      <c r="W971" s="56">
        <v>35.799999999999997</v>
      </c>
      <c r="X971" s="56">
        <v>538</v>
      </c>
      <c r="Y971" s="56">
        <v>7.6</v>
      </c>
      <c r="Z971" s="56" t="s">
        <v>53</v>
      </c>
      <c r="AA971" s="56">
        <v>11.9</v>
      </c>
      <c r="AB971" s="56" t="s">
        <v>53</v>
      </c>
      <c r="AC971" s="56">
        <v>27.5</v>
      </c>
      <c r="AD971" s="56" t="s">
        <v>53</v>
      </c>
      <c r="AF971" s="56">
        <v>701</v>
      </c>
      <c r="AG971" s="56" t="s">
        <v>2148</v>
      </c>
      <c r="AH971" s="56">
        <v>701</v>
      </c>
      <c r="AI971" s="56" t="s">
        <v>2148</v>
      </c>
      <c r="AJ971" s="56">
        <v>297</v>
      </c>
      <c r="AL971" s="56">
        <v>801</v>
      </c>
      <c r="AM971" s="56" t="s">
        <v>2148</v>
      </c>
      <c r="AN971" s="56">
        <v>277</v>
      </c>
      <c r="AP971" s="56">
        <v>525</v>
      </c>
      <c r="AR971" s="56">
        <v>538</v>
      </c>
      <c r="AT971" s="56">
        <v>801</v>
      </c>
      <c r="AU971" s="56" t="s">
        <v>2148</v>
      </c>
      <c r="AV971" s="56">
        <v>801</v>
      </c>
      <c r="AW971" s="56" t="s">
        <v>2148</v>
      </c>
      <c r="AX971" s="56">
        <v>801</v>
      </c>
      <c r="AY971" s="56" t="s">
        <v>2148</v>
      </c>
      <c r="AZ971" s="56">
        <v>975.5</v>
      </c>
    </row>
    <row r="972" spans="1:54" ht="16" x14ac:dyDescent="0.2">
      <c r="A972" s="56">
        <v>971</v>
      </c>
      <c r="B972" s="56" t="s">
        <v>43</v>
      </c>
      <c r="C972" s="56" t="s">
        <v>43</v>
      </c>
      <c r="D972" s="56" t="s">
        <v>624</v>
      </c>
      <c r="E972" s="56" t="s">
        <v>91</v>
      </c>
      <c r="F972" s="56" t="s">
        <v>76</v>
      </c>
      <c r="G972" s="56" t="s">
        <v>58</v>
      </c>
      <c r="H972" s="56" t="s">
        <v>82</v>
      </c>
      <c r="I972" s="56" t="s">
        <v>50</v>
      </c>
      <c r="J972" s="56" t="s">
        <v>64</v>
      </c>
      <c r="K972" s="56">
        <v>9.1999999999999993</v>
      </c>
      <c r="L972" s="56" t="s">
        <v>52</v>
      </c>
      <c r="M972" s="56">
        <v>4.4000000000000004</v>
      </c>
      <c r="N972" s="56" t="s">
        <v>52</v>
      </c>
      <c r="O972" s="56">
        <v>67.5</v>
      </c>
      <c r="P972" s="56">
        <v>249</v>
      </c>
      <c r="Q972" s="56">
        <v>21.4</v>
      </c>
      <c r="R972" s="56">
        <v>692</v>
      </c>
      <c r="S972" s="56">
        <v>8.1999999999999993</v>
      </c>
      <c r="T972" s="56" t="s">
        <v>53</v>
      </c>
      <c r="U972" s="56">
        <v>6.9</v>
      </c>
      <c r="V972" s="56" t="s">
        <v>53</v>
      </c>
      <c r="W972" s="56">
        <v>11.4</v>
      </c>
      <c r="X972" s="56" t="s">
        <v>53</v>
      </c>
      <c r="Y972" s="56">
        <v>33.9</v>
      </c>
      <c r="Z972" s="56" t="s">
        <v>53</v>
      </c>
      <c r="AA972" s="56">
        <v>3.4</v>
      </c>
      <c r="AB972" s="56" t="s">
        <v>53</v>
      </c>
      <c r="AC972" s="56">
        <v>50.4</v>
      </c>
      <c r="AD972" s="56" t="s">
        <v>269</v>
      </c>
      <c r="AF972" s="56">
        <v>701</v>
      </c>
      <c r="AG972" s="56" t="s">
        <v>2148</v>
      </c>
      <c r="AH972" s="56">
        <v>701</v>
      </c>
      <c r="AI972" s="56" t="s">
        <v>2148</v>
      </c>
      <c r="AJ972" s="56">
        <v>249</v>
      </c>
      <c r="AL972" s="56">
        <v>692</v>
      </c>
      <c r="AN972" s="56">
        <v>801</v>
      </c>
      <c r="AO972" s="56" t="s">
        <v>2148</v>
      </c>
      <c r="AP972" s="56">
        <v>801</v>
      </c>
      <c r="AQ972" s="56" t="s">
        <v>2148</v>
      </c>
      <c r="AR972" s="56">
        <v>801</v>
      </c>
      <c r="AS972" s="56" t="s">
        <v>2148</v>
      </c>
      <c r="AT972" s="56">
        <v>801</v>
      </c>
      <c r="AU972" s="56" t="s">
        <v>2148</v>
      </c>
      <c r="AV972" s="56">
        <v>801</v>
      </c>
      <c r="AW972" s="56" t="s">
        <v>2148</v>
      </c>
      <c r="AX972" s="56">
        <v>696</v>
      </c>
      <c r="AY972" s="56" t="s">
        <v>2147</v>
      </c>
      <c r="AZ972" s="56">
        <v>975.5</v>
      </c>
      <c r="BB972" s="56">
        <v>975.5</v>
      </c>
    </row>
    <row r="973" spans="1:54" ht="16" x14ac:dyDescent="0.2">
      <c r="A973" s="56">
        <v>972</v>
      </c>
      <c r="B973" s="56" t="s">
        <v>43</v>
      </c>
      <c r="C973" s="56" t="s">
        <v>89</v>
      </c>
      <c r="D973" s="56" t="s">
        <v>1190</v>
      </c>
      <c r="E973" s="56" t="s">
        <v>756</v>
      </c>
      <c r="F973" s="56" t="s">
        <v>76</v>
      </c>
      <c r="G973" s="56" t="s">
        <v>48</v>
      </c>
      <c r="H973" s="56" t="s">
        <v>49</v>
      </c>
      <c r="I973" s="56" t="s">
        <v>59</v>
      </c>
      <c r="J973" s="56" t="s">
        <v>64</v>
      </c>
      <c r="K973" s="56">
        <v>19.2</v>
      </c>
      <c r="L973" s="56">
        <v>642</v>
      </c>
      <c r="M973" s="56">
        <v>23</v>
      </c>
      <c r="N973" s="56">
        <v>579</v>
      </c>
      <c r="O973" s="56">
        <v>14.5</v>
      </c>
      <c r="P973" s="56" t="s">
        <v>53</v>
      </c>
      <c r="Q973" s="56">
        <v>3</v>
      </c>
      <c r="R973" s="56" t="s">
        <v>53</v>
      </c>
      <c r="S973" s="56">
        <v>95.3</v>
      </c>
      <c r="T973" s="56">
        <v>175</v>
      </c>
      <c r="U973" s="56">
        <v>28.2</v>
      </c>
      <c r="V973" s="56">
        <v>613</v>
      </c>
      <c r="W973" s="56">
        <v>26.6</v>
      </c>
      <c r="X973" s="56">
        <v>663</v>
      </c>
      <c r="Y973" s="56">
        <v>8.1999999999999993</v>
      </c>
      <c r="Z973" s="56" t="s">
        <v>53</v>
      </c>
      <c r="AA973" s="56">
        <v>7.9</v>
      </c>
      <c r="AB973" s="56" t="s">
        <v>53</v>
      </c>
      <c r="AC973" s="56">
        <v>33.1</v>
      </c>
      <c r="AD973" s="56" t="s">
        <v>53</v>
      </c>
      <c r="AF973" s="56">
        <v>642</v>
      </c>
      <c r="AH973" s="56">
        <v>579</v>
      </c>
      <c r="AJ973" s="56">
        <v>801</v>
      </c>
      <c r="AK973" s="56" t="s">
        <v>2148</v>
      </c>
      <c r="AL973" s="56">
        <v>801</v>
      </c>
      <c r="AM973" s="56" t="s">
        <v>2148</v>
      </c>
      <c r="AN973" s="56">
        <v>175</v>
      </c>
      <c r="AP973" s="56">
        <v>613</v>
      </c>
      <c r="AR973" s="56">
        <v>663</v>
      </c>
      <c r="AT973" s="56">
        <v>801</v>
      </c>
      <c r="AU973" s="56" t="s">
        <v>2148</v>
      </c>
      <c r="AV973" s="56">
        <v>801</v>
      </c>
      <c r="AW973" s="56" t="s">
        <v>2148</v>
      </c>
      <c r="AX973" s="56">
        <v>801</v>
      </c>
      <c r="AY973" s="56" t="s">
        <v>2148</v>
      </c>
      <c r="AZ973" s="56">
        <v>975.5</v>
      </c>
      <c r="BB973" s="56">
        <v>925.5</v>
      </c>
    </row>
    <row r="974" spans="1:54" ht="16" x14ac:dyDescent="0.2">
      <c r="A974" s="56">
        <v>973</v>
      </c>
      <c r="B974" s="56" t="s">
        <v>43</v>
      </c>
      <c r="C974" s="56" t="s">
        <v>89</v>
      </c>
      <c r="D974" s="56" t="s">
        <v>1020</v>
      </c>
      <c r="E974" s="56" t="s">
        <v>266</v>
      </c>
      <c r="F974" s="56" t="s">
        <v>69</v>
      </c>
      <c r="G974" s="56" t="s">
        <v>77</v>
      </c>
      <c r="H974" s="56" t="s">
        <v>49</v>
      </c>
      <c r="I974" s="56" t="s">
        <v>50</v>
      </c>
      <c r="J974" s="56" t="s">
        <v>64</v>
      </c>
      <c r="K974" s="56">
        <v>15.4</v>
      </c>
      <c r="L974" s="56" t="s">
        <v>52</v>
      </c>
      <c r="M974" s="56">
        <v>7.3</v>
      </c>
      <c r="N974" s="56" t="s">
        <v>52</v>
      </c>
      <c r="O974" s="56">
        <v>47.9</v>
      </c>
      <c r="P974" s="56">
        <v>406</v>
      </c>
      <c r="Q974" s="56">
        <v>6.9</v>
      </c>
      <c r="R974" s="56" t="s">
        <v>53</v>
      </c>
      <c r="S974" s="56">
        <v>5.7</v>
      </c>
      <c r="T974" s="56" t="s">
        <v>53</v>
      </c>
      <c r="U974" s="56">
        <v>19</v>
      </c>
      <c r="V974" s="56">
        <v>743</v>
      </c>
      <c r="W974" s="56">
        <v>25.1</v>
      </c>
      <c r="X974" s="56">
        <v>684</v>
      </c>
      <c r="Y974" s="56">
        <v>75.7</v>
      </c>
      <c r="Z974" s="56">
        <v>427</v>
      </c>
      <c r="AA974" s="56">
        <v>21</v>
      </c>
      <c r="AB974" s="56">
        <v>705</v>
      </c>
      <c r="AC974" s="56">
        <v>29.8</v>
      </c>
      <c r="AD974" s="56" t="s">
        <v>53</v>
      </c>
      <c r="AF974" s="56">
        <v>701</v>
      </c>
      <c r="AG974" s="56" t="s">
        <v>2148</v>
      </c>
      <c r="AH974" s="56">
        <v>701</v>
      </c>
      <c r="AI974" s="56" t="s">
        <v>2148</v>
      </c>
      <c r="AJ974" s="56">
        <v>406</v>
      </c>
      <c r="AL974" s="56">
        <v>801</v>
      </c>
      <c r="AM974" s="56" t="s">
        <v>2148</v>
      </c>
      <c r="AN974" s="56">
        <v>801</v>
      </c>
      <c r="AO974" s="56" t="s">
        <v>2148</v>
      </c>
      <c r="AP974" s="56">
        <v>743</v>
      </c>
      <c r="AR974" s="56">
        <v>684</v>
      </c>
      <c r="AT974" s="56">
        <v>427</v>
      </c>
      <c r="AV974" s="56">
        <v>705</v>
      </c>
      <c r="AX974" s="56">
        <v>801</v>
      </c>
      <c r="AY974" s="56" t="s">
        <v>2148</v>
      </c>
      <c r="AZ974" s="56">
        <v>975.5</v>
      </c>
      <c r="BB974" s="56">
        <v>925.5</v>
      </c>
    </row>
    <row r="975" spans="1:54" ht="16" x14ac:dyDescent="0.2">
      <c r="A975" s="56">
        <v>974</v>
      </c>
      <c r="B975" s="56" t="s">
        <v>43</v>
      </c>
      <c r="C975" s="56" t="s">
        <v>276</v>
      </c>
      <c r="D975" s="56" t="s">
        <v>280</v>
      </c>
      <c r="E975" s="56" t="s">
        <v>75</v>
      </c>
      <c r="F975" s="56" t="s">
        <v>76</v>
      </c>
      <c r="G975" s="56" t="s">
        <v>77</v>
      </c>
      <c r="H975" s="56" t="s">
        <v>49</v>
      </c>
      <c r="I975" s="56" t="s">
        <v>50</v>
      </c>
      <c r="J975" s="56" t="s">
        <v>64</v>
      </c>
      <c r="K975" s="56">
        <v>6.1</v>
      </c>
      <c r="L975" s="56" t="s">
        <v>52</v>
      </c>
      <c r="M975" s="56">
        <v>2.2999999999999998</v>
      </c>
      <c r="N975" s="56" t="s">
        <v>52</v>
      </c>
      <c r="O975" s="56">
        <v>17.8</v>
      </c>
      <c r="P975" s="56" t="s">
        <v>53</v>
      </c>
      <c r="Q975" s="56">
        <v>53</v>
      </c>
      <c r="R975" s="56">
        <v>352</v>
      </c>
      <c r="U975" s="56">
        <v>2.2000000000000002</v>
      </c>
      <c r="V975" s="56" t="s">
        <v>53</v>
      </c>
      <c r="W975" s="56">
        <v>1.9</v>
      </c>
      <c r="X975" s="56" t="s">
        <v>53</v>
      </c>
      <c r="Y975" s="56">
        <v>54.8</v>
      </c>
      <c r="Z975" s="56">
        <v>772</v>
      </c>
      <c r="AA975" s="56">
        <v>1.2</v>
      </c>
      <c r="AB975" s="56" t="s">
        <v>53</v>
      </c>
      <c r="AC975" s="56">
        <v>39.1</v>
      </c>
      <c r="AD975" s="56" t="s">
        <v>53</v>
      </c>
      <c r="AF975" s="56">
        <v>701</v>
      </c>
      <c r="AG975" s="56" t="s">
        <v>2148</v>
      </c>
      <c r="AH975" s="56">
        <v>701</v>
      </c>
      <c r="AI975" s="56" t="s">
        <v>2148</v>
      </c>
      <c r="AJ975" s="56">
        <v>801</v>
      </c>
      <c r="AK975" s="56" t="s">
        <v>2148</v>
      </c>
      <c r="AL975" s="56">
        <v>352</v>
      </c>
      <c r="AP975" s="56">
        <v>801</v>
      </c>
      <c r="AQ975" s="56" t="s">
        <v>2148</v>
      </c>
      <c r="AR975" s="56">
        <v>801</v>
      </c>
      <c r="AS975" s="56" t="s">
        <v>2148</v>
      </c>
      <c r="AT975" s="56">
        <v>772</v>
      </c>
      <c r="AV975" s="56">
        <v>801</v>
      </c>
      <c r="AW975" s="56" t="s">
        <v>2148</v>
      </c>
      <c r="AX975" s="56">
        <v>801</v>
      </c>
      <c r="AY975" s="56" t="s">
        <v>2148</v>
      </c>
      <c r="AZ975" s="56">
        <v>975.5</v>
      </c>
      <c r="BB975" s="56">
        <v>715.5</v>
      </c>
    </row>
    <row r="976" spans="1:54" ht="16" x14ac:dyDescent="0.2">
      <c r="A976" s="56">
        <v>975</v>
      </c>
      <c r="B976" s="56" t="s">
        <v>43</v>
      </c>
      <c r="C976" s="56" t="s">
        <v>65</v>
      </c>
      <c r="D976" s="56" t="s">
        <v>322</v>
      </c>
      <c r="E976" s="56" t="s">
        <v>75</v>
      </c>
      <c r="F976" s="56" t="s">
        <v>76</v>
      </c>
      <c r="G976" s="56" t="s">
        <v>84</v>
      </c>
      <c r="H976" s="56" t="s">
        <v>88</v>
      </c>
      <c r="I976" s="56" t="s">
        <v>50</v>
      </c>
      <c r="J976" s="56" t="s">
        <v>64</v>
      </c>
      <c r="K976" s="56">
        <v>6.4</v>
      </c>
      <c r="L976" s="56" t="s">
        <v>52</v>
      </c>
      <c r="M976" s="56">
        <v>4.5999999999999996</v>
      </c>
      <c r="N976" s="56" t="s">
        <v>52</v>
      </c>
      <c r="O976" s="56">
        <v>20.7</v>
      </c>
      <c r="P976" s="56" t="s">
        <v>53</v>
      </c>
      <c r="Q976" s="56">
        <v>42.8</v>
      </c>
      <c r="R976" s="56">
        <v>443</v>
      </c>
      <c r="U976" s="56">
        <v>7.8</v>
      </c>
      <c r="V976" s="56" t="s">
        <v>53</v>
      </c>
      <c r="W976" s="56">
        <v>6</v>
      </c>
      <c r="X976" s="56" t="s">
        <v>53</v>
      </c>
      <c r="Y976" s="56">
        <v>57.2</v>
      </c>
      <c r="Z976" s="56">
        <v>730</v>
      </c>
      <c r="AA976" s="56">
        <v>8.1999999999999993</v>
      </c>
      <c r="AB976" s="56" t="s">
        <v>53</v>
      </c>
      <c r="AC976" s="56">
        <v>40.200000000000003</v>
      </c>
      <c r="AD976" s="56" t="s">
        <v>53</v>
      </c>
      <c r="AF976" s="56">
        <v>701</v>
      </c>
      <c r="AG976" s="56" t="s">
        <v>2148</v>
      </c>
      <c r="AH976" s="56">
        <v>701</v>
      </c>
      <c r="AI976" s="56" t="s">
        <v>2148</v>
      </c>
      <c r="AJ976" s="56">
        <v>801</v>
      </c>
      <c r="AK976" s="56" t="s">
        <v>2148</v>
      </c>
      <c r="AL976" s="56">
        <v>443</v>
      </c>
      <c r="AP976" s="56">
        <v>801</v>
      </c>
      <c r="AQ976" s="56" t="s">
        <v>2148</v>
      </c>
      <c r="AR976" s="56">
        <v>801</v>
      </c>
      <c r="AS976" s="56" t="s">
        <v>2148</v>
      </c>
      <c r="AT976" s="56">
        <v>730</v>
      </c>
      <c r="AV976" s="56">
        <v>801</v>
      </c>
      <c r="AW976" s="56" t="s">
        <v>2148</v>
      </c>
      <c r="AX976" s="56">
        <v>801</v>
      </c>
      <c r="AY976" s="56" t="s">
        <v>2148</v>
      </c>
      <c r="AZ976" s="56">
        <v>975.5</v>
      </c>
      <c r="BB976" s="56">
        <v>1100.5</v>
      </c>
    </row>
    <row r="977" spans="1:54" ht="16" x14ac:dyDescent="0.2">
      <c r="A977" s="56">
        <v>976</v>
      </c>
      <c r="B977" s="56" t="s">
        <v>43</v>
      </c>
      <c r="C977" s="56" t="s">
        <v>65</v>
      </c>
      <c r="D977" s="56" t="s">
        <v>1182</v>
      </c>
      <c r="E977" s="56" t="s">
        <v>190</v>
      </c>
      <c r="F977" s="56" t="s">
        <v>76</v>
      </c>
      <c r="G977" s="56" t="s">
        <v>58</v>
      </c>
      <c r="H977" s="56" t="s">
        <v>49</v>
      </c>
      <c r="I977" s="56" t="s">
        <v>50</v>
      </c>
      <c r="J977" s="56" t="s">
        <v>64</v>
      </c>
      <c r="K977" s="56">
        <v>18.899999999999999</v>
      </c>
      <c r="L977" s="56">
        <v>650</v>
      </c>
      <c r="M977" s="56">
        <v>34.799999999999997</v>
      </c>
      <c r="N977" s="56">
        <v>412</v>
      </c>
      <c r="O977" s="56">
        <v>16.600000000000001</v>
      </c>
      <c r="P977" s="56" t="s">
        <v>53</v>
      </c>
      <c r="Q977" s="56">
        <v>9.5</v>
      </c>
      <c r="R977" s="56" t="s">
        <v>53</v>
      </c>
      <c r="S977" s="56">
        <v>7.9</v>
      </c>
      <c r="T977" s="56" t="s">
        <v>53</v>
      </c>
      <c r="U977" s="56">
        <v>6.3</v>
      </c>
      <c r="V977" s="56" t="s">
        <v>53</v>
      </c>
      <c r="W977" s="56">
        <v>10.5</v>
      </c>
      <c r="X977" s="56" t="s">
        <v>53</v>
      </c>
      <c r="Y977" s="56">
        <v>28.9</v>
      </c>
      <c r="Z977" s="56" t="s">
        <v>53</v>
      </c>
      <c r="AA977" s="56">
        <v>5.0999999999999996</v>
      </c>
      <c r="AB977" s="56" t="s">
        <v>53</v>
      </c>
      <c r="AC977" s="56">
        <v>51.6</v>
      </c>
      <c r="AD977" s="56" t="s">
        <v>1145</v>
      </c>
      <c r="AF977" s="56">
        <v>650</v>
      </c>
      <c r="AH977" s="56">
        <v>412</v>
      </c>
      <c r="AJ977" s="56">
        <v>801</v>
      </c>
      <c r="AK977" s="56" t="s">
        <v>2148</v>
      </c>
      <c r="AL977" s="56">
        <v>801</v>
      </c>
      <c r="AM977" s="56" t="s">
        <v>2148</v>
      </c>
      <c r="AN977" s="56">
        <v>801</v>
      </c>
      <c r="AO977" s="56" t="s">
        <v>2148</v>
      </c>
      <c r="AP977" s="56">
        <v>801</v>
      </c>
      <c r="AQ977" s="56" t="s">
        <v>2148</v>
      </c>
      <c r="AR977" s="56">
        <v>801</v>
      </c>
      <c r="AS977" s="56" t="s">
        <v>2148</v>
      </c>
      <c r="AT977" s="56">
        <v>801</v>
      </c>
      <c r="AU977" s="56" t="s">
        <v>2148</v>
      </c>
      <c r="AV977" s="56">
        <v>801</v>
      </c>
      <c r="AW977" s="56" t="s">
        <v>2148</v>
      </c>
      <c r="AX977" s="56">
        <v>669</v>
      </c>
      <c r="AY977" s="56" t="s">
        <v>2147</v>
      </c>
      <c r="AZ977" s="56">
        <v>975.5</v>
      </c>
      <c r="BB977" s="56">
        <v>1100.5</v>
      </c>
    </row>
    <row r="978" spans="1:54" ht="16" x14ac:dyDescent="0.2">
      <c r="A978" s="56">
        <v>977</v>
      </c>
      <c r="B978" s="56" t="s">
        <v>43</v>
      </c>
      <c r="C978" s="56" t="s">
        <v>89</v>
      </c>
      <c r="D978" s="56" t="s">
        <v>1095</v>
      </c>
      <c r="E978" s="56" t="s">
        <v>340</v>
      </c>
      <c r="F978" s="56" t="s">
        <v>76</v>
      </c>
      <c r="G978" s="56" t="s">
        <v>77</v>
      </c>
      <c r="H978" s="56" t="s">
        <v>62</v>
      </c>
      <c r="I978" s="56" t="s">
        <v>59</v>
      </c>
      <c r="J978" s="56" t="s">
        <v>51</v>
      </c>
      <c r="K978" s="56">
        <v>16.899999999999999</v>
      </c>
      <c r="L978" s="56" t="s">
        <v>52</v>
      </c>
      <c r="M978" s="56">
        <v>54.1</v>
      </c>
      <c r="N978" s="56">
        <v>226</v>
      </c>
      <c r="O978" s="56">
        <v>7.5</v>
      </c>
      <c r="P978" s="56" t="s">
        <v>53</v>
      </c>
      <c r="Q978" s="56">
        <v>6.6</v>
      </c>
      <c r="R978" s="56" t="s">
        <v>53</v>
      </c>
      <c r="S978" s="56">
        <v>10.5</v>
      </c>
      <c r="T978" s="56" t="s">
        <v>53</v>
      </c>
      <c r="U978" s="56">
        <v>1.6</v>
      </c>
      <c r="V978" s="56" t="s">
        <v>53</v>
      </c>
      <c r="W978" s="56">
        <v>6</v>
      </c>
      <c r="X978" s="56" t="s">
        <v>53</v>
      </c>
      <c r="Y978" s="56">
        <v>30.2</v>
      </c>
      <c r="Z978" s="56" t="s">
        <v>53</v>
      </c>
      <c r="AA978" s="56">
        <v>11.7</v>
      </c>
      <c r="AB978" s="56" t="s">
        <v>53</v>
      </c>
      <c r="AC978" s="56">
        <v>37.299999999999997</v>
      </c>
      <c r="AD978" s="56" t="s">
        <v>53</v>
      </c>
      <c r="AF978" s="56">
        <v>701</v>
      </c>
      <c r="AG978" s="56" t="s">
        <v>2148</v>
      </c>
      <c r="AH978" s="56">
        <v>226</v>
      </c>
      <c r="AJ978" s="56">
        <v>801</v>
      </c>
      <c r="AK978" s="56" t="s">
        <v>2148</v>
      </c>
      <c r="AL978" s="56">
        <v>801</v>
      </c>
      <c r="AM978" s="56" t="s">
        <v>2148</v>
      </c>
      <c r="AN978" s="56">
        <v>801</v>
      </c>
      <c r="AO978" s="56" t="s">
        <v>2148</v>
      </c>
      <c r="AP978" s="56">
        <v>801</v>
      </c>
      <c r="AQ978" s="56" t="s">
        <v>2148</v>
      </c>
      <c r="AR978" s="56">
        <v>801</v>
      </c>
      <c r="AS978" s="56" t="s">
        <v>2148</v>
      </c>
      <c r="AT978" s="56">
        <v>801</v>
      </c>
      <c r="AU978" s="56" t="s">
        <v>2148</v>
      </c>
      <c r="AV978" s="56">
        <v>801</v>
      </c>
      <c r="AW978" s="56" t="s">
        <v>2148</v>
      </c>
      <c r="AX978" s="56">
        <v>801</v>
      </c>
      <c r="AY978" s="56" t="s">
        <v>2148</v>
      </c>
      <c r="AZ978" s="56">
        <v>975.5</v>
      </c>
      <c r="BB978" s="56">
        <v>925.5</v>
      </c>
    </row>
    <row r="979" spans="1:54" ht="16" x14ac:dyDescent="0.2">
      <c r="A979" s="56">
        <v>978</v>
      </c>
      <c r="B979" s="56" t="s">
        <v>43</v>
      </c>
      <c r="C979" s="56" t="s">
        <v>44</v>
      </c>
      <c r="D979" s="56" t="s">
        <v>548</v>
      </c>
      <c r="E979" s="56" t="s">
        <v>425</v>
      </c>
      <c r="F979" s="56" t="s">
        <v>170</v>
      </c>
      <c r="G979" s="56" t="s">
        <v>84</v>
      </c>
      <c r="H979" s="56" t="s">
        <v>49</v>
      </c>
      <c r="I979" s="56" t="s">
        <v>50</v>
      </c>
      <c r="J979" s="56" t="s">
        <v>64</v>
      </c>
      <c r="K979" s="56">
        <v>8.4</v>
      </c>
      <c r="L979" s="56" t="s">
        <v>52</v>
      </c>
      <c r="M979" s="56">
        <v>14.9</v>
      </c>
      <c r="N979" s="56" t="s">
        <v>52</v>
      </c>
      <c r="O979" s="56">
        <v>7</v>
      </c>
      <c r="P979" s="56" t="s">
        <v>53</v>
      </c>
      <c r="Q979" s="56">
        <v>24.9</v>
      </c>
      <c r="R979" s="56">
        <v>641</v>
      </c>
      <c r="S979" s="56">
        <v>9.1999999999999993</v>
      </c>
      <c r="T979" s="56" t="s">
        <v>53</v>
      </c>
      <c r="U979" s="56">
        <v>3.1</v>
      </c>
      <c r="V979" s="56" t="s">
        <v>53</v>
      </c>
      <c r="W979" s="56">
        <v>7.7</v>
      </c>
      <c r="X979" s="56" t="s">
        <v>53</v>
      </c>
      <c r="Y979" s="56">
        <v>94.6</v>
      </c>
      <c r="Z979" s="56">
        <v>89</v>
      </c>
      <c r="AA979" s="56">
        <v>24.8</v>
      </c>
      <c r="AB979" s="56">
        <v>643</v>
      </c>
      <c r="AC979" s="56">
        <v>60.4</v>
      </c>
      <c r="AD979" s="56" t="s">
        <v>549</v>
      </c>
      <c r="AF979" s="56">
        <v>701</v>
      </c>
      <c r="AG979" s="56" t="s">
        <v>2148</v>
      </c>
      <c r="AH979" s="56">
        <v>701</v>
      </c>
      <c r="AI979" s="56" t="s">
        <v>2148</v>
      </c>
      <c r="AJ979" s="56">
        <v>801</v>
      </c>
      <c r="AK979" s="56" t="s">
        <v>2148</v>
      </c>
      <c r="AL979" s="56">
        <v>641</v>
      </c>
      <c r="AN979" s="56">
        <v>801</v>
      </c>
      <c r="AO979" s="56" t="s">
        <v>2148</v>
      </c>
      <c r="AP979" s="56">
        <v>801</v>
      </c>
      <c r="AQ979" s="56" t="s">
        <v>2148</v>
      </c>
      <c r="AR979" s="56">
        <v>801</v>
      </c>
      <c r="AS979" s="56" t="s">
        <v>2148</v>
      </c>
      <c r="AT979" s="56">
        <v>89</v>
      </c>
      <c r="AV979" s="56">
        <v>643</v>
      </c>
      <c r="AX979" s="56">
        <v>499</v>
      </c>
      <c r="AY979" s="56" t="s">
        <v>2147</v>
      </c>
      <c r="AZ979" s="56">
        <v>975.5</v>
      </c>
      <c r="BB979" s="56">
        <v>875.5</v>
      </c>
    </row>
    <row r="980" spans="1:54" ht="16" x14ac:dyDescent="0.2">
      <c r="A980" s="56">
        <v>979</v>
      </c>
      <c r="B980" s="56" t="s">
        <v>43</v>
      </c>
      <c r="C980" s="56" t="s">
        <v>44</v>
      </c>
      <c r="D980" s="56" t="s">
        <v>803</v>
      </c>
      <c r="E980" s="56" t="s">
        <v>91</v>
      </c>
      <c r="F980" s="56" t="s">
        <v>76</v>
      </c>
      <c r="G980" s="56" t="s">
        <v>77</v>
      </c>
      <c r="H980" s="56" t="s">
        <v>82</v>
      </c>
      <c r="I980" s="56" t="s">
        <v>50</v>
      </c>
      <c r="J980" s="56" t="s">
        <v>64</v>
      </c>
      <c r="K980" s="56">
        <v>11.5</v>
      </c>
      <c r="L980" s="56" t="s">
        <v>52</v>
      </c>
      <c r="M980" s="56">
        <v>5.0999999999999996</v>
      </c>
      <c r="N980" s="56" t="s">
        <v>52</v>
      </c>
      <c r="O980" s="56">
        <v>67.5</v>
      </c>
      <c r="P980" s="56">
        <v>248</v>
      </c>
      <c r="Q980" s="56">
        <v>14.7</v>
      </c>
      <c r="R980" s="56" t="s">
        <v>53</v>
      </c>
      <c r="S980" s="56">
        <v>8.3000000000000007</v>
      </c>
      <c r="T980" s="56" t="s">
        <v>53</v>
      </c>
      <c r="U980" s="56">
        <v>11.6</v>
      </c>
      <c r="V980" s="56" t="s">
        <v>53</v>
      </c>
      <c r="W980" s="56">
        <v>17</v>
      </c>
      <c r="X980" s="56" t="s">
        <v>53</v>
      </c>
      <c r="Y980" s="56">
        <v>41.7</v>
      </c>
      <c r="Z980" s="56" t="s">
        <v>53</v>
      </c>
      <c r="AA980" s="56">
        <v>3.4</v>
      </c>
      <c r="AB980" s="56" t="s">
        <v>53</v>
      </c>
      <c r="AC980" s="56">
        <v>58.3</v>
      </c>
      <c r="AD980" s="56" t="s">
        <v>804</v>
      </c>
      <c r="AF980" s="56">
        <v>701</v>
      </c>
      <c r="AG980" s="56" t="s">
        <v>2148</v>
      </c>
      <c r="AH980" s="56">
        <v>701</v>
      </c>
      <c r="AI980" s="56" t="s">
        <v>2148</v>
      </c>
      <c r="AJ980" s="56">
        <v>248</v>
      </c>
      <c r="AL980" s="56">
        <v>801</v>
      </c>
      <c r="AM980" s="56" t="s">
        <v>2148</v>
      </c>
      <c r="AN980" s="56">
        <v>801</v>
      </c>
      <c r="AO980" s="56" t="s">
        <v>2148</v>
      </c>
      <c r="AP980" s="56">
        <v>801</v>
      </c>
      <c r="AQ980" s="56" t="s">
        <v>2148</v>
      </c>
      <c r="AR980" s="56">
        <v>801</v>
      </c>
      <c r="AS980" s="56" t="s">
        <v>2148</v>
      </c>
      <c r="AT980" s="56">
        <v>801</v>
      </c>
      <c r="AU980" s="56" t="s">
        <v>2148</v>
      </c>
      <c r="AV980" s="56">
        <v>801</v>
      </c>
      <c r="AW980" s="56" t="s">
        <v>2148</v>
      </c>
      <c r="AX980" s="56">
        <v>539</v>
      </c>
      <c r="AY980" s="56" t="s">
        <v>2147</v>
      </c>
      <c r="AZ980" s="56">
        <v>975.5</v>
      </c>
      <c r="BB980" s="56">
        <v>875.5</v>
      </c>
    </row>
    <row r="981" spans="1:54" ht="16" x14ac:dyDescent="0.2">
      <c r="A981" s="56">
        <v>980</v>
      </c>
      <c r="B981" s="56" t="s">
        <v>43</v>
      </c>
      <c r="C981" s="56" t="s">
        <v>65</v>
      </c>
      <c r="D981" s="56" t="s">
        <v>688</v>
      </c>
      <c r="E981" s="56" t="s">
        <v>46</v>
      </c>
      <c r="F981" s="56" t="s">
        <v>47</v>
      </c>
      <c r="G981" s="56" t="s">
        <v>77</v>
      </c>
      <c r="H981" s="56" t="s">
        <v>49</v>
      </c>
      <c r="I981" s="56" t="s">
        <v>50</v>
      </c>
      <c r="J981" s="56" t="s">
        <v>51</v>
      </c>
      <c r="K981" s="56">
        <v>10</v>
      </c>
      <c r="L981" s="56" t="s">
        <v>52</v>
      </c>
      <c r="M981" s="56">
        <v>28.4</v>
      </c>
      <c r="N981" s="56">
        <v>491</v>
      </c>
      <c r="O981" s="56">
        <v>24.6</v>
      </c>
      <c r="P981" s="56">
        <v>741</v>
      </c>
      <c r="Q981" s="56">
        <v>11.5</v>
      </c>
      <c r="R981" s="56" t="s">
        <v>53</v>
      </c>
      <c r="S981" s="56">
        <v>8.6999999999999993</v>
      </c>
      <c r="T981" s="56" t="s">
        <v>53</v>
      </c>
      <c r="U981" s="56">
        <v>26.9</v>
      </c>
      <c r="V981" s="56">
        <v>631</v>
      </c>
      <c r="W981" s="56">
        <v>33</v>
      </c>
      <c r="X981" s="56">
        <v>576</v>
      </c>
      <c r="Y981" s="56">
        <v>41.2</v>
      </c>
      <c r="Z981" s="56" t="s">
        <v>53</v>
      </c>
      <c r="AA981" s="56">
        <v>13.7</v>
      </c>
      <c r="AB981" s="56" t="s">
        <v>53</v>
      </c>
      <c r="AC981" s="56">
        <v>55.1</v>
      </c>
      <c r="AD981" s="56" t="s">
        <v>415</v>
      </c>
      <c r="AF981" s="56">
        <v>701</v>
      </c>
      <c r="AG981" s="56" t="s">
        <v>2148</v>
      </c>
      <c r="AH981" s="56">
        <v>491</v>
      </c>
      <c r="AJ981" s="56">
        <v>741</v>
      </c>
      <c r="AL981" s="56">
        <v>801</v>
      </c>
      <c r="AM981" s="56" t="s">
        <v>2148</v>
      </c>
      <c r="AN981" s="56">
        <v>801</v>
      </c>
      <c r="AO981" s="56" t="s">
        <v>2148</v>
      </c>
      <c r="AP981" s="56">
        <v>631</v>
      </c>
      <c r="AR981" s="56">
        <v>576</v>
      </c>
      <c r="AT981" s="56">
        <v>801</v>
      </c>
      <c r="AU981" s="56" t="s">
        <v>2148</v>
      </c>
      <c r="AV981" s="56">
        <v>801</v>
      </c>
      <c r="AW981" s="56" t="s">
        <v>2148</v>
      </c>
      <c r="AX981" s="56">
        <v>602</v>
      </c>
      <c r="AY981" s="56" t="s">
        <v>2147</v>
      </c>
      <c r="AZ981" s="56">
        <v>975.5</v>
      </c>
      <c r="BB981" s="56">
        <v>1100.5</v>
      </c>
    </row>
    <row r="982" spans="1:54" ht="16" x14ac:dyDescent="0.2">
      <c r="A982" s="56">
        <v>981</v>
      </c>
      <c r="B982" s="56" t="s">
        <v>43</v>
      </c>
      <c r="C982" s="56" t="s">
        <v>43</v>
      </c>
      <c r="D982" s="56" t="s">
        <v>234</v>
      </c>
      <c r="E982" s="56" t="s">
        <v>46</v>
      </c>
      <c r="F982" s="56" t="s">
        <v>47</v>
      </c>
      <c r="G982" s="56" t="s">
        <v>77</v>
      </c>
      <c r="H982" s="56" t="s">
        <v>49</v>
      </c>
      <c r="I982" s="56" t="s">
        <v>50</v>
      </c>
      <c r="J982" s="56" t="s">
        <v>51</v>
      </c>
      <c r="K982" s="56">
        <v>5.7</v>
      </c>
      <c r="L982" s="56" t="s">
        <v>52</v>
      </c>
      <c r="M982" s="56">
        <v>4.2</v>
      </c>
      <c r="N982" s="56" t="s">
        <v>52</v>
      </c>
      <c r="O982" s="56">
        <v>50.8</v>
      </c>
      <c r="P982" s="56">
        <v>373</v>
      </c>
      <c r="Q982" s="56">
        <v>23.8</v>
      </c>
      <c r="R982" s="56">
        <v>660</v>
      </c>
      <c r="S982" s="56">
        <v>20.6</v>
      </c>
      <c r="T982" s="56">
        <v>701</v>
      </c>
      <c r="U982" s="56">
        <v>42.2</v>
      </c>
      <c r="V982" s="56">
        <v>473</v>
      </c>
      <c r="W982" s="56">
        <v>31.5</v>
      </c>
      <c r="X982" s="56">
        <v>596</v>
      </c>
      <c r="Y982" s="56">
        <v>23.5</v>
      </c>
      <c r="Z982" s="56" t="s">
        <v>53</v>
      </c>
      <c r="AA982" s="56">
        <v>18.5</v>
      </c>
      <c r="AB982" s="56">
        <v>748</v>
      </c>
      <c r="AC982" s="56">
        <v>35.9</v>
      </c>
      <c r="AD982" s="56" t="s">
        <v>53</v>
      </c>
      <c r="AF982" s="56">
        <v>701</v>
      </c>
      <c r="AG982" s="56" t="s">
        <v>2148</v>
      </c>
      <c r="AH982" s="56">
        <v>701</v>
      </c>
      <c r="AI982" s="56" t="s">
        <v>2148</v>
      </c>
      <c r="AJ982" s="56">
        <v>373</v>
      </c>
      <c r="AL982" s="56">
        <v>660</v>
      </c>
      <c r="AN982" s="56">
        <v>701</v>
      </c>
      <c r="AP982" s="56">
        <v>473</v>
      </c>
      <c r="AR982" s="56">
        <v>596</v>
      </c>
      <c r="AT982" s="56">
        <v>801</v>
      </c>
      <c r="AU982" s="56" t="s">
        <v>2148</v>
      </c>
      <c r="AV982" s="56">
        <v>748</v>
      </c>
      <c r="AX982" s="56">
        <v>801</v>
      </c>
      <c r="AY982" s="56" t="s">
        <v>2148</v>
      </c>
      <c r="AZ982" s="56">
        <v>975.5</v>
      </c>
      <c r="BB982" s="56">
        <v>975.5</v>
      </c>
    </row>
    <row r="983" spans="1:54" ht="16" x14ac:dyDescent="0.2">
      <c r="A983" s="56">
        <v>982</v>
      </c>
      <c r="B983" s="56" t="s">
        <v>43</v>
      </c>
      <c r="C983" s="56" t="s">
        <v>65</v>
      </c>
      <c r="D983" s="56" t="s">
        <v>525</v>
      </c>
      <c r="E983" s="56" t="s">
        <v>526</v>
      </c>
      <c r="F983" s="56" t="s">
        <v>76</v>
      </c>
      <c r="G983" s="56" t="s">
        <v>48</v>
      </c>
      <c r="H983" s="56" t="s">
        <v>62</v>
      </c>
      <c r="I983" s="56" t="s">
        <v>50</v>
      </c>
      <c r="J983" s="56" t="s">
        <v>51</v>
      </c>
      <c r="K983" s="56">
        <v>8.1</v>
      </c>
      <c r="L983" s="56" t="s">
        <v>52</v>
      </c>
      <c r="M983" s="56">
        <v>10.5</v>
      </c>
      <c r="N983" s="56" t="s">
        <v>52</v>
      </c>
      <c r="O983" s="56">
        <v>3.8</v>
      </c>
      <c r="P983" s="56" t="s">
        <v>53</v>
      </c>
      <c r="Q983" s="56">
        <v>19.899999999999999</v>
      </c>
      <c r="R983" s="56">
        <v>715</v>
      </c>
      <c r="S983" s="56">
        <v>100</v>
      </c>
      <c r="T983" s="56">
        <v>27</v>
      </c>
      <c r="U983" s="56">
        <v>4.5999999999999996</v>
      </c>
      <c r="V983" s="56" t="s">
        <v>53</v>
      </c>
      <c r="W983" s="56">
        <v>8.6999999999999993</v>
      </c>
      <c r="X983" s="56" t="s">
        <v>53</v>
      </c>
      <c r="Y983" s="56">
        <v>23.6</v>
      </c>
      <c r="Z983" s="56" t="s">
        <v>53</v>
      </c>
      <c r="AA983" s="56">
        <v>71</v>
      </c>
      <c r="AB983" s="56">
        <v>204</v>
      </c>
      <c r="AC983" s="56">
        <v>34.200000000000003</v>
      </c>
      <c r="AD983" s="56" t="s">
        <v>53</v>
      </c>
      <c r="AF983" s="56">
        <v>701</v>
      </c>
      <c r="AG983" s="56" t="s">
        <v>2148</v>
      </c>
      <c r="AH983" s="56">
        <v>701</v>
      </c>
      <c r="AI983" s="56" t="s">
        <v>2148</v>
      </c>
      <c r="AJ983" s="56">
        <v>801</v>
      </c>
      <c r="AK983" s="56" t="s">
        <v>2148</v>
      </c>
      <c r="AL983" s="56">
        <v>715</v>
      </c>
      <c r="AN983" s="56">
        <v>27</v>
      </c>
      <c r="AP983" s="56">
        <v>801</v>
      </c>
      <c r="AQ983" s="56" t="s">
        <v>2148</v>
      </c>
      <c r="AR983" s="56">
        <v>801</v>
      </c>
      <c r="AS983" s="56" t="s">
        <v>2148</v>
      </c>
      <c r="AT983" s="56">
        <v>801</v>
      </c>
      <c r="AU983" s="56" t="s">
        <v>2148</v>
      </c>
      <c r="AV983" s="56">
        <v>204</v>
      </c>
      <c r="AX983" s="56">
        <v>801</v>
      </c>
      <c r="AY983" s="56" t="s">
        <v>2148</v>
      </c>
      <c r="AZ983" s="56">
        <v>975.5</v>
      </c>
      <c r="BB983" s="56">
        <v>1100.5</v>
      </c>
    </row>
    <row r="984" spans="1:54" ht="16" x14ac:dyDescent="0.2">
      <c r="A984" s="56">
        <v>983</v>
      </c>
      <c r="B984" s="56" t="s">
        <v>43</v>
      </c>
      <c r="C984" s="56" t="s">
        <v>43</v>
      </c>
      <c r="D984" s="56" t="s">
        <v>1173</v>
      </c>
      <c r="E984" s="56" t="s">
        <v>91</v>
      </c>
      <c r="F984" s="56" t="s">
        <v>76</v>
      </c>
      <c r="G984" s="56" t="s">
        <v>77</v>
      </c>
      <c r="H984" s="56" t="s">
        <v>49</v>
      </c>
      <c r="I984" s="56" t="s">
        <v>59</v>
      </c>
      <c r="J984" s="56" t="s">
        <v>51</v>
      </c>
      <c r="K984" s="56">
        <v>18.7</v>
      </c>
      <c r="L984" s="56">
        <v>657</v>
      </c>
      <c r="M984" s="56">
        <v>27.2</v>
      </c>
      <c r="N984" s="56">
        <v>505</v>
      </c>
      <c r="O984" s="56">
        <v>25.9</v>
      </c>
      <c r="P984" s="56">
        <v>720</v>
      </c>
      <c r="Q984" s="56">
        <v>2.5</v>
      </c>
      <c r="R984" s="56" t="s">
        <v>53</v>
      </c>
      <c r="S984" s="56">
        <v>41</v>
      </c>
      <c r="T984" s="56">
        <v>489</v>
      </c>
      <c r="U984" s="56">
        <v>20.3</v>
      </c>
      <c r="V984" s="56">
        <v>726</v>
      </c>
      <c r="W984" s="56">
        <v>26.4</v>
      </c>
      <c r="X984" s="56">
        <v>666</v>
      </c>
      <c r="Y984" s="56">
        <v>9.1</v>
      </c>
      <c r="Z984" s="56" t="s">
        <v>53</v>
      </c>
      <c r="AA984" s="56">
        <v>21.3</v>
      </c>
      <c r="AB984" s="56">
        <v>702</v>
      </c>
      <c r="AC984" s="56">
        <v>48.7</v>
      </c>
      <c r="AD984" s="56" t="s">
        <v>592</v>
      </c>
      <c r="AF984" s="56">
        <v>657</v>
      </c>
      <c r="AH984" s="56">
        <v>505</v>
      </c>
      <c r="AJ984" s="56">
        <v>720</v>
      </c>
      <c r="AL984" s="56">
        <v>801</v>
      </c>
      <c r="AM984" s="56" t="s">
        <v>2148</v>
      </c>
      <c r="AN984" s="56">
        <v>489</v>
      </c>
      <c r="AP984" s="56">
        <v>726</v>
      </c>
      <c r="AR984" s="56">
        <v>666</v>
      </c>
      <c r="AT984" s="56">
        <v>801</v>
      </c>
      <c r="AU984" s="56" t="s">
        <v>2148</v>
      </c>
      <c r="AV984" s="56">
        <v>702</v>
      </c>
      <c r="AX984" s="56">
        <v>737</v>
      </c>
      <c r="AY984" s="56" t="s">
        <v>2147</v>
      </c>
      <c r="AZ984" s="56">
        <v>975.5</v>
      </c>
      <c r="BB984" s="56">
        <v>975.5</v>
      </c>
    </row>
    <row r="985" spans="1:54" ht="16" x14ac:dyDescent="0.2">
      <c r="A985" s="56">
        <v>984</v>
      </c>
      <c r="B985" s="56" t="s">
        <v>43</v>
      </c>
      <c r="C985" s="56" t="s">
        <v>89</v>
      </c>
      <c r="D985" s="56" t="s">
        <v>566</v>
      </c>
      <c r="E985" s="56" t="s">
        <v>68</v>
      </c>
      <c r="F985" s="56" t="s">
        <v>69</v>
      </c>
      <c r="G985" s="56" t="s">
        <v>77</v>
      </c>
      <c r="H985" s="56" t="s">
        <v>49</v>
      </c>
      <c r="I985" s="56" t="s">
        <v>50</v>
      </c>
      <c r="J985" s="56" t="s">
        <v>64</v>
      </c>
      <c r="K985" s="56">
        <v>8.6</v>
      </c>
      <c r="L985" s="56" t="s">
        <v>52</v>
      </c>
      <c r="M985" s="56">
        <v>9.4</v>
      </c>
      <c r="N985" s="56" t="s">
        <v>52</v>
      </c>
      <c r="O985" s="56">
        <v>57.4</v>
      </c>
      <c r="P985" s="56">
        <v>317</v>
      </c>
      <c r="Q985" s="56">
        <v>8.3000000000000007</v>
      </c>
      <c r="R985" s="56" t="s">
        <v>53</v>
      </c>
      <c r="S985" s="56">
        <v>5.6</v>
      </c>
      <c r="T985" s="56" t="s">
        <v>53</v>
      </c>
      <c r="U985" s="56">
        <v>22.5</v>
      </c>
      <c r="V985" s="56">
        <v>694</v>
      </c>
      <c r="W985" s="56">
        <v>26</v>
      </c>
      <c r="X985" s="56">
        <v>669</v>
      </c>
      <c r="Y985" s="56">
        <v>84.2</v>
      </c>
      <c r="Z985" s="56">
        <v>272</v>
      </c>
      <c r="AA985" s="56">
        <v>5.5</v>
      </c>
      <c r="AB985" s="56" t="s">
        <v>53</v>
      </c>
      <c r="AC985" s="56">
        <v>33.299999999999997</v>
      </c>
      <c r="AD985" s="56" t="s">
        <v>53</v>
      </c>
      <c r="AF985" s="56">
        <v>701</v>
      </c>
      <c r="AG985" s="56" t="s">
        <v>2148</v>
      </c>
      <c r="AH985" s="56">
        <v>701</v>
      </c>
      <c r="AI985" s="56" t="s">
        <v>2148</v>
      </c>
      <c r="AJ985" s="56">
        <v>317</v>
      </c>
      <c r="AL985" s="56">
        <v>801</v>
      </c>
      <c r="AM985" s="56" t="s">
        <v>2148</v>
      </c>
      <c r="AN985" s="56">
        <v>801</v>
      </c>
      <c r="AO985" s="56" t="s">
        <v>2148</v>
      </c>
      <c r="AP985" s="56">
        <v>694</v>
      </c>
      <c r="AR985" s="56">
        <v>669</v>
      </c>
      <c r="AT985" s="56">
        <v>272</v>
      </c>
      <c r="AV985" s="56">
        <v>801</v>
      </c>
      <c r="AW985" s="56" t="s">
        <v>2148</v>
      </c>
      <c r="AX985" s="56">
        <v>801</v>
      </c>
      <c r="AY985" s="56" t="s">
        <v>2148</v>
      </c>
      <c r="AZ985" s="56">
        <v>975.5</v>
      </c>
      <c r="BB985" s="56">
        <v>925.5</v>
      </c>
    </row>
    <row r="986" spans="1:54" ht="16" x14ac:dyDescent="0.2">
      <c r="A986" s="56">
        <v>985</v>
      </c>
      <c r="B986" s="56" t="s">
        <v>43</v>
      </c>
      <c r="C986" s="56" t="s">
        <v>89</v>
      </c>
      <c r="D986" s="56" t="s">
        <v>134</v>
      </c>
      <c r="E986" s="56" t="s">
        <v>80</v>
      </c>
      <c r="F986" s="56" t="s">
        <v>69</v>
      </c>
      <c r="G986" s="56" t="s">
        <v>77</v>
      </c>
      <c r="H986" s="56" t="s">
        <v>49</v>
      </c>
      <c r="I986" s="56" t="s">
        <v>59</v>
      </c>
      <c r="J986" s="56" t="s">
        <v>64</v>
      </c>
      <c r="K986" s="56">
        <v>4</v>
      </c>
      <c r="L986" s="56" t="s">
        <v>52</v>
      </c>
      <c r="M986" s="56">
        <v>19.399999999999999</v>
      </c>
      <c r="N986" s="56">
        <v>671</v>
      </c>
      <c r="O986" s="56">
        <v>6.7</v>
      </c>
      <c r="P986" s="56" t="s">
        <v>53</v>
      </c>
      <c r="Q986" s="56">
        <v>11.4</v>
      </c>
      <c r="R986" s="56" t="s">
        <v>53</v>
      </c>
      <c r="S986" s="56">
        <v>78.5</v>
      </c>
      <c r="T986" s="56">
        <v>303</v>
      </c>
      <c r="U986" s="56">
        <v>84.4</v>
      </c>
      <c r="V986" s="56">
        <v>199</v>
      </c>
      <c r="W986" s="56">
        <v>85.8</v>
      </c>
      <c r="X986" s="56">
        <v>170</v>
      </c>
      <c r="Y986" s="56">
        <v>34.200000000000003</v>
      </c>
      <c r="Z986" s="56" t="s">
        <v>53</v>
      </c>
      <c r="AA986" s="56">
        <v>9.4</v>
      </c>
      <c r="AB986" s="56" t="s">
        <v>53</v>
      </c>
      <c r="AC986" s="56">
        <v>46.9</v>
      </c>
      <c r="AD986" s="56" t="s">
        <v>135</v>
      </c>
      <c r="AF986" s="56">
        <v>701</v>
      </c>
      <c r="AG986" s="56" t="s">
        <v>2148</v>
      </c>
      <c r="AH986" s="56">
        <v>671</v>
      </c>
      <c r="AJ986" s="56">
        <v>801</v>
      </c>
      <c r="AK986" s="56" t="s">
        <v>2148</v>
      </c>
      <c r="AL986" s="56">
        <v>801</v>
      </c>
      <c r="AM986" s="56" t="s">
        <v>2148</v>
      </c>
      <c r="AN986" s="56">
        <v>303</v>
      </c>
      <c r="AP986" s="56">
        <v>199</v>
      </c>
      <c r="AR986" s="56">
        <v>170</v>
      </c>
      <c r="AT986" s="56">
        <v>801</v>
      </c>
      <c r="AU986" s="56" t="s">
        <v>2148</v>
      </c>
      <c r="AV986" s="56">
        <v>801</v>
      </c>
      <c r="AW986" s="56" t="s">
        <v>2148</v>
      </c>
      <c r="AX986" s="56">
        <v>793</v>
      </c>
      <c r="AY986" s="56" t="s">
        <v>2147</v>
      </c>
      <c r="AZ986" s="56">
        <v>975.5</v>
      </c>
      <c r="BB986" s="56">
        <v>925.5</v>
      </c>
    </row>
    <row r="987" spans="1:54" ht="16" x14ac:dyDescent="0.2">
      <c r="A987" s="56">
        <v>986</v>
      </c>
      <c r="B987" s="56" t="s">
        <v>43</v>
      </c>
      <c r="C987" s="56" t="s">
        <v>43</v>
      </c>
      <c r="D987" s="56" t="s">
        <v>1511</v>
      </c>
      <c r="E987" s="56" t="s">
        <v>109</v>
      </c>
      <c r="F987" s="56" t="s">
        <v>47</v>
      </c>
      <c r="G987" s="56" t="s">
        <v>84</v>
      </c>
      <c r="H987" s="56" t="s">
        <v>82</v>
      </c>
      <c r="I987" s="56" t="s">
        <v>59</v>
      </c>
      <c r="J987" s="56" t="s">
        <v>64</v>
      </c>
      <c r="K987" s="56">
        <v>32.5</v>
      </c>
      <c r="L987" s="56">
        <v>379</v>
      </c>
      <c r="M987" s="56">
        <v>16</v>
      </c>
      <c r="N987" s="56" t="s">
        <v>52</v>
      </c>
      <c r="O987" s="56">
        <v>5.3</v>
      </c>
      <c r="P987" s="56" t="s">
        <v>53</v>
      </c>
      <c r="Q987" s="56">
        <v>4.3</v>
      </c>
      <c r="R987" s="56" t="s">
        <v>53</v>
      </c>
      <c r="S987" s="56">
        <v>11.5</v>
      </c>
      <c r="T987" s="56" t="s">
        <v>53</v>
      </c>
      <c r="U987" s="56">
        <v>1.5</v>
      </c>
      <c r="V987" s="56" t="s">
        <v>53</v>
      </c>
      <c r="W987" s="56">
        <v>1.4</v>
      </c>
      <c r="X987" s="56" t="s">
        <v>53</v>
      </c>
      <c r="Y987" s="56">
        <v>47.1</v>
      </c>
      <c r="Z987" s="56" t="s">
        <v>53</v>
      </c>
      <c r="AA987" s="56">
        <v>6.2</v>
      </c>
      <c r="AB987" s="56" t="s">
        <v>53</v>
      </c>
      <c r="AC987" s="56">
        <v>47.7</v>
      </c>
      <c r="AD987" s="56" t="s">
        <v>641</v>
      </c>
      <c r="AF987" s="56">
        <v>379</v>
      </c>
      <c r="AH987" s="56">
        <v>701</v>
      </c>
      <c r="AI987" s="56" t="s">
        <v>2148</v>
      </c>
      <c r="AJ987" s="56">
        <v>801</v>
      </c>
      <c r="AK987" s="56" t="s">
        <v>2148</v>
      </c>
      <c r="AL987" s="56">
        <v>801</v>
      </c>
      <c r="AM987" s="56" t="s">
        <v>2148</v>
      </c>
      <c r="AN987" s="56">
        <v>801</v>
      </c>
      <c r="AO987" s="56" t="s">
        <v>2148</v>
      </c>
      <c r="AP987" s="56">
        <v>801</v>
      </c>
      <c r="AQ987" s="56" t="s">
        <v>2148</v>
      </c>
      <c r="AR987" s="56">
        <v>801</v>
      </c>
      <c r="AS987" s="56" t="s">
        <v>2148</v>
      </c>
      <c r="AT987" s="56">
        <v>801</v>
      </c>
      <c r="AU987" s="56" t="s">
        <v>2148</v>
      </c>
      <c r="AV987" s="56">
        <v>801</v>
      </c>
      <c r="AW987" s="56" t="s">
        <v>2148</v>
      </c>
      <c r="AX987" s="56">
        <v>765</v>
      </c>
      <c r="AY987" s="56" t="s">
        <v>2147</v>
      </c>
      <c r="AZ987" s="56">
        <v>975.5</v>
      </c>
      <c r="BB987" s="56">
        <v>975.5</v>
      </c>
    </row>
    <row r="988" spans="1:54" ht="16" x14ac:dyDescent="0.2">
      <c r="A988" s="56">
        <v>987</v>
      </c>
      <c r="B988" s="56" t="s">
        <v>43</v>
      </c>
      <c r="C988" s="56" t="s">
        <v>383</v>
      </c>
      <c r="D988" s="56" t="s">
        <v>789</v>
      </c>
      <c r="E988" s="56" t="s">
        <v>125</v>
      </c>
      <c r="F988" s="56" t="s">
        <v>47</v>
      </c>
      <c r="G988" s="56" t="s">
        <v>58</v>
      </c>
      <c r="H988" s="56" t="s">
        <v>62</v>
      </c>
      <c r="I988" s="56" t="s">
        <v>63</v>
      </c>
      <c r="J988" s="56" t="s">
        <v>51</v>
      </c>
      <c r="K988" s="56">
        <v>11.2</v>
      </c>
      <c r="L988" s="56" t="s">
        <v>52</v>
      </c>
      <c r="M988" s="56">
        <v>15.3</v>
      </c>
      <c r="N988" s="56" t="s">
        <v>52</v>
      </c>
      <c r="O988" s="56">
        <v>85.1</v>
      </c>
      <c r="P988" s="56">
        <v>134</v>
      </c>
      <c r="Q988" s="56">
        <v>1</v>
      </c>
      <c r="R988" s="56" t="s">
        <v>53</v>
      </c>
      <c r="S988" s="56">
        <v>7.3</v>
      </c>
      <c r="T988" s="56" t="s">
        <v>53</v>
      </c>
      <c r="U988" s="56">
        <v>39</v>
      </c>
      <c r="V988" s="56">
        <v>503</v>
      </c>
      <c r="W988" s="56">
        <v>29.2</v>
      </c>
      <c r="X988" s="56">
        <v>624</v>
      </c>
      <c r="AA988" s="56">
        <v>44.3</v>
      </c>
      <c r="AB988" s="56">
        <v>397</v>
      </c>
      <c r="AF988" s="56">
        <v>701</v>
      </c>
      <c r="AG988" s="56" t="s">
        <v>2148</v>
      </c>
      <c r="AH988" s="56">
        <v>701</v>
      </c>
      <c r="AI988" s="56" t="s">
        <v>2148</v>
      </c>
      <c r="AJ988" s="56">
        <v>134</v>
      </c>
      <c r="AL988" s="56">
        <v>801</v>
      </c>
      <c r="AM988" s="56" t="s">
        <v>2148</v>
      </c>
      <c r="AN988" s="56">
        <v>801</v>
      </c>
      <c r="AO988" s="56" t="s">
        <v>2148</v>
      </c>
      <c r="AP988" s="56">
        <v>503</v>
      </c>
      <c r="AR988" s="56">
        <v>624</v>
      </c>
      <c r="AV988" s="56">
        <v>397</v>
      </c>
      <c r="AZ988" s="56">
        <v>975.5</v>
      </c>
      <c r="BB988" s="56">
        <v>785.5</v>
      </c>
    </row>
    <row r="989" spans="1:54" ht="16" x14ac:dyDescent="0.2">
      <c r="A989" s="56">
        <v>988</v>
      </c>
      <c r="B989" s="56" t="s">
        <v>43</v>
      </c>
      <c r="C989" s="56" t="s">
        <v>43</v>
      </c>
      <c r="D989" s="56" t="s">
        <v>1028</v>
      </c>
      <c r="E989" s="56" t="s">
        <v>435</v>
      </c>
      <c r="F989" s="56" t="s">
        <v>69</v>
      </c>
      <c r="G989" s="56" t="s">
        <v>77</v>
      </c>
      <c r="H989" s="56" t="s">
        <v>49</v>
      </c>
      <c r="I989" s="56" t="s">
        <v>50</v>
      </c>
      <c r="J989" s="56" t="s">
        <v>64</v>
      </c>
      <c r="K989" s="56">
        <v>15.5</v>
      </c>
      <c r="L989" s="56" t="s">
        <v>52</v>
      </c>
      <c r="M989" s="56">
        <v>6.5</v>
      </c>
      <c r="N989" s="56" t="s">
        <v>52</v>
      </c>
      <c r="O989" s="56">
        <v>32.799999999999997</v>
      </c>
      <c r="P989" s="56">
        <v>591</v>
      </c>
      <c r="Q989" s="56">
        <v>18.100000000000001</v>
      </c>
      <c r="R989" s="56">
        <v>749</v>
      </c>
      <c r="Y989" s="56">
        <v>79.5</v>
      </c>
      <c r="Z989" s="56">
        <v>360</v>
      </c>
      <c r="AA989" s="56">
        <v>5.9</v>
      </c>
      <c r="AB989" s="56" t="s">
        <v>53</v>
      </c>
      <c r="AC989" s="56">
        <v>46</v>
      </c>
      <c r="AD989" s="56" t="s">
        <v>53</v>
      </c>
      <c r="AF989" s="56">
        <v>701</v>
      </c>
      <c r="AG989" s="56" t="s">
        <v>2148</v>
      </c>
      <c r="AH989" s="56">
        <v>701</v>
      </c>
      <c r="AI989" s="56" t="s">
        <v>2148</v>
      </c>
      <c r="AJ989" s="56">
        <v>591</v>
      </c>
      <c r="AL989" s="56">
        <v>749</v>
      </c>
      <c r="AT989" s="56">
        <v>360</v>
      </c>
      <c r="AV989" s="56">
        <v>801</v>
      </c>
      <c r="AW989" s="56" t="s">
        <v>2148</v>
      </c>
      <c r="AX989" s="56">
        <v>801</v>
      </c>
      <c r="AY989" s="56" t="s">
        <v>2148</v>
      </c>
      <c r="AZ989" s="56">
        <v>975.5</v>
      </c>
      <c r="BB989" s="56">
        <v>975.5</v>
      </c>
    </row>
    <row r="990" spans="1:54" ht="16" x14ac:dyDescent="0.2">
      <c r="A990" s="56">
        <v>989</v>
      </c>
      <c r="B990" s="56" t="s">
        <v>43</v>
      </c>
      <c r="C990" s="56" t="s">
        <v>43</v>
      </c>
      <c r="D990" s="56" t="s">
        <v>1481</v>
      </c>
      <c r="E990" s="56" t="s">
        <v>490</v>
      </c>
      <c r="F990" s="56" t="s">
        <v>47</v>
      </c>
      <c r="G990" s="56" t="s">
        <v>58</v>
      </c>
      <c r="H990" s="56" t="s">
        <v>82</v>
      </c>
      <c r="I990" s="56" t="s">
        <v>59</v>
      </c>
      <c r="J990" s="56" t="s">
        <v>51</v>
      </c>
      <c r="K990" s="56">
        <v>30.1</v>
      </c>
      <c r="L990" s="56">
        <v>403</v>
      </c>
      <c r="M990" s="56">
        <v>30.1</v>
      </c>
      <c r="N990" s="56">
        <v>472</v>
      </c>
      <c r="O990" s="56">
        <v>21.8</v>
      </c>
      <c r="P990" s="56">
        <v>800</v>
      </c>
      <c r="Q990" s="56">
        <v>3.6</v>
      </c>
      <c r="R990" s="56" t="s">
        <v>53</v>
      </c>
      <c r="S990" s="56">
        <v>3.7</v>
      </c>
      <c r="T990" s="56" t="s">
        <v>53</v>
      </c>
      <c r="U990" s="56">
        <v>2.6</v>
      </c>
      <c r="V990" s="56" t="s">
        <v>53</v>
      </c>
      <c r="W990" s="56">
        <v>6.9</v>
      </c>
      <c r="X990" s="56" t="s">
        <v>53</v>
      </c>
      <c r="Y990" s="56">
        <v>17.600000000000001</v>
      </c>
      <c r="Z990" s="56" t="s">
        <v>53</v>
      </c>
      <c r="AA990" s="56">
        <v>14.4</v>
      </c>
      <c r="AB990" s="56" t="s">
        <v>53</v>
      </c>
      <c r="AC990" s="56">
        <v>31.5</v>
      </c>
      <c r="AD990" s="56" t="s">
        <v>53</v>
      </c>
      <c r="AF990" s="56">
        <v>403</v>
      </c>
      <c r="AH990" s="56">
        <v>472</v>
      </c>
      <c r="AJ990" s="56">
        <v>800</v>
      </c>
      <c r="AL990" s="56">
        <v>801</v>
      </c>
      <c r="AM990" s="56" t="s">
        <v>2148</v>
      </c>
      <c r="AN990" s="56">
        <v>801</v>
      </c>
      <c r="AO990" s="56" t="s">
        <v>2148</v>
      </c>
      <c r="AP990" s="56">
        <v>801</v>
      </c>
      <c r="AQ990" s="56" t="s">
        <v>2148</v>
      </c>
      <c r="AR990" s="56">
        <v>801</v>
      </c>
      <c r="AS990" s="56" t="s">
        <v>2148</v>
      </c>
      <c r="AT990" s="56">
        <v>801</v>
      </c>
      <c r="AU990" s="56" t="s">
        <v>2148</v>
      </c>
      <c r="AV990" s="56">
        <v>801</v>
      </c>
      <c r="AW990" s="56" t="s">
        <v>2148</v>
      </c>
      <c r="AX990" s="56">
        <v>801</v>
      </c>
      <c r="AY990" s="56" t="s">
        <v>2148</v>
      </c>
      <c r="AZ990" s="56">
        <v>975.5</v>
      </c>
      <c r="BB990" s="56">
        <v>975.5</v>
      </c>
    </row>
    <row r="991" spans="1:54" ht="16" x14ac:dyDescent="0.2">
      <c r="A991" s="56">
        <v>990</v>
      </c>
      <c r="B991" s="56" t="s">
        <v>43</v>
      </c>
      <c r="C991" s="56" t="s">
        <v>89</v>
      </c>
      <c r="D991" s="56" t="s">
        <v>1197</v>
      </c>
      <c r="E991" s="56" t="s">
        <v>490</v>
      </c>
      <c r="F991" s="56" t="s">
        <v>47</v>
      </c>
      <c r="G991" s="56" t="s">
        <v>77</v>
      </c>
      <c r="H991" s="56" t="s">
        <v>49</v>
      </c>
      <c r="I991" s="56" t="s">
        <v>59</v>
      </c>
      <c r="J991" s="56" t="s">
        <v>51</v>
      </c>
      <c r="K991" s="56">
        <v>19.399999999999999</v>
      </c>
      <c r="L991" s="56">
        <v>634</v>
      </c>
      <c r="M991" s="56">
        <v>46</v>
      </c>
      <c r="N991" s="56">
        <v>293</v>
      </c>
      <c r="O991" s="56">
        <v>6.8</v>
      </c>
      <c r="P991" s="56" t="s">
        <v>53</v>
      </c>
      <c r="Q991" s="56">
        <v>4.0999999999999996</v>
      </c>
      <c r="R991" s="56" t="s">
        <v>53</v>
      </c>
      <c r="S991" s="56">
        <v>4.0999999999999996</v>
      </c>
      <c r="T991" s="56" t="s">
        <v>53</v>
      </c>
      <c r="U991" s="56">
        <v>1.9</v>
      </c>
      <c r="V991" s="56" t="s">
        <v>53</v>
      </c>
      <c r="W991" s="56">
        <v>1.7</v>
      </c>
      <c r="X991" s="56" t="s">
        <v>53</v>
      </c>
      <c r="Y991" s="56">
        <v>10.8</v>
      </c>
      <c r="Z991" s="56" t="s">
        <v>53</v>
      </c>
      <c r="AA991" s="56">
        <v>51.8</v>
      </c>
      <c r="AB991" s="56">
        <v>326</v>
      </c>
      <c r="AC991" s="56">
        <v>45.4</v>
      </c>
      <c r="AD991" s="56" t="s">
        <v>53</v>
      </c>
      <c r="AF991" s="56">
        <v>634</v>
      </c>
      <c r="AH991" s="56">
        <v>293</v>
      </c>
      <c r="AJ991" s="56">
        <v>801</v>
      </c>
      <c r="AK991" s="56" t="s">
        <v>2148</v>
      </c>
      <c r="AL991" s="56">
        <v>801</v>
      </c>
      <c r="AM991" s="56" t="s">
        <v>2148</v>
      </c>
      <c r="AN991" s="56">
        <v>801</v>
      </c>
      <c r="AO991" s="56" t="s">
        <v>2148</v>
      </c>
      <c r="AP991" s="56">
        <v>801</v>
      </c>
      <c r="AQ991" s="56" t="s">
        <v>2148</v>
      </c>
      <c r="AR991" s="56">
        <v>801</v>
      </c>
      <c r="AS991" s="56" t="s">
        <v>2148</v>
      </c>
      <c r="AT991" s="56">
        <v>801</v>
      </c>
      <c r="AU991" s="56" t="s">
        <v>2148</v>
      </c>
      <c r="AV991" s="56">
        <v>326</v>
      </c>
      <c r="AX991" s="56">
        <v>801</v>
      </c>
      <c r="AY991" s="56" t="s">
        <v>2148</v>
      </c>
      <c r="AZ991" s="56">
        <v>975.5</v>
      </c>
      <c r="BB991" s="56">
        <v>925.5</v>
      </c>
    </row>
    <row r="992" spans="1:54" ht="16" x14ac:dyDescent="0.2">
      <c r="A992" s="56">
        <v>991</v>
      </c>
      <c r="B992" s="56" t="s">
        <v>43</v>
      </c>
      <c r="D992" s="56" t="s">
        <v>281</v>
      </c>
      <c r="E992" s="56" t="s">
        <v>282</v>
      </c>
      <c r="F992" s="56" t="s">
        <v>47</v>
      </c>
      <c r="G992" s="56" t="s">
        <v>48</v>
      </c>
      <c r="H992" s="56" t="s">
        <v>62</v>
      </c>
      <c r="I992" s="56" t="s">
        <v>50</v>
      </c>
      <c r="J992" s="56" t="s">
        <v>51</v>
      </c>
      <c r="K992" s="56">
        <v>6.1</v>
      </c>
      <c r="L992" s="56" t="s">
        <v>52</v>
      </c>
      <c r="M992" s="56">
        <v>8.9</v>
      </c>
      <c r="N992" s="56" t="s">
        <v>52</v>
      </c>
      <c r="O992" s="56">
        <v>33.700000000000003</v>
      </c>
      <c r="P992" s="56">
        <v>580</v>
      </c>
      <c r="Q992" s="56">
        <v>11.2</v>
      </c>
      <c r="R992" s="56" t="s">
        <v>53</v>
      </c>
      <c r="S992" s="56">
        <v>62.5</v>
      </c>
      <c r="T992" s="56">
        <v>373</v>
      </c>
      <c r="U992" s="56">
        <v>63.5</v>
      </c>
      <c r="V992" s="56">
        <v>315</v>
      </c>
      <c r="W992" s="56">
        <v>47.3</v>
      </c>
      <c r="X992" s="56">
        <v>438</v>
      </c>
      <c r="Y992" s="56">
        <v>25.3</v>
      </c>
      <c r="Z992" s="56" t="s">
        <v>53</v>
      </c>
      <c r="AA992" s="56">
        <v>13.1</v>
      </c>
      <c r="AB992" s="56" t="s">
        <v>53</v>
      </c>
      <c r="AC992" s="56">
        <v>42.8</v>
      </c>
      <c r="AD992" s="56" t="s">
        <v>53</v>
      </c>
      <c r="AF992" s="56">
        <v>701</v>
      </c>
      <c r="AG992" s="56" t="s">
        <v>2148</v>
      </c>
      <c r="AH992" s="56">
        <v>701</v>
      </c>
      <c r="AI992" s="56" t="s">
        <v>2148</v>
      </c>
      <c r="AJ992" s="56">
        <v>580</v>
      </c>
      <c r="AL992" s="56">
        <v>801</v>
      </c>
      <c r="AM992" s="56" t="s">
        <v>2148</v>
      </c>
      <c r="AN992" s="56">
        <v>373</v>
      </c>
      <c r="AP992" s="56">
        <v>315</v>
      </c>
      <c r="AR992" s="56">
        <v>438</v>
      </c>
      <c r="AT992" s="56">
        <v>801</v>
      </c>
      <c r="AU992" s="56" t="s">
        <v>2148</v>
      </c>
      <c r="AV992" s="56">
        <v>801</v>
      </c>
      <c r="AW992" s="56" t="s">
        <v>2148</v>
      </c>
      <c r="AX992" s="56">
        <v>801</v>
      </c>
      <c r="AY992" s="56" t="s">
        <v>2148</v>
      </c>
      <c r="AZ992" s="56">
        <v>975.5</v>
      </c>
    </row>
    <row r="993" spans="1:54" ht="16" x14ac:dyDescent="0.2">
      <c r="A993" s="56">
        <v>992</v>
      </c>
      <c r="B993" s="56" t="s">
        <v>43</v>
      </c>
      <c r="C993" s="56" t="s">
        <v>89</v>
      </c>
      <c r="D993" s="56" t="s">
        <v>1042</v>
      </c>
      <c r="E993" s="56" t="s">
        <v>490</v>
      </c>
      <c r="F993" s="56" t="s">
        <v>47</v>
      </c>
      <c r="G993" s="56" t="s">
        <v>77</v>
      </c>
      <c r="H993" s="56" t="s">
        <v>62</v>
      </c>
      <c r="I993" s="56" t="s">
        <v>63</v>
      </c>
      <c r="J993" s="56" t="s">
        <v>51</v>
      </c>
      <c r="K993" s="56">
        <v>15.8</v>
      </c>
      <c r="L993" s="56" t="s">
        <v>52</v>
      </c>
      <c r="M993" s="56">
        <v>33.5</v>
      </c>
      <c r="N993" s="56">
        <v>428</v>
      </c>
      <c r="O993" s="56">
        <v>48.9</v>
      </c>
      <c r="P993" s="56">
        <v>395</v>
      </c>
      <c r="Q993" s="56">
        <v>1.2</v>
      </c>
      <c r="R993" s="56" t="s">
        <v>53</v>
      </c>
      <c r="S993" s="56">
        <v>10.7</v>
      </c>
      <c r="T993" s="56" t="s">
        <v>53</v>
      </c>
      <c r="U993" s="56">
        <v>2.1</v>
      </c>
      <c r="V993" s="56" t="s">
        <v>53</v>
      </c>
      <c r="W993" s="56">
        <v>1.8</v>
      </c>
      <c r="X993" s="56" t="s">
        <v>53</v>
      </c>
      <c r="Y993" s="56">
        <v>5.6</v>
      </c>
      <c r="Z993" s="56" t="s">
        <v>53</v>
      </c>
      <c r="AA993" s="56">
        <v>41.2</v>
      </c>
      <c r="AB993" s="56">
        <v>424</v>
      </c>
      <c r="AC993" s="56">
        <v>23.8</v>
      </c>
      <c r="AD993" s="56" t="s">
        <v>53</v>
      </c>
      <c r="AF993" s="56">
        <v>701</v>
      </c>
      <c r="AG993" s="56" t="s">
        <v>2148</v>
      </c>
      <c r="AH993" s="56">
        <v>428</v>
      </c>
      <c r="AJ993" s="56">
        <v>395</v>
      </c>
      <c r="AL993" s="56">
        <v>801</v>
      </c>
      <c r="AM993" s="56" t="s">
        <v>2148</v>
      </c>
      <c r="AN993" s="56">
        <v>801</v>
      </c>
      <c r="AO993" s="56" t="s">
        <v>2148</v>
      </c>
      <c r="AP993" s="56">
        <v>801</v>
      </c>
      <c r="AQ993" s="56" t="s">
        <v>2148</v>
      </c>
      <c r="AR993" s="56">
        <v>801</v>
      </c>
      <c r="AS993" s="56" t="s">
        <v>2148</v>
      </c>
      <c r="AT993" s="56">
        <v>801</v>
      </c>
      <c r="AU993" s="56" t="s">
        <v>2148</v>
      </c>
      <c r="AV993" s="56">
        <v>424</v>
      </c>
      <c r="AX993" s="56">
        <v>801</v>
      </c>
      <c r="AY993" s="56" t="s">
        <v>2148</v>
      </c>
      <c r="AZ993" s="56">
        <v>975.5</v>
      </c>
      <c r="BB993" s="56">
        <v>925.5</v>
      </c>
    </row>
    <row r="994" spans="1:54" ht="16" x14ac:dyDescent="0.2">
      <c r="A994" s="56">
        <v>993</v>
      </c>
      <c r="B994" s="56" t="s">
        <v>43</v>
      </c>
      <c r="C994" s="56" t="s">
        <v>89</v>
      </c>
      <c r="D994" s="56" t="s">
        <v>1452</v>
      </c>
      <c r="E994" s="56" t="s">
        <v>287</v>
      </c>
      <c r="F994" s="56" t="s">
        <v>47</v>
      </c>
      <c r="G994" s="56" t="s">
        <v>84</v>
      </c>
      <c r="H994" s="56" t="s">
        <v>82</v>
      </c>
      <c r="I994" s="56" t="s">
        <v>59</v>
      </c>
      <c r="J994" s="56" t="s">
        <v>64</v>
      </c>
      <c r="K994" s="56">
        <v>28.9</v>
      </c>
      <c r="L994" s="56">
        <v>429</v>
      </c>
      <c r="M994" s="56">
        <v>28.4</v>
      </c>
      <c r="N994" s="56">
        <v>492</v>
      </c>
      <c r="O994" s="56">
        <v>11</v>
      </c>
      <c r="P994" s="56" t="s">
        <v>53</v>
      </c>
      <c r="Q994" s="56">
        <v>1.7</v>
      </c>
      <c r="R994" s="56" t="s">
        <v>53</v>
      </c>
      <c r="Y994" s="56">
        <v>32.9</v>
      </c>
      <c r="Z994" s="56" t="s">
        <v>53</v>
      </c>
      <c r="AA994" s="56">
        <v>53</v>
      </c>
      <c r="AB994" s="56">
        <v>321</v>
      </c>
      <c r="AC994" s="56">
        <v>24.3</v>
      </c>
      <c r="AD994" s="56" t="s">
        <v>53</v>
      </c>
      <c r="AF994" s="56">
        <v>429</v>
      </c>
      <c r="AH994" s="56">
        <v>492</v>
      </c>
      <c r="AJ994" s="56">
        <v>801</v>
      </c>
      <c r="AK994" s="56" t="s">
        <v>2148</v>
      </c>
      <c r="AL994" s="56">
        <v>801</v>
      </c>
      <c r="AM994" s="56" t="s">
        <v>2148</v>
      </c>
      <c r="AT994" s="56">
        <v>801</v>
      </c>
      <c r="AU994" s="56" t="s">
        <v>2148</v>
      </c>
      <c r="AV994" s="56">
        <v>321</v>
      </c>
      <c r="AX994" s="56">
        <v>801</v>
      </c>
      <c r="AY994" s="56" t="s">
        <v>2148</v>
      </c>
      <c r="AZ994" s="56">
        <v>975.5</v>
      </c>
      <c r="BB994" s="56">
        <v>925.5</v>
      </c>
    </row>
    <row r="995" spans="1:54" ht="16" x14ac:dyDescent="0.2">
      <c r="A995" s="56">
        <v>994</v>
      </c>
      <c r="B995" s="56" t="s">
        <v>43</v>
      </c>
      <c r="C995" s="56" t="s">
        <v>43</v>
      </c>
      <c r="D995" s="56" t="s">
        <v>1166</v>
      </c>
      <c r="E995" s="56" t="s">
        <v>125</v>
      </c>
      <c r="F995" s="56" t="s">
        <v>47</v>
      </c>
      <c r="G995" s="56" t="s">
        <v>48</v>
      </c>
      <c r="H995" s="56" t="s">
        <v>88</v>
      </c>
      <c r="I995" s="56" t="s">
        <v>59</v>
      </c>
      <c r="J995" s="56" t="s">
        <v>51</v>
      </c>
      <c r="K995" s="56">
        <v>18.399999999999999</v>
      </c>
      <c r="L995" s="56">
        <v>664</v>
      </c>
      <c r="M995" s="56">
        <v>35.9</v>
      </c>
      <c r="N995" s="56">
        <v>401</v>
      </c>
      <c r="O995" s="56">
        <v>18.5</v>
      </c>
      <c r="P995" s="56" t="s">
        <v>53</v>
      </c>
      <c r="Q995" s="56">
        <v>3.8</v>
      </c>
      <c r="R995" s="56" t="s">
        <v>53</v>
      </c>
      <c r="S995" s="56">
        <v>41.2</v>
      </c>
      <c r="T995" s="56">
        <v>488</v>
      </c>
      <c r="U995" s="56">
        <v>13.6</v>
      </c>
      <c r="V995" s="56" t="s">
        <v>53</v>
      </c>
      <c r="W995" s="56">
        <v>10.3</v>
      </c>
      <c r="X995" s="56" t="s">
        <v>53</v>
      </c>
      <c r="Y995" s="56">
        <v>5.3</v>
      </c>
      <c r="Z995" s="56" t="s">
        <v>53</v>
      </c>
      <c r="AA995" s="56">
        <v>41.5</v>
      </c>
      <c r="AB995" s="56">
        <v>420</v>
      </c>
      <c r="AC995" s="56">
        <v>18.5</v>
      </c>
      <c r="AD995" s="56" t="s">
        <v>53</v>
      </c>
      <c r="AF995" s="56">
        <v>664</v>
      </c>
      <c r="AH995" s="56">
        <v>401</v>
      </c>
      <c r="AJ995" s="56">
        <v>801</v>
      </c>
      <c r="AK995" s="56" t="s">
        <v>2148</v>
      </c>
      <c r="AL995" s="56">
        <v>801</v>
      </c>
      <c r="AM995" s="56" t="s">
        <v>2148</v>
      </c>
      <c r="AN995" s="56">
        <v>488</v>
      </c>
      <c r="AP995" s="56">
        <v>801</v>
      </c>
      <c r="AQ995" s="56" t="s">
        <v>2148</v>
      </c>
      <c r="AR995" s="56">
        <v>801</v>
      </c>
      <c r="AS995" s="56" t="s">
        <v>2148</v>
      </c>
      <c r="AT995" s="56">
        <v>801</v>
      </c>
      <c r="AU995" s="56" t="s">
        <v>2148</v>
      </c>
      <c r="AV995" s="56">
        <v>420</v>
      </c>
      <c r="AX995" s="56">
        <v>801</v>
      </c>
      <c r="AY995" s="56" t="s">
        <v>2148</v>
      </c>
      <c r="AZ995" s="56">
        <v>975.5</v>
      </c>
      <c r="BB995" s="56">
        <v>975.5</v>
      </c>
    </row>
    <row r="996" spans="1:54" ht="16" x14ac:dyDescent="0.2">
      <c r="A996" s="56">
        <v>995</v>
      </c>
      <c r="B996" s="56" t="s">
        <v>43</v>
      </c>
      <c r="C996" s="56" t="s">
        <v>44</v>
      </c>
      <c r="D996" s="56" t="s">
        <v>633</v>
      </c>
      <c r="E996" s="56" t="s">
        <v>133</v>
      </c>
      <c r="F996" s="56" t="s">
        <v>69</v>
      </c>
      <c r="G996" s="56" t="s">
        <v>77</v>
      </c>
      <c r="H996" s="56" t="s">
        <v>82</v>
      </c>
      <c r="I996" s="56" t="s">
        <v>59</v>
      </c>
      <c r="J996" s="56" t="s">
        <v>64</v>
      </c>
      <c r="K996" s="56">
        <v>9.3000000000000007</v>
      </c>
      <c r="L996" s="56" t="s">
        <v>52</v>
      </c>
      <c r="M996" s="56">
        <v>4.7</v>
      </c>
      <c r="N996" s="56" t="s">
        <v>52</v>
      </c>
      <c r="O996" s="56">
        <v>3.6</v>
      </c>
      <c r="P996" s="56" t="s">
        <v>53</v>
      </c>
      <c r="Q996" s="56">
        <v>47.3</v>
      </c>
      <c r="R996" s="56">
        <v>399</v>
      </c>
      <c r="S996" s="56">
        <v>3.8</v>
      </c>
      <c r="T996" s="56" t="s">
        <v>53</v>
      </c>
      <c r="U996" s="56">
        <v>6.8</v>
      </c>
      <c r="V996" s="56" t="s">
        <v>53</v>
      </c>
      <c r="W996" s="56">
        <v>12.3</v>
      </c>
      <c r="X996" s="56" t="s">
        <v>53</v>
      </c>
      <c r="Y996" s="56">
        <v>65.5</v>
      </c>
      <c r="Z996" s="56">
        <v>614</v>
      </c>
      <c r="AA996" s="56">
        <v>7</v>
      </c>
      <c r="AB996" s="56" t="s">
        <v>53</v>
      </c>
      <c r="AC996" s="56">
        <v>54.2</v>
      </c>
      <c r="AD996" s="56" t="s">
        <v>453</v>
      </c>
      <c r="AF996" s="56">
        <v>701</v>
      </c>
      <c r="AG996" s="56" t="s">
        <v>2148</v>
      </c>
      <c r="AH996" s="56">
        <v>701</v>
      </c>
      <c r="AI996" s="56" t="s">
        <v>2148</v>
      </c>
      <c r="AJ996" s="56">
        <v>801</v>
      </c>
      <c r="AK996" s="56" t="s">
        <v>2148</v>
      </c>
      <c r="AL996" s="56">
        <v>399</v>
      </c>
      <c r="AN996" s="56">
        <v>801</v>
      </c>
      <c r="AO996" s="56" t="s">
        <v>2148</v>
      </c>
      <c r="AP996" s="56">
        <v>801</v>
      </c>
      <c r="AQ996" s="56" t="s">
        <v>2148</v>
      </c>
      <c r="AR996" s="56">
        <v>801</v>
      </c>
      <c r="AS996" s="56" t="s">
        <v>2148</v>
      </c>
      <c r="AT996" s="56">
        <v>614</v>
      </c>
      <c r="AV996" s="56">
        <v>801</v>
      </c>
      <c r="AW996" s="56" t="s">
        <v>2148</v>
      </c>
      <c r="AX996" s="56">
        <v>619</v>
      </c>
      <c r="AY996" s="56" t="s">
        <v>2147</v>
      </c>
      <c r="AZ996" s="56">
        <v>975.5</v>
      </c>
      <c r="BB996" s="56">
        <v>875.5</v>
      </c>
    </row>
    <row r="997" spans="1:54" ht="16" x14ac:dyDescent="0.2">
      <c r="A997" s="56">
        <v>996</v>
      </c>
      <c r="B997" s="56" t="s">
        <v>43</v>
      </c>
      <c r="C997" s="56" t="s">
        <v>89</v>
      </c>
      <c r="D997" s="56" t="s">
        <v>781</v>
      </c>
      <c r="E997" s="56" t="s">
        <v>133</v>
      </c>
      <c r="F997" s="56" t="s">
        <v>69</v>
      </c>
      <c r="G997" s="56" t="s">
        <v>58</v>
      </c>
      <c r="H997" s="56" t="s">
        <v>49</v>
      </c>
      <c r="I997" s="56" t="s">
        <v>50</v>
      </c>
      <c r="J997" s="56" t="s">
        <v>64</v>
      </c>
      <c r="K997" s="56">
        <v>11.1</v>
      </c>
      <c r="L997" s="56" t="s">
        <v>52</v>
      </c>
      <c r="M997" s="56">
        <v>4.5</v>
      </c>
      <c r="N997" s="56" t="s">
        <v>52</v>
      </c>
      <c r="O997" s="56">
        <v>10.6</v>
      </c>
      <c r="P997" s="56" t="s">
        <v>53</v>
      </c>
      <c r="Q997" s="56">
        <v>34.9</v>
      </c>
      <c r="R997" s="56">
        <v>526</v>
      </c>
      <c r="S997" s="56">
        <v>9.1999999999999993</v>
      </c>
      <c r="T997" s="56" t="s">
        <v>53</v>
      </c>
      <c r="U997" s="56">
        <v>7.9</v>
      </c>
      <c r="V997" s="56" t="s">
        <v>53</v>
      </c>
      <c r="W997" s="56">
        <v>13.5</v>
      </c>
      <c r="X997" s="56" t="s">
        <v>53</v>
      </c>
      <c r="Y997" s="56">
        <v>79.099999999999994</v>
      </c>
      <c r="Z997" s="56">
        <v>367</v>
      </c>
      <c r="AA997" s="56">
        <v>1.7</v>
      </c>
      <c r="AB997" s="56" t="s">
        <v>53</v>
      </c>
      <c r="AC997" s="56">
        <v>57.5</v>
      </c>
      <c r="AD997" s="56" t="s">
        <v>782</v>
      </c>
      <c r="AF997" s="56">
        <v>701</v>
      </c>
      <c r="AG997" s="56" t="s">
        <v>2148</v>
      </c>
      <c r="AH997" s="56">
        <v>701</v>
      </c>
      <c r="AI997" s="56" t="s">
        <v>2148</v>
      </c>
      <c r="AJ997" s="56">
        <v>801</v>
      </c>
      <c r="AK997" s="56" t="s">
        <v>2148</v>
      </c>
      <c r="AL997" s="56">
        <v>526</v>
      </c>
      <c r="AN997" s="56">
        <v>801</v>
      </c>
      <c r="AO997" s="56" t="s">
        <v>2148</v>
      </c>
      <c r="AP997" s="56">
        <v>801</v>
      </c>
      <c r="AQ997" s="56" t="s">
        <v>2148</v>
      </c>
      <c r="AR997" s="56">
        <v>801</v>
      </c>
      <c r="AS997" s="56" t="s">
        <v>2148</v>
      </c>
      <c r="AT997" s="56">
        <v>367</v>
      </c>
      <c r="AV997" s="56">
        <v>801</v>
      </c>
      <c r="AW997" s="56" t="s">
        <v>2148</v>
      </c>
      <c r="AX997" s="56">
        <v>550</v>
      </c>
      <c r="AY997" s="56" t="s">
        <v>2147</v>
      </c>
      <c r="AZ997" s="56">
        <v>975.5</v>
      </c>
      <c r="BB997" s="56">
        <v>925.5</v>
      </c>
    </row>
    <row r="998" spans="1:54" ht="16" x14ac:dyDescent="0.2">
      <c r="A998" s="56">
        <v>997</v>
      </c>
      <c r="B998" s="56" t="s">
        <v>43</v>
      </c>
      <c r="C998" s="56" t="s">
        <v>43</v>
      </c>
      <c r="D998" s="56" t="s">
        <v>971</v>
      </c>
      <c r="E998" s="56" t="s">
        <v>972</v>
      </c>
      <c r="F998" s="56" t="s">
        <v>76</v>
      </c>
      <c r="G998" s="56" t="s">
        <v>77</v>
      </c>
      <c r="H998" s="56" t="s">
        <v>49</v>
      </c>
      <c r="I998" s="56" t="s">
        <v>59</v>
      </c>
      <c r="J998" s="56" t="s">
        <v>64</v>
      </c>
      <c r="K998" s="56">
        <v>14.3</v>
      </c>
      <c r="L998" s="56" t="s">
        <v>52</v>
      </c>
      <c r="M998" s="56">
        <v>15.1</v>
      </c>
      <c r="N998" s="56" t="s">
        <v>52</v>
      </c>
      <c r="O998" s="56">
        <v>8.1</v>
      </c>
      <c r="P998" s="56" t="s">
        <v>53</v>
      </c>
      <c r="Q998" s="56">
        <v>5</v>
      </c>
      <c r="R998" s="56" t="s">
        <v>53</v>
      </c>
      <c r="S998" s="56">
        <v>94.1</v>
      </c>
      <c r="T998" s="56">
        <v>191</v>
      </c>
      <c r="U998" s="56">
        <v>10.5</v>
      </c>
      <c r="V998" s="56" t="s">
        <v>53</v>
      </c>
      <c r="W998" s="56">
        <v>14</v>
      </c>
      <c r="X998" s="56" t="s">
        <v>53</v>
      </c>
      <c r="Y998" s="56">
        <v>38.700000000000003</v>
      </c>
      <c r="Z998" s="56" t="s">
        <v>53</v>
      </c>
      <c r="AA998" s="56">
        <v>55.5</v>
      </c>
      <c r="AB998" s="56">
        <v>299</v>
      </c>
      <c r="AC998" s="56">
        <v>28.9</v>
      </c>
      <c r="AD998" s="56" t="s">
        <v>53</v>
      </c>
      <c r="AF998" s="56">
        <v>701</v>
      </c>
      <c r="AG998" s="56" t="s">
        <v>2148</v>
      </c>
      <c r="AH998" s="56">
        <v>701</v>
      </c>
      <c r="AI998" s="56" t="s">
        <v>2148</v>
      </c>
      <c r="AJ998" s="56">
        <v>801</v>
      </c>
      <c r="AK998" s="56" t="s">
        <v>2148</v>
      </c>
      <c r="AL998" s="56">
        <v>801</v>
      </c>
      <c r="AM998" s="56" t="s">
        <v>2148</v>
      </c>
      <c r="AN998" s="56">
        <v>191</v>
      </c>
      <c r="AP998" s="56">
        <v>801</v>
      </c>
      <c r="AQ998" s="56" t="s">
        <v>2148</v>
      </c>
      <c r="AR998" s="56">
        <v>801</v>
      </c>
      <c r="AS998" s="56" t="s">
        <v>2148</v>
      </c>
      <c r="AT998" s="56">
        <v>801</v>
      </c>
      <c r="AU998" s="56" t="s">
        <v>2148</v>
      </c>
      <c r="AV998" s="56">
        <v>299</v>
      </c>
      <c r="AX998" s="56">
        <v>801</v>
      </c>
      <c r="AY998" s="56" t="s">
        <v>2148</v>
      </c>
      <c r="AZ998" s="56">
        <v>975.5</v>
      </c>
      <c r="BB998" s="56">
        <v>975.5</v>
      </c>
    </row>
    <row r="999" spans="1:54" ht="16" x14ac:dyDescent="0.2">
      <c r="A999" s="56">
        <v>998</v>
      </c>
      <c r="B999" s="56" t="s">
        <v>43</v>
      </c>
      <c r="D999" s="56" t="s">
        <v>1296</v>
      </c>
      <c r="E999" s="56" t="s">
        <v>355</v>
      </c>
      <c r="F999" s="56" t="s">
        <v>76</v>
      </c>
      <c r="G999" s="56" t="s">
        <v>48</v>
      </c>
      <c r="H999" s="56" t="s">
        <v>62</v>
      </c>
      <c r="I999" s="56" t="s">
        <v>59</v>
      </c>
      <c r="J999" s="56" t="s">
        <v>51</v>
      </c>
      <c r="K999" s="56">
        <v>22.5</v>
      </c>
      <c r="L999" s="56">
        <v>557</v>
      </c>
      <c r="M999" s="56">
        <v>6.1</v>
      </c>
      <c r="N999" s="56" t="s">
        <v>52</v>
      </c>
      <c r="O999" s="56">
        <v>48.9</v>
      </c>
      <c r="P999" s="56">
        <v>398</v>
      </c>
      <c r="Q999" s="56">
        <v>2.1</v>
      </c>
      <c r="R999" s="56" t="s">
        <v>53</v>
      </c>
      <c r="S999" s="56">
        <v>23.4</v>
      </c>
      <c r="T999" s="56">
        <v>671</v>
      </c>
      <c r="U999" s="56">
        <v>87.3</v>
      </c>
      <c r="V999" s="56">
        <v>184</v>
      </c>
      <c r="W999" s="56">
        <v>86.3</v>
      </c>
      <c r="X999" s="56">
        <v>166</v>
      </c>
      <c r="Y999" s="56">
        <v>7.2</v>
      </c>
      <c r="Z999" s="56" t="s">
        <v>53</v>
      </c>
      <c r="AA999" s="56">
        <v>4.8</v>
      </c>
      <c r="AB999" s="56" t="s">
        <v>53</v>
      </c>
      <c r="AF999" s="56">
        <v>557</v>
      </c>
      <c r="AH999" s="56">
        <v>701</v>
      </c>
      <c r="AI999" s="56" t="s">
        <v>2148</v>
      </c>
      <c r="AJ999" s="56">
        <v>398</v>
      </c>
      <c r="AL999" s="56">
        <v>801</v>
      </c>
      <c r="AM999" s="56" t="s">
        <v>2148</v>
      </c>
      <c r="AN999" s="56">
        <v>671</v>
      </c>
      <c r="AP999" s="56">
        <v>184</v>
      </c>
      <c r="AR999" s="56">
        <v>166</v>
      </c>
      <c r="AT999" s="56">
        <v>801</v>
      </c>
      <c r="AU999" s="56" t="s">
        <v>2148</v>
      </c>
      <c r="AV999" s="56">
        <v>801</v>
      </c>
      <c r="AW999" s="56" t="s">
        <v>2148</v>
      </c>
      <c r="AZ999" s="56">
        <v>975.5</v>
      </c>
    </row>
    <row r="1000" spans="1:54" ht="16" x14ac:dyDescent="0.2">
      <c r="A1000" s="56">
        <v>999</v>
      </c>
      <c r="B1000" s="56" t="s">
        <v>43</v>
      </c>
      <c r="C1000" s="56" t="s">
        <v>89</v>
      </c>
      <c r="D1000" s="56" t="s">
        <v>578</v>
      </c>
      <c r="E1000" s="56" t="s">
        <v>174</v>
      </c>
      <c r="F1000" s="56" t="s">
        <v>76</v>
      </c>
      <c r="G1000" s="56" t="s">
        <v>77</v>
      </c>
      <c r="H1000" s="56" t="s">
        <v>82</v>
      </c>
      <c r="I1000" s="56" t="s">
        <v>59</v>
      </c>
      <c r="J1000" s="56" t="s">
        <v>64</v>
      </c>
      <c r="K1000" s="56">
        <v>8.6999999999999993</v>
      </c>
      <c r="L1000" s="56" t="s">
        <v>52</v>
      </c>
      <c r="M1000" s="56">
        <v>4.3</v>
      </c>
      <c r="N1000" s="56" t="s">
        <v>52</v>
      </c>
      <c r="O1000" s="56">
        <v>41.1</v>
      </c>
      <c r="P1000" s="56">
        <v>492</v>
      </c>
      <c r="Q1000" s="56">
        <v>5</v>
      </c>
      <c r="R1000" s="56" t="s">
        <v>53</v>
      </c>
      <c r="S1000" s="56">
        <v>100</v>
      </c>
      <c r="T1000" s="56">
        <v>46</v>
      </c>
      <c r="U1000" s="56">
        <v>5.4</v>
      </c>
      <c r="V1000" s="56" t="s">
        <v>53</v>
      </c>
      <c r="W1000" s="56">
        <v>9.8000000000000007</v>
      </c>
      <c r="X1000" s="56" t="s">
        <v>53</v>
      </c>
      <c r="Y1000" s="56">
        <v>62.3</v>
      </c>
      <c r="Z1000" s="56">
        <v>660</v>
      </c>
      <c r="AA1000" s="56">
        <v>2.9</v>
      </c>
      <c r="AB1000" s="56" t="s">
        <v>53</v>
      </c>
      <c r="AC1000" s="56">
        <v>45.6</v>
      </c>
      <c r="AD1000" s="56" t="s">
        <v>53</v>
      </c>
      <c r="AF1000" s="56">
        <v>701</v>
      </c>
      <c r="AG1000" s="56" t="s">
        <v>2148</v>
      </c>
      <c r="AH1000" s="56">
        <v>701</v>
      </c>
      <c r="AI1000" s="56" t="s">
        <v>2148</v>
      </c>
      <c r="AJ1000" s="56">
        <v>492</v>
      </c>
      <c r="AL1000" s="56">
        <v>801</v>
      </c>
      <c r="AM1000" s="56" t="s">
        <v>2148</v>
      </c>
      <c r="AN1000" s="56">
        <v>46</v>
      </c>
      <c r="AP1000" s="56">
        <v>801</v>
      </c>
      <c r="AQ1000" s="56" t="s">
        <v>2148</v>
      </c>
      <c r="AR1000" s="56">
        <v>801</v>
      </c>
      <c r="AS1000" s="56" t="s">
        <v>2148</v>
      </c>
      <c r="AT1000" s="56">
        <v>660</v>
      </c>
      <c r="AV1000" s="56">
        <v>801</v>
      </c>
      <c r="AW1000" s="56" t="s">
        <v>2148</v>
      </c>
      <c r="AX1000" s="56">
        <v>801</v>
      </c>
      <c r="AY1000" s="56" t="s">
        <v>2148</v>
      </c>
      <c r="AZ1000" s="56">
        <v>975.5</v>
      </c>
      <c r="BB1000" s="56">
        <v>925.5</v>
      </c>
    </row>
    <row r="1001" spans="1:54" ht="16" x14ac:dyDescent="0.2">
      <c r="A1001" s="56">
        <v>1000</v>
      </c>
      <c r="B1001" s="56" t="s">
        <v>43</v>
      </c>
      <c r="C1001" s="56" t="s">
        <v>43</v>
      </c>
      <c r="D1001" s="56" t="s">
        <v>1135</v>
      </c>
      <c r="E1001" s="56" t="s">
        <v>147</v>
      </c>
      <c r="F1001" s="56" t="s">
        <v>76</v>
      </c>
      <c r="G1001" s="56" t="s">
        <v>77</v>
      </c>
      <c r="H1001" s="56" t="s">
        <v>49</v>
      </c>
      <c r="I1001" s="56" t="s">
        <v>50</v>
      </c>
      <c r="J1001" s="56" t="s">
        <v>51</v>
      </c>
      <c r="K1001" s="56">
        <v>17.8</v>
      </c>
      <c r="L1001" s="56">
        <v>685</v>
      </c>
      <c r="M1001" s="56">
        <v>23.4</v>
      </c>
      <c r="N1001" s="56">
        <v>574</v>
      </c>
      <c r="O1001" s="56">
        <v>14.3</v>
      </c>
      <c r="P1001" s="56" t="s">
        <v>53</v>
      </c>
      <c r="Q1001" s="56">
        <v>8.5</v>
      </c>
      <c r="R1001" s="56" t="s">
        <v>53</v>
      </c>
      <c r="S1001" s="56">
        <v>8</v>
      </c>
      <c r="T1001" s="56" t="s">
        <v>53</v>
      </c>
      <c r="U1001" s="56">
        <v>6</v>
      </c>
      <c r="V1001" s="56" t="s">
        <v>53</v>
      </c>
      <c r="W1001" s="56">
        <v>9.6999999999999993</v>
      </c>
      <c r="X1001" s="56" t="s">
        <v>53</v>
      </c>
      <c r="Y1001" s="56">
        <v>76.400000000000006</v>
      </c>
      <c r="Z1001" s="56">
        <v>415</v>
      </c>
      <c r="AA1001" s="56">
        <v>3.4</v>
      </c>
      <c r="AB1001" s="56" t="s">
        <v>53</v>
      </c>
      <c r="AC1001" s="56">
        <v>62.2</v>
      </c>
      <c r="AD1001" s="56" t="s">
        <v>913</v>
      </c>
      <c r="AF1001" s="56">
        <v>685</v>
      </c>
      <c r="AH1001" s="56">
        <v>574</v>
      </c>
      <c r="AJ1001" s="56">
        <v>801</v>
      </c>
      <c r="AK1001" s="56" t="s">
        <v>2148</v>
      </c>
      <c r="AL1001" s="56">
        <v>801</v>
      </c>
      <c r="AM1001" s="56" t="s">
        <v>2148</v>
      </c>
      <c r="AN1001" s="56">
        <v>801</v>
      </c>
      <c r="AO1001" s="56" t="s">
        <v>2148</v>
      </c>
      <c r="AP1001" s="56">
        <v>801</v>
      </c>
      <c r="AQ1001" s="56" t="s">
        <v>2148</v>
      </c>
      <c r="AR1001" s="56">
        <v>801</v>
      </c>
      <c r="AS1001" s="56" t="s">
        <v>2148</v>
      </c>
      <c r="AT1001" s="56">
        <v>415</v>
      </c>
      <c r="AV1001" s="56">
        <v>801</v>
      </c>
      <c r="AW1001" s="56" t="s">
        <v>2148</v>
      </c>
      <c r="AX1001" s="56">
        <v>454</v>
      </c>
      <c r="AY1001" s="56" t="s">
        <v>2147</v>
      </c>
      <c r="AZ1001" s="56">
        <v>975.5</v>
      </c>
      <c r="BB1001" s="56">
        <v>975.5</v>
      </c>
    </row>
    <row r="1002" spans="1:54" ht="16" x14ac:dyDescent="0.2">
      <c r="A1002" s="56">
        <v>1001</v>
      </c>
      <c r="B1002" s="56" t="s">
        <v>43</v>
      </c>
      <c r="C1002" s="56" t="s">
        <v>65</v>
      </c>
      <c r="D1002" s="56" t="s">
        <v>945</v>
      </c>
      <c r="E1002" s="56" t="s">
        <v>46</v>
      </c>
      <c r="F1002" s="56" t="s">
        <v>47</v>
      </c>
      <c r="G1002" s="56" t="s">
        <v>77</v>
      </c>
      <c r="H1002" s="56" t="s">
        <v>82</v>
      </c>
      <c r="I1002" s="56" t="s">
        <v>59</v>
      </c>
      <c r="J1002" s="56" t="s">
        <v>64</v>
      </c>
      <c r="K1002" s="56">
        <v>13.8</v>
      </c>
      <c r="L1002" s="56" t="s">
        <v>52</v>
      </c>
      <c r="M1002" s="56">
        <v>23.5</v>
      </c>
      <c r="N1002" s="56">
        <v>571</v>
      </c>
      <c r="O1002" s="56">
        <v>14.4</v>
      </c>
      <c r="P1002" s="56" t="s">
        <v>53</v>
      </c>
      <c r="Q1002" s="56">
        <v>23.3</v>
      </c>
      <c r="R1002" s="56">
        <v>668</v>
      </c>
      <c r="S1002" s="56">
        <v>7.2</v>
      </c>
      <c r="T1002" s="56" t="s">
        <v>53</v>
      </c>
      <c r="U1002" s="56">
        <v>27.1</v>
      </c>
      <c r="V1002" s="56">
        <v>629</v>
      </c>
      <c r="W1002" s="56">
        <v>20.3</v>
      </c>
      <c r="X1002" s="56">
        <v>759</v>
      </c>
      <c r="Y1002" s="56">
        <v>35.299999999999997</v>
      </c>
      <c r="Z1002" s="56" t="s">
        <v>53</v>
      </c>
      <c r="AA1002" s="56">
        <v>7.4</v>
      </c>
      <c r="AB1002" s="56" t="s">
        <v>53</v>
      </c>
      <c r="AC1002" s="56">
        <v>49.4</v>
      </c>
      <c r="AD1002" s="56" t="s">
        <v>669</v>
      </c>
      <c r="AF1002" s="56">
        <v>701</v>
      </c>
      <c r="AG1002" s="56" t="s">
        <v>2148</v>
      </c>
      <c r="AH1002" s="56">
        <v>571</v>
      </c>
      <c r="AJ1002" s="56">
        <v>801</v>
      </c>
      <c r="AK1002" s="56" t="s">
        <v>2148</v>
      </c>
      <c r="AL1002" s="56">
        <v>668</v>
      </c>
      <c r="AN1002" s="56">
        <v>801</v>
      </c>
      <c r="AO1002" s="56" t="s">
        <v>2148</v>
      </c>
      <c r="AP1002" s="56">
        <v>629</v>
      </c>
      <c r="AR1002" s="56">
        <v>759</v>
      </c>
      <c r="AT1002" s="56">
        <v>801</v>
      </c>
      <c r="AU1002" s="56" t="s">
        <v>2148</v>
      </c>
      <c r="AV1002" s="56">
        <v>801</v>
      </c>
      <c r="AW1002" s="56" t="s">
        <v>2148</v>
      </c>
      <c r="AX1002" s="56">
        <v>719</v>
      </c>
      <c r="AY1002" s="56" t="s">
        <v>2147</v>
      </c>
      <c r="AZ1002" s="56">
        <v>975.5</v>
      </c>
      <c r="BB1002" s="56">
        <v>1100.5</v>
      </c>
    </row>
    <row r="1003" spans="1:54" ht="16" x14ac:dyDescent="0.2">
      <c r="A1003" s="56">
        <v>1002</v>
      </c>
      <c r="B1003" s="56" t="s">
        <v>43</v>
      </c>
      <c r="C1003" s="56" t="s">
        <v>43</v>
      </c>
      <c r="D1003" s="56" t="s">
        <v>836</v>
      </c>
      <c r="E1003" s="56" t="s">
        <v>425</v>
      </c>
      <c r="F1003" s="56" t="s">
        <v>170</v>
      </c>
      <c r="G1003" s="56" t="s">
        <v>77</v>
      </c>
      <c r="H1003" s="56" t="s">
        <v>49</v>
      </c>
      <c r="I1003" s="56" t="s">
        <v>50</v>
      </c>
      <c r="J1003" s="56" t="s">
        <v>64</v>
      </c>
      <c r="K1003" s="56">
        <v>12</v>
      </c>
      <c r="L1003" s="56" t="s">
        <v>52</v>
      </c>
      <c r="M1003" s="56">
        <v>6.4</v>
      </c>
      <c r="N1003" s="56" t="s">
        <v>52</v>
      </c>
      <c r="O1003" s="56">
        <v>6.1</v>
      </c>
      <c r="P1003" s="56" t="s">
        <v>53</v>
      </c>
      <c r="Q1003" s="56">
        <v>23.9</v>
      </c>
      <c r="R1003" s="56">
        <v>656</v>
      </c>
      <c r="S1003" s="56">
        <v>30.3</v>
      </c>
      <c r="T1003" s="56">
        <v>583</v>
      </c>
      <c r="U1003" s="56">
        <v>5.5</v>
      </c>
      <c r="V1003" s="56" t="s">
        <v>53</v>
      </c>
      <c r="W1003" s="56">
        <v>10.5</v>
      </c>
      <c r="X1003" s="56" t="s">
        <v>53</v>
      </c>
      <c r="Y1003" s="56">
        <v>84.4</v>
      </c>
      <c r="Z1003" s="56">
        <v>267</v>
      </c>
      <c r="AA1003" s="56">
        <v>28.1</v>
      </c>
      <c r="AB1003" s="56">
        <v>592</v>
      </c>
      <c r="AC1003" s="56">
        <v>35.700000000000003</v>
      </c>
      <c r="AD1003" s="56" t="s">
        <v>53</v>
      </c>
      <c r="AF1003" s="56">
        <v>701</v>
      </c>
      <c r="AG1003" s="56" t="s">
        <v>2148</v>
      </c>
      <c r="AH1003" s="56">
        <v>701</v>
      </c>
      <c r="AI1003" s="56" t="s">
        <v>2148</v>
      </c>
      <c r="AJ1003" s="56">
        <v>801</v>
      </c>
      <c r="AK1003" s="56" t="s">
        <v>2148</v>
      </c>
      <c r="AL1003" s="56">
        <v>656</v>
      </c>
      <c r="AN1003" s="56">
        <v>583</v>
      </c>
      <c r="AP1003" s="56">
        <v>801</v>
      </c>
      <c r="AQ1003" s="56" t="s">
        <v>2148</v>
      </c>
      <c r="AR1003" s="56">
        <v>801</v>
      </c>
      <c r="AS1003" s="56" t="s">
        <v>2148</v>
      </c>
      <c r="AT1003" s="56">
        <v>267</v>
      </c>
      <c r="AV1003" s="56">
        <v>592</v>
      </c>
      <c r="AX1003" s="56">
        <v>801</v>
      </c>
      <c r="AY1003" s="56" t="s">
        <v>2148</v>
      </c>
      <c r="AZ1003" s="56">
        <v>975.5</v>
      </c>
      <c r="BB1003" s="56">
        <v>975.5</v>
      </c>
    </row>
    <row r="1004" spans="1:54" ht="16" x14ac:dyDescent="0.2">
      <c r="A1004" s="56">
        <v>1003</v>
      </c>
      <c r="B1004" s="56" t="s">
        <v>43</v>
      </c>
      <c r="C1004" s="56" t="s">
        <v>93</v>
      </c>
      <c r="D1004" s="56" t="s">
        <v>416</v>
      </c>
      <c r="E1004" s="56" t="s">
        <v>75</v>
      </c>
      <c r="F1004" s="56" t="s">
        <v>76</v>
      </c>
      <c r="G1004" s="56" t="s">
        <v>84</v>
      </c>
      <c r="H1004" s="56" t="s">
        <v>49</v>
      </c>
      <c r="I1004" s="56" t="s">
        <v>50</v>
      </c>
      <c r="J1004" s="56" t="s">
        <v>64</v>
      </c>
      <c r="K1004" s="56">
        <v>7.2</v>
      </c>
      <c r="L1004" s="56" t="s">
        <v>52</v>
      </c>
      <c r="M1004" s="56">
        <v>4.5999999999999996</v>
      </c>
      <c r="N1004" s="56" t="s">
        <v>52</v>
      </c>
      <c r="O1004" s="56">
        <v>24.1</v>
      </c>
      <c r="P1004" s="56">
        <v>751</v>
      </c>
      <c r="Q1004" s="56">
        <v>41.2</v>
      </c>
      <c r="R1004" s="56">
        <v>457</v>
      </c>
      <c r="U1004" s="56">
        <v>4.4000000000000004</v>
      </c>
      <c r="V1004" s="56" t="s">
        <v>53</v>
      </c>
      <c r="W1004" s="56">
        <v>3.5</v>
      </c>
      <c r="X1004" s="56" t="s">
        <v>53</v>
      </c>
      <c r="Y1004" s="56">
        <v>64.2</v>
      </c>
      <c r="Z1004" s="56">
        <v>632</v>
      </c>
      <c r="AA1004" s="56">
        <v>10.1</v>
      </c>
      <c r="AB1004" s="56" t="s">
        <v>53</v>
      </c>
      <c r="AC1004" s="56">
        <v>34.9</v>
      </c>
      <c r="AD1004" s="56" t="s">
        <v>53</v>
      </c>
      <c r="AF1004" s="56">
        <v>701</v>
      </c>
      <c r="AG1004" s="56" t="s">
        <v>2148</v>
      </c>
      <c r="AH1004" s="56">
        <v>701</v>
      </c>
      <c r="AI1004" s="56" t="s">
        <v>2148</v>
      </c>
      <c r="AJ1004" s="56">
        <v>751</v>
      </c>
      <c r="AL1004" s="56">
        <v>457</v>
      </c>
      <c r="AP1004" s="56">
        <v>801</v>
      </c>
      <c r="AQ1004" s="56" t="s">
        <v>2148</v>
      </c>
      <c r="AR1004" s="56">
        <v>801</v>
      </c>
      <c r="AS1004" s="56" t="s">
        <v>2148</v>
      </c>
      <c r="AT1004" s="56">
        <v>632</v>
      </c>
      <c r="AV1004" s="56">
        <v>801</v>
      </c>
      <c r="AW1004" s="56" t="s">
        <v>2148</v>
      </c>
      <c r="AX1004" s="56">
        <v>801</v>
      </c>
      <c r="AY1004" s="56" t="s">
        <v>2148</v>
      </c>
      <c r="AZ1004" s="56">
        <v>975.5</v>
      </c>
      <c r="BB1004" s="56">
        <v>825.5</v>
      </c>
    </row>
    <row r="1005" spans="1:54" ht="16" x14ac:dyDescent="0.2">
      <c r="A1005" s="56">
        <v>1004</v>
      </c>
      <c r="B1005" s="56" t="s">
        <v>65</v>
      </c>
      <c r="D1005" s="56" t="s">
        <v>1599</v>
      </c>
      <c r="E1005" s="56" t="s">
        <v>678</v>
      </c>
      <c r="F1005" s="56" t="s">
        <v>76</v>
      </c>
      <c r="G1005" s="56" t="s">
        <v>58</v>
      </c>
      <c r="H1005" s="56" t="s">
        <v>49</v>
      </c>
      <c r="I1005" s="56" t="s">
        <v>63</v>
      </c>
      <c r="J1005" s="56" t="s">
        <v>103</v>
      </c>
      <c r="K1005" s="56">
        <v>39.299999999999997</v>
      </c>
      <c r="L1005" s="56">
        <v>306</v>
      </c>
      <c r="M1005" s="56">
        <v>17.899999999999999</v>
      </c>
      <c r="N1005" s="56" t="s">
        <v>52</v>
      </c>
      <c r="O1005" s="56">
        <v>7.6</v>
      </c>
      <c r="P1005" s="56" t="s">
        <v>53</v>
      </c>
      <c r="Q1005" s="56">
        <v>1.7</v>
      </c>
      <c r="R1005" s="56" t="s">
        <v>53</v>
      </c>
      <c r="S1005" s="56">
        <v>18.100000000000001</v>
      </c>
      <c r="T1005" s="56">
        <v>741</v>
      </c>
      <c r="U1005" s="56">
        <v>2.8</v>
      </c>
      <c r="V1005" s="56" t="s">
        <v>53</v>
      </c>
      <c r="W1005" s="56">
        <v>7.1</v>
      </c>
      <c r="X1005" s="56" t="s">
        <v>53</v>
      </c>
      <c r="Y1005" s="56">
        <v>4.8</v>
      </c>
      <c r="Z1005" s="56" t="s">
        <v>53</v>
      </c>
      <c r="AA1005" s="56">
        <v>3.5</v>
      </c>
      <c r="AB1005" s="56" t="s">
        <v>53</v>
      </c>
      <c r="AC1005" s="56">
        <v>10.1</v>
      </c>
      <c r="AD1005" s="56" t="s">
        <v>53</v>
      </c>
      <c r="AF1005" s="56">
        <v>306</v>
      </c>
      <c r="AH1005" s="56">
        <v>701</v>
      </c>
      <c r="AI1005" s="56" t="s">
        <v>2148</v>
      </c>
      <c r="AJ1005" s="56">
        <v>801</v>
      </c>
      <c r="AK1005" s="56" t="s">
        <v>2148</v>
      </c>
      <c r="AL1005" s="56">
        <v>801</v>
      </c>
      <c r="AM1005" s="56" t="s">
        <v>2148</v>
      </c>
      <c r="AN1005" s="56">
        <v>741</v>
      </c>
      <c r="AP1005" s="56">
        <v>801</v>
      </c>
      <c r="AQ1005" s="56" t="s">
        <v>2148</v>
      </c>
      <c r="AR1005" s="56">
        <v>801</v>
      </c>
      <c r="AS1005" s="56" t="s">
        <v>2148</v>
      </c>
      <c r="AT1005" s="56">
        <v>801</v>
      </c>
      <c r="AU1005" s="56" t="s">
        <v>2148</v>
      </c>
      <c r="AV1005" s="56">
        <v>801</v>
      </c>
      <c r="AW1005" s="56" t="s">
        <v>2148</v>
      </c>
      <c r="AX1005" s="56">
        <v>801</v>
      </c>
      <c r="AY1005" s="56" t="s">
        <v>2148</v>
      </c>
      <c r="AZ1005" s="56">
        <v>1100.5</v>
      </c>
    </row>
    <row r="1006" spans="1:54" ht="16" x14ac:dyDescent="0.2">
      <c r="A1006" s="56">
        <v>1005</v>
      </c>
      <c r="B1006" s="56" t="s">
        <v>65</v>
      </c>
      <c r="D1006" s="56" t="s">
        <v>323</v>
      </c>
      <c r="E1006" s="56" t="s">
        <v>147</v>
      </c>
      <c r="F1006" s="56" t="s">
        <v>76</v>
      </c>
      <c r="G1006" s="56" t="s">
        <v>48</v>
      </c>
      <c r="H1006" s="56" t="s">
        <v>62</v>
      </c>
      <c r="I1006" s="56" t="s">
        <v>50</v>
      </c>
      <c r="J1006" s="56" t="s">
        <v>51</v>
      </c>
      <c r="K1006" s="56">
        <v>6.4</v>
      </c>
      <c r="L1006" s="56" t="s">
        <v>52</v>
      </c>
      <c r="M1006" s="56">
        <v>10</v>
      </c>
      <c r="N1006" s="56" t="s">
        <v>52</v>
      </c>
      <c r="O1006" s="56">
        <v>100</v>
      </c>
      <c r="P1006" s="56">
        <v>2</v>
      </c>
      <c r="Q1006" s="56">
        <v>11.4</v>
      </c>
      <c r="R1006" s="56" t="s">
        <v>53</v>
      </c>
      <c r="S1006" s="56">
        <v>1.5</v>
      </c>
      <c r="T1006" s="56" t="s">
        <v>53</v>
      </c>
      <c r="U1006" s="56">
        <v>2</v>
      </c>
      <c r="V1006" s="56" t="s">
        <v>53</v>
      </c>
      <c r="W1006" s="56">
        <v>1.7</v>
      </c>
      <c r="X1006" s="56" t="s">
        <v>53</v>
      </c>
      <c r="Y1006" s="56">
        <v>18.2</v>
      </c>
      <c r="Z1006" s="56" t="s">
        <v>53</v>
      </c>
      <c r="AA1006" s="56">
        <v>8.3000000000000007</v>
      </c>
      <c r="AB1006" s="56" t="s">
        <v>53</v>
      </c>
      <c r="AC1006" s="56">
        <v>22.6</v>
      </c>
      <c r="AD1006" s="56" t="s">
        <v>53</v>
      </c>
      <c r="AF1006" s="56">
        <v>701</v>
      </c>
      <c r="AG1006" s="56" t="s">
        <v>2148</v>
      </c>
      <c r="AH1006" s="56">
        <v>701</v>
      </c>
      <c r="AI1006" s="56" t="s">
        <v>2148</v>
      </c>
      <c r="AJ1006" s="56">
        <v>2</v>
      </c>
      <c r="AL1006" s="56">
        <v>801</v>
      </c>
      <c r="AM1006" s="56" t="s">
        <v>2148</v>
      </c>
      <c r="AN1006" s="56">
        <v>801</v>
      </c>
      <c r="AO1006" s="56" t="s">
        <v>2148</v>
      </c>
      <c r="AP1006" s="56">
        <v>801</v>
      </c>
      <c r="AQ1006" s="56" t="s">
        <v>2148</v>
      </c>
      <c r="AR1006" s="56">
        <v>801</v>
      </c>
      <c r="AS1006" s="56" t="s">
        <v>2148</v>
      </c>
      <c r="AT1006" s="56">
        <v>801</v>
      </c>
      <c r="AU1006" s="56" t="s">
        <v>2148</v>
      </c>
      <c r="AV1006" s="56">
        <v>801</v>
      </c>
      <c r="AW1006" s="56" t="s">
        <v>2148</v>
      </c>
      <c r="AX1006" s="56">
        <v>801</v>
      </c>
      <c r="AY1006" s="56" t="s">
        <v>2148</v>
      </c>
      <c r="AZ1006" s="56">
        <v>1100.5</v>
      </c>
    </row>
    <row r="1007" spans="1:54" ht="16" x14ac:dyDescent="0.2">
      <c r="A1007" s="56">
        <v>1006</v>
      </c>
      <c r="B1007" s="56" t="s">
        <v>65</v>
      </c>
      <c r="C1007" s="56" t="s">
        <v>65</v>
      </c>
      <c r="D1007" s="56" t="s">
        <v>1273</v>
      </c>
      <c r="E1007" s="56" t="s">
        <v>291</v>
      </c>
      <c r="F1007" s="56" t="s">
        <v>170</v>
      </c>
      <c r="G1007" s="56" t="s">
        <v>84</v>
      </c>
      <c r="H1007" s="56" t="s">
        <v>49</v>
      </c>
      <c r="I1007" s="56" t="s">
        <v>50</v>
      </c>
      <c r="J1007" s="56" t="s">
        <v>64</v>
      </c>
      <c r="K1007" s="56">
        <v>21.5</v>
      </c>
      <c r="L1007" s="56">
        <v>574</v>
      </c>
      <c r="M1007" s="56">
        <v>13.9</v>
      </c>
      <c r="N1007" s="56" t="s">
        <v>52</v>
      </c>
      <c r="O1007" s="56">
        <v>14.9</v>
      </c>
      <c r="P1007" s="56" t="s">
        <v>53</v>
      </c>
      <c r="Q1007" s="56">
        <v>2</v>
      </c>
      <c r="R1007" s="56" t="s">
        <v>53</v>
      </c>
      <c r="S1007" s="56">
        <v>1.7</v>
      </c>
      <c r="T1007" s="56" t="s">
        <v>53</v>
      </c>
      <c r="U1007" s="56">
        <v>16.8</v>
      </c>
      <c r="V1007" s="56">
        <v>782</v>
      </c>
      <c r="W1007" s="56">
        <v>12.7</v>
      </c>
      <c r="X1007" s="56" t="s">
        <v>53</v>
      </c>
      <c r="Y1007" s="56">
        <v>64.400000000000006</v>
      </c>
      <c r="Z1007" s="56">
        <v>630</v>
      </c>
      <c r="AA1007" s="56">
        <v>33.200000000000003</v>
      </c>
      <c r="AB1007" s="56">
        <v>510</v>
      </c>
      <c r="AC1007" s="56">
        <v>35.299999999999997</v>
      </c>
      <c r="AD1007" s="56" t="s">
        <v>53</v>
      </c>
      <c r="AF1007" s="56">
        <v>574</v>
      </c>
      <c r="AH1007" s="56">
        <v>701</v>
      </c>
      <c r="AI1007" s="56" t="s">
        <v>2148</v>
      </c>
      <c r="AJ1007" s="56">
        <v>801</v>
      </c>
      <c r="AK1007" s="56" t="s">
        <v>2148</v>
      </c>
      <c r="AL1007" s="56">
        <v>801</v>
      </c>
      <c r="AM1007" s="56" t="s">
        <v>2148</v>
      </c>
      <c r="AN1007" s="56">
        <v>801</v>
      </c>
      <c r="AO1007" s="56" t="s">
        <v>2148</v>
      </c>
      <c r="AP1007" s="56">
        <v>782</v>
      </c>
      <c r="AR1007" s="56">
        <v>801</v>
      </c>
      <c r="AS1007" s="56" t="s">
        <v>2148</v>
      </c>
      <c r="AT1007" s="56">
        <v>630</v>
      </c>
      <c r="AV1007" s="56">
        <v>510</v>
      </c>
      <c r="AX1007" s="56">
        <v>801</v>
      </c>
      <c r="AY1007" s="56" t="s">
        <v>2148</v>
      </c>
      <c r="AZ1007" s="56">
        <v>1100.5</v>
      </c>
      <c r="BB1007" s="56">
        <v>1100.5</v>
      </c>
    </row>
    <row r="1008" spans="1:54" ht="16" x14ac:dyDescent="0.2">
      <c r="A1008" s="56">
        <v>1007</v>
      </c>
      <c r="B1008" s="56" t="s">
        <v>65</v>
      </c>
      <c r="C1008" s="56" t="s">
        <v>56</v>
      </c>
      <c r="D1008" s="56" t="s">
        <v>817</v>
      </c>
      <c r="E1008" s="56" t="s">
        <v>223</v>
      </c>
      <c r="F1008" s="56" t="s">
        <v>69</v>
      </c>
      <c r="G1008" s="56" t="s">
        <v>77</v>
      </c>
      <c r="H1008" s="56" t="s">
        <v>49</v>
      </c>
      <c r="I1008" s="56" t="s">
        <v>59</v>
      </c>
      <c r="J1008" s="56" t="s">
        <v>64</v>
      </c>
      <c r="K1008" s="56">
        <v>11.7</v>
      </c>
      <c r="L1008" s="56" t="s">
        <v>52</v>
      </c>
      <c r="M1008" s="56">
        <v>20.6</v>
      </c>
      <c r="N1008" s="56">
        <v>641</v>
      </c>
      <c r="O1008" s="56">
        <v>7.8</v>
      </c>
      <c r="P1008" s="56" t="s">
        <v>53</v>
      </c>
      <c r="Q1008" s="56">
        <v>5.8</v>
      </c>
      <c r="R1008" s="56" t="s">
        <v>53</v>
      </c>
      <c r="S1008" s="56">
        <v>4.5999999999999996</v>
      </c>
      <c r="T1008" s="56" t="s">
        <v>53</v>
      </c>
      <c r="U1008" s="56">
        <v>17</v>
      </c>
      <c r="V1008" s="56">
        <v>779</v>
      </c>
      <c r="W1008" s="56">
        <v>21.4</v>
      </c>
      <c r="X1008" s="56">
        <v>742</v>
      </c>
      <c r="Y1008" s="56">
        <v>49.1</v>
      </c>
      <c r="Z1008" s="56" t="s">
        <v>53</v>
      </c>
      <c r="AA1008" s="56">
        <v>23.1</v>
      </c>
      <c r="AB1008" s="56">
        <v>668</v>
      </c>
      <c r="AC1008" s="56">
        <v>48.7</v>
      </c>
      <c r="AD1008" s="56" t="s">
        <v>592</v>
      </c>
      <c r="AF1008" s="56">
        <v>701</v>
      </c>
      <c r="AG1008" s="56" t="s">
        <v>2148</v>
      </c>
      <c r="AH1008" s="56">
        <v>641</v>
      </c>
      <c r="AJ1008" s="56">
        <v>801</v>
      </c>
      <c r="AK1008" s="56" t="s">
        <v>2148</v>
      </c>
      <c r="AL1008" s="56">
        <v>801</v>
      </c>
      <c r="AM1008" s="56" t="s">
        <v>2148</v>
      </c>
      <c r="AN1008" s="56">
        <v>801</v>
      </c>
      <c r="AO1008" s="56" t="s">
        <v>2148</v>
      </c>
      <c r="AP1008" s="56">
        <v>779</v>
      </c>
      <c r="AR1008" s="56">
        <v>742</v>
      </c>
      <c r="AT1008" s="56">
        <v>801</v>
      </c>
      <c r="AU1008" s="56" t="s">
        <v>2148</v>
      </c>
      <c r="AV1008" s="56">
        <v>668</v>
      </c>
      <c r="AX1008" s="56">
        <v>737</v>
      </c>
      <c r="AY1008" s="56" t="s">
        <v>2147</v>
      </c>
      <c r="AZ1008" s="56">
        <v>1100.5</v>
      </c>
      <c r="BB1008" s="56">
        <v>1300.5</v>
      </c>
    </row>
    <row r="1009" spans="1:54" ht="16" x14ac:dyDescent="0.2">
      <c r="A1009" s="56">
        <v>1008</v>
      </c>
      <c r="B1009" s="56" t="s">
        <v>65</v>
      </c>
      <c r="C1009" s="56" t="s">
        <v>65</v>
      </c>
      <c r="D1009" s="56" t="s">
        <v>1021</v>
      </c>
      <c r="E1009" s="56" t="s">
        <v>130</v>
      </c>
      <c r="F1009" s="56" t="s">
        <v>76</v>
      </c>
      <c r="G1009" s="56" t="s">
        <v>77</v>
      </c>
      <c r="H1009" s="56" t="s">
        <v>49</v>
      </c>
      <c r="I1009" s="56" t="s">
        <v>50</v>
      </c>
      <c r="J1009" s="56" t="s">
        <v>64</v>
      </c>
      <c r="K1009" s="56">
        <v>15.4</v>
      </c>
      <c r="L1009" s="56" t="s">
        <v>52</v>
      </c>
      <c r="M1009" s="56">
        <v>5.3</v>
      </c>
      <c r="N1009" s="56" t="s">
        <v>52</v>
      </c>
      <c r="O1009" s="56">
        <v>18.399999999999999</v>
      </c>
      <c r="P1009" s="56" t="s">
        <v>53</v>
      </c>
      <c r="Q1009" s="56">
        <v>24.7</v>
      </c>
      <c r="R1009" s="56">
        <v>645</v>
      </c>
      <c r="U1009" s="56">
        <v>1.8</v>
      </c>
      <c r="V1009" s="56" t="s">
        <v>53</v>
      </c>
      <c r="W1009" s="56">
        <v>6.2</v>
      </c>
      <c r="X1009" s="56" t="s">
        <v>53</v>
      </c>
      <c r="Y1009" s="56">
        <v>64.8</v>
      </c>
      <c r="Z1009" s="56">
        <v>622</v>
      </c>
      <c r="AA1009" s="56">
        <v>3.2</v>
      </c>
      <c r="AB1009" s="56" t="s">
        <v>53</v>
      </c>
      <c r="AC1009" s="56">
        <v>45.8</v>
      </c>
      <c r="AD1009" s="56" t="s">
        <v>53</v>
      </c>
      <c r="AF1009" s="56">
        <v>701</v>
      </c>
      <c r="AG1009" s="56" t="s">
        <v>2148</v>
      </c>
      <c r="AH1009" s="56">
        <v>701</v>
      </c>
      <c r="AI1009" s="56" t="s">
        <v>2148</v>
      </c>
      <c r="AJ1009" s="56">
        <v>801</v>
      </c>
      <c r="AK1009" s="56" t="s">
        <v>2148</v>
      </c>
      <c r="AL1009" s="56">
        <v>645</v>
      </c>
      <c r="AP1009" s="56">
        <v>801</v>
      </c>
      <c r="AQ1009" s="56" t="s">
        <v>2148</v>
      </c>
      <c r="AR1009" s="56">
        <v>801</v>
      </c>
      <c r="AS1009" s="56" t="s">
        <v>2148</v>
      </c>
      <c r="AT1009" s="56">
        <v>622</v>
      </c>
      <c r="AV1009" s="56">
        <v>801</v>
      </c>
      <c r="AW1009" s="56" t="s">
        <v>2148</v>
      </c>
      <c r="AX1009" s="56">
        <v>801</v>
      </c>
      <c r="AY1009" s="56" t="s">
        <v>2148</v>
      </c>
      <c r="AZ1009" s="56">
        <v>1100.5</v>
      </c>
      <c r="BB1009" s="56">
        <v>1100.5</v>
      </c>
    </row>
    <row r="1010" spans="1:54" ht="16" x14ac:dyDescent="0.2">
      <c r="A1010" s="56">
        <v>1009</v>
      </c>
      <c r="B1010" s="56" t="s">
        <v>65</v>
      </c>
      <c r="C1010" s="56" t="s">
        <v>43</v>
      </c>
      <c r="D1010" s="56" t="s">
        <v>250</v>
      </c>
      <c r="E1010" s="56" t="s">
        <v>251</v>
      </c>
      <c r="F1010" s="56" t="s">
        <v>76</v>
      </c>
      <c r="G1010" s="56" t="s">
        <v>58</v>
      </c>
      <c r="H1010" s="56" t="s">
        <v>49</v>
      </c>
      <c r="I1010" s="56" t="s">
        <v>63</v>
      </c>
      <c r="J1010" s="56" t="s">
        <v>64</v>
      </c>
      <c r="K1010" s="56">
        <v>5.9</v>
      </c>
      <c r="L1010" s="56" t="s">
        <v>52</v>
      </c>
      <c r="M1010" s="56">
        <v>8.9</v>
      </c>
      <c r="N1010" s="56" t="s">
        <v>52</v>
      </c>
      <c r="O1010" s="56">
        <v>93.9</v>
      </c>
      <c r="P1010" s="56">
        <v>86</v>
      </c>
      <c r="Q1010" s="56">
        <v>1.1000000000000001</v>
      </c>
      <c r="R1010" s="56" t="s">
        <v>53</v>
      </c>
      <c r="S1010" s="56">
        <v>27.8</v>
      </c>
      <c r="T1010" s="56">
        <v>613</v>
      </c>
      <c r="U1010" s="56">
        <v>14.4</v>
      </c>
      <c r="V1010" s="56" t="s">
        <v>53</v>
      </c>
      <c r="W1010" s="56">
        <v>17.399999999999999</v>
      </c>
      <c r="X1010" s="56" t="s">
        <v>53</v>
      </c>
      <c r="Y1010" s="56">
        <v>4.4000000000000004</v>
      </c>
      <c r="Z1010" s="56" t="s">
        <v>53</v>
      </c>
      <c r="AA1010" s="56">
        <v>4.2</v>
      </c>
      <c r="AB1010" s="56" t="s">
        <v>53</v>
      </c>
      <c r="AC1010" s="56">
        <v>26.6</v>
      </c>
      <c r="AD1010" s="56" t="s">
        <v>53</v>
      </c>
      <c r="AF1010" s="56">
        <v>701</v>
      </c>
      <c r="AG1010" s="56" t="s">
        <v>2148</v>
      </c>
      <c r="AH1010" s="56">
        <v>701</v>
      </c>
      <c r="AI1010" s="56" t="s">
        <v>2148</v>
      </c>
      <c r="AJ1010" s="56">
        <v>86</v>
      </c>
      <c r="AL1010" s="56">
        <v>801</v>
      </c>
      <c r="AM1010" s="56" t="s">
        <v>2148</v>
      </c>
      <c r="AN1010" s="56">
        <v>613</v>
      </c>
      <c r="AP1010" s="56">
        <v>801</v>
      </c>
      <c r="AQ1010" s="56" t="s">
        <v>2148</v>
      </c>
      <c r="AR1010" s="56">
        <v>801</v>
      </c>
      <c r="AS1010" s="56" t="s">
        <v>2148</v>
      </c>
      <c r="AT1010" s="56">
        <v>801</v>
      </c>
      <c r="AU1010" s="56" t="s">
        <v>2148</v>
      </c>
      <c r="AV1010" s="56">
        <v>801</v>
      </c>
      <c r="AW1010" s="56" t="s">
        <v>2148</v>
      </c>
      <c r="AX1010" s="56">
        <v>801</v>
      </c>
      <c r="AY1010" s="56" t="s">
        <v>2148</v>
      </c>
      <c r="AZ1010" s="56">
        <v>1100.5</v>
      </c>
      <c r="BB1010" s="56">
        <v>975.5</v>
      </c>
    </row>
    <row r="1011" spans="1:54" ht="16" x14ac:dyDescent="0.2">
      <c r="A1011" s="56">
        <v>1010</v>
      </c>
      <c r="B1011" s="56" t="s">
        <v>65</v>
      </c>
      <c r="C1011" s="56" t="s">
        <v>65</v>
      </c>
      <c r="D1011" s="56" t="s">
        <v>376</v>
      </c>
      <c r="E1011" s="56" t="s">
        <v>130</v>
      </c>
      <c r="F1011" s="56" t="s">
        <v>76</v>
      </c>
      <c r="G1011" s="56" t="s">
        <v>77</v>
      </c>
      <c r="H1011" s="56" t="s">
        <v>82</v>
      </c>
      <c r="I1011" s="56" t="s">
        <v>50</v>
      </c>
      <c r="J1011" s="56" t="s">
        <v>51</v>
      </c>
      <c r="K1011" s="56">
        <v>6.9</v>
      </c>
      <c r="L1011" s="56" t="s">
        <v>52</v>
      </c>
      <c r="M1011" s="56">
        <v>6.6</v>
      </c>
      <c r="N1011" s="56" t="s">
        <v>52</v>
      </c>
      <c r="O1011" s="56">
        <v>39.200000000000003</v>
      </c>
      <c r="P1011" s="56">
        <v>518</v>
      </c>
      <c r="Q1011" s="56">
        <v>10.7</v>
      </c>
      <c r="R1011" s="56" t="s">
        <v>53</v>
      </c>
      <c r="S1011" s="56">
        <v>36.700000000000003</v>
      </c>
      <c r="T1011" s="56">
        <v>524</v>
      </c>
      <c r="U1011" s="56">
        <v>2.5</v>
      </c>
      <c r="V1011" s="56" t="s">
        <v>53</v>
      </c>
      <c r="W1011" s="56">
        <v>2.1</v>
      </c>
      <c r="X1011" s="56" t="s">
        <v>53</v>
      </c>
      <c r="Y1011" s="56">
        <v>67.400000000000006</v>
      </c>
      <c r="Z1011" s="56">
        <v>579</v>
      </c>
      <c r="AA1011" s="56">
        <v>1.2</v>
      </c>
      <c r="AB1011" s="56" t="s">
        <v>53</v>
      </c>
      <c r="AC1011" s="56">
        <v>26.8</v>
      </c>
      <c r="AD1011" s="56" t="s">
        <v>53</v>
      </c>
      <c r="AF1011" s="56">
        <v>701</v>
      </c>
      <c r="AG1011" s="56" t="s">
        <v>2148</v>
      </c>
      <c r="AH1011" s="56">
        <v>701</v>
      </c>
      <c r="AI1011" s="56" t="s">
        <v>2148</v>
      </c>
      <c r="AJ1011" s="56">
        <v>518</v>
      </c>
      <c r="AL1011" s="56">
        <v>801</v>
      </c>
      <c r="AM1011" s="56" t="s">
        <v>2148</v>
      </c>
      <c r="AN1011" s="56">
        <v>524</v>
      </c>
      <c r="AP1011" s="56">
        <v>801</v>
      </c>
      <c r="AQ1011" s="56" t="s">
        <v>2148</v>
      </c>
      <c r="AR1011" s="56">
        <v>801</v>
      </c>
      <c r="AS1011" s="56" t="s">
        <v>2148</v>
      </c>
      <c r="AT1011" s="56">
        <v>579</v>
      </c>
      <c r="AV1011" s="56">
        <v>801</v>
      </c>
      <c r="AW1011" s="56" t="s">
        <v>2148</v>
      </c>
      <c r="AX1011" s="56">
        <v>801</v>
      </c>
      <c r="AY1011" s="56" t="s">
        <v>2148</v>
      </c>
      <c r="AZ1011" s="56">
        <v>1100.5</v>
      </c>
      <c r="BB1011" s="56">
        <v>1100.5</v>
      </c>
    </row>
    <row r="1012" spans="1:54" ht="16" x14ac:dyDescent="0.2">
      <c r="A1012" s="56">
        <v>1011</v>
      </c>
      <c r="B1012" s="56" t="s">
        <v>65</v>
      </c>
      <c r="C1012" s="56" t="s">
        <v>65</v>
      </c>
      <c r="D1012" s="56" t="s">
        <v>925</v>
      </c>
      <c r="E1012" s="56" t="s">
        <v>650</v>
      </c>
      <c r="F1012" s="56" t="s">
        <v>76</v>
      </c>
      <c r="G1012" s="56" t="s">
        <v>77</v>
      </c>
      <c r="H1012" s="56" t="s">
        <v>82</v>
      </c>
      <c r="I1012" s="56" t="s">
        <v>63</v>
      </c>
      <c r="J1012" s="56" t="s">
        <v>64</v>
      </c>
      <c r="K1012" s="56">
        <v>13.5</v>
      </c>
      <c r="L1012" s="56" t="s">
        <v>52</v>
      </c>
      <c r="M1012" s="56">
        <v>14.5</v>
      </c>
      <c r="N1012" s="56" t="s">
        <v>52</v>
      </c>
      <c r="O1012" s="56">
        <v>11.5</v>
      </c>
      <c r="P1012" s="56" t="s">
        <v>53</v>
      </c>
      <c r="Q1012" s="56">
        <v>4.3</v>
      </c>
      <c r="R1012" s="56" t="s">
        <v>53</v>
      </c>
      <c r="S1012" s="56">
        <v>49.8</v>
      </c>
      <c r="T1012" s="56">
        <v>441</v>
      </c>
      <c r="U1012" s="56">
        <v>47.4</v>
      </c>
      <c r="V1012" s="56">
        <v>426</v>
      </c>
      <c r="W1012" s="56">
        <v>43.8</v>
      </c>
      <c r="X1012" s="56">
        <v>475</v>
      </c>
      <c r="Y1012" s="56">
        <v>39</v>
      </c>
      <c r="Z1012" s="56" t="s">
        <v>53</v>
      </c>
      <c r="AA1012" s="56">
        <v>11.3</v>
      </c>
      <c r="AB1012" s="56" t="s">
        <v>53</v>
      </c>
      <c r="AC1012" s="56">
        <v>47.1</v>
      </c>
      <c r="AD1012" s="56" t="s">
        <v>200</v>
      </c>
      <c r="AF1012" s="56">
        <v>701</v>
      </c>
      <c r="AG1012" s="56" t="s">
        <v>2148</v>
      </c>
      <c r="AH1012" s="56">
        <v>701</v>
      </c>
      <c r="AI1012" s="56" t="s">
        <v>2148</v>
      </c>
      <c r="AJ1012" s="56">
        <v>801</v>
      </c>
      <c r="AK1012" s="56" t="s">
        <v>2148</v>
      </c>
      <c r="AL1012" s="56">
        <v>801</v>
      </c>
      <c r="AM1012" s="56" t="s">
        <v>2148</v>
      </c>
      <c r="AN1012" s="56">
        <v>441</v>
      </c>
      <c r="AP1012" s="56">
        <v>426</v>
      </c>
      <c r="AR1012" s="56">
        <v>475</v>
      </c>
      <c r="AT1012" s="56">
        <v>801</v>
      </c>
      <c r="AU1012" s="56" t="s">
        <v>2148</v>
      </c>
      <c r="AV1012" s="56">
        <v>801</v>
      </c>
      <c r="AW1012" s="56" t="s">
        <v>2148</v>
      </c>
      <c r="AX1012" s="56">
        <v>785</v>
      </c>
      <c r="AY1012" s="56" t="s">
        <v>2147</v>
      </c>
      <c r="AZ1012" s="56">
        <v>1100.5</v>
      </c>
      <c r="BB1012" s="56">
        <v>1100.5</v>
      </c>
    </row>
    <row r="1013" spans="1:54" ht="16" x14ac:dyDescent="0.2">
      <c r="A1013" s="56">
        <v>1012</v>
      </c>
      <c r="B1013" s="56" t="s">
        <v>65</v>
      </c>
      <c r="C1013" s="56" t="s">
        <v>65</v>
      </c>
      <c r="D1013" s="56" t="s">
        <v>455</v>
      </c>
      <c r="E1013" s="56" t="s">
        <v>291</v>
      </c>
      <c r="F1013" s="56" t="s">
        <v>170</v>
      </c>
      <c r="G1013" s="56" t="s">
        <v>77</v>
      </c>
      <c r="H1013" s="56" t="s">
        <v>62</v>
      </c>
      <c r="I1013" s="56" t="s">
        <v>50</v>
      </c>
      <c r="J1013" s="56" t="s">
        <v>64</v>
      </c>
      <c r="K1013" s="56">
        <v>7.5</v>
      </c>
      <c r="L1013" s="56" t="s">
        <v>52</v>
      </c>
      <c r="M1013" s="56">
        <v>12.4</v>
      </c>
      <c r="N1013" s="56" t="s">
        <v>52</v>
      </c>
      <c r="O1013" s="56">
        <v>44.7</v>
      </c>
      <c r="P1013" s="56">
        <v>441</v>
      </c>
      <c r="Q1013" s="56">
        <v>2.4</v>
      </c>
      <c r="R1013" s="56" t="s">
        <v>53</v>
      </c>
      <c r="S1013" s="56">
        <v>9.1999999999999993</v>
      </c>
      <c r="T1013" s="56" t="s">
        <v>53</v>
      </c>
      <c r="U1013" s="56">
        <v>34.9</v>
      </c>
      <c r="V1013" s="56">
        <v>542</v>
      </c>
      <c r="W1013" s="56">
        <v>33.6</v>
      </c>
      <c r="X1013" s="56">
        <v>569</v>
      </c>
      <c r="Y1013" s="56">
        <v>27</v>
      </c>
      <c r="Z1013" s="56" t="s">
        <v>53</v>
      </c>
      <c r="AA1013" s="56">
        <v>16.8</v>
      </c>
      <c r="AB1013" s="56">
        <v>789</v>
      </c>
      <c r="AC1013" s="56">
        <v>29.7</v>
      </c>
      <c r="AD1013" s="56" t="s">
        <v>53</v>
      </c>
      <c r="AF1013" s="56">
        <v>701</v>
      </c>
      <c r="AG1013" s="56" t="s">
        <v>2148</v>
      </c>
      <c r="AH1013" s="56">
        <v>701</v>
      </c>
      <c r="AI1013" s="56" t="s">
        <v>2148</v>
      </c>
      <c r="AJ1013" s="56">
        <v>441</v>
      </c>
      <c r="AL1013" s="56">
        <v>801</v>
      </c>
      <c r="AM1013" s="56" t="s">
        <v>2148</v>
      </c>
      <c r="AN1013" s="56">
        <v>801</v>
      </c>
      <c r="AO1013" s="56" t="s">
        <v>2148</v>
      </c>
      <c r="AP1013" s="56">
        <v>542</v>
      </c>
      <c r="AR1013" s="56">
        <v>569</v>
      </c>
      <c r="AT1013" s="56">
        <v>801</v>
      </c>
      <c r="AU1013" s="56" t="s">
        <v>2148</v>
      </c>
      <c r="AV1013" s="56">
        <v>789</v>
      </c>
      <c r="AX1013" s="56">
        <v>801</v>
      </c>
      <c r="AY1013" s="56" t="s">
        <v>2148</v>
      </c>
      <c r="AZ1013" s="56">
        <v>1100.5</v>
      </c>
      <c r="BB1013" s="56">
        <v>1100.5</v>
      </c>
    </row>
    <row r="1014" spans="1:54" ht="16" x14ac:dyDescent="0.2">
      <c r="A1014" s="56">
        <v>1013</v>
      </c>
      <c r="B1014" s="56" t="s">
        <v>65</v>
      </c>
      <c r="C1014" s="56" t="s">
        <v>43</v>
      </c>
      <c r="D1014" s="56" t="s">
        <v>433</v>
      </c>
      <c r="E1014" s="56" t="s">
        <v>251</v>
      </c>
      <c r="F1014" s="56" t="s">
        <v>76</v>
      </c>
      <c r="G1014" s="56" t="s">
        <v>58</v>
      </c>
      <c r="H1014" s="56" t="s">
        <v>62</v>
      </c>
      <c r="I1014" s="56" t="s">
        <v>59</v>
      </c>
      <c r="J1014" s="56" t="s">
        <v>64</v>
      </c>
      <c r="K1014" s="56">
        <v>7.3</v>
      </c>
      <c r="L1014" s="56" t="s">
        <v>52</v>
      </c>
      <c r="M1014" s="56">
        <v>8.8000000000000007</v>
      </c>
      <c r="N1014" s="56" t="s">
        <v>52</v>
      </c>
      <c r="O1014" s="56">
        <v>67.2</v>
      </c>
      <c r="P1014" s="56">
        <v>255</v>
      </c>
      <c r="Q1014" s="56">
        <v>1.3</v>
      </c>
      <c r="R1014" s="56" t="s">
        <v>53</v>
      </c>
      <c r="S1014" s="56">
        <v>15.8</v>
      </c>
      <c r="T1014" s="56">
        <v>783</v>
      </c>
      <c r="U1014" s="56">
        <v>76.8</v>
      </c>
      <c r="V1014" s="56">
        <v>244</v>
      </c>
      <c r="W1014" s="56">
        <v>70.3</v>
      </c>
      <c r="X1014" s="56">
        <v>267</v>
      </c>
      <c r="Y1014" s="56">
        <v>6.4</v>
      </c>
      <c r="Z1014" s="56" t="s">
        <v>53</v>
      </c>
      <c r="AA1014" s="56">
        <v>7.8</v>
      </c>
      <c r="AB1014" s="56" t="s">
        <v>53</v>
      </c>
      <c r="AF1014" s="56">
        <v>701</v>
      </c>
      <c r="AG1014" s="56" t="s">
        <v>2148</v>
      </c>
      <c r="AH1014" s="56">
        <v>701</v>
      </c>
      <c r="AI1014" s="56" t="s">
        <v>2148</v>
      </c>
      <c r="AJ1014" s="56">
        <v>255</v>
      </c>
      <c r="AL1014" s="56">
        <v>801</v>
      </c>
      <c r="AM1014" s="56" t="s">
        <v>2148</v>
      </c>
      <c r="AN1014" s="56">
        <v>783</v>
      </c>
      <c r="AP1014" s="56">
        <v>244</v>
      </c>
      <c r="AR1014" s="56">
        <v>267</v>
      </c>
      <c r="AT1014" s="56">
        <v>801</v>
      </c>
      <c r="AU1014" s="56" t="s">
        <v>2148</v>
      </c>
      <c r="AV1014" s="56">
        <v>801</v>
      </c>
      <c r="AW1014" s="56" t="s">
        <v>2148</v>
      </c>
      <c r="AZ1014" s="56">
        <v>1100.5</v>
      </c>
      <c r="BB1014" s="56">
        <v>975.5</v>
      </c>
    </row>
    <row r="1015" spans="1:54" ht="16" x14ac:dyDescent="0.2">
      <c r="A1015" s="56">
        <v>1014</v>
      </c>
      <c r="B1015" s="56" t="s">
        <v>65</v>
      </c>
      <c r="C1015" s="56" t="s">
        <v>65</v>
      </c>
      <c r="D1015" s="56" t="s">
        <v>1067</v>
      </c>
      <c r="E1015" s="56" t="s">
        <v>291</v>
      </c>
      <c r="F1015" s="56" t="s">
        <v>170</v>
      </c>
      <c r="G1015" s="56" t="s">
        <v>84</v>
      </c>
      <c r="H1015" s="56" t="s">
        <v>82</v>
      </c>
      <c r="I1015" s="56" t="s">
        <v>59</v>
      </c>
      <c r="J1015" s="56" t="s">
        <v>64</v>
      </c>
      <c r="K1015" s="56">
        <v>16.3</v>
      </c>
      <c r="L1015" s="56" t="s">
        <v>52</v>
      </c>
      <c r="M1015" s="56">
        <v>15.1</v>
      </c>
      <c r="N1015" s="56" t="s">
        <v>52</v>
      </c>
      <c r="O1015" s="56">
        <v>20.7</v>
      </c>
      <c r="P1015" s="56" t="s">
        <v>53</v>
      </c>
      <c r="Q1015" s="56">
        <v>4</v>
      </c>
      <c r="R1015" s="56" t="s">
        <v>53</v>
      </c>
      <c r="S1015" s="56">
        <v>21.1</v>
      </c>
      <c r="T1015" s="56">
        <v>697</v>
      </c>
      <c r="U1015" s="56">
        <v>7.2</v>
      </c>
      <c r="V1015" s="56" t="s">
        <v>53</v>
      </c>
      <c r="W1015" s="56">
        <v>10.6</v>
      </c>
      <c r="X1015" s="56" t="s">
        <v>53</v>
      </c>
      <c r="Y1015" s="56">
        <v>66.5</v>
      </c>
      <c r="Z1015" s="56">
        <v>596</v>
      </c>
      <c r="AA1015" s="56">
        <v>3</v>
      </c>
      <c r="AB1015" s="56" t="s">
        <v>53</v>
      </c>
      <c r="AC1015" s="56">
        <v>53.3</v>
      </c>
      <c r="AD1015" s="56" t="s">
        <v>737</v>
      </c>
      <c r="AF1015" s="56">
        <v>701</v>
      </c>
      <c r="AG1015" s="56" t="s">
        <v>2148</v>
      </c>
      <c r="AH1015" s="56">
        <v>701</v>
      </c>
      <c r="AI1015" s="56" t="s">
        <v>2148</v>
      </c>
      <c r="AJ1015" s="56">
        <v>801</v>
      </c>
      <c r="AK1015" s="56" t="s">
        <v>2148</v>
      </c>
      <c r="AL1015" s="56">
        <v>801</v>
      </c>
      <c r="AM1015" s="56" t="s">
        <v>2148</v>
      </c>
      <c r="AN1015" s="56">
        <v>697</v>
      </c>
      <c r="AP1015" s="56">
        <v>801</v>
      </c>
      <c r="AQ1015" s="56" t="s">
        <v>2148</v>
      </c>
      <c r="AR1015" s="56">
        <v>801</v>
      </c>
      <c r="AS1015" s="56" t="s">
        <v>2148</v>
      </c>
      <c r="AT1015" s="56">
        <v>596</v>
      </c>
      <c r="AV1015" s="56">
        <v>801</v>
      </c>
      <c r="AW1015" s="56" t="s">
        <v>2148</v>
      </c>
      <c r="AX1015" s="56">
        <v>636</v>
      </c>
      <c r="AY1015" s="56" t="s">
        <v>2147</v>
      </c>
      <c r="AZ1015" s="56">
        <v>1100.5</v>
      </c>
      <c r="BB1015" s="56">
        <v>1100.5</v>
      </c>
    </row>
    <row r="1016" spans="1:54" ht="16" x14ac:dyDescent="0.2">
      <c r="A1016" s="56">
        <v>1015</v>
      </c>
      <c r="B1016" s="56" t="s">
        <v>65</v>
      </c>
      <c r="D1016" s="56" t="s">
        <v>1376</v>
      </c>
      <c r="E1016" s="56" t="s">
        <v>487</v>
      </c>
      <c r="F1016" s="56" t="s">
        <v>76</v>
      </c>
      <c r="G1016" s="56" t="s">
        <v>58</v>
      </c>
      <c r="H1016" s="56" t="s">
        <v>62</v>
      </c>
      <c r="I1016" s="56" t="s">
        <v>63</v>
      </c>
      <c r="J1016" s="56" t="s">
        <v>64</v>
      </c>
      <c r="K1016" s="56">
        <v>25.7</v>
      </c>
      <c r="L1016" s="56">
        <v>492</v>
      </c>
      <c r="M1016" s="56">
        <v>20.7</v>
      </c>
      <c r="N1016" s="56">
        <v>638</v>
      </c>
      <c r="O1016" s="56">
        <v>42.1</v>
      </c>
      <c r="P1016" s="56">
        <v>477</v>
      </c>
      <c r="Q1016" s="56">
        <v>1</v>
      </c>
      <c r="R1016" s="56" t="s">
        <v>53</v>
      </c>
      <c r="S1016" s="56">
        <v>9.9</v>
      </c>
      <c r="T1016" s="56" t="s">
        <v>53</v>
      </c>
      <c r="U1016" s="56">
        <v>14.5</v>
      </c>
      <c r="V1016" s="56" t="s">
        <v>53</v>
      </c>
      <c r="W1016" s="56">
        <v>17.100000000000001</v>
      </c>
      <c r="X1016" s="56" t="s">
        <v>53</v>
      </c>
      <c r="Y1016" s="56">
        <v>1.3</v>
      </c>
      <c r="Z1016" s="56" t="s">
        <v>53</v>
      </c>
      <c r="AA1016" s="56">
        <v>11.8</v>
      </c>
      <c r="AB1016" s="56" t="s">
        <v>53</v>
      </c>
      <c r="AC1016" s="56">
        <v>25.8</v>
      </c>
      <c r="AD1016" s="56" t="s">
        <v>53</v>
      </c>
      <c r="AF1016" s="56">
        <v>492</v>
      </c>
      <c r="AH1016" s="56">
        <v>638</v>
      </c>
      <c r="AJ1016" s="56">
        <v>477</v>
      </c>
      <c r="AL1016" s="56">
        <v>801</v>
      </c>
      <c r="AM1016" s="56" t="s">
        <v>2148</v>
      </c>
      <c r="AN1016" s="56">
        <v>801</v>
      </c>
      <c r="AO1016" s="56" t="s">
        <v>2148</v>
      </c>
      <c r="AP1016" s="56">
        <v>801</v>
      </c>
      <c r="AQ1016" s="56" t="s">
        <v>2148</v>
      </c>
      <c r="AR1016" s="56">
        <v>801</v>
      </c>
      <c r="AS1016" s="56" t="s">
        <v>2148</v>
      </c>
      <c r="AT1016" s="56">
        <v>801</v>
      </c>
      <c r="AU1016" s="56" t="s">
        <v>2148</v>
      </c>
      <c r="AV1016" s="56">
        <v>801</v>
      </c>
      <c r="AW1016" s="56" t="s">
        <v>2148</v>
      </c>
      <c r="AX1016" s="56">
        <v>801</v>
      </c>
      <c r="AY1016" s="56" t="s">
        <v>2148</v>
      </c>
      <c r="AZ1016" s="56">
        <v>1100.5</v>
      </c>
    </row>
    <row r="1017" spans="1:54" ht="16" x14ac:dyDescent="0.2">
      <c r="A1017" s="56">
        <v>1016</v>
      </c>
      <c r="B1017" s="56" t="s">
        <v>65</v>
      </c>
      <c r="C1017" s="56" t="s">
        <v>65</v>
      </c>
      <c r="D1017" s="56" t="s">
        <v>1183</v>
      </c>
      <c r="E1017" s="56" t="s">
        <v>130</v>
      </c>
      <c r="F1017" s="56" t="s">
        <v>76</v>
      </c>
      <c r="G1017" s="56" t="s">
        <v>77</v>
      </c>
      <c r="H1017" s="56" t="s">
        <v>82</v>
      </c>
      <c r="I1017" s="56" t="s">
        <v>50</v>
      </c>
      <c r="J1017" s="56" t="s">
        <v>64</v>
      </c>
      <c r="K1017" s="56">
        <v>18.899999999999999</v>
      </c>
      <c r="L1017" s="56">
        <v>648</v>
      </c>
      <c r="M1017" s="56">
        <v>10.6</v>
      </c>
      <c r="N1017" s="56" t="s">
        <v>52</v>
      </c>
      <c r="O1017" s="56">
        <v>14.4</v>
      </c>
      <c r="P1017" s="56" t="s">
        <v>53</v>
      </c>
      <c r="Q1017" s="56">
        <v>18.8</v>
      </c>
      <c r="R1017" s="56">
        <v>737</v>
      </c>
      <c r="S1017" s="56">
        <v>1.5</v>
      </c>
      <c r="T1017" s="56" t="s">
        <v>53</v>
      </c>
      <c r="U1017" s="56">
        <v>3</v>
      </c>
      <c r="V1017" s="56" t="s">
        <v>53</v>
      </c>
      <c r="W1017" s="56">
        <v>7.2</v>
      </c>
      <c r="X1017" s="56" t="s">
        <v>53</v>
      </c>
      <c r="Y1017" s="56">
        <v>59.3</v>
      </c>
      <c r="Z1017" s="56">
        <v>704</v>
      </c>
      <c r="AA1017" s="56">
        <v>15.6</v>
      </c>
      <c r="AB1017" s="56" t="s">
        <v>53</v>
      </c>
      <c r="AC1017" s="56">
        <v>44.5</v>
      </c>
      <c r="AD1017" s="56" t="s">
        <v>53</v>
      </c>
      <c r="AF1017" s="56">
        <v>648</v>
      </c>
      <c r="AH1017" s="56">
        <v>701</v>
      </c>
      <c r="AI1017" s="56" t="s">
        <v>2148</v>
      </c>
      <c r="AJ1017" s="56">
        <v>801</v>
      </c>
      <c r="AK1017" s="56" t="s">
        <v>2148</v>
      </c>
      <c r="AL1017" s="56">
        <v>737</v>
      </c>
      <c r="AN1017" s="56">
        <v>801</v>
      </c>
      <c r="AO1017" s="56" t="s">
        <v>2148</v>
      </c>
      <c r="AP1017" s="56">
        <v>801</v>
      </c>
      <c r="AQ1017" s="56" t="s">
        <v>2148</v>
      </c>
      <c r="AR1017" s="56">
        <v>801</v>
      </c>
      <c r="AS1017" s="56" t="s">
        <v>2148</v>
      </c>
      <c r="AT1017" s="56">
        <v>704</v>
      </c>
      <c r="AV1017" s="56">
        <v>801</v>
      </c>
      <c r="AW1017" s="56" t="s">
        <v>2148</v>
      </c>
      <c r="AX1017" s="56">
        <v>801</v>
      </c>
      <c r="AY1017" s="56" t="s">
        <v>2148</v>
      </c>
      <c r="AZ1017" s="56">
        <v>1100.5</v>
      </c>
      <c r="BB1017" s="56">
        <v>1100.5</v>
      </c>
    </row>
    <row r="1018" spans="1:54" ht="16" x14ac:dyDescent="0.2">
      <c r="A1018" s="56">
        <v>1017</v>
      </c>
      <c r="B1018" s="56" t="s">
        <v>65</v>
      </c>
      <c r="C1018" s="56" t="s">
        <v>65</v>
      </c>
      <c r="D1018" s="56" t="s">
        <v>579</v>
      </c>
      <c r="E1018" s="56" t="s">
        <v>46</v>
      </c>
      <c r="F1018" s="56" t="s">
        <v>47</v>
      </c>
      <c r="G1018" s="56" t="s">
        <v>77</v>
      </c>
      <c r="H1018" s="56" t="s">
        <v>49</v>
      </c>
      <c r="I1018" s="56" t="s">
        <v>50</v>
      </c>
      <c r="J1018" s="56" t="s">
        <v>51</v>
      </c>
      <c r="K1018" s="56">
        <v>8.6999999999999993</v>
      </c>
      <c r="L1018" s="56" t="s">
        <v>52</v>
      </c>
      <c r="M1018" s="56">
        <v>20.9</v>
      </c>
      <c r="N1018" s="56">
        <v>628</v>
      </c>
      <c r="O1018" s="56">
        <v>17.5</v>
      </c>
      <c r="P1018" s="56" t="s">
        <v>53</v>
      </c>
      <c r="Q1018" s="56">
        <v>12.8</v>
      </c>
      <c r="R1018" s="56" t="s">
        <v>53</v>
      </c>
      <c r="S1018" s="56">
        <v>3.7</v>
      </c>
      <c r="T1018" s="56" t="s">
        <v>53</v>
      </c>
      <c r="U1018" s="56">
        <v>6.6</v>
      </c>
      <c r="V1018" s="56" t="s">
        <v>53</v>
      </c>
      <c r="W1018" s="56">
        <v>5.2</v>
      </c>
      <c r="X1018" s="56" t="s">
        <v>53</v>
      </c>
      <c r="Y1018" s="56">
        <v>46.9</v>
      </c>
      <c r="Z1018" s="56" t="s">
        <v>53</v>
      </c>
      <c r="AA1018" s="56">
        <v>24.5</v>
      </c>
      <c r="AB1018" s="56">
        <v>650</v>
      </c>
      <c r="AC1018" s="56">
        <v>42.9</v>
      </c>
      <c r="AD1018" s="56" t="s">
        <v>53</v>
      </c>
      <c r="AF1018" s="56">
        <v>701</v>
      </c>
      <c r="AG1018" s="56" t="s">
        <v>2148</v>
      </c>
      <c r="AH1018" s="56">
        <v>628</v>
      </c>
      <c r="AJ1018" s="56">
        <v>801</v>
      </c>
      <c r="AK1018" s="56" t="s">
        <v>2148</v>
      </c>
      <c r="AL1018" s="56">
        <v>801</v>
      </c>
      <c r="AM1018" s="56" t="s">
        <v>2148</v>
      </c>
      <c r="AN1018" s="56">
        <v>801</v>
      </c>
      <c r="AO1018" s="56" t="s">
        <v>2148</v>
      </c>
      <c r="AP1018" s="56">
        <v>801</v>
      </c>
      <c r="AQ1018" s="56" t="s">
        <v>2148</v>
      </c>
      <c r="AR1018" s="56">
        <v>801</v>
      </c>
      <c r="AS1018" s="56" t="s">
        <v>2148</v>
      </c>
      <c r="AT1018" s="56">
        <v>801</v>
      </c>
      <c r="AU1018" s="56" t="s">
        <v>2148</v>
      </c>
      <c r="AV1018" s="56">
        <v>650</v>
      </c>
      <c r="AX1018" s="56">
        <v>801</v>
      </c>
      <c r="AY1018" s="56" t="s">
        <v>2148</v>
      </c>
      <c r="AZ1018" s="56">
        <v>1100.5</v>
      </c>
      <c r="BB1018" s="56">
        <v>1100.5</v>
      </c>
    </row>
    <row r="1019" spans="1:54" ht="16" x14ac:dyDescent="0.2">
      <c r="A1019" s="56">
        <v>1018</v>
      </c>
      <c r="B1019" s="56" t="s">
        <v>65</v>
      </c>
      <c r="C1019" s="56" t="s">
        <v>89</v>
      </c>
      <c r="D1019" s="56" t="s">
        <v>152</v>
      </c>
      <c r="E1019" s="56" t="s">
        <v>75</v>
      </c>
      <c r="F1019" s="56" t="s">
        <v>76</v>
      </c>
      <c r="G1019" s="56" t="s">
        <v>77</v>
      </c>
      <c r="H1019" s="56" t="s">
        <v>62</v>
      </c>
      <c r="I1019" s="56" t="s">
        <v>50</v>
      </c>
      <c r="J1019" s="56" t="s">
        <v>64</v>
      </c>
      <c r="K1019" s="56">
        <v>4.3</v>
      </c>
      <c r="L1019" s="56" t="s">
        <v>52</v>
      </c>
      <c r="M1019" s="56">
        <v>9.1999999999999993</v>
      </c>
      <c r="N1019" s="56" t="s">
        <v>52</v>
      </c>
      <c r="O1019" s="56">
        <v>19.8</v>
      </c>
      <c r="P1019" s="56" t="s">
        <v>53</v>
      </c>
      <c r="Q1019" s="56">
        <v>45.2</v>
      </c>
      <c r="R1019" s="56">
        <v>411</v>
      </c>
      <c r="S1019" s="56">
        <v>6.4</v>
      </c>
      <c r="T1019" s="56" t="s">
        <v>53</v>
      </c>
      <c r="U1019" s="56">
        <v>2.8</v>
      </c>
      <c r="V1019" s="56" t="s">
        <v>53</v>
      </c>
      <c r="W1019" s="56">
        <v>2.2999999999999998</v>
      </c>
      <c r="X1019" s="56" t="s">
        <v>53</v>
      </c>
      <c r="Y1019" s="56">
        <v>22.1</v>
      </c>
      <c r="Z1019" s="56" t="s">
        <v>53</v>
      </c>
      <c r="AA1019" s="56">
        <v>22.4</v>
      </c>
      <c r="AB1019" s="56">
        <v>686</v>
      </c>
      <c r="AC1019" s="56">
        <v>27.3</v>
      </c>
      <c r="AD1019" s="56" t="s">
        <v>53</v>
      </c>
      <c r="AF1019" s="56">
        <v>701</v>
      </c>
      <c r="AG1019" s="56" t="s">
        <v>2148</v>
      </c>
      <c r="AH1019" s="56">
        <v>701</v>
      </c>
      <c r="AI1019" s="56" t="s">
        <v>2148</v>
      </c>
      <c r="AJ1019" s="56">
        <v>801</v>
      </c>
      <c r="AK1019" s="56" t="s">
        <v>2148</v>
      </c>
      <c r="AL1019" s="56">
        <v>411</v>
      </c>
      <c r="AN1019" s="56">
        <v>801</v>
      </c>
      <c r="AO1019" s="56" t="s">
        <v>2148</v>
      </c>
      <c r="AP1019" s="56">
        <v>801</v>
      </c>
      <c r="AQ1019" s="56" t="s">
        <v>2148</v>
      </c>
      <c r="AR1019" s="56">
        <v>801</v>
      </c>
      <c r="AS1019" s="56" t="s">
        <v>2148</v>
      </c>
      <c r="AT1019" s="56">
        <v>801</v>
      </c>
      <c r="AU1019" s="56" t="s">
        <v>2148</v>
      </c>
      <c r="AV1019" s="56">
        <v>686</v>
      </c>
      <c r="AX1019" s="56">
        <v>801</v>
      </c>
      <c r="AY1019" s="56" t="s">
        <v>2148</v>
      </c>
      <c r="AZ1019" s="56">
        <v>1100.5</v>
      </c>
      <c r="BB1019" s="56">
        <v>925.5</v>
      </c>
    </row>
    <row r="1020" spans="1:54" ht="16" x14ac:dyDescent="0.2">
      <c r="A1020" s="56">
        <v>1019</v>
      </c>
      <c r="B1020" s="56" t="s">
        <v>65</v>
      </c>
      <c r="C1020" s="56" t="s">
        <v>65</v>
      </c>
      <c r="D1020" s="56" t="s">
        <v>700</v>
      </c>
      <c r="E1020" s="56" t="s">
        <v>46</v>
      </c>
      <c r="F1020" s="56" t="s">
        <v>47</v>
      </c>
      <c r="G1020" s="56" t="s">
        <v>77</v>
      </c>
      <c r="H1020" s="56" t="s">
        <v>49</v>
      </c>
      <c r="I1020" s="56" t="s">
        <v>50</v>
      </c>
      <c r="J1020" s="56" t="s">
        <v>64</v>
      </c>
      <c r="K1020" s="56">
        <v>10.1</v>
      </c>
      <c r="L1020" s="56" t="s">
        <v>52</v>
      </c>
      <c r="M1020" s="56">
        <v>14.1</v>
      </c>
      <c r="N1020" s="56" t="s">
        <v>52</v>
      </c>
      <c r="O1020" s="56">
        <v>9.3000000000000007</v>
      </c>
      <c r="P1020" s="56" t="s">
        <v>53</v>
      </c>
      <c r="Q1020" s="56">
        <v>19.5</v>
      </c>
      <c r="R1020" s="56">
        <v>723</v>
      </c>
      <c r="S1020" s="56">
        <v>17.3</v>
      </c>
      <c r="T1020" s="56">
        <v>760</v>
      </c>
      <c r="U1020" s="56">
        <v>15.5</v>
      </c>
      <c r="V1020" s="56" t="s">
        <v>53</v>
      </c>
      <c r="W1020" s="56">
        <v>21.6</v>
      </c>
      <c r="X1020" s="56">
        <v>739</v>
      </c>
      <c r="Y1020" s="56">
        <v>26.2</v>
      </c>
      <c r="Z1020" s="56" t="s">
        <v>53</v>
      </c>
      <c r="AA1020" s="56">
        <v>11.3</v>
      </c>
      <c r="AB1020" s="56" t="s">
        <v>53</v>
      </c>
      <c r="AC1020" s="56">
        <v>44.8</v>
      </c>
      <c r="AD1020" s="56" t="s">
        <v>53</v>
      </c>
      <c r="AF1020" s="56">
        <v>701</v>
      </c>
      <c r="AG1020" s="56" t="s">
        <v>2148</v>
      </c>
      <c r="AH1020" s="56">
        <v>701</v>
      </c>
      <c r="AI1020" s="56" t="s">
        <v>2148</v>
      </c>
      <c r="AJ1020" s="56">
        <v>801</v>
      </c>
      <c r="AK1020" s="56" t="s">
        <v>2148</v>
      </c>
      <c r="AL1020" s="56">
        <v>723</v>
      </c>
      <c r="AN1020" s="56">
        <v>760</v>
      </c>
      <c r="AP1020" s="56">
        <v>801</v>
      </c>
      <c r="AQ1020" s="56" t="s">
        <v>2148</v>
      </c>
      <c r="AR1020" s="56">
        <v>739</v>
      </c>
      <c r="AT1020" s="56">
        <v>801</v>
      </c>
      <c r="AU1020" s="56" t="s">
        <v>2148</v>
      </c>
      <c r="AV1020" s="56">
        <v>801</v>
      </c>
      <c r="AW1020" s="56" t="s">
        <v>2148</v>
      </c>
      <c r="AX1020" s="56">
        <v>801</v>
      </c>
      <c r="AY1020" s="56" t="s">
        <v>2148</v>
      </c>
      <c r="AZ1020" s="56">
        <v>1100.5</v>
      </c>
      <c r="BB1020" s="56">
        <v>1100.5</v>
      </c>
    </row>
    <row r="1021" spans="1:54" ht="16" x14ac:dyDescent="0.2">
      <c r="A1021" s="56">
        <v>1020</v>
      </c>
      <c r="B1021" s="56" t="s">
        <v>65</v>
      </c>
      <c r="C1021" s="56" t="s">
        <v>65</v>
      </c>
      <c r="D1021" s="56" t="s">
        <v>537</v>
      </c>
      <c r="E1021" s="56" t="s">
        <v>80</v>
      </c>
      <c r="F1021" s="56" t="s">
        <v>69</v>
      </c>
      <c r="G1021" s="56" t="s">
        <v>84</v>
      </c>
      <c r="H1021" s="56" t="s">
        <v>62</v>
      </c>
      <c r="I1021" s="56" t="s">
        <v>59</v>
      </c>
      <c r="J1021" s="56" t="s">
        <v>64</v>
      </c>
      <c r="K1021" s="56">
        <v>8.1999999999999993</v>
      </c>
      <c r="L1021" s="56" t="s">
        <v>52</v>
      </c>
      <c r="M1021" s="56">
        <v>8</v>
      </c>
      <c r="N1021" s="56" t="s">
        <v>52</v>
      </c>
      <c r="O1021" s="56">
        <v>8.6999999999999993</v>
      </c>
      <c r="P1021" s="56" t="s">
        <v>53</v>
      </c>
      <c r="Q1021" s="56">
        <v>6.5</v>
      </c>
      <c r="R1021" s="56" t="s">
        <v>53</v>
      </c>
      <c r="S1021" s="56">
        <v>54.9</v>
      </c>
      <c r="T1021" s="56">
        <v>412</v>
      </c>
      <c r="U1021" s="56">
        <v>65.5</v>
      </c>
      <c r="V1021" s="56">
        <v>304</v>
      </c>
      <c r="W1021" s="56">
        <v>68.8</v>
      </c>
      <c r="X1021" s="56">
        <v>278</v>
      </c>
      <c r="Y1021" s="56">
        <v>44.5</v>
      </c>
      <c r="Z1021" s="56" t="s">
        <v>53</v>
      </c>
      <c r="AA1021" s="56">
        <v>12.1</v>
      </c>
      <c r="AB1021" s="56" t="s">
        <v>53</v>
      </c>
      <c r="AC1021" s="56">
        <v>37.9</v>
      </c>
      <c r="AD1021" s="56" t="s">
        <v>53</v>
      </c>
      <c r="AF1021" s="56">
        <v>701</v>
      </c>
      <c r="AG1021" s="56" t="s">
        <v>2148</v>
      </c>
      <c r="AH1021" s="56">
        <v>701</v>
      </c>
      <c r="AI1021" s="56" t="s">
        <v>2148</v>
      </c>
      <c r="AJ1021" s="56">
        <v>801</v>
      </c>
      <c r="AK1021" s="56" t="s">
        <v>2148</v>
      </c>
      <c r="AL1021" s="56">
        <v>801</v>
      </c>
      <c r="AM1021" s="56" t="s">
        <v>2148</v>
      </c>
      <c r="AN1021" s="56">
        <v>412</v>
      </c>
      <c r="AP1021" s="56">
        <v>304</v>
      </c>
      <c r="AR1021" s="56">
        <v>278</v>
      </c>
      <c r="AT1021" s="56">
        <v>801</v>
      </c>
      <c r="AU1021" s="56" t="s">
        <v>2148</v>
      </c>
      <c r="AV1021" s="56">
        <v>801</v>
      </c>
      <c r="AW1021" s="56" t="s">
        <v>2148</v>
      </c>
      <c r="AX1021" s="56">
        <v>801</v>
      </c>
      <c r="AY1021" s="56" t="s">
        <v>2148</v>
      </c>
      <c r="AZ1021" s="56">
        <v>1100.5</v>
      </c>
      <c r="BB1021" s="56">
        <v>1100.5</v>
      </c>
    </row>
    <row r="1022" spans="1:54" ht="16" x14ac:dyDescent="0.2">
      <c r="A1022" s="56">
        <v>1021</v>
      </c>
      <c r="B1022" s="56" t="s">
        <v>65</v>
      </c>
      <c r="C1022" s="56" t="s">
        <v>65</v>
      </c>
      <c r="D1022" s="56" t="s">
        <v>469</v>
      </c>
      <c r="E1022" s="56" t="s">
        <v>46</v>
      </c>
      <c r="F1022" s="56" t="s">
        <v>47</v>
      </c>
      <c r="G1022" s="56" t="s">
        <v>84</v>
      </c>
      <c r="H1022" s="56" t="s">
        <v>49</v>
      </c>
      <c r="I1022" s="56" t="s">
        <v>50</v>
      </c>
      <c r="J1022" s="56" t="s">
        <v>51</v>
      </c>
      <c r="K1022" s="56">
        <v>7.7</v>
      </c>
      <c r="L1022" s="56" t="s">
        <v>52</v>
      </c>
      <c r="M1022" s="56">
        <v>13.5</v>
      </c>
      <c r="N1022" s="56" t="s">
        <v>52</v>
      </c>
      <c r="O1022" s="56">
        <v>6.7</v>
      </c>
      <c r="P1022" s="56" t="s">
        <v>53</v>
      </c>
      <c r="Q1022" s="56">
        <v>15.8</v>
      </c>
      <c r="R1022" s="56">
        <v>787</v>
      </c>
      <c r="S1022" s="56">
        <v>1.3</v>
      </c>
      <c r="T1022" s="56" t="s">
        <v>53</v>
      </c>
      <c r="U1022" s="56">
        <v>5.3</v>
      </c>
      <c r="V1022" s="56" t="s">
        <v>53</v>
      </c>
      <c r="W1022" s="56">
        <v>4.2</v>
      </c>
      <c r="X1022" s="56" t="s">
        <v>53</v>
      </c>
      <c r="Y1022" s="56">
        <v>51.9</v>
      </c>
      <c r="Z1022" s="56" t="s">
        <v>53</v>
      </c>
      <c r="AA1022" s="56">
        <v>36.9</v>
      </c>
      <c r="AB1022" s="56">
        <v>469</v>
      </c>
      <c r="AC1022" s="56">
        <v>44.6</v>
      </c>
      <c r="AD1022" s="56" t="s">
        <v>53</v>
      </c>
      <c r="AF1022" s="56">
        <v>701</v>
      </c>
      <c r="AG1022" s="56" t="s">
        <v>2148</v>
      </c>
      <c r="AH1022" s="56">
        <v>701</v>
      </c>
      <c r="AI1022" s="56" t="s">
        <v>2148</v>
      </c>
      <c r="AJ1022" s="56">
        <v>801</v>
      </c>
      <c r="AK1022" s="56" t="s">
        <v>2148</v>
      </c>
      <c r="AL1022" s="56">
        <v>787</v>
      </c>
      <c r="AN1022" s="56">
        <v>801</v>
      </c>
      <c r="AO1022" s="56" t="s">
        <v>2148</v>
      </c>
      <c r="AP1022" s="56">
        <v>801</v>
      </c>
      <c r="AQ1022" s="56" t="s">
        <v>2148</v>
      </c>
      <c r="AR1022" s="56">
        <v>801</v>
      </c>
      <c r="AS1022" s="56" t="s">
        <v>2148</v>
      </c>
      <c r="AT1022" s="56">
        <v>801</v>
      </c>
      <c r="AU1022" s="56" t="s">
        <v>2148</v>
      </c>
      <c r="AV1022" s="56">
        <v>469</v>
      </c>
      <c r="AX1022" s="56">
        <v>801</v>
      </c>
      <c r="AY1022" s="56" t="s">
        <v>2148</v>
      </c>
      <c r="AZ1022" s="56">
        <v>1100.5</v>
      </c>
      <c r="BB1022" s="56">
        <v>1100.5</v>
      </c>
    </row>
    <row r="1023" spans="1:54" ht="16" x14ac:dyDescent="0.2">
      <c r="A1023" s="56">
        <v>1022</v>
      </c>
      <c r="B1023" s="56" t="s">
        <v>65</v>
      </c>
      <c r="C1023" s="56" t="s">
        <v>56</v>
      </c>
      <c r="D1023" s="56" t="s">
        <v>434</v>
      </c>
      <c r="E1023" s="56" t="s">
        <v>435</v>
      </c>
      <c r="F1023" s="56" t="s">
        <v>69</v>
      </c>
      <c r="G1023" s="56" t="s">
        <v>77</v>
      </c>
      <c r="H1023" s="56" t="s">
        <v>62</v>
      </c>
      <c r="I1023" s="56" t="s">
        <v>50</v>
      </c>
      <c r="J1023" s="56" t="s">
        <v>51</v>
      </c>
      <c r="K1023" s="56">
        <v>7.3</v>
      </c>
      <c r="L1023" s="56" t="s">
        <v>52</v>
      </c>
      <c r="M1023" s="56">
        <v>20.8</v>
      </c>
      <c r="N1023" s="56">
        <v>634</v>
      </c>
      <c r="O1023" s="56">
        <v>26.5</v>
      </c>
      <c r="P1023" s="56">
        <v>703</v>
      </c>
      <c r="Q1023" s="56">
        <v>3.1</v>
      </c>
      <c r="R1023" s="56" t="s">
        <v>53</v>
      </c>
      <c r="S1023" s="56">
        <v>8.4</v>
      </c>
      <c r="T1023" s="56" t="s">
        <v>53</v>
      </c>
      <c r="U1023" s="56">
        <v>58.4</v>
      </c>
      <c r="V1023" s="56">
        <v>352</v>
      </c>
      <c r="W1023" s="56">
        <v>62.4</v>
      </c>
      <c r="X1023" s="56">
        <v>319</v>
      </c>
      <c r="Y1023" s="56">
        <v>18.5</v>
      </c>
      <c r="Z1023" s="56" t="s">
        <v>53</v>
      </c>
      <c r="AA1023" s="56">
        <v>16.600000000000001</v>
      </c>
      <c r="AB1023" s="56">
        <v>793</v>
      </c>
      <c r="AC1023" s="56">
        <v>35.6</v>
      </c>
      <c r="AD1023" s="56" t="s">
        <v>53</v>
      </c>
      <c r="AF1023" s="56">
        <v>701</v>
      </c>
      <c r="AG1023" s="56" t="s">
        <v>2148</v>
      </c>
      <c r="AH1023" s="56">
        <v>634</v>
      </c>
      <c r="AJ1023" s="56">
        <v>703</v>
      </c>
      <c r="AL1023" s="56">
        <v>801</v>
      </c>
      <c r="AM1023" s="56" t="s">
        <v>2148</v>
      </c>
      <c r="AN1023" s="56">
        <v>801</v>
      </c>
      <c r="AO1023" s="56" t="s">
        <v>2148</v>
      </c>
      <c r="AP1023" s="56">
        <v>352</v>
      </c>
      <c r="AR1023" s="56">
        <v>319</v>
      </c>
      <c r="AT1023" s="56">
        <v>801</v>
      </c>
      <c r="AU1023" s="56" t="s">
        <v>2148</v>
      </c>
      <c r="AV1023" s="56">
        <v>793</v>
      </c>
      <c r="AX1023" s="56">
        <v>801</v>
      </c>
      <c r="AY1023" s="56" t="s">
        <v>2148</v>
      </c>
      <c r="AZ1023" s="56">
        <v>1100.5</v>
      </c>
      <c r="BB1023" s="56">
        <v>1300.5</v>
      </c>
    </row>
    <row r="1024" spans="1:54" ht="16" x14ac:dyDescent="0.2">
      <c r="A1024" s="56">
        <v>1023</v>
      </c>
      <c r="B1024" s="56" t="s">
        <v>65</v>
      </c>
      <c r="C1024" s="56" t="s">
        <v>65</v>
      </c>
      <c r="D1024" s="56" t="s">
        <v>684</v>
      </c>
      <c r="E1024" s="56" t="s">
        <v>190</v>
      </c>
      <c r="F1024" s="56" t="s">
        <v>76</v>
      </c>
      <c r="G1024" s="56" t="s">
        <v>77</v>
      </c>
      <c r="H1024" s="56" t="s">
        <v>49</v>
      </c>
      <c r="I1024" s="56" t="s">
        <v>59</v>
      </c>
      <c r="J1024" s="56" t="s">
        <v>64</v>
      </c>
      <c r="K1024" s="56">
        <v>9.9</v>
      </c>
      <c r="L1024" s="56" t="s">
        <v>52</v>
      </c>
      <c r="M1024" s="56">
        <v>9.1999999999999993</v>
      </c>
      <c r="N1024" s="56" t="s">
        <v>52</v>
      </c>
      <c r="O1024" s="56">
        <v>6.9</v>
      </c>
      <c r="P1024" s="56" t="s">
        <v>53</v>
      </c>
      <c r="Q1024" s="56">
        <v>25.2</v>
      </c>
      <c r="R1024" s="56">
        <v>637</v>
      </c>
      <c r="S1024" s="56">
        <v>5.3</v>
      </c>
      <c r="T1024" s="56" t="s">
        <v>53</v>
      </c>
      <c r="U1024" s="56">
        <v>11.8</v>
      </c>
      <c r="V1024" s="56" t="s">
        <v>53</v>
      </c>
      <c r="W1024" s="56">
        <v>14.9</v>
      </c>
      <c r="X1024" s="56" t="s">
        <v>53</v>
      </c>
      <c r="Y1024" s="56">
        <v>17.3</v>
      </c>
      <c r="Z1024" s="56" t="s">
        <v>53</v>
      </c>
      <c r="AA1024" s="56">
        <v>28.6</v>
      </c>
      <c r="AB1024" s="56">
        <v>585</v>
      </c>
      <c r="AC1024" s="56">
        <v>46.7</v>
      </c>
      <c r="AD1024" s="56" t="s">
        <v>71</v>
      </c>
      <c r="AF1024" s="56">
        <v>701</v>
      </c>
      <c r="AG1024" s="56" t="s">
        <v>2148</v>
      </c>
      <c r="AH1024" s="56">
        <v>701</v>
      </c>
      <c r="AI1024" s="56" t="s">
        <v>2148</v>
      </c>
      <c r="AJ1024" s="56">
        <v>801</v>
      </c>
      <c r="AK1024" s="56" t="s">
        <v>2148</v>
      </c>
      <c r="AL1024" s="56">
        <v>637</v>
      </c>
      <c r="AN1024" s="56">
        <v>801</v>
      </c>
      <c r="AO1024" s="56" t="s">
        <v>2148</v>
      </c>
      <c r="AP1024" s="56">
        <v>801</v>
      </c>
      <c r="AQ1024" s="56" t="s">
        <v>2148</v>
      </c>
      <c r="AR1024" s="56">
        <v>801</v>
      </c>
      <c r="AS1024" s="56" t="s">
        <v>2148</v>
      </c>
      <c r="AT1024" s="56">
        <v>801</v>
      </c>
      <c r="AU1024" s="56" t="s">
        <v>2148</v>
      </c>
      <c r="AV1024" s="56">
        <v>585</v>
      </c>
      <c r="AX1024" s="56">
        <v>799</v>
      </c>
      <c r="AY1024" s="56" t="s">
        <v>2147</v>
      </c>
      <c r="AZ1024" s="56">
        <v>1100.5</v>
      </c>
      <c r="BB1024" s="56">
        <v>1100.5</v>
      </c>
    </row>
    <row r="1025" spans="1:54" ht="16" x14ac:dyDescent="0.2">
      <c r="A1025" s="56">
        <v>1024</v>
      </c>
      <c r="B1025" s="56" t="s">
        <v>65</v>
      </c>
      <c r="C1025" s="56" t="s">
        <v>65</v>
      </c>
      <c r="D1025" s="56" t="s">
        <v>334</v>
      </c>
      <c r="E1025" s="56" t="s">
        <v>96</v>
      </c>
      <c r="F1025" s="56" t="s">
        <v>76</v>
      </c>
      <c r="G1025" s="56" t="s">
        <v>58</v>
      </c>
      <c r="H1025" s="56" t="s">
        <v>82</v>
      </c>
      <c r="I1025" s="56" t="s">
        <v>50</v>
      </c>
      <c r="J1025" s="56" t="s">
        <v>64</v>
      </c>
      <c r="K1025" s="56">
        <v>6.5</v>
      </c>
      <c r="L1025" s="56" t="s">
        <v>52</v>
      </c>
      <c r="M1025" s="56">
        <v>4.5999999999999996</v>
      </c>
      <c r="N1025" s="56" t="s">
        <v>52</v>
      </c>
      <c r="O1025" s="56">
        <v>47.9</v>
      </c>
      <c r="P1025" s="56">
        <v>405</v>
      </c>
      <c r="Q1025" s="56">
        <v>19.600000000000001</v>
      </c>
      <c r="R1025" s="56">
        <v>717</v>
      </c>
      <c r="S1025" s="56">
        <v>10.7</v>
      </c>
      <c r="T1025" s="56" t="s">
        <v>53</v>
      </c>
      <c r="U1025" s="56">
        <v>21.5</v>
      </c>
      <c r="V1025" s="56">
        <v>703</v>
      </c>
      <c r="W1025" s="56">
        <v>21.6</v>
      </c>
      <c r="X1025" s="56">
        <v>740</v>
      </c>
      <c r="Y1025" s="56">
        <v>33.4</v>
      </c>
      <c r="Z1025" s="56" t="s">
        <v>53</v>
      </c>
      <c r="AA1025" s="56">
        <v>1.8</v>
      </c>
      <c r="AB1025" s="56" t="s">
        <v>53</v>
      </c>
      <c r="AC1025" s="56">
        <v>50.9</v>
      </c>
      <c r="AD1025" s="56" t="s">
        <v>335</v>
      </c>
      <c r="AF1025" s="56">
        <v>701</v>
      </c>
      <c r="AG1025" s="56" t="s">
        <v>2148</v>
      </c>
      <c r="AH1025" s="56">
        <v>701</v>
      </c>
      <c r="AI1025" s="56" t="s">
        <v>2148</v>
      </c>
      <c r="AJ1025" s="56">
        <v>405</v>
      </c>
      <c r="AL1025" s="56">
        <v>717</v>
      </c>
      <c r="AN1025" s="56">
        <v>801</v>
      </c>
      <c r="AO1025" s="56" t="s">
        <v>2148</v>
      </c>
      <c r="AP1025" s="56">
        <v>703</v>
      </c>
      <c r="AR1025" s="56">
        <v>740</v>
      </c>
      <c r="AT1025" s="56">
        <v>801</v>
      </c>
      <c r="AU1025" s="56" t="s">
        <v>2148</v>
      </c>
      <c r="AV1025" s="56">
        <v>801</v>
      </c>
      <c r="AW1025" s="56" t="s">
        <v>2148</v>
      </c>
      <c r="AX1025" s="56">
        <v>684</v>
      </c>
      <c r="AY1025" s="56" t="s">
        <v>2147</v>
      </c>
      <c r="AZ1025" s="56">
        <v>1100.5</v>
      </c>
      <c r="BB1025" s="56">
        <v>1100.5</v>
      </c>
    </row>
    <row r="1026" spans="1:54" ht="16" x14ac:dyDescent="0.2">
      <c r="A1026" s="56">
        <v>1025</v>
      </c>
      <c r="B1026" s="56" t="s">
        <v>65</v>
      </c>
      <c r="C1026" s="56" t="s">
        <v>43</v>
      </c>
      <c r="D1026" s="56" t="s">
        <v>66</v>
      </c>
      <c r="E1026" s="56" t="s">
        <v>46</v>
      </c>
      <c r="F1026" s="56" t="s">
        <v>47</v>
      </c>
      <c r="G1026" s="56" t="s">
        <v>48</v>
      </c>
      <c r="H1026" s="56" t="s">
        <v>49</v>
      </c>
      <c r="I1026" s="56" t="s">
        <v>50</v>
      </c>
      <c r="J1026" s="56" t="s">
        <v>51</v>
      </c>
      <c r="K1026" s="56">
        <v>2.5</v>
      </c>
      <c r="L1026" s="56" t="s">
        <v>52</v>
      </c>
      <c r="M1026" s="56">
        <v>3.6</v>
      </c>
      <c r="N1026" s="56" t="s">
        <v>52</v>
      </c>
      <c r="O1026" s="56">
        <v>25.6</v>
      </c>
      <c r="P1026" s="56">
        <v>724</v>
      </c>
      <c r="Q1026" s="56">
        <v>23.5</v>
      </c>
      <c r="R1026" s="56">
        <v>666</v>
      </c>
      <c r="S1026" s="56">
        <v>15.2</v>
      </c>
      <c r="T1026" s="56" t="s">
        <v>53</v>
      </c>
      <c r="U1026" s="56">
        <v>94.6</v>
      </c>
      <c r="V1026" s="56">
        <v>133</v>
      </c>
      <c r="W1026" s="56">
        <v>93.8</v>
      </c>
      <c r="X1026" s="56">
        <v>119</v>
      </c>
      <c r="Y1026" s="56">
        <v>29.1</v>
      </c>
      <c r="Z1026" s="56" t="s">
        <v>53</v>
      </c>
      <c r="AA1026" s="56">
        <v>19.3</v>
      </c>
      <c r="AB1026" s="56">
        <v>739</v>
      </c>
      <c r="AC1026" s="56">
        <v>42.4</v>
      </c>
      <c r="AD1026" s="56" t="s">
        <v>53</v>
      </c>
      <c r="AF1026" s="56">
        <v>701</v>
      </c>
      <c r="AG1026" s="56" t="s">
        <v>2148</v>
      </c>
      <c r="AH1026" s="56">
        <v>701</v>
      </c>
      <c r="AI1026" s="56" t="s">
        <v>2148</v>
      </c>
      <c r="AJ1026" s="56">
        <v>724</v>
      </c>
      <c r="AL1026" s="56">
        <v>666</v>
      </c>
      <c r="AN1026" s="56">
        <v>801</v>
      </c>
      <c r="AO1026" s="56" t="s">
        <v>2148</v>
      </c>
      <c r="AP1026" s="56">
        <v>133</v>
      </c>
      <c r="AR1026" s="56">
        <v>119</v>
      </c>
      <c r="AT1026" s="56">
        <v>801</v>
      </c>
      <c r="AU1026" s="56" t="s">
        <v>2148</v>
      </c>
      <c r="AV1026" s="56">
        <v>739</v>
      </c>
      <c r="AX1026" s="56">
        <v>801</v>
      </c>
      <c r="AY1026" s="56" t="s">
        <v>2148</v>
      </c>
      <c r="AZ1026" s="56">
        <v>1100.5</v>
      </c>
      <c r="BB1026" s="56">
        <v>975.5</v>
      </c>
    </row>
    <row r="1027" spans="1:54" ht="16" x14ac:dyDescent="0.2">
      <c r="A1027" s="56">
        <v>1026</v>
      </c>
      <c r="B1027" s="56" t="s">
        <v>65</v>
      </c>
      <c r="C1027" s="56" t="s">
        <v>65</v>
      </c>
      <c r="D1027" s="56" t="s">
        <v>872</v>
      </c>
      <c r="E1027" s="56" t="s">
        <v>266</v>
      </c>
      <c r="F1027" s="56" t="s">
        <v>69</v>
      </c>
      <c r="G1027" s="56" t="s">
        <v>77</v>
      </c>
      <c r="H1027" s="56" t="s">
        <v>88</v>
      </c>
      <c r="I1027" s="56" t="s">
        <v>50</v>
      </c>
      <c r="J1027" s="56" t="s">
        <v>64</v>
      </c>
      <c r="K1027" s="56">
        <v>12.6</v>
      </c>
      <c r="L1027" s="56" t="s">
        <v>52</v>
      </c>
      <c r="M1027" s="56">
        <v>28.1</v>
      </c>
      <c r="N1027" s="56">
        <v>495</v>
      </c>
      <c r="O1027" s="56">
        <v>28.3</v>
      </c>
      <c r="P1027" s="56">
        <v>677</v>
      </c>
      <c r="Q1027" s="56">
        <v>10</v>
      </c>
      <c r="R1027" s="56" t="s">
        <v>53</v>
      </c>
      <c r="S1027" s="56">
        <v>3.4</v>
      </c>
      <c r="T1027" s="56" t="s">
        <v>53</v>
      </c>
      <c r="U1027" s="56">
        <v>9.1999999999999993</v>
      </c>
      <c r="V1027" s="56" t="s">
        <v>53</v>
      </c>
      <c r="W1027" s="56">
        <v>12.6</v>
      </c>
      <c r="X1027" s="56" t="s">
        <v>53</v>
      </c>
      <c r="Y1027" s="56">
        <v>44.2</v>
      </c>
      <c r="Z1027" s="56" t="s">
        <v>53</v>
      </c>
      <c r="AA1027" s="56">
        <v>10.3</v>
      </c>
      <c r="AB1027" s="56" t="s">
        <v>53</v>
      </c>
      <c r="AC1027" s="56">
        <v>20.5</v>
      </c>
      <c r="AD1027" s="56" t="s">
        <v>53</v>
      </c>
      <c r="AF1027" s="56">
        <v>701</v>
      </c>
      <c r="AG1027" s="56" t="s">
        <v>2148</v>
      </c>
      <c r="AH1027" s="56">
        <v>495</v>
      </c>
      <c r="AJ1027" s="56">
        <v>677</v>
      </c>
      <c r="AL1027" s="56">
        <v>801</v>
      </c>
      <c r="AM1027" s="56" t="s">
        <v>2148</v>
      </c>
      <c r="AN1027" s="56">
        <v>801</v>
      </c>
      <c r="AO1027" s="56" t="s">
        <v>2148</v>
      </c>
      <c r="AP1027" s="56">
        <v>801</v>
      </c>
      <c r="AQ1027" s="56" t="s">
        <v>2148</v>
      </c>
      <c r="AR1027" s="56">
        <v>801</v>
      </c>
      <c r="AS1027" s="56" t="s">
        <v>2148</v>
      </c>
      <c r="AT1027" s="56">
        <v>801</v>
      </c>
      <c r="AU1027" s="56" t="s">
        <v>2148</v>
      </c>
      <c r="AV1027" s="56">
        <v>801</v>
      </c>
      <c r="AW1027" s="56" t="s">
        <v>2148</v>
      </c>
      <c r="AX1027" s="56">
        <v>801</v>
      </c>
      <c r="AY1027" s="56" t="s">
        <v>2148</v>
      </c>
      <c r="AZ1027" s="56">
        <v>1100.5</v>
      </c>
      <c r="BB1027" s="56">
        <v>1100.5</v>
      </c>
    </row>
    <row r="1028" spans="1:54" ht="16" x14ac:dyDescent="0.2">
      <c r="A1028" s="56">
        <v>1027</v>
      </c>
      <c r="B1028" s="56" t="s">
        <v>65</v>
      </c>
      <c r="C1028" s="56" t="s">
        <v>43</v>
      </c>
      <c r="D1028" s="56" t="s">
        <v>993</v>
      </c>
      <c r="E1028" s="56" t="s">
        <v>251</v>
      </c>
      <c r="F1028" s="56" t="s">
        <v>76</v>
      </c>
      <c r="G1028" s="56" t="s">
        <v>58</v>
      </c>
      <c r="H1028" s="56" t="s">
        <v>62</v>
      </c>
      <c r="I1028" s="56" t="s">
        <v>59</v>
      </c>
      <c r="J1028" s="56" t="s">
        <v>64</v>
      </c>
      <c r="K1028" s="56">
        <v>14.6</v>
      </c>
      <c r="L1028" s="56" t="s">
        <v>52</v>
      </c>
      <c r="M1028" s="56">
        <v>18.2</v>
      </c>
      <c r="N1028" s="56" t="s">
        <v>52</v>
      </c>
      <c r="O1028" s="56">
        <v>75.900000000000006</v>
      </c>
      <c r="P1028" s="56">
        <v>190</v>
      </c>
      <c r="Q1028" s="56">
        <v>1.4</v>
      </c>
      <c r="R1028" s="56" t="s">
        <v>53</v>
      </c>
      <c r="S1028" s="56">
        <v>23.7</v>
      </c>
      <c r="T1028" s="56">
        <v>665</v>
      </c>
      <c r="U1028" s="56">
        <v>5.5</v>
      </c>
      <c r="V1028" s="56" t="s">
        <v>53</v>
      </c>
      <c r="W1028" s="56">
        <v>9.5</v>
      </c>
      <c r="X1028" s="56" t="s">
        <v>53</v>
      </c>
      <c r="Y1028" s="56">
        <v>5.2</v>
      </c>
      <c r="Z1028" s="56" t="s">
        <v>53</v>
      </c>
      <c r="AA1028" s="56">
        <v>4.4000000000000004</v>
      </c>
      <c r="AB1028" s="56" t="s">
        <v>53</v>
      </c>
      <c r="AC1028" s="56">
        <v>31</v>
      </c>
      <c r="AD1028" s="56" t="s">
        <v>53</v>
      </c>
      <c r="AF1028" s="56">
        <v>701</v>
      </c>
      <c r="AG1028" s="56" t="s">
        <v>2148</v>
      </c>
      <c r="AH1028" s="56">
        <v>701</v>
      </c>
      <c r="AI1028" s="56" t="s">
        <v>2148</v>
      </c>
      <c r="AJ1028" s="56">
        <v>190</v>
      </c>
      <c r="AL1028" s="56">
        <v>801</v>
      </c>
      <c r="AM1028" s="56" t="s">
        <v>2148</v>
      </c>
      <c r="AN1028" s="56">
        <v>665</v>
      </c>
      <c r="AP1028" s="56">
        <v>801</v>
      </c>
      <c r="AQ1028" s="56" t="s">
        <v>2148</v>
      </c>
      <c r="AR1028" s="56">
        <v>801</v>
      </c>
      <c r="AS1028" s="56" t="s">
        <v>2148</v>
      </c>
      <c r="AT1028" s="56">
        <v>801</v>
      </c>
      <c r="AU1028" s="56" t="s">
        <v>2148</v>
      </c>
      <c r="AV1028" s="56">
        <v>801</v>
      </c>
      <c r="AW1028" s="56" t="s">
        <v>2148</v>
      </c>
      <c r="AX1028" s="56">
        <v>801</v>
      </c>
      <c r="AY1028" s="56" t="s">
        <v>2148</v>
      </c>
      <c r="AZ1028" s="56">
        <v>1100.5</v>
      </c>
      <c r="BB1028" s="56">
        <v>975.5</v>
      </c>
    </row>
    <row r="1029" spans="1:54" ht="16" x14ac:dyDescent="0.2">
      <c r="A1029" s="56">
        <v>1028</v>
      </c>
      <c r="B1029" s="56" t="s">
        <v>65</v>
      </c>
      <c r="C1029" s="56" t="s">
        <v>56</v>
      </c>
      <c r="D1029" s="56" t="s">
        <v>1032</v>
      </c>
      <c r="E1029" s="56" t="s">
        <v>340</v>
      </c>
      <c r="F1029" s="56" t="s">
        <v>76</v>
      </c>
      <c r="G1029" s="56" t="s">
        <v>77</v>
      </c>
      <c r="H1029" s="56" t="s">
        <v>62</v>
      </c>
      <c r="I1029" s="56" t="s">
        <v>50</v>
      </c>
      <c r="J1029" s="56" t="s">
        <v>51</v>
      </c>
      <c r="K1029" s="56">
        <v>15.6</v>
      </c>
      <c r="L1029" s="56" t="s">
        <v>52</v>
      </c>
      <c r="M1029" s="56">
        <v>23</v>
      </c>
      <c r="N1029" s="56">
        <v>578</v>
      </c>
      <c r="O1029" s="56">
        <v>5.7</v>
      </c>
      <c r="P1029" s="56" t="s">
        <v>53</v>
      </c>
      <c r="Q1029" s="56">
        <v>6.9</v>
      </c>
      <c r="R1029" s="56" t="s">
        <v>53</v>
      </c>
      <c r="S1029" s="56">
        <v>7.7</v>
      </c>
      <c r="T1029" s="56" t="s">
        <v>53</v>
      </c>
      <c r="U1029" s="56">
        <v>5</v>
      </c>
      <c r="V1029" s="56" t="s">
        <v>53</v>
      </c>
      <c r="W1029" s="56">
        <v>8.6</v>
      </c>
      <c r="X1029" s="56" t="s">
        <v>53</v>
      </c>
      <c r="Y1029" s="56">
        <v>45.1</v>
      </c>
      <c r="Z1029" s="56" t="s">
        <v>53</v>
      </c>
      <c r="AA1029" s="56">
        <v>8.3000000000000007</v>
      </c>
      <c r="AB1029" s="56" t="s">
        <v>53</v>
      </c>
      <c r="AC1029" s="56">
        <v>51.7</v>
      </c>
      <c r="AD1029" s="56" t="s">
        <v>1033</v>
      </c>
      <c r="AF1029" s="56">
        <v>701</v>
      </c>
      <c r="AG1029" s="56" t="s">
        <v>2148</v>
      </c>
      <c r="AH1029" s="56">
        <v>578</v>
      </c>
      <c r="AJ1029" s="56">
        <v>801</v>
      </c>
      <c r="AK1029" s="56" t="s">
        <v>2148</v>
      </c>
      <c r="AL1029" s="56">
        <v>801</v>
      </c>
      <c r="AM1029" s="56" t="s">
        <v>2148</v>
      </c>
      <c r="AN1029" s="56">
        <v>801</v>
      </c>
      <c r="AO1029" s="56" t="s">
        <v>2148</v>
      </c>
      <c r="AP1029" s="56">
        <v>801</v>
      </c>
      <c r="AQ1029" s="56" t="s">
        <v>2148</v>
      </c>
      <c r="AR1029" s="56">
        <v>801</v>
      </c>
      <c r="AS1029" s="56" t="s">
        <v>2148</v>
      </c>
      <c r="AT1029" s="56">
        <v>801</v>
      </c>
      <c r="AU1029" s="56" t="s">
        <v>2148</v>
      </c>
      <c r="AV1029" s="56">
        <v>801</v>
      </c>
      <c r="AW1029" s="56" t="s">
        <v>2148</v>
      </c>
      <c r="AX1029" s="56">
        <v>667</v>
      </c>
      <c r="AY1029" s="56" t="s">
        <v>2147</v>
      </c>
      <c r="AZ1029" s="56">
        <v>1100.5</v>
      </c>
      <c r="BB1029" s="56">
        <v>1300.5</v>
      </c>
    </row>
    <row r="1030" spans="1:54" ht="16" x14ac:dyDescent="0.2">
      <c r="A1030" s="56">
        <v>1029</v>
      </c>
      <c r="B1030" s="56" t="s">
        <v>65</v>
      </c>
      <c r="C1030" s="56" t="s">
        <v>65</v>
      </c>
      <c r="D1030" s="56" t="s">
        <v>689</v>
      </c>
      <c r="E1030" s="56" t="s">
        <v>96</v>
      </c>
      <c r="F1030" s="56" t="s">
        <v>76</v>
      </c>
      <c r="G1030" s="56" t="s">
        <v>77</v>
      </c>
      <c r="H1030" s="56" t="s">
        <v>82</v>
      </c>
      <c r="I1030" s="56" t="s">
        <v>59</v>
      </c>
      <c r="J1030" s="56" t="s">
        <v>51</v>
      </c>
      <c r="K1030" s="56">
        <v>10</v>
      </c>
      <c r="L1030" s="56" t="s">
        <v>52</v>
      </c>
      <c r="M1030" s="56">
        <v>8.3000000000000007</v>
      </c>
      <c r="N1030" s="56" t="s">
        <v>52</v>
      </c>
      <c r="O1030" s="56">
        <v>72</v>
      </c>
      <c r="P1030" s="56">
        <v>213</v>
      </c>
      <c r="Q1030" s="56">
        <v>4.8</v>
      </c>
      <c r="R1030" s="56" t="s">
        <v>53</v>
      </c>
      <c r="S1030" s="56">
        <v>5.5</v>
      </c>
      <c r="T1030" s="56" t="s">
        <v>53</v>
      </c>
      <c r="U1030" s="56">
        <v>12.6</v>
      </c>
      <c r="V1030" s="56" t="s">
        <v>53</v>
      </c>
      <c r="W1030" s="56">
        <v>16.2</v>
      </c>
      <c r="X1030" s="56" t="s">
        <v>53</v>
      </c>
      <c r="Y1030" s="56">
        <v>17.100000000000001</v>
      </c>
      <c r="Z1030" s="56" t="s">
        <v>53</v>
      </c>
      <c r="AA1030" s="56">
        <v>3.6</v>
      </c>
      <c r="AB1030" s="56" t="s">
        <v>53</v>
      </c>
      <c r="AC1030" s="56">
        <v>47.6</v>
      </c>
      <c r="AD1030" s="56" t="s">
        <v>690</v>
      </c>
      <c r="AF1030" s="56">
        <v>701</v>
      </c>
      <c r="AG1030" s="56" t="s">
        <v>2148</v>
      </c>
      <c r="AH1030" s="56">
        <v>701</v>
      </c>
      <c r="AI1030" s="56" t="s">
        <v>2148</v>
      </c>
      <c r="AJ1030" s="56">
        <v>213</v>
      </c>
      <c r="AL1030" s="56">
        <v>801</v>
      </c>
      <c r="AM1030" s="56" t="s">
        <v>2148</v>
      </c>
      <c r="AN1030" s="56">
        <v>801</v>
      </c>
      <c r="AO1030" s="56" t="s">
        <v>2148</v>
      </c>
      <c r="AP1030" s="56">
        <v>801</v>
      </c>
      <c r="AQ1030" s="56" t="s">
        <v>2148</v>
      </c>
      <c r="AR1030" s="56">
        <v>801</v>
      </c>
      <c r="AS1030" s="56" t="s">
        <v>2148</v>
      </c>
      <c r="AT1030" s="56">
        <v>801</v>
      </c>
      <c r="AU1030" s="56" t="s">
        <v>2148</v>
      </c>
      <c r="AV1030" s="56">
        <v>801</v>
      </c>
      <c r="AW1030" s="56" t="s">
        <v>2148</v>
      </c>
      <c r="AX1030" s="56">
        <v>770</v>
      </c>
      <c r="AY1030" s="56" t="s">
        <v>2147</v>
      </c>
      <c r="AZ1030" s="56">
        <v>1100.5</v>
      </c>
      <c r="BB1030" s="56">
        <v>1100.5</v>
      </c>
    </row>
    <row r="1031" spans="1:54" ht="16" x14ac:dyDescent="0.2">
      <c r="A1031" s="56">
        <v>1030</v>
      </c>
      <c r="B1031" s="56" t="s">
        <v>65</v>
      </c>
      <c r="C1031" s="56" t="s">
        <v>65</v>
      </c>
      <c r="D1031" s="56" t="s">
        <v>988</v>
      </c>
      <c r="E1031" s="56" t="s">
        <v>233</v>
      </c>
      <c r="F1031" s="56" t="s">
        <v>76</v>
      </c>
      <c r="G1031" s="56" t="s">
        <v>84</v>
      </c>
      <c r="H1031" s="56" t="s">
        <v>82</v>
      </c>
      <c r="I1031" s="56" t="s">
        <v>59</v>
      </c>
      <c r="J1031" s="56" t="s">
        <v>64</v>
      </c>
      <c r="K1031" s="56">
        <v>14.5</v>
      </c>
      <c r="L1031" s="56" t="s">
        <v>52</v>
      </c>
      <c r="M1031" s="56">
        <v>24.4</v>
      </c>
      <c r="N1031" s="56">
        <v>549</v>
      </c>
      <c r="O1031" s="56">
        <v>21</v>
      </c>
      <c r="P1031" s="56" t="s">
        <v>53</v>
      </c>
      <c r="Q1031" s="56">
        <v>5.0999999999999996</v>
      </c>
      <c r="R1031" s="56" t="s">
        <v>53</v>
      </c>
      <c r="S1031" s="56">
        <v>1.4</v>
      </c>
      <c r="T1031" s="56" t="s">
        <v>53</v>
      </c>
      <c r="U1031" s="56">
        <v>9.1999999999999993</v>
      </c>
      <c r="V1031" s="56" t="s">
        <v>53</v>
      </c>
      <c r="W1031" s="56">
        <v>14.9</v>
      </c>
      <c r="X1031" s="56" t="s">
        <v>53</v>
      </c>
      <c r="Y1031" s="56">
        <v>71.3</v>
      </c>
      <c r="Z1031" s="56">
        <v>511</v>
      </c>
      <c r="AA1031" s="56">
        <v>6.6</v>
      </c>
      <c r="AB1031" s="56" t="s">
        <v>53</v>
      </c>
      <c r="AC1031" s="56">
        <v>33</v>
      </c>
      <c r="AD1031" s="56" t="s">
        <v>53</v>
      </c>
      <c r="AF1031" s="56">
        <v>701</v>
      </c>
      <c r="AG1031" s="56" t="s">
        <v>2148</v>
      </c>
      <c r="AH1031" s="56">
        <v>549</v>
      </c>
      <c r="AJ1031" s="56">
        <v>801</v>
      </c>
      <c r="AK1031" s="56" t="s">
        <v>2148</v>
      </c>
      <c r="AL1031" s="56">
        <v>801</v>
      </c>
      <c r="AM1031" s="56" t="s">
        <v>2148</v>
      </c>
      <c r="AN1031" s="56">
        <v>801</v>
      </c>
      <c r="AO1031" s="56" t="s">
        <v>2148</v>
      </c>
      <c r="AP1031" s="56">
        <v>801</v>
      </c>
      <c r="AQ1031" s="56" t="s">
        <v>2148</v>
      </c>
      <c r="AR1031" s="56">
        <v>801</v>
      </c>
      <c r="AS1031" s="56" t="s">
        <v>2148</v>
      </c>
      <c r="AT1031" s="56">
        <v>511</v>
      </c>
      <c r="AV1031" s="56">
        <v>801</v>
      </c>
      <c r="AW1031" s="56" t="s">
        <v>2148</v>
      </c>
      <c r="AX1031" s="56">
        <v>801</v>
      </c>
      <c r="AY1031" s="56" t="s">
        <v>2148</v>
      </c>
      <c r="AZ1031" s="56">
        <v>1100.5</v>
      </c>
      <c r="BB1031" s="56">
        <v>1100.5</v>
      </c>
    </row>
    <row r="1032" spans="1:54" ht="16" x14ac:dyDescent="0.2">
      <c r="A1032" s="56">
        <v>1031</v>
      </c>
      <c r="B1032" s="56" t="s">
        <v>65</v>
      </c>
      <c r="C1032" s="56" t="s">
        <v>43</v>
      </c>
      <c r="D1032" s="56" t="s">
        <v>177</v>
      </c>
      <c r="E1032" s="56" t="s">
        <v>68</v>
      </c>
      <c r="F1032" s="56" t="s">
        <v>69</v>
      </c>
      <c r="G1032" s="56" t="s">
        <v>77</v>
      </c>
      <c r="H1032" s="56" t="s">
        <v>62</v>
      </c>
      <c r="I1032" s="56" t="s">
        <v>50</v>
      </c>
      <c r="J1032" s="56" t="s">
        <v>64</v>
      </c>
      <c r="K1032" s="56">
        <v>4.9000000000000004</v>
      </c>
      <c r="L1032" s="56" t="s">
        <v>52</v>
      </c>
      <c r="M1032" s="56">
        <v>17.399999999999999</v>
      </c>
      <c r="N1032" s="56" t="s">
        <v>52</v>
      </c>
      <c r="O1032" s="56">
        <v>44.1</v>
      </c>
      <c r="P1032" s="56">
        <v>450</v>
      </c>
      <c r="Q1032" s="56">
        <v>2.7</v>
      </c>
      <c r="R1032" s="56" t="s">
        <v>53</v>
      </c>
      <c r="S1032" s="56">
        <v>6.7</v>
      </c>
      <c r="T1032" s="56" t="s">
        <v>53</v>
      </c>
      <c r="U1032" s="56">
        <v>39.200000000000003</v>
      </c>
      <c r="V1032" s="56">
        <v>500</v>
      </c>
      <c r="W1032" s="56">
        <v>44.7</v>
      </c>
      <c r="X1032" s="56">
        <v>467</v>
      </c>
      <c r="Y1032" s="56">
        <v>37.6</v>
      </c>
      <c r="Z1032" s="56" t="s">
        <v>53</v>
      </c>
      <c r="AA1032" s="56">
        <v>57.5</v>
      </c>
      <c r="AB1032" s="56">
        <v>291</v>
      </c>
      <c r="AC1032" s="56">
        <v>43.8</v>
      </c>
      <c r="AD1032" s="56" t="s">
        <v>53</v>
      </c>
      <c r="AF1032" s="56">
        <v>701</v>
      </c>
      <c r="AG1032" s="56" t="s">
        <v>2148</v>
      </c>
      <c r="AH1032" s="56">
        <v>701</v>
      </c>
      <c r="AI1032" s="56" t="s">
        <v>2148</v>
      </c>
      <c r="AJ1032" s="56">
        <v>450</v>
      </c>
      <c r="AL1032" s="56">
        <v>801</v>
      </c>
      <c r="AM1032" s="56" t="s">
        <v>2148</v>
      </c>
      <c r="AN1032" s="56">
        <v>801</v>
      </c>
      <c r="AO1032" s="56" t="s">
        <v>2148</v>
      </c>
      <c r="AP1032" s="56">
        <v>500</v>
      </c>
      <c r="AR1032" s="56">
        <v>467</v>
      </c>
      <c r="AT1032" s="56">
        <v>801</v>
      </c>
      <c r="AU1032" s="56" t="s">
        <v>2148</v>
      </c>
      <c r="AV1032" s="56">
        <v>291</v>
      </c>
      <c r="AX1032" s="56">
        <v>801</v>
      </c>
      <c r="AY1032" s="56" t="s">
        <v>2148</v>
      </c>
      <c r="AZ1032" s="56">
        <v>1100.5</v>
      </c>
      <c r="BB1032" s="56">
        <v>975.5</v>
      </c>
    </row>
    <row r="1033" spans="1:54" ht="16" x14ac:dyDescent="0.2">
      <c r="A1033" s="56">
        <v>1032</v>
      </c>
      <c r="B1033" s="56" t="s">
        <v>65</v>
      </c>
      <c r="C1033" s="56" t="s">
        <v>56</v>
      </c>
      <c r="D1033" s="56" t="s">
        <v>346</v>
      </c>
      <c r="E1033" s="56" t="s">
        <v>46</v>
      </c>
      <c r="F1033" s="56" t="s">
        <v>47</v>
      </c>
      <c r="G1033" s="56" t="s">
        <v>77</v>
      </c>
      <c r="H1033" s="56" t="s">
        <v>82</v>
      </c>
      <c r="I1033" s="56" t="s">
        <v>59</v>
      </c>
      <c r="J1033" s="56" t="s">
        <v>64</v>
      </c>
      <c r="K1033" s="56">
        <v>6.6</v>
      </c>
      <c r="L1033" s="56" t="s">
        <v>52</v>
      </c>
      <c r="M1033" s="56">
        <v>15.2</v>
      </c>
      <c r="N1033" s="56" t="s">
        <v>52</v>
      </c>
      <c r="O1033" s="56">
        <v>6.2</v>
      </c>
      <c r="P1033" s="56" t="s">
        <v>53</v>
      </c>
      <c r="Q1033" s="56">
        <v>18.2</v>
      </c>
      <c r="R1033" s="56">
        <v>746</v>
      </c>
      <c r="S1033" s="56">
        <v>8.4</v>
      </c>
      <c r="T1033" s="56" t="s">
        <v>53</v>
      </c>
      <c r="U1033" s="56">
        <v>13.1</v>
      </c>
      <c r="V1033" s="56" t="s">
        <v>53</v>
      </c>
      <c r="W1033" s="56">
        <v>9.9</v>
      </c>
      <c r="X1033" s="56" t="s">
        <v>53</v>
      </c>
      <c r="Y1033" s="56">
        <v>65.3</v>
      </c>
      <c r="Z1033" s="56">
        <v>618</v>
      </c>
      <c r="AA1033" s="56">
        <v>13</v>
      </c>
      <c r="AB1033" s="56" t="s">
        <v>53</v>
      </c>
      <c r="AC1033" s="56">
        <v>48.4</v>
      </c>
      <c r="AD1033" s="56" t="s">
        <v>347</v>
      </c>
      <c r="AF1033" s="56">
        <v>701</v>
      </c>
      <c r="AG1033" s="56" t="s">
        <v>2148</v>
      </c>
      <c r="AH1033" s="56">
        <v>701</v>
      </c>
      <c r="AI1033" s="56" t="s">
        <v>2148</v>
      </c>
      <c r="AJ1033" s="56">
        <v>801</v>
      </c>
      <c r="AK1033" s="56" t="s">
        <v>2148</v>
      </c>
      <c r="AL1033" s="56">
        <v>746</v>
      </c>
      <c r="AN1033" s="56">
        <v>801</v>
      </c>
      <c r="AO1033" s="56" t="s">
        <v>2148</v>
      </c>
      <c r="AP1033" s="56">
        <v>801</v>
      </c>
      <c r="AQ1033" s="56" t="s">
        <v>2148</v>
      </c>
      <c r="AR1033" s="56">
        <v>801</v>
      </c>
      <c r="AS1033" s="56" t="s">
        <v>2148</v>
      </c>
      <c r="AT1033" s="56">
        <v>618</v>
      </c>
      <c r="AV1033" s="56">
        <v>801</v>
      </c>
      <c r="AW1033" s="56" t="s">
        <v>2148</v>
      </c>
      <c r="AX1033" s="56">
        <v>746</v>
      </c>
      <c r="AY1033" s="56" t="s">
        <v>2147</v>
      </c>
      <c r="AZ1033" s="56">
        <v>1100.5</v>
      </c>
      <c r="BB1033" s="56">
        <v>1300.5</v>
      </c>
    </row>
    <row r="1034" spans="1:54" ht="16" x14ac:dyDescent="0.2">
      <c r="A1034" s="56">
        <v>1033</v>
      </c>
      <c r="B1034" s="56" t="s">
        <v>65</v>
      </c>
      <c r="C1034" s="56" t="s">
        <v>65</v>
      </c>
      <c r="D1034" s="56" t="s">
        <v>614</v>
      </c>
      <c r="E1034" s="56" t="s">
        <v>46</v>
      </c>
      <c r="F1034" s="56" t="s">
        <v>47</v>
      </c>
      <c r="G1034" s="56" t="s">
        <v>77</v>
      </c>
      <c r="H1034" s="56" t="s">
        <v>49</v>
      </c>
      <c r="I1034" s="56" t="s">
        <v>59</v>
      </c>
      <c r="J1034" s="56" t="s">
        <v>51</v>
      </c>
      <c r="K1034" s="56">
        <v>9.1</v>
      </c>
      <c r="L1034" s="56" t="s">
        <v>52</v>
      </c>
      <c r="M1034" s="56">
        <v>16.8</v>
      </c>
      <c r="N1034" s="56" t="s">
        <v>52</v>
      </c>
      <c r="O1034" s="56">
        <v>19.3</v>
      </c>
      <c r="P1034" s="56" t="s">
        <v>53</v>
      </c>
      <c r="Q1034" s="56">
        <v>9.6</v>
      </c>
      <c r="R1034" s="56" t="s">
        <v>53</v>
      </c>
      <c r="S1034" s="56">
        <v>10.5</v>
      </c>
      <c r="T1034" s="56" t="s">
        <v>53</v>
      </c>
      <c r="U1034" s="56">
        <v>23.3</v>
      </c>
      <c r="V1034" s="56">
        <v>685</v>
      </c>
      <c r="W1034" s="56">
        <v>17.5</v>
      </c>
      <c r="X1034" s="56" t="s">
        <v>53</v>
      </c>
      <c r="Y1034" s="56">
        <v>23.3</v>
      </c>
      <c r="Z1034" s="56" t="s">
        <v>53</v>
      </c>
      <c r="AA1034" s="56">
        <v>47.6</v>
      </c>
      <c r="AB1034" s="56">
        <v>369</v>
      </c>
      <c r="AC1034" s="56">
        <v>32.1</v>
      </c>
      <c r="AD1034" s="56" t="s">
        <v>53</v>
      </c>
      <c r="AF1034" s="56">
        <v>701</v>
      </c>
      <c r="AG1034" s="56" t="s">
        <v>2148</v>
      </c>
      <c r="AH1034" s="56">
        <v>701</v>
      </c>
      <c r="AI1034" s="56" t="s">
        <v>2148</v>
      </c>
      <c r="AJ1034" s="56">
        <v>801</v>
      </c>
      <c r="AK1034" s="56" t="s">
        <v>2148</v>
      </c>
      <c r="AL1034" s="56">
        <v>801</v>
      </c>
      <c r="AM1034" s="56" t="s">
        <v>2148</v>
      </c>
      <c r="AN1034" s="56">
        <v>801</v>
      </c>
      <c r="AO1034" s="56" t="s">
        <v>2148</v>
      </c>
      <c r="AP1034" s="56">
        <v>685</v>
      </c>
      <c r="AR1034" s="56">
        <v>801</v>
      </c>
      <c r="AS1034" s="56" t="s">
        <v>2148</v>
      </c>
      <c r="AT1034" s="56">
        <v>801</v>
      </c>
      <c r="AU1034" s="56" t="s">
        <v>2148</v>
      </c>
      <c r="AV1034" s="56">
        <v>369</v>
      </c>
      <c r="AX1034" s="56">
        <v>801</v>
      </c>
      <c r="AY1034" s="56" t="s">
        <v>2148</v>
      </c>
      <c r="AZ1034" s="56">
        <v>1100.5</v>
      </c>
      <c r="BB1034" s="56">
        <v>1100.5</v>
      </c>
    </row>
    <row r="1035" spans="1:54" ht="16" x14ac:dyDescent="0.2">
      <c r="A1035" s="56">
        <v>1034</v>
      </c>
      <c r="B1035" s="56" t="s">
        <v>65</v>
      </c>
      <c r="C1035" s="56" t="s">
        <v>65</v>
      </c>
      <c r="D1035" s="56" t="s">
        <v>388</v>
      </c>
      <c r="E1035" s="56" t="s">
        <v>233</v>
      </c>
      <c r="F1035" s="56" t="s">
        <v>76</v>
      </c>
      <c r="G1035" s="56" t="s">
        <v>58</v>
      </c>
      <c r="H1035" s="56" t="s">
        <v>49</v>
      </c>
      <c r="I1035" s="56" t="s">
        <v>50</v>
      </c>
      <c r="J1035" s="56" t="s">
        <v>64</v>
      </c>
      <c r="K1035" s="56">
        <v>7</v>
      </c>
      <c r="L1035" s="56" t="s">
        <v>52</v>
      </c>
      <c r="M1035" s="56">
        <v>9.5</v>
      </c>
      <c r="N1035" s="56" t="s">
        <v>52</v>
      </c>
      <c r="O1035" s="56">
        <v>9.1</v>
      </c>
      <c r="P1035" s="56" t="s">
        <v>53</v>
      </c>
      <c r="Q1035" s="56">
        <v>40.299999999999997</v>
      </c>
      <c r="R1035" s="56">
        <v>463</v>
      </c>
      <c r="S1035" s="56">
        <v>19.7</v>
      </c>
      <c r="T1035" s="56">
        <v>718</v>
      </c>
      <c r="U1035" s="56">
        <v>10.6</v>
      </c>
      <c r="V1035" s="56" t="s">
        <v>53</v>
      </c>
      <c r="W1035" s="56">
        <v>15.3</v>
      </c>
      <c r="X1035" s="56" t="s">
        <v>53</v>
      </c>
      <c r="Y1035" s="56">
        <v>41.4</v>
      </c>
      <c r="Z1035" s="56" t="s">
        <v>53</v>
      </c>
      <c r="AA1035" s="56">
        <v>2.5</v>
      </c>
      <c r="AB1035" s="56" t="s">
        <v>53</v>
      </c>
      <c r="AC1035" s="56">
        <v>42.2</v>
      </c>
      <c r="AD1035" s="56" t="s">
        <v>53</v>
      </c>
      <c r="AF1035" s="56">
        <v>701</v>
      </c>
      <c r="AG1035" s="56" t="s">
        <v>2148</v>
      </c>
      <c r="AH1035" s="56">
        <v>701</v>
      </c>
      <c r="AI1035" s="56" t="s">
        <v>2148</v>
      </c>
      <c r="AJ1035" s="56">
        <v>801</v>
      </c>
      <c r="AK1035" s="56" t="s">
        <v>2148</v>
      </c>
      <c r="AL1035" s="56">
        <v>463</v>
      </c>
      <c r="AN1035" s="56">
        <v>718</v>
      </c>
      <c r="AP1035" s="56">
        <v>801</v>
      </c>
      <c r="AQ1035" s="56" t="s">
        <v>2148</v>
      </c>
      <c r="AR1035" s="56">
        <v>801</v>
      </c>
      <c r="AS1035" s="56" t="s">
        <v>2148</v>
      </c>
      <c r="AT1035" s="56">
        <v>801</v>
      </c>
      <c r="AU1035" s="56" t="s">
        <v>2148</v>
      </c>
      <c r="AV1035" s="56">
        <v>801</v>
      </c>
      <c r="AW1035" s="56" t="s">
        <v>2148</v>
      </c>
      <c r="AX1035" s="56">
        <v>801</v>
      </c>
      <c r="AY1035" s="56" t="s">
        <v>2148</v>
      </c>
      <c r="AZ1035" s="56">
        <v>1100.5</v>
      </c>
      <c r="BB1035" s="56">
        <v>1100.5</v>
      </c>
    </row>
    <row r="1036" spans="1:54" ht="16" x14ac:dyDescent="0.2">
      <c r="A1036" s="56">
        <v>1035</v>
      </c>
      <c r="B1036" s="56" t="s">
        <v>65</v>
      </c>
      <c r="C1036" s="56" t="s">
        <v>89</v>
      </c>
      <c r="D1036" s="56" t="s">
        <v>399</v>
      </c>
      <c r="E1036" s="56" t="s">
        <v>400</v>
      </c>
      <c r="F1036" s="56" t="s">
        <v>76</v>
      </c>
      <c r="G1036" s="56" t="s">
        <v>77</v>
      </c>
      <c r="H1036" s="56" t="s">
        <v>62</v>
      </c>
      <c r="I1036" s="56" t="s">
        <v>59</v>
      </c>
      <c r="J1036" s="56" t="s">
        <v>64</v>
      </c>
      <c r="K1036" s="56">
        <v>7.1</v>
      </c>
      <c r="L1036" s="56" t="s">
        <v>52</v>
      </c>
      <c r="M1036" s="56">
        <v>7.1</v>
      </c>
      <c r="N1036" s="56" t="s">
        <v>52</v>
      </c>
      <c r="O1036" s="56">
        <v>1</v>
      </c>
      <c r="P1036" s="56" t="s">
        <v>53</v>
      </c>
      <c r="Q1036" s="56">
        <v>54.4</v>
      </c>
      <c r="R1036" s="56">
        <v>336</v>
      </c>
      <c r="Y1036" s="56">
        <v>7.8</v>
      </c>
      <c r="Z1036" s="56" t="s">
        <v>53</v>
      </c>
      <c r="AA1036" s="56">
        <v>29.3</v>
      </c>
      <c r="AB1036" s="56">
        <v>562</v>
      </c>
      <c r="AC1036" s="56">
        <v>3</v>
      </c>
      <c r="AD1036" s="56" t="s">
        <v>53</v>
      </c>
      <c r="AF1036" s="56">
        <v>701</v>
      </c>
      <c r="AG1036" s="56" t="s">
        <v>2148</v>
      </c>
      <c r="AH1036" s="56">
        <v>701</v>
      </c>
      <c r="AI1036" s="56" t="s">
        <v>2148</v>
      </c>
      <c r="AJ1036" s="56">
        <v>801</v>
      </c>
      <c r="AK1036" s="56" t="s">
        <v>2148</v>
      </c>
      <c r="AL1036" s="56">
        <v>336</v>
      </c>
      <c r="AT1036" s="56">
        <v>801</v>
      </c>
      <c r="AU1036" s="56" t="s">
        <v>2148</v>
      </c>
      <c r="AV1036" s="56">
        <v>562</v>
      </c>
      <c r="AX1036" s="56">
        <v>801</v>
      </c>
      <c r="AY1036" s="56" t="s">
        <v>2148</v>
      </c>
      <c r="AZ1036" s="56">
        <v>1100.5</v>
      </c>
      <c r="BB1036" s="56">
        <v>925.5</v>
      </c>
    </row>
    <row r="1037" spans="1:54" ht="16" x14ac:dyDescent="0.2">
      <c r="A1037" s="56">
        <v>1036</v>
      </c>
      <c r="B1037" s="56" t="s">
        <v>65</v>
      </c>
      <c r="D1037" s="56" t="s">
        <v>615</v>
      </c>
      <c r="E1037" s="56" t="s">
        <v>526</v>
      </c>
      <c r="F1037" s="56" t="s">
        <v>76</v>
      </c>
      <c r="G1037" s="56" t="s">
        <v>48</v>
      </c>
      <c r="H1037" s="56" t="s">
        <v>62</v>
      </c>
      <c r="I1037" s="56" t="s">
        <v>59</v>
      </c>
      <c r="J1037" s="56" t="s">
        <v>103</v>
      </c>
      <c r="K1037" s="56">
        <v>9.1</v>
      </c>
      <c r="L1037" s="56" t="s">
        <v>52</v>
      </c>
      <c r="M1037" s="56">
        <v>14.3</v>
      </c>
      <c r="N1037" s="56" t="s">
        <v>52</v>
      </c>
      <c r="O1037" s="56">
        <v>5.7</v>
      </c>
      <c r="P1037" s="56" t="s">
        <v>53</v>
      </c>
      <c r="Q1037" s="56">
        <v>8.5</v>
      </c>
      <c r="R1037" s="56" t="s">
        <v>53</v>
      </c>
      <c r="S1037" s="56">
        <v>100</v>
      </c>
      <c r="T1037" s="56">
        <v>36</v>
      </c>
      <c r="U1037" s="56">
        <v>5.9</v>
      </c>
      <c r="V1037" s="56" t="s">
        <v>53</v>
      </c>
      <c r="W1037" s="56">
        <v>9.8000000000000007</v>
      </c>
      <c r="X1037" s="56" t="s">
        <v>53</v>
      </c>
      <c r="Y1037" s="56">
        <v>14.4</v>
      </c>
      <c r="Z1037" s="56" t="s">
        <v>53</v>
      </c>
      <c r="AA1037" s="56">
        <v>73.2</v>
      </c>
      <c r="AB1037" s="56">
        <v>195</v>
      </c>
      <c r="AF1037" s="56">
        <v>701</v>
      </c>
      <c r="AG1037" s="56" t="s">
        <v>2148</v>
      </c>
      <c r="AH1037" s="56">
        <v>701</v>
      </c>
      <c r="AI1037" s="56" t="s">
        <v>2148</v>
      </c>
      <c r="AJ1037" s="56">
        <v>801</v>
      </c>
      <c r="AK1037" s="56" t="s">
        <v>2148</v>
      </c>
      <c r="AL1037" s="56">
        <v>801</v>
      </c>
      <c r="AM1037" s="56" t="s">
        <v>2148</v>
      </c>
      <c r="AN1037" s="56">
        <v>36</v>
      </c>
      <c r="AP1037" s="56">
        <v>801</v>
      </c>
      <c r="AQ1037" s="56" t="s">
        <v>2148</v>
      </c>
      <c r="AR1037" s="56">
        <v>801</v>
      </c>
      <c r="AS1037" s="56" t="s">
        <v>2148</v>
      </c>
      <c r="AT1037" s="56">
        <v>801</v>
      </c>
      <c r="AU1037" s="56" t="s">
        <v>2148</v>
      </c>
      <c r="AV1037" s="56">
        <v>195</v>
      </c>
      <c r="AZ1037" s="56">
        <v>1100.5</v>
      </c>
    </row>
    <row r="1038" spans="1:54" ht="16" x14ac:dyDescent="0.2">
      <c r="A1038" s="56">
        <v>1037</v>
      </c>
      <c r="B1038" s="56" t="s">
        <v>65</v>
      </c>
      <c r="C1038" s="56" t="s">
        <v>65</v>
      </c>
      <c r="D1038" s="56" t="s">
        <v>324</v>
      </c>
      <c r="E1038" s="56" t="s">
        <v>91</v>
      </c>
      <c r="F1038" s="56" t="s">
        <v>76</v>
      </c>
      <c r="G1038" s="56" t="s">
        <v>58</v>
      </c>
      <c r="H1038" s="56" t="s">
        <v>62</v>
      </c>
      <c r="I1038" s="56" t="s">
        <v>50</v>
      </c>
      <c r="J1038" s="56" t="s">
        <v>64</v>
      </c>
      <c r="K1038" s="56">
        <v>6.4</v>
      </c>
      <c r="L1038" s="56" t="s">
        <v>52</v>
      </c>
      <c r="M1038" s="56">
        <v>4.5</v>
      </c>
      <c r="N1038" s="56" t="s">
        <v>52</v>
      </c>
      <c r="O1038" s="56">
        <v>58.9</v>
      </c>
      <c r="P1038" s="56">
        <v>308</v>
      </c>
      <c r="Q1038" s="56">
        <v>14.3</v>
      </c>
      <c r="R1038" s="56" t="s">
        <v>53</v>
      </c>
      <c r="S1038" s="56">
        <v>7.1</v>
      </c>
      <c r="T1038" s="56" t="s">
        <v>53</v>
      </c>
      <c r="U1038" s="56">
        <v>6.2</v>
      </c>
      <c r="V1038" s="56" t="s">
        <v>53</v>
      </c>
      <c r="W1038" s="56">
        <v>10.199999999999999</v>
      </c>
      <c r="X1038" s="56" t="s">
        <v>53</v>
      </c>
      <c r="Y1038" s="56">
        <v>23.4</v>
      </c>
      <c r="Z1038" s="56" t="s">
        <v>53</v>
      </c>
      <c r="AA1038" s="56">
        <v>1.8</v>
      </c>
      <c r="AB1038" s="56" t="s">
        <v>53</v>
      </c>
      <c r="AC1038" s="56">
        <v>44.1</v>
      </c>
      <c r="AD1038" s="56" t="s">
        <v>53</v>
      </c>
      <c r="AF1038" s="56">
        <v>701</v>
      </c>
      <c r="AG1038" s="56" t="s">
        <v>2148</v>
      </c>
      <c r="AH1038" s="56">
        <v>701</v>
      </c>
      <c r="AI1038" s="56" t="s">
        <v>2148</v>
      </c>
      <c r="AJ1038" s="56">
        <v>308</v>
      </c>
      <c r="AL1038" s="56">
        <v>801</v>
      </c>
      <c r="AM1038" s="56" t="s">
        <v>2148</v>
      </c>
      <c r="AN1038" s="56">
        <v>801</v>
      </c>
      <c r="AO1038" s="56" t="s">
        <v>2148</v>
      </c>
      <c r="AP1038" s="56">
        <v>801</v>
      </c>
      <c r="AQ1038" s="56" t="s">
        <v>2148</v>
      </c>
      <c r="AR1038" s="56">
        <v>801</v>
      </c>
      <c r="AS1038" s="56" t="s">
        <v>2148</v>
      </c>
      <c r="AT1038" s="56">
        <v>801</v>
      </c>
      <c r="AU1038" s="56" t="s">
        <v>2148</v>
      </c>
      <c r="AV1038" s="56">
        <v>801</v>
      </c>
      <c r="AW1038" s="56" t="s">
        <v>2148</v>
      </c>
      <c r="AX1038" s="56">
        <v>801</v>
      </c>
      <c r="AY1038" s="56" t="s">
        <v>2148</v>
      </c>
      <c r="AZ1038" s="56">
        <v>1100.5</v>
      </c>
      <c r="BB1038" s="56">
        <v>1100.5</v>
      </c>
    </row>
    <row r="1039" spans="1:54" ht="16" x14ac:dyDescent="0.2">
      <c r="A1039" s="56">
        <v>1038</v>
      </c>
      <c r="B1039" s="56" t="s">
        <v>65</v>
      </c>
      <c r="C1039" s="56" t="s">
        <v>65</v>
      </c>
      <c r="D1039" s="56" t="s">
        <v>417</v>
      </c>
      <c r="E1039" s="56" t="s">
        <v>80</v>
      </c>
      <c r="F1039" s="56" t="s">
        <v>69</v>
      </c>
      <c r="G1039" s="56" t="s">
        <v>77</v>
      </c>
      <c r="H1039" s="56" t="s">
        <v>62</v>
      </c>
      <c r="I1039" s="56" t="s">
        <v>50</v>
      </c>
      <c r="J1039" s="56" t="s">
        <v>64</v>
      </c>
      <c r="K1039" s="56">
        <v>7.2</v>
      </c>
      <c r="L1039" s="56" t="s">
        <v>52</v>
      </c>
      <c r="M1039" s="56">
        <v>9.5</v>
      </c>
      <c r="N1039" s="56" t="s">
        <v>52</v>
      </c>
      <c r="O1039" s="56">
        <v>6.3</v>
      </c>
      <c r="P1039" s="56" t="s">
        <v>53</v>
      </c>
      <c r="Q1039" s="56">
        <v>11.2</v>
      </c>
      <c r="R1039" s="56" t="s">
        <v>53</v>
      </c>
      <c r="S1039" s="56">
        <v>45.5</v>
      </c>
      <c r="T1039" s="56">
        <v>465</v>
      </c>
      <c r="U1039" s="56">
        <v>77.3</v>
      </c>
      <c r="V1039" s="56">
        <v>242</v>
      </c>
      <c r="W1039" s="56">
        <v>79.400000000000006</v>
      </c>
      <c r="X1039" s="56">
        <v>212</v>
      </c>
      <c r="Y1039" s="56">
        <v>40.299999999999997</v>
      </c>
      <c r="Z1039" s="56" t="s">
        <v>53</v>
      </c>
      <c r="AA1039" s="56">
        <v>8.5</v>
      </c>
      <c r="AB1039" s="56" t="s">
        <v>53</v>
      </c>
      <c r="AC1039" s="56">
        <v>56.7</v>
      </c>
      <c r="AD1039" s="56" t="s">
        <v>418</v>
      </c>
      <c r="AF1039" s="56">
        <v>701</v>
      </c>
      <c r="AG1039" s="56" t="s">
        <v>2148</v>
      </c>
      <c r="AH1039" s="56">
        <v>701</v>
      </c>
      <c r="AI1039" s="56" t="s">
        <v>2148</v>
      </c>
      <c r="AJ1039" s="56">
        <v>801</v>
      </c>
      <c r="AK1039" s="56" t="s">
        <v>2148</v>
      </c>
      <c r="AL1039" s="56">
        <v>801</v>
      </c>
      <c r="AM1039" s="56" t="s">
        <v>2148</v>
      </c>
      <c r="AN1039" s="56">
        <v>465</v>
      </c>
      <c r="AP1039" s="56">
        <v>242</v>
      </c>
      <c r="AR1039" s="56">
        <v>212</v>
      </c>
      <c r="AT1039" s="56">
        <v>801</v>
      </c>
      <c r="AU1039" s="56" t="s">
        <v>2148</v>
      </c>
      <c r="AV1039" s="56">
        <v>801</v>
      </c>
      <c r="AW1039" s="56" t="s">
        <v>2148</v>
      </c>
      <c r="AX1039" s="56">
        <v>562</v>
      </c>
      <c r="AY1039" s="56" t="s">
        <v>2147</v>
      </c>
      <c r="AZ1039" s="56">
        <v>1100.5</v>
      </c>
      <c r="BB1039" s="56">
        <v>1100.5</v>
      </c>
    </row>
    <row r="1040" spans="1:54" ht="16" x14ac:dyDescent="0.2">
      <c r="A1040" s="56">
        <v>1039</v>
      </c>
      <c r="B1040" s="56" t="s">
        <v>65</v>
      </c>
      <c r="C1040" s="56" t="s">
        <v>43</v>
      </c>
      <c r="D1040" s="56" t="s">
        <v>95</v>
      </c>
      <c r="E1040" s="56" t="s">
        <v>96</v>
      </c>
      <c r="F1040" s="56" t="s">
        <v>76</v>
      </c>
      <c r="G1040" s="56" t="s">
        <v>58</v>
      </c>
      <c r="H1040" s="56" t="s">
        <v>82</v>
      </c>
      <c r="I1040" s="56" t="s">
        <v>50</v>
      </c>
      <c r="J1040" s="56" t="s">
        <v>51</v>
      </c>
      <c r="K1040" s="56">
        <v>3.4</v>
      </c>
      <c r="L1040" s="56" t="s">
        <v>52</v>
      </c>
      <c r="M1040" s="56">
        <v>2.7</v>
      </c>
      <c r="N1040" s="56" t="s">
        <v>52</v>
      </c>
      <c r="O1040" s="56">
        <v>95.6</v>
      </c>
      <c r="P1040" s="56">
        <v>70</v>
      </c>
      <c r="Q1040" s="56">
        <v>13.1</v>
      </c>
      <c r="R1040" s="56" t="s">
        <v>53</v>
      </c>
      <c r="S1040" s="56">
        <v>4.3</v>
      </c>
      <c r="T1040" s="56" t="s">
        <v>53</v>
      </c>
      <c r="U1040" s="56">
        <v>3.5</v>
      </c>
      <c r="V1040" s="56" t="s">
        <v>53</v>
      </c>
      <c r="W1040" s="56">
        <v>7.6</v>
      </c>
      <c r="X1040" s="56" t="s">
        <v>53</v>
      </c>
      <c r="Y1040" s="56">
        <v>9.1</v>
      </c>
      <c r="Z1040" s="56" t="s">
        <v>53</v>
      </c>
      <c r="AA1040" s="56">
        <v>1.8</v>
      </c>
      <c r="AB1040" s="56" t="s">
        <v>53</v>
      </c>
      <c r="AC1040" s="56">
        <v>41.4</v>
      </c>
      <c r="AD1040" s="56" t="s">
        <v>53</v>
      </c>
      <c r="AF1040" s="56">
        <v>701</v>
      </c>
      <c r="AG1040" s="56" t="s">
        <v>2148</v>
      </c>
      <c r="AH1040" s="56">
        <v>701</v>
      </c>
      <c r="AI1040" s="56" t="s">
        <v>2148</v>
      </c>
      <c r="AJ1040" s="56">
        <v>70</v>
      </c>
      <c r="AL1040" s="56">
        <v>801</v>
      </c>
      <c r="AM1040" s="56" t="s">
        <v>2148</v>
      </c>
      <c r="AN1040" s="56">
        <v>801</v>
      </c>
      <c r="AO1040" s="56" t="s">
        <v>2148</v>
      </c>
      <c r="AP1040" s="56">
        <v>801</v>
      </c>
      <c r="AQ1040" s="56" t="s">
        <v>2148</v>
      </c>
      <c r="AR1040" s="56">
        <v>801</v>
      </c>
      <c r="AS1040" s="56" t="s">
        <v>2148</v>
      </c>
      <c r="AT1040" s="56">
        <v>801</v>
      </c>
      <c r="AU1040" s="56" t="s">
        <v>2148</v>
      </c>
      <c r="AV1040" s="56">
        <v>801</v>
      </c>
      <c r="AW1040" s="56" t="s">
        <v>2148</v>
      </c>
      <c r="AX1040" s="56">
        <v>801</v>
      </c>
      <c r="AY1040" s="56" t="s">
        <v>2148</v>
      </c>
      <c r="AZ1040" s="56">
        <v>1100.5</v>
      </c>
      <c r="BB1040" s="56">
        <v>975.5</v>
      </c>
    </row>
    <row r="1041" spans="1:54" ht="16" x14ac:dyDescent="0.2">
      <c r="A1041" s="56">
        <v>1040</v>
      </c>
      <c r="B1041" s="56" t="s">
        <v>65</v>
      </c>
      <c r="C1041" s="56" t="s">
        <v>65</v>
      </c>
      <c r="D1041" s="56" t="s">
        <v>206</v>
      </c>
      <c r="E1041" s="56" t="s">
        <v>75</v>
      </c>
      <c r="F1041" s="56" t="s">
        <v>76</v>
      </c>
      <c r="G1041" s="56" t="s">
        <v>77</v>
      </c>
      <c r="H1041" s="56" t="s">
        <v>62</v>
      </c>
      <c r="I1041" s="56" t="s">
        <v>50</v>
      </c>
      <c r="J1041" s="56" t="s">
        <v>64</v>
      </c>
      <c r="K1041" s="56">
        <v>5.2</v>
      </c>
      <c r="L1041" s="56" t="s">
        <v>52</v>
      </c>
      <c r="M1041" s="56">
        <v>6.5</v>
      </c>
      <c r="N1041" s="56" t="s">
        <v>52</v>
      </c>
      <c r="O1041" s="56">
        <v>24</v>
      </c>
      <c r="P1041" s="56">
        <v>752</v>
      </c>
      <c r="Q1041" s="56">
        <v>46.8</v>
      </c>
      <c r="R1041" s="56">
        <v>406</v>
      </c>
      <c r="S1041" s="56">
        <v>3</v>
      </c>
      <c r="T1041" s="56" t="s">
        <v>53</v>
      </c>
      <c r="U1041" s="56">
        <v>3.6</v>
      </c>
      <c r="V1041" s="56" t="s">
        <v>53</v>
      </c>
      <c r="W1041" s="56">
        <v>8.6</v>
      </c>
      <c r="X1041" s="56" t="s">
        <v>53</v>
      </c>
      <c r="Y1041" s="56">
        <v>40</v>
      </c>
      <c r="Z1041" s="56" t="s">
        <v>53</v>
      </c>
      <c r="AA1041" s="56">
        <v>7.2</v>
      </c>
      <c r="AB1041" s="56" t="s">
        <v>53</v>
      </c>
      <c r="AC1041" s="56">
        <v>24.3</v>
      </c>
      <c r="AD1041" s="56" t="s">
        <v>53</v>
      </c>
      <c r="AF1041" s="56">
        <v>701</v>
      </c>
      <c r="AG1041" s="56" t="s">
        <v>2148</v>
      </c>
      <c r="AH1041" s="56">
        <v>701</v>
      </c>
      <c r="AI1041" s="56" t="s">
        <v>2148</v>
      </c>
      <c r="AJ1041" s="56">
        <v>752</v>
      </c>
      <c r="AL1041" s="56">
        <v>406</v>
      </c>
      <c r="AN1041" s="56">
        <v>801</v>
      </c>
      <c r="AO1041" s="56" t="s">
        <v>2148</v>
      </c>
      <c r="AP1041" s="56">
        <v>801</v>
      </c>
      <c r="AQ1041" s="56" t="s">
        <v>2148</v>
      </c>
      <c r="AR1041" s="56">
        <v>801</v>
      </c>
      <c r="AS1041" s="56" t="s">
        <v>2148</v>
      </c>
      <c r="AT1041" s="56">
        <v>801</v>
      </c>
      <c r="AU1041" s="56" t="s">
        <v>2148</v>
      </c>
      <c r="AV1041" s="56">
        <v>801</v>
      </c>
      <c r="AW1041" s="56" t="s">
        <v>2148</v>
      </c>
      <c r="AX1041" s="56">
        <v>801</v>
      </c>
      <c r="AY1041" s="56" t="s">
        <v>2148</v>
      </c>
      <c r="AZ1041" s="56">
        <v>1100.5</v>
      </c>
      <c r="BB1041" s="56">
        <v>1100.5</v>
      </c>
    </row>
    <row r="1042" spans="1:54" ht="16" x14ac:dyDescent="0.2">
      <c r="A1042" s="56">
        <v>1041</v>
      </c>
      <c r="B1042" s="56" t="s">
        <v>65</v>
      </c>
      <c r="C1042" s="56" t="s">
        <v>65</v>
      </c>
      <c r="D1042" s="56" t="s">
        <v>83</v>
      </c>
      <c r="E1042" s="56" t="s">
        <v>75</v>
      </c>
      <c r="F1042" s="56" t="s">
        <v>76</v>
      </c>
      <c r="G1042" s="56" t="s">
        <v>84</v>
      </c>
      <c r="H1042" s="56" t="s">
        <v>62</v>
      </c>
      <c r="I1042" s="56" t="s">
        <v>50</v>
      </c>
      <c r="J1042" s="56" t="s">
        <v>64</v>
      </c>
      <c r="K1042" s="56">
        <v>3.2</v>
      </c>
      <c r="L1042" s="56" t="s">
        <v>52</v>
      </c>
      <c r="M1042" s="56">
        <v>2.7</v>
      </c>
      <c r="N1042" s="56" t="s">
        <v>52</v>
      </c>
      <c r="O1042" s="56">
        <v>17.8</v>
      </c>
      <c r="P1042" s="56" t="s">
        <v>53</v>
      </c>
      <c r="Q1042" s="56">
        <v>33.200000000000003</v>
      </c>
      <c r="R1042" s="56">
        <v>548</v>
      </c>
      <c r="Y1042" s="56">
        <v>74.099999999999994</v>
      </c>
      <c r="Z1042" s="56">
        <v>463</v>
      </c>
      <c r="AA1042" s="56">
        <v>1.2</v>
      </c>
      <c r="AB1042" s="56" t="s">
        <v>53</v>
      </c>
      <c r="AC1042" s="56">
        <v>39.299999999999997</v>
      </c>
      <c r="AD1042" s="56" t="s">
        <v>53</v>
      </c>
      <c r="AF1042" s="56">
        <v>701</v>
      </c>
      <c r="AG1042" s="56" t="s">
        <v>2148</v>
      </c>
      <c r="AH1042" s="56">
        <v>701</v>
      </c>
      <c r="AI1042" s="56" t="s">
        <v>2148</v>
      </c>
      <c r="AJ1042" s="56">
        <v>801</v>
      </c>
      <c r="AK1042" s="56" t="s">
        <v>2148</v>
      </c>
      <c r="AL1042" s="56">
        <v>548</v>
      </c>
      <c r="AT1042" s="56">
        <v>463</v>
      </c>
      <c r="AV1042" s="56">
        <v>801</v>
      </c>
      <c r="AW1042" s="56" t="s">
        <v>2148</v>
      </c>
      <c r="AX1042" s="56">
        <v>801</v>
      </c>
      <c r="AY1042" s="56" t="s">
        <v>2148</v>
      </c>
      <c r="AZ1042" s="56">
        <v>1100.5</v>
      </c>
      <c r="BB1042" s="56">
        <v>1100.5</v>
      </c>
    </row>
    <row r="1043" spans="1:54" ht="16" x14ac:dyDescent="0.2">
      <c r="A1043" s="56">
        <v>1042</v>
      </c>
      <c r="B1043" s="56" t="s">
        <v>65</v>
      </c>
      <c r="C1043" s="56" t="s">
        <v>65</v>
      </c>
      <c r="D1043" s="56" t="s">
        <v>540</v>
      </c>
      <c r="E1043" s="56" t="s">
        <v>46</v>
      </c>
      <c r="F1043" s="56" t="s">
        <v>47</v>
      </c>
      <c r="G1043" s="56" t="s">
        <v>58</v>
      </c>
      <c r="H1043" s="56" t="s">
        <v>82</v>
      </c>
      <c r="I1043" s="56" t="s">
        <v>59</v>
      </c>
      <c r="J1043" s="56" t="s">
        <v>51</v>
      </c>
      <c r="K1043" s="56">
        <v>8.3000000000000007</v>
      </c>
      <c r="L1043" s="56" t="s">
        <v>52</v>
      </c>
      <c r="M1043" s="56">
        <v>16.100000000000001</v>
      </c>
      <c r="N1043" s="56" t="s">
        <v>52</v>
      </c>
      <c r="O1043" s="56">
        <v>43.6</v>
      </c>
      <c r="P1043" s="56">
        <v>457</v>
      </c>
      <c r="Q1043" s="56">
        <v>6</v>
      </c>
      <c r="R1043" s="56" t="s">
        <v>53</v>
      </c>
      <c r="S1043" s="56">
        <v>1.2</v>
      </c>
      <c r="T1043" s="56" t="s">
        <v>53</v>
      </c>
      <c r="U1043" s="56">
        <v>6.4</v>
      </c>
      <c r="V1043" s="56" t="s">
        <v>53</v>
      </c>
      <c r="W1043" s="56">
        <v>5</v>
      </c>
      <c r="X1043" s="56" t="s">
        <v>53</v>
      </c>
      <c r="Y1043" s="56">
        <v>35.200000000000003</v>
      </c>
      <c r="Z1043" s="56" t="s">
        <v>53</v>
      </c>
      <c r="AA1043" s="56">
        <v>37.799999999999997</v>
      </c>
      <c r="AB1043" s="56">
        <v>461</v>
      </c>
      <c r="AC1043" s="56">
        <v>37.9</v>
      </c>
      <c r="AD1043" s="56" t="s">
        <v>53</v>
      </c>
      <c r="AF1043" s="56">
        <v>701</v>
      </c>
      <c r="AG1043" s="56" t="s">
        <v>2148</v>
      </c>
      <c r="AH1043" s="56">
        <v>701</v>
      </c>
      <c r="AI1043" s="56" t="s">
        <v>2148</v>
      </c>
      <c r="AJ1043" s="56">
        <v>457</v>
      </c>
      <c r="AL1043" s="56">
        <v>801</v>
      </c>
      <c r="AM1043" s="56" t="s">
        <v>2148</v>
      </c>
      <c r="AN1043" s="56">
        <v>801</v>
      </c>
      <c r="AO1043" s="56" t="s">
        <v>2148</v>
      </c>
      <c r="AP1043" s="56">
        <v>801</v>
      </c>
      <c r="AQ1043" s="56" t="s">
        <v>2148</v>
      </c>
      <c r="AR1043" s="56">
        <v>801</v>
      </c>
      <c r="AS1043" s="56" t="s">
        <v>2148</v>
      </c>
      <c r="AT1043" s="56">
        <v>801</v>
      </c>
      <c r="AU1043" s="56" t="s">
        <v>2148</v>
      </c>
      <c r="AV1043" s="56">
        <v>461</v>
      </c>
      <c r="AX1043" s="56">
        <v>801</v>
      </c>
      <c r="AY1043" s="56" t="s">
        <v>2148</v>
      </c>
      <c r="AZ1043" s="56">
        <v>1100.5</v>
      </c>
      <c r="BB1043" s="56">
        <v>1100.5</v>
      </c>
    </row>
    <row r="1044" spans="1:54" ht="16" x14ac:dyDescent="0.2">
      <c r="A1044" s="56">
        <v>1043</v>
      </c>
      <c r="B1044" s="56" t="s">
        <v>65</v>
      </c>
      <c r="D1044" s="56" t="s">
        <v>739</v>
      </c>
      <c r="E1044" s="56" t="s">
        <v>337</v>
      </c>
      <c r="F1044" s="56" t="s">
        <v>76</v>
      </c>
      <c r="G1044" s="56" t="s">
        <v>58</v>
      </c>
      <c r="H1044" s="56" t="s">
        <v>62</v>
      </c>
      <c r="I1044" s="56" t="s">
        <v>63</v>
      </c>
      <c r="J1044" s="56" t="s">
        <v>103</v>
      </c>
      <c r="K1044" s="56">
        <v>10.6</v>
      </c>
      <c r="L1044" s="56" t="s">
        <v>52</v>
      </c>
      <c r="M1044" s="56">
        <v>13.4</v>
      </c>
      <c r="N1044" s="56" t="s">
        <v>52</v>
      </c>
      <c r="O1044" s="56">
        <v>39.6</v>
      </c>
      <c r="P1044" s="56">
        <v>513</v>
      </c>
      <c r="Q1044" s="56">
        <v>1.2</v>
      </c>
      <c r="R1044" s="56" t="s">
        <v>53</v>
      </c>
      <c r="S1044" s="56">
        <v>36.700000000000003</v>
      </c>
      <c r="T1044" s="56">
        <v>523</v>
      </c>
      <c r="U1044" s="56">
        <v>98.8</v>
      </c>
      <c r="V1044" s="56">
        <v>75</v>
      </c>
      <c r="W1044" s="56">
        <v>81.8</v>
      </c>
      <c r="X1044" s="56">
        <v>190</v>
      </c>
      <c r="Y1044" s="56">
        <v>2.2000000000000002</v>
      </c>
      <c r="Z1044" s="56" t="s">
        <v>53</v>
      </c>
      <c r="AA1044" s="56">
        <v>3.9</v>
      </c>
      <c r="AB1044" s="56" t="s">
        <v>53</v>
      </c>
      <c r="AF1044" s="56">
        <v>701</v>
      </c>
      <c r="AG1044" s="56" t="s">
        <v>2148</v>
      </c>
      <c r="AH1044" s="56">
        <v>701</v>
      </c>
      <c r="AI1044" s="56" t="s">
        <v>2148</v>
      </c>
      <c r="AJ1044" s="56">
        <v>513</v>
      </c>
      <c r="AL1044" s="56">
        <v>801</v>
      </c>
      <c r="AM1044" s="56" t="s">
        <v>2148</v>
      </c>
      <c r="AN1044" s="56">
        <v>523</v>
      </c>
      <c r="AP1044" s="56">
        <v>75</v>
      </c>
      <c r="AR1044" s="56">
        <v>190</v>
      </c>
      <c r="AT1044" s="56">
        <v>801</v>
      </c>
      <c r="AU1044" s="56" t="s">
        <v>2148</v>
      </c>
      <c r="AV1044" s="56">
        <v>801</v>
      </c>
      <c r="AW1044" s="56" t="s">
        <v>2148</v>
      </c>
      <c r="AZ1044" s="56">
        <v>1100.5</v>
      </c>
    </row>
    <row r="1045" spans="1:54" ht="16" x14ac:dyDescent="0.2">
      <c r="A1045" s="56">
        <v>1044</v>
      </c>
      <c r="B1045" s="56" t="s">
        <v>65</v>
      </c>
      <c r="C1045" s="56" t="s">
        <v>65</v>
      </c>
      <c r="D1045" s="56" t="s">
        <v>594</v>
      </c>
      <c r="E1045" s="56" t="s">
        <v>46</v>
      </c>
      <c r="F1045" s="56" t="s">
        <v>47</v>
      </c>
      <c r="G1045" s="56" t="s">
        <v>77</v>
      </c>
      <c r="H1045" s="56" t="s">
        <v>82</v>
      </c>
      <c r="I1045" s="56" t="s">
        <v>59</v>
      </c>
      <c r="J1045" s="56" t="s">
        <v>64</v>
      </c>
      <c r="K1045" s="56">
        <v>8.9</v>
      </c>
      <c r="L1045" s="56" t="s">
        <v>52</v>
      </c>
      <c r="M1045" s="56">
        <v>8.4</v>
      </c>
      <c r="N1045" s="56" t="s">
        <v>52</v>
      </c>
      <c r="O1045" s="56">
        <v>23.5</v>
      </c>
      <c r="P1045" s="56">
        <v>761</v>
      </c>
      <c r="Q1045" s="56">
        <v>22.6</v>
      </c>
      <c r="R1045" s="56">
        <v>676</v>
      </c>
      <c r="S1045" s="56">
        <v>38.799999999999997</v>
      </c>
      <c r="T1045" s="56">
        <v>509</v>
      </c>
      <c r="U1045" s="56">
        <v>9</v>
      </c>
      <c r="V1045" s="56" t="s">
        <v>53</v>
      </c>
      <c r="W1045" s="56">
        <v>14.7</v>
      </c>
      <c r="X1045" s="56" t="s">
        <v>53</v>
      </c>
      <c r="Y1045" s="56">
        <v>51.3</v>
      </c>
      <c r="Z1045" s="56" t="s">
        <v>53</v>
      </c>
      <c r="AA1045" s="56">
        <v>6.5</v>
      </c>
      <c r="AB1045" s="56" t="s">
        <v>53</v>
      </c>
      <c r="AC1045" s="56">
        <v>43.7</v>
      </c>
      <c r="AD1045" s="56" t="s">
        <v>53</v>
      </c>
      <c r="AF1045" s="56">
        <v>701</v>
      </c>
      <c r="AG1045" s="56" t="s">
        <v>2148</v>
      </c>
      <c r="AH1045" s="56">
        <v>701</v>
      </c>
      <c r="AI1045" s="56" t="s">
        <v>2148</v>
      </c>
      <c r="AJ1045" s="56">
        <v>761</v>
      </c>
      <c r="AL1045" s="56">
        <v>676</v>
      </c>
      <c r="AN1045" s="56">
        <v>509</v>
      </c>
      <c r="AP1045" s="56">
        <v>801</v>
      </c>
      <c r="AQ1045" s="56" t="s">
        <v>2148</v>
      </c>
      <c r="AR1045" s="56">
        <v>801</v>
      </c>
      <c r="AS1045" s="56" t="s">
        <v>2148</v>
      </c>
      <c r="AT1045" s="56">
        <v>801</v>
      </c>
      <c r="AU1045" s="56" t="s">
        <v>2148</v>
      </c>
      <c r="AV1045" s="56">
        <v>801</v>
      </c>
      <c r="AW1045" s="56" t="s">
        <v>2148</v>
      </c>
      <c r="AX1045" s="56">
        <v>801</v>
      </c>
      <c r="AY1045" s="56" t="s">
        <v>2148</v>
      </c>
      <c r="AZ1045" s="56">
        <v>1100.5</v>
      </c>
      <c r="BB1045" s="56">
        <v>1100.5</v>
      </c>
    </row>
    <row r="1046" spans="1:54" ht="16" x14ac:dyDescent="0.2">
      <c r="A1046" s="56">
        <v>1045</v>
      </c>
      <c r="B1046" s="56" t="s">
        <v>65</v>
      </c>
      <c r="D1046" s="56" t="s">
        <v>325</v>
      </c>
      <c r="E1046" s="56" t="s">
        <v>130</v>
      </c>
      <c r="F1046" s="56" t="s">
        <v>76</v>
      </c>
      <c r="G1046" s="56" t="s">
        <v>77</v>
      </c>
      <c r="H1046" s="56" t="s">
        <v>49</v>
      </c>
      <c r="I1046" s="56" t="s">
        <v>50</v>
      </c>
      <c r="J1046" s="56" t="s">
        <v>51</v>
      </c>
      <c r="K1046" s="56">
        <v>6.4</v>
      </c>
      <c r="L1046" s="56" t="s">
        <v>52</v>
      </c>
      <c r="M1046" s="56">
        <v>5.2</v>
      </c>
      <c r="N1046" s="56" t="s">
        <v>52</v>
      </c>
      <c r="O1046" s="56">
        <v>52.1</v>
      </c>
      <c r="P1046" s="56">
        <v>360</v>
      </c>
      <c r="Q1046" s="56">
        <v>5.3</v>
      </c>
      <c r="R1046" s="56" t="s">
        <v>53</v>
      </c>
      <c r="S1046" s="56">
        <v>18</v>
      </c>
      <c r="T1046" s="56">
        <v>744</v>
      </c>
      <c r="U1046" s="56">
        <v>25</v>
      </c>
      <c r="V1046" s="56">
        <v>664</v>
      </c>
      <c r="W1046" s="56">
        <v>29.4</v>
      </c>
      <c r="X1046" s="56">
        <v>623</v>
      </c>
      <c r="Y1046" s="56">
        <v>53.3</v>
      </c>
      <c r="Z1046" s="56">
        <v>790</v>
      </c>
      <c r="AA1046" s="56">
        <v>1.7</v>
      </c>
      <c r="AB1046" s="56" t="s">
        <v>53</v>
      </c>
      <c r="AC1046" s="56">
        <v>50.7</v>
      </c>
      <c r="AD1046" s="56">
        <v>692</v>
      </c>
      <c r="AF1046" s="56">
        <v>701</v>
      </c>
      <c r="AG1046" s="56" t="s">
        <v>2148</v>
      </c>
      <c r="AH1046" s="56">
        <v>701</v>
      </c>
      <c r="AI1046" s="56" t="s">
        <v>2148</v>
      </c>
      <c r="AJ1046" s="56">
        <v>360</v>
      </c>
      <c r="AL1046" s="56">
        <v>801</v>
      </c>
      <c r="AM1046" s="56" t="s">
        <v>2148</v>
      </c>
      <c r="AN1046" s="56">
        <v>744</v>
      </c>
      <c r="AP1046" s="56">
        <v>664</v>
      </c>
      <c r="AR1046" s="56">
        <v>623</v>
      </c>
      <c r="AT1046" s="56">
        <v>790</v>
      </c>
      <c r="AV1046" s="56">
        <v>801</v>
      </c>
      <c r="AW1046" s="56" t="s">
        <v>2148</v>
      </c>
      <c r="AX1046" s="56">
        <v>692</v>
      </c>
      <c r="AZ1046" s="56">
        <v>1100.5</v>
      </c>
    </row>
    <row r="1047" spans="1:54" ht="16" x14ac:dyDescent="0.2">
      <c r="A1047" s="56">
        <v>1046</v>
      </c>
      <c r="B1047" s="56" t="s">
        <v>65</v>
      </c>
      <c r="C1047" s="56" t="s">
        <v>65</v>
      </c>
      <c r="D1047" s="56" t="s">
        <v>512</v>
      </c>
      <c r="E1047" s="56" t="s">
        <v>96</v>
      </c>
      <c r="F1047" s="56" t="s">
        <v>76</v>
      </c>
      <c r="G1047" s="56" t="s">
        <v>77</v>
      </c>
      <c r="H1047" s="56" t="s">
        <v>82</v>
      </c>
      <c r="I1047" s="56" t="s">
        <v>59</v>
      </c>
      <c r="J1047" s="56" t="s">
        <v>64</v>
      </c>
      <c r="K1047" s="56">
        <v>8</v>
      </c>
      <c r="L1047" s="56" t="s">
        <v>52</v>
      </c>
      <c r="M1047" s="56">
        <v>7.1</v>
      </c>
      <c r="N1047" s="56" t="s">
        <v>52</v>
      </c>
      <c r="O1047" s="56">
        <v>32</v>
      </c>
      <c r="P1047" s="56">
        <v>601</v>
      </c>
      <c r="Q1047" s="56">
        <v>15.4</v>
      </c>
      <c r="R1047" s="56">
        <v>798</v>
      </c>
      <c r="S1047" s="56">
        <v>6.5</v>
      </c>
      <c r="T1047" s="56" t="s">
        <v>53</v>
      </c>
      <c r="U1047" s="56">
        <v>10.199999999999999</v>
      </c>
      <c r="V1047" s="56" t="s">
        <v>53</v>
      </c>
      <c r="W1047" s="56">
        <v>14.2</v>
      </c>
      <c r="X1047" s="56" t="s">
        <v>53</v>
      </c>
      <c r="Y1047" s="56">
        <v>28.6</v>
      </c>
      <c r="Z1047" s="56" t="s">
        <v>53</v>
      </c>
      <c r="AA1047" s="56">
        <v>3.5</v>
      </c>
      <c r="AB1047" s="56" t="s">
        <v>53</v>
      </c>
      <c r="AC1047" s="56">
        <v>56.6</v>
      </c>
      <c r="AD1047" s="56" t="s">
        <v>513</v>
      </c>
      <c r="AF1047" s="56">
        <v>701</v>
      </c>
      <c r="AG1047" s="56" t="s">
        <v>2148</v>
      </c>
      <c r="AH1047" s="56">
        <v>701</v>
      </c>
      <c r="AI1047" s="56" t="s">
        <v>2148</v>
      </c>
      <c r="AJ1047" s="56">
        <v>601</v>
      </c>
      <c r="AL1047" s="56">
        <v>798</v>
      </c>
      <c r="AN1047" s="56">
        <v>801</v>
      </c>
      <c r="AO1047" s="56" t="s">
        <v>2148</v>
      </c>
      <c r="AP1047" s="56">
        <v>801</v>
      </c>
      <c r="AQ1047" s="56" t="s">
        <v>2148</v>
      </c>
      <c r="AR1047" s="56">
        <v>801</v>
      </c>
      <c r="AS1047" s="56" t="s">
        <v>2148</v>
      </c>
      <c r="AT1047" s="56">
        <v>801</v>
      </c>
      <c r="AU1047" s="56" t="s">
        <v>2148</v>
      </c>
      <c r="AV1047" s="56">
        <v>801</v>
      </c>
      <c r="AW1047" s="56" t="s">
        <v>2148</v>
      </c>
      <c r="AX1047" s="56">
        <v>568</v>
      </c>
      <c r="AY1047" s="56" t="s">
        <v>2147</v>
      </c>
      <c r="AZ1047" s="56">
        <v>1100.5</v>
      </c>
      <c r="BB1047" s="56">
        <v>1100.5</v>
      </c>
    </row>
    <row r="1048" spans="1:54" ht="16" x14ac:dyDescent="0.2">
      <c r="A1048" s="56">
        <v>1047</v>
      </c>
      <c r="B1048" s="56" t="s">
        <v>65</v>
      </c>
      <c r="C1048" s="56" t="s">
        <v>65</v>
      </c>
      <c r="D1048" s="56" t="s">
        <v>1047</v>
      </c>
      <c r="E1048" s="56" t="s">
        <v>251</v>
      </c>
      <c r="F1048" s="56" t="s">
        <v>76</v>
      </c>
      <c r="G1048" s="56" t="s">
        <v>58</v>
      </c>
      <c r="H1048" s="56" t="s">
        <v>62</v>
      </c>
      <c r="I1048" s="56" t="s">
        <v>59</v>
      </c>
      <c r="J1048" s="56" t="s">
        <v>64</v>
      </c>
      <c r="K1048" s="56">
        <v>15.9</v>
      </c>
      <c r="L1048" s="56" t="s">
        <v>52</v>
      </c>
      <c r="M1048" s="56">
        <v>41.9</v>
      </c>
      <c r="N1048" s="56">
        <v>321</v>
      </c>
      <c r="O1048" s="56">
        <v>17.8</v>
      </c>
      <c r="P1048" s="56" t="s">
        <v>53</v>
      </c>
      <c r="Q1048" s="56">
        <v>2.6</v>
      </c>
      <c r="R1048" s="56" t="s">
        <v>53</v>
      </c>
      <c r="S1048" s="56">
        <v>15.3</v>
      </c>
      <c r="T1048" s="56" t="s">
        <v>53</v>
      </c>
      <c r="U1048" s="56">
        <v>4.0999999999999996</v>
      </c>
      <c r="V1048" s="56" t="s">
        <v>53</v>
      </c>
      <c r="W1048" s="56">
        <v>8.1999999999999993</v>
      </c>
      <c r="X1048" s="56" t="s">
        <v>53</v>
      </c>
      <c r="Y1048" s="56">
        <v>13.9</v>
      </c>
      <c r="Z1048" s="56" t="s">
        <v>53</v>
      </c>
      <c r="AA1048" s="56">
        <v>4.3</v>
      </c>
      <c r="AB1048" s="56" t="s">
        <v>53</v>
      </c>
      <c r="AC1048" s="56">
        <v>32.700000000000003</v>
      </c>
      <c r="AD1048" s="56" t="s">
        <v>53</v>
      </c>
      <c r="AF1048" s="56">
        <v>701</v>
      </c>
      <c r="AG1048" s="56" t="s">
        <v>2148</v>
      </c>
      <c r="AH1048" s="56">
        <v>321</v>
      </c>
      <c r="AJ1048" s="56">
        <v>801</v>
      </c>
      <c r="AK1048" s="56" t="s">
        <v>2148</v>
      </c>
      <c r="AL1048" s="56">
        <v>801</v>
      </c>
      <c r="AM1048" s="56" t="s">
        <v>2148</v>
      </c>
      <c r="AN1048" s="56">
        <v>801</v>
      </c>
      <c r="AO1048" s="56" t="s">
        <v>2148</v>
      </c>
      <c r="AP1048" s="56">
        <v>801</v>
      </c>
      <c r="AQ1048" s="56" t="s">
        <v>2148</v>
      </c>
      <c r="AR1048" s="56">
        <v>801</v>
      </c>
      <c r="AS1048" s="56" t="s">
        <v>2148</v>
      </c>
      <c r="AT1048" s="56">
        <v>801</v>
      </c>
      <c r="AU1048" s="56" t="s">
        <v>2148</v>
      </c>
      <c r="AV1048" s="56">
        <v>801</v>
      </c>
      <c r="AW1048" s="56" t="s">
        <v>2148</v>
      </c>
      <c r="AX1048" s="56">
        <v>801</v>
      </c>
      <c r="AY1048" s="56" t="s">
        <v>2148</v>
      </c>
      <c r="AZ1048" s="56">
        <v>1100.5</v>
      </c>
      <c r="BB1048" s="56">
        <v>1100.5</v>
      </c>
    </row>
    <row r="1049" spans="1:54" ht="16" x14ac:dyDescent="0.2">
      <c r="A1049" s="56">
        <v>1048</v>
      </c>
      <c r="B1049" s="56" t="s">
        <v>65</v>
      </c>
      <c r="C1049" s="56" t="s">
        <v>65</v>
      </c>
      <c r="D1049" s="56" t="s">
        <v>389</v>
      </c>
      <c r="E1049" s="56" t="s">
        <v>46</v>
      </c>
      <c r="F1049" s="56" t="s">
        <v>47</v>
      </c>
      <c r="G1049" s="56" t="s">
        <v>77</v>
      </c>
      <c r="H1049" s="56" t="s">
        <v>62</v>
      </c>
      <c r="I1049" s="56" t="s">
        <v>50</v>
      </c>
      <c r="J1049" s="56" t="s">
        <v>64</v>
      </c>
      <c r="K1049" s="56">
        <v>7</v>
      </c>
      <c r="L1049" s="56" t="s">
        <v>52</v>
      </c>
      <c r="M1049" s="56">
        <v>4.8</v>
      </c>
      <c r="N1049" s="56" t="s">
        <v>52</v>
      </c>
      <c r="O1049" s="56">
        <v>9</v>
      </c>
      <c r="P1049" s="56" t="s">
        <v>53</v>
      </c>
      <c r="Q1049" s="56">
        <v>20</v>
      </c>
      <c r="R1049" s="56">
        <v>711</v>
      </c>
      <c r="S1049" s="56">
        <v>25.4</v>
      </c>
      <c r="T1049" s="56">
        <v>645</v>
      </c>
      <c r="U1049" s="56">
        <v>15.7</v>
      </c>
      <c r="V1049" s="56" t="s">
        <v>53</v>
      </c>
      <c r="W1049" s="56">
        <v>11.9</v>
      </c>
      <c r="X1049" s="56" t="s">
        <v>53</v>
      </c>
      <c r="Y1049" s="56">
        <v>62.5</v>
      </c>
      <c r="Z1049" s="56">
        <v>659</v>
      </c>
      <c r="AA1049" s="56">
        <v>11.3</v>
      </c>
      <c r="AB1049" s="56" t="s">
        <v>53</v>
      </c>
      <c r="AC1049" s="56">
        <v>40.799999999999997</v>
      </c>
      <c r="AD1049" s="56" t="s">
        <v>53</v>
      </c>
      <c r="AF1049" s="56">
        <v>701</v>
      </c>
      <c r="AG1049" s="56" t="s">
        <v>2148</v>
      </c>
      <c r="AH1049" s="56">
        <v>701</v>
      </c>
      <c r="AI1049" s="56" t="s">
        <v>2148</v>
      </c>
      <c r="AJ1049" s="56">
        <v>801</v>
      </c>
      <c r="AK1049" s="56" t="s">
        <v>2148</v>
      </c>
      <c r="AL1049" s="56">
        <v>711</v>
      </c>
      <c r="AN1049" s="56">
        <v>645</v>
      </c>
      <c r="AP1049" s="56">
        <v>801</v>
      </c>
      <c r="AQ1049" s="56" t="s">
        <v>2148</v>
      </c>
      <c r="AR1049" s="56">
        <v>801</v>
      </c>
      <c r="AS1049" s="56" t="s">
        <v>2148</v>
      </c>
      <c r="AT1049" s="56">
        <v>659</v>
      </c>
      <c r="AV1049" s="56">
        <v>801</v>
      </c>
      <c r="AW1049" s="56" t="s">
        <v>2148</v>
      </c>
      <c r="AX1049" s="56">
        <v>801</v>
      </c>
      <c r="AY1049" s="56" t="s">
        <v>2148</v>
      </c>
      <c r="AZ1049" s="56">
        <v>1100.5</v>
      </c>
      <c r="BB1049" s="56">
        <v>1100.5</v>
      </c>
    </row>
    <row r="1050" spans="1:54" ht="16" x14ac:dyDescent="0.2">
      <c r="A1050" s="56">
        <v>1049</v>
      </c>
      <c r="B1050" s="56" t="s">
        <v>65</v>
      </c>
      <c r="C1050" s="56" t="s">
        <v>56</v>
      </c>
      <c r="D1050" s="56" t="s">
        <v>211</v>
      </c>
      <c r="E1050" s="56" t="s">
        <v>96</v>
      </c>
      <c r="F1050" s="56" t="s">
        <v>76</v>
      </c>
      <c r="G1050" s="56" t="s">
        <v>77</v>
      </c>
      <c r="H1050" s="56" t="s">
        <v>49</v>
      </c>
      <c r="I1050" s="56" t="s">
        <v>59</v>
      </c>
      <c r="J1050" s="56" t="s">
        <v>103</v>
      </c>
      <c r="K1050" s="56">
        <v>5.3</v>
      </c>
      <c r="L1050" s="56" t="s">
        <v>52</v>
      </c>
      <c r="M1050" s="56">
        <v>6.2</v>
      </c>
      <c r="N1050" s="56" t="s">
        <v>52</v>
      </c>
      <c r="O1050" s="56">
        <v>51</v>
      </c>
      <c r="P1050" s="56">
        <v>371</v>
      </c>
      <c r="Q1050" s="56">
        <v>5.3</v>
      </c>
      <c r="R1050" s="56" t="s">
        <v>53</v>
      </c>
      <c r="S1050" s="56">
        <v>7</v>
      </c>
      <c r="T1050" s="56" t="s">
        <v>53</v>
      </c>
      <c r="U1050" s="56">
        <v>63.5</v>
      </c>
      <c r="V1050" s="56">
        <v>316</v>
      </c>
      <c r="W1050" s="56">
        <v>63.9</v>
      </c>
      <c r="X1050" s="56">
        <v>311</v>
      </c>
      <c r="Y1050" s="56">
        <v>9.9</v>
      </c>
      <c r="Z1050" s="56" t="s">
        <v>53</v>
      </c>
      <c r="AA1050" s="56">
        <v>5.2</v>
      </c>
      <c r="AB1050" s="56" t="s">
        <v>53</v>
      </c>
      <c r="AC1050" s="56">
        <v>43.7</v>
      </c>
      <c r="AD1050" s="56" t="s">
        <v>53</v>
      </c>
      <c r="AF1050" s="56">
        <v>701</v>
      </c>
      <c r="AG1050" s="56" t="s">
        <v>2148</v>
      </c>
      <c r="AH1050" s="56">
        <v>701</v>
      </c>
      <c r="AI1050" s="56" t="s">
        <v>2148</v>
      </c>
      <c r="AJ1050" s="56">
        <v>371</v>
      </c>
      <c r="AL1050" s="56">
        <v>801</v>
      </c>
      <c r="AM1050" s="56" t="s">
        <v>2148</v>
      </c>
      <c r="AN1050" s="56">
        <v>801</v>
      </c>
      <c r="AO1050" s="56" t="s">
        <v>2148</v>
      </c>
      <c r="AP1050" s="56">
        <v>316</v>
      </c>
      <c r="AR1050" s="56">
        <v>311</v>
      </c>
      <c r="AT1050" s="56">
        <v>801</v>
      </c>
      <c r="AU1050" s="56" t="s">
        <v>2148</v>
      </c>
      <c r="AV1050" s="56">
        <v>801</v>
      </c>
      <c r="AW1050" s="56" t="s">
        <v>2148</v>
      </c>
      <c r="AX1050" s="56">
        <v>801</v>
      </c>
      <c r="AY1050" s="56" t="s">
        <v>2148</v>
      </c>
      <c r="AZ1050" s="56">
        <v>1100.5</v>
      </c>
      <c r="BB1050" s="56">
        <v>1300.5</v>
      </c>
    </row>
    <row r="1051" spans="1:54" ht="16" x14ac:dyDescent="0.2">
      <c r="A1051" s="56">
        <v>1050</v>
      </c>
      <c r="B1051" s="56" t="s">
        <v>65</v>
      </c>
      <c r="C1051" s="56" t="s">
        <v>44</v>
      </c>
      <c r="D1051" s="56" t="s">
        <v>755</v>
      </c>
      <c r="E1051" s="56" t="s">
        <v>756</v>
      </c>
      <c r="F1051" s="56" t="s">
        <v>76</v>
      </c>
      <c r="G1051" s="56" t="s">
        <v>58</v>
      </c>
      <c r="H1051" s="56" t="s">
        <v>49</v>
      </c>
      <c r="I1051" s="56" t="s">
        <v>63</v>
      </c>
      <c r="J1051" s="56" t="s">
        <v>64</v>
      </c>
      <c r="K1051" s="56">
        <v>10.9</v>
      </c>
      <c r="L1051" s="56" t="s">
        <v>52</v>
      </c>
      <c r="M1051" s="56">
        <v>13.4</v>
      </c>
      <c r="N1051" s="56" t="s">
        <v>52</v>
      </c>
      <c r="O1051" s="56">
        <v>99.9</v>
      </c>
      <c r="P1051" s="56">
        <v>30</v>
      </c>
      <c r="Q1051" s="56">
        <v>1</v>
      </c>
      <c r="R1051" s="56" t="s">
        <v>53</v>
      </c>
      <c r="Y1051" s="56">
        <v>1.6</v>
      </c>
      <c r="Z1051" s="56" t="s">
        <v>53</v>
      </c>
      <c r="AA1051" s="56">
        <v>35.4</v>
      </c>
      <c r="AB1051" s="56">
        <v>486</v>
      </c>
      <c r="AF1051" s="56">
        <v>701</v>
      </c>
      <c r="AG1051" s="56" t="s">
        <v>2148</v>
      </c>
      <c r="AH1051" s="56">
        <v>701</v>
      </c>
      <c r="AI1051" s="56" t="s">
        <v>2148</v>
      </c>
      <c r="AJ1051" s="56">
        <v>30</v>
      </c>
      <c r="AL1051" s="56">
        <v>801</v>
      </c>
      <c r="AM1051" s="56" t="s">
        <v>2148</v>
      </c>
      <c r="AT1051" s="56">
        <v>801</v>
      </c>
      <c r="AU1051" s="56" t="s">
        <v>2148</v>
      </c>
      <c r="AV1051" s="56">
        <v>486</v>
      </c>
      <c r="AZ1051" s="56">
        <v>1100.5</v>
      </c>
      <c r="BB1051" s="56">
        <v>875.5</v>
      </c>
    </row>
    <row r="1052" spans="1:54" ht="16" x14ac:dyDescent="0.2">
      <c r="A1052" s="56">
        <v>1051</v>
      </c>
      <c r="B1052" s="56" t="s">
        <v>65</v>
      </c>
      <c r="C1052" s="56" t="s">
        <v>65</v>
      </c>
      <c r="D1052" s="56" t="s">
        <v>184</v>
      </c>
      <c r="E1052" s="56" t="s">
        <v>91</v>
      </c>
      <c r="F1052" s="56" t="s">
        <v>76</v>
      </c>
      <c r="G1052" s="56" t="s">
        <v>58</v>
      </c>
      <c r="H1052" s="56" t="s">
        <v>88</v>
      </c>
      <c r="I1052" s="56" t="s">
        <v>50</v>
      </c>
      <c r="J1052" s="56" t="s">
        <v>64</v>
      </c>
      <c r="K1052" s="56">
        <v>5</v>
      </c>
      <c r="L1052" s="56" t="s">
        <v>52</v>
      </c>
      <c r="M1052" s="56">
        <v>9</v>
      </c>
      <c r="N1052" s="56" t="s">
        <v>52</v>
      </c>
      <c r="O1052" s="56">
        <v>12.9</v>
      </c>
      <c r="P1052" s="56" t="s">
        <v>53</v>
      </c>
      <c r="Q1052" s="56">
        <v>37.5</v>
      </c>
      <c r="R1052" s="56">
        <v>499</v>
      </c>
      <c r="S1052" s="56">
        <v>10.4</v>
      </c>
      <c r="T1052" s="56" t="s">
        <v>53</v>
      </c>
      <c r="U1052" s="56">
        <v>5.9</v>
      </c>
      <c r="V1052" s="56" t="s">
        <v>53</v>
      </c>
      <c r="W1052" s="56">
        <v>10.1</v>
      </c>
      <c r="X1052" s="56" t="s">
        <v>53</v>
      </c>
      <c r="Y1052" s="56">
        <v>21.6</v>
      </c>
      <c r="Z1052" s="56" t="s">
        <v>53</v>
      </c>
      <c r="AA1052" s="56">
        <v>1.8</v>
      </c>
      <c r="AB1052" s="56" t="s">
        <v>53</v>
      </c>
      <c r="AC1052" s="56">
        <v>34.9</v>
      </c>
      <c r="AD1052" s="56" t="s">
        <v>53</v>
      </c>
      <c r="AF1052" s="56">
        <v>701</v>
      </c>
      <c r="AG1052" s="56" t="s">
        <v>2148</v>
      </c>
      <c r="AH1052" s="56">
        <v>701</v>
      </c>
      <c r="AI1052" s="56" t="s">
        <v>2148</v>
      </c>
      <c r="AJ1052" s="56">
        <v>801</v>
      </c>
      <c r="AK1052" s="56" t="s">
        <v>2148</v>
      </c>
      <c r="AL1052" s="56">
        <v>499</v>
      </c>
      <c r="AN1052" s="56">
        <v>801</v>
      </c>
      <c r="AO1052" s="56" t="s">
        <v>2148</v>
      </c>
      <c r="AP1052" s="56">
        <v>801</v>
      </c>
      <c r="AQ1052" s="56" t="s">
        <v>2148</v>
      </c>
      <c r="AR1052" s="56">
        <v>801</v>
      </c>
      <c r="AS1052" s="56" t="s">
        <v>2148</v>
      </c>
      <c r="AT1052" s="56">
        <v>801</v>
      </c>
      <c r="AU1052" s="56" t="s">
        <v>2148</v>
      </c>
      <c r="AV1052" s="56">
        <v>801</v>
      </c>
      <c r="AW1052" s="56" t="s">
        <v>2148</v>
      </c>
      <c r="AX1052" s="56">
        <v>801</v>
      </c>
      <c r="AY1052" s="56" t="s">
        <v>2148</v>
      </c>
      <c r="AZ1052" s="56">
        <v>1100.5</v>
      </c>
      <c r="BB1052" s="56">
        <v>1100.5</v>
      </c>
    </row>
    <row r="1053" spans="1:54" ht="16" x14ac:dyDescent="0.2">
      <c r="A1053" s="56">
        <v>1052</v>
      </c>
      <c r="B1053" s="56" t="s">
        <v>65</v>
      </c>
      <c r="C1053" s="56" t="s">
        <v>65</v>
      </c>
      <c r="D1053" s="56" t="s">
        <v>194</v>
      </c>
      <c r="E1053" s="56" t="s">
        <v>80</v>
      </c>
      <c r="F1053" s="56" t="s">
        <v>69</v>
      </c>
      <c r="G1053" s="56" t="s">
        <v>77</v>
      </c>
      <c r="H1053" s="56" t="s">
        <v>49</v>
      </c>
      <c r="I1053" s="56" t="s">
        <v>59</v>
      </c>
      <c r="J1053" s="56" t="s">
        <v>64</v>
      </c>
      <c r="K1053" s="56">
        <v>5.0999999999999996</v>
      </c>
      <c r="L1053" s="56" t="s">
        <v>52</v>
      </c>
      <c r="M1053" s="56">
        <v>10.3</v>
      </c>
      <c r="N1053" s="56" t="s">
        <v>52</v>
      </c>
      <c r="O1053" s="56">
        <v>5.2</v>
      </c>
      <c r="P1053" s="56" t="s">
        <v>53</v>
      </c>
      <c r="Q1053" s="56">
        <v>13.5</v>
      </c>
      <c r="R1053" s="56" t="s">
        <v>53</v>
      </c>
      <c r="S1053" s="56">
        <v>46.9</v>
      </c>
      <c r="T1053" s="56">
        <v>453</v>
      </c>
      <c r="U1053" s="56">
        <v>45.2</v>
      </c>
      <c r="V1053" s="56">
        <v>447</v>
      </c>
      <c r="W1053" s="56">
        <v>50.3</v>
      </c>
      <c r="X1053" s="56">
        <v>412</v>
      </c>
      <c r="Y1053" s="56">
        <v>36.6</v>
      </c>
      <c r="Z1053" s="56" t="s">
        <v>53</v>
      </c>
      <c r="AA1053" s="56">
        <v>10.8</v>
      </c>
      <c r="AB1053" s="56" t="s">
        <v>53</v>
      </c>
      <c r="AC1053" s="56">
        <v>61.7</v>
      </c>
      <c r="AD1053" s="56" t="s">
        <v>195</v>
      </c>
      <c r="AF1053" s="56">
        <v>701</v>
      </c>
      <c r="AG1053" s="56" t="s">
        <v>2148</v>
      </c>
      <c r="AH1053" s="56">
        <v>701</v>
      </c>
      <c r="AI1053" s="56" t="s">
        <v>2148</v>
      </c>
      <c r="AJ1053" s="56">
        <v>801</v>
      </c>
      <c r="AK1053" s="56" t="s">
        <v>2148</v>
      </c>
      <c r="AL1053" s="56">
        <v>801</v>
      </c>
      <c r="AM1053" s="56" t="s">
        <v>2148</v>
      </c>
      <c r="AN1053" s="56">
        <v>453</v>
      </c>
      <c r="AP1053" s="56">
        <v>447</v>
      </c>
      <c r="AR1053" s="56">
        <v>412</v>
      </c>
      <c r="AT1053" s="56">
        <v>801</v>
      </c>
      <c r="AU1053" s="56" t="s">
        <v>2148</v>
      </c>
      <c r="AV1053" s="56">
        <v>801</v>
      </c>
      <c r="AW1053" s="56" t="s">
        <v>2148</v>
      </c>
      <c r="AX1053" s="56">
        <v>464</v>
      </c>
      <c r="AY1053" s="56" t="s">
        <v>2147</v>
      </c>
      <c r="AZ1053" s="56">
        <v>1100.5</v>
      </c>
      <c r="BB1053" s="56">
        <v>1100.5</v>
      </c>
    </row>
    <row r="1054" spans="1:54" ht="16" x14ac:dyDescent="0.2">
      <c r="A1054" s="56">
        <v>1053</v>
      </c>
      <c r="B1054" s="56" t="s">
        <v>65</v>
      </c>
      <c r="C1054" s="56" t="s">
        <v>65</v>
      </c>
      <c r="D1054" s="56" t="s">
        <v>691</v>
      </c>
      <c r="E1054" s="56" t="s">
        <v>68</v>
      </c>
      <c r="F1054" s="56" t="s">
        <v>69</v>
      </c>
      <c r="G1054" s="56" t="s">
        <v>77</v>
      </c>
      <c r="H1054" s="56" t="s">
        <v>62</v>
      </c>
      <c r="I1054" s="56" t="s">
        <v>50</v>
      </c>
      <c r="J1054" s="56" t="s">
        <v>64</v>
      </c>
      <c r="K1054" s="56">
        <v>10</v>
      </c>
      <c r="L1054" s="56" t="s">
        <v>52</v>
      </c>
      <c r="M1054" s="56">
        <v>8.1999999999999993</v>
      </c>
      <c r="N1054" s="56" t="s">
        <v>52</v>
      </c>
      <c r="O1054" s="56">
        <v>50.9</v>
      </c>
      <c r="P1054" s="56">
        <v>372</v>
      </c>
      <c r="Q1054" s="56">
        <v>3.5</v>
      </c>
      <c r="R1054" s="56" t="s">
        <v>53</v>
      </c>
      <c r="S1054" s="56">
        <v>2.6</v>
      </c>
      <c r="T1054" s="56" t="s">
        <v>53</v>
      </c>
      <c r="U1054" s="56">
        <v>37</v>
      </c>
      <c r="V1054" s="56">
        <v>526</v>
      </c>
      <c r="W1054" s="56">
        <v>42.6</v>
      </c>
      <c r="X1054" s="56">
        <v>487</v>
      </c>
      <c r="Y1054" s="56">
        <v>18</v>
      </c>
      <c r="Z1054" s="56" t="s">
        <v>53</v>
      </c>
      <c r="AA1054" s="56">
        <v>3.9</v>
      </c>
      <c r="AB1054" s="56" t="s">
        <v>53</v>
      </c>
      <c r="AC1054" s="56">
        <v>38.200000000000003</v>
      </c>
      <c r="AD1054" s="56" t="s">
        <v>53</v>
      </c>
      <c r="AF1054" s="56">
        <v>701</v>
      </c>
      <c r="AG1054" s="56" t="s">
        <v>2148</v>
      </c>
      <c r="AH1054" s="56">
        <v>701</v>
      </c>
      <c r="AI1054" s="56" t="s">
        <v>2148</v>
      </c>
      <c r="AJ1054" s="56">
        <v>372</v>
      </c>
      <c r="AL1054" s="56">
        <v>801</v>
      </c>
      <c r="AM1054" s="56" t="s">
        <v>2148</v>
      </c>
      <c r="AN1054" s="56">
        <v>801</v>
      </c>
      <c r="AO1054" s="56" t="s">
        <v>2148</v>
      </c>
      <c r="AP1054" s="56">
        <v>526</v>
      </c>
      <c r="AR1054" s="56">
        <v>487</v>
      </c>
      <c r="AT1054" s="56">
        <v>801</v>
      </c>
      <c r="AU1054" s="56" t="s">
        <v>2148</v>
      </c>
      <c r="AV1054" s="56">
        <v>801</v>
      </c>
      <c r="AW1054" s="56" t="s">
        <v>2148</v>
      </c>
      <c r="AX1054" s="56">
        <v>801</v>
      </c>
      <c r="AY1054" s="56" t="s">
        <v>2148</v>
      </c>
      <c r="AZ1054" s="56">
        <v>1100.5</v>
      </c>
      <c r="BB1054" s="56">
        <v>1100.5</v>
      </c>
    </row>
    <row r="1055" spans="1:54" ht="16" x14ac:dyDescent="0.2">
      <c r="A1055" s="56">
        <v>1054</v>
      </c>
      <c r="B1055" s="56" t="s">
        <v>65</v>
      </c>
      <c r="C1055" s="56" t="s">
        <v>65</v>
      </c>
      <c r="D1055" s="56" t="s">
        <v>265</v>
      </c>
      <c r="E1055" s="56" t="s">
        <v>266</v>
      </c>
      <c r="F1055" s="56" t="s">
        <v>69</v>
      </c>
      <c r="G1055" s="56" t="s">
        <v>58</v>
      </c>
      <c r="H1055" s="56" t="s">
        <v>88</v>
      </c>
      <c r="I1055" s="56" t="s">
        <v>50</v>
      </c>
      <c r="J1055" s="56" t="s">
        <v>64</v>
      </c>
      <c r="K1055" s="56">
        <v>6</v>
      </c>
      <c r="L1055" s="56" t="s">
        <v>52</v>
      </c>
      <c r="M1055" s="56">
        <v>7.3</v>
      </c>
      <c r="N1055" s="56" t="s">
        <v>52</v>
      </c>
      <c r="O1055" s="56">
        <v>59</v>
      </c>
      <c r="P1055" s="56">
        <v>306</v>
      </c>
      <c r="Q1055" s="56">
        <v>16</v>
      </c>
      <c r="R1055" s="56">
        <v>784</v>
      </c>
      <c r="S1055" s="56">
        <v>4.0999999999999996</v>
      </c>
      <c r="T1055" s="56" t="s">
        <v>53</v>
      </c>
      <c r="U1055" s="56">
        <v>8.3000000000000007</v>
      </c>
      <c r="V1055" s="56" t="s">
        <v>53</v>
      </c>
      <c r="W1055" s="56">
        <v>12.4</v>
      </c>
      <c r="X1055" s="56" t="s">
        <v>53</v>
      </c>
      <c r="Y1055" s="56">
        <v>49.2</v>
      </c>
      <c r="Z1055" s="56" t="s">
        <v>53</v>
      </c>
      <c r="AA1055" s="56">
        <v>4.0999999999999996</v>
      </c>
      <c r="AB1055" s="56" t="s">
        <v>53</v>
      </c>
      <c r="AC1055" s="56">
        <v>40.299999999999997</v>
      </c>
      <c r="AD1055" s="56" t="s">
        <v>53</v>
      </c>
      <c r="AF1055" s="56">
        <v>701</v>
      </c>
      <c r="AG1055" s="56" t="s">
        <v>2148</v>
      </c>
      <c r="AH1055" s="56">
        <v>701</v>
      </c>
      <c r="AI1055" s="56" t="s">
        <v>2148</v>
      </c>
      <c r="AJ1055" s="56">
        <v>306</v>
      </c>
      <c r="AL1055" s="56">
        <v>784</v>
      </c>
      <c r="AN1055" s="56">
        <v>801</v>
      </c>
      <c r="AO1055" s="56" t="s">
        <v>2148</v>
      </c>
      <c r="AP1055" s="56">
        <v>801</v>
      </c>
      <c r="AQ1055" s="56" t="s">
        <v>2148</v>
      </c>
      <c r="AR1055" s="56">
        <v>801</v>
      </c>
      <c r="AS1055" s="56" t="s">
        <v>2148</v>
      </c>
      <c r="AT1055" s="56">
        <v>801</v>
      </c>
      <c r="AU1055" s="56" t="s">
        <v>2148</v>
      </c>
      <c r="AV1055" s="56">
        <v>801</v>
      </c>
      <c r="AW1055" s="56" t="s">
        <v>2148</v>
      </c>
      <c r="AX1055" s="56">
        <v>801</v>
      </c>
      <c r="AY1055" s="56" t="s">
        <v>2148</v>
      </c>
      <c r="AZ1055" s="56">
        <v>1100.5</v>
      </c>
      <c r="BB1055" s="56">
        <v>1100.5</v>
      </c>
    </row>
    <row r="1056" spans="1:54" ht="16" x14ac:dyDescent="0.2">
      <c r="A1056" s="56">
        <v>1055</v>
      </c>
      <c r="B1056" s="56" t="s">
        <v>65</v>
      </c>
      <c r="C1056" s="56" t="s">
        <v>65</v>
      </c>
      <c r="D1056" s="56" t="s">
        <v>252</v>
      </c>
      <c r="E1056" s="56" t="s">
        <v>80</v>
      </c>
      <c r="F1056" s="56" t="s">
        <v>69</v>
      </c>
      <c r="G1056" s="56" t="s">
        <v>77</v>
      </c>
      <c r="H1056" s="56" t="s">
        <v>49</v>
      </c>
      <c r="I1056" s="56" t="s">
        <v>63</v>
      </c>
      <c r="J1056" s="56" t="s">
        <v>64</v>
      </c>
      <c r="K1056" s="56">
        <v>5.9</v>
      </c>
      <c r="L1056" s="56" t="s">
        <v>52</v>
      </c>
      <c r="M1056" s="56">
        <v>7.3</v>
      </c>
      <c r="N1056" s="56" t="s">
        <v>52</v>
      </c>
      <c r="O1056" s="56">
        <v>4.7</v>
      </c>
      <c r="P1056" s="56" t="s">
        <v>53</v>
      </c>
      <c r="Q1056" s="56">
        <v>7</v>
      </c>
      <c r="R1056" s="56" t="s">
        <v>53</v>
      </c>
      <c r="S1056" s="56">
        <v>68.5</v>
      </c>
      <c r="T1056" s="56">
        <v>340</v>
      </c>
      <c r="U1056" s="56">
        <v>97.6</v>
      </c>
      <c r="V1056" s="56">
        <v>95</v>
      </c>
      <c r="W1056" s="56">
        <v>97.7</v>
      </c>
      <c r="X1056" s="56">
        <v>84</v>
      </c>
      <c r="Y1056" s="56">
        <v>22.4</v>
      </c>
      <c r="Z1056" s="56" t="s">
        <v>53</v>
      </c>
      <c r="AA1056" s="56">
        <v>20.8</v>
      </c>
      <c r="AB1056" s="56">
        <v>713</v>
      </c>
      <c r="AC1056" s="56">
        <v>20.9</v>
      </c>
      <c r="AD1056" s="56" t="s">
        <v>53</v>
      </c>
      <c r="AF1056" s="56">
        <v>701</v>
      </c>
      <c r="AG1056" s="56" t="s">
        <v>2148</v>
      </c>
      <c r="AH1056" s="56">
        <v>701</v>
      </c>
      <c r="AI1056" s="56" t="s">
        <v>2148</v>
      </c>
      <c r="AJ1056" s="56">
        <v>801</v>
      </c>
      <c r="AK1056" s="56" t="s">
        <v>2148</v>
      </c>
      <c r="AL1056" s="56">
        <v>801</v>
      </c>
      <c r="AM1056" s="56" t="s">
        <v>2148</v>
      </c>
      <c r="AN1056" s="56">
        <v>340</v>
      </c>
      <c r="AP1056" s="56">
        <v>95</v>
      </c>
      <c r="AR1056" s="56">
        <v>84</v>
      </c>
      <c r="AT1056" s="56">
        <v>801</v>
      </c>
      <c r="AU1056" s="56" t="s">
        <v>2148</v>
      </c>
      <c r="AV1056" s="56">
        <v>713</v>
      </c>
      <c r="AX1056" s="56">
        <v>801</v>
      </c>
      <c r="AY1056" s="56" t="s">
        <v>2148</v>
      </c>
      <c r="AZ1056" s="56">
        <v>1100.5</v>
      </c>
      <c r="BB1056" s="56">
        <v>1100.5</v>
      </c>
    </row>
    <row r="1057" spans="1:54" ht="16" x14ac:dyDescent="0.2">
      <c r="A1057" s="56">
        <v>1056</v>
      </c>
      <c r="B1057" s="56" t="s">
        <v>65</v>
      </c>
      <c r="C1057" s="56" t="s">
        <v>65</v>
      </c>
      <c r="D1057" s="56" t="s">
        <v>842</v>
      </c>
      <c r="E1057" s="56" t="s">
        <v>46</v>
      </c>
      <c r="F1057" s="56" t="s">
        <v>47</v>
      </c>
      <c r="G1057" s="56" t="s">
        <v>77</v>
      </c>
      <c r="H1057" s="56" t="s">
        <v>82</v>
      </c>
      <c r="I1057" s="56" t="s">
        <v>59</v>
      </c>
      <c r="J1057" s="56" t="s">
        <v>51</v>
      </c>
      <c r="K1057" s="56">
        <v>12.2</v>
      </c>
      <c r="L1057" s="56" t="s">
        <v>52</v>
      </c>
      <c r="M1057" s="56">
        <v>21.2</v>
      </c>
      <c r="N1057" s="56">
        <v>621</v>
      </c>
      <c r="O1057" s="56">
        <v>30.5</v>
      </c>
      <c r="P1057" s="56">
        <v>624</v>
      </c>
      <c r="Q1057" s="56">
        <v>12.6</v>
      </c>
      <c r="R1057" s="56" t="s">
        <v>53</v>
      </c>
      <c r="S1057" s="56">
        <v>9.3000000000000007</v>
      </c>
      <c r="T1057" s="56" t="s">
        <v>53</v>
      </c>
      <c r="U1057" s="56">
        <v>5</v>
      </c>
      <c r="V1057" s="56" t="s">
        <v>53</v>
      </c>
      <c r="W1057" s="56">
        <v>4</v>
      </c>
      <c r="X1057" s="56" t="s">
        <v>53</v>
      </c>
      <c r="Y1057" s="56">
        <v>36.200000000000003</v>
      </c>
      <c r="Z1057" s="56" t="s">
        <v>53</v>
      </c>
      <c r="AA1057" s="56">
        <v>24.1</v>
      </c>
      <c r="AB1057" s="56">
        <v>656</v>
      </c>
      <c r="AC1057" s="56">
        <v>33.5</v>
      </c>
      <c r="AD1057" s="56" t="s">
        <v>53</v>
      </c>
      <c r="AF1057" s="56">
        <v>701</v>
      </c>
      <c r="AG1057" s="56" t="s">
        <v>2148</v>
      </c>
      <c r="AH1057" s="56">
        <v>621</v>
      </c>
      <c r="AJ1057" s="56">
        <v>624</v>
      </c>
      <c r="AL1057" s="56">
        <v>801</v>
      </c>
      <c r="AM1057" s="56" t="s">
        <v>2148</v>
      </c>
      <c r="AN1057" s="56">
        <v>801</v>
      </c>
      <c r="AO1057" s="56" t="s">
        <v>2148</v>
      </c>
      <c r="AP1057" s="56">
        <v>801</v>
      </c>
      <c r="AQ1057" s="56" t="s">
        <v>2148</v>
      </c>
      <c r="AR1057" s="56">
        <v>801</v>
      </c>
      <c r="AS1057" s="56" t="s">
        <v>2148</v>
      </c>
      <c r="AT1057" s="56">
        <v>801</v>
      </c>
      <c r="AU1057" s="56" t="s">
        <v>2148</v>
      </c>
      <c r="AV1057" s="56">
        <v>656</v>
      </c>
      <c r="AX1057" s="56">
        <v>801</v>
      </c>
      <c r="AY1057" s="56" t="s">
        <v>2148</v>
      </c>
      <c r="AZ1057" s="56">
        <v>1100.5</v>
      </c>
      <c r="BB1057" s="56">
        <v>1100.5</v>
      </c>
    </row>
    <row r="1058" spans="1:54" ht="16" x14ac:dyDescent="0.2">
      <c r="A1058" s="56">
        <v>1057</v>
      </c>
      <c r="B1058" s="56" t="s">
        <v>65</v>
      </c>
      <c r="C1058" s="56" t="s">
        <v>89</v>
      </c>
      <c r="D1058" s="56" t="s">
        <v>918</v>
      </c>
      <c r="E1058" s="56" t="s">
        <v>919</v>
      </c>
      <c r="F1058" s="56" t="s">
        <v>170</v>
      </c>
      <c r="G1058" s="56" t="s">
        <v>84</v>
      </c>
      <c r="H1058" s="56" t="s">
        <v>82</v>
      </c>
      <c r="I1058" s="56" t="s">
        <v>59</v>
      </c>
      <c r="J1058" s="56" t="s">
        <v>64</v>
      </c>
      <c r="K1058" s="56">
        <v>13.4</v>
      </c>
      <c r="L1058" s="56" t="s">
        <v>52</v>
      </c>
      <c r="M1058" s="56">
        <v>5.3</v>
      </c>
      <c r="N1058" s="56" t="s">
        <v>52</v>
      </c>
      <c r="O1058" s="56">
        <v>5.8</v>
      </c>
      <c r="P1058" s="56" t="s">
        <v>53</v>
      </c>
      <c r="Q1058" s="56">
        <v>6.5</v>
      </c>
      <c r="R1058" s="56" t="s">
        <v>53</v>
      </c>
      <c r="S1058" s="56">
        <v>8.3000000000000007</v>
      </c>
      <c r="T1058" s="56" t="s">
        <v>53</v>
      </c>
      <c r="U1058" s="56">
        <v>13.6</v>
      </c>
      <c r="V1058" s="56" t="s">
        <v>53</v>
      </c>
      <c r="W1058" s="56">
        <v>10.3</v>
      </c>
      <c r="X1058" s="56" t="s">
        <v>53</v>
      </c>
      <c r="Y1058" s="56">
        <v>65.3</v>
      </c>
      <c r="Z1058" s="56">
        <v>617</v>
      </c>
      <c r="AA1058" s="56">
        <v>98.3</v>
      </c>
      <c r="AB1058" s="56">
        <v>38</v>
      </c>
      <c r="AC1058" s="56">
        <v>42</v>
      </c>
      <c r="AD1058" s="56" t="s">
        <v>53</v>
      </c>
      <c r="AF1058" s="56">
        <v>701</v>
      </c>
      <c r="AG1058" s="56" t="s">
        <v>2148</v>
      </c>
      <c r="AH1058" s="56">
        <v>701</v>
      </c>
      <c r="AI1058" s="56" t="s">
        <v>2148</v>
      </c>
      <c r="AJ1058" s="56">
        <v>801</v>
      </c>
      <c r="AK1058" s="56" t="s">
        <v>2148</v>
      </c>
      <c r="AL1058" s="56">
        <v>801</v>
      </c>
      <c r="AM1058" s="56" t="s">
        <v>2148</v>
      </c>
      <c r="AN1058" s="56">
        <v>801</v>
      </c>
      <c r="AO1058" s="56" t="s">
        <v>2148</v>
      </c>
      <c r="AP1058" s="56">
        <v>801</v>
      </c>
      <c r="AQ1058" s="56" t="s">
        <v>2148</v>
      </c>
      <c r="AR1058" s="56">
        <v>801</v>
      </c>
      <c r="AS1058" s="56" t="s">
        <v>2148</v>
      </c>
      <c r="AT1058" s="56">
        <v>617</v>
      </c>
      <c r="AV1058" s="56">
        <v>38</v>
      </c>
      <c r="AX1058" s="56">
        <v>801</v>
      </c>
      <c r="AY1058" s="56" t="s">
        <v>2148</v>
      </c>
      <c r="AZ1058" s="56">
        <v>1100.5</v>
      </c>
      <c r="BB1058" s="56">
        <v>925.5</v>
      </c>
    </row>
    <row r="1059" spans="1:54" ht="16" x14ac:dyDescent="0.2">
      <c r="A1059" s="56">
        <v>1058</v>
      </c>
      <c r="B1059" s="56" t="s">
        <v>65</v>
      </c>
      <c r="C1059" s="56" t="s">
        <v>43</v>
      </c>
      <c r="D1059" s="56" t="s">
        <v>1178</v>
      </c>
      <c r="E1059" s="56" t="s">
        <v>291</v>
      </c>
      <c r="F1059" s="56" t="s">
        <v>170</v>
      </c>
      <c r="G1059" s="56" t="s">
        <v>84</v>
      </c>
      <c r="H1059" s="56" t="s">
        <v>82</v>
      </c>
      <c r="I1059" s="56" t="s">
        <v>50</v>
      </c>
      <c r="J1059" s="56" t="s">
        <v>64</v>
      </c>
      <c r="K1059" s="56">
        <v>18.8</v>
      </c>
      <c r="L1059" s="56">
        <v>653</v>
      </c>
      <c r="M1059" s="56">
        <v>15.8</v>
      </c>
      <c r="N1059" s="56" t="s">
        <v>52</v>
      </c>
      <c r="O1059" s="56">
        <v>5.2</v>
      </c>
      <c r="P1059" s="56" t="s">
        <v>53</v>
      </c>
      <c r="Q1059" s="56">
        <v>5</v>
      </c>
      <c r="R1059" s="56" t="s">
        <v>53</v>
      </c>
      <c r="S1059" s="56">
        <v>9.9</v>
      </c>
      <c r="T1059" s="56" t="s">
        <v>53</v>
      </c>
      <c r="U1059" s="56">
        <v>21.2</v>
      </c>
      <c r="V1059" s="56">
        <v>706</v>
      </c>
      <c r="W1059" s="56">
        <v>24.5</v>
      </c>
      <c r="X1059" s="56">
        <v>695</v>
      </c>
      <c r="Y1059" s="56">
        <v>81.900000000000006</v>
      </c>
      <c r="Z1059" s="56">
        <v>315</v>
      </c>
      <c r="AA1059" s="56">
        <v>12.6</v>
      </c>
      <c r="AB1059" s="56" t="s">
        <v>53</v>
      </c>
      <c r="AC1059" s="56">
        <v>55.5</v>
      </c>
      <c r="AD1059" s="56" t="s">
        <v>1179</v>
      </c>
      <c r="AF1059" s="56">
        <v>653</v>
      </c>
      <c r="AH1059" s="56">
        <v>701</v>
      </c>
      <c r="AI1059" s="56" t="s">
        <v>2148</v>
      </c>
      <c r="AJ1059" s="56">
        <v>801</v>
      </c>
      <c r="AK1059" s="56" t="s">
        <v>2148</v>
      </c>
      <c r="AL1059" s="56">
        <v>801</v>
      </c>
      <c r="AM1059" s="56" t="s">
        <v>2148</v>
      </c>
      <c r="AN1059" s="56">
        <v>801</v>
      </c>
      <c r="AO1059" s="56" t="s">
        <v>2148</v>
      </c>
      <c r="AP1059" s="56">
        <v>706</v>
      </c>
      <c r="AR1059" s="56">
        <v>695</v>
      </c>
      <c r="AT1059" s="56">
        <v>315</v>
      </c>
      <c r="AV1059" s="56">
        <v>801</v>
      </c>
      <c r="AW1059" s="56" t="s">
        <v>2148</v>
      </c>
      <c r="AX1059" s="56">
        <v>591</v>
      </c>
      <c r="AY1059" s="56" t="s">
        <v>2147</v>
      </c>
      <c r="AZ1059" s="56">
        <v>1100.5</v>
      </c>
      <c r="BB1059" s="56">
        <v>975.5</v>
      </c>
    </row>
    <row r="1060" spans="1:54" ht="16" x14ac:dyDescent="0.2">
      <c r="A1060" s="56">
        <v>1059</v>
      </c>
      <c r="B1060" s="56" t="s">
        <v>65</v>
      </c>
      <c r="C1060" s="56" t="s">
        <v>65</v>
      </c>
      <c r="D1060" s="56" t="s">
        <v>823</v>
      </c>
      <c r="E1060" s="56" t="s">
        <v>233</v>
      </c>
      <c r="F1060" s="56" t="s">
        <v>76</v>
      </c>
      <c r="G1060" s="56" t="s">
        <v>84</v>
      </c>
      <c r="H1060" s="56" t="s">
        <v>62</v>
      </c>
      <c r="I1060" s="56" t="s">
        <v>50</v>
      </c>
      <c r="J1060" s="56" t="s">
        <v>64</v>
      </c>
      <c r="K1060" s="56">
        <v>11.8</v>
      </c>
      <c r="L1060" s="56" t="s">
        <v>52</v>
      </c>
      <c r="M1060" s="56">
        <v>23.1</v>
      </c>
      <c r="N1060" s="56">
        <v>577</v>
      </c>
      <c r="O1060" s="56">
        <v>5.4</v>
      </c>
      <c r="P1060" s="56" t="s">
        <v>53</v>
      </c>
      <c r="Q1060" s="56">
        <v>4.9000000000000004</v>
      </c>
      <c r="R1060" s="56" t="s">
        <v>53</v>
      </c>
      <c r="S1060" s="56">
        <v>5.5</v>
      </c>
      <c r="T1060" s="56" t="s">
        <v>53</v>
      </c>
      <c r="U1060" s="56">
        <v>6.8</v>
      </c>
      <c r="V1060" s="56" t="s">
        <v>53</v>
      </c>
      <c r="W1060" s="56">
        <v>12.3</v>
      </c>
      <c r="X1060" s="56" t="s">
        <v>53</v>
      </c>
      <c r="Y1060" s="56">
        <v>52.5</v>
      </c>
      <c r="Z1060" s="56" t="s">
        <v>53</v>
      </c>
      <c r="AA1060" s="56">
        <v>38.1</v>
      </c>
      <c r="AB1060" s="56">
        <v>453</v>
      </c>
      <c r="AC1060" s="56">
        <v>42.6</v>
      </c>
      <c r="AD1060" s="56" t="s">
        <v>53</v>
      </c>
      <c r="AF1060" s="56">
        <v>701</v>
      </c>
      <c r="AG1060" s="56" t="s">
        <v>2148</v>
      </c>
      <c r="AH1060" s="56">
        <v>577</v>
      </c>
      <c r="AJ1060" s="56">
        <v>801</v>
      </c>
      <c r="AK1060" s="56" t="s">
        <v>2148</v>
      </c>
      <c r="AL1060" s="56">
        <v>801</v>
      </c>
      <c r="AM1060" s="56" t="s">
        <v>2148</v>
      </c>
      <c r="AN1060" s="56">
        <v>801</v>
      </c>
      <c r="AO1060" s="56" t="s">
        <v>2148</v>
      </c>
      <c r="AP1060" s="56">
        <v>801</v>
      </c>
      <c r="AQ1060" s="56" t="s">
        <v>2148</v>
      </c>
      <c r="AR1060" s="56">
        <v>801</v>
      </c>
      <c r="AS1060" s="56" t="s">
        <v>2148</v>
      </c>
      <c r="AT1060" s="56">
        <v>801</v>
      </c>
      <c r="AU1060" s="56" t="s">
        <v>2148</v>
      </c>
      <c r="AV1060" s="56">
        <v>453</v>
      </c>
      <c r="AX1060" s="56">
        <v>801</v>
      </c>
      <c r="AY1060" s="56" t="s">
        <v>2148</v>
      </c>
      <c r="AZ1060" s="56">
        <v>1100.5</v>
      </c>
      <c r="BB1060" s="56">
        <v>1100.5</v>
      </c>
    </row>
    <row r="1061" spans="1:54" ht="16" x14ac:dyDescent="0.2">
      <c r="A1061" s="56">
        <v>1060</v>
      </c>
      <c r="B1061" s="56" t="s">
        <v>65</v>
      </c>
      <c r="C1061" s="56" t="s">
        <v>65</v>
      </c>
      <c r="D1061" s="56" t="s">
        <v>401</v>
      </c>
      <c r="E1061" s="56" t="s">
        <v>289</v>
      </c>
      <c r="F1061" s="56" t="s">
        <v>69</v>
      </c>
      <c r="G1061" s="56" t="s">
        <v>58</v>
      </c>
      <c r="H1061" s="56" t="s">
        <v>62</v>
      </c>
      <c r="I1061" s="56" t="s">
        <v>50</v>
      </c>
      <c r="J1061" s="56" t="s">
        <v>51</v>
      </c>
      <c r="K1061" s="56">
        <v>7.1</v>
      </c>
      <c r="L1061" s="56" t="s">
        <v>52</v>
      </c>
      <c r="M1061" s="56">
        <v>8</v>
      </c>
      <c r="N1061" s="56" t="s">
        <v>52</v>
      </c>
      <c r="O1061" s="56">
        <v>34.1</v>
      </c>
      <c r="P1061" s="56">
        <v>577</v>
      </c>
      <c r="Q1061" s="56">
        <v>7.2</v>
      </c>
      <c r="R1061" s="56" t="s">
        <v>53</v>
      </c>
      <c r="S1061" s="56">
        <v>4.0999999999999996</v>
      </c>
      <c r="T1061" s="56" t="s">
        <v>53</v>
      </c>
      <c r="U1061" s="56">
        <v>43.1</v>
      </c>
      <c r="V1061" s="56">
        <v>467</v>
      </c>
      <c r="W1061" s="56">
        <v>48.3</v>
      </c>
      <c r="X1061" s="56">
        <v>431</v>
      </c>
      <c r="Y1061" s="56">
        <v>59</v>
      </c>
      <c r="Z1061" s="56">
        <v>707</v>
      </c>
      <c r="AA1061" s="56">
        <v>4.8</v>
      </c>
      <c r="AB1061" s="56" t="s">
        <v>53</v>
      </c>
      <c r="AC1061" s="56">
        <v>55.4</v>
      </c>
      <c r="AD1061" s="56" t="s">
        <v>402</v>
      </c>
      <c r="AF1061" s="56">
        <v>701</v>
      </c>
      <c r="AG1061" s="56" t="s">
        <v>2148</v>
      </c>
      <c r="AH1061" s="56">
        <v>701</v>
      </c>
      <c r="AI1061" s="56" t="s">
        <v>2148</v>
      </c>
      <c r="AJ1061" s="56">
        <v>577</v>
      </c>
      <c r="AL1061" s="56">
        <v>801</v>
      </c>
      <c r="AM1061" s="56" t="s">
        <v>2148</v>
      </c>
      <c r="AN1061" s="56">
        <v>801</v>
      </c>
      <c r="AO1061" s="56" t="s">
        <v>2148</v>
      </c>
      <c r="AP1061" s="56">
        <v>467</v>
      </c>
      <c r="AR1061" s="56">
        <v>431</v>
      </c>
      <c r="AT1061" s="56">
        <v>707</v>
      </c>
      <c r="AV1061" s="56">
        <v>801</v>
      </c>
      <c r="AW1061" s="56" t="s">
        <v>2148</v>
      </c>
      <c r="AX1061" s="56">
        <v>593</v>
      </c>
      <c r="AY1061" s="56" t="s">
        <v>2147</v>
      </c>
      <c r="AZ1061" s="56">
        <v>1100.5</v>
      </c>
      <c r="BB1061" s="56">
        <v>1100.5</v>
      </c>
    </row>
    <row r="1062" spans="1:54" ht="16" x14ac:dyDescent="0.2">
      <c r="A1062" s="56">
        <v>1061</v>
      </c>
      <c r="B1062" s="56" t="s">
        <v>65</v>
      </c>
      <c r="D1062" s="56" t="s">
        <v>616</v>
      </c>
      <c r="E1062" s="56" t="s">
        <v>255</v>
      </c>
      <c r="F1062" s="56" t="s">
        <v>76</v>
      </c>
      <c r="G1062" s="56" t="s">
        <v>48</v>
      </c>
      <c r="H1062" s="56" t="s">
        <v>62</v>
      </c>
      <c r="I1062" s="56" t="s">
        <v>50</v>
      </c>
      <c r="J1062" s="56" t="s">
        <v>51</v>
      </c>
      <c r="K1062" s="56">
        <v>9.1</v>
      </c>
      <c r="L1062" s="56" t="s">
        <v>52</v>
      </c>
      <c r="M1062" s="56">
        <v>7.2</v>
      </c>
      <c r="N1062" s="56" t="s">
        <v>52</v>
      </c>
      <c r="O1062" s="56">
        <v>12.4</v>
      </c>
      <c r="P1062" s="56" t="s">
        <v>53</v>
      </c>
      <c r="Q1062" s="56">
        <v>13.2</v>
      </c>
      <c r="R1062" s="56" t="s">
        <v>53</v>
      </c>
      <c r="S1062" s="56">
        <v>10.6</v>
      </c>
      <c r="T1062" s="56" t="s">
        <v>53</v>
      </c>
      <c r="U1062" s="56">
        <v>90.9</v>
      </c>
      <c r="V1062" s="56">
        <v>158</v>
      </c>
      <c r="W1062" s="56">
        <v>80.900000000000006</v>
      </c>
      <c r="X1062" s="56">
        <v>196</v>
      </c>
      <c r="Y1062" s="56">
        <v>47.7</v>
      </c>
      <c r="Z1062" s="56" t="s">
        <v>53</v>
      </c>
      <c r="AA1062" s="56">
        <v>5.9</v>
      </c>
      <c r="AB1062" s="56" t="s">
        <v>53</v>
      </c>
      <c r="AC1062" s="56">
        <v>8</v>
      </c>
      <c r="AD1062" s="56" t="s">
        <v>53</v>
      </c>
      <c r="AF1062" s="56">
        <v>701</v>
      </c>
      <c r="AG1062" s="56" t="s">
        <v>2148</v>
      </c>
      <c r="AH1062" s="56">
        <v>701</v>
      </c>
      <c r="AI1062" s="56" t="s">
        <v>2148</v>
      </c>
      <c r="AJ1062" s="56">
        <v>801</v>
      </c>
      <c r="AK1062" s="56" t="s">
        <v>2148</v>
      </c>
      <c r="AL1062" s="56">
        <v>801</v>
      </c>
      <c r="AM1062" s="56" t="s">
        <v>2148</v>
      </c>
      <c r="AN1062" s="56">
        <v>801</v>
      </c>
      <c r="AO1062" s="56" t="s">
        <v>2148</v>
      </c>
      <c r="AP1062" s="56">
        <v>158</v>
      </c>
      <c r="AR1062" s="56">
        <v>196</v>
      </c>
      <c r="AT1062" s="56">
        <v>801</v>
      </c>
      <c r="AU1062" s="56" t="s">
        <v>2148</v>
      </c>
      <c r="AV1062" s="56">
        <v>801</v>
      </c>
      <c r="AW1062" s="56" t="s">
        <v>2148</v>
      </c>
      <c r="AX1062" s="56">
        <v>801</v>
      </c>
      <c r="AY1062" s="56" t="s">
        <v>2148</v>
      </c>
      <c r="AZ1062" s="56">
        <v>1100.5</v>
      </c>
    </row>
    <row r="1063" spans="1:54" ht="16" x14ac:dyDescent="0.2">
      <c r="A1063" s="56">
        <v>1062</v>
      </c>
      <c r="B1063" s="56" t="s">
        <v>65</v>
      </c>
      <c r="C1063" s="56" t="s">
        <v>65</v>
      </c>
      <c r="D1063" s="56" t="s">
        <v>419</v>
      </c>
      <c r="E1063" s="56" t="s">
        <v>46</v>
      </c>
      <c r="F1063" s="56" t="s">
        <v>47</v>
      </c>
      <c r="G1063" s="56" t="s">
        <v>77</v>
      </c>
      <c r="H1063" s="56" t="s">
        <v>49</v>
      </c>
      <c r="I1063" s="56" t="s">
        <v>50</v>
      </c>
      <c r="J1063" s="56" t="s">
        <v>64</v>
      </c>
      <c r="K1063" s="56">
        <v>7.2</v>
      </c>
      <c r="L1063" s="56" t="s">
        <v>52</v>
      </c>
      <c r="M1063" s="56">
        <v>8.6999999999999993</v>
      </c>
      <c r="N1063" s="56" t="s">
        <v>52</v>
      </c>
      <c r="O1063" s="56">
        <v>9.1</v>
      </c>
      <c r="P1063" s="56" t="s">
        <v>53</v>
      </c>
      <c r="Q1063" s="56">
        <v>33.5</v>
      </c>
      <c r="R1063" s="56">
        <v>542</v>
      </c>
      <c r="S1063" s="56">
        <v>19.7</v>
      </c>
      <c r="T1063" s="56">
        <v>720</v>
      </c>
      <c r="U1063" s="56">
        <v>5.5</v>
      </c>
      <c r="V1063" s="56" t="s">
        <v>53</v>
      </c>
      <c r="W1063" s="56">
        <v>4.3</v>
      </c>
      <c r="X1063" s="56" t="s">
        <v>53</v>
      </c>
      <c r="Y1063" s="56">
        <v>70.2</v>
      </c>
      <c r="Z1063" s="56">
        <v>527</v>
      </c>
      <c r="AA1063" s="56">
        <v>12.8</v>
      </c>
      <c r="AB1063" s="56" t="s">
        <v>53</v>
      </c>
      <c r="AC1063" s="56">
        <v>38.5</v>
      </c>
      <c r="AD1063" s="56" t="s">
        <v>53</v>
      </c>
      <c r="AF1063" s="56">
        <v>701</v>
      </c>
      <c r="AG1063" s="56" t="s">
        <v>2148</v>
      </c>
      <c r="AH1063" s="56">
        <v>701</v>
      </c>
      <c r="AI1063" s="56" t="s">
        <v>2148</v>
      </c>
      <c r="AJ1063" s="56">
        <v>801</v>
      </c>
      <c r="AK1063" s="56" t="s">
        <v>2148</v>
      </c>
      <c r="AL1063" s="56">
        <v>542</v>
      </c>
      <c r="AN1063" s="56">
        <v>720</v>
      </c>
      <c r="AP1063" s="56">
        <v>801</v>
      </c>
      <c r="AQ1063" s="56" t="s">
        <v>2148</v>
      </c>
      <c r="AR1063" s="56">
        <v>801</v>
      </c>
      <c r="AS1063" s="56" t="s">
        <v>2148</v>
      </c>
      <c r="AT1063" s="56">
        <v>527</v>
      </c>
      <c r="AV1063" s="56">
        <v>801</v>
      </c>
      <c r="AW1063" s="56" t="s">
        <v>2148</v>
      </c>
      <c r="AX1063" s="56">
        <v>801</v>
      </c>
      <c r="AY1063" s="56" t="s">
        <v>2148</v>
      </c>
      <c r="AZ1063" s="56">
        <v>1100.5</v>
      </c>
      <c r="BB1063" s="56">
        <v>1100.5</v>
      </c>
    </row>
    <row r="1064" spans="1:54" ht="16" x14ac:dyDescent="0.2">
      <c r="A1064" s="56">
        <v>1063</v>
      </c>
      <c r="B1064" s="56" t="s">
        <v>65</v>
      </c>
      <c r="C1064" s="56" t="s">
        <v>65</v>
      </c>
      <c r="D1064" s="56" t="s">
        <v>541</v>
      </c>
      <c r="E1064" s="56" t="s">
        <v>438</v>
      </c>
      <c r="F1064" s="56" t="s">
        <v>76</v>
      </c>
      <c r="G1064" s="56" t="s">
        <v>84</v>
      </c>
      <c r="H1064" s="56" t="s">
        <v>82</v>
      </c>
      <c r="I1064" s="56" t="s">
        <v>59</v>
      </c>
      <c r="J1064" s="56" t="s">
        <v>64</v>
      </c>
      <c r="K1064" s="56">
        <v>8.3000000000000007</v>
      </c>
      <c r="L1064" s="56" t="s">
        <v>52</v>
      </c>
      <c r="M1064" s="56">
        <v>23.5</v>
      </c>
      <c r="N1064" s="56">
        <v>572</v>
      </c>
      <c r="O1064" s="56">
        <v>64.900000000000006</v>
      </c>
      <c r="P1064" s="56">
        <v>269</v>
      </c>
      <c r="Q1064" s="56">
        <v>1.8</v>
      </c>
      <c r="R1064" s="56" t="s">
        <v>53</v>
      </c>
      <c r="S1064" s="56">
        <v>43.6</v>
      </c>
      <c r="T1064" s="56">
        <v>474</v>
      </c>
      <c r="U1064" s="56">
        <v>6.3</v>
      </c>
      <c r="V1064" s="56" t="s">
        <v>53</v>
      </c>
      <c r="W1064" s="56">
        <v>5</v>
      </c>
      <c r="X1064" s="56" t="s">
        <v>53</v>
      </c>
      <c r="Y1064" s="56">
        <v>19.2</v>
      </c>
      <c r="Z1064" s="56" t="s">
        <v>53</v>
      </c>
      <c r="AA1064" s="56">
        <v>10.4</v>
      </c>
      <c r="AB1064" s="56" t="s">
        <v>53</v>
      </c>
      <c r="AC1064" s="56">
        <v>26.5</v>
      </c>
      <c r="AD1064" s="56" t="s">
        <v>53</v>
      </c>
      <c r="AF1064" s="56">
        <v>701</v>
      </c>
      <c r="AG1064" s="56" t="s">
        <v>2148</v>
      </c>
      <c r="AH1064" s="56">
        <v>572</v>
      </c>
      <c r="AJ1064" s="56">
        <v>269</v>
      </c>
      <c r="AL1064" s="56">
        <v>801</v>
      </c>
      <c r="AM1064" s="56" t="s">
        <v>2148</v>
      </c>
      <c r="AN1064" s="56">
        <v>474</v>
      </c>
      <c r="AP1064" s="56">
        <v>801</v>
      </c>
      <c r="AQ1064" s="56" t="s">
        <v>2148</v>
      </c>
      <c r="AR1064" s="56">
        <v>801</v>
      </c>
      <c r="AS1064" s="56" t="s">
        <v>2148</v>
      </c>
      <c r="AT1064" s="56">
        <v>801</v>
      </c>
      <c r="AU1064" s="56" t="s">
        <v>2148</v>
      </c>
      <c r="AV1064" s="56">
        <v>801</v>
      </c>
      <c r="AW1064" s="56" t="s">
        <v>2148</v>
      </c>
      <c r="AX1064" s="56">
        <v>801</v>
      </c>
      <c r="AY1064" s="56" t="s">
        <v>2148</v>
      </c>
      <c r="AZ1064" s="56">
        <v>1100.5</v>
      </c>
      <c r="BB1064" s="56">
        <v>1100.5</v>
      </c>
    </row>
    <row r="1065" spans="1:54" ht="16" x14ac:dyDescent="0.2">
      <c r="A1065" s="56">
        <v>1064</v>
      </c>
      <c r="B1065" s="56" t="s">
        <v>65</v>
      </c>
      <c r="C1065" s="56" t="s">
        <v>65</v>
      </c>
      <c r="D1065" s="56" t="s">
        <v>1034</v>
      </c>
      <c r="E1065" s="56" t="s">
        <v>255</v>
      </c>
      <c r="F1065" s="56" t="s">
        <v>76</v>
      </c>
      <c r="G1065" s="56" t="s">
        <v>77</v>
      </c>
      <c r="H1065" s="56" t="s">
        <v>82</v>
      </c>
      <c r="I1065" s="56" t="s">
        <v>63</v>
      </c>
      <c r="J1065" s="56" t="s">
        <v>64</v>
      </c>
      <c r="K1065" s="56">
        <v>15.6</v>
      </c>
      <c r="L1065" s="56" t="s">
        <v>52</v>
      </c>
      <c r="M1065" s="56">
        <v>21.8</v>
      </c>
      <c r="N1065" s="56">
        <v>608</v>
      </c>
      <c r="O1065" s="56">
        <v>12.1</v>
      </c>
      <c r="P1065" s="56" t="s">
        <v>53</v>
      </c>
      <c r="Q1065" s="56">
        <v>3.4</v>
      </c>
      <c r="R1065" s="56" t="s">
        <v>53</v>
      </c>
      <c r="S1065" s="56">
        <v>15.7</v>
      </c>
      <c r="T1065" s="56">
        <v>788</v>
      </c>
      <c r="U1065" s="56">
        <v>32.9</v>
      </c>
      <c r="V1065" s="56">
        <v>560</v>
      </c>
      <c r="W1065" s="56">
        <v>32.200000000000003</v>
      </c>
      <c r="X1065" s="56">
        <v>587</v>
      </c>
      <c r="Y1065" s="56">
        <v>28</v>
      </c>
      <c r="Z1065" s="56" t="s">
        <v>53</v>
      </c>
      <c r="AA1065" s="56">
        <v>10.1</v>
      </c>
      <c r="AB1065" s="56" t="s">
        <v>53</v>
      </c>
      <c r="AC1065" s="56">
        <v>33.200000000000003</v>
      </c>
      <c r="AD1065" s="56" t="s">
        <v>53</v>
      </c>
      <c r="AF1065" s="56">
        <v>701</v>
      </c>
      <c r="AG1065" s="56" t="s">
        <v>2148</v>
      </c>
      <c r="AH1065" s="56">
        <v>608</v>
      </c>
      <c r="AJ1065" s="56">
        <v>801</v>
      </c>
      <c r="AK1065" s="56" t="s">
        <v>2148</v>
      </c>
      <c r="AL1065" s="56">
        <v>801</v>
      </c>
      <c r="AM1065" s="56" t="s">
        <v>2148</v>
      </c>
      <c r="AN1065" s="56">
        <v>788</v>
      </c>
      <c r="AP1065" s="56">
        <v>560</v>
      </c>
      <c r="AR1065" s="56">
        <v>587</v>
      </c>
      <c r="AT1065" s="56">
        <v>801</v>
      </c>
      <c r="AU1065" s="56" t="s">
        <v>2148</v>
      </c>
      <c r="AV1065" s="56">
        <v>801</v>
      </c>
      <c r="AW1065" s="56" t="s">
        <v>2148</v>
      </c>
      <c r="AX1065" s="56">
        <v>801</v>
      </c>
      <c r="AY1065" s="56" t="s">
        <v>2148</v>
      </c>
      <c r="AZ1065" s="56">
        <v>1100.5</v>
      </c>
      <c r="BB1065" s="56">
        <v>1100.5</v>
      </c>
    </row>
    <row r="1066" spans="1:54" ht="16" x14ac:dyDescent="0.2">
      <c r="A1066" s="56">
        <v>1065</v>
      </c>
      <c r="B1066" s="56" t="s">
        <v>65</v>
      </c>
      <c r="C1066" s="56" t="s">
        <v>65</v>
      </c>
      <c r="D1066" s="56" t="s">
        <v>267</v>
      </c>
      <c r="E1066" s="56" t="s">
        <v>268</v>
      </c>
      <c r="F1066" s="56" t="s">
        <v>69</v>
      </c>
      <c r="G1066" s="56" t="s">
        <v>48</v>
      </c>
      <c r="H1066" s="56" t="s">
        <v>62</v>
      </c>
      <c r="I1066" s="56" t="s">
        <v>50</v>
      </c>
      <c r="J1066" s="56" t="s">
        <v>64</v>
      </c>
      <c r="K1066" s="56">
        <v>6</v>
      </c>
      <c r="L1066" s="56" t="s">
        <v>52</v>
      </c>
      <c r="M1066" s="56">
        <v>12.9</v>
      </c>
      <c r="N1066" s="56" t="s">
        <v>52</v>
      </c>
      <c r="O1066" s="56">
        <v>22.7</v>
      </c>
      <c r="P1066" s="56">
        <v>778</v>
      </c>
      <c r="Q1066" s="56">
        <v>7.1</v>
      </c>
      <c r="R1066" s="56" t="s">
        <v>53</v>
      </c>
      <c r="S1066" s="56">
        <v>12.1</v>
      </c>
      <c r="T1066" s="56" t="s">
        <v>53</v>
      </c>
      <c r="U1066" s="56">
        <v>51.6</v>
      </c>
      <c r="V1066" s="56">
        <v>398</v>
      </c>
      <c r="W1066" s="56">
        <v>55</v>
      </c>
      <c r="X1066" s="56">
        <v>374</v>
      </c>
      <c r="Y1066" s="56">
        <v>23.6</v>
      </c>
      <c r="Z1066" s="56" t="s">
        <v>53</v>
      </c>
      <c r="AA1066" s="56">
        <v>53.2</v>
      </c>
      <c r="AB1066" s="56">
        <v>320</v>
      </c>
      <c r="AC1066" s="56">
        <v>50.4</v>
      </c>
      <c r="AD1066" s="56" t="s">
        <v>269</v>
      </c>
      <c r="AF1066" s="56">
        <v>701</v>
      </c>
      <c r="AG1066" s="56" t="s">
        <v>2148</v>
      </c>
      <c r="AH1066" s="56">
        <v>701</v>
      </c>
      <c r="AI1066" s="56" t="s">
        <v>2148</v>
      </c>
      <c r="AJ1066" s="56">
        <v>778</v>
      </c>
      <c r="AL1066" s="56">
        <v>801</v>
      </c>
      <c r="AM1066" s="56" t="s">
        <v>2148</v>
      </c>
      <c r="AN1066" s="56">
        <v>801</v>
      </c>
      <c r="AO1066" s="56" t="s">
        <v>2148</v>
      </c>
      <c r="AP1066" s="56">
        <v>398</v>
      </c>
      <c r="AR1066" s="56">
        <v>374</v>
      </c>
      <c r="AT1066" s="56">
        <v>801</v>
      </c>
      <c r="AU1066" s="56" t="s">
        <v>2148</v>
      </c>
      <c r="AV1066" s="56">
        <v>320</v>
      </c>
      <c r="AX1066" s="56">
        <v>696</v>
      </c>
      <c r="AY1066" s="56" t="s">
        <v>2147</v>
      </c>
      <c r="AZ1066" s="56">
        <v>1100.5</v>
      </c>
      <c r="BB1066" s="56">
        <v>1100.5</v>
      </c>
    </row>
    <row r="1067" spans="1:54" ht="16" x14ac:dyDescent="0.2">
      <c r="A1067" s="56">
        <v>1066</v>
      </c>
      <c r="B1067" s="56" t="s">
        <v>65</v>
      </c>
      <c r="C1067" s="56" t="s">
        <v>65</v>
      </c>
      <c r="D1067" s="56" t="s">
        <v>1037</v>
      </c>
      <c r="E1067" s="56" t="s">
        <v>251</v>
      </c>
      <c r="F1067" s="56" t="s">
        <v>76</v>
      </c>
      <c r="G1067" s="56" t="s">
        <v>58</v>
      </c>
      <c r="H1067" s="56" t="s">
        <v>62</v>
      </c>
      <c r="I1067" s="56" t="s">
        <v>63</v>
      </c>
      <c r="J1067" s="56" t="s">
        <v>51</v>
      </c>
      <c r="K1067" s="56">
        <v>15.7</v>
      </c>
      <c r="L1067" s="56" t="s">
        <v>52</v>
      </c>
      <c r="M1067" s="56">
        <v>14.9</v>
      </c>
      <c r="N1067" s="56" t="s">
        <v>52</v>
      </c>
      <c r="O1067" s="56">
        <v>26.1</v>
      </c>
      <c r="P1067" s="56">
        <v>717</v>
      </c>
      <c r="Q1067" s="56">
        <v>1.5</v>
      </c>
      <c r="R1067" s="56" t="s">
        <v>53</v>
      </c>
      <c r="S1067" s="56">
        <v>31</v>
      </c>
      <c r="T1067" s="56">
        <v>578</v>
      </c>
      <c r="U1067" s="56">
        <v>20.7</v>
      </c>
      <c r="V1067" s="56">
        <v>716</v>
      </c>
      <c r="W1067" s="56">
        <v>22.1</v>
      </c>
      <c r="X1067" s="56">
        <v>730</v>
      </c>
      <c r="Y1067" s="56">
        <v>1</v>
      </c>
      <c r="Z1067" s="56" t="s">
        <v>53</v>
      </c>
      <c r="AA1067" s="56">
        <v>69.7</v>
      </c>
      <c r="AB1067" s="56">
        <v>214</v>
      </c>
      <c r="AC1067" s="56">
        <v>35.6</v>
      </c>
      <c r="AD1067" s="56" t="s">
        <v>53</v>
      </c>
      <c r="AF1067" s="56">
        <v>701</v>
      </c>
      <c r="AG1067" s="56" t="s">
        <v>2148</v>
      </c>
      <c r="AH1067" s="56">
        <v>701</v>
      </c>
      <c r="AI1067" s="56" t="s">
        <v>2148</v>
      </c>
      <c r="AJ1067" s="56">
        <v>717</v>
      </c>
      <c r="AL1067" s="56">
        <v>801</v>
      </c>
      <c r="AM1067" s="56" t="s">
        <v>2148</v>
      </c>
      <c r="AN1067" s="56">
        <v>578</v>
      </c>
      <c r="AP1067" s="56">
        <v>716</v>
      </c>
      <c r="AR1067" s="56">
        <v>730</v>
      </c>
      <c r="AT1067" s="56">
        <v>801</v>
      </c>
      <c r="AU1067" s="56" t="s">
        <v>2148</v>
      </c>
      <c r="AV1067" s="56">
        <v>214</v>
      </c>
      <c r="AX1067" s="56">
        <v>801</v>
      </c>
      <c r="AY1067" s="56" t="s">
        <v>2148</v>
      </c>
      <c r="AZ1067" s="56">
        <v>1100.5</v>
      </c>
      <c r="BB1067" s="56">
        <v>1100.5</v>
      </c>
    </row>
    <row r="1068" spans="1:54" ht="16" x14ac:dyDescent="0.2">
      <c r="A1068" s="56">
        <v>1067</v>
      </c>
      <c r="B1068" s="56" t="s">
        <v>65</v>
      </c>
      <c r="C1068" s="56" t="s">
        <v>89</v>
      </c>
      <c r="D1068" s="56" t="s">
        <v>185</v>
      </c>
      <c r="E1068" s="56" t="s">
        <v>68</v>
      </c>
      <c r="F1068" s="56" t="s">
        <v>69</v>
      </c>
      <c r="G1068" s="56" t="s">
        <v>58</v>
      </c>
      <c r="H1068" s="56" t="s">
        <v>62</v>
      </c>
      <c r="I1068" s="56" t="s">
        <v>50</v>
      </c>
      <c r="J1068" s="56" t="s">
        <v>64</v>
      </c>
      <c r="K1068" s="56">
        <v>5</v>
      </c>
      <c r="L1068" s="56" t="s">
        <v>52</v>
      </c>
      <c r="M1068" s="56">
        <v>5.3</v>
      </c>
      <c r="N1068" s="56" t="s">
        <v>52</v>
      </c>
      <c r="O1068" s="56">
        <v>97.6</v>
      </c>
      <c r="P1068" s="56">
        <v>60</v>
      </c>
      <c r="Q1068" s="56">
        <v>2.4</v>
      </c>
      <c r="R1068" s="56" t="s">
        <v>53</v>
      </c>
      <c r="S1068" s="56">
        <v>4</v>
      </c>
      <c r="T1068" s="56" t="s">
        <v>53</v>
      </c>
      <c r="U1068" s="56">
        <v>26.9</v>
      </c>
      <c r="V1068" s="56">
        <v>632</v>
      </c>
      <c r="W1068" s="56">
        <v>20.2</v>
      </c>
      <c r="X1068" s="56">
        <v>761</v>
      </c>
      <c r="Y1068" s="56">
        <v>14.4</v>
      </c>
      <c r="Z1068" s="56" t="s">
        <v>53</v>
      </c>
      <c r="AA1068" s="56">
        <v>1.8</v>
      </c>
      <c r="AB1068" s="56" t="s">
        <v>53</v>
      </c>
      <c r="AC1068" s="56">
        <v>10.199999999999999</v>
      </c>
      <c r="AD1068" s="56" t="s">
        <v>53</v>
      </c>
      <c r="AF1068" s="56">
        <v>701</v>
      </c>
      <c r="AG1068" s="56" t="s">
        <v>2148</v>
      </c>
      <c r="AH1068" s="56">
        <v>701</v>
      </c>
      <c r="AI1068" s="56" t="s">
        <v>2148</v>
      </c>
      <c r="AJ1068" s="56">
        <v>60</v>
      </c>
      <c r="AL1068" s="56">
        <v>801</v>
      </c>
      <c r="AM1068" s="56" t="s">
        <v>2148</v>
      </c>
      <c r="AN1068" s="56">
        <v>801</v>
      </c>
      <c r="AO1068" s="56" t="s">
        <v>2148</v>
      </c>
      <c r="AP1068" s="56">
        <v>632</v>
      </c>
      <c r="AR1068" s="56">
        <v>761</v>
      </c>
      <c r="AT1068" s="56">
        <v>801</v>
      </c>
      <c r="AU1068" s="56" t="s">
        <v>2148</v>
      </c>
      <c r="AV1068" s="56">
        <v>801</v>
      </c>
      <c r="AW1068" s="56" t="s">
        <v>2148</v>
      </c>
      <c r="AX1068" s="56">
        <v>801</v>
      </c>
      <c r="AY1068" s="56" t="s">
        <v>2148</v>
      </c>
      <c r="AZ1068" s="56">
        <v>1100.5</v>
      </c>
      <c r="BB1068" s="56">
        <v>925.5</v>
      </c>
    </row>
    <row r="1069" spans="1:54" ht="16" x14ac:dyDescent="0.2">
      <c r="A1069" s="56">
        <v>1068</v>
      </c>
      <c r="B1069" s="56" t="s">
        <v>65</v>
      </c>
      <c r="C1069" s="56" t="s">
        <v>65</v>
      </c>
      <c r="D1069" s="56" t="s">
        <v>462</v>
      </c>
      <c r="E1069" s="56" t="s">
        <v>87</v>
      </c>
      <c r="F1069" s="56" t="s">
        <v>69</v>
      </c>
      <c r="G1069" s="56" t="s">
        <v>58</v>
      </c>
      <c r="H1069" s="56" t="s">
        <v>49</v>
      </c>
      <c r="I1069" s="56" t="s">
        <v>50</v>
      </c>
      <c r="J1069" s="56" t="s">
        <v>64</v>
      </c>
      <c r="K1069" s="56">
        <v>7.6</v>
      </c>
      <c r="L1069" s="56" t="s">
        <v>52</v>
      </c>
      <c r="M1069" s="56">
        <v>20.8</v>
      </c>
      <c r="N1069" s="56">
        <v>633</v>
      </c>
      <c r="O1069" s="56">
        <v>61.1</v>
      </c>
      <c r="P1069" s="56">
        <v>294</v>
      </c>
      <c r="Q1069" s="56">
        <v>1.8</v>
      </c>
      <c r="R1069" s="56" t="s">
        <v>53</v>
      </c>
      <c r="S1069" s="56">
        <v>2.2999999999999998</v>
      </c>
      <c r="T1069" s="56" t="s">
        <v>53</v>
      </c>
      <c r="U1069" s="56">
        <v>33.299999999999997</v>
      </c>
      <c r="V1069" s="56">
        <v>555</v>
      </c>
      <c r="W1069" s="56">
        <v>34.700000000000003</v>
      </c>
      <c r="X1069" s="56">
        <v>553</v>
      </c>
      <c r="Y1069" s="56">
        <v>17.100000000000001</v>
      </c>
      <c r="Z1069" s="56" t="s">
        <v>53</v>
      </c>
      <c r="AA1069" s="56">
        <v>4.5999999999999996</v>
      </c>
      <c r="AB1069" s="56" t="s">
        <v>53</v>
      </c>
      <c r="AC1069" s="56">
        <v>38.9</v>
      </c>
      <c r="AD1069" s="56" t="s">
        <v>53</v>
      </c>
      <c r="AF1069" s="56">
        <v>701</v>
      </c>
      <c r="AG1069" s="56" t="s">
        <v>2148</v>
      </c>
      <c r="AH1069" s="56">
        <v>633</v>
      </c>
      <c r="AJ1069" s="56">
        <v>294</v>
      </c>
      <c r="AL1069" s="56">
        <v>801</v>
      </c>
      <c r="AM1069" s="56" t="s">
        <v>2148</v>
      </c>
      <c r="AN1069" s="56">
        <v>801</v>
      </c>
      <c r="AO1069" s="56" t="s">
        <v>2148</v>
      </c>
      <c r="AP1069" s="56">
        <v>555</v>
      </c>
      <c r="AR1069" s="56">
        <v>553</v>
      </c>
      <c r="AT1069" s="56">
        <v>801</v>
      </c>
      <c r="AU1069" s="56" t="s">
        <v>2148</v>
      </c>
      <c r="AV1069" s="56">
        <v>801</v>
      </c>
      <c r="AW1069" s="56" t="s">
        <v>2148</v>
      </c>
      <c r="AX1069" s="56">
        <v>801</v>
      </c>
      <c r="AY1069" s="56" t="s">
        <v>2148</v>
      </c>
      <c r="AZ1069" s="56">
        <v>1100.5</v>
      </c>
      <c r="BB1069" s="56">
        <v>1100.5</v>
      </c>
    </row>
    <row r="1070" spans="1:54" ht="16" x14ac:dyDescent="0.2">
      <c r="A1070" s="56">
        <v>1069</v>
      </c>
      <c r="B1070" s="56" t="s">
        <v>65</v>
      </c>
      <c r="C1070" s="56" t="s">
        <v>65</v>
      </c>
      <c r="D1070" s="56" t="s">
        <v>673</v>
      </c>
      <c r="E1070" s="56" t="s">
        <v>87</v>
      </c>
      <c r="F1070" s="56" t="s">
        <v>69</v>
      </c>
      <c r="G1070" s="56" t="s">
        <v>77</v>
      </c>
      <c r="H1070" s="56" t="s">
        <v>49</v>
      </c>
      <c r="I1070" s="56" t="s">
        <v>50</v>
      </c>
      <c r="J1070" s="56" t="s">
        <v>64</v>
      </c>
      <c r="K1070" s="56">
        <v>9.6</v>
      </c>
      <c r="L1070" s="56" t="s">
        <v>52</v>
      </c>
      <c r="M1070" s="56">
        <v>26.3</v>
      </c>
      <c r="N1070" s="56">
        <v>518</v>
      </c>
      <c r="O1070" s="56">
        <v>38.6</v>
      </c>
      <c r="P1070" s="56">
        <v>525</v>
      </c>
      <c r="Q1070" s="56">
        <v>2.6</v>
      </c>
      <c r="R1070" s="56" t="s">
        <v>53</v>
      </c>
      <c r="S1070" s="56">
        <v>3.7</v>
      </c>
      <c r="T1070" s="56" t="s">
        <v>53</v>
      </c>
      <c r="U1070" s="56">
        <v>2.1</v>
      </c>
      <c r="V1070" s="56" t="s">
        <v>53</v>
      </c>
      <c r="W1070" s="56">
        <v>6.4</v>
      </c>
      <c r="X1070" s="56" t="s">
        <v>53</v>
      </c>
      <c r="Y1070" s="56">
        <v>20.2</v>
      </c>
      <c r="Z1070" s="56" t="s">
        <v>53</v>
      </c>
      <c r="AA1070" s="56">
        <v>17.899999999999999</v>
      </c>
      <c r="AB1070" s="56">
        <v>761</v>
      </c>
      <c r="AC1070" s="56">
        <v>50.8</v>
      </c>
      <c r="AD1070" s="56" t="s">
        <v>176</v>
      </c>
      <c r="AF1070" s="56">
        <v>701</v>
      </c>
      <c r="AG1070" s="56" t="s">
        <v>2148</v>
      </c>
      <c r="AH1070" s="56">
        <v>518</v>
      </c>
      <c r="AJ1070" s="56">
        <v>525</v>
      </c>
      <c r="AL1070" s="56">
        <v>801</v>
      </c>
      <c r="AM1070" s="56" t="s">
        <v>2148</v>
      </c>
      <c r="AN1070" s="56">
        <v>801</v>
      </c>
      <c r="AO1070" s="56" t="s">
        <v>2148</v>
      </c>
      <c r="AP1070" s="56">
        <v>801</v>
      </c>
      <c r="AQ1070" s="56" t="s">
        <v>2148</v>
      </c>
      <c r="AR1070" s="56">
        <v>801</v>
      </c>
      <c r="AS1070" s="56" t="s">
        <v>2148</v>
      </c>
      <c r="AT1070" s="56">
        <v>801</v>
      </c>
      <c r="AU1070" s="56" t="s">
        <v>2148</v>
      </c>
      <c r="AV1070" s="56">
        <v>761</v>
      </c>
      <c r="AX1070" s="56">
        <v>688</v>
      </c>
      <c r="AY1070" s="56" t="s">
        <v>2147</v>
      </c>
      <c r="AZ1070" s="56">
        <v>1100.5</v>
      </c>
      <c r="BB1070" s="56">
        <v>1100.5</v>
      </c>
    </row>
    <row r="1071" spans="1:54" ht="16" x14ac:dyDescent="0.2">
      <c r="A1071" s="56">
        <v>1070</v>
      </c>
      <c r="B1071" s="56" t="s">
        <v>65</v>
      </c>
      <c r="C1071" s="56" t="s">
        <v>89</v>
      </c>
      <c r="D1071" s="56" t="s">
        <v>716</v>
      </c>
      <c r="E1071" s="56" t="s">
        <v>266</v>
      </c>
      <c r="F1071" s="56" t="s">
        <v>69</v>
      </c>
      <c r="G1071" s="56" t="s">
        <v>77</v>
      </c>
      <c r="H1071" s="56" t="s">
        <v>82</v>
      </c>
      <c r="I1071" s="56" t="s">
        <v>59</v>
      </c>
      <c r="J1071" s="56" t="s">
        <v>64</v>
      </c>
      <c r="K1071" s="56">
        <v>10.3</v>
      </c>
      <c r="L1071" s="56" t="s">
        <v>52</v>
      </c>
      <c r="M1071" s="56">
        <v>4.8</v>
      </c>
      <c r="N1071" s="56" t="s">
        <v>52</v>
      </c>
      <c r="O1071" s="56">
        <v>65.8</v>
      </c>
      <c r="P1071" s="56">
        <v>262</v>
      </c>
      <c r="Q1071" s="56">
        <v>9.4</v>
      </c>
      <c r="R1071" s="56" t="s">
        <v>53</v>
      </c>
      <c r="S1071" s="56">
        <v>4.5999999999999996</v>
      </c>
      <c r="T1071" s="56" t="s">
        <v>53</v>
      </c>
      <c r="U1071" s="56">
        <v>11.3</v>
      </c>
      <c r="V1071" s="56" t="s">
        <v>53</v>
      </c>
      <c r="W1071" s="56">
        <v>15.8</v>
      </c>
      <c r="X1071" s="56" t="s">
        <v>53</v>
      </c>
      <c r="Y1071" s="56">
        <v>81.3</v>
      </c>
      <c r="Z1071" s="56">
        <v>325</v>
      </c>
      <c r="AA1071" s="56">
        <v>3.9</v>
      </c>
      <c r="AB1071" s="56" t="s">
        <v>53</v>
      </c>
      <c r="AC1071" s="56">
        <v>30.1</v>
      </c>
      <c r="AD1071" s="56" t="s">
        <v>53</v>
      </c>
      <c r="AF1071" s="56">
        <v>701</v>
      </c>
      <c r="AG1071" s="56" t="s">
        <v>2148</v>
      </c>
      <c r="AH1071" s="56">
        <v>701</v>
      </c>
      <c r="AI1071" s="56" t="s">
        <v>2148</v>
      </c>
      <c r="AJ1071" s="56">
        <v>262</v>
      </c>
      <c r="AL1071" s="56">
        <v>801</v>
      </c>
      <c r="AM1071" s="56" t="s">
        <v>2148</v>
      </c>
      <c r="AN1071" s="56">
        <v>801</v>
      </c>
      <c r="AO1071" s="56" t="s">
        <v>2148</v>
      </c>
      <c r="AP1071" s="56">
        <v>801</v>
      </c>
      <c r="AQ1071" s="56" t="s">
        <v>2148</v>
      </c>
      <c r="AR1071" s="56">
        <v>801</v>
      </c>
      <c r="AS1071" s="56" t="s">
        <v>2148</v>
      </c>
      <c r="AT1071" s="56">
        <v>325</v>
      </c>
      <c r="AV1071" s="56">
        <v>801</v>
      </c>
      <c r="AW1071" s="56" t="s">
        <v>2148</v>
      </c>
      <c r="AX1071" s="56">
        <v>801</v>
      </c>
      <c r="AY1071" s="56" t="s">
        <v>2148</v>
      </c>
      <c r="AZ1071" s="56">
        <v>1100.5</v>
      </c>
      <c r="BB1071" s="56">
        <v>925.5</v>
      </c>
    </row>
    <row r="1072" spans="1:54" ht="16" x14ac:dyDescent="0.2">
      <c r="A1072" s="56">
        <v>1071</v>
      </c>
      <c r="B1072" s="56" t="s">
        <v>65</v>
      </c>
      <c r="C1072" s="56" t="s">
        <v>43</v>
      </c>
      <c r="D1072" s="56" t="s">
        <v>348</v>
      </c>
      <c r="E1072" s="56" t="s">
        <v>91</v>
      </c>
      <c r="F1072" s="56" t="s">
        <v>76</v>
      </c>
      <c r="G1072" s="56" t="s">
        <v>77</v>
      </c>
      <c r="H1072" s="56" t="s">
        <v>82</v>
      </c>
      <c r="I1072" s="56" t="s">
        <v>59</v>
      </c>
      <c r="J1072" s="56" t="s">
        <v>64</v>
      </c>
      <c r="K1072" s="56">
        <v>6.6</v>
      </c>
      <c r="L1072" s="56" t="s">
        <v>52</v>
      </c>
      <c r="M1072" s="56">
        <v>5.0999999999999996</v>
      </c>
      <c r="N1072" s="56" t="s">
        <v>52</v>
      </c>
      <c r="O1072" s="56">
        <v>88.7</v>
      </c>
      <c r="P1072" s="56">
        <v>110</v>
      </c>
      <c r="Q1072" s="56">
        <v>6.7</v>
      </c>
      <c r="R1072" s="56" t="s">
        <v>53</v>
      </c>
      <c r="S1072" s="56">
        <v>6.6</v>
      </c>
      <c r="T1072" s="56" t="s">
        <v>53</v>
      </c>
      <c r="U1072" s="56">
        <v>6.1</v>
      </c>
      <c r="V1072" s="56" t="s">
        <v>53</v>
      </c>
      <c r="W1072" s="56">
        <v>10.6</v>
      </c>
      <c r="X1072" s="56" t="s">
        <v>53</v>
      </c>
      <c r="Y1072" s="56">
        <v>23.1</v>
      </c>
      <c r="Z1072" s="56" t="s">
        <v>53</v>
      </c>
      <c r="AA1072" s="56">
        <v>7.2</v>
      </c>
      <c r="AB1072" s="56" t="s">
        <v>53</v>
      </c>
      <c r="AC1072" s="56">
        <v>43</v>
      </c>
      <c r="AD1072" s="56" t="s">
        <v>53</v>
      </c>
      <c r="AF1072" s="56">
        <v>701</v>
      </c>
      <c r="AG1072" s="56" t="s">
        <v>2148</v>
      </c>
      <c r="AH1072" s="56">
        <v>701</v>
      </c>
      <c r="AI1072" s="56" t="s">
        <v>2148</v>
      </c>
      <c r="AJ1072" s="56">
        <v>110</v>
      </c>
      <c r="AL1072" s="56">
        <v>801</v>
      </c>
      <c r="AM1072" s="56" t="s">
        <v>2148</v>
      </c>
      <c r="AN1072" s="56">
        <v>801</v>
      </c>
      <c r="AO1072" s="56" t="s">
        <v>2148</v>
      </c>
      <c r="AP1072" s="56">
        <v>801</v>
      </c>
      <c r="AQ1072" s="56" t="s">
        <v>2148</v>
      </c>
      <c r="AR1072" s="56">
        <v>801</v>
      </c>
      <c r="AS1072" s="56" t="s">
        <v>2148</v>
      </c>
      <c r="AT1072" s="56">
        <v>801</v>
      </c>
      <c r="AU1072" s="56" t="s">
        <v>2148</v>
      </c>
      <c r="AV1072" s="56">
        <v>801</v>
      </c>
      <c r="AW1072" s="56" t="s">
        <v>2148</v>
      </c>
      <c r="AX1072" s="56">
        <v>801</v>
      </c>
      <c r="AY1072" s="56" t="s">
        <v>2148</v>
      </c>
      <c r="AZ1072" s="56">
        <v>1100.5</v>
      </c>
      <c r="BB1072" s="56">
        <v>975.5</v>
      </c>
    </row>
    <row r="1073" spans="1:54" ht="16" x14ac:dyDescent="0.2">
      <c r="A1073" s="56">
        <v>1072</v>
      </c>
      <c r="B1073" s="56" t="s">
        <v>65</v>
      </c>
      <c r="C1073" s="56" t="s">
        <v>65</v>
      </c>
      <c r="D1073" s="56" t="s">
        <v>659</v>
      </c>
      <c r="E1073" s="56" t="s">
        <v>46</v>
      </c>
      <c r="F1073" s="56" t="s">
        <v>47</v>
      </c>
      <c r="G1073" s="56" t="s">
        <v>77</v>
      </c>
      <c r="H1073" s="56" t="s">
        <v>49</v>
      </c>
      <c r="I1073" s="56" t="s">
        <v>50</v>
      </c>
      <c r="J1073" s="56" t="s">
        <v>64</v>
      </c>
      <c r="K1073" s="56">
        <v>9.5</v>
      </c>
      <c r="L1073" s="56" t="s">
        <v>52</v>
      </c>
      <c r="M1073" s="56">
        <v>16.2</v>
      </c>
      <c r="N1073" s="56" t="s">
        <v>52</v>
      </c>
      <c r="O1073" s="56">
        <v>6.7</v>
      </c>
      <c r="P1073" s="56" t="s">
        <v>53</v>
      </c>
      <c r="Q1073" s="56">
        <v>23.4</v>
      </c>
      <c r="R1073" s="56">
        <v>667</v>
      </c>
      <c r="S1073" s="56">
        <v>3.5</v>
      </c>
      <c r="T1073" s="56" t="s">
        <v>53</v>
      </c>
      <c r="U1073" s="56">
        <v>3.8</v>
      </c>
      <c r="V1073" s="56" t="s">
        <v>53</v>
      </c>
      <c r="W1073" s="56">
        <v>3.1</v>
      </c>
      <c r="X1073" s="56" t="s">
        <v>53</v>
      </c>
      <c r="Y1073" s="56">
        <v>48</v>
      </c>
      <c r="Z1073" s="56" t="s">
        <v>53</v>
      </c>
      <c r="AA1073" s="56">
        <v>7.5</v>
      </c>
      <c r="AB1073" s="56" t="s">
        <v>53</v>
      </c>
      <c r="AC1073" s="56">
        <v>45.2</v>
      </c>
      <c r="AD1073" s="56" t="s">
        <v>53</v>
      </c>
      <c r="AF1073" s="56">
        <v>701</v>
      </c>
      <c r="AG1073" s="56" t="s">
        <v>2148</v>
      </c>
      <c r="AH1073" s="56">
        <v>701</v>
      </c>
      <c r="AI1073" s="56" t="s">
        <v>2148</v>
      </c>
      <c r="AJ1073" s="56">
        <v>801</v>
      </c>
      <c r="AK1073" s="56" t="s">
        <v>2148</v>
      </c>
      <c r="AL1073" s="56">
        <v>667</v>
      </c>
      <c r="AN1073" s="56">
        <v>801</v>
      </c>
      <c r="AO1073" s="56" t="s">
        <v>2148</v>
      </c>
      <c r="AP1073" s="56">
        <v>801</v>
      </c>
      <c r="AQ1073" s="56" t="s">
        <v>2148</v>
      </c>
      <c r="AR1073" s="56">
        <v>801</v>
      </c>
      <c r="AS1073" s="56" t="s">
        <v>2148</v>
      </c>
      <c r="AT1073" s="56">
        <v>801</v>
      </c>
      <c r="AU1073" s="56" t="s">
        <v>2148</v>
      </c>
      <c r="AV1073" s="56">
        <v>801</v>
      </c>
      <c r="AW1073" s="56" t="s">
        <v>2148</v>
      </c>
      <c r="AX1073" s="56">
        <v>801</v>
      </c>
      <c r="AY1073" s="56" t="s">
        <v>2148</v>
      </c>
      <c r="AZ1073" s="56">
        <v>1100.5</v>
      </c>
      <c r="BB1073" s="56">
        <v>1100.5</v>
      </c>
    </row>
    <row r="1074" spans="1:54" ht="16" x14ac:dyDescent="0.2">
      <c r="A1074" s="56">
        <v>1073</v>
      </c>
      <c r="B1074" s="56" t="s">
        <v>65</v>
      </c>
      <c r="C1074" s="56" t="s">
        <v>43</v>
      </c>
      <c r="D1074" s="56" t="s">
        <v>920</v>
      </c>
      <c r="E1074" s="56" t="s">
        <v>174</v>
      </c>
      <c r="F1074" s="56" t="s">
        <v>76</v>
      </c>
      <c r="G1074" s="56" t="s">
        <v>58</v>
      </c>
      <c r="H1074" s="56" t="s">
        <v>82</v>
      </c>
      <c r="I1074" s="56" t="s">
        <v>59</v>
      </c>
      <c r="J1074" s="56" t="s">
        <v>64</v>
      </c>
      <c r="K1074" s="56">
        <v>13.4</v>
      </c>
      <c r="L1074" s="56" t="s">
        <v>52</v>
      </c>
      <c r="M1074" s="56">
        <v>6.4</v>
      </c>
      <c r="N1074" s="56" t="s">
        <v>52</v>
      </c>
      <c r="O1074" s="56">
        <v>28.8</v>
      </c>
      <c r="P1074" s="56">
        <v>657</v>
      </c>
      <c r="Q1074" s="56">
        <v>4.5</v>
      </c>
      <c r="R1074" s="56" t="s">
        <v>53</v>
      </c>
      <c r="S1074" s="56">
        <v>100</v>
      </c>
      <c r="T1074" s="56">
        <v>42</v>
      </c>
      <c r="U1074" s="56">
        <v>16.100000000000001</v>
      </c>
      <c r="V1074" s="56">
        <v>797</v>
      </c>
      <c r="W1074" s="56">
        <v>12.2</v>
      </c>
      <c r="X1074" s="56" t="s">
        <v>53</v>
      </c>
      <c r="Y1074" s="56">
        <v>18</v>
      </c>
      <c r="Z1074" s="56" t="s">
        <v>53</v>
      </c>
      <c r="AA1074" s="56">
        <v>3</v>
      </c>
      <c r="AB1074" s="56" t="s">
        <v>53</v>
      </c>
      <c r="AC1074" s="56">
        <v>15.7</v>
      </c>
      <c r="AD1074" s="56" t="s">
        <v>53</v>
      </c>
      <c r="AF1074" s="56">
        <v>701</v>
      </c>
      <c r="AG1074" s="56" t="s">
        <v>2148</v>
      </c>
      <c r="AH1074" s="56">
        <v>701</v>
      </c>
      <c r="AI1074" s="56" t="s">
        <v>2148</v>
      </c>
      <c r="AJ1074" s="56">
        <v>657</v>
      </c>
      <c r="AL1074" s="56">
        <v>801</v>
      </c>
      <c r="AM1074" s="56" t="s">
        <v>2148</v>
      </c>
      <c r="AN1074" s="56">
        <v>42</v>
      </c>
      <c r="AP1074" s="56">
        <v>797</v>
      </c>
      <c r="AR1074" s="56">
        <v>801</v>
      </c>
      <c r="AS1074" s="56" t="s">
        <v>2148</v>
      </c>
      <c r="AT1074" s="56">
        <v>801</v>
      </c>
      <c r="AU1074" s="56" t="s">
        <v>2148</v>
      </c>
      <c r="AV1074" s="56">
        <v>801</v>
      </c>
      <c r="AW1074" s="56" t="s">
        <v>2148</v>
      </c>
      <c r="AX1074" s="56">
        <v>801</v>
      </c>
      <c r="AY1074" s="56" t="s">
        <v>2148</v>
      </c>
      <c r="AZ1074" s="56">
        <v>1100.5</v>
      </c>
      <c r="BB1074" s="56">
        <v>975.5</v>
      </c>
    </row>
    <row r="1075" spans="1:54" ht="16" x14ac:dyDescent="0.2">
      <c r="A1075" s="56">
        <v>1074</v>
      </c>
      <c r="B1075" s="56" t="s">
        <v>65</v>
      </c>
      <c r="C1075" s="56" t="s">
        <v>65</v>
      </c>
      <c r="D1075" s="56" t="s">
        <v>244</v>
      </c>
      <c r="E1075" s="56" t="s">
        <v>75</v>
      </c>
      <c r="F1075" s="56" t="s">
        <v>76</v>
      </c>
      <c r="G1075" s="56" t="s">
        <v>77</v>
      </c>
      <c r="H1075" s="56" t="s">
        <v>49</v>
      </c>
      <c r="I1075" s="56" t="s">
        <v>50</v>
      </c>
      <c r="J1075" s="56" t="s">
        <v>64</v>
      </c>
      <c r="K1075" s="56">
        <v>5.8</v>
      </c>
      <c r="L1075" s="56" t="s">
        <v>52</v>
      </c>
      <c r="M1075" s="56">
        <v>3.2</v>
      </c>
      <c r="N1075" s="56" t="s">
        <v>52</v>
      </c>
      <c r="O1075" s="56">
        <v>55.7</v>
      </c>
      <c r="P1075" s="56">
        <v>338</v>
      </c>
      <c r="Q1075" s="56">
        <v>31.8</v>
      </c>
      <c r="R1075" s="56">
        <v>566</v>
      </c>
      <c r="S1075" s="56">
        <v>4.8</v>
      </c>
      <c r="T1075" s="56" t="s">
        <v>53</v>
      </c>
      <c r="U1075" s="56">
        <v>4.7</v>
      </c>
      <c r="V1075" s="56" t="s">
        <v>53</v>
      </c>
      <c r="W1075" s="56">
        <v>9.3000000000000007</v>
      </c>
      <c r="X1075" s="56" t="s">
        <v>53</v>
      </c>
      <c r="Y1075" s="56">
        <v>37.6</v>
      </c>
      <c r="Z1075" s="56" t="s">
        <v>53</v>
      </c>
      <c r="AA1075" s="56">
        <v>5.0999999999999996</v>
      </c>
      <c r="AB1075" s="56" t="s">
        <v>53</v>
      </c>
      <c r="AC1075" s="56">
        <v>33.1</v>
      </c>
      <c r="AD1075" s="56" t="s">
        <v>53</v>
      </c>
      <c r="AF1075" s="56">
        <v>701</v>
      </c>
      <c r="AG1075" s="56" t="s">
        <v>2148</v>
      </c>
      <c r="AH1075" s="56">
        <v>701</v>
      </c>
      <c r="AI1075" s="56" t="s">
        <v>2148</v>
      </c>
      <c r="AJ1075" s="56">
        <v>338</v>
      </c>
      <c r="AL1075" s="56">
        <v>566</v>
      </c>
      <c r="AN1075" s="56">
        <v>801</v>
      </c>
      <c r="AO1075" s="56" t="s">
        <v>2148</v>
      </c>
      <c r="AP1075" s="56">
        <v>801</v>
      </c>
      <c r="AQ1075" s="56" t="s">
        <v>2148</v>
      </c>
      <c r="AR1075" s="56">
        <v>801</v>
      </c>
      <c r="AS1075" s="56" t="s">
        <v>2148</v>
      </c>
      <c r="AT1075" s="56">
        <v>801</v>
      </c>
      <c r="AU1075" s="56" t="s">
        <v>2148</v>
      </c>
      <c r="AV1075" s="56">
        <v>801</v>
      </c>
      <c r="AW1075" s="56" t="s">
        <v>2148</v>
      </c>
      <c r="AX1075" s="56">
        <v>801</v>
      </c>
      <c r="AY1075" s="56" t="s">
        <v>2148</v>
      </c>
      <c r="AZ1075" s="56">
        <v>1100.5</v>
      </c>
      <c r="BB1075" s="56">
        <v>1100.5</v>
      </c>
    </row>
    <row r="1076" spans="1:54" ht="16" x14ac:dyDescent="0.2">
      <c r="A1076" s="56">
        <v>1075</v>
      </c>
      <c r="B1076" s="56" t="s">
        <v>65</v>
      </c>
      <c r="D1076" s="56" t="s">
        <v>336</v>
      </c>
      <c r="E1076" s="56" t="s">
        <v>337</v>
      </c>
      <c r="F1076" s="56" t="s">
        <v>76</v>
      </c>
      <c r="G1076" s="56" t="s">
        <v>48</v>
      </c>
      <c r="H1076" s="56" t="s">
        <v>49</v>
      </c>
      <c r="I1076" s="56" t="s">
        <v>59</v>
      </c>
      <c r="J1076" s="56" t="s">
        <v>51</v>
      </c>
      <c r="K1076" s="56">
        <v>6.5</v>
      </c>
      <c r="L1076" s="56" t="s">
        <v>52</v>
      </c>
      <c r="M1076" s="56">
        <v>19.8</v>
      </c>
      <c r="N1076" s="56">
        <v>662</v>
      </c>
      <c r="O1076" s="56">
        <v>25.1</v>
      </c>
      <c r="P1076" s="56">
        <v>732</v>
      </c>
      <c r="Q1076" s="56">
        <v>3.8</v>
      </c>
      <c r="R1076" s="56" t="s">
        <v>53</v>
      </c>
      <c r="S1076" s="56">
        <v>87.9</v>
      </c>
      <c r="T1076" s="56">
        <v>236</v>
      </c>
      <c r="U1076" s="56">
        <v>27.1</v>
      </c>
      <c r="V1076" s="56">
        <v>628</v>
      </c>
      <c r="W1076" s="56">
        <v>30.5</v>
      </c>
      <c r="X1076" s="56">
        <v>609</v>
      </c>
      <c r="Y1076" s="56">
        <v>7.3</v>
      </c>
      <c r="Z1076" s="56" t="s">
        <v>53</v>
      </c>
      <c r="AA1076" s="56">
        <v>3.9</v>
      </c>
      <c r="AB1076" s="56" t="s">
        <v>53</v>
      </c>
      <c r="AC1076" s="56">
        <v>17.5</v>
      </c>
      <c r="AD1076" s="56" t="s">
        <v>53</v>
      </c>
      <c r="AF1076" s="56">
        <v>701</v>
      </c>
      <c r="AG1076" s="56" t="s">
        <v>2148</v>
      </c>
      <c r="AH1076" s="56">
        <v>662</v>
      </c>
      <c r="AJ1076" s="56">
        <v>732</v>
      </c>
      <c r="AL1076" s="56">
        <v>801</v>
      </c>
      <c r="AM1076" s="56" t="s">
        <v>2148</v>
      </c>
      <c r="AN1076" s="56">
        <v>236</v>
      </c>
      <c r="AP1076" s="56">
        <v>628</v>
      </c>
      <c r="AR1076" s="56">
        <v>609</v>
      </c>
      <c r="AT1076" s="56">
        <v>801</v>
      </c>
      <c r="AU1076" s="56" t="s">
        <v>2148</v>
      </c>
      <c r="AV1076" s="56">
        <v>801</v>
      </c>
      <c r="AW1076" s="56" t="s">
        <v>2148</v>
      </c>
      <c r="AX1076" s="56">
        <v>801</v>
      </c>
      <c r="AY1076" s="56" t="s">
        <v>2148</v>
      </c>
      <c r="AZ1076" s="56">
        <v>1100.5</v>
      </c>
    </row>
    <row r="1077" spans="1:54" ht="16" x14ac:dyDescent="0.2">
      <c r="A1077" s="56">
        <v>1076</v>
      </c>
      <c r="B1077" s="56" t="s">
        <v>65</v>
      </c>
      <c r="C1077" s="56" t="s">
        <v>56</v>
      </c>
      <c r="D1077" s="56" t="s">
        <v>499</v>
      </c>
      <c r="E1077" s="56" t="s">
        <v>289</v>
      </c>
      <c r="F1077" s="56" t="s">
        <v>69</v>
      </c>
      <c r="G1077" s="56" t="s">
        <v>58</v>
      </c>
      <c r="H1077" s="56" t="s">
        <v>62</v>
      </c>
      <c r="I1077" s="56" t="s">
        <v>50</v>
      </c>
      <c r="J1077" s="56" t="s">
        <v>64</v>
      </c>
      <c r="K1077" s="56">
        <v>7.9</v>
      </c>
      <c r="L1077" s="56" t="s">
        <v>52</v>
      </c>
      <c r="M1077" s="56">
        <v>8.9</v>
      </c>
      <c r="N1077" s="56" t="s">
        <v>52</v>
      </c>
      <c r="O1077" s="56">
        <v>3.9</v>
      </c>
      <c r="P1077" s="56" t="s">
        <v>53</v>
      </c>
      <c r="Q1077" s="56">
        <v>19.600000000000001</v>
      </c>
      <c r="R1077" s="56">
        <v>721</v>
      </c>
      <c r="S1077" s="56">
        <v>34.700000000000003</v>
      </c>
      <c r="T1077" s="56">
        <v>538</v>
      </c>
      <c r="U1077" s="56">
        <v>13.3</v>
      </c>
      <c r="V1077" s="56" t="s">
        <v>53</v>
      </c>
      <c r="W1077" s="56">
        <v>19.3</v>
      </c>
      <c r="X1077" s="56">
        <v>774</v>
      </c>
      <c r="Y1077" s="56">
        <v>44.5</v>
      </c>
      <c r="Z1077" s="56" t="s">
        <v>53</v>
      </c>
      <c r="AA1077" s="56">
        <v>5.0999999999999996</v>
      </c>
      <c r="AB1077" s="56" t="s">
        <v>53</v>
      </c>
      <c r="AC1077" s="56">
        <v>42.4</v>
      </c>
      <c r="AD1077" s="56" t="s">
        <v>53</v>
      </c>
      <c r="AF1077" s="56">
        <v>701</v>
      </c>
      <c r="AG1077" s="56" t="s">
        <v>2148</v>
      </c>
      <c r="AH1077" s="56">
        <v>701</v>
      </c>
      <c r="AI1077" s="56" t="s">
        <v>2148</v>
      </c>
      <c r="AJ1077" s="56">
        <v>801</v>
      </c>
      <c r="AK1077" s="56" t="s">
        <v>2148</v>
      </c>
      <c r="AL1077" s="56">
        <v>721</v>
      </c>
      <c r="AN1077" s="56">
        <v>538</v>
      </c>
      <c r="AP1077" s="56">
        <v>801</v>
      </c>
      <c r="AQ1077" s="56" t="s">
        <v>2148</v>
      </c>
      <c r="AR1077" s="56">
        <v>774</v>
      </c>
      <c r="AT1077" s="56">
        <v>801</v>
      </c>
      <c r="AU1077" s="56" t="s">
        <v>2148</v>
      </c>
      <c r="AV1077" s="56">
        <v>801</v>
      </c>
      <c r="AW1077" s="56" t="s">
        <v>2148</v>
      </c>
      <c r="AX1077" s="56">
        <v>801</v>
      </c>
      <c r="AY1077" s="56" t="s">
        <v>2148</v>
      </c>
      <c r="AZ1077" s="56">
        <v>1100.5</v>
      </c>
      <c r="BB1077" s="56">
        <v>1300.5</v>
      </c>
    </row>
    <row r="1078" spans="1:54" ht="16" x14ac:dyDescent="0.2">
      <c r="A1078" s="56">
        <v>1077</v>
      </c>
      <c r="B1078" s="56" t="s">
        <v>65</v>
      </c>
      <c r="C1078" s="56" t="s">
        <v>65</v>
      </c>
      <c r="D1078" s="56" t="s">
        <v>757</v>
      </c>
      <c r="E1078" s="56" t="s">
        <v>46</v>
      </c>
      <c r="F1078" s="56" t="s">
        <v>47</v>
      </c>
      <c r="G1078" s="56" t="s">
        <v>77</v>
      </c>
      <c r="H1078" s="56" t="s">
        <v>82</v>
      </c>
      <c r="I1078" s="56" t="s">
        <v>59</v>
      </c>
      <c r="J1078" s="56" t="s">
        <v>64</v>
      </c>
      <c r="K1078" s="56">
        <v>10.9</v>
      </c>
      <c r="L1078" s="56" t="s">
        <v>52</v>
      </c>
      <c r="M1078" s="56">
        <v>13.3</v>
      </c>
      <c r="N1078" s="56" t="s">
        <v>52</v>
      </c>
      <c r="O1078" s="56">
        <v>7.6</v>
      </c>
      <c r="P1078" s="56" t="s">
        <v>53</v>
      </c>
      <c r="Q1078" s="56">
        <v>14</v>
      </c>
      <c r="R1078" s="56" t="s">
        <v>53</v>
      </c>
      <c r="S1078" s="56">
        <v>3.9</v>
      </c>
      <c r="T1078" s="56" t="s">
        <v>53</v>
      </c>
      <c r="U1078" s="56">
        <v>6.3</v>
      </c>
      <c r="V1078" s="56" t="s">
        <v>53</v>
      </c>
      <c r="W1078" s="56">
        <v>11.7</v>
      </c>
      <c r="X1078" s="56" t="s">
        <v>53</v>
      </c>
      <c r="Y1078" s="56">
        <v>51.8</v>
      </c>
      <c r="Z1078" s="56" t="s">
        <v>53</v>
      </c>
      <c r="AA1078" s="56">
        <v>27.9</v>
      </c>
      <c r="AB1078" s="56">
        <v>598</v>
      </c>
      <c r="AC1078" s="56">
        <v>38.299999999999997</v>
      </c>
      <c r="AD1078" s="56" t="s">
        <v>53</v>
      </c>
      <c r="AF1078" s="56">
        <v>701</v>
      </c>
      <c r="AG1078" s="56" t="s">
        <v>2148</v>
      </c>
      <c r="AH1078" s="56">
        <v>701</v>
      </c>
      <c r="AI1078" s="56" t="s">
        <v>2148</v>
      </c>
      <c r="AJ1078" s="56">
        <v>801</v>
      </c>
      <c r="AK1078" s="56" t="s">
        <v>2148</v>
      </c>
      <c r="AL1078" s="56">
        <v>801</v>
      </c>
      <c r="AM1078" s="56" t="s">
        <v>2148</v>
      </c>
      <c r="AN1078" s="56">
        <v>801</v>
      </c>
      <c r="AO1078" s="56" t="s">
        <v>2148</v>
      </c>
      <c r="AP1078" s="56">
        <v>801</v>
      </c>
      <c r="AQ1078" s="56" t="s">
        <v>2148</v>
      </c>
      <c r="AR1078" s="56">
        <v>801</v>
      </c>
      <c r="AS1078" s="56" t="s">
        <v>2148</v>
      </c>
      <c r="AT1078" s="56">
        <v>801</v>
      </c>
      <c r="AU1078" s="56" t="s">
        <v>2148</v>
      </c>
      <c r="AV1078" s="56">
        <v>598</v>
      </c>
      <c r="AX1078" s="56">
        <v>801</v>
      </c>
      <c r="AY1078" s="56" t="s">
        <v>2148</v>
      </c>
      <c r="AZ1078" s="56">
        <v>1100.5</v>
      </c>
      <c r="BB1078" s="56">
        <v>1100.5</v>
      </c>
    </row>
    <row r="1079" spans="1:54" ht="16" x14ac:dyDescent="0.2">
      <c r="A1079" s="56">
        <v>1078</v>
      </c>
      <c r="B1079" s="56" t="s">
        <v>65</v>
      </c>
      <c r="C1079" s="56" t="s">
        <v>44</v>
      </c>
      <c r="D1079" s="56" t="s">
        <v>326</v>
      </c>
      <c r="E1079" s="56" t="s">
        <v>306</v>
      </c>
      <c r="F1079" s="56" t="s">
        <v>69</v>
      </c>
      <c r="G1079" s="56" t="s">
        <v>58</v>
      </c>
      <c r="H1079" s="56" t="s">
        <v>82</v>
      </c>
      <c r="I1079" s="56" t="s">
        <v>59</v>
      </c>
      <c r="J1079" s="56" t="s">
        <v>64</v>
      </c>
      <c r="K1079" s="56">
        <v>6.4</v>
      </c>
      <c r="L1079" s="56" t="s">
        <v>52</v>
      </c>
      <c r="M1079" s="56">
        <v>5.6</v>
      </c>
      <c r="N1079" s="56" t="s">
        <v>52</v>
      </c>
      <c r="O1079" s="56">
        <v>69.2</v>
      </c>
      <c r="P1079" s="56">
        <v>238</v>
      </c>
      <c r="Q1079" s="56">
        <v>5.5</v>
      </c>
      <c r="R1079" s="56" t="s">
        <v>53</v>
      </c>
      <c r="S1079" s="56">
        <v>7</v>
      </c>
      <c r="T1079" s="56" t="s">
        <v>53</v>
      </c>
      <c r="U1079" s="56">
        <v>78.5</v>
      </c>
      <c r="V1079" s="56">
        <v>232</v>
      </c>
      <c r="W1079" s="56">
        <v>74.5</v>
      </c>
      <c r="X1079" s="56">
        <v>236</v>
      </c>
      <c r="Y1079" s="56">
        <v>41.6</v>
      </c>
      <c r="Z1079" s="56" t="s">
        <v>53</v>
      </c>
      <c r="AA1079" s="56">
        <v>5.5</v>
      </c>
      <c r="AB1079" s="56" t="s">
        <v>53</v>
      </c>
      <c r="AC1079" s="56">
        <v>22.2</v>
      </c>
      <c r="AD1079" s="56" t="s">
        <v>53</v>
      </c>
      <c r="AF1079" s="56">
        <v>701</v>
      </c>
      <c r="AG1079" s="56" t="s">
        <v>2148</v>
      </c>
      <c r="AH1079" s="56">
        <v>701</v>
      </c>
      <c r="AI1079" s="56" t="s">
        <v>2148</v>
      </c>
      <c r="AJ1079" s="56">
        <v>238</v>
      </c>
      <c r="AL1079" s="56">
        <v>801</v>
      </c>
      <c r="AM1079" s="56" t="s">
        <v>2148</v>
      </c>
      <c r="AN1079" s="56">
        <v>801</v>
      </c>
      <c r="AO1079" s="56" t="s">
        <v>2148</v>
      </c>
      <c r="AP1079" s="56">
        <v>232</v>
      </c>
      <c r="AR1079" s="56">
        <v>236</v>
      </c>
      <c r="AT1079" s="56">
        <v>801</v>
      </c>
      <c r="AU1079" s="56" t="s">
        <v>2148</v>
      </c>
      <c r="AV1079" s="56">
        <v>801</v>
      </c>
      <c r="AW1079" s="56" t="s">
        <v>2148</v>
      </c>
      <c r="AX1079" s="56">
        <v>801</v>
      </c>
      <c r="AY1079" s="56" t="s">
        <v>2148</v>
      </c>
      <c r="AZ1079" s="56">
        <v>1100.5</v>
      </c>
      <c r="BB1079" s="56">
        <v>875.5</v>
      </c>
    </row>
    <row r="1080" spans="1:54" ht="16" x14ac:dyDescent="0.2">
      <c r="A1080" s="56">
        <v>1079</v>
      </c>
      <c r="B1080" s="56" t="s">
        <v>65</v>
      </c>
      <c r="C1080" s="56" t="s">
        <v>43</v>
      </c>
      <c r="D1080" s="56" t="s">
        <v>1335</v>
      </c>
      <c r="E1080" s="56" t="s">
        <v>282</v>
      </c>
      <c r="F1080" s="56" t="s">
        <v>47</v>
      </c>
      <c r="G1080" s="56" t="s">
        <v>77</v>
      </c>
      <c r="H1080" s="56" t="s">
        <v>62</v>
      </c>
      <c r="I1080" s="56" t="s">
        <v>59</v>
      </c>
      <c r="J1080" s="56" t="s">
        <v>51</v>
      </c>
      <c r="K1080" s="56">
        <v>24.4</v>
      </c>
      <c r="L1080" s="56">
        <v>524</v>
      </c>
      <c r="M1080" s="56">
        <v>19.100000000000001</v>
      </c>
      <c r="N1080" s="56">
        <v>682</v>
      </c>
      <c r="O1080" s="56">
        <v>13.5</v>
      </c>
      <c r="P1080" s="56" t="s">
        <v>53</v>
      </c>
      <c r="Q1080" s="56">
        <v>1.9</v>
      </c>
      <c r="R1080" s="56" t="s">
        <v>53</v>
      </c>
      <c r="S1080" s="56">
        <v>18</v>
      </c>
      <c r="T1080" s="56">
        <v>745</v>
      </c>
      <c r="U1080" s="56">
        <v>2.6</v>
      </c>
      <c r="V1080" s="56" t="s">
        <v>53</v>
      </c>
      <c r="W1080" s="56">
        <v>2.2000000000000002</v>
      </c>
      <c r="X1080" s="56" t="s">
        <v>53</v>
      </c>
      <c r="Y1080" s="56">
        <v>35.299999999999997</v>
      </c>
      <c r="Z1080" s="56" t="s">
        <v>53</v>
      </c>
      <c r="AA1080" s="56">
        <v>46.2</v>
      </c>
      <c r="AB1080" s="56">
        <v>377</v>
      </c>
      <c r="AC1080" s="56">
        <v>23</v>
      </c>
      <c r="AD1080" s="56" t="s">
        <v>53</v>
      </c>
      <c r="AF1080" s="56">
        <v>524</v>
      </c>
      <c r="AH1080" s="56">
        <v>682</v>
      </c>
      <c r="AJ1080" s="56">
        <v>801</v>
      </c>
      <c r="AK1080" s="56" t="s">
        <v>2148</v>
      </c>
      <c r="AL1080" s="56">
        <v>801</v>
      </c>
      <c r="AM1080" s="56" t="s">
        <v>2148</v>
      </c>
      <c r="AN1080" s="56">
        <v>745</v>
      </c>
      <c r="AP1080" s="56">
        <v>801</v>
      </c>
      <c r="AQ1080" s="56" t="s">
        <v>2148</v>
      </c>
      <c r="AR1080" s="56">
        <v>801</v>
      </c>
      <c r="AS1080" s="56" t="s">
        <v>2148</v>
      </c>
      <c r="AT1080" s="56">
        <v>801</v>
      </c>
      <c r="AU1080" s="56" t="s">
        <v>2148</v>
      </c>
      <c r="AV1080" s="56">
        <v>377</v>
      </c>
      <c r="AX1080" s="56">
        <v>801</v>
      </c>
      <c r="AY1080" s="56" t="s">
        <v>2148</v>
      </c>
      <c r="AZ1080" s="56">
        <v>1100.5</v>
      </c>
      <c r="BB1080" s="56">
        <v>975.5</v>
      </c>
    </row>
    <row r="1081" spans="1:54" ht="16" x14ac:dyDescent="0.2">
      <c r="A1081" s="56">
        <v>1080</v>
      </c>
      <c r="B1081" s="56" t="s">
        <v>65</v>
      </c>
      <c r="C1081" s="56" t="s">
        <v>65</v>
      </c>
      <c r="D1081" s="56" t="s">
        <v>903</v>
      </c>
      <c r="E1081" s="56" t="s">
        <v>220</v>
      </c>
      <c r="F1081" s="56" t="s">
        <v>47</v>
      </c>
      <c r="G1081" s="56" t="s">
        <v>58</v>
      </c>
      <c r="H1081" s="56" t="s">
        <v>82</v>
      </c>
      <c r="I1081" s="56" t="s">
        <v>63</v>
      </c>
      <c r="J1081" s="56" t="s">
        <v>51</v>
      </c>
      <c r="K1081" s="56">
        <v>13.2</v>
      </c>
      <c r="L1081" s="56" t="s">
        <v>52</v>
      </c>
      <c r="M1081" s="56">
        <v>21.2</v>
      </c>
      <c r="N1081" s="56">
        <v>620</v>
      </c>
      <c r="O1081" s="56">
        <v>48.8</v>
      </c>
      <c r="P1081" s="56">
        <v>399</v>
      </c>
      <c r="Q1081" s="56">
        <v>1.7</v>
      </c>
      <c r="R1081" s="56" t="s">
        <v>53</v>
      </c>
      <c r="S1081" s="56">
        <v>5.2</v>
      </c>
      <c r="T1081" s="56" t="s">
        <v>53</v>
      </c>
      <c r="U1081" s="56">
        <v>1.5</v>
      </c>
      <c r="V1081" s="56" t="s">
        <v>53</v>
      </c>
      <c r="W1081" s="56">
        <v>5.9</v>
      </c>
      <c r="X1081" s="56" t="s">
        <v>53</v>
      </c>
      <c r="Y1081" s="56">
        <v>2.9</v>
      </c>
      <c r="Z1081" s="56" t="s">
        <v>53</v>
      </c>
      <c r="AA1081" s="56">
        <v>44.1</v>
      </c>
      <c r="AB1081" s="56">
        <v>402</v>
      </c>
      <c r="AC1081" s="56">
        <v>14.9</v>
      </c>
      <c r="AD1081" s="56" t="s">
        <v>53</v>
      </c>
      <c r="AF1081" s="56">
        <v>701</v>
      </c>
      <c r="AG1081" s="56" t="s">
        <v>2148</v>
      </c>
      <c r="AH1081" s="56">
        <v>620</v>
      </c>
      <c r="AJ1081" s="56">
        <v>399</v>
      </c>
      <c r="AL1081" s="56">
        <v>801</v>
      </c>
      <c r="AM1081" s="56" t="s">
        <v>2148</v>
      </c>
      <c r="AN1081" s="56">
        <v>801</v>
      </c>
      <c r="AO1081" s="56" t="s">
        <v>2148</v>
      </c>
      <c r="AP1081" s="56">
        <v>801</v>
      </c>
      <c r="AQ1081" s="56" t="s">
        <v>2148</v>
      </c>
      <c r="AR1081" s="56">
        <v>801</v>
      </c>
      <c r="AS1081" s="56" t="s">
        <v>2148</v>
      </c>
      <c r="AT1081" s="56">
        <v>801</v>
      </c>
      <c r="AU1081" s="56" t="s">
        <v>2148</v>
      </c>
      <c r="AV1081" s="56">
        <v>402</v>
      </c>
      <c r="AX1081" s="56">
        <v>801</v>
      </c>
      <c r="AY1081" s="56" t="s">
        <v>2148</v>
      </c>
      <c r="AZ1081" s="56">
        <v>1100.5</v>
      </c>
      <c r="BB1081" s="56">
        <v>1100.5</v>
      </c>
    </row>
    <row r="1082" spans="1:54" ht="16" x14ac:dyDescent="0.2">
      <c r="A1082" s="56">
        <v>1081</v>
      </c>
      <c r="B1082" s="56" t="s">
        <v>65</v>
      </c>
      <c r="C1082" s="56" t="s">
        <v>44</v>
      </c>
      <c r="D1082" s="56" t="s">
        <v>349</v>
      </c>
      <c r="E1082" s="56" t="s">
        <v>266</v>
      </c>
      <c r="F1082" s="56" t="s">
        <v>69</v>
      </c>
      <c r="G1082" s="56" t="s">
        <v>58</v>
      </c>
      <c r="H1082" s="56" t="s">
        <v>62</v>
      </c>
      <c r="I1082" s="56" t="s">
        <v>50</v>
      </c>
      <c r="J1082" s="56" t="s">
        <v>64</v>
      </c>
      <c r="K1082" s="56">
        <v>6.6</v>
      </c>
      <c r="L1082" s="56" t="s">
        <v>52</v>
      </c>
      <c r="M1082" s="56">
        <v>4.0999999999999996</v>
      </c>
      <c r="N1082" s="56" t="s">
        <v>52</v>
      </c>
      <c r="O1082" s="56">
        <v>92.2</v>
      </c>
      <c r="P1082" s="56">
        <v>95</v>
      </c>
      <c r="Q1082" s="56">
        <v>14.8</v>
      </c>
      <c r="R1082" s="56" t="s">
        <v>53</v>
      </c>
      <c r="S1082" s="56">
        <v>1.7</v>
      </c>
      <c r="T1082" s="56" t="s">
        <v>53</v>
      </c>
      <c r="U1082" s="56">
        <v>11.1</v>
      </c>
      <c r="V1082" s="56" t="s">
        <v>53</v>
      </c>
      <c r="W1082" s="56">
        <v>14.5</v>
      </c>
      <c r="X1082" s="56" t="s">
        <v>53</v>
      </c>
      <c r="Y1082" s="56">
        <v>37.5</v>
      </c>
      <c r="Z1082" s="56" t="s">
        <v>53</v>
      </c>
      <c r="AA1082" s="56">
        <v>4.0999999999999996</v>
      </c>
      <c r="AB1082" s="56" t="s">
        <v>53</v>
      </c>
      <c r="AC1082" s="56">
        <v>26.6</v>
      </c>
      <c r="AD1082" s="56" t="s">
        <v>53</v>
      </c>
      <c r="AF1082" s="56">
        <v>701</v>
      </c>
      <c r="AG1082" s="56" t="s">
        <v>2148</v>
      </c>
      <c r="AH1082" s="56">
        <v>701</v>
      </c>
      <c r="AI1082" s="56" t="s">
        <v>2148</v>
      </c>
      <c r="AJ1082" s="56">
        <v>95</v>
      </c>
      <c r="AL1082" s="56">
        <v>801</v>
      </c>
      <c r="AM1082" s="56" t="s">
        <v>2148</v>
      </c>
      <c r="AN1082" s="56">
        <v>801</v>
      </c>
      <c r="AO1082" s="56" t="s">
        <v>2148</v>
      </c>
      <c r="AP1082" s="56">
        <v>801</v>
      </c>
      <c r="AQ1082" s="56" t="s">
        <v>2148</v>
      </c>
      <c r="AR1082" s="56">
        <v>801</v>
      </c>
      <c r="AS1082" s="56" t="s">
        <v>2148</v>
      </c>
      <c r="AT1082" s="56">
        <v>801</v>
      </c>
      <c r="AU1082" s="56" t="s">
        <v>2148</v>
      </c>
      <c r="AV1082" s="56">
        <v>801</v>
      </c>
      <c r="AW1082" s="56" t="s">
        <v>2148</v>
      </c>
      <c r="AX1082" s="56">
        <v>801</v>
      </c>
      <c r="AY1082" s="56" t="s">
        <v>2148</v>
      </c>
      <c r="AZ1082" s="56">
        <v>1100.5</v>
      </c>
      <c r="BB1082" s="56">
        <v>875.5</v>
      </c>
    </row>
    <row r="1083" spans="1:54" ht="16" x14ac:dyDescent="0.2">
      <c r="A1083" s="56">
        <v>1082</v>
      </c>
      <c r="B1083" s="56" t="s">
        <v>65</v>
      </c>
      <c r="C1083" s="56" t="s">
        <v>65</v>
      </c>
      <c r="D1083" s="56" t="s">
        <v>758</v>
      </c>
      <c r="E1083" s="56" t="s">
        <v>266</v>
      </c>
      <c r="F1083" s="56" t="s">
        <v>69</v>
      </c>
      <c r="G1083" s="56" t="s">
        <v>77</v>
      </c>
      <c r="H1083" s="56" t="s">
        <v>62</v>
      </c>
      <c r="I1083" s="56" t="s">
        <v>50</v>
      </c>
      <c r="J1083" s="56" t="s">
        <v>64</v>
      </c>
      <c r="K1083" s="56">
        <v>10.9</v>
      </c>
      <c r="L1083" s="56" t="s">
        <v>52</v>
      </c>
      <c r="M1083" s="56">
        <v>13.1</v>
      </c>
      <c r="N1083" s="56" t="s">
        <v>52</v>
      </c>
      <c r="O1083" s="56">
        <v>39.799999999999997</v>
      </c>
      <c r="P1083" s="56">
        <v>510</v>
      </c>
      <c r="Q1083" s="56">
        <v>12.8</v>
      </c>
      <c r="R1083" s="56" t="s">
        <v>53</v>
      </c>
      <c r="S1083" s="56">
        <v>3.4</v>
      </c>
      <c r="T1083" s="56" t="s">
        <v>53</v>
      </c>
      <c r="U1083" s="56">
        <v>10.7</v>
      </c>
      <c r="V1083" s="56" t="s">
        <v>53</v>
      </c>
      <c r="W1083" s="56">
        <v>15.5</v>
      </c>
      <c r="X1083" s="56" t="s">
        <v>53</v>
      </c>
      <c r="Y1083" s="56">
        <v>47.8</v>
      </c>
      <c r="Z1083" s="56" t="s">
        <v>53</v>
      </c>
      <c r="AA1083" s="56">
        <v>7.4</v>
      </c>
      <c r="AB1083" s="56" t="s">
        <v>53</v>
      </c>
      <c r="AC1083" s="56">
        <v>27.6</v>
      </c>
      <c r="AD1083" s="56" t="s">
        <v>53</v>
      </c>
      <c r="AF1083" s="56">
        <v>701</v>
      </c>
      <c r="AG1083" s="56" t="s">
        <v>2148</v>
      </c>
      <c r="AH1083" s="56">
        <v>701</v>
      </c>
      <c r="AI1083" s="56" t="s">
        <v>2148</v>
      </c>
      <c r="AJ1083" s="56">
        <v>510</v>
      </c>
      <c r="AL1083" s="56">
        <v>801</v>
      </c>
      <c r="AM1083" s="56" t="s">
        <v>2148</v>
      </c>
      <c r="AN1083" s="56">
        <v>801</v>
      </c>
      <c r="AO1083" s="56" t="s">
        <v>2148</v>
      </c>
      <c r="AP1083" s="56">
        <v>801</v>
      </c>
      <c r="AQ1083" s="56" t="s">
        <v>2148</v>
      </c>
      <c r="AR1083" s="56">
        <v>801</v>
      </c>
      <c r="AS1083" s="56" t="s">
        <v>2148</v>
      </c>
      <c r="AT1083" s="56">
        <v>801</v>
      </c>
      <c r="AU1083" s="56" t="s">
        <v>2148</v>
      </c>
      <c r="AV1083" s="56">
        <v>801</v>
      </c>
      <c r="AW1083" s="56" t="s">
        <v>2148</v>
      </c>
      <c r="AX1083" s="56">
        <v>801</v>
      </c>
      <c r="AY1083" s="56" t="s">
        <v>2148</v>
      </c>
      <c r="AZ1083" s="56">
        <v>1100.5</v>
      </c>
      <c r="BB1083" s="56">
        <v>1100.5</v>
      </c>
    </row>
    <row r="1084" spans="1:54" ht="16" x14ac:dyDescent="0.2">
      <c r="A1084" s="56">
        <v>1083</v>
      </c>
      <c r="B1084" s="56" t="s">
        <v>65</v>
      </c>
      <c r="C1084" s="56" t="s">
        <v>43</v>
      </c>
      <c r="D1084" s="56" t="s">
        <v>514</v>
      </c>
      <c r="E1084" s="56" t="s">
        <v>425</v>
      </c>
      <c r="F1084" s="56" t="s">
        <v>170</v>
      </c>
      <c r="G1084" s="56" t="s">
        <v>58</v>
      </c>
      <c r="H1084" s="56" t="s">
        <v>62</v>
      </c>
      <c r="I1084" s="56" t="s">
        <v>50</v>
      </c>
      <c r="J1084" s="56" t="s">
        <v>64</v>
      </c>
      <c r="K1084" s="56">
        <v>8</v>
      </c>
      <c r="L1084" s="56" t="s">
        <v>52</v>
      </c>
      <c r="M1084" s="56">
        <v>9.1</v>
      </c>
      <c r="N1084" s="56" t="s">
        <v>52</v>
      </c>
      <c r="O1084" s="56">
        <v>17.2</v>
      </c>
      <c r="P1084" s="56" t="s">
        <v>53</v>
      </c>
      <c r="Q1084" s="56">
        <v>18.899999999999999</v>
      </c>
      <c r="R1084" s="56">
        <v>733</v>
      </c>
      <c r="U1084" s="56">
        <v>46.4</v>
      </c>
      <c r="V1084" s="56">
        <v>434</v>
      </c>
      <c r="W1084" s="56">
        <v>34.6</v>
      </c>
      <c r="X1084" s="56">
        <v>554</v>
      </c>
      <c r="Y1084" s="56">
        <v>56.5</v>
      </c>
      <c r="Z1084" s="56">
        <v>745</v>
      </c>
      <c r="AA1084" s="56">
        <v>42.9</v>
      </c>
      <c r="AB1084" s="56">
        <v>408</v>
      </c>
      <c r="AC1084" s="56">
        <v>42.2</v>
      </c>
      <c r="AD1084" s="56" t="s">
        <v>53</v>
      </c>
      <c r="AF1084" s="56">
        <v>701</v>
      </c>
      <c r="AG1084" s="56" t="s">
        <v>2148</v>
      </c>
      <c r="AH1084" s="56">
        <v>701</v>
      </c>
      <c r="AI1084" s="56" t="s">
        <v>2148</v>
      </c>
      <c r="AJ1084" s="56">
        <v>801</v>
      </c>
      <c r="AK1084" s="56" t="s">
        <v>2148</v>
      </c>
      <c r="AL1084" s="56">
        <v>733</v>
      </c>
      <c r="AP1084" s="56">
        <v>434</v>
      </c>
      <c r="AR1084" s="56">
        <v>554</v>
      </c>
      <c r="AT1084" s="56">
        <v>745</v>
      </c>
      <c r="AV1084" s="56">
        <v>408</v>
      </c>
      <c r="AX1084" s="56">
        <v>801</v>
      </c>
      <c r="AY1084" s="56" t="s">
        <v>2148</v>
      </c>
      <c r="AZ1084" s="56">
        <v>1100.5</v>
      </c>
      <c r="BB1084" s="56">
        <v>975.5</v>
      </c>
    </row>
    <row r="1085" spans="1:54" ht="16" x14ac:dyDescent="0.2">
      <c r="A1085" s="56">
        <v>1084</v>
      </c>
      <c r="B1085" s="56" t="s">
        <v>65</v>
      </c>
      <c r="C1085" s="56" t="s">
        <v>43</v>
      </c>
      <c r="D1085" s="56" t="s">
        <v>447</v>
      </c>
      <c r="E1085" s="56" t="s">
        <v>448</v>
      </c>
      <c r="F1085" s="56" t="s">
        <v>69</v>
      </c>
      <c r="G1085" s="56" t="s">
        <v>58</v>
      </c>
      <c r="H1085" s="56" t="s">
        <v>88</v>
      </c>
      <c r="I1085" s="56" t="s">
        <v>59</v>
      </c>
      <c r="J1085" s="56" t="s">
        <v>64</v>
      </c>
      <c r="K1085" s="56">
        <v>7.4</v>
      </c>
      <c r="L1085" s="56" t="s">
        <v>52</v>
      </c>
      <c r="M1085" s="56">
        <v>16.2</v>
      </c>
      <c r="N1085" s="56" t="s">
        <v>52</v>
      </c>
      <c r="O1085" s="56">
        <v>16.3</v>
      </c>
      <c r="P1085" s="56" t="s">
        <v>53</v>
      </c>
      <c r="Q1085" s="56">
        <v>3.4</v>
      </c>
      <c r="R1085" s="56" t="s">
        <v>53</v>
      </c>
      <c r="S1085" s="56">
        <v>30.9</v>
      </c>
      <c r="T1085" s="56">
        <v>580</v>
      </c>
      <c r="U1085" s="56">
        <v>96.1</v>
      </c>
      <c r="V1085" s="56">
        <v>111</v>
      </c>
      <c r="W1085" s="56">
        <v>95.9</v>
      </c>
      <c r="X1085" s="56">
        <v>102</v>
      </c>
      <c r="Y1085" s="56">
        <v>15.9</v>
      </c>
      <c r="Z1085" s="56" t="s">
        <v>53</v>
      </c>
      <c r="AA1085" s="56">
        <v>14.8</v>
      </c>
      <c r="AB1085" s="56" t="s">
        <v>53</v>
      </c>
      <c r="AC1085" s="56">
        <v>29.5</v>
      </c>
      <c r="AD1085" s="56" t="s">
        <v>53</v>
      </c>
      <c r="AF1085" s="56">
        <v>701</v>
      </c>
      <c r="AG1085" s="56" t="s">
        <v>2148</v>
      </c>
      <c r="AH1085" s="56">
        <v>701</v>
      </c>
      <c r="AI1085" s="56" t="s">
        <v>2148</v>
      </c>
      <c r="AJ1085" s="56">
        <v>801</v>
      </c>
      <c r="AK1085" s="56" t="s">
        <v>2148</v>
      </c>
      <c r="AL1085" s="56">
        <v>801</v>
      </c>
      <c r="AM1085" s="56" t="s">
        <v>2148</v>
      </c>
      <c r="AN1085" s="56">
        <v>580</v>
      </c>
      <c r="AP1085" s="56">
        <v>111</v>
      </c>
      <c r="AR1085" s="56">
        <v>102</v>
      </c>
      <c r="AT1085" s="56">
        <v>801</v>
      </c>
      <c r="AU1085" s="56" t="s">
        <v>2148</v>
      </c>
      <c r="AV1085" s="56">
        <v>801</v>
      </c>
      <c r="AW1085" s="56" t="s">
        <v>2148</v>
      </c>
      <c r="AX1085" s="56">
        <v>801</v>
      </c>
      <c r="AY1085" s="56" t="s">
        <v>2148</v>
      </c>
      <c r="AZ1085" s="56">
        <v>1100.5</v>
      </c>
      <c r="BB1085" s="56">
        <v>975.5</v>
      </c>
    </row>
    <row r="1086" spans="1:54" ht="16" x14ac:dyDescent="0.2">
      <c r="A1086" s="56">
        <v>1085</v>
      </c>
      <c r="B1086" s="56" t="s">
        <v>65</v>
      </c>
      <c r="C1086" s="56" t="s">
        <v>89</v>
      </c>
      <c r="D1086" s="56" t="s">
        <v>542</v>
      </c>
      <c r="E1086" s="56" t="s">
        <v>91</v>
      </c>
      <c r="F1086" s="56" t="s">
        <v>76</v>
      </c>
      <c r="G1086" s="56" t="s">
        <v>58</v>
      </c>
      <c r="H1086" s="56" t="s">
        <v>88</v>
      </c>
      <c r="I1086" s="56" t="s">
        <v>273</v>
      </c>
      <c r="J1086" s="56" t="s">
        <v>103</v>
      </c>
      <c r="K1086" s="56">
        <v>8.3000000000000007</v>
      </c>
      <c r="L1086" s="56" t="s">
        <v>52</v>
      </c>
      <c r="M1086" s="56">
        <v>11.8</v>
      </c>
      <c r="N1086" s="56" t="s">
        <v>52</v>
      </c>
      <c r="O1086" s="56">
        <v>4.3</v>
      </c>
      <c r="P1086" s="56" t="s">
        <v>53</v>
      </c>
      <c r="Q1086" s="56">
        <v>4.0999999999999996</v>
      </c>
      <c r="R1086" s="56" t="s">
        <v>53</v>
      </c>
      <c r="S1086" s="56">
        <v>99.5</v>
      </c>
      <c r="T1086" s="56">
        <v>110</v>
      </c>
      <c r="U1086" s="56">
        <v>99.7</v>
      </c>
      <c r="V1086" s="56">
        <v>51</v>
      </c>
      <c r="W1086" s="56">
        <v>99.7</v>
      </c>
      <c r="X1086" s="56">
        <v>41</v>
      </c>
      <c r="Y1086" s="56">
        <v>4.7</v>
      </c>
      <c r="Z1086" s="56" t="s">
        <v>53</v>
      </c>
      <c r="AA1086" s="56">
        <v>1.7</v>
      </c>
      <c r="AB1086" s="56" t="s">
        <v>53</v>
      </c>
      <c r="AC1086" s="56">
        <v>14.4</v>
      </c>
      <c r="AD1086" s="56" t="s">
        <v>53</v>
      </c>
      <c r="AF1086" s="56">
        <v>701</v>
      </c>
      <c r="AG1086" s="56" t="s">
        <v>2148</v>
      </c>
      <c r="AH1086" s="56">
        <v>701</v>
      </c>
      <c r="AI1086" s="56" t="s">
        <v>2148</v>
      </c>
      <c r="AJ1086" s="56">
        <v>801</v>
      </c>
      <c r="AK1086" s="56" t="s">
        <v>2148</v>
      </c>
      <c r="AL1086" s="56">
        <v>801</v>
      </c>
      <c r="AM1086" s="56" t="s">
        <v>2148</v>
      </c>
      <c r="AN1086" s="56">
        <v>110</v>
      </c>
      <c r="AP1086" s="56">
        <v>51</v>
      </c>
      <c r="AR1086" s="56">
        <v>41</v>
      </c>
      <c r="AT1086" s="56">
        <v>801</v>
      </c>
      <c r="AU1086" s="56" t="s">
        <v>2148</v>
      </c>
      <c r="AV1086" s="56">
        <v>801</v>
      </c>
      <c r="AW1086" s="56" t="s">
        <v>2148</v>
      </c>
      <c r="AX1086" s="56">
        <v>801</v>
      </c>
      <c r="AY1086" s="56" t="s">
        <v>2148</v>
      </c>
      <c r="AZ1086" s="56">
        <v>1100.5</v>
      </c>
      <c r="BB1086" s="56">
        <v>925.5</v>
      </c>
    </row>
    <row r="1087" spans="1:54" ht="16" x14ac:dyDescent="0.2">
      <c r="A1087" s="56">
        <v>1086</v>
      </c>
      <c r="B1087" s="56" t="s">
        <v>65</v>
      </c>
      <c r="C1087" s="56" t="s">
        <v>65</v>
      </c>
      <c r="D1087" s="56" t="s">
        <v>78</v>
      </c>
      <c r="E1087" s="56" t="s">
        <v>68</v>
      </c>
      <c r="F1087" s="56" t="s">
        <v>69</v>
      </c>
      <c r="G1087" s="56" t="s">
        <v>58</v>
      </c>
      <c r="H1087" s="56" t="s">
        <v>62</v>
      </c>
      <c r="I1087" s="56" t="s">
        <v>50</v>
      </c>
      <c r="J1087" s="56" t="s">
        <v>64</v>
      </c>
      <c r="K1087" s="56">
        <v>3.1</v>
      </c>
      <c r="L1087" s="56" t="s">
        <v>52</v>
      </c>
      <c r="M1087" s="56">
        <v>5.9</v>
      </c>
      <c r="N1087" s="56" t="s">
        <v>52</v>
      </c>
      <c r="O1087" s="56">
        <v>79.099999999999994</v>
      </c>
      <c r="P1087" s="56">
        <v>173</v>
      </c>
      <c r="Q1087" s="56">
        <v>3.7</v>
      </c>
      <c r="R1087" s="56" t="s">
        <v>53</v>
      </c>
      <c r="S1087" s="56">
        <v>28.1</v>
      </c>
      <c r="T1087" s="56">
        <v>606</v>
      </c>
      <c r="U1087" s="56">
        <v>44.4</v>
      </c>
      <c r="V1087" s="56">
        <v>454</v>
      </c>
      <c r="W1087" s="56">
        <v>49.6</v>
      </c>
      <c r="X1087" s="56">
        <v>419</v>
      </c>
      <c r="Y1087" s="56">
        <v>9.6</v>
      </c>
      <c r="Z1087" s="56" t="s">
        <v>53</v>
      </c>
      <c r="AA1087" s="56">
        <v>13.2</v>
      </c>
      <c r="AB1087" s="56" t="s">
        <v>53</v>
      </c>
      <c r="AC1087" s="56">
        <v>28.3</v>
      </c>
      <c r="AD1087" s="56" t="s">
        <v>53</v>
      </c>
      <c r="AF1087" s="56">
        <v>701</v>
      </c>
      <c r="AG1087" s="56" t="s">
        <v>2148</v>
      </c>
      <c r="AH1087" s="56">
        <v>701</v>
      </c>
      <c r="AI1087" s="56" t="s">
        <v>2148</v>
      </c>
      <c r="AJ1087" s="56">
        <v>173</v>
      </c>
      <c r="AL1087" s="56">
        <v>801</v>
      </c>
      <c r="AM1087" s="56" t="s">
        <v>2148</v>
      </c>
      <c r="AN1087" s="56">
        <v>606</v>
      </c>
      <c r="AP1087" s="56">
        <v>454</v>
      </c>
      <c r="AR1087" s="56">
        <v>419</v>
      </c>
      <c r="AT1087" s="56">
        <v>801</v>
      </c>
      <c r="AU1087" s="56" t="s">
        <v>2148</v>
      </c>
      <c r="AV1087" s="56">
        <v>801</v>
      </c>
      <c r="AW1087" s="56" t="s">
        <v>2148</v>
      </c>
      <c r="AX1087" s="56">
        <v>801</v>
      </c>
      <c r="AY1087" s="56" t="s">
        <v>2148</v>
      </c>
      <c r="AZ1087" s="56">
        <v>1100.5</v>
      </c>
      <c r="BB1087" s="56">
        <v>1100.5</v>
      </c>
    </row>
    <row r="1088" spans="1:54" ht="16" x14ac:dyDescent="0.2">
      <c r="A1088" s="56">
        <v>1087</v>
      </c>
      <c r="B1088" s="56" t="s">
        <v>65</v>
      </c>
      <c r="D1088" s="56" t="s">
        <v>1321</v>
      </c>
      <c r="E1088" s="56" t="s">
        <v>747</v>
      </c>
      <c r="F1088" s="56" t="s">
        <v>76</v>
      </c>
      <c r="G1088" s="56" t="s">
        <v>77</v>
      </c>
      <c r="H1088" s="56" t="s">
        <v>49</v>
      </c>
      <c r="I1088" s="56" t="s">
        <v>63</v>
      </c>
      <c r="J1088" s="56" t="s">
        <v>64</v>
      </c>
      <c r="K1088" s="56">
        <v>23.7</v>
      </c>
      <c r="L1088" s="56">
        <v>534</v>
      </c>
      <c r="M1088" s="56">
        <v>18</v>
      </c>
      <c r="N1088" s="56" t="s">
        <v>52</v>
      </c>
      <c r="O1088" s="56">
        <v>41</v>
      </c>
      <c r="P1088" s="56">
        <v>494</v>
      </c>
      <c r="Q1088" s="56">
        <v>1.3</v>
      </c>
      <c r="R1088" s="56" t="s">
        <v>53</v>
      </c>
      <c r="S1088" s="56">
        <v>25.1</v>
      </c>
      <c r="T1088" s="56">
        <v>651</v>
      </c>
      <c r="U1088" s="56">
        <v>6.5</v>
      </c>
      <c r="V1088" s="56" t="s">
        <v>53</v>
      </c>
      <c r="W1088" s="56">
        <v>10.4</v>
      </c>
      <c r="X1088" s="56" t="s">
        <v>53</v>
      </c>
      <c r="Y1088" s="56">
        <v>7.3</v>
      </c>
      <c r="Z1088" s="56" t="s">
        <v>53</v>
      </c>
      <c r="AA1088" s="56">
        <v>9.5</v>
      </c>
      <c r="AB1088" s="56" t="s">
        <v>53</v>
      </c>
      <c r="AC1088" s="56">
        <v>11.6</v>
      </c>
      <c r="AD1088" s="56" t="s">
        <v>53</v>
      </c>
      <c r="AF1088" s="56">
        <v>534</v>
      </c>
      <c r="AH1088" s="56">
        <v>701</v>
      </c>
      <c r="AI1088" s="56" t="s">
        <v>2148</v>
      </c>
      <c r="AJ1088" s="56">
        <v>494</v>
      </c>
      <c r="AL1088" s="56">
        <v>801</v>
      </c>
      <c r="AM1088" s="56" t="s">
        <v>2148</v>
      </c>
      <c r="AN1088" s="56">
        <v>651</v>
      </c>
      <c r="AP1088" s="56">
        <v>801</v>
      </c>
      <c r="AQ1088" s="56" t="s">
        <v>2148</v>
      </c>
      <c r="AR1088" s="56">
        <v>801</v>
      </c>
      <c r="AS1088" s="56" t="s">
        <v>2148</v>
      </c>
      <c r="AT1088" s="56">
        <v>801</v>
      </c>
      <c r="AU1088" s="56" t="s">
        <v>2148</v>
      </c>
      <c r="AV1088" s="56">
        <v>801</v>
      </c>
      <c r="AW1088" s="56" t="s">
        <v>2148</v>
      </c>
      <c r="AX1088" s="56">
        <v>801</v>
      </c>
      <c r="AY1088" s="56" t="s">
        <v>2148</v>
      </c>
      <c r="AZ1088" s="56">
        <v>1100.5</v>
      </c>
    </row>
    <row r="1089" spans="1:54" ht="16" x14ac:dyDescent="0.2">
      <c r="A1089" s="56">
        <v>1088</v>
      </c>
      <c r="B1089" s="56" t="s">
        <v>65</v>
      </c>
      <c r="C1089" s="56" t="s">
        <v>65</v>
      </c>
      <c r="D1089" s="56" t="s">
        <v>500</v>
      </c>
      <c r="E1089" s="56" t="s">
        <v>46</v>
      </c>
      <c r="F1089" s="56" t="s">
        <v>47</v>
      </c>
      <c r="G1089" s="56" t="s">
        <v>84</v>
      </c>
      <c r="H1089" s="56" t="s">
        <v>49</v>
      </c>
      <c r="I1089" s="56" t="s">
        <v>50</v>
      </c>
      <c r="J1089" s="56" t="s">
        <v>64</v>
      </c>
      <c r="K1089" s="56">
        <v>7.9</v>
      </c>
      <c r="L1089" s="56" t="s">
        <v>52</v>
      </c>
      <c r="M1089" s="56">
        <v>8.6999999999999993</v>
      </c>
      <c r="N1089" s="56" t="s">
        <v>52</v>
      </c>
      <c r="O1089" s="56">
        <v>4.5</v>
      </c>
      <c r="P1089" s="56" t="s">
        <v>53</v>
      </c>
      <c r="Q1089" s="56">
        <v>22.8</v>
      </c>
      <c r="R1089" s="56">
        <v>670</v>
      </c>
      <c r="S1089" s="56">
        <v>7.9</v>
      </c>
      <c r="T1089" s="56" t="s">
        <v>53</v>
      </c>
      <c r="U1089" s="56">
        <v>4.5999999999999996</v>
      </c>
      <c r="V1089" s="56" t="s">
        <v>53</v>
      </c>
      <c r="W1089" s="56">
        <v>3.7</v>
      </c>
      <c r="X1089" s="56" t="s">
        <v>53</v>
      </c>
      <c r="Y1089" s="56">
        <v>70.599999999999994</v>
      </c>
      <c r="Z1089" s="56">
        <v>515</v>
      </c>
      <c r="AA1089" s="56">
        <v>32.1</v>
      </c>
      <c r="AB1089" s="56">
        <v>526</v>
      </c>
      <c r="AC1089" s="56">
        <v>46.5</v>
      </c>
      <c r="AD1089" s="56" t="s">
        <v>53</v>
      </c>
      <c r="AF1089" s="56">
        <v>701</v>
      </c>
      <c r="AG1089" s="56" t="s">
        <v>2148</v>
      </c>
      <c r="AH1089" s="56">
        <v>701</v>
      </c>
      <c r="AI1089" s="56" t="s">
        <v>2148</v>
      </c>
      <c r="AJ1089" s="56">
        <v>801</v>
      </c>
      <c r="AK1089" s="56" t="s">
        <v>2148</v>
      </c>
      <c r="AL1089" s="56">
        <v>670</v>
      </c>
      <c r="AN1089" s="56">
        <v>801</v>
      </c>
      <c r="AO1089" s="56" t="s">
        <v>2148</v>
      </c>
      <c r="AP1089" s="56">
        <v>801</v>
      </c>
      <c r="AQ1089" s="56" t="s">
        <v>2148</v>
      </c>
      <c r="AR1089" s="56">
        <v>801</v>
      </c>
      <c r="AS1089" s="56" t="s">
        <v>2148</v>
      </c>
      <c r="AT1089" s="56">
        <v>515</v>
      </c>
      <c r="AV1089" s="56">
        <v>526</v>
      </c>
      <c r="AX1089" s="56">
        <v>801</v>
      </c>
      <c r="AY1089" s="56" t="s">
        <v>2148</v>
      </c>
      <c r="AZ1089" s="56">
        <v>1100.5</v>
      </c>
      <c r="BB1089" s="56">
        <v>1100.5</v>
      </c>
    </row>
    <row r="1090" spans="1:54" ht="16" x14ac:dyDescent="0.2">
      <c r="A1090" s="56">
        <v>1089</v>
      </c>
      <c r="B1090" s="56" t="s">
        <v>65</v>
      </c>
      <c r="C1090" s="56" t="s">
        <v>65</v>
      </c>
      <c r="D1090" s="56" t="s">
        <v>1259</v>
      </c>
      <c r="E1090" s="56" t="s">
        <v>574</v>
      </c>
      <c r="F1090" s="56" t="s">
        <v>76</v>
      </c>
      <c r="G1090" s="56" t="s">
        <v>84</v>
      </c>
      <c r="H1090" s="56" t="s">
        <v>82</v>
      </c>
      <c r="I1090" s="56" t="s">
        <v>59</v>
      </c>
      <c r="J1090" s="56" t="s">
        <v>64</v>
      </c>
      <c r="K1090" s="56">
        <v>21.2</v>
      </c>
      <c r="L1090" s="56">
        <v>586</v>
      </c>
      <c r="M1090" s="56">
        <v>21.4</v>
      </c>
      <c r="N1090" s="56">
        <v>616</v>
      </c>
      <c r="O1090" s="56">
        <v>25.2</v>
      </c>
      <c r="P1090" s="56">
        <v>730</v>
      </c>
      <c r="Q1090" s="56">
        <v>2.5</v>
      </c>
      <c r="R1090" s="56" t="s">
        <v>53</v>
      </c>
      <c r="S1090" s="56">
        <v>33.299999999999997</v>
      </c>
      <c r="T1090" s="56">
        <v>550</v>
      </c>
      <c r="U1090" s="56">
        <v>11.2</v>
      </c>
      <c r="V1090" s="56" t="s">
        <v>53</v>
      </c>
      <c r="W1090" s="56">
        <v>16.899999999999999</v>
      </c>
      <c r="X1090" s="56" t="s">
        <v>53</v>
      </c>
      <c r="Y1090" s="56">
        <v>20.5</v>
      </c>
      <c r="Z1090" s="56" t="s">
        <v>53</v>
      </c>
      <c r="AA1090" s="56">
        <v>2.8</v>
      </c>
      <c r="AB1090" s="56" t="s">
        <v>53</v>
      </c>
      <c r="AC1090" s="56">
        <v>50.8</v>
      </c>
      <c r="AD1090" s="56" t="s">
        <v>176</v>
      </c>
      <c r="AF1090" s="56">
        <v>586</v>
      </c>
      <c r="AH1090" s="56">
        <v>616</v>
      </c>
      <c r="AJ1090" s="56">
        <v>730</v>
      </c>
      <c r="AL1090" s="56">
        <v>801</v>
      </c>
      <c r="AM1090" s="56" t="s">
        <v>2148</v>
      </c>
      <c r="AN1090" s="56">
        <v>550</v>
      </c>
      <c r="AP1090" s="56">
        <v>801</v>
      </c>
      <c r="AQ1090" s="56" t="s">
        <v>2148</v>
      </c>
      <c r="AR1090" s="56">
        <v>801</v>
      </c>
      <c r="AS1090" s="56" t="s">
        <v>2148</v>
      </c>
      <c r="AT1090" s="56">
        <v>801</v>
      </c>
      <c r="AU1090" s="56" t="s">
        <v>2148</v>
      </c>
      <c r="AV1090" s="56">
        <v>801</v>
      </c>
      <c r="AW1090" s="56" t="s">
        <v>2148</v>
      </c>
      <c r="AX1090" s="56">
        <v>688</v>
      </c>
      <c r="AY1090" s="56" t="s">
        <v>2147</v>
      </c>
      <c r="AZ1090" s="56">
        <v>1100.5</v>
      </c>
      <c r="BB1090" s="56">
        <v>1100.5</v>
      </c>
    </row>
    <row r="1091" spans="1:54" ht="16" x14ac:dyDescent="0.2">
      <c r="A1091" s="56">
        <v>1090</v>
      </c>
      <c r="B1091" s="56" t="s">
        <v>65</v>
      </c>
      <c r="C1091" s="56" t="s">
        <v>56</v>
      </c>
      <c r="D1091" s="56" t="s">
        <v>730</v>
      </c>
      <c r="E1091" s="56" t="s">
        <v>96</v>
      </c>
      <c r="F1091" s="56" t="s">
        <v>76</v>
      </c>
      <c r="G1091" s="56" t="s">
        <v>58</v>
      </c>
      <c r="H1091" s="56" t="s">
        <v>62</v>
      </c>
      <c r="I1091" s="56" t="s">
        <v>50</v>
      </c>
      <c r="J1091" s="56" t="s">
        <v>64</v>
      </c>
      <c r="K1091" s="56">
        <v>10.5</v>
      </c>
      <c r="L1091" s="56" t="s">
        <v>52</v>
      </c>
      <c r="M1091" s="56">
        <v>7.9</v>
      </c>
      <c r="N1091" s="56" t="s">
        <v>52</v>
      </c>
      <c r="O1091" s="56">
        <v>20.5</v>
      </c>
      <c r="P1091" s="56" t="s">
        <v>53</v>
      </c>
      <c r="Q1091" s="56">
        <v>18.899999999999999</v>
      </c>
      <c r="R1091" s="56">
        <v>734</v>
      </c>
      <c r="S1091" s="56">
        <v>12</v>
      </c>
      <c r="T1091" s="56" t="s">
        <v>53</v>
      </c>
      <c r="U1091" s="56">
        <v>32.200000000000003</v>
      </c>
      <c r="V1091" s="56">
        <v>565</v>
      </c>
      <c r="W1091" s="56">
        <v>28.6</v>
      </c>
      <c r="X1091" s="56">
        <v>633</v>
      </c>
      <c r="Y1091" s="56">
        <v>28.6</v>
      </c>
      <c r="Z1091" s="56" t="s">
        <v>53</v>
      </c>
      <c r="AA1091" s="56">
        <v>1.9</v>
      </c>
      <c r="AB1091" s="56" t="s">
        <v>53</v>
      </c>
      <c r="AC1091" s="56">
        <v>49.7</v>
      </c>
      <c r="AD1091" s="56" t="s">
        <v>731</v>
      </c>
      <c r="AF1091" s="56">
        <v>701</v>
      </c>
      <c r="AG1091" s="56" t="s">
        <v>2148</v>
      </c>
      <c r="AH1091" s="56">
        <v>701</v>
      </c>
      <c r="AI1091" s="56" t="s">
        <v>2148</v>
      </c>
      <c r="AJ1091" s="56">
        <v>801</v>
      </c>
      <c r="AK1091" s="56" t="s">
        <v>2148</v>
      </c>
      <c r="AL1091" s="56">
        <v>734</v>
      </c>
      <c r="AN1091" s="56">
        <v>801</v>
      </c>
      <c r="AO1091" s="56" t="s">
        <v>2148</v>
      </c>
      <c r="AP1091" s="56">
        <v>565</v>
      </c>
      <c r="AR1091" s="56">
        <v>633</v>
      </c>
      <c r="AT1091" s="56">
        <v>801</v>
      </c>
      <c r="AU1091" s="56" t="s">
        <v>2148</v>
      </c>
      <c r="AV1091" s="56">
        <v>801</v>
      </c>
      <c r="AW1091" s="56" t="s">
        <v>2148</v>
      </c>
      <c r="AX1091" s="56">
        <v>708</v>
      </c>
      <c r="AY1091" s="56" t="s">
        <v>2147</v>
      </c>
      <c r="AZ1091" s="56">
        <v>1100.5</v>
      </c>
      <c r="BB1091" s="56">
        <v>1300.5</v>
      </c>
    </row>
    <row r="1092" spans="1:54" ht="16" x14ac:dyDescent="0.2">
      <c r="A1092" s="56">
        <v>1091</v>
      </c>
      <c r="B1092" s="56" t="s">
        <v>65</v>
      </c>
      <c r="C1092" s="56" t="s">
        <v>65</v>
      </c>
      <c r="D1092" s="56" t="s">
        <v>681</v>
      </c>
      <c r="E1092" s="56" t="s">
        <v>80</v>
      </c>
      <c r="F1092" s="56" t="s">
        <v>69</v>
      </c>
      <c r="G1092" s="56" t="s">
        <v>84</v>
      </c>
      <c r="H1092" s="56" t="s">
        <v>49</v>
      </c>
      <c r="I1092" s="56" t="s">
        <v>59</v>
      </c>
      <c r="J1092" s="56" t="s">
        <v>64</v>
      </c>
      <c r="K1092" s="56">
        <v>9.8000000000000007</v>
      </c>
      <c r="L1092" s="56" t="s">
        <v>52</v>
      </c>
      <c r="M1092" s="56">
        <v>13.4</v>
      </c>
      <c r="N1092" s="56" t="s">
        <v>52</v>
      </c>
      <c r="O1092" s="56">
        <v>10.9</v>
      </c>
      <c r="P1092" s="56" t="s">
        <v>53</v>
      </c>
      <c r="Q1092" s="56">
        <v>7.1</v>
      </c>
      <c r="R1092" s="56" t="s">
        <v>53</v>
      </c>
      <c r="S1092" s="56">
        <v>42.6</v>
      </c>
      <c r="T1092" s="56">
        <v>480</v>
      </c>
      <c r="U1092" s="56">
        <v>42.7</v>
      </c>
      <c r="V1092" s="56">
        <v>469</v>
      </c>
      <c r="W1092" s="56">
        <v>48</v>
      </c>
      <c r="X1092" s="56">
        <v>434</v>
      </c>
      <c r="Y1092" s="56">
        <v>60.6</v>
      </c>
      <c r="Z1092" s="56">
        <v>682</v>
      </c>
      <c r="AA1092" s="56">
        <v>12.3</v>
      </c>
      <c r="AB1092" s="56" t="s">
        <v>53</v>
      </c>
      <c r="AC1092" s="56">
        <v>40.6</v>
      </c>
      <c r="AD1092" s="56" t="s">
        <v>53</v>
      </c>
      <c r="AF1092" s="56">
        <v>701</v>
      </c>
      <c r="AG1092" s="56" t="s">
        <v>2148</v>
      </c>
      <c r="AH1092" s="56">
        <v>701</v>
      </c>
      <c r="AI1092" s="56" t="s">
        <v>2148</v>
      </c>
      <c r="AJ1092" s="56">
        <v>801</v>
      </c>
      <c r="AK1092" s="56" t="s">
        <v>2148</v>
      </c>
      <c r="AL1092" s="56">
        <v>801</v>
      </c>
      <c r="AM1092" s="56" t="s">
        <v>2148</v>
      </c>
      <c r="AN1092" s="56">
        <v>480</v>
      </c>
      <c r="AP1092" s="56">
        <v>469</v>
      </c>
      <c r="AR1092" s="56">
        <v>434</v>
      </c>
      <c r="AT1092" s="56">
        <v>682</v>
      </c>
      <c r="AV1092" s="56">
        <v>801</v>
      </c>
      <c r="AW1092" s="56" t="s">
        <v>2148</v>
      </c>
      <c r="AX1092" s="56">
        <v>801</v>
      </c>
      <c r="AY1092" s="56" t="s">
        <v>2148</v>
      </c>
      <c r="AZ1092" s="56">
        <v>1100.5</v>
      </c>
      <c r="BB1092" s="56">
        <v>1100.5</v>
      </c>
    </row>
    <row r="1093" spans="1:54" ht="16" x14ac:dyDescent="0.2">
      <c r="A1093" s="56">
        <v>1092</v>
      </c>
      <c r="B1093" s="56" t="s">
        <v>65</v>
      </c>
      <c r="C1093" s="56" t="s">
        <v>65</v>
      </c>
      <c r="D1093" s="56" t="s">
        <v>488</v>
      </c>
      <c r="E1093" s="56" t="s">
        <v>68</v>
      </c>
      <c r="F1093" s="56" t="s">
        <v>69</v>
      </c>
      <c r="G1093" s="56" t="s">
        <v>58</v>
      </c>
      <c r="H1093" s="56" t="s">
        <v>49</v>
      </c>
      <c r="I1093" s="56" t="s">
        <v>50</v>
      </c>
      <c r="J1093" s="56" t="s">
        <v>64</v>
      </c>
      <c r="K1093" s="56">
        <v>7.8</v>
      </c>
      <c r="L1093" s="56" t="s">
        <v>52</v>
      </c>
      <c r="M1093" s="56">
        <v>9.9</v>
      </c>
      <c r="N1093" s="56" t="s">
        <v>52</v>
      </c>
      <c r="O1093" s="56">
        <v>29.9</v>
      </c>
      <c r="P1093" s="56">
        <v>634</v>
      </c>
      <c r="Q1093" s="56">
        <v>7.9</v>
      </c>
      <c r="R1093" s="56" t="s">
        <v>53</v>
      </c>
      <c r="S1093" s="56">
        <v>56.8</v>
      </c>
      <c r="T1093" s="56">
        <v>406</v>
      </c>
      <c r="U1093" s="56">
        <v>46</v>
      </c>
      <c r="V1093" s="56">
        <v>438</v>
      </c>
      <c r="W1093" s="56">
        <v>47.4</v>
      </c>
      <c r="X1093" s="56">
        <v>437</v>
      </c>
      <c r="Y1093" s="56">
        <v>37.700000000000003</v>
      </c>
      <c r="Z1093" s="56" t="s">
        <v>53</v>
      </c>
      <c r="AA1093" s="56">
        <v>10.3</v>
      </c>
      <c r="AB1093" s="56" t="s">
        <v>53</v>
      </c>
      <c r="AC1093" s="56">
        <v>44.4</v>
      </c>
      <c r="AD1093" s="56" t="s">
        <v>53</v>
      </c>
      <c r="AF1093" s="56">
        <v>701</v>
      </c>
      <c r="AG1093" s="56" t="s">
        <v>2148</v>
      </c>
      <c r="AH1093" s="56">
        <v>701</v>
      </c>
      <c r="AI1093" s="56" t="s">
        <v>2148</v>
      </c>
      <c r="AJ1093" s="56">
        <v>634</v>
      </c>
      <c r="AL1093" s="56">
        <v>801</v>
      </c>
      <c r="AM1093" s="56" t="s">
        <v>2148</v>
      </c>
      <c r="AN1093" s="56">
        <v>406</v>
      </c>
      <c r="AP1093" s="56">
        <v>438</v>
      </c>
      <c r="AR1093" s="56">
        <v>437</v>
      </c>
      <c r="AT1093" s="56">
        <v>801</v>
      </c>
      <c r="AU1093" s="56" t="s">
        <v>2148</v>
      </c>
      <c r="AV1093" s="56">
        <v>801</v>
      </c>
      <c r="AW1093" s="56" t="s">
        <v>2148</v>
      </c>
      <c r="AX1093" s="56">
        <v>801</v>
      </c>
      <c r="AY1093" s="56" t="s">
        <v>2148</v>
      </c>
      <c r="AZ1093" s="56">
        <v>1100.5</v>
      </c>
      <c r="BB1093" s="56">
        <v>1100.5</v>
      </c>
    </row>
    <row r="1094" spans="1:54" ht="16" x14ac:dyDescent="0.2">
      <c r="A1094" s="56">
        <v>1093</v>
      </c>
      <c r="B1094" s="56" t="s">
        <v>65</v>
      </c>
      <c r="C1094" s="56" t="s">
        <v>65</v>
      </c>
      <c r="D1094" s="56" t="s">
        <v>580</v>
      </c>
      <c r="E1094" s="56" t="s">
        <v>266</v>
      </c>
      <c r="F1094" s="56" t="s">
        <v>69</v>
      </c>
      <c r="G1094" s="56" t="s">
        <v>77</v>
      </c>
      <c r="H1094" s="56" t="s">
        <v>62</v>
      </c>
      <c r="I1094" s="56" t="s">
        <v>50</v>
      </c>
      <c r="J1094" s="56" t="s">
        <v>64</v>
      </c>
      <c r="K1094" s="56">
        <v>8.6999999999999993</v>
      </c>
      <c r="L1094" s="56" t="s">
        <v>52</v>
      </c>
      <c r="M1094" s="56">
        <v>9.8000000000000007</v>
      </c>
      <c r="N1094" s="56" t="s">
        <v>52</v>
      </c>
      <c r="O1094" s="56">
        <v>39.299999999999997</v>
      </c>
      <c r="P1094" s="56">
        <v>516</v>
      </c>
      <c r="Q1094" s="56">
        <v>15.2</v>
      </c>
      <c r="R1094" s="56" t="s">
        <v>53</v>
      </c>
      <c r="S1094" s="56">
        <v>4.9000000000000004</v>
      </c>
      <c r="T1094" s="56" t="s">
        <v>53</v>
      </c>
      <c r="U1094" s="56">
        <v>7.1</v>
      </c>
      <c r="V1094" s="56" t="s">
        <v>53</v>
      </c>
      <c r="W1094" s="56">
        <v>12.4</v>
      </c>
      <c r="X1094" s="56" t="s">
        <v>53</v>
      </c>
      <c r="Y1094" s="56">
        <v>75.2</v>
      </c>
      <c r="Z1094" s="56">
        <v>440</v>
      </c>
      <c r="AA1094" s="56">
        <v>13.2</v>
      </c>
      <c r="AB1094" s="56" t="s">
        <v>53</v>
      </c>
      <c r="AC1094" s="56">
        <v>32.1</v>
      </c>
      <c r="AD1094" s="56" t="s">
        <v>53</v>
      </c>
      <c r="AF1094" s="56">
        <v>701</v>
      </c>
      <c r="AG1094" s="56" t="s">
        <v>2148</v>
      </c>
      <c r="AH1094" s="56">
        <v>701</v>
      </c>
      <c r="AI1094" s="56" t="s">
        <v>2148</v>
      </c>
      <c r="AJ1094" s="56">
        <v>516</v>
      </c>
      <c r="AL1094" s="56">
        <v>801</v>
      </c>
      <c r="AM1094" s="56" t="s">
        <v>2148</v>
      </c>
      <c r="AN1094" s="56">
        <v>801</v>
      </c>
      <c r="AO1094" s="56" t="s">
        <v>2148</v>
      </c>
      <c r="AP1094" s="56">
        <v>801</v>
      </c>
      <c r="AQ1094" s="56" t="s">
        <v>2148</v>
      </c>
      <c r="AR1094" s="56">
        <v>801</v>
      </c>
      <c r="AS1094" s="56" t="s">
        <v>2148</v>
      </c>
      <c r="AT1094" s="56">
        <v>440</v>
      </c>
      <c r="AV1094" s="56">
        <v>801</v>
      </c>
      <c r="AW1094" s="56" t="s">
        <v>2148</v>
      </c>
      <c r="AX1094" s="56">
        <v>801</v>
      </c>
      <c r="AY1094" s="56" t="s">
        <v>2148</v>
      </c>
      <c r="AZ1094" s="56">
        <v>1100.5</v>
      </c>
      <c r="BB1094" s="56">
        <v>1100.5</v>
      </c>
    </row>
    <row r="1095" spans="1:54" ht="16" x14ac:dyDescent="0.2">
      <c r="A1095" s="56">
        <v>1094</v>
      </c>
      <c r="B1095" s="56" t="s">
        <v>65</v>
      </c>
      <c r="C1095" s="56" t="s">
        <v>65</v>
      </c>
      <c r="D1095" s="56" t="s">
        <v>750</v>
      </c>
      <c r="E1095" s="56" t="s">
        <v>306</v>
      </c>
      <c r="F1095" s="56" t="s">
        <v>69</v>
      </c>
      <c r="G1095" s="56" t="s">
        <v>58</v>
      </c>
      <c r="H1095" s="56" t="s">
        <v>62</v>
      </c>
      <c r="I1095" s="56" t="s">
        <v>50</v>
      </c>
      <c r="J1095" s="56" t="s">
        <v>64</v>
      </c>
      <c r="K1095" s="56">
        <v>10.8</v>
      </c>
      <c r="L1095" s="56" t="s">
        <v>52</v>
      </c>
      <c r="M1095" s="56">
        <v>10.6</v>
      </c>
      <c r="N1095" s="56" t="s">
        <v>52</v>
      </c>
      <c r="O1095" s="56">
        <v>48.9</v>
      </c>
      <c r="P1095" s="56">
        <v>396</v>
      </c>
      <c r="Q1095" s="56">
        <v>7.7</v>
      </c>
      <c r="R1095" s="56" t="s">
        <v>53</v>
      </c>
      <c r="S1095" s="56">
        <v>4.8</v>
      </c>
      <c r="T1095" s="56" t="s">
        <v>53</v>
      </c>
      <c r="U1095" s="56">
        <v>29.1</v>
      </c>
      <c r="V1095" s="56">
        <v>602</v>
      </c>
      <c r="W1095" s="56">
        <v>21.8</v>
      </c>
      <c r="X1095" s="56">
        <v>732</v>
      </c>
      <c r="Y1095" s="56">
        <v>54.2</v>
      </c>
      <c r="Z1095" s="56">
        <v>779</v>
      </c>
      <c r="AA1095" s="56">
        <v>17.899999999999999</v>
      </c>
      <c r="AB1095" s="56">
        <v>762</v>
      </c>
      <c r="AC1095" s="56">
        <v>28.1</v>
      </c>
      <c r="AD1095" s="56" t="s">
        <v>53</v>
      </c>
      <c r="AF1095" s="56">
        <v>701</v>
      </c>
      <c r="AG1095" s="56" t="s">
        <v>2148</v>
      </c>
      <c r="AH1095" s="56">
        <v>701</v>
      </c>
      <c r="AI1095" s="56" t="s">
        <v>2148</v>
      </c>
      <c r="AJ1095" s="56">
        <v>396</v>
      </c>
      <c r="AL1095" s="56">
        <v>801</v>
      </c>
      <c r="AM1095" s="56" t="s">
        <v>2148</v>
      </c>
      <c r="AN1095" s="56">
        <v>801</v>
      </c>
      <c r="AO1095" s="56" t="s">
        <v>2148</v>
      </c>
      <c r="AP1095" s="56">
        <v>602</v>
      </c>
      <c r="AR1095" s="56">
        <v>732</v>
      </c>
      <c r="AT1095" s="56">
        <v>779</v>
      </c>
      <c r="AV1095" s="56">
        <v>762</v>
      </c>
      <c r="AX1095" s="56">
        <v>801</v>
      </c>
      <c r="AY1095" s="56" t="s">
        <v>2148</v>
      </c>
      <c r="AZ1095" s="56">
        <v>1100.5</v>
      </c>
      <c r="BB1095" s="56">
        <v>1100.5</v>
      </c>
    </row>
    <row r="1096" spans="1:54" ht="16" x14ac:dyDescent="0.2">
      <c r="A1096" s="56">
        <v>1095</v>
      </c>
      <c r="B1096" s="56" t="s">
        <v>65</v>
      </c>
      <c r="C1096" s="56" t="s">
        <v>65</v>
      </c>
      <c r="D1096" s="56" t="s">
        <v>470</v>
      </c>
      <c r="E1096" s="56" t="s">
        <v>96</v>
      </c>
      <c r="F1096" s="56" t="s">
        <v>76</v>
      </c>
      <c r="G1096" s="56" t="s">
        <v>58</v>
      </c>
      <c r="H1096" s="56" t="s">
        <v>82</v>
      </c>
      <c r="I1096" s="56" t="s">
        <v>50</v>
      </c>
      <c r="J1096" s="56" t="s">
        <v>51</v>
      </c>
      <c r="K1096" s="56">
        <v>7.7</v>
      </c>
      <c r="L1096" s="56" t="s">
        <v>52</v>
      </c>
      <c r="M1096" s="56">
        <v>9.1</v>
      </c>
      <c r="N1096" s="56" t="s">
        <v>52</v>
      </c>
      <c r="O1096" s="56">
        <v>70.900000000000006</v>
      </c>
      <c r="P1096" s="56">
        <v>219</v>
      </c>
      <c r="Q1096" s="56">
        <v>10.1</v>
      </c>
      <c r="R1096" s="56" t="s">
        <v>53</v>
      </c>
      <c r="S1096" s="56">
        <v>7.5</v>
      </c>
      <c r="T1096" s="56" t="s">
        <v>53</v>
      </c>
      <c r="U1096" s="56">
        <v>7.3</v>
      </c>
      <c r="V1096" s="56" t="s">
        <v>53</v>
      </c>
      <c r="W1096" s="56">
        <v>11</v>
      </c>
      <c r="X1096" s="56" t="s">
        <v>53</v>
      </c>
      <c r="Y1096" s="56">
        <v>12.8</v>
      </c>
      <c r="Z1096" s="56" t="s">
        <v>53</v>
      </c>
      <c r="AA1096" s="56">
        <v>1.9</v>
      </c>
      <c r="AB1096" s="56" t="s">
        <v>53</v>
      </c>
      <c r="AC1096" s="56">
        <v>45.2</v>
      </c>
      <c r="AD1096" s="56" t="s">
        <v>53</v>
      </c>
      <c r="AF1096" s="56">
        <v>701</v>
      </c>
      <c r="AG1096" s="56" t="s">
        <v>2148</v>
      </c>
      <c r="AH1096" s="56">
        <v>701</v>
      </c>
      <c r="AI1096" s="56" t="s">
        <v>2148</v>
      </c>
      <c r="AJ1096" s="56">
        <v>219</v>
      </c>
      <c r="AL1096" s="56">
        <v>801</v>
      </c>
      <c r="AM1096" s="56" t="s">
        <v>2148</v>
      </c>
      <c r="AN1096" s="56">
        <v>801</v>
      </c>
      <c r="AO1096" s="56" t="s">
        <v>2148</v>
      </c>
      <c r="AP1096" s="56">
        <v>801</v>
      </c>
      <c r="AQ1096" s="56" t="s">
        <v>2148</v>
      </c>
      <c r="AR1096" s="56">
        <v>801</v>
      </c>
      <c r="AS1096" s="56" t="s">
        <v>2148</v>
      </c>
      <c r="AT1096" s="56">
        <v>801</v>
      </c>
      <c r="AU1096" s="56" t="s">
        <v>2148</v>
      </c>
      <c r="AV1096" s="56">
        <v>801</v>
      </c>
      <c r="AW1096" s="56" t="s">
        <v>2148</v>
      </c>
      <c r="AX1096" s="56">
        <v>801</v>
      </c>
      <c r="AY1096" s="56" t="s">
        <v>2148</v>
      </c>
      <c r="AZ1096" s="56">
        <v>1100.5</v>
      </c>
      <c r="BB1096" s="56">
        <v>1100.5</v>
      </c>
    </row>
    <row r="1097" spans="1:54" ht="16" x14ac:dyDescent="0.2">
      <c r="A1097" s="56">
        <v>1096</v>
      </c>
      <c r="B1097" s="56" t="s">
        <v>65</v>
      </c>
      <c r="C1097" s="56" t="s">
        <v>43</v>
      </c>
      <c r="D1097" s="56" t="s">
        <v>390</v>
      </c>
      <c r="E1097" s="56" t="s">
        <v>68</v>
      </c>
      <c r="F1097" s="56" t="s">
        <v>69</v>
      </c>
      <c r="G1097" s="56" t="s">
        <v>77</v>
      </c>
      <c r="H1097" s="56" t="s">
        <v>49</v>
      </c>
      <c r="I1097" s="56" t="s">
        <v>50</v>
      </c>
      <c r="J1097" s="56" t="s">
        <v>64</v>
      </c>
      <c r="K1097" s="56">
        <v>7</v>
      </c>
      <c r="L1097" s="56" t="s">
        <v>52</v>
      </c>
      <c r="M1097" s="56">
        <v>7.5</v>
      </c>
      <c r="N1097" s="56" t="s">
        <v>52</v>
      </c>
      <c r="O1097" s="56">
        <v>65.400000000000006</v>
      </c>
      <c r="P1097" s="56">
        <v>266</v>
      </c>
      <c r="Q1097" s="56">
        <v>3.5</v>
      </c>
      <c r="R1097" s="56" t="s">
        <v>53</v>
      </c>
      <c r="S1097" s="56">
        <v>4.9000000000000004</v>
      </c>
      <c r="T1097" s="56" t="s">
        <v>53</v>
      </c>
      <c r="U1097" s="56">
        <v>42.3</v>
      </c>
      <c r="V1097" s="56">
        <v>470</v>
      </c>
      <c r="W1097" s="56">
        <v>47.6</v>
      </c>
      <c r="X1097" s="56">
        <v>435</v>
      </c>
      <c r="Y1097" s="56">
        <v>43.6</v>
      </c>
      <c r="Z1097" s="56" t="s">
        <v>53</v>
      </c>
      <c r="AA1097" s="56">
        <v>3.7</v>
      </c>
      <c r="AB1097" s="56" t="s">
        <v>53</v>
      </c>
      <c r="AC1097" s="56">
        <v>31.4</v>
      </c>
      <c r="AD1097" s="56" t="s">
        <v>53</v>
      </c>
      <c r="AF1097" s="56">
        <v>701</v>
      </c>
      <c r="AG1097" s="56" t="s">
        <v>2148</v>
      </c>
      <c r="AH1097" s="56">
        <v>701</v>
      </c>
      <c r="AI1097" s="56" t="s">
        <v>2148</v>
      </c>
      <c r="AJ1097" s="56">
        <v>266</v>
      </c>
      <c r="AL1097" s="56">
        <v>801</v>
      </c>
      <c r="AM1097" s="56" t="s">
        <v>2148</v>
      </c>
      <c r="AN1097" s="56">
        <v>801</v>
      </c>
      <c r="AO1097" s="56" t="s">
        <v>2148</v>
      </c>
      <c r="AP1097" s="56">
        <v>470</v>
      </c>
      <c r="AR1097" s="56">
        <v>435</v>
      </c>
      <c r="AT1097" s="56">
        <v>801</v>
      </c>
      <c r="AU1097" s="56" t="s">
        <v>2148</v>
      </c>
      <c r="AV1097" s="56">
        <v>801</v>
      </c>
      <c r="AW1097" s="56" t="s">
        <v>2148</v>
      </c>
      <c r="AX1097" s="56">
        <v>801</v>
      </c>
      <c r="AY1097" s="56" t="s">
        <v>2148</v>
      </c>
      <c r="AZ1097" s="56">
        <v>1100.5</v>
      </c>
      <c r="BB1097" s="56">
        <v>975.5</v>
      </c>
    </row>
    <row r="1098" spans="1:54" ht="16" x14ac:dyDescent="0.2">
      <c r="A1098" s="56">
        <v>1097</v>
      </c>
      <c r="B1098" s="56" t="s">
        <v>65</v>
      </c>
      <c r="C1098" s="56" t="s">
        <v>65</v>
      </c>
      <c r="D1098" s="56" t="s">
        <v>327</v>
      </c>
      <c r="E1098" s="56" t="s">
        <v>46</v>
      </c>
      <c r="F1098" s="56" t="s">
        <v>47</v>
      </c>
      <c r="G1098" s="56" t="s">
        <v>58</v>
      </c>
      <c r="H1098" s="56" t="s">
        <v>49</v>
      </c>
      <c r="I1098" s="56" t="s">
        <v>50</v>
      </c>
      <c r="J1098" s="56" t="s">
        <v>51</v>
      </c>
      <c r="K1098" s="56">
        <v>6.4</v>
      </c>
      <c r="L1098" s="56" t="s">
        <v>52</v>
      </c>
      <c r="M1098" s="56">
        <v>10.9</v>
      </c>
      <c r="N1098" s="56" t="s">
        <v>52</v>
      </c>
      <c r="O1098" s="56">
        <v>37.6</v>
      </c>
      <c r="P1098" s="56">
        <v>537</v>
      </c>
      <c r="Q1098" s="56">
        <v>11.9</v>
      </c>
      <c r="R1098" s="56" t="s">
        <v>53</v>
      </c>
      <c r="S1098" s="56">
        <v>15.8</v>
      </c>
      <c r="T1098" s="56">
        <v>782</v>
      </c>
      <c r="U1098" s="56">
        <v>16.3</v>
      </c>
      <c r="V1098" s="56">
        <v>792</v>
      </c>
      <c r="W1098" s="56">
        <v>12.4</v>
      </c>
      <c r="X1098" s="56" t="s">
        <v>53</v>
      </c>
      <c r="Y1098" s="56">
        <v>28.8</v>
      </c>
      <c r="Z1098" s="56" t="s">
        <v>53</v>
      </c>
      <c r="AA1098" s="56">
        <v>62.4</v>
      </c>
      <c r="AB1098" s="56">
        <v>251</v>
      </c>
      <c r="AC1098" s="56">
        <v>41.9</v>
      </c>
      <c r="AD1098" s="56" t="s">
        <v>53</v>
      </c>
      <c r="AF1098" s="56">
        <v>701</v>
      </c>
      <c r="AG1098" s="56" t="s">
        <v>2148</v>
      </c>
      <c r="AH1098" s="56">
        <v>701</v>
      </c>
      <c r="AI1098" s="56" t="s">
        <v>2148</v>
      </c>
      <c r="AJ1098" s="56">
        <v>537</v>
      </c>
      <c r="AL1098" s="56">
        <v>801</v>
      </c>
      <c r="AM1098" s="56" t="s">
        <v>2148</v>
      </c>
      <c r="AN1098" s="56">
        <v>782</v>
      </c>
      <c r="AP1098" s="56">
        <v>792</v>
      </c>
      <c r="AR1098" s="56">
        <v>801</v>
      </c>
      <c r="AS1098" s="56" t="s">
        <v>2148</v>
      </c>
      <c r="AT1098" s="56">
        <v>801</v>
      </c>
      <c r="AU1098" s="56" t="s">
        <v>2148</v>
      </c>
      <c r="AV1098" s="56">
        <v>251</v>
      </c>
      <c r="AX1098" s="56">
        <v>801</v>
      </c>
      <c r="AY1098" s="56" t="s">
        <v>2148</v>
      </c>
      <c r="AZ1098" s="56">
        <v>1100.5</v>
      </c>
      <c r="BB1098" s="56">
        <v>1100.5</v>
      </c>
    </row>
    <row r="1099" spans="1:54" ht="16" x14ac:dyDescent="0.2">
      <c r="A1099" s="56">
        <v>1098</v>
      </c>
      <c r="B1099" s="56" t="s">
        <v>65</v>
      </c>
      <c r="C1099" s="56" t="s">
        <v>65</v>
      </c>
      <c r="D1099" s="56" t="s">
        <v>85</v>
      </c>
      <c r="E1099" s="56" t="s">
        <v>75</v>
      </c>
      <c r="F1099" s="56" t="s">
        <v>76</v>
      </c>
      <c r="G1099" s="56" t="s">
        <v>84</v>
      </c>
      <c r="H1099" s="56" t="s">
        <v>49</v>
      </c>
      <c r="I1099" s="56" t="s">
        <v>50</v>
      </c>
      <c r="J1099" s="56" t="s">
        <v>64</v>
      </c>
      <c r="K1099" s="56">
        <v>3.2</v>
      </c>
      <c r="L1099" s="56" t="s">
        <v>52</v>
      </c>
      <c r="M1099" s="56">
        <v>3.5</v>
      </c>
      <c r="N1099" s="56" t="s">
        <v>52</v>
      </c>
      <c r="O1099" s="56">
        <v>12</v>
      </c>
      <c r="P1099" s="56" t="s">
        <v>53</v>
      </c>
      <c r="Q1099" s="56">
        <v>45.1</v>
      </c>
      <c r="R1099" s="56">
        <v>414</v>
      </c>
      <c r="S1099" s="56">
        <v>1.5</v>
      </c>
      <c r="T1099" s="56" t="s">
        <v>53</v>
      </c>
      <c r="U1099" s="56">
        <v>5.3</v>
      </c>
      <c r="V1099" s="56" t="s">
        <v>53</v>
      </c>
      <c r="W1099" s="56">
        <v>4.2</v>
      </c>
      <c r="X1099" s="56" t="s">
        <v>53</v>
      </c>
      <c r="Y1099" s="56">
        <v>51.4</v>
      </c>
      <c r="Z1099" s="56" t="s">
        <v>53</v>
      </c>
      <c r="AA1099" s="56">
        <v>16.5</v>
      </c>
      <c r="AB1099" s="56">
        <v>798</v>
      </c>
      <c r="AC1099" s="56">
        <v>37.9</v>
      </c>
      <c r="AD1099" s="56" t="s">
        <v>53</v>
      </c>
      <c r="AF1099" s="56">
        <v>701</v>
      </c>
      <c r="AG1099" s="56" t="s">
        <v>2148</v>
      </c>
      <c r="AH1099" s="56">
        <v>701</v>
      </c>
      <c r="AI1099" s="56" t="s">
        <v>2148</v>
      </c>
      <c r="AJ1099" s="56">
        <v>801</v>
      </c>
      <c r="AK1099" s="56" t="s">
        <v>2148</v>
      </c>
      <c r="AL1099" s="56">
        <v>414</v>
      </c>
      <c r="AN1099" s="56">
        <v>801</v>
      </c>
      <c r="AO1099" s="56" t="s">
        <v>2148</v>
      </c>
      <c r="AP1099" s="56">
        <v>801</v>
      </c>
      <c r="AQ1099" s="56" t="s">
        <v>2148</v>
      </c>
      <c r="AR1099" s="56">
        <v>801</v>
      </c>
      <c r="AS1099" s="56" t="s">
        <v>2148</v>
      </c>
      <c r="AT1099" s="56">
        <v>801</v>
      </c>
      <c r="AU1099" s="56" t="s">
        <v>2148</v>
      </c>
      <c r="AV1099" s="56">
        <v>798</v>
      </c>
      <c r="AX1099" s="56">
        <v>801</v>
      </c>
      <c r="AY1099" s="56" t="s">
        <v>2148</v>
      </c>
      <c r="AZ1099" s="56">
        <v>1100.5</v>
      </c>
      <c r="BB1099" s="56">
        <v>1100.5</v>
      </c>
    </row>
    <row r="1100" spans="1:54" ht="16" x14ac:dyDescent="0.2">
      <c r="A1100" s="56">
        <v>1099</v>
      </c>
      <c r="B1100" s="56" t="s">
        <v>65</v>
      </c>
      <c r="C1100" s="56" t="s">
        <v>65</v>
      </c>
      <c r="D1100" s="56" t="s">
        <v>958</v>
      </c>
      <c r="E1100" s="56" t="s">
        <v>130</v>
      </c>
      <c r="F1100" s="56" t="s">
        <v>76</v>
      </c>
      <c r="G1100" s="56" t="s">
        <v>84</v>
      </c>
      <c r="H1100" s="56" t="s">
        <v>49</v>
      </c>
      <c r="I1100" s="56" t="s">
        <v>50</v>
      </c>
      <c r="J1100" s="56" t="s">
        <v>51</v>
      </c>
      <c r="K1100" s="56">
        <v>14.1</v>
      </c>
      <c r="L1100" s="56" t="s">
        <v>52</v>
      </c>
      <c r="M1100" s="56">
        <v>21.8</v>
      </c>
      <c r="N1100" s="56">
        <v>606</v>
      </c>
      <c r="O1100" s="56">
        <v>17.100000000000001</v>
      </c>
      <c r="P1100" s="56" t="s">
        <v>53</v>
      </c>
      <c r="Q1100" s="56">
        <v>8.6</v>
      </c>
      <c r="R1100" s="56" t="s">
        <v>53</v>
      </c>
      <c r="S1100" s="56">
        <v>1.7</v>
      </c>
      <c r="T1100" s="56" t="s">
        <v>53</v>
      </c>
      <c r="U1100" s="56">
        <v>2.6</v>
      </c>
      <c r="V1100" s="56" t="s">
        <v>53</v>
      </c>
      <c r="W1100" s="56">
        <v>7.1</v>
      </c>
      <c r="X1100" s="56" t="s">
        <v>53</v>
      </c>
      <c r="Y1100" s="56">
        <v>75.099999999999994</v>
      </c>
      <c r="Z1100" s="56">
        <v>441</v>
      </c>
      <c r="AA1100" s="56">
        <v>4.9000000000000004</v>
      </c>
      <c r="AB1100" s="56" t="s">
        <v>53</v>
      </c>
      <c r="AC1100" s="56">
        <v>49.2</v>
      </c>
      <c r="AD1100" s="56" t="s">
        <v>847</v>
      </c>
      <c r="AF1100" s="56">
        <v>701</v>
      </c>
      <c r="AG1100" s="56" t="s">
        <v>2148</v>
      </c>
      <c r="AH1100" s="56">
        <v>606</v>
      </c>
      <c r="AJ1100" s="56">
        <v>801</v>
      </c>
      <c r="AK1100" s="56" t="s">
        <v>2148</v>
      </c>
      <c r="AL1100" s="56">
        <v>801</v>
      </c>
      <c r="AM1100" s="56" t="s">
        <v>2148</v>
      </c>
      <c r="AN1100" s="56">
        <v>801</v>
      </c>
      <c r="AO1100" s="56" t="s">
        <v>2148</v>
      </c>
      <c r="AP1100" s="56">
        <v>801</v>
      </c>
      <c r="AQ1100" s="56" t="s">
        <v>2148</v>
      </c>
      <c r="AR1100" s="56">
        <v>801</v>
      </c>
      <c r="AS1100" s="56" t="s">
        <v>2148</v>
      </c>
      <c r="AT1100" s="56">
        <v>441</v>
      </c>
      <c r="AV1100" s="56">
        <v>801</v>
      </c>
      <c r="AW1100" s="56" t="s">
        <v>2148</v>
      </c>
      <c r="AX1100" s="56">
        <v>729</v>
      </c>
      <c r="AY1100" s="56" t="s">
        <v>2147</v>
      </c>
      <c r="AZ1100" s="56">
        <v>1100.5</v>
      </c>
      <c r="BB1100" s="56">
        <v>1100.5</v>
      </c>
    </row>
    <row r="1101" spans="1:54" ht="16" x14ac:dyDescent="0.2">
      <c r="A1101" s="56">
        <v>1100</v>
      </c>
      <c r="B1101" s="56" t="s">
        <v>65</v>
      </c>
      <c r="D1101" s="56" t="s">
        <v>959</v>
      </c>
      <c r="E1101" s="56" t="s">
        <v>487</v>
      </c>
      <c r="F1101" s="56" t="s">
        <v>76</v>
      </c>
      <c r="G1101" s="56" t="s">
        <v>58</v>
      </c>
      <c r="H1101" s="56" t="s">
        <v>49</v>
      </c>
      <c r="I1101" s="56" t="s">
        <v>63</v>
      </c>
      <c r="J1101" s="56" t="s">
        <v>64</v>
      </c>
      <c r="K1101" s="56">
        <v>14.1</v>
      </c>
      <c r="L1101" s="56" t="s">
        <v>52</v>
      </c>
      <c r="M1101" s="56">
        <v>12.6</v>
      </c>
      <c r="N1101" s="56" t="s">
        <v>52</v>
      </c>
      <c r="O1101" s="56">
        <v>97.9</v>
      </c>
      <c r="P1101" s="56">
        <v>58</v>
      </c>
      <c r="Q1101" s="56">
        <v>1.1000000000000001</v>
      </c>
      <c r="R1101" s="56" t="s">
        <v>53</v>
      </c>
      <c r="S1101" s="56">
        <v>2.6</v>
      </c>
      <c r="T1101" s="56" t="s">
        <v>53</v>
      </c>
      <c r="U1101" s="56">
        <v>1.4</v>
      </c>
      <c r="V1101" s="56" t="s">
        <v>53</v>
      </c>
      <c r="W1101" s="56">
        <v>5.8</v>
      </c>
      <c r="X1101" s="56" t="s">
        <v>53</v>
      </c>
      <c r="Y1101" s="56">
        <v>1.8</v>
      </c>
      <c r="Z1101" s="56" t="s">
        <v>53</v>
      </c>
      <c r="AA1101" s="56">
        <v>12</v>
      </c>
      <c r="AB1101" s="56" t="s">
        <v>53</v>
      </c>
      <c r="AF1101" s="56">
        <v>701</v>
      </c>
      <c r="AG1101" s="56" t="s">
        <v>2148</v>
      </c>
      <c r="AH1101" s="56">
        <v>701</v>
      </c>
      <c r="AI1101" s="56" t="s">
        <v>2148</v>
      </c>
      <c r="AJ1101" s="56">
        <v>58</v>
      </c>
      <c r="AL1101" s="56">
        <v>801</v>
      </c>
      <c r="AM1101" s="56" t="s">
        <v>2148</v>
      </c>
      <c r="AN1101" s="56">
        <v>801</v>
      </c>
      <c r="AO1101" s="56" t="s">
        <v>2148</v>
      </c>
      <c r="AP1101" s="56">
        <v>801</v>
      </c>
      <c r="AQ1101" s="56" t="s">
        <v>2148</v>
      </c>
      <c r="AR1101" s="56">
        <v>801</v>
      </c>
      <c r="AS1101" s="56" t="s">
        <v>2148</v>
      </c>
      <c r="AT1101" s="56">
        <v>801</v>
      </c>
      <c r="AU1101" s="56" t="s">
        <v>2148</v>
      </c>
      <c r="AV1101" s="56">
        <v>801</v>
      </c>
      <c r="AW1101" s="56" t="s">
        <v>2148</v>
      </c>
      <c r="AZ1101" s="56">
        <v>1100.5</v>
      </c>
    </row>
    <row r="1102" spans="1:54" ht="16" x14ac:dyDescent="0.2">
      <c r="A1102" s="56">
        <v>1101</v>
      </c>
      <c r="B1102" s="56" t="s">
        <v>65</v>
      </c>
      <c r="C1102" s="56" t="s">
        <v>65</v>
      </c>
      <c r="D1102" s="56" t="s">
        <v>303</v>
      </c>
      <c r="E1102" s="56" t="s">
        <v>87</v>
      </c>
      <c r="F1102" s="56" t="s">
        <v>69</v>
      </c>
      <c r="G1102" s="56" t="s">
        <v>58</v>
      </c>
      <c r="H1102" s="56" t="s">
        <v>82</v>
      </c>
      <c r="I1102" s="56" t="s">
        <v>59</v>
      </c>
      <c r="J1102" s="56" t="s">
        <v>64</v>
      </c>
      <c r="K1102" s="56">
        <v>6.3</v>
      </c>
      <c r="L1102" s="56" t="s">
        <v>52</v>
      </c>
      <c r="M1102" s="56">
        <v>11</v>
      </c>
      <c r="N1102" s="56" t="s">
        <v>52</v>
      </c>
      <c r="O1102" s="56">
        <v>47.1</v>
      </c>
      <c r="P1102" s="56">
        <v>418</v>
      </c>
      <c r="Q1102" s="56">
        <v>5.2</v>
      </c>
      <c r="R1102" s="56" t="s">
        <v>53</v>
      </c>
      <c r="S1102" s="56">
        <v>3.9</v>
      </c>
      <c r="T1102" s="56" t="s">
        <v>53</v>
      </c>
      <c r="U1102" s="56">
        <v>29.1</v>
      </c>
      <c r="V1102" s="56">
        <v>603</v>
      </c>
      <c r="W1102" s="56">
        <v>29.5</v>
      </c>
      <c r="X1102" s="56">
        <v>620</v>
      </c>
      <c r="Y1102" s="56">
        <v>35.5</v>
      </c>
      <c r="Z1102" s="56" t="s">
        <v>53</v>
      </c>
      <c r="AA1102" s="56">
        <v>4.5</v>
      </c>
      <c r="AB1102" s="56" t="s">
        <v>53</v>
      </c>
      <c r="AC1102" s="56">
        <v>48.2</v>
      </c>
      <c r="AD1102" s="56" t="s">
        <v>304</v>
      </c>
      <c r="AF1102" s="56">
        <v>701</v>
      </c>
      <c r="AG1102" s="56" t="s">
        <v>2148</v>
      </c>
      <c r="AH1102" s="56">
        <v>701</v>
      </c>
      <c r="AI1102" s="56" t="s">
        <v>2148</v>
      </c>
      <c r="AJ1102" s="56">
        <v>418</v>
      </c>
      <c r="AL1102" s="56">
        <v>801</v>
      </c>
      <c r="AM1102" s="56" t="s">
        <v>2148</v>
      </c>
      <c r="AN1102" s="56">
        <v>801</v>
      </c>
      <c r="AO1102" s="56" t="s">
        <v>2148</v>
      </c>
      <c r="AP1102" s="56">
        <v>603</v>
      </c>
      <c r="AR1102" s="56">
        <v>620</v>
      </c>
      <c r="AT1102" s="56">
        <v>801</v>
      </c>
      <c r="AU1102" s="56" t="s">
        <v>2148</v>
      </c>
      <c r="AV1102" s="56">
        <v>801</v>
      </c>
      <c r="AW1102" s="56" t="s">
        <v>2148</v>
      </c>
      <c r="AX1102" s="56">
        <v>751</v>
      </c>
      <c r="AY1102" s="56" t="s">
        <v>2147</v>
      </c>
      <c r="AZ1102" s="56">
        <v>1100.5</v>
      </c>
      <c r="BB1102" s="56">
        <v>1100.5</v>
      </c>
    </row>
    <row r="1103" spans="1:54" ht="16" x14ac:dyDescent="0.2">
      <c r="A1103" s="56">
        <v>1102</v>
      </c>
      <c r="B1103" s="56" t="s">
        <v>65</v>
      </c>
      <c r="C1103" s="56" t="s">
        <v>65</v>
      </c>
      <c r="D1103" s="56" t="s">
        <v>617</v>
      </c>
      <c r="E1103" s="56" t="s">
        <v>96</v>
      </c>
      <c r="F1103" s="56" t="s">
        <v>76</v>
      </c>
      <c r="G1103" s="56" t="s">
        <v>58</v>
      </c>
      <c r="H1103" s="56" t="s">
        <v>49</v>
      </c>
      <c r="I1103" s="56" t="s">
        <v>63</v>
      </c>
      <c r="J1103" s="56" t="s">
        <v>51</v>
      </c>
      <c r="K1103" s="56">
        <v>9.1</v>
      </c>
      <c r="L1103" s="56" t="s">
        <v>52</v>
      </c>
      <c r="M1103" s="56">
        <v>13.4</v>
      </c>
      <c r="N1103" s="56" t="s">
        <v>52</v>
      </c>
      <c r="O1103" s="56">
        <v>85</v>
      </c>
      <c r="P1103" s="56">
        <v>135</v>
      </c>
      <c r="Q1103" s="56">
        <v>1.5</v>
      </c>
      <c r="R1103" s="56" t="s">
        <v>53</v>
      </c>
      <c r="S1103" s="56">
        <v>3.7</v>
      </c>
      <c r="T1103" s="56" t="s">
        <v>53</v>
      </c>
      <c r="U1103" s="56">
        <v>6.6</v>
      </c>
      <c r="V1103" s="56" t="s">
        <v>53</v>
      </c>
      <c r="W1103" s="56">
        <v>10.6</v>
      </c>
      <c r="X1103" s="56" t="s">
        <v>53</v>
      </c>
      <c r="Y1103" s="56">
        <v>2.7</v>
      </c>
      <c r="Z1103" s="56" t="s">
        <v>53</v>
      </c>
      <c r="AA1103" s="56">
        <v>1.8</v>
      </c>
      <c r="AB1103" s="56" t="s">
        <v>53</v>
      </c>
      <c r="AC1103" s="56">
        <v>28.5</v>
      </c>
      <c r="AD1103" s="56" t="s">
        <v>53</v>
      </c>
      <c r="AF1103" s="56">
        <v>701</v>
      </c>
      <c r="AG1103" s="56" t="s">
        <v>2148</v>
      </c>
      <c r="AH1103" s="56">
        <v>701</v>
      </c>
      <c r="AI1103" s="56" t="s">
        <v>2148</v>
      </c>
      <c r="AJ1103" s="56">
        <v>135</v>
      </c>
      <c r="AL1103" s="56">
        <v>801</v>
      </c>
      <c r="AM1103" s="56" t="s">
        <v>2148</v>
      </c>
      <c r="AN1103" s="56">
        <v>801</v>
      </c>
      <c r="AO1103" s="56" t="s">
        <v>2148</v>
      </c>
      <c r="AP1103" s="56">
        <v>801</v>
      </c>
      <c r="AQ1103" s="56" t="s">
        <v>2148</v>
      </c>
      <c r="AR1103" s="56">
        <v>801</v>
      </c>
      <c r="AS1103" s="56" t="s">
        <v>2148</v>
      </c>
      <c r="AT1103" s="56">
        <v>801</v>
      </c>
      <c r="AU1103" s="56" t="s">
        <v>2148</v>
      </c>
      <c r="AV1103" s="56">
        <v>801</v>
      </c>
      <c r="AW1103" s="56" t="s">
        <v>2148</v>
      </c>
      <c r="AX1103" s="56">
        <v>801</v>
      </c>
      <c r="AY1103" s="56" t="s">
        <v>2148</v>
      </c>
      <c r="AZ1103" s="56">
        <v>1100.5</v>
      </c>
      <c r="BB1103" s="56">
        <v>1100.5</v>
      </c>
    </row>
    <row r="1104" spans="1:54" ht="16" x14ac:dyDescent="0.2">
      <c r="A1104" s="56">
        <v>1103</v>
      </c>
      <c r="B1104" s="56" t="s">
        <v>65</v>
      </c>
      <c r="C1104" s="56" t="s">
        <v>65</v>
      </c>
      <c r="D1104" s="56" t="s">
        <v>843</v>
      </c>
      <c r="E1104" s="56" t="s">
        <v>289</v>
      </c>
      <c r="F1104" s="56" t="s">
        <v>69</v>
      </c>
      <c r="G1104" s="56" t="s">
        <v>58</v>
      </c>
      <c r="H1104" s="56" t="s">
        <v>62</v>
      </c>
      <c r="I1104" s="56" t="s">
        <v>50</v>
      </c>
      <c r="J1104" s="56" t="s">
        <v>103</v>
      </c>
      <c r="K1104" s="56">
        <v>12.2</v>
      </c>
      <c r="L1104" s="56" t="s">
        <v>52</v>
      </c>
      <c r="M1104" s="56">
        <v>36.6</v>
      </c>
      <c r="N1104" s="56">
        <v>391</v>
      </c>
      <c r="O1104" s="56">
        <v>28.9</v>
      </c>
      <c r="P1104" s="56">
        <v>655</v>
      </c>
      <c r="Q1104" s="56">
        <v>2.9</v>
      </c>
      <c r="R1104" s="56" t="s">
        <v>53</v>
      </c>
      <c r="S1104" s="56">
        <v>4.9000000000000004</v>
      </c>
      <c r="T1104" s="56" t="s">
        <v>53</v>
      </c>
      <c r="U1104" s="56">
        <v>13.4</v>
      </c>
      <c r="V1104" s="56" t="s">
        <v>53</v>
      </c>
      <c r="W1104" s="56">
        <v>19.3</v>
      </c>
      <c r="X1104" s="56">
        <v>773</v>
      </c>
      <c r="Y1104" s="56">
        <v>16.5</v>
      </c>
      <c r="Z1104" s="56" t="s">
        <v>53</v>
      </c>
      <c r="AA1104" s="56">
        <v>4.8</v>
      </c>
      <c r="AB1104" s="56" t="s">
        <v>53</v>
      </c>
      <c r="AC1104" s="56">
        <v>44.9</v>
      </c>
      <c r="AD1104" s="56" t="s">
        <v>53</v>
      </c>
      <c r="AF1104" s="56">
        <v>701</v>
      </c>
      <c r="AG1104" s="56" t="s">
        <v>2148</v>
      </c>
      <c r="AH1104" s="56">
        <v>391</v>
      </c>
      <c r="AJ1104" s="56">
        <v>655</v>
      </c>
      <c r="AL1104" s="56">
        <v>801</v>
      </c>
      <c r="AM1104" s="56" t="s">
        <v>2148</v>
      </c>
      <c r="AN1104" s="56">
        <v>801</v>
      </c>
      <c r="AO1104" s="56" t="s">
        <v>2148</v>
      </c>
      <c r="AP1104" s="56">
        <v>801</v>
      </c>
      <c r="AQ1104" s="56" t="s">
        <v>2148</v>
      </c>
      <c r="AR1104" s="56">
        <v>773</v>
      </c>
      <c r="AT1104" s="56">
        <v>801</v>
      </c>
      <c r="AU1104" s="56" t="s">
        <v>2148</v>
      </c>
      <c r="AV1104" s="56">
        <v>801</v>
      </c>
      <c r="AW1104" s="56" t="s">
        <v>2148</v>
      </c>
      <c r="AX1104" s="56">
        <v>801</v>
      </c>
      <c r="AY1104" s="56" t="s">
        <v>2148</v>
      </c>
      <c r="AZ1104" s="56">
        <v>1100.5</v>
      </c>
      <c r="BB1104" s="56">
        <v>1100.5</v>
      </c>
    </row>
    <row r="1105" spans="1:54" ht="16" x14ac:dyDescent="0.2">
      <c r="A1105" s="56">
        <v>1104</v>
      </c>
      <c r="B1105" s="56" t="s">
        <v>65</v>
      </c>
      <c r="D1105" s="56" t="s">
        <v>1038</v>
      </c>
      <c r="E1105" s="56" t="s">
        <v>747</v>
      </c>
      <c r="F1105" s="56" t="s">
        <v>76</v>
      </c>
      <c r="G1105" s="56" t="s">
        <v>77</v>
      </c>
      <c r="H1105" s="56" t="s">
        <v>88</v>
      </c>
      <c r="I1105" s="56" t="s">
        <v>63</v>
      </c>
      <c r="J1105" s="56" t="s">
        <v>64</v>
      </c>
      <c r="K1105" s="56">
        <v>15.7</v>
      </c>
      <c r="L1105" s="56" t="s">
        <v>52</v>
      </c>
      <c r="M1105" s="56">
        <v>31.4</v>
      </c>
      <c r="N1105" s="56">
        <v>455</v>
      </c>
      <c r="O1105" s="56">
        <v>14</v>
      </c>
      <c r="P1105" s="56" t="s">
        <v>53</v>
      </c>
      <c r="Q1105" s="56">
        <v>1.5</v>
      </c>
      <c r="R1105" s="56" t="s">
        <v>53</v>
      </c>
      <c r="S1105" s="56">
        <v>19.2</v>
      </c>
      <c r="T1105" s="56">
        <v>726</v>
      </c>
      <c r="U1105" s="56">
        <v>11.3</v>
      </c>
      <c r="V1105" s="56" t="s">
        <v>53</v>
      </c>
      <c r="W1105" s="56">
        <v>13.9</v>
      </c>
      <c r="X1105" s="56" t="s">
        <v>53</v>
      </c>
      <c r="Y1105" s="56">
        <v>13.5</v>
      </c>
      <c r="Z1105" s="56" t="s">
        <v>53</v>
      </c>
      <c r="AA1105" s="56">
        <v>23.7</v>
      </c>
      <c r="AB1105" s="56">
        <v>660</v>
      </c>
      <c r="AC1105" s="56">
        <v>36.700000000000003</v>
      </c>
      <c r="AD1105" s="56" t="s">
        <v>53</v>
      </c>
      <c r="AF1105" s="56">
        <v>701</v>
      </c>
      <c r="AG1105" s="56" t="s">
        <v>2148</v>
      </c>
      <c r="AH1105" s="56">
        <v>455</v>
      </c>
      <c r="AJ1105" s="56">
        <v>801</v>
      </c>
      <c r="AK1105" s="56" t="s">
        <v>2148</v>
      </c>
      <c r="AL1105" s="56">
        <v>801</v>
      </c>
      <c r="AM1105" s="56" t="s">
        <v>2148</v>
      </c>
      <c r="AN1105" s="56">
        <v>726</v>
      </c>
      <c r="AP1105" s="56">
        <v>801</v>
      </c>
      <c r="AQ1105" s="56" t="s">
        <v>2148</v>
      </c>
      <c r="AR1105" s="56">
        <v>801</v>
      </c>
      <c r="AS1105" s="56" t="s">
        <v>2148</v>
      </c>
      <c r="AT1105" s="56">
        <v>801</v>
      </c>
      <c r="AU1105" s="56" t="s">
        <v>2148</v>
      </c>
      <c r="AV1105" s="56">
        <v>660</v>
      </c>
      <c r="AX1105" s="56">
        <v>801</v>
      </c>
      <c r="AY1105" s="56" t="s">
        <v>2148</v>
      </c>
      <c r="AZ1105" s="56">
        <v>1100.5</v>
      </c>
    </row>
    <row r="1106" spans="1:54" ht="16" x14ac:dyDescent="0.2">
      <c r="A1106" s="56">
        <v>1105</v>
      </c>
      <c r="B1106" s="56" t="s">
        <v>65</v>
      </c>
      <c r="C1106" s="56" t="s">
        <v>65</v>
      </c>
      <c r="D1106" s="56" t="s">
        <v>538</v>
      </c>
      <c r="E1106" s="56" t="s">
        <v>306</v>
      </c>
      <c r="F1106" s="56" t="s">
        <v>69</v>
      </c>
      <c r="G1106" s="56" t="s">
        <v>58</v>
      </c>
      <c r="H1106" s="56" t="s">
        <v>62</v>
      </c>
      <c r="I1106" s="56" t="s">
        <v>50</v>
      </c>
      <c r="J1106" s="56" t="s">
        <v>64</v>
      </c>
      <c r="K1106" s="56">
        <v>8.1999999999999993</v>
      </c>
      <c r="L1106" s="56" t="s">
        <v>52</v>
      </c>
      <c r="M1106" s="56">
        <v>13.8</v>
      </c>
      <c r="N1106" s="56" t="s">
        <v>52</v>
      </c>
      <c r="O1106" s="56">
        <v>21.4</v>
      </c>
      <c r="P1106" s="56" t="s">
        <v>53</v>
      </c>
      <c r="Q1106" s="56">
        <v>10.3</v>
      </c>
      <c r="R1106" s="56" t="s">
        <v>53</v>
      </c>
      <c r="S1106" s="56">
        <v>1.8</v>
      </c>
      <c r="T1106" s="56" t="s">
        <v>53</v>
      </c>
      <c r="U1106" s="56">
        <v>89.6</v>
      </c>
      <c r="V1106" s="56">
        <v>169</v>
      </c>
      <c r="W1106" s="56">
        <v>66.7</v>
      </c>
      <c r="X1106" s="56">
        <v>291</v>
      </c>
      <c r="Y1106" s="56">
        <v>40.5</v>
      </c>
      <c r="Z1106" s="56" t="s">
        <v>53</v>
      </c>
      <c r="AA1106" s="56">
        <v>21.4</v>
      </c>
      <c r="AB1106" s="56">
        <v>699</v>
      </c>
      <c r="AC1106" s="56">
        <v>21.9</v>
      </c>
      <c r="AD1106" s="56" t="s">
        <v>53</v>
      </c>
      <c r="AF1106" s="56">
        <v>701</v>
      </c>
      <c r="AG1106" s="56" t="s">
        <v>2148</v>
      </c>
      <c r="AH1106" s="56">
        <v>701</v>
      </c>
      <c r="AI1106" s="56" t="s">
        <v>2148</v>
      </c>
      <c r="AJ1106" s="56">
        <v>801</v>
      </c>
      <c r="AK1106" s="56" t="s">
        <v>2148</v>
      </c>
      <c r="AL1106" s="56">
        <v>801</v>
      </c>
      <c r="AM1106" s="56" t="s">
        <v>2148</v>
      </c>
      <c r="AN1106" s="56">
        <v>801</v>
      </c>
      <c r="AO1106" s="56" t="s">
        <v>2148</v>
      </c>
      <c r="AP1106" s="56">
        <v>169</v>
      </c>
      <c r="AR1106" s="56">
        <v>291</v>
      </c>
      <c r="AT1106" s="56">
        <v>801</v>
      </c>
      <c r="AU1106" s="56" t="s">
        <v>2148</v>
      </c>
      <c r="AV1106" s="56">
        <v>699</v>
      </c>
      <c r="AX1106" s="56">
        <v>801</v>
      </c>
      <c r="AY1106" s="56" t="s">
        <v>2148</v>
      </c>
      <c r="AZ1106" s="56">
        <v>1100.5</v>
      </c>
      <c r="BB1106" s="56">
        <v>1100.5</v>
      </c>
    </row>
    <row r="1107" spans="1:54" ht="16" x14ac:dyDescent="0.2">
      <c r="A1107" s="56">
        <v>1106</v>
      </c>
      <c r="B1107" s="56" t="s">
        <v>65</v>
      </c>
      <c r="C1107" s="56" t="s">
        <v>65</v>
      </c>
      <c r="D1107" s="56" t="s">
        <v>471</v>
      </c>
      <c r="E1107" s="56" t="s">
        <v>209</v>
      </c>
      <c r="F1107" s="56" t="s">
        <v>69</v>
      </c>
      <c r="G1107" s="56" t="s">
        <v>58</v>
      </c>
      <c r="H1107" s="56" t="s">
        <v>62</v>
      </c>
      <c r="I1107" s="56" t="s">
        <v>50</v>
      </c>
      <c r="J1107" s="56" t="s">
        <v>64</v>
      </c>
      <c r="K1107" s="56">
        <v>7.7</v>
      </c>
      <c r="L1107" s="56" t="s">
        <v>52</v>
      </c>
      <c r="M1107" s="56">
        <v>21.5</v>
      </c>
      <c r="N1107" s="56">
        <v>614</v>
      </c>
      <c r="O1107" s="56">
        <v>28.9</v>
      </c>
      <c r="P1107" s="56">
        <v>653</v>
      </c>
      <c r="Q1107" s="56">
        <v>10.3</v>
      </c>
      <c r="R1107" s="56" t="s">
        <v>53</v>
      </c>
      <c r="S1107" s="56">
        <v>15.2</v>
      </c>
      <c r="T1107" s="56" t="s">
        <v>53</v>
      </c>
      <c r="U1107" s="56">
        <v>41.1</v>
      </c>
      <c r="V1107" s="56">
        <v>482</v>
      </c>
      <c r="W1107" s="56">
        <v>45.1</v>
      </c>
      <c r="X1107" s="56">
        <v>463</v>
      </c>
      <c r="Y1107" s="56">
        <v>56.9</v>
      </c>
      <c r="Z1107" s="56">
        <v>738</v>
      </c>
      <c r="AA1107" s="56">
        <v>5</v>
      </c>
      <c r="AB1107" s="56" t="s">
        <v>53</v>
      </c>
      <c r="AC1107" s="56">
        <v>46.5</v>
      </c>
      <c r="AD1107" s="56" t="s">
        <v>53</v>
      </c>
      <c r="AF1107" s="56">
        <v>701</v>
      </c>
      <c r="AG1107" s="56" t="s">
        <v>2148</v>
      </c>
      <c r="AH1107" s="56">
        <v>614</v>
      </c>
      <c r="AJ1107" s="56">
        <v>653</v>
      </c>
      <c r="AL1107" s="56">
        <v>801</v>
      </c>
      <c r="AM1107" s="56" t="s">
        <v>2148</v>
      </c>
      <c r="AN1107" s="56">
        <v>801</v>
      </c>
      <c r="AO1107" s="56" t="s">
        <v>2148</v>
      </c>
      <c r="AP1107" s="56">
        <v>482</v>
      </c>
      <c r="AR1107" s="56">
        <v>463</v>
      </c>
      <c r="AT1107" s="56">
        <v>738</v>
      </c>
      <c r="AV1107" s="56">
        <v>801</v>
      </c>
      <c r="AW1107" s="56" t="s">
        <v>2148</v>
      </c>
      <c r="AX1107" s="56">
        <v>801</v>
      </c>
      <c r="AY1107" s="56" t="s">
        <v>2148</v>
      </c>
      <c r="AZ1107" s="56">
        <v>1100.5</v>
      </c>
      <c r="BB1107" s="56">
        <v>1100.5</v>
      </c>
    </row>
    <row r="1108" spans="1:54" ht="16" x14ac:dyDescent="0.2">
      <c r="A1108" s="56">
        <v>1107</v>
      </c>
      <c r="B1108" s="56" t="s">
        <v>65</v>
      </c>
      <c r="C1108" s="56" t="s">
        <v>65</v>
      </c>
      <c r="D1108" s="56" t="s">
        <v>932</v>
      </c>
      <c r="E1108" s="56" t="s">
        <v>574</v>
      </c>
      <c r="F1108" s="56" t="s">
        <v>76</v>
      </c>
      <c r="G1108" s="56" t="s">
        <v>77</v>
      </c>
      <c r="H1108" s="56" t="s">
        <v>88</v>
      </c>
      <c r="I1108" s="56" t="s">
        <v>50</v>
      </c>
      <c r="J1108" s="56" t="s">
        <v>103</v>
      </c>
      <c r="K1108" s="56">
        <v>13.6</v>
      </c>
      <c r="L1108" s="56" t="s">
        <v>52</v>
      </c>
      <c r="M1108" s="56">
        <v>14.7</v>
      </c>
      <c r="N1108" s="56" t="s">
        <v>52</v>
      </c>
      <c r="O1108" s="56">
        <v>23.3</v>
      </c>
      <c r="P1108" s="56">
        <v>768</v>
      </c>
      <c r="Q1108" s="56">
        <v>2.5</v>
      </c>
      <c r="R1108" s="56" t="s">
        <v>53</v>
      </c>
      <c r="S1108" s="56">
        <v>53.5</v>
      </c>
      <c r="T1108" s="56">
        <v>423</v>
      </c>
      <c r="U1108" s="56">
        <v>12.1</v>
      </c>
      <c r="V1108" s="56" t="s">
        <v>53</v>
      </c>
      <c r="W1108" s="56">
        <v>17</v>
      </c>
      <c r="X1108" s="56" t="s">
        <v>53</v>
      </c>
      <c r="Y1108" s="56">
        <v>15.5</v>
      </c>
      <c r="Z1108" s="56" t="s">
        <v>53</v>
      </c>
      <c r="AA1108" s="56">
        <v>11.6</v>
      </c>
      <c r="AB1108" s="56" t="s">
        <v>53</v>
      </c>
      <c r="AC1108" s="56">
        <v>36.299999999999997</v>
      </c>
      <c r="AD1108" s="56" t="s">
        <v>53</v>
      </c>
      <c r="AF1108" s="56">
        <v>701</v>
      </c>
      <c r="AG1108" s="56" t="s">
        <v>2148</v>
      </c>
      <c r="AH1108" s="56">
        <v>701</v>
      </c>
      <c r="AI1108" s="56" t="s">
        <v>2148</v>
      </c>
      <c r="AJ1108" s="56">
        <v>768</v>
      </c>
      <c r="AL1108" s="56">
        <v>801</v>
      </c>
      <c r="AM1108" s="56" t="s">
        <v>2148</v>
      </c>
      <c r="AN1108" s="56">
        <v>423</v>
      </c>
      <c r="AP1108" s="56">
        <v>801</v>
      </c>
      <c r="AQ1108" s="56" t="s">
        <v>2148</v>
      </c>
      <c r="AR1108" s="56">
        <v>801</v>
      </c>
      <c r="AS1108" s="56" t="s">
        <v>2148</v>
      </c>
      <c r="AT1108" s="56">
        <v>801</v>
      </c>
      <c r="AU1108" s="56" t="s">
        <v>2148</v>
      </c>
      <c r="AV1108" s="56">
        <v>801</v>
      </c>
      <c r="AW1108" s="56" t="s">
        <v>2148</v>
      </c>
      <c r="AX1108" s="56">
        <v>801</v>
      </c>
      <c r="AY1108" s="56" t="s">
        <v>2148</v>
      </c>
      <c r="AZ1108" s="56">
        <v>1100.5</v>
      </c>
      <c r="BB1108" s="56">
        <v>1100.5</v>
      </c>
    </row>
    <row r="1109" spans="1:54" ht="16" x14ac:dyDescent="0.2">
      <c r="A1109" s="56">
        <v>1108</v>
      </c>
      <c r="B1109" s="56" t="s">
        <v>65</v>
      </c>
      <c r="C1109" s="56" t="s">
        <v>56</v>
      </c>
      <c r="D1109" s="56" t="s">
        <v>824</v>
      </c>
      <c r="E1109" s="56" t="s">
        <v>46</v>
      </c>
      <c r="F1109" s="56" t="s">
        <v>47</v>
      </c>
      <c r="G1109" s="56" t="s">
        <v>77</v>
      </c>
      <c r="H1109" s="56" t="s">
        <v>82</v>
      </c>
      <c r="I1109" s="56" t="s">
        <v>59</v>
      </c>
      <c r="J1109" s="56" t="s">
        <v>64</v>
      </c>
      <c r="K1109" s="56">
        <v>11.8</v>
      </c>
      <c r="L1109" s="56" t="s">
        <v>52</v>
      </c>
      <c r="M1109" s="56">
        <v>8</v>
      </c>
      <c r="N1109" s="56" t="s">
        <v>52</v>
      </c>
      <c r="O1109" s="56">
        <v>15</v>
      </c>
      <c r="P1109" s="56" t="s">
        <v>53</v>
      </c>
      <c r="Q1109" s="56">
        <v>17.8</v>
      </c>
      <c r="R1109" s="56">
        <v>756</v>
      </c>
      <c r="S1109" s="56">
        <v>5</v>
      </c>
      <c r="T1109" s="56" t="s">
        <v>53</v>
      </c>
      <c r="U1109" s="56">
        <v>8.6</v>
      </c>
      <c r="V1109" s="56" t="s">
        <v>53</v>
      </c>
      <c r="W1109" s="56">
        <v>6.6</v>
      </c>
      <c r="X1109" s="56" t="s">
        <v>53</v>
      </c>
      <c r="Y1109" s="56">
        <v>46.7</v>
      </c>
      <c r="Z1109" s="56" t="s">
        <v>53</v>
      </c>
      <c r="AA1109" s="56">
        <v>7.1</v>
      </c>
      <c r="AB1109" s="56" t="s">
        <v>53</v>
      </c>
      <c r="AC1109" s="56">
        <v>39</v>
      </c>
      <c r="AD1109" s="56" t="s">
        <v>53</v>
      </c>
      <c r="AF1109" s="56">
        <v>701</v>
      </c>
      <c r="AG1109" s="56" t="s">
        <v>2148</v>
      </c>
      <c r="AH1109" s="56">
        <v>701</v>
      </c>
      <c r="AI1109" s="56" t="s">
        <v>2148</v>
      </c>
      <c r="AJ1109" s="56">
        <v>801</v>
      </c>
      <c r="AK1109" s="56" t="s">
        <v>2148</v>
      </c>
      <c r="AL1109" s="56">
        <v>756</v>
      </c>
      <c r="AN1109" s="56">
        <v>801</v>
      </c>
      <c r="AO1109" s="56" t="s">
        <v>2148</v>
      </c>
      <c r="AP1109" s="56">
        <v>801</v>
      </c>
      <c r="AQ1109" s="56" t="s">
        <v>2148</v>
      </c>
      <c r="AR1109" s="56">
        <v>801</v>
      </c>
      <c r="AS1109" s="56" t="s">
        <v>2148</v>
      </c>
      <c r="AT1109" s="56">
        <v>801</v>
      </c>
      <c r="AU1109" s="56" t="s">
        <v>2148</v>
      </c>
      <c r="AV1109" s="56">
        <v>801</v>
      </c>
      <c r="AW1109" s="56" t="s">
        <v>2148</v>
      </c>
      <c r="AX1109" s="56">
        <v>801</v>
      </c>
      <c r="AY1109" s="56" t="s">
        <v>2148</v>
      </c>
      <c r="AZ1109" s="56">
        <v>1100.5</v>
      </c>
      <c r="BB1109" s="56">
        <v>1300.5</v>
      </c>
    </row>
    <row r="1110" spans="1:54" ht="16" x14ac:dyDescent="0.2">
      <c r="A1110" s="56">
        <v>1109</v>
      </c>
      <c r="B1110" s="56" t="s">
        <v>65</v>
      </c>
      <c r="C1110" s="56" t="s">
        <v>65</v>
      </c>
      <c r="D1110" s="56" t="s">
        <v>1008</v>
      </c>
      <c r="E1110" s="56" t="s">
        <v>220</v>
      </c>
      <c r="F1110" s="56" t="s">
        <v>47</v>
      </c>
      <c r="G1110" s="56" t="s">
        <v>77</v>
      </c>
      <c r="H1110" s="56" t="s">
        <v>82</v>
      </c>
      <c r="I1110" s="56" t="s">
        <v>50</v>
      </c>
      <c r="J1110" s="56" t="s">
        <v>64</v>
      </c>
      <c r="K1110" s="56">
        <v>15</v>
      </c>
      <c r="L1110" s="56" t="s">
        <v>52</v>
      </c>
      <c r="M1110" s="56">
        <v>10.8</v>
      </c>
      <c r="N1110" s="56" t="s">
        <v>52</v>
      </c>
      <c r="O1110" s="56">
        <v>20.3</v>
      </c>
      <c r="P1110" s="56" t="s">
        <v>53</v>
      </c>
      <c r="Q1110" s="56">
        <v>28.8</v>
      </c>
      <c r="R1110" s="56">
        <v>597</v>
      </c>
      <c r="S1110" s="56">
        <v>3.4</v>
      </c>
      <c r="T1110" s="56" t="s">
        <v>53</v>
      </c>
      <c r="U1110" s="56">
        <v>2.5</v>
      </c>
      <c r="V1110" s="56" t="s">
        <v>53</v>
      </c>
      <c r="W1110" s="56">
        <v>2.1</v>
      </c>
      <c r="X1110" s="56" t="s">
        <v>53</v>
      </c>
      <c r="Y1110" s="56">
        <v>47.1</v>
      </c>
      <c r="Z1110" s="56" t="s">
        <v>53</v>
      </c>
      <c r="AA1110" s="56">
        <v>1.8</v>
      </c>
      <c r="AB1110" s="56" t="s">
        <v>53</v>
      </c>
      <c r="AC1110" s="56">
        <v>41.3</v>
      </c>
      <c r="AD1110" s="56" t="s">
        <v>53</v>
      </c>
      <c r="AF1110" s="56">
        <v>701</v>
      </c>
      <c r="AG1110" s="56" t="s">
        <v>2148</v>
      </c>
      <c r="AH1110" s="56">
        <v>701</v>
      </c>
      <c r="AI1110" s="56" t="s">
        <v>2148</v>
      </c>
      <c r="AJ1110" s="56">
        <v>801</v>
      </c>
      <c r="AK1110" s="56" t="s">
        <v>2148</v>
      </c>
      <c r="AL1110" s="56">
        <v>597</v>
      </c>
      <c r="AN1110" s="56">
        <v>801</v>
      </c>
      <c r="AO1110" s="56" t="s">
        <v>2148</v>
      </c>
      <c r="AP1110" s="56">
        <v>801</v>
      </c>
      <c r="AQ1110" s="56" t="s">
        <v>2148</v>
      </c>
      <c r="AR1110" s="56">
        <v>801</v>
      </c>
      <c r="AS1110" s="56" t="s">
        <v>2148</v>
      </c>
      <c r="AT1110" s="56">
        <v>801</v>
      </c>
      <c r="AU1110" s="56" t="s">
        <v>2148</v>
      </c>
      <c r="AV1110" s="56">
        <v>801</v>
      </c>
      <c r="AW1110" s="56" t="s">
        <v>2148</v>
      </c>
      <c r="AX1110" s="56">
        <v>801</v>
      </c>
      <c r="AY1110" s="56" t="s">
        <v>2148</v>
      </c>
      <c r="AZ1110" s="56">
        <v>1100.5</v>
      </c>
      <c r="BB1110" s="56">
        <v>1100.5</v>
      </c>
    </row>
    <row r="1111" spans="1:54" ht="16" x14ac:dyDescent="0.2">
      <c r="A1111" s="56">
        <v>1110</v>
      </c>
      <c r="B1111" s="56" t="s">
        <v>65</v>
      </c>
      <c r="C1111" s="56" t="s">
        <v>65</v>
      </c>
      <c r="D1111" s="56" t="s">
        <v>1035</v>
      </c>
      <c r="E1111" s="56" t="s">
        <v>255</v>
      </c>
      <c r="F1111" s="56" t="s">
        <v>76</v>
      </c>
      <c r="G1111" s="56" t="s">
        <v>77</v>
      </c>
      <c r="H1111" s="56" t="s">
        <v>82</v>
      </c>
      <c r="I1111" s="56" t="s">
        <v>59</v>
      </c>
      <c r="J1111" s="56" t="s">
        <v>64</v>
      </c>
      <c r="K1111" s="56">
        <v>15.6</v>
      </c>
      <c r="L1111" s="56" t="s">
        <v>52</v>
      </c>
      <c r="M1111" s="56">
        <v>23.7</v>
      </c>
      <c r="N1111" s="56">
        <v>566</v>
      </c>
      <c r="O1111" s="56">
        <v>5.5</v>
      </c>
      <c r="P1111" s="56" t="s">
        <v>53</v>
      </c>
      <c r="Q1111" s="56">
        <v>7.8</v>
      </c>
      <c r="R1111" s="56" t="s">
        <v>53</v>
      </c>
      <c r="S1111" s="56">
        <v>9.9</v>
      </c>
      <c r="T1111" s="56" t="s">
        <v>53</v>
      </c>
      <c r="U1111" s="56">
        <v>18.399999999999999</v>
      </c>
      <c r="V1111" s="56">
        <v>756</v>
      </c>
      <c r="W1111" s="56">
        <v>13.9</v>
      </c>
      <c r="X1111" s="56" t="s">
        <v>53</v>
      </c>
      <c r="Y1111" s="56">
        <v>45.1</v>
      </c>
      <c r="Z1111" s="56" t="s">
        <v>53</v>
      </c>
      <c r="AA1111" s="56">
        <v>5.0999999999999996</v>
      </c>
      <c r="AB1111" s="56" t="s">
        <v>53</v>
      </c>
      <c r="AC1111" s="56">
        <v>45.4</v>
      </c>
      <c r="AD1111" s="56" t="s">
        <v>53</v>
      </c>
      <c r="AF1111" s="56">
        <v>701</v>
      </c>
      <c r="AG1111" s="56" t="s">
        <v>2148</v>
      </c>
      <c r="AH1111" s="56">
        <v>566</v>
      </c>
      <c r="AJ1111" s="56">
        <v>801</v>
      </c>
      <c r="AK1111" s="56" t="s">
        <v>2148</v>
      </c>
      <c r="AL1111" s="56">
        <v>801</v>
      </c>
      <c r="AM1111" s="56" t="s">
        <v>2148</v>
      </c>
      <c r="AN1111" s="56">
        <v>801</v>
      </c>
      <c r="AO1111" s="56" t="s">
        <v>2148</v>
      </c>
      <c r="AP1111" s="56">
        <v>756</v>
      </c>
      <c r="AR1111" s="56">
        <v>801</v>
      </c>
      <c r="AS1111" s="56" t="s">
        <v>2148</v>
      </c>
      <c r="AT1111" s="56">
        <v>801</v>
      </c>
      <c r="AU1111" s="56" t="s">
        <v>2148</v>
      </c>
      <c r="AV1111" s="56">
        <v>801</v>
      </c>
      <c r="AW1111" s="56" t="s">
        <v>2148</v>
      </c>
      <c r="AX1111" s="56">
        <v>801</v>
      </c>
      <c r="AY1111" s="56" t="s">
        <v>2148</v>
      </c>
      <c r="AZ1111" s="56">
        <v>1100.5</v>
      </c>
      <c r="BB1111" s="56">
        <v>1100.5</v>
      </c>
    </row>
    <row r="1112" spans="1:54" ht="16" x14ac:dyDescent="0.2">
      <c r="A1112" s="56">
        <v>1111</v>
      </c>
      <c r="B1112" s="56" t="s">
        <v>65</v>
      </c>
      <c r="C1112" s="56" t="s">
        <v>65</v>
      </c>
      <c r="D1112" s="56" t="s">
        <v>1117</v>
      </c>
      <c r="E1112" s="56" t="s">
        <v>91</v>
      </c>
      <c r="F1112" s="56" t="s">
        <v>76</v>
      </c>
      <c r="G1112" s="56" t="s">
        <v>58</v>
      </c>
      <c r="H1112" s="56" t="s">
        <v>49</v>
      </c>
      <c r="I1112" s="56" t="s">
        <v>50</v>
      </c>
      <c r="J1112" s="56" t="s">
        <v>64</v>
      </c>
      <c r="K1112" s="56">
        <v>17.5</v>
      </c>
      <c r="L1112" s="56" t="s">
        <v>52</v>
      </c>
      <c r="M1112" s="56">
        <v>8.1999999999999993</v>
      </c>
      <c r="N1112" s="56" t="s">
        <v>52</v>
      </c>
      <c r="O1112" s="56">
        <v>41.9</v>
      </c>
      <c r="P1112" s="56">
        <v>483</v>
      </c>
      <c r="Q1112" s="56">
        <v>14.8</v>
      </c>
      <c r="R1112" s="56" t="s">
        <v>53</v>
      </c>
      <c r="S1112" s="56">
        <v>9.6999999999999993</v>
      </c>
      <c r="T1112" s="56" t="s">
        <v>53</v>
      </c>
      <c r="U1112" s="56">
        <v>8</v>
      </c>
      <c r="V1112" s="56" t="s">
        <v>53</v>
      </c>
      <c r="W1112" s="56">
        <v>11.6</v>
      </c>
      <c r="X1112" s="56" t="s">
        <v>53</v>
      </c>
      <c r="Y1112" s="56">
        <v>39.5</v>
      </c>
      <c r="Z1112" s="56" t="s">
        <v>53</v>
      </c>
      <c r="AA1112" s="56">
        <v>4.9000000000000004</v>
      </c>
      <c r="AB1112" s="56" t="s">
        <v>53</v>
      </c>
      <c r="AC1112" s="56">
        <v>26.4</v>
      </c>
      <c r="AD1112" s="56" t="s">
        <v>53</v>
      </c>
      <c r="AF1112" s="56">
        <v>701</v>
      </c>
      <c r="AG1112" s="56" t="s">
        <v>2148</v>
      </c>
      <c r="AH1112" s="56">
        <v>701</v>
      </c>
      <c r="AI1112" s="56" t="s">
        <v>2148</v>
      </c>
      <c r="AJ1112" s="56">
        <v>483</v>
      </c>
      <c r="AL1112" s="56">
        <v>801</v>
      </c>
      <c r="AM1112" s="56" t="s">
        <v>2148</v>
      </c>
      <c r="AN1112" s="56">
        <v>801</v>
      </c>
      <c r="AO1112" s="56" t="s">
        <v>2148</v>
      </c>
      <c r="AP1112" s="56">
        <v>801</v>
      </c>
      <c r="AQ1112" s="56" t="s">
        <v>2148</v>
      </c>
      <c r="AR1112" s="56">
        <v>801</v>
      </c>
      <c r="AS1112" s="56" t="s">
        <v>2148</v>
      </c>
      <c r="AT1112" s="56">
        <v>801</v>
      </c>
      <c r="AU1112" s="56" t="s">
        <v>2148</v>
      </c>
      <c r="AV1112" s="56">
        <v>801</v>
      </c>
      <c r="AW1112" s="56" t="s">
        <v>2148</v>
      </c>
      <c r="AX1112" s="56">
        <v>801</v>
      </c>
      <c r="AY1112" s="56" t="s">
        <v>2148</v>
      </c>
      <c r="AZ1112" s="56">
        <v>1100.5</v>
      </c>
      <c r="BB1112" s="56">
        <v>1100.5</v>
      </c>
    </row>
    <row r="1113" spans="1:54" ht="16" x14ac:dyDescent="0.2">
      <c r="A1113" s="56">
        <v>1112</v>
      </c>
      <c r="B1113" s="56" t="s">
        <v>65</v>
      </c>
      <c r="C1113" s="56" t="s">
        <v>65</v>
      </c>
      <c r="D1113" s="56" t="s">
        <v>1201</v>
      </c>
      <c r="E1113" s="56" t="s">
        <v>144</v>
      </c>
      <c r="F1113" s="56" t="s">
        <v>47</v>
      </c>
      <c r="G1113" s="56" t="s">
        <v>84</v>
      </c>
      <c r="H1113" s="56" t="s">
        <v>82</v>
      </c>
      <c r="I1113" s="56" t="s">
        <v>59</v>
      </c>
      <c r="J1113" s="56" t="s">
        <v>51</v>
      </c>
      <c r="K1113" s="56">
        <v>19.5</v>
      </c>
      <c r="L1113" s="56">
        <v>633</v>
      </c>
      <c r="M1113" s="56">
        <v>16.399999999999999</v>
      </c>
      <c r="N1113" s="56" t="s">
        <v>52</v>
      </c>
      <c r="O1113" s="56">
        <v>11.1</v>
      </c>
      <c r="P1113" s="56" t="s">
        <v>53</v>
      </c>
      <c r="Q1113" s="56">
        <v>3.9</v>
      </c>
      <c r="R1113" s="56" t="s">
        <v>53</v>
      </c>
      <c r="S1113" s="56">
        <v>9.6</v>
      </c>
      <c r="T1113" s="56" t="s">
        <v>53</v>
      </c>
      <c r="U1113" s="56">
        <v>3.8</v>
      </c>
      <c r="V1113" s="56" t="s">
        <v>53</v>
      </c>
      <c r="W1113" s="56">
        <v>8.1999999999999993</v>
      </c>
      <c r="X1113" s="56" t="s">
        <v>53</v>
      </c>
      <c r="Y1113" s="56">
        <v>60.9</v>
      </c>
      <c r="Z1113" s="56">
        <v>680</v>
      </c>
      <c r="AA1113" s="56">
        <v>2.5</v>
      </c>
      <c r="AB1113" s="56" t="s">
        <v>53</v>
      </c>
      <c r="AC1113" s="56">
        <v>56.9</v>
      </c>
      <c r="AD1113" s="56">
        <v>559</v>
      </c>
      <c r="AF1113" s="56">
        <v>633</v>
      </c>
      <c r="AH1113" s="56">
        <v>701</v>
      </c>
      <c r="AI1113" s="56" t="s">
        <v>2148</v>
      </c>
      <c r="AJ1113" s="56">
        <v>801</v>
      </c>
      <c r="AK1113" s="56" t="s">
        <v>2148</v>
      </c>
      <c r="AL1113" s="56">
        <v>801</v>
      </c>
      <c r="AM1113" s="56" t="s">
        <v>2148</v>
      </c>
      <c r="AN1113" s="56">
        <v>801</v>
      </c>
      <c r="AO1113" s="56" t="s">
        <v>2148</v>
      </c>
      <c r="AP1113" s="56">
        <v>801</v>
      </c>
      <c r="AQ1113" s="56" t="s">
        <v>2148</v>
      </c>
      <c r="AR1113" s="56">
        <v>801</v>
      </c>
      <c r="AS1113" s="56" t="s">
        <v>2148</v>
      </c>
      <c r="AT1113" s="56">
        <v>680</v>
      </c>
      <c r="AV1113" s="56">
        <v>801</v>
      </c>
      <c r="AW1113" s="56" t="s">
        <v>2148</v>
      </c>
      <c r="AX1113" s="56">
        <v>559</v>
      </c>
      <c r="AZ1113" s="56">
        <v>1100.5</v>
      </c>
      <c r="BB1113" s="56">
        <v>1100.5</v>
      </c>
    </row>
    <row r="1114" spans="1:54" ht="16" x14ac:dyDescent="0.2">
      <c r="A1114" s="56">
        <v>1113</v>
      </c>
      <c r="B1114" s="56" t="s">
        <v>65</v>
      </c>
      <c r="D1114" s="56" t="s">
        <v>328</v>
      </c>
      <c r="E1114" s="56" t="s">
        <v>125</v>
      </c>
      <c r="F1114" s="56" t="s">
        <v>47</v>
      </c>
      <c r="G1114" s="56" t="s">
        <v>77</v>
      </c>
      <c r="H1114" s="56" t="s">
        <v>62</v>
      </c>
      <c r="I1114" s="56" t="s">
        <v>63</v>
      </c>
      <c r="J1114" s="56" t="s">
        <v>51</v>
      </c>
      <c r="K1114" s="56">
        <v>6.4</v>
      </c>
      <c r="L1114" s="56" t="s">
        <v>52</v>
      </c>
      <c r="M1114" s="56">
        <v>17.3</v>
      </c>
      <c r="N1114" s="56" t="s">
        <v>52</v>
      </c>
      <c r="O1114" s="56">
        <v>98.1</v>
      </c>
      <c r="P1114" s="56">
        <v>55</v>
      </c>
      <c r="Q1114" s="56">
        <v>1</v>
      </c>
      <c r="R1114" s="56" t="s">
        <v>53</v>
      </c>
      <c r="S1114" s="56">
        <v>2.7</v>
      </c>
      <c r="T1114" s="56" t="s">
        <v>53</v>
      </c>
      <c r="U1114" s="56">
        <v>9.9</v>
      </c>
      <c r="V1114" s="56" t="s">
        <v>53</v>
      </c>
      <c r="W1114" s="56">
        <v>14.2</v>
      </c>
      <c r="X1114" s="56" t="s">
        <v>53</v>
      </c>
      <c r="Y1114" s="56">
        <v>1.3</v>
      </c>
      <c r="Z1114" s="56" t="s">
        <v>53</v>
      </c>
      <c r="AA1114" s="56">
        <v>29.2</v>
      </c>
      <c r="AB1114" s="56">
        <v>566</v>
      </c>
      <c r="AF1114" s="56">
        <v>701</v>
      </c>
      <c r="AG1114" s="56" t="s">
        <v>2148</v>
      </c>
      <c r="AH1114" s="56">
        <v>701</v>
      </c>
      <c r="AI1114" s="56" t="s">
        <v>2148</v>
      </c>
      <c r="AJ1114" s="56">
        <v>55</v>
      </c>
      <c r="AL1114" s="56">
        <v>801</v>
      </c>
      <c r="AM1114" s="56" t="s">
        <v>2148</v>
      </c>
      <c r="AN1114" s="56">
        <v>801</v>
      </c>
      <c r="AO1114" s="56" t="s">
        <v>2148</v>
      </c>
      <c r="AP1114" s="56">
        <v>801</v>
      </c>
      <c r="AQ1114" s="56" t="s">
        <v>2148</v>
      </c>
      <c r="AR1114" s="56">
        <v>801</v>
      </c>
      <c r="AS1114" s="56" t="s">
        <v>2148</v>
      </c>
      <c r="AT1114" s="56">
        <v>801</v>
      </c>
      <c r="AU1114" s="56" t="s">
        <v>2148</v>
      </c>
      <c r="AV1114" s="56">
        <v>566</v>
      </c>
      <c r="AZ1114" s="56">
        <v>1100.5</v>
      </c>
    </row>
    <row r="1115" spans="1:54" ht="16" x14ac:dyDescent="0.2">
      <c r="A1115" s="56">
        <v>1114</v>
      </c>
      <c r="B1115" s="56" t="s">
        <v>65</v>
      </c>
      <c r="C1115" s="56" t="s">
        <v>65</v>
      </c>
      <c r="D1115" s="56" t="s">
        <v>1193</v>
      </c>
      <c r="E1115" s="56" t="s">
        <v>144</v>
      </c>
      <c r="F1115" s="56" t="s">
        <v>47</v>
      </c>
      <c r="G1115" s="56" t="s">
        <v>77</v>
      </c>
      <c r="H1115" s="56" t="s">
        <v>82</v>
      </c>
      <c r="I1115" s="56" t="s">
        <v>59</v>
      </c>
      <c r="J1115" s="56" t="s">
        <v>51</v>
      </c>
      <c r="K1115" s="56">
        <v>19.3</v>
      </c>
      <c r="L1115" s="56">
        <v>638</v>
      </c>
      <c r="M1115" s="56">
        <v>15.4</v>
      </c>
      <c r="N1115" s="56" t="s">
        <v>52</v>
      </c>
      <c r="O1115" s="56">
        <v>4.0999999999999996</v>
      </c>
      <c r="P1115" s="56" t="s">
        <v>53</v>
      </c>
      <c r="Q1115" s="56">
        <v>14.3</v>
      </c>
      <c r="R1115" s="56" t="s">
        <v>53</v>
      </c>
      <c r="S1115" s="56">
        <v>20.5</v>
      </c>
      <c r="T1115" s="56">
        <v>703</v>
      </c>
      <c r="U1115" s="56">
        <v>2.5</v>
      </c>
      <c r="V1115" s="56" t="s">
        <v>53</v>
      </c>
      <c r="W1115" s="56">
        <v>6.8</v>
      </c>
      <c r="X1115" s="56" t="s">
        <v>53</v>
      </c>
      <c r="Y1115" s="56">
        <v>45.8</v>
      </c>
      <c r="Z1115" s="56" t="s">
        <v>53</v>
      </c>
      <c r="AA1115" s="56">
        <v>4.8</v>
      </c>
      <c r="AB1115" s="56" t="s">
        <v>53</v>
      </c>
      <c r="AC1115" s="56">
        <v>44</v>
      </c>
      <c r="AD1115" s="56" t="s">
        <v>53</v>
      </c>
      <c r="AF1115" s="56">
        <v>638</v>
      </c>
      <c r="AH1115" s="56">
        <v>701</v>
      </c>
      <c r="AI1115" s="56" t="s">
        <v>2148</v>
      </c>
      <c r="AJ1115" s="56">
        <v>801</v>
      </c>
      <c r="AK1115" s="56" t="s">
        <v>2148</v>
      </c>
      <c r="AL1115" s="56">
        <v>801</v>
      </c>
      <c r="AM1115" s="56" t="s">
        <v>2148</v>
      </c>
      <c r="AN1115" s="56">
        <v>703</v>
      </c>
      <c r="AP1115" s="56">
        <v>801</v>
      </c>
      <c r="AQ1115" s="56" t="s">
        <v>2148</v>
      </c>
      <c r="AR1115" s="56">
        <v>801</v>
      </c>
      <c r="AS1115" s="56" t="s">
        <v>2148</v>
      </c>
      <c r="AT1115" s="56">
        <v>801</v>
      </c>
      <c r="AU1115" s="56" t="s">
        <v>2148</v>
      </c>
      <c r="AV1115" s="56">
        <v>801</v>
      </c>
      <c r="AW1115" s="56" t="s">
        <v>2148</v>
      </c>
      <c r="AX1115" s="56">
        <v>801</v>
      </c>
      <c r="AY1115" s="56" t="s">
        <v>2148</v>
      </c>
      <c r="AZ1115" s="56">
        <v>1100.5</v>
      </c>
      <c r="BB1115" s="56">
        <v>1100.5</v>
      </c>
    </row>
    <row r="1116" spans="1:54" ht="16" x14ac:dyDescent="0.2">
      <c r="A1116" s="56">
        <v>1115</v>
      </c>
      <c r="B1116" s="56" t="s">
        <v>65</v>
      </c>
      <c r="C1116" s="56" t="s">
        <v>65</v>
      </c>
      <c r="D1116" s="56" t="s">
        <v>743</v>
      </c>
      <c r="E1116" s="56" t="s">
        <v>435</v>
      </c>
      <c r="F1116" s="56" t="s">
        <v>69</v>
      </c>
      <c r="G1116" s="56" t="s">
        <v>77</v>
      </c>
      <c r="H1116" s="56" t="s">
        <v>82</v>
      </c>
      <c r="I1116" s="56" t="s">
        <v>50</v>
      </c>
      <c r="J1116" s="56" t="s">
        <v>64</v>
      </c>
      <c r="K1116" s="56">
        <v>10.7</v>
      </c>
      <c r="L1116" s="56" t="s">
        <v>52</v>
      </c>
      <c r="M1116" s="56">
        <v>4.7</v>
      </c>
      <c r="N1116" s="56" t="s">
        <v>52</v>
      </c>
      <c r="O1116" s="56">
        <v>22</v>
      </c>
      <c r="P1116" s="56">
        <v>791</v>
      </c>
      <c r="Q1116" s="56">
        <v>17.899999999999999</v>
      </c>
      <c r="R1116" s="56">
        <v>754</v>
      </c>
      <c r="S1116" s="56">
        <v>2.7</v>
      </c>
      <c r="T1116" s="56" t="s">
        <v>53</v>
      </c>
      <c r="U1116" s="56">
        <v>9.6999999999999993</v>
      </c>
      <c r="V1116" s="56" t="s">
        <v>53</v>
      </c>
      <c r="W1116" s="56">
        <v>15.5</v>
      </c>
      <c r="X1116" s="56" t="s">
        <v>53</v>
      </c>
      <c r="Y1116" s="56">
        <v>70.400000000000006</v>
      </c>
      <c r="Z1116" s="56">
        <v>521</v>
      </c>
      <c r="AA1116" s="56">
        <v>7.9</v>
      </c>
      <c r="AB1116" s="56" t="s">
        <v>53</v>
      </c>
      <c r="AC1116" s="56">
        <v>46.9</v>
      </c>
      <c r="AD1116" s="56" t="s">
        <v>135</v>
      </c>
      <c r="AF1116" s="56">
        <v>701</v>
      </c>
      <c r="AG1116" s="56" t="s">
        <v>2148</v>
      </c>
      <c r="AH1116" s="56">
        <v>701</v>
      </c>
      <c r="AI1116" s="56" t="s">
        <v>2148</v>
      </c>
      <c r="AJ1116" s="56">
        <v>791</v>
      </c>
      <c r="AL1116" s="56">
        <v>754</v>
      </c>
      <c r="AN1116" s="56">
        <v>801</v>
      </c>
      <c r="AO1116" s="56" t="s">
        <v>2148</v>
      </c>
      <c r="AP1116" s="56">
        <v>801</v>
      </c>
      <c r="AQ1116" s="56" t="s">
        <v>2148</v>
      </c>
      <c r="AR1116" s="56">
        <v>801</v>
      </c>
      <c r="AS1116" s="56" t="s">
        <v>2148</v>
      </c>
      <c r="AT1116" s="56">
        <v>521</v>
      </c>
      <c r="AV1116" s="56">
        <v>801</v>
      </c>
      <c r="AW1116" s="56" t="s">
        <v>2148</v>
      </c>
      <c r="AX1116" s="56">
        <v>793</v>
      </c>
      <c r="AY1116" s="56" t="s">
        <v>2147</v>
      </c>
      <c r="AZ1116" s="56">
        <v>1100.5</v>
      </c>
      <c r="BB1116" s="56">
        <v>1100.5</v>
      </c>
    </row>
    <row r="1117" spans="1:54" ht="16" x14ac:dyDescent="0.2">
      <c r="A1117" s="56">
        <v>1116</v>
      </c>
      <c r="B1117" s="56" t="s">
        <v>65</v>
      </c>
      <c r="C1117" s="56" t="s">
        <v>65</v>
      </c>
      <c r="D1117" s="56" t="s">
        <v>1393</v>
      </c>
      <c r="E1117" s="56" t="s">
        <v>109</v>
      </c>
      <c r="F1117" s="56" t="s">
        <v>47</v>
      </c>
      <c r="G1117" s="56" t="s">
        <v>84</v>
      </c>
      <c r="H1117" s="56" t="s">
        <v>82</v>
      </c>
      <c r="I1117" s="56" t="s">
        <v>59</v>
      </c>
      <c r="J1117" s="56" t="s">
        <v>64</v>
      </c>
      <c r="K1117" s="56">
        <v>26.5</v>
      </c>
      <c r="L1117" s="56">
        <v>475</v>
      </c>
      <c r="M1117" s="56">
        <v>12.5</v>
      </c>
      <c r="N1117" s="56" t="s">
        <v>52</v>
      </c>
      <c r="O1117" s="56">
        <v>21.3</v>
      </c>
      <c r="P1117" s="56" t="s">
        <v>53</v>
      </c>
      <c r="Q1117" s="56">
        <v>1.6</v>
      </c>
      <c r="R1117" s="56" t="s">
        <v>53</v>
      </c>
      <c r="S1117" s="56">
        <v>2.8</v>
      </c>
      <c r="T1117" s="56" t="s">
        <v>53</v>
      </c>
      <c r="U1117" s="56">
        <v>1.3</v>
      </c>
      <c r="V1117" s="56" t="s">
        <v>53</v>
      </c>
      <c r="W1117" s="56">
        <v>5.7</v>
      </c>
      <c r="X1117" s="56" t="s">
        <v>53</v>
      </c>
      <c r="Y1117" s="56">
        <v>45.1</v>
      </c>
      <c r="Z1117" s="56" t="s">
        <v>53</v>
      </c>
      <c r="AA1117" s="56">
        <v>9.8000000000000007</v>
      </c>
      <c r="AB1117" s="56" t="s">
        <v>53</v>
      </c>
      <c r="AC1117" s="56">
        <v>55.2</v>
      </c>
      <c r="AD1117" s="56">
        <v>601</v>
      </c>
      <c r="AF1117" s="56">
        <v>475</v>
      </c>
      <c r="AH1117" s="56">
        <v>701</v>
      </c>
      <c r="AI1117" s="56" t="s">
        <v>2148</v>
      </c>
      <c r="AJ1117" s="56">
        <v>801</v>
      </c>
      <c r="AK1117" s="56" t="s">
        <v>2148</v>
      </c>
      <c r="AL1117" s="56">
        <v>801</v>
      </c>
      <c r="AM1117" s="56" t="s">
        <v>2148</v>
      </c>
      <c r="AN1117" s="56">
        <v>801</v>
      </c>
      <c r="AO1117" s="56" t="s">
        <v>2148</v>
      </c>
      <c r="AP1117" s="56">
        <v>801</v>
      </c>
      <c r="AQ1117" s="56" t="s">
        <v>2148</v>
      </c>
      <c r="AR1117" s="56">
        <v>801</v>
      </c>
      <c r="AS1117" s="56" t="s">
        <v>2148</v>
      </c>
      <c r="AT1117" s="56">
        <v>801</v>
      </c>
      <c r="AU1117" s="56" t="s">
        <v>2148</v>
      </c>
      <c r="AV1117" s="56">
        <v>801</v>
      </c>
      <c r="AW1117" s="56" t="s">
        <v>2148</v>
      </c>
      <c r="AX1117" s="56">
        <v>601</v>
      </c>
      <c r="AZ1117" s="56">
        <v>1100.5</v>
      </c>
      <c r="BB1117" s="56">
        <v>1100.5</v>
      </c>
    </row>
    <row r="1118" spans="1:54" ht="16" x14ac:dyDescent="0.2">
      <c r="A1118" s="56">
        <v>1117</v>
      </c>
      <c r="B1118" s="56" t="s">
        <v>65</v>
      </c>
      <c r="C1118" s="56" t="s">
        <v>65</v>
      </c>
      <c r="D1118" s="56" t="s">
        <v>818</v>
      </c>
      <c r="E1118" s="56" t="s">
        <v>109</v>
      </c>
      <c r="F1118" s="56" t="s">
        <v>47</v>
      </c>
      <c r="G1118" s="56" t="s">
        <v>58</v>
      </c>
      <c r="H1118" s="56" t="s">
        <v>82</v>
      </c>
      <c r="I1118" s="56" t="s">
        <v>63</v>
      </c>
      <c r="J1118" s="56" t="s">
        <v>51</v>
      </c>
      <c r="K1118" s="56">
        <v>11.7</v>
      </c>
      <c r="L1118" s="56" t="s">
        <v>52</v>
      </c>
      <c r="M1118" s="56">
        <v>13.1</v>
      </c>
      <c r="N1118" s="56" t="s">
        <v>52</v>
      </c>
      <c r="O1118" s="56">
        <v>56</v>
      </c>
      <c r="P1118" s="56">
        <v>332</v>
      </c>
      <c r="Q1118" s="56">
        <v>3.4</v>
      </c>
      <c r="R1118" s="56" t="s">
        <v>53</v>
      </c>
      <c r="S1118" s="56">
        <v>21.9</v>
      </c>
      <c r="T1118" s="56">
        <v>689</v>
      </c>
      <c r="U1118" s="56">
        <v>15.7</v>
      </c>
      <c r="V1118" s="56" t="s">
        <v>53</v>
      </c>
      <c r="W1118" s="56">
        <v>16.600000000000001</v>
      </c>
      <c r="X1118" s="56" t="s">
        <v>53</v>
      </c>
      <c r="Y1118" s="56">
        <v>6.9</v>
      </c>
      <c r="Z1118" s="56" t="s">
        <v>53</v>
      </c>
      <c r="AA1118" s="56">
        <v>4.7</v>
      </c>
      <c r="AB1118" s="56" t="s">
        <v>53</v>
      </c>
      <c r="AC1118" s="56">
        <v>18.600000000000001</v>
      </c>
      <c r="AD1118" s="56" t="s">
        <v>53</v>
      </c>
      <c r="AF1118" s="56">
        <v>701</v>
      </c>
      <c r="AG1118" s="56" t="s">
        <v>2148</v>
      </c>
      <c r="AH1118" s="56">
        <v>701</v>
      </c>
      <c r="AI1118" s="56" t="s">
        <v>2148</v>
      </c>
      <c r="AJ1118" s="56">
        <v>332</v>
      </c>
      <c r="AL1118" s="56">
        <v>801</v>
      </c>
      <c r="AM1118" s="56" t="s">
        <v>2148</v>
      </c>
      <c r="AN1118" s="56">
        <v>689</v>
      </c>
      <c r="AP1118" s="56">
        <v>801</v>
      </c>
      <c r="AQ1118" s="56" t="s">
        <v>2148</v>
      </c>
      <c r="AR1118" s="56">
        <v>801</v>
      </c>
      <c r="AS1118" s="56" t="s">
        <v>2148</v>
      </c>
      <c r="AT1118" s="56">
        <v>801</v>
      </c>
      <c r="AU1118" s="56" t="s">
        <v>2148</v>
      </c>
      <c r="AV1118" s="56">
        <v>801</v>
      </c>
      <c r="AW1118" s="56" t="s">
        <v>2148</v>
      </c>
      <c r="AX1118" s="56">
        <v>801</v>
      </c>
      <c r="AY1118" s="56" t="s">
        <v>2148</v>
      </c>
      <c r="AZ1118" s="56">
        <v>1100.5</v>
      </c>
      <c r="BB1118" s="56">
        <v>1100.5</v>
      </c>
    </row>
    <row r="1119" spans="1:54" ht="16" x14ac:dyDescent="0.2">
      <c r="A1119" s="56">
        <v>1118</v>
      </c>
      <c r="B1119" s="56" t="s">
        <v>65</v>
      </c>
      <c r="C1119" s="56" t="s">
        <v>43</v>
      </c>
      <c r="D1119" s="56" t="s">
        <v>720</v>
      </c>
      <c r="E1119" s="56" t="s">
        <v>435</v>
      </c>
      <c r="F1119" s="56" t="s">
        <v>69</v>
      </c>
      <c r="G1119" s="56" t="s">
        <v>58</v>
      </c>
      <c r="H1119" s="56" t="s">
        <v>49</v>
      </c>
      <c r="I1119" s="56" t="s">
        <v>50</v>
      </c>
      <c r="J1119" s="56" t="s">
        <v>64</v>
      </c>
      <c r="K1119" s="56">
        <v>10.4</v>
      </c>
      <c r="L1119" s="56" t="s">
        <v>52</v>
      </c>
      <c r="M1119" s="56">
        <v>7.1</v>
      </c>
      <c r="N1119" s="56" t="s">
        <v>52</v>
      </c>
      <c r="O1119" s="56">
        <v>52.1</v>
      </c>
      <c r="P1119" s="56">
        <v>361</v>
      </c>
      <c r="Q1119" s="56">
        <v>9.6</v>
      </c>
      <c r="R1119" s="56" t="s">
        <v>53</v>
      </c>
      <c r="S1119" s="56">
        <v>3.7</v>
      </c>
      <c r="T1119" s="56" t="s">
        <v>53</v>
      </c>
      <c r="U1119" s="56">
        <v>20.6</v>
      </c>
      <c r="V1119" s="56">
        <v>722</v>
      </c>
      <c r="W1119" s="56">
        <v>15.5</v>
      </c>
      <c r="X1119" s="56" t="s">
        <v>53</v>
      </c>
      <c r="Y1119" s="56">
        <v>46.6</v>
      </c>
      <c r="Z1119" s="56" t="s">
        <v>53</v>
      </c>
      <c r="AA1119" s="56">
        <v>3.5</v>
      </c>
      <c r="AB1119" s="56" t="s">
        <v>53</v>
      </c>
      <c r="AC1119" s="56">
        <v>60.7</v>
      </c>
      <c r="AD1119" s="56" t="s">
        <v>721</v>
      </c>
      <c r="AF1119" s="56">
        <v>701</v>
      </c>
      <c r="AG1119" s="56" t="s">
        <v>2148</v>
      </c>
      <c r="AH1119" s="56">
        <v>701</v>
      </c>
      <c r="AI1119" s="56" t="s">
        <v>2148</v>
      </c>
      <c r="AJ1119" s="56">
        <v>361</v>
      </c>
      <c r="AL1119" s="56">
        <v>801</v>
      </c>
      <c r="AM1119" s="56" t="s">
        <v>2148</v>
      </c>
      <c r="AN1119" s="56">
        <v>801</v>
      </c>
      <c r="AO1119" s="56" t="s">
        <v>2148</v>
      </c>
      <c r="AP1119" s="56">
        <v>722</v>
      </c>
      <c r="AR1119" s="56">
        <v>801</v>
      </c>
      <c r="AS1119" s="56" t="s">
        <v>2148</v>
      </c>
      <c r="AT1119" s="56">
        <v>801</v>
      </c>
      <c r="AU1119" s="56" t="s">
        <v>2148</v>
      </c>
      <c r="AV1119" s="56">
        <v>801</v>
      </c>
      <c r="AW1119" s="56" t="s">
        <v>2148</v>
      </c>
      <c r="AX1119" s="56">
        <v>494</v>
      </c>
      <c r="AY1119" s="56" t="s">
        <v>2147</v>
      </c>
      <c r="AZ1119" s="56">
        <v>1100.5</v>
      </c>
      <c r="BB1119" s="56">
        <v>975.5</v>
      </c>
    </row>
    <row r="1120" spans="1:54" ht="16" x14ac:dyDescent="0.2">
      <c r="A1120" s="56">
        <v>1119</v>
      </c>
      <c r="B1120" s="56" t="s">
        <v>65</v>
      </c>
      <c r="C1120" s="56" t="s">
        <v>65</v>
      </c>
      <c r="D1120" s="56" t="s">
        <v>1000</v>
      </c>
      <c r="E1120" s="56" t="s">
        <v>1001</v>
      </c>
      <c r="F1120" s="56" t="s">
        <v>47</v>
      </c>
      <c r="G1120" s="56" t="s">
        <v>84</v>
      </c>
      <c r="H1120" s="56" t="s">
        <v>82</v>
      </c>
      <c r="I1120" s="56" t="s">
        <v>59</v>
      </c>
      <c r="J1120" s="56" t="s">
        <v>64</v>
      </c>
      <c r="K1120" s="56">
        <v>14.8</v>
      </c>
      <c r="L1120" s="56" t="s">
        <v>52</v>
      </c>
      <c r="M1120" s="56">
        <v>10.8</v>
      </c>
      <c r="N1120" s="56" t="s">
        <v>52</v>
      </c>
      <c r="O1120" s="56">
        <v>23</v>
      </c>
      <c r="P1120" s="56">
        <v>776</v>
      </c>
      <c r="Q1120" s="56">
        <v>3.5</v>
      </c>
      <c r="R1120" s="56" t="s">
        <v>53</v>
      </c>
      <c r="S1120" s="56">
        <v>8.3000000000000007</v>
      </c>
      <c r="T1120" s="56" t="s">
        <v>53</v>
      </c>
      <c r="U1120" s="56">
        <v>2.1</v>
      </c>
      <c r="V1120" s="56" t="s">
        <v>53</v>
      </c>
      <c r="W1120" s="56">
        <v>6.4</v>
      </c>
      <c r="X1120" s="56" t="s">
        <v>53</v>
      </c>
      <c r="Y1120" s="56">
        <v>43.4</v>
      </c>
      <c r="Z1120" s="56" t="s">
        <v>53</v>
      </c>
      <c r="AA1120" s="56">
        <v>71.8</v>
      </c>
      <c r="AB1120" s="56">
        <v>202</v>
      </c>
      <c r="AC1120" s="56">
        <v>37.700000000000003</v>
      </c>
      <c r="AD1120" s="56" t="s">
        <v>53</v>
      </c>
      <c r="AF1120" s="56">
        <v>701</v>
      </c>
      <c r="AG1120" s="56" t="s">
        <v>2148</v>
      </c>
      <c r="AH1120" s="56">
        <v>701</v>
      </c>
      <c r="AI1120" s="56" t="s">
        <v>2148</v>
      </c>
      <c r="AJ1120" s="56">
        <v>776</v>
      </c>
      <c r="AL1120" s="56">
        <v>801</v>
      </c>
      <c r="AM1120" s="56" t="s">
        <v>2148</v>
      </c>
      <c r="AN1120" s="56">
        <v>801</v>
      </c>
      <c r="AO1120" s="56" t="s">
        <v>2148</v>
      </c>
      <c r="AP1120" s="56">
        <v>801</v>
      </c>
      <c r="AQ1120" s="56" t="s">
        <v>2148</v>
      </c>
      <c r="AR1120" s="56">
        <v>801</v>
      </c>
      <c r="AS1120" s="56" t="s">
        <v>2148</v>
      </c>
      <c r="AT1120" s="56">
        <v>801</v>
      </c>
      <c r="AU1120" s="56" t="s">
        <v>2148</v>
      </c>
      <c r="AV1120" s="56">
        <v>202</v>
      </c>
      <c r="AX1120" s="56">
        <v>801</v>
      </c>
      <c r="AY1120" s="56" t="s">
        <v>2148</v>
      </c>
      <c r="AZ1120" s="56">
        <v>1100.5</v>
      </c>
      <c r="BB1120" s="56">
        <v>1100.5</v>
      </c>
    </row>
    <row r="1121" spans="1:54" ht="16" x14ac:dyDescent="0.2">
      <c r="A1121" s="56">
        <v>1120</v>
      </c>
      <c r="B1121" s="56" t="s">
        <v>65</v>
      </c>
      <c r="C1121" s="56" t="s">
        <v>43</v>
      </c>
      <c r="D1121" s="56" t="s">
        <v>819</v>
      </c>
      <c r="E1121" s="56" t="s">
        <v>125</v>
      </c>
      <c r="F1121" s="56" t="s">
        <v>47</v>
      </c>
      <c r="G1121" s="56" t="s">
        <v>48</v>
      </c>
      <c r="H1121" s="56" t="s">
        <v>88</v>
      </c>
      <c r="I1121" s="56" t="s">
        <v>59</v>
      </c>
      <c r="J1121" s="56" t="s">
        <v>51</v>
      </c>
      <c r="K1121" s="56">
        <v>11.7</v>
      </c>
      <c r="L1121" s="56" t="s">
        <v>52</v>
      </c>
      <c r="M1121" s="56">
        <v>25.2</v>
      </c>
      <c r="N1121" s="56">
        <v>535</v>
      </c>
      <c r="O1121" s="56">
        <v>53</v>
      </c>
      <c r="P1121" s="56">
        <v>354</v>
      </c>
      <c r="Q1121" s="56">
        <v>4.0999999999999996</v>
      </c>
      <c r="R1121" s="56" t="s">
        <v>53</v>
      </c>
      <c r="S1121" s="56">
        <v>10.199999999999999</v>
      </c>
      <c r="T1121" s="56" t="s">
        <v>53</v>
      </c>
      <c r="U1121" s="56">
        <v>7.6</v>
      </c>
      <c r="V1121" s="56" t="s">
        <v>53</v>
      </c>
      <c r="W1121" s="56">
        <v>5.9</v>
      </c>
      <c r="X1121" s="56" t="s">
        <v>53</v>
      </c>
      <c r="Y1121" s="56">
        <v>11.7</v>
      </c>
      <c r="Z1121" s="56" t="s">
        <v>53</v>
      </c>
      <c r="AA1121" s="56">
        <v>32.5</v>
      </c>
      <c r="AB1121" s="56">
        <v>522</v>
      </c>
      <c r="AF1121" s="56">
        <v>701</v>
      </c>
      <c r="AG1121" s="56" t="s">
        <v>2148</v>
      </c>
      <c r="AH1121" s="56">
        <v>535</v>
      </c>
      <c r="AJ1121" s="56">
        <v>354</v>
      </c>
      <c r="AL1121" s="56">
        <v>801</v>
      </c>
      <c r="AM1121" s="56" t="s">
        <v>2148</v>
      </c>
      <c r="AN1121" s="56">
        <v>801</v>
      </c>
      <c r="AO1121" s="56" t="s">
        <v>2148</v>
      </c>
      <c r="AP1121" s="56">
        <v>801</v>
      </c>
      <c r="AQ1121" s="56" t="s">
        <v>2148</v>
      </c>
      <c r="AR1121" s="56">
        <v>801</v>
      </c>
      <c r="AS1121" s="56" t="s">
        <v>2148</v>
      </c>
      <c r="AT1121" s="56">
        <v>801</v>
      </c>
      <c r="AU1121" s="56" t="s">
        <v>2148</v>
      </c>
      <c r="AV1121" s="56">
        <v>522</v>
      </c>
      <c r="AZ1121" s="56">
        <v>1100.5</v>
      </c>
      <c r="BB1121" s="56">
        <v>975.5</v>
      </c>
    </row>
    <row r="1122" spans="1:54" ht="16" x14ac:dyDescent="0.2">
      <c r="A1122" s="56">
        <v>1121</v>
      </c>
      <c r="B1122" s="56" t="s">
        <v>65</v>
      </c>
      <c r="C1122" s="56" t="s">
        <v>65</v>
      </c>
      <c r="D1122" s="56" t="s">
        <v>978</v>
      </c>
      <c r="E1122" s="56" t="s">
        <v>144</v>
      </c>
      <c r="F1122" s="56" t="s">
        <v>47</v>
      </c>
      <c r="G1122" s="56" t="s">
        <v>58</v>
      </c>
      <c r="H1122" s="56" t="s">
        <v>62</v>
      </c>
      <c r="I1122" s="56" t="s">
        <v>50</v>
      </c>
      <c r="J1122" s="56" t="s">
        <v>64</v>
      </c>
      <c r="K1122" s="56">
        <v>14.4</v>
      </c>
      <c r="L1122" s="56" t="s">
        <v>52</v>
      </c>
      <c r="M1122" s="56">
        <v>11.7</v>
      </c>
      <c r="N1122" s="56" t="s">
        <v>52</v>
      </c>
      <c r="O1122" s="56">
        <v>9.1</v>
      </c>
      <c r="P1122" s="56" t="s">
        <v>53</v>
      </c>
      <c r="Q1122" s="56">
        <v>13.2</v>
      </c>
      <c r="R1122" s="56" t="s">
        <v>53</v>
      </c>
      <c r="S1122" s="56">
        <v>27.4</v>
      </c>
      <c r="T1122" s="56">
        <v>619</v>
      </c>
      <c r="U1122" s="56">
        <v>1.9</v>
      </c>
      <c r="V1122" s="56" t="s">
        <v>53</v>
      </c>
      <c r="W1122" s="56">
        <v>1.7</v>
      </c>
      <c r="X1122" s="56" t="s">
        <v>53</v>
      </c>
      <c r="Y1122" s="56">
        <v>46.4</v>
      </c>
      <c r="Z1122" s="56" t="s">
        <v>53</v>
      </c>
      <c r="AA1122" s="56">
        <v>2.5</v>
      </c>
      <c r="AB1122" s="56" t="s">
        <v>53</v>
      </c>
      <c r="AC1122" s="56">
        <v>29.4</v>
      </c>
      <c r="AD1122" s="56" t="s">
        <v>53</v>
      </c>
      <c r="AF1122" s="56">
        <v>701</v>
      </c>
      <c r="AG1122" s="56" t="s">
        <v>2148</v>
      </c>
      <c r="AH1122" s="56">
        <v>701</v>
      </c>
      <c r="AI1122" s="56" t="s">
        <v>2148</v>
      </c>
      <c r="AJ1122" s="56">
        <v>801</v>
      </c>
      <c r="AK1122" s="56" t="s">
        <v>2148</v>
      </c>
      <c r="AL1122" s="56">
        <v>801</v>
      </c>
      <c r="AM1122" s="56" t="s">
        <v>2148</v>
      </c>
      <c r="AN1122" s="56">
        <v>619</v>
      </c>
      <c r="AP1122" s="56">
        <v>801</v>
      </c>
      <c r="AQ1122" s="56" t="s">
        <v>2148</v>
      </c>
      <c r="AR1122" s="56">
        <v>801</v>
      </c>
      <c r="AS1122" s="56" t="s">
        <v>2148</v>
      </c>
      <c r="AT1122" s="56">
        <v>801</v>
      </c>
      <c r="AU1122" s="56" t="s">
        <v>2148</v>
      </c>
      <c r="AV1122" s="56">
        <v>801</v>
      </c>
      <c r="AW1122" s="56" t="s">
        <v>2148</v>
      </c>
      <c r="AX1122" s="56">
        <v>801</v>
      </c>
      <c r="AY1122" s="56" t="s">
        <v>2148</v>
      </c>
      <c r="AZ1122" s="56">
        <v>1100.5</v>
      </c>
      <c r="BB1122" s="56">
        <v>1100.5</v>
      </c>
    </row>
    <row r="1123" spans="1:54" ht="16" x14ac:dyDescent="0.2">
      <c r="A1123" s="56">
        <v>1122</v>
      </c>
      <c r="B1123" s="56" t="s">
        <v>65</v>
      </c>
      <c r="C1123" s="56" t="s">
        <v>65</v>
      </c>
      <c r="D1123" s="56" t="s">
        <v>1326</v>
      </c>
      <c r="E1123" s="56" t="s">
        <v>490</v>
      </c>
      <c r="F1123" s="56" t="s">
        <v>47</v>
      </c>
      <c r="G1123" s="56" t="s">
        <v>84</v>
      </c>
      <c r="H1123" s="56" t="s">
        <v>82</v>
      </c>
      <c r="I1123" s="56" t="s">
        <v>63</v>
      </c>
      <c r="J1123" s="56" t="s">
        <v>64</v>
      </c>
      <c r="K1123" s="56">
        <v>24.1</v>
      </c>
      <c r="L1123" s="56">
        <v>529</v>
      </c>
      <c r="M1123" s="56">
        <v>9.6999999999999993</v>
      </c>
      <c r="N1123" s="56" t="s">
        <v>52</v>
      </c>
      <c r="O1123" s="56">
        <v>11.1</v>
      </c>
      <c r="P1123" s="56" t="s">
        <v>53</v>
      </c>
      <c r="Q1123" s="56">
        <v>2.8</v>
      </c>
      <c r="R1123" s="56" t="s">
        <v>53</v>
      </c>
      <c r="S1123" s="56">
        <v>3.3</v>
      </c>
      <c r="T1123" s="56" t="s">
        <v>53</v>
      </c>
      <c r="U1123" s="56">
        <v>2.2000000000000002</v>
      </c>
      <c r="V1123" s="56" t="s">
        <v>53</v>
      </c>
      <c r="W1123" s="56">
        <v>6.6</v>
      </c>
      <c r="X1123" s="56" t="s">
        <v>53</v>
      </c>
      <c r="Y1123" s="56">
        <v>24.7</v>
      </c>
      <c r="Z1123" s="56" t="s">
        <v>53</v>
      </c>
      <c r="AA1123" s="56">
        <v>28.8</v>
      </c>
      <c r="AB1123" s="56">
        <v>580</v>
      </c>
      <c r="AC1123" s="56">
        <v>34.9</v>
      </c>
      <c r="AD1123" s="56" t="s">
        <v>53</v>
      </c>
      <c r="AF1123" s="56">
        <v>529</v>
      </c>
      <c r="AH1123" s="56">
        <v>701</v>
      </c>
      <c r="AI1123" s="56" t="s">
        <v>2148</v>
      </c>
      <c r="AJ1123" s="56">
        <v>801</v>
      </c>
      <c r="AK1123" s="56" t="s">
        <v>2148</v>
      </c>
      <c r="AL1123" s="56">
        <v>801</v>
      </c>
      <c r="AM1123" s="56" t="s">
        <v>2148</v>
      </c>
      <c r="AN1123" s="56">
        <v>801</v>
      </c>
      <c r="AO1123" s="56" t="s">
        <v>2148</v>
      </c>
      <c r="AP1123" s="56">
        <v>801</v>
      </c>
      <c r="AQ1123" s="56" t="s">
        <v>2148</v>
      </c>
      <c r="AR1123" s="56">
        <v>801</v>
      </c>
      <c r="AS1123" s="56" t="s">
        <v>2148</v>
      </c>
      <c r="AT1123" s="56">
        <v>801</v>
      </c>
      <c r="AU1123" s="56" t="s">
        <v>2148</v>
      </c>
      <c r="AV1123" s="56">
        <v>580</v>
      </c>
      <c r="AX1123" s="56">
        <v>801</v>
      </c>
      <c r="AY1123" s="56" t="s">
        <v>2148</v>
      </c>
      <c r="AZ1123" s="56">
        <v>1100.5</v>
      </c>
      <c r="BB1123" s="56">
        <v>1100.5</v>
      </c>
    </row>
    <row r="1124" spans="1:54" ht="16" x14ac:dyDescent="0.2">
      <c r="A1124" s="56">
        <v>1123</v>
      </c>
      <c r="B1124" s="56" t="s">
        <v>65</v>
      </c>
      <c r="C1124" s="56" t="s">
        <v>65</v>
      </c>
      <c r="D1124" s="56" t="s">
        <v>1184</v>
      </c>
      <c r="E1124" s="56" t="s">
        <v>144</v>
      </c>
      <c r="F1124" s="56" t="s">
        <v>47</v>
      </c>
      <c r="G1124" s="56" t="s">
        <v>77</v>
      </c>
      <c r="H1124" s="56" t="s">
        <v>62</v>
      </c>
      <c r="I1124" s="56" t="s">
        <v>50</v>
      </c>
      <c r="J1124" s="56" t="s">
        <v>51</v>
      </c>
      <c r="K1124" s="56">
        <v>19</v>
      </c>
      <c r="L1124" s="56">
        <v>647</v>
      </c>
      <c r="M1124" s="56">
        <v>25.8</v>
      </c>
      <c r="N1124" s="56">
        <v>526</v>
      </c>
      <c r="O1124" s="56">
        <v>11.9</v>
      </c>
      <c r="P1124" s="56" t="s">
        <v>53</v>
      </c>
      <c r="Q1124" s="56">
        <v>5.5</v>
      </c>
      <c r="R1124" s="56" t="s">
        <v>53</v>
      </c>
      <c r="S1124" s="56">
        <v>17.5</v>
      </c>
      <c r="T1124" s="56">
        <v>758</v>
      </c>
      <c r="U1124" s="56">
        <v>6.3</v>
      </c>
      <c r="V1124" s="56" t="s">
        <v>53</v>
      </c>
      <c r="W1124" s="56">
        <v>4.9000000000000004</v>
      </c>
      <c r="X1124" s="56" t="s">
        <v>53</v>
      </c>
      <c r="Y1124" s="56">
        <v>37.1</v>
      </c>
      <c r="Z1124" s="56" t="s">
        <v>53</v>
      </c>
      <c r="AA1124" s="56">
        <v>8.8000000000000007</v>
      </c>
      <c r="AB1124" s="56" t="s">
        <v>53</v>
      </c>
      <c r="AC1124" s="56">
        <v>36.4</v>
      </c>
      <c r="AD1124" s="56" t="s">
        <v>53</v>
      </c>
      <c r="AF1124" s="56">
        <v>647</v>
      </c>
      <c r="AH1124" s="56">
        <v>526</v>
      </c>
      <c r="AJ1124" s="56">
        <v>801</v>
      </c>
      <c r="AK1124" s="56" t="s">
        <v>2148</v>
      </c>
      <c r="AL1124" s="56">
        <v>801</v>
      </c>
      <c r="AM1124" s="56" t="s">
        <v>2148</v>
      </c>
      <c r="AN1124" s="56">
        <v>758</v>
      </c>
      <c r="AP1124" s="56">
        <v>801</v>
      </c>
      <c r="AQ1124" s="56" t="s">
        <v>2148</v>
      </c>
      <c r="AR1124" s="56">
        <v>801</v>
      </c>
      <c r="AS1124" s="56" t="s">
        <v>2148</v>
      </c>
      <c r="AT1124" s="56">
        <v>801</v>
      </c>
      <c r="AU1124" s="56" t="s">
        <v>2148</v>
      </c>
      <c r="AV1124" s="56">
        <v>801</v>
      </c>
      <c r="AW1124" s="56" t="s">
        <v>2148</v>
      </c>
      <c r="AX1124" s="56">
        <v>801</v>
      </c>
      <c r="AY1124" s="56" t="s">
        <v>2148</v>
      </c>
      <c r="AZ1124" s="56">
        <v>1100.5</v>
      </c>
      <c r="BB1124" s="56">
        <v>1100.5</v>
      </c>
    </row>
    <row r="1125" spans="1:54" ht="16" x14ac:dyDescent="0.2">
      <c r="A1125" s="56">
        <v>1124</v>
      </c>
      <c r="B1125" s="56" t="s">
        <v>65</v>
      </c>
      <c r="C1125" s="56" t="s">
        <v>65</v>
      </c>
      <c r="D1125" s="56" t="s">
        <v>489</v>
      </c>
      <c r="E1125" s="56" t="s">
        <v>490</v>
      </c>
      <c r="F1125" s="56" t="s">
        <v>47</v>
      </c>
      <c r="G1125" s="56" t="s">
        <v>58</v>
      </c>
      <c r="H1125" s="56" t="s">
        <v>62</v>
      </c>
      <c r="I1125" s="56" t="s">
        <v>59</v>
      </c>
      <c r="J1125" s="56" t="s">
        <v>51</v>
      </c>
      <c r="K1125" s="56">
        <v>7.8</v>
      </c>
      <c r="L1125" s="56" t="s">
        <v>52</v>
      </c>
      <c r="M1125" s="56">
        <v>8.8000000000000007</v>
      </c>
      <c r="N1125" s="56" t="s">
        <v>52</v>
      </c>
      <c r="O1125" s="56">
        <v>87.6</v>
      </c>
      <c r="P1125" s="56">
        <v>114</v>
      </c>
      <c r="Q1125" s="56">
        <v>2.4</v>
      </c>
      <c r="R1125" s="56" t="s">
        <v>53</v>
      </c>
      <c r="S1125" s="56">
        <v>5.0999999999999996</v>
      </c>
      <c r="T1125" s="56" t="s">
        <v>53</v>
      </c>
      <c r="U1125" s="56">
        <v>5.2</v>
      </c>
      <c r="V1125" s="56" t="s">
        <v>53</v>
      </c>
      <c r="W1125" s="56">
        <v>9.3000000000000007</v>
      </c>
      <c r="X1125" s="56" t="s">
        <v>53</v>
      </c>
      <c r="Y1125" s="56">
        <v>7.4</v>
      </c>
      <c r="Z1125" s="56" t="s">
        <v>53</v>
      </c>
      <c r="AA1125" s="56">
        <v>12.9</v>
      </c>
      <c r="AB1125" s="56" t="s">
        <v>53</v>
      </c>
      <c r="AC1125" s="56">
        <v>15.9</v>
      </c>
      <c r="AD1125" s="56" t="s">
        <v>53</v>
      </c>
      <c r="AF1125" s="56">
        <v>701</v>
      </c>
      <c r="AG1125" s="56" t="s">
        <v>2148</v>
      </c>
      <c r="AH1125" s="56">
        <v>701</v>
      </c>
      <c r="AI1125" s="56" t="s">
        <v>2148</v>
      </c>
      <c r="AJ1125" s="56">
        <v>114</v>
      </c>
      <c r="AL1125" s="56">
        <v>801</v>
      </c>
      <c r="AM1125" s="56" t="s">
        <v>2148</v>
      </c>
      <c r="AN1125" s="56">
        <v>801</v>
      </c>
      <c r="AO1125" s="56" t="s">
        <v>2148</v>
      </c>
      <c r="AP1125" s="56">
        <v>801</v>
      </c>
      <c r="AQ1125" s="56" t="s">
        <v>2148</v>
      </c>
      <c r="AR1125" s="56">
        <v>801</v>
      </c>
      <c r="AS1125" s="56" t="s">
        <v>2148</v>
      </c>
      <c r="AT1125" s="56">
        <v>801</v>
      </c>
      <c r="AU1125" s="56" t="s">
        <v>2148</v>
      </c>
      <c r="AV1125" s="56">
        <v>801</v>
      </c>
      <c r="AW1125" s="56" t="s">
        <v>2148</v>
      </c>
      <c r="AX1125" s="56">
        <v>801</v>
      </c>
      <c r="AY1125" s="56" t="s">
        <v>2148</v>
      </c>
      <c r="AZ1125" s="56">
        <v>1100.5</v>
      </c>
      <c r="BB1125" s="56">
        <v>1100.5</v>
      </c>
    </row>
    <row r="1126" spans="1:54" ht="16" x14ac:dyDescent="0.2">
      <c r="A1126" s="56">
        <v>1125</v>
      </c>
      <c r="B1126" s="56" t="s">
        <v>65</v>
      </c>
      <c r="C1126" s="56" t="s">
        <v>43</v>
      </c>
      <c r="D1126" s="56" t="s">
        <v>1418</v>
      </c>
      <c r="E1126" s="56" t="s">
        <v>125</v>
      </c>
      <c r="F1126" s="56" t="s">
        <v>47</v>
      </c>
      <c r="G1126" s="56" t="s">
        <v>84</v>
      </c>
      <c r="H1126" s="56" t="s">
        <v>82</v>
      </c>
      <c r="I1126" s="56" t="s">
        <v>63</v>
      </c>
      <c r="J1126" s="56" t="s">
        <v>64</v>
      </c>
      <c r="K1126" s="56">
        <v>27.4</v>
      </c>
      <c r="L1126" s="56">
        <v>457</v>
      </c>
      <c r="M1126" s="56">
        <v>14.9</v>
      </c>
      <c r="N1126" s="56" t="s">
        <v>52</v>
      </c>
      <c r="O1126" s="56">
        <v>29.9</v>
      </c>
      <c r="P1126" s="56">
        <v>635</v>
      </c>
      <c r="Q1126" s="56">
        <v>1.4</v>
      </c>
      <c r="R1126" s="56" t="s">
        <v>53</v>
      </c>
      <c r="U1126" s="56">
        <v>10.8</v>
      </c>
      <c r="V1126" s="56" t="s">
        <v>53</v>
      </c>
      <c r="W1126" s="56">
        <v>8.3000000000000007</v>
      </c>
      <c r="X1126" s="56" t="s">
        <v>53</v>
      </c>
      <c r="Y1126" s="56">
        <v>27</v>
      </c>
      <c r="Z1126" s="56" t="s">
        <v>53</v>
      </c>
      <c r="AA1126" s="56">
        <v>15.2</v>
      </c>
      <c r="AB1126" s="56" t="s">
        <v>53</v>
      </c>
      <c r="AC1126" s="56">
        <v>18.8</v>
      </c>
      <c r="AD1126" s="56" t="s">
        <v>53</v>
      </c>
      <c r="AF1126" s="56">
        <v>457</v>
      </c>
      <c r="AH1126" s="56">
        <v>701</v>
      </c>
      <c r="AI1126" s="56" t="s">
        <v>2148</v>
      </c>
      <c r="AJ1126" s="56">
        <v>635</v>
      </c>
      <c r="AL1126" s="56">
        <v>801</v>
      </c>
      <c r="AM1126" s="56" t="s">
        <v>2148</v>
      </c>
      <c r="AP1126" s="56">
        <v>801</v>
      </c>
      <c r="AQ1126" s="56" t="s">
        <v>2148</v>
      </c>
      <c r="AR1126" s="56">
        <v>801</v>
      </c>
      <c r="AS1126" s="56" t="s">
        <v>2148</v>
      </c>
      <c r="AT1126" s="56">
        <v>801</v>
      </c>
      <c r="AU1126" s="56" t="s">
        <v>2148</v>
      </c>
      <c r="AV1126" s="56">
        <v>801</v>
      </c>
      <c r="AW1126" s="56" t="s">
        <v>2148</v>
      </c>
      <c r="AX1126" s="56">
        <v>801</v>
      </c>
      <c r="AY1126" s="56" t="s">
        <v>2148</v>
      </c>
      <c r="AZ1126" s="56">
        <v>1100.5</v>
      </c>
      <c r="BB1126" s="56">
        <v>975.5</v>
      </c>
    </row>
    <row r="1127" spans="1:54" ht="16" x14ac:dyDescent="0.2">
      <c r="A1127" s="56">
        <v>1126</v>
      </c>
      <c r="B1127" s="56" t="s">
        <v>65</v>
      </c>
      <c r="C1127" s="56" t="s">
        <v>44</v>
      </c>
      <c r="D1127" s="56" t="s">
        <v>904</v>
      </c>
      <c r="E1127" s="56" t="s">
        <v>905</v>
      </c>
      <c r="F1127" s="56" t="s">
        <v>47</v>
      </c>
      <c r="G1127" s="56" t="s">
        <v>58</v>
      </c>
      <c r="H1127" s="56" t="s">
        <v>62</v>
      </c>
      <c r="I1127" s="56" t="s">
        <v>63</v>
      </c>
      <c r="J1127" s="56" t="s">
        <v>51</v>
      </c>
      <c r="K1127" s="56">
        <v>13.2</v>
      </c>
      <c r="L1127" s="56" t="s">
        <v>52</v>
      </c>
      <c r="M1127" s="56">
        <v>22.2</v>
      </c>
      <c r="N1127" s="56">
        <v>598</v>
      </c>
      <c r="O1127" s="56">
        <v>84.2</v>
      </c>
      <c r="P1127" s="56">
        <v>145</v>
      </c>
      <c r="Q1127" s="56">
        <v>1.4</v>
      </c>
      <c r="R1127" s="56" t="s">
        <v>53</v>
      </c>
      <c r="S1127" s="56">
        <v>17.100000000000001</v>
      </c>
      <c r="T1127" s="56">
        <v>765</v>
      </c>
      <c r="U1127" s="56">
        <v>2.9</v>
      </c>
      <c r="V1127" s="56" t="s">
        <v>53</v>
      </c>
      <c r="W1127" s="56">
        <v>2.4</v>
      </c>
      <c r="X1127" s="56" t="s">
        <v>53</v>
      </c>
      <c r="Y1127" s="56">
        <v>3.6</v>
      </c>
      <c r="Z1127" s="56" t="s">
        <v>53</v>
      </c>
      <c r="AA1127" s="56">
        <v>7</v>
      </c>
      <c r="AB1127" s="56" t="s">
        <v>53</v>
      </c>
      <c r="AC1127" s="56">
        <v>7.4</v>
      </c>
      <c r="AD1127" s="56" t="s">
        <v>53</v>
      </c>
      <c r="AF1127" s="56">
        <v>701</v>
      </c>
      <c r="AG1127" s="56" t="s">
        <v>2148</v>
      </c>
      <c r="AH1127" s="56">
        <v>598</v>
      </c>
      <c r="AJ1127" s="56">
        <v>145</v>
      </c>
      <c r="AL1127" s="56">
        <v>801</v>
      </c>
      <c r="AM1127" s="56" t="s">
        <v>2148</v>
      </c>
      <c r="AN1127" s="56">
        <v>765</v>
      </c>
      <c r="AP1127" s="56">
        <v>801</v>
      </c>
      <c r="AQ1127" s="56" t="s">
        <v>2148</v>
      </c>
      <c r="AR1127" s="56">
        <v>801</v>
      </c>
      <c r="AS1127" s="56" t="s">
        <v>2148</v>
      </c>
      <c r="AT1127" s="56">
        <v>801</v>
      </c>
      <c r="AU1127" s="56" t="s">
        <v>2148</v>
      </c>
      <c r="AV1127" s="56">
        <v>801</v>
      </c>
      <c r="AW1127" s="56" t="s">
        <v>2148</v>
      </c>
      <c r="AX1127" s="56">
        <v>801</v>
      </c>
      <c r="AY1127" s="56" t="s">
        <v>2148</v>
      </c>
      <c r="AZ1127" s="56">
        <v>1100.5</v>
      </c>
      <c r="BB1127" s="56">
        <v>875.5</v>
      </c>
    </row>
    <row r="1128" spans="1:54" ht="16" x14ac:dyDescent="0.2">
      <c r="A1128" s="56">
        <v>1127</v>
      </c>
      <c r="B1128" s="56" t="s">
        <v>65</v>
      </c>
      <c r="C1128" s="56" t="s">
        <v>65</v>
      </c>
      <c r="D1128" s="56" t="s">
        <v>1015</v>
      </c>
      <c r="E1128" s="56" t="s">
        <v>287</v>
      </c>
      <c r="F1128" s="56" t="s">
        <v>47</v>
      </c>
      <c r="G1128" s="56" t="s">
        <v>58</v>
      </c>
      <c r="H1128" s="56" t="s">
        <v>62</v>
      </c>
      <c r="I1128" s="56" t="s">
        <v>50</v>
      </c>
      <c r="J1128" s="56" t="s">
        <v>51</v>
      </c>
      <c r="K1128" s="56">
        <v>15.2</v>
      </c>
      <c r="L1128" s="56" t="s">
        <v>52</v>
      </c>
      <c r="M1128" s="56">
        <v>12.1</v>
      </c>
      <c r="N1128" s="56" t="s">
        <v>52</v>
      </c>
      <c r="O1128" s="56">
        <v>59.1</v>
      </c>
      <c r="P1128" s="56">
        <v>305</v>
      </c>
      <c r="Q1128" s="56">
        <v>3.6</v>
      </c>
      <c r="R1128" s="56" t="s">
        <v>53</v>
      </c>
      <c r="S1128" s="56">
        <v>1.6</v>
      </c>
      <c r="T1128" s="56" t="s">
        <v>53</v>
      </c>
      <c r="U1128" s="56">
        <v>1.8</v>
      </c>
      <c r="V1128" s="56" t="s">
        <v>53</v>
      </c>
      <c r="W1128" s="56">
        <v>1.6</v>
      </c>
      <c r="X1128" s="56" t="s">
        <v>53</v>
      </c>
      <c r="Y1128" s="56">
        <v>23.9</v>
      </c>
      <c r="Z1128" s="56" t="s">
        <v>53</v>
      </c>
      <c r="AA1128" s="56">
        <v>4.5999999999999996</v>
      </c>
      <c r="AB1128" s="56" t="s">
        <v>53</v>
      </c>
      <c r="AC1128" s="56">
        <v>53.2</v>
      </c>
      <c r="AD1128" s="56" t="s">
        <v>1016</v>
      </c>
      <c r="AF1128" s="56">
        <v>701</v>
      </c>
      <c r="AG1128" s="56" t="s">
        <v>2148</v>
      </c>
      <c r="AH1128" s="56">
        <v>701</v>
      </c>
      <c r="AI1128" s="56" t="s">
        <v>2148</v>
      </c>
      <c r="AJ1128" s="56">
        <v>305</v>
      </c>
      <c r="AL1128" s="56">
        <v>801</v>
      </c>
      <c r="AM1128" s="56" t="s">
        <v>2148</v>
      </c>
      <c r="AN1128" s="56">
        <v>801</v>
      </c>
      <c r="AO1128" s="56" t="s">
        <v>2148</v>
      </c>
      <c r="AP1128" s="56">
        <v>801</v>
      </c>
      <c r="AQ1128" s="56" t="s">
        <v>2148</v>
      </c>
      <c r="AR1128" s="56">
        <v>801</v>
      </c>
      <c r="AS1128" s="56" t="s">
        <v>2148</v>
      </c>
      <c r="AT1128" s="56">
        <v>801</v>
      </c>
      <c r="AU1128" s="56" t="s">
        <v>2148</v>
      </c>
      <c r="AV1128" s="56">
        <v>801</v>
      </c>
      <c r="AW1128" s="56" t="s">
        <v>2148</v>
      </c>
      <c r="AX1128" s="56">
        <v>641</v>
      </c>
      <c r="AY1128" s="56" t="s">
        <v>2147</v>
      </c>
      <c r="AZ1128" s="56">
        <v>1100.5</v>
      </c>
      <c r="BB1128" s="56">
        <v>1100.5</v>
      </c>
    </row>
    <row r="1129" spans="1:54" ht="16" x14ac:dyDescent="0.2">
      <c r="A1129" s="56">
        <v>1128</v>
      </c>
      <c r="B1129" s="56" t="s">
        <v>65</v>
      </c>
      <c r="C1129" s="56" t="s">
        <v>89</v>
      </c>
      <c r="D1129" s="56" t="s">
        <v>744</v>
      </c>
      <c r="E1129" s="56" t="s">
        <v>490</v>
      </c>
      <c r="F1129" s="56" t="s">
        <v>47</v>
      </c>
      <c r="G1129" s="56" t="s">
        <v>58</v>
      </c>
      <c r="H1129" s="56" t="s">
        <v>62</v>
      </c>
      <c r="I1129" s="56" t="s">
        <v>50</v>
      </c>
      <c r="J1129" s="56" t="s">
        <v>51</v>
      </c>
      <c r="K1129" s="56">
        <v>10.7</v>
      </c>
      <c r="L1129" s="56" t="s">
        <v>52</v>
      </c>
      <c r="M1129" s="56">
        <v>12.7</v>
      </c>
      <c r="N1129" s="56" t="s">
        <v>52</v>
      </c>
      <c r="O1129" s="56">
        <v>83.9</v>
      </c>
      <c r="P1129" s="56">
        <v>146</v>
      </c>
      <c r="Q1129" s="56">
        <v>2.8</v>
      </c>
      <c r="R1129" s="56" t="s">
        <v>53</v>
      </c>
      <c r="S1129" s="56">
        <v>4.8</v>
      </c>
      <c r="T1129" s="56" t="s">
        <v>53</v>
      </c>
      <c r="U1129" s="56">
        <v>4.5</v>
      </c>
      <c r="V1129" s="56" t="s">
        <v>53</v>
      </c>
      <c r="W1129" s="56">
        <v>8.8000000000000007</v>
      </c>
      <c r="X1129" s="56" t="s">
        <v>53</v>
      </c>
      <c r="Y1129" s="56">
        <v>17.7</v>
      </c>
      <c r="Z1129" s="56" t="s">
        <v>53</v>
      </c>
      <c r="AA1129" s="56">
        <v>27.6</v>
      </c>
      <c r="AB1129" s="56">
        <v>601</v>
      </c>
      <c r="AC1129" s="56">
        <v>28.5</v>
      </c>
      <c r="AD1129" s="56" t="s">
        <v>53</v>
      </c>
      <c r="AF1129" s="56">
        <v>701</v>
      </c>
      <c r="AG1129" s="56" t="s">
        <v>2148</v>
      </c>
      <c r="AH1129" s="56">
        <v>701</v>
      </c>
      <c r="AI1129" s="56" t="s">
        <v>2148</v>
      </c>
      <c r="AJ1129" s="56">
        <v>146</v>
      </c>
      <c r="AL1129" s="56">
        <v>801</v>
      </c>
      <c r="AM1129" s="56" t="s">
        <v>2148</v>
      </c>
      <c r="AN1129" s="56">
        <v>801</v>
      </c>
      <c r="AO1129" s="56" t="s">
        <v>2148</v>
      </c>
      <c r="AP1129" s="56">
        <v>801</v>
      </c>
      <c r="AQ1129" s="56" t="s">
        <v>2148</v>
      </c>
      <c r="AR1129" s="56">
        <v>801</v>
      </c>
      <c r="AS1129" s="56" t="s">
        <v>2148</v>
      </c>
      <c r="AT1129" s="56">
        <v>801</v>
      </c>
      <c r="AU1129" s="56" t="s">
        <v>2148</v>
      </c>
      <c r="AV1129" s="56">
        <v>601</v>
      </c>
      <c r="AX1129" s="56">
        <v>801</v>
      </c>
      <c r="AY1129" s="56" t="s">
        <v>2148</v>
      </c>
      <c r="AZ1129" s="56">
        <v>1100.5</v>
      </c>
      <c r="BB1129" s="56">
        <v>925.5</v>
      </c>
    </row>
    <row r="1130" spans="1:54" ht="16" x14ac:dyDescent="0.2">
      <c r="A1130" s="56">
        <v>1129</v>
      </c>
      <c r="B1130" s="56" t="s">
        <v>65</v>
      </c>
      <c r="C1130" s="56" t="s">
        <v>65</v>
      </c>
      <c r="D1130" s="56" t="s">
        <v>862</v>
      </c>
      <c r="E1130" s="56" t="s">
        <v>435</v>
      </c>
      <c r="F1130" s="56" t="s">
        <v>69</v>
      </c>
      <c r="G1130" s="56" t="s">
        <v>84</v>
      </c>
      <c r="H1130" s="56" t="s">
        <v>49</v>
      </c>
      <c r="I1130" s="56" t="s">
        <v>50</v>
      </c>
      <c r="J1130" s="56" t="s">
        <v>64</v>
      </c>
      <c r="K1130" s="56">
        <v>12.5</v>
      </c>
      <c r="L1130" s="56" t="s">
        <v>52</v>
      </c>
      <c r="M1130" s="56">
        <v>16.899999999999999</v>
      </c>
      <c r="N1130" s="56" t="s">
        <v>52</v>
      </c>
      <c r="O1130" s="56">
        <v>11.5</v>
      </c>
      <c r="P1130" s="56" t="s">
        <v>53</v>
      </c>
      <c r="Q1130" s="56">
        <v>9.4</v>
      </c>
      <c r="R1130" s="56" t="s">
        <v>53</v>
      </c>
      <c r="S1130" s="56">
        <v>24.2</v>
      </c>
      <c r="T1130" s="56">
        <v>660</v>
      </c>
      <c r="U1130" s="56">
        <v>20.3</v>
      </c>
      <c r="V1130" s="56">
        <v>727</v>
      </c>
      <c r="W1130" s="56">
        <v>26.4</v>
      </c>
      <c r="X1130" s="56">
        <v>667</v>
      </c>
      <c r="Y1130" s="56">
        <v>65.3</v>
      </c>
      <c r="Z1130" s="56">
        <v>619</v>
      </c>
      <c r="AA1130" s="56">
        <v>14.5</v>
      </c>
      <c r="AB1130" s="56" t="s">
        <v>53</v>
      </c>
      <c r="AC1130" s="56">
        <v>64</v>
      </c>
      <c r="AD1130" s="56" t="s">
        <v>831</v>
      </c>
      <c r="AF1130" s="56">
        <v>701</v>
      </c>
      <c r="AG1130" s="56" t="s">
        <v>2148</v>
      </c>
      <c r="AH1130" s="56">
        <v>701</v>
      </c>
      <c r="AI1130" s="56" t="s">
        <v>2148</v>
      </c>
      <c r="AJ1130" s="56">
        <v>801</v>
      </c>
      <c r="AK1130" s="56" t="s">
        <v>2148</v>
      </c>
      <c r="AL1130" s="56">
        <v>801</v>
      </c>
      <c r="AM1130" s="56" t="s">
        <v>2148</v>
      </c>
      <c r="AN1130" s="56">
        <v>660</v>
      </c>
      <c r="AP1130" s="56">
        <v>727</v>
      </c>
      <c r="AR1130" s="56">
        <v>667</v>
      </c>
      <c r="AT1130" s="56">
        <v>619</v>
      </c>
      <c r="AV1130" s="56">
        <v>801</v>
      </c>
      <c r="AW1130" s="56" t="s">
        <v>2148</v>
      </c>
      <c r="AX1130" s="56">
        <v>422</v>
      </c>
      <c r="AY1130" s="56" t="s">
        <v>2147</v>
      </c>
      <c r="AZ1130" s="56">
        <v>1100.5</v>
      </c>
      <c r="BB1130" s="56">
        <v>1100.5</v>
      </c>
    </row>
    <row r="1131" spans="1:54" ht="16" x14ac:dyDescent="0.2">
      <c r="A1131" s="56">
        <v>1130</v>
      </c>
      <c r="B1131" s="56" t="s">
        <v>65</v>
      </c>
      <c r="C1131" s="56" t="s">
        <v>65</v>
      </c>
      <c r="D1131" s="56" t="s">
        <v>1202</v>
      </c>
      <c r="E1131" s="56" t="s">
        <v>683</v>
      </c>
      <c r="F1131" s="56" t="s">
        <v>47</v>
      </c>
      <c r="G1131" s="56" t="s">
        <v>48</v>
      </c>
      <c r="H1131" s="56" t="s">
        <v>62</v>
      </c>
      <c r="I1131" s="56" t="s">
        <v>50</v>
      </c>
      <c r="J1131" s="56" t="s">
        <v>64</v>
      </c>
      <c r="K1131" s="56">
        <v>19.5</v>
      </c>
      <c r="L1131" s="56">
        <v>632</v>
      </c>
      <c r="M1131" s="56">
        <v>22.6</v>
      </c>
      <c r="N1131" s="56">
        <v>584</v>
      </c>
      <c r="O1131" s="56">
        <v>23.5</v>
      </c>
      <c r="P1131" s="56">
        <v>762</v>
      </c>
      <c r="Q1131" s="56">
        <v>3.8</v>
      </c>
      <c r="R1131" s="56" t="s">
        <v>53</v>
      </c>
      <c r="S1131" s="56">
        <v>2.1</v>
      </c>
      <c r="T1131" s="56" t="s">
        <v>53</v>
      </c>
      <c r="U1131" s="56">
        <v>1.1000000000000001</v>
      </c>
      <c r="V1131" s="56" t="s">
        <v>53</v>
      </c>
      <c r="W1131" s="56">
        <v>1.1000000000000001</v>
      </c>
      <c r="X1131" s="56" t="s">
        <v>53</v>
      </c>
      <c r="Y1131" s="56">
        <v>11.6</v>
      </c>
      <c r="Z1131" s="56" t="s">
        <v>53</v>
      </c>
      <c r="AA1131" s="56">
        <v>42</v>
      </c>
      <c r="AB1131" s="56">
        <v>418</v>
      </c>
      <c r="AC1131" s="56">
        <v>11.6</v>
      </c>
      <c r="AD1131" s="56" t="s">
        <v>53</v>
      </c>
      <c r="AF1131" s="56">
        <v>632</v>
      </c>
      <c r="AH1131" s="56">
        <v>584</v>
      </c>
      <c r="AJ1131" s="56">
        <v>762</v>
      </c>
      <c r="AL1131" s="56">
        <v>801</v>
      </c>
      <c r="AM1131" s="56" t="s">
        <v>2148</v>
      </c>
      <c r="AN1131" s="56">
        <v>801</v>
      </c>
      <c r="AO1131" s="56" t="s">
        <v>2148</v>
      </c>
      <c r="AP1131" s="56">
        <v>801</v>
      </c>
      <c r="AQ1131" s="56" t="s">
        <v>2148</v>
      </c>
      <c r="AR1131" s="56">
        <v>801</v>
      </c>
      <c r="AS1131" s="56" t="s">
        <v>2148</v>
      </c>
      <c r="AT1131" s="56">
        <v>801</v>
      </c>
      <c r="AU1131" s="56" t="s">
        <v>2148</v>
      </c>
      <c r="AV1131" s="56">
        <v>418</v>
      </c>
      <c r="AX1131" s="56">
        <v>801</v>
      </c>
      <c r="AY1131" s="56" t="s">
        <v>2148</v>
      </c>
      <c r="AZ1131" s="56">
        <v>1100.5</v>
      </c>
      <c r="BB1131" s="56">
        <v>1100.5</v>
      </c>
    </row>
    <row r="1132" spans="1:54" ht="16" x14ac:dyDescent="0.2">
      <c r="A1132" s="56">
        <v>1131</v>
      </c>
      <c r="B1132" s="56" t="s">
        <v>65</v>
      </c>
      <c r="C1132" s="56" t="s">
        <v>43</v>
      </c>
      <c r="D1132" s="56" t="s">
        <v>914</v>
      </c>
      <c r="E1132" s="56" t="s">
        <v>144</v>
      </c>
      <c r="F1132" s="56" t="s">
        <v>47</v>
      </c>
      <c r="G1132" s="56" t="s">
        <v>77</v>
      </c>
      <c r="H1132" s="56" t="s">
        <v>62</v>
      </c>
      <c r="I1132" s="56" t="s">
        <v>50</v>
      </c>
      <c r="J1132" s="56" t="s">
        <v>51</v>
      </c>
      <c r="K1132" s="56">
        <v>13.3</v>
      </c>
      <c r="L1132" s="56" t="s">
        <v>52</v>
      </c>
      <c r="M1132" s="56">
        <v>37.5</v>
      </c>
      <c r="N1132" s="56">
        <v>374</v>
      </c>
      <c r="O1132" s="56">
        <v>4.7</v>
      </c>
      <c r="P1132" s="56" t="s">
        <v>53</v>
      </c>
      <c r="Q1132" s="56">
        <v>8.3000000000000007</v>
      </c>
      <c r="R1132" s="56" t="s">
        <v>53</v>
      </c>
      <c r="S1132" s="56">
        <v>19</v>
      </c>
      <c r="T1132" s="56">
        <v>728</v>
      </c>
      <c r="U1132" s="56">
        <v>1.8</v>
      </c>
      <c r="V1132" s="56" t="s">
        <v>53</v>
      </c>
      <c r="W1132" s="56">
        <v>1.6</v>
      </c>
      <c r="X1132" s="56" t="s">
        <v>53</v>
      </c>
      <c r="Y1132" s="56">
        <v>46.3</v>
      </c>
      <c r="Z1132" s="56" t="s">
        <v>53</v>
      </c>
      <c r="AA1132" s="56">
        <v>17.7</v>
      </c>
      <c r="AB1132" s="56">
        <v>767</v>
      </c>
      <c r="AC1132" s="56">
        <v>42.7</v>
      </c>
      <c r="AD1132" s="56" t="s">
        <v>53</v>
      </c>
      <c r="AF1132" s="56">
        <v>701</v>
      </c>
      <c r="AG1132" s="56" t="s">
        <v>2148</v>
      </c>
      <c r="AH1132" s="56">
        <v>374</v>
      </c>
      <c r="AJ1132" s="56">
        <v>801</v>
      </c>
      <c r="AK1132" s="56" t="s">
        <v>2148</v>
      </c>
      <c r="AL1132" s="56">
        <v>801</v>
      </c>
      <c r="AM1132" s="56" t="s">
        <v>2148</v>
      </c>
      <c r="AN1132" s="56">
        <v>728</v>
      </c>
      <c r="AP1132" s="56">
        <v>801</v>
      </c>
      <c r="AQ1132" s="56" t="s">
        <v>2148</v>
      </c>
      <c r="AR1132" s="56">
        <v>801</v>
      </c>
      <c r="AS1132" s="56" t="s">
        <v>2148</v>
      </c>
      <c r="AT1132" s="56">
        <v>801</v>
      </c>
      <c r="AU1132" s="56" t="s">
        <v>2148</v>
      </c>
      <c r="AV1132" s="56">
        <v>767</v>
      </c>
      <c r="AX1132" s="56">
        <v>801</v>
      </c>
      <c r="AY1132" s="56" t="s">
        <v>2148</v>
      </c>
      <c r="AZ1132" s="56">
        <v>1100.5</v>
      </c>
      <c r="BB1132" s="56">
        <v>975.5</v>
      </c>
    </row>
    <row r="1133" spans="1:54" ht="16" x14ac:dyDescent="0.2">
      <c r="A1133" s="56">
        <v>1132</v>
      </c>
      <c r="B1133" s="56" t="s">
        <v>65</v>
      </c>
      <c r="C1133" s="56" t="s">
        <v>65</v>
      </c>
      <c r="D1133" s="56" t="s">
        <v>557</v>
      </c>
      <c r="E1133" s="56" t="s">
        <v>435</v>
      </c>
      <c r="F1133" s="56" t="s">
        <v>69</v>
      </c>
      <c r="G1133" s="56" t="s">
        <v>77</v>
      </c>
      <c r="H1133" s="56" t="s">
        <v>49</v>
      </c>
      <c r="I1133" s="56" t="s">
        <v>50</v>
      </c>
      <c r="J1133" s="56" t="s">
        <v>64</v>
      </c>
      <c r="K1133" s="56">
        <v>8.5</v>
      </c>
      <c r="L1133" s="56" t="s">
        <v>52</v>
      </c>
      <c r="M1133" s="56">
        <v>7.1</v>
      </c>
      <c r="N1133" s="56" t="s">
        <v>52</v>
      </c>
      <c r="O1133" s="56">
        <v>29.3</v>
      </c>
      <c r="P1133" s="56">
        <v>645</v>
      </c>
      <c r="Q1133" s="56">
        <v>13.8</v>
      </c>
      <c r="R1133" s="56" t="s">
        <v>53</v>
      </c>
      <c r="S1133" s="56">
        <v>3.5</v>
      </c>
      <c r="T1133" s="56" t="s">
        <v>53</v>
      </c>
      <c r="U1133" s="56">
        <v>9.4</v>
      </c>
      <c r="V1133" s="56" t="s">
        <v>53</v>
      </c>
      <c r="W1133" s="56">
        <v>15.2</v>
      </c>
      <c r="X1133" s="56" t="s">
        <v>53</v>
      </c>
      <c r="Y1133" s="56">
        <v>61.7</v>
      </c>
      <c r="Z1133" s="56">
        <v>667</v>
      </c>
      <c r="AA1133" s="56">
        <v>3.6</v>
      </c>
      <c r="AB1133" s="56" t="s">
        <v>53</v>
      </c>
      <c r="AC1133" s="56">
        <v>61.1</v>
      </c>
      <c r="AD1133" s="56" t="s">
        <v>558</v>
      </c>
      <c r="AF1133" s="56">
        <v>701</v>
      </c>
      <c r="AG1133" s="56" t="s">
        <v>2148</v>
      </c>
      <c r="AH1133" s="56">
        <v>701</v>
      </c>
      <c r="AI1133" s="56" t="s">
        <v>2148</v>
      </c>
      <c r="AJ1133" s="56">
        <v>645</v>
      </c>
      <c r="AL1133" s="56">
        <v>801</v>
      </c>
      <c r="AM1133" s="56" t="s">
        <v>2148</v>
      </c>
      <c r="AN1133" s="56">
        <v>801</v>
      </c>
      <c r="AO1133" s="56" t="s">
        <v>2148</v>
      </c>
      <c r="AP1133" s="56">
        <v>801</v>
      </c>
      <c r="AQ1133" s="56" t="s">
        <v>2148</v>
      </c>
      <c r="AR1133" s="56">
        <v>801</v>
      </c>
      <c r="AS1133" s="56" t="s">
        <v>2148</v>
      </c>
      <c r="AT1133" s="56">
        <v>667</v>
      </c>
      <c r="AV1133" s="56">
        <v>801</v>
      </c>
      <c r="AW1133" s="56" t="s">
        <v>2148</v>
      </c>
      <c r="AX1133" s="56">
        <v>477</v>
      </c>
      <c r="AY1133" s="56" t="s">
        <v>2147</v>
      </c>
      <c r="AZ1133" s="56">
        <v>1100.5</v>
      </c>
      <c r="BB1133" s="56">
        <v>1100.5</v>
      </c>
    </row>
    <row r="1134" spans="1:54" ht="16" x14ac:dyDescent="0.2">
      <c r="A1134" s="56">
        <v>1133</v>
      </c>
      <c r="B1134" s="56" t="s">
        <v>65</v>
      </c>
      <c r="C1134" s="56" t="s">
        <v>65</v>
      </c>
      <c r="D1134" s="56" t="s">
        <v>1198</v>
      </c>
      <c r="E1134" s="56" t="s">
        <v>220</v>
      </c>
      <c r="F1134" s="56" t="s">
        <v>47</v>
      </c>
      <c r="G1134" s="56" t="s">
        <v>84</v>
      </c>
      <c r="H1134" s="56" t="s">
        <v>82</v>
      </c>
      <c r="I1134" s="56" t="s">
        <v>50</v>
      </c>
      <c r="J1134" s="56" t="s">
        <v>64</v>
      </c>
      <c r="K1134" s="56">
        <v>19.399999999999999</v>
      </c>
      <c r="L1134" s="56">
        <v>637</v>
      </c>
      <c r="M1134" s="56">
        <v>8.6999999999999993</v>
      </c>
      <c r="N1134" s="56" t="s">
        <v>52</v>
      </c>
      <c r="O1134" s="56">
        <v>25.7</v>
      </c>
      <c r="P1134" s="56">
        <v>722</v>
      </c>
      <c r="Q1134" s="56">
        <v>9.8000000000000007</v>
      </c>
      <c r="R1134" s="56" t="s">
        <v>53</v>
      </c>
      <c r="S1134" s="56">
        <v>3.9</v>
      </c>
      <c r="T1134" s="56" t="s">
        <v>53</v>
      </c>
      <c r="U1134" s="56">
        <v>11.2</v>
      </c>
      <c r="V1134" s="56" t="s">
        <v>53</v>
      </c>
      <c r="W1134" s="56">
        <v>8.5</v>
      </c>
      <c r="X1134" s="56" t="s">
        <v>53</v>
      </c>
      <c r="Y1134" s="56">
        <v>55.4</v>
      </c>
      <c r="Z1134" s="56">
        <v>762</v>
      </c>
      <c r="AA1134" s="56">
        <v>18</v>
      </c>
      <c r="AB1134" s="56">
        <v>759</v>
      </c>
      <c r="AC1134" s="56">
        <v>40</v>
      </c>
      <c r="AD1134" s="56" t="s">
        <v>53</v>
      </c>
      <c r="AF1134" s="56">
        <v>637</v>
      </c>
      <c r="AH1134" s="56">
        <v>701</v>
      </c>
      <c r="AI1134" s="56" t="s">
        <v>2148</v>
      </c>
      <c r="AJ1134" s="56">
        <v>722</v>
      </c>
      <c r="AL1134" s="56">
        <v>801</v>
      </c>
      <c r="AM1134" s="56" t="s">
        <v>2148</v>
      </c>
      <c r="AN1134" s="56">
        <v>801</v>
      </c>
      <c r="AO1134" s="56" t="s">
        <v>2148</v>
      </c>
      <c r="AP1134" s="56">
        <v>801</v>
      </c>
      <c r="AQ1134" s="56" t="s">
        <v>2148</v>
      </c>
      <c r="AR1134" s="56">
        <v>801</v>
      </c>
      <c r="AS1134" s="56" t="s">
        <v>2148</v>
      </c>
      <c r="AT1134" s="56">
        <v>762</v>
      </c>
      <c r="AV1134" s="56">
        <v>759</v>
      </c>
      <c r="AX1134" s="56">
        <v>801</v>
      </c>
      <c r="AY1134" s="56" t="s">
        <v>2148</v>
      </c>
      <c r="AZ1134" s="56">
        <v>1100.5</v>
      </c>
      <c r="BB1134" s="56">
        <v>1100.5</v>
      </c>
    </row>
    <row r="1135" spans="1:54" ht="16" x14ac:dyDescent="0.2">
      <c r="A1135" s="56">
        <v>1134</v>
      </c>
      <c r="B1135" s="56" t="s">
        <v>65</v>
      </c>
      <c r="C1135" s="56" t="s">
        <v>65</v>
      </c>
      <c r="D1135" s="56" t="s">
        <v>226</v>
      </c>
      <c r="E1135" s="56" t="s">
        <v>133</v>
      </c>
      <c r="F1135" s="56" t="s">
        <v>69</v>
      </c>
      <c r="G1135" s="56" t="s">
        <v>58</v>
      </c>
      <c r="H1135" s="56" t="s">
        <v>62</v>
      </c>
      <c r="I1135" s="56" t="s">
        <v>50</v>
      </c>
      <c r="J1135" s="56" t="s">
        <v>64</v>
      </c>
      <c r="K1135" s="56">
        <v>5.6</v>
      </c>
      <c r="L1135" s="56" t="s">
        <v>52</v>
      </c>
      <c r="M1135" s="56">
        <v>3.4</v>
      </c>
      <c r="N1135" s="56" t="s">
        <v>52</v>
      </c>
      <c r="O1135" s="56">
        <v>4.2</v>
      </c>
      <c r="P1135" s="56" t="s">
        <v>53</v>
      </c>
      <c r="Q1135" s="56">
        <v>47.2</v>
      </c>
      <c r="R1135" s="56">
        <v>401</v>
      </c>
      <c r="S1135" s="56">
        <v>2</v>
      </c>
      <c r="T1135" s="56" t="s">
        <v>53</v>
      </c>
      <c r="U1135" s="56">
        <v>4.2</v>
      </c>
      <c r="V1135" s="56" t="s">
        <v>53</v>
      </c>
      <c r="W1135" s="56">
        <v>8.6999999999999993</v>
      </c>
      <c r="X1135" s="56" t="s">
        <v>53</v>
      </c>
      <c r="Y1135" s="56">
        <v>33.299999999999997</v>
      </c>
      <c r="Z1135" s="56" t="s">
        <v>53</v>
      </c>
      <c r="AA1135" s="56">
        <v>1.8</v>
      </c>
      <c r="AB1135" s="56" t="s">
        <v>53</v>
      </c>
      <c r="AC1135" s="56">
        <v>41.2</v>
      </c>
      <c r="AD1135" s="56" t="s">
        <v>53</v>
      </c>
      <c r="AF1135" s="56">
        <v>701</v>
      </c>
      <c r="AG1135" s="56" t="s">
        <v>2148</v>
      </c>
      <c r="AH1135" s="56">
        <v>701</v>
      </c>
      <c r="AI1135" s="56" t="s">
        <v>2148</v>
      </c>
      <c r="AJ1135" s="56">
        <v>801</v>
      </c>
      <c r="AK1135" s="56" t="s">
        <v>2148</v>
      </c>
      <c r="AL1135" s="56">
        <v>401</v>
      </c>
      <c r="AN1135" s="56">
        <v>801</v>
      </c>
      <c r="AO1135" s="56" t="s">
        <v>2148</v>
      </c>
      <c r="AP1135" s="56">
        <v>801</v>
      </c>
      <c r="AQ1135" s="56" t="s">
        <v>2148</v>
      </c>
      <c r="AR1135" s="56">
        <v>801</v>
      </c>
      <c r="AS1135" s="56" t="s">
        <v>2148</v>
      </c>
      <c r="AT1135" s="56">
        <v>801</v>
      </c>
      <c r="AU1135" s="56" t="s">
        <v>2148</v>
      </c>
      <c r="AV1135" s="56">
        <v>801</v>
      </c>
      <c r="AW1135" s="56" t="s">
        <v>2148</v>
      </c>
      <c r="AX1135" s="56">
        <v>801</v>
      </c>
      <c r="AY1135" s="56" t="s">
        <v>2148</v>
      </c>
      <c r="AZ1135" s="56">
        <v>1100.5</v>
      </c>
      <c r="BB1135" s="56">
        <v>1100.5</v>
      </c>
    </row>
    <row r="1136" spans="1:54" ht="16" x14ac:dyDescent="0.2">
      <c r="A1136" s="56">
        <v>1135</v>
      </c>
      <c r="B1136" s="56" t="s">
        <v>65</v>
      </c>
      <c r="C1136" s="56" t="s">
        <v>65</v>
      </c>
      <c r="D1136" s="56" t="s">
        <v>660</v>
      </c>
      <c r="E1136" s="56" t="s">
        <v>133</v>
      </c>
      <c r="F1136" s="56" t="s">
        <v>69</v>
      </c>
      <c r="G1136" s="56" t="s">
        <v>58</v>
      </c>
      <c r="H1136" s="56" t="s">
        <v>49</v>
      </c>
      <c r="I1136" s="56" t="s">
        <v>50</v>
      </c>
      <c r="J1136" s="56" t="s">
        <v>64</v>
      </c>
      <c r="K1136" s="56">
        <v>9.5</v>
      </c>
      <c r="L1136" s="56" t="s">
        <v>52</v>
      </c>
      <c r="M1136" s="56">
        <v>4.8</v>
      </c>
      <c r="N1136" s="56" t="s">
        <v>52</v>
      </c>
      <c r="O1136" s="56">
        <v>15.2</v>
      </c>
      <c r="P1136" s="56" t="s">
        <v>53</v>
      </c>
      <c r="Q1136" s="56">
        <v>23.9</v>
      </c>
      <c r="R1136" s="56">
        <v>657</v>
      </c>
      <c r="S1136" s="56">
        <v>5.7</v>
      </c>
      <c r="T1136" s="56" t="s">
        <v>53</v>
      </c>
      <c r="U1136" s="56">
        <v>8.1999999999999993</v>
      </c>
      <c r="V1136" s="56" t="s">
        <v>53</v>
      </c>
      <c r="W1136" s="56">
        <v>13.6</v>
      </c>
      <c r="X1136" s="56" t="s">
        <v>53</v>
      </c>
      <c r="Y1136" s="56">
        <v>52.1</v>
      </c>
      <c r="Z1136" s="56" t="s">
        <v>53</v>
      </c>
      <c r="AA1136" s="56">
        <v>2</v>
      </c>
      <c r="AB1136" s="56" t="s">
        <v>53</v>
      </c>
      <c r="AC1136" s="56">
        <v>42.8</v>
      </c>
      <c r="AD1136" s="56" t="s">
        <v>53</v>
      </c>
      <c r="AF1136" s="56">
        <v>701</v>
      </c>
      <c r="AG1136" s="56" t="s">
        <v>2148</v>
      </c>
      <c r="AH1136" s="56">
        <v>701</v>
      </c>
      <c r="AI1136" s="56" t="s">
        <v>2148</v>
      </c>
      <c r="AJ1136" s="56">
        <v>801</v>
      </c>
      <c r="AK1136" s="56" t="s">
        <v>2148</v>
      </c>
      <c r="AL1136" s="56">
        <v>657</v>
      </c>
      <c r="AN1136" s="56">
        <v>801</v>
      </c>
      <c r="AO1136" s="56" t="s">
        <v>2148</v>
      </c>
      <c r="AP1136" s="56">
        <v>801</v>
      </c>
      <c r="AQ1136" s="56" t="s">
        <v>2148</v>
      </c>
      <c r="AR1136" s="56">
        <v>801</v>
      </c>
      <c r="AS1136" s="56" t="s">
        <v>2148</v>
      </c>
      <c r="AT1136" s="56">
        <v>801</v>
      </c>
      <c r="AU1136" s="56" t="s">
        <v>2148</v>
      </c>
      <c r="AV1136" s="56">
        <v>801</v>
      </c>
      <c r="AW1136" s="56" t="s">
        <v>2148</v>
      </c>
      <c r="AX1136" s="56">
        <v>801</v>
      </c>
      <c r="AY1136" s="56" t="s">
        <v>2148</v>
      </c>
      <c r="AZ1136" s="56">
        <v>1100.5</v>
      </c>
      <c r="BB1136" s="56">
        <v>1100.5</v>
      </c>
    </row>
    <row r="1137" spans="1:54" ht="16" x14ac:dyDescent="0.2">
      <c r="A1137" s="56">
        <v>1136</v>
      </c>
      <c r="B1137" s="56" t="s">
        <v>65</v>
      </c>
      <c r="C1137" s="56" t="s">
        <v>65</v>
      </c>
      <c r="D1137" s="56" t="s">
        <v>178</v>
      </c>
      <c r="E1137" s="56" t="s">
        <v>133</v>
      </c>
      <c r="F1137" s="56" t="s">
        <v>69</v>
      </c>
      <c r="G1137" s="56" t="s">
        <v>77</v>
      </c>
      <c r="H1137" s="56" t="s">
        <v>62</v>
      </c>
      <c r="I1137" s="56" t="s">
        <v>50</v>
      </c>
      <c r="J1137" s="56" t="s">
        <v>64</v>
      </c>
      <c r="K1137" s="56">
        <v>4.9000000000000004</v>
      </c>
      <c r="L1137" s="56" t="s">
        <v>52</v>
      </c>
      <c r="M1137" s="56">
        <v>3</v>
      </c>
      <c r="N1137" s="56" t="s">
        <v>52</v>
      </c>
      <c r="O1137" s="56">
        <v>4.5999999999999996</v>
      </c>
      <c r="P1137" s="56" t="s">
        <v>53</v>
      </c>
      <c r="Q1137" s="56">
        <v>45.9</v>
      </c>
      <c r="R1137" s="56">
        <v>407</v>
      </c>
      <c r="S1137" s="56">
        <v>5.0999999999999996</v>
      </c>
      <c r="T1137" s="56" t="s">
        <v>53</v>
      </c>
      <c r="U1137" s="56">
        <v>5.0999999999999996</v>
      </c>
      <c r="V1137" s="56" t="s">
        <v>53</v>
      </c>
      <c r="W1137" s="56">
        <v>4</v>
      </c>
      <c r="X1137" s="56" t="s">
        <v>53</v>
      </c>
      <c r="Y1137" s="56">
        <v>60.3</v>
      </c>
      <c r="Z1137" s="56">
        <v>688</v>
      </c>
      <c r="AA1137" s="56">
        <v>3.2</v>
      </c>
      <c r="AB1137" s="56" t="s">
        <v>53</v>
      </c>
      <c r="AC1137" s="56">
        <v>29.6</v>
      </c>
      <c r="AD1137" s="56" t="s">
        <v>53</v>
      </c>
      <c r="AF1137" s="56">
        <v>701</v>
      </c>
      <c r="AG1137" s="56" t="s">
        <v>2148</v>
      </c>
      <c r="AH1137" s="56">
        <v>701</v>
      </c>
      <c r="AI1137" s="56" t="s">
        <v>2148</v>
      </c>
      <c r="AJ1137" s="56">
        <v>801</v>
      </c>
      <c r="AK1137" s="56" t="s">
        <v>2148</v>
      </c>
      <c r="AL1137" s="56">
        <v>407</v>
      </c>
      <c r="AN1137" s="56">
        <v>801</v>
      </c>
      <c r="AO1137" s="56" t="s">
        <v>2148</v>
      </c>
      <c r="AP1137" s="56">
        <v>801</v>
      </c>
      <c r="AQ1137" s="56" t="s">
        <v>2148</v>
      </c>
      <c r="AR1137" s="56">
        <v>801</v>
      </c>
      <c r="AS1137" s="56" t="s">
        <v>2148</v>
      </c>
      <c r="AT1137" s="56">
        <v>688</v>
      </c>
      <c r="AV1137" s="56">
        <v>801</v>
      </c>
      <c r="AW1137" s="56" t="s">
        <v>2148</v>
      </c>
      <c r="AX1137" s="56">
        <v>801</v>
      </c>
      <c r="AY1137" s="56" t="s">
        <v>2148</v>
      </c>
      <c r="AZ1137" s="56">
        <v>1100.5</v>
      </c>
      <c r="BB1137" s="56">
        <v>1100.5</v>
      </c>
    </row>
    <row r="1138" spans="1:54" ht="16" x14ac:dyDescent="0.2">
      <c r="A1138" s="56">
        <v>1137</v>
      </c>
      <c r="B1138" s="56" t="s">
        <v>65</v>
      </c>
      <c r="C1138" s="56" t="s">
        <v>56</v>
      </c>
      <c r="D1138" s="56" t="s">
        <v>979</v>
      </c>
      <c r="E1138" s="56" t="s">
        <v>574</v>
      </c>
      <c r="F1138" s="56" t="s">
        <v>76</v>
      </c>
      <c r="G1138" s="56" t="s">
        <v>84</v>
      </c>
      <c r="H1138" s="56" t="s">
        <v>82</v>
      </c>
      <c r="I1138" s="56" t="s">
        <v>59</v>
      </c>
      <c r="J1138" s="56" t="s">
        <v>64</v>
      </c>
      <c r="K1138" s="56">
        <v>14.4</v>
      </c>
      <c r="L1138" s="56" t="s">
        <v>52</v>
      </c>
      <c r="M1138" s="56">
        <v>13.4</v>
      </c>
      <c r="N1138" s="56" t="s">
        <v>52</v>
      </c>
      <c r="O1138" s="56">
        <v>38</v>
      </c>
      <c r="P1138" s="56">
        <v>532</v>
      </c>
      <c r="Q1138" s="56">
        <v>1.8</v>
      </c>
      <c r="R1138" s="56" t="s">
        <v>53</v>
      </c>
      <c r="S1138" s="56">
        <v>14.1</v>
      </c>
      <c r="T1138" s="56" t="s">
        <v>53</v>
      </c>
      <c r="U1138" s="56">
        <v>2.6</v>
      </c>
      <c r="V1138" s="56" t="s">
        <v>53</v>
      </c>
      <c r="W1138" s="56">
        <v>7</v>
      </c>
      <c r="X1138" s="56" t="s">
        <v>53</v>
      </c>
      <c r="Y1138" s="56">
        <v>28.6</v>
      </c>
      <c r="Z1138" s="56" t="s">
        <v>53</v>
      </c>
      <c r="AA1138" s="56">
        <v>7.4</v>
      </c>
      <c r="AB1138" s="56" t="s">
        <v>53</v>
      </c>
      <c r="AC1138" s="56">
        <v>46</v>
      </c>
      <c r="AD1138" s="56" t="s">
        <v>53</v>
      </c>
      <c r="AF1138" s="56">
        <v>701</v>
      </c>
      <c r="AG1138" s="56" t="s">
        <v>2148</v>
      </c>
      <c r="AH1138" s="56">
        <v>701</v>
      </c>
      <c r="AI1138" s="56" t="s">
        <v>2148</v>
      </c>
      <c r="AJ1138" s="56">
        <v>532</v>
      </c>
      <c r="AL1138" s="56">
        <v>801</v>
      </c>
      <c r="AM1138" s="56" t="s">
        <v>2148</v>
      </c>
      <c r="AN1138" s="56">
        <v>801</v>
      </c>
      <c r="AO1138" s="56" t="s">
        <v>2148</v>
      </c>
      <c r="AP1138" s="56">
        <v>801</v>
      </c>
      <c r="AQ1138" s="56" t="s">
        <v>2148</v>
      </c>
      <c r="AR1138" s="56">
        <v>801</v>
      </c>
      <c r="AS1138" s="56" t="s">
        <v>2148</v>
      </c>
      <c r="AT1138" s="56">
        <v>801</v>
      </c>
      <c r="AU1138" s="56" t="s">
        <v>2148</v>
      </c>
      <c r="AV1138" s="56">
        <v>801</v>
      </c>
      <c r="AW1138" s="56" t="s">
        <v>2148</v>
      </c>
      <c r="AX1138" s="56">
        <v>801</v>
      </c>
      <c r="AY1138" s="56" t="s">
        <v>2148</v>
      </c>
      <c r="AZ1138" s="56">
        <v>1100.5</v>
      </c>
      <c r="BB1138" s="56">
        <v>1300.5</v>
      </c>
    </row>
    <row r="1139" spans="1:54" ht="16" x14ac:dyDescent="0.2">
      <c r="A1139" s="56">
        <v>1138</v>
      </c>
      <c r="B1139" s="56" t="s">
        <v>65</v>
      </c>
      <c r="C1139" s="56" t="s">
        <v>65</v>
      </c>
      <c r="D1139" s="56" t="s">
        <v>1219</v>
      </c>
      <c r="E1139" s="56" t="s">
        <v>216</v>
      </c>
      <c r="F1139" s="56" t="s">
        <v>69</v>
      </c>
      <c r="G1139" s="56" t="s">
        <v>77</v>
      </c>
      <c r="H1139" s="56" t="s">
        <v>62</v>
      </c>
      <c r="I1139" s="56" t="s">
        <v>50</v>
      </c>
      <c r="J1139" s="56" t="s">
        <v>64</v>
      </c>
      <c r="K1139" s="56">
        <v>19.899999999999999</v>
      </c>
      <c r="L1139" s="56">
        <v>620</v>
      </c>
      <c r="M1139" s="56">
        <v>7.5</v>
      </c>
      <c r="N1139" s="56" t="s">
        <v>52</v>
      </c>
      <c r="O1139" s="56">
        <v>16.100000000000001</v>
      </c>
      <c r="P1139" s="56" t="s">
        <v>53</v>
      </c>
      <c r="Q1139" s="56">
        <v>8.8000000000000007</v>
      </c>
      <c r="R1139" s="56" t="s">
        <v>53</v>
      </c>
      <c r="S1139" s="56">
        <v>25.9</v>
      </c>
      <c r="T1139" s="56">
        <v>636</v>
      </c>
      <c r="U1139" s="56">
        <v>16.3</v>
      </c>
      <c r="V1139" s="56">
        <v>794</v>
      </c>
      <c r="W1139" s="56">
        <v>12.4</v>
      </c>
      <c r="X1139" s="56" t="s">
        <v>53</v>
      </c>
      <c r="Y1139" s="56">
        <v>68.900000000000006</v>
      </c>
      <c r="Z1139" s="56">
        <v>548</v>
      </c>
      <c r="AA1139" s="56">
        <v>4.9000000000000004</v>
      </c>
      <c r="AB1139" s="56" t="s">
        <v>53</v>
      </c>
      <c r="AC1139" s="56">
        <v>44.1</v>
      </c>
      <c r="AD1139" s="56" t="s">
        <v>53</v>
      </c>
      <c r="AF1139" s="56">
        <v>620</v>
      </c>
      <c r="AH1139" s="56">
        <v>701</v>
      </c>
      <c r="AI1139" s="56" t="s">
        <v>2148</v>
      </c>
      <c r="AJ1139" s="56">
        <v>801</v>
      </c>
      <c r="AK1139" s="56" t="s">
        <v>2148</v>
      </c>
      <c r="AL1139" s="56">
        <v>801</v>
      </c>
      <c r="AM1139" s="56" t="s">
        <v>2148</v>
      </c>
      <c r="AN1139" s="56">
        <v>636</v>
      </c>
      <c r="AP1139" s="56">
        <v>794</v>
      </c>
      <c r="AR1139" s="56">
        <v>801</v>
      </c>
      <c r="AS1139" s="56" t="s">
        <v>2148</v>
      </c>
      <c r="AT1139" s="56">
        <v>548</v>
      </c>
      <c r="AV1139" s="56">
        <v>801</v>
      </c>
      <c r="AW1139" s="56" t="s">
        <v>2148</v>
      </c>
      <c r="AX1139" s="56">
        <v>801</v>
      </c>
      <c r="AY1139" s="56" t="s">
        <v>2148</v>
      </c>
      <c r="AZ1139" s="56">
        <v>1100.5</v>
      </c>
      <c r="BB1139" s="56">
        <v>1100.5</v>
      </c>
    </row>
    <row r="1140" spans="1:54" ht="16" x14ac:dyDescent="0.2">
      <c r="A1140" s="56">
        <v>1139</v>
      </c>
      <c r="B1140" s="56" t="s">
        <v>65</v>
      </c>
      <c r="C1140" s="56" t="s">
        <v>65</v>
      </c>
      <c r="D1140" s="56" t="s">
        <v>449</v>
      </c>
      <c r="E1140" s="56" t="s">
        <v>435</v>
      </c>
      <c r="F1140" s="56" t="s">
        <v>69</v>
      </c>
      <c r="G1140" s="56" t="s">
        <v>58</v>
      </c>
      <c r="H1140" s="56" t="s">
        <v>49</v>
      </c>
      <c r="I1140" s="56" t="s">
        <v>50</v>
      </c>
      <c r="J1140" s="56" t="s">
        <v>64</v>
      </c>
      <c r="K1140" s="56">
        <v>7.4</v>
      </c>
      <c r="L1140" s="56" t="s">
        <v>52</v>
      </c>
      <c r="M1140" s="56">
        <v>3.7</v>
      </c>
      <c r="N1140" s="56" t="s">
        <v>52</v>
      </c>
      <c r="O1140" s="56">
        <v>27.5</v>
      </c>
      <c r="P1140" s="56">
        <v>690</v>
      </c>
      <c r="Q1140" s="56">
        <v>21.5</v>
      </c>
      <c r="R1140" s="56">
        <v>691</v>
      </c>
      <c r="S1140" s="56">
        <v>7.3</v>
      </c>
      <c r="T1140" s="56" t="s">
        <v>53</v>
      </c>
      <c r="U1140" s="56">
        <v>16.2</v>
      </c>
      <c r="V1140" s="56">
        <v>795</v>
      </c>
      <c r="W1140" s="56">
        <v>22.3</v>
      </c>
      <c r="X1140" s="56">
        <v>724</v>
      </c>
      <c r="Y1140" s="56">
        <v>56.4</v>
      </c>
      <c r="Z1140" s="56">
        <v>747</v>
      </c>
      <c r="AA1140" s="56">
        <v>5.2</v>
      </c>
      <c r="AB1140" s="56" t="s">
        <v>53</v>
      </c>
      <c r="AC1140" s="56">
        <v>59.1</v>
      </c>
      <c r="AD1140" s="56">
        <v>519</v>
      </c>
      <c r="AF1140" s="56">
        <v>701</v>
      </c>
      <c r="AG1140" s="56" t="s">
        <v>2148</v>
      </c>
      <c r="AH1140" s="56">
        <v>701</v>
      </c>
      <c r="AI1140" s="56" t="s">
        <v>2148</v>
      </c>
      <c r="AJ1140" s="56">
        <v>690</v>
      </c>
      <c r="AL1140" s="56">
        <v>691</v>
      </c>
      <c r="AN1140" s="56">
        <v>801</v>
      </c>
      <c r="AO1140" s="56" t="s">
        <v>2148</v>
      </c>
      <c r="AP1140" s="56">
        <v>795</v>
      </c>
      <c r="AR1140" s="56">
        <v>724</v>
      </c>
      <c r="AT1140" s="56">
        <v>747</v>
      </c>
      <c r="AV1140" s="56">
        <v>801</v>
      </c>
      <c r="AW1140" s="56" t="s">
        <v>2148</v>
      </c>
      <c r="AX1140" s="56">
        <v>519</v>
      </c>
      <c r="AZ1140" s="56">
        <v>1100.5</v>
      </c>
      <c r="BB1140" s="56">
        <v>1100.5</v>
      </c>
    </row>
    <row r="1141" spans="1:54" ht="16" x14ac:dyDescent="0.2">
      <c r="A1141" s="56">
        <v>1140</v>
      </c>
      <c r="B1141" s="56" t="s">
        <v>65</v>
      </c>
      <c r="D1141" s="56" t="s">
        <v>472</v>
      </c>
      <c r="E1141" s="56" t="s">
        <v>435</v>
      </c>
      <c r="F1141" s="56" t="s">
        <v>69</v>
      </c>
      <c r="G1141" s="56" t="s">
        <v>77</v>
      </c>
      <c r="H1141" s="56" t="s">
        <v>49</v>
      </c>
      <c r="I1141" s="56" t="s">
        <v>50</v>
      </c>
      <c r="J1141" s="56" t="s">
        <v>64</v>
      </c>
      <c r="K1141" s="56">
        <v>7.7</v>
      </c>
      <c r="L1141" s="56" t="s">
        <v>52</v>
      </c>
      <c r="M1141" s="56">
        <v>3.3</v>
      </c>
      <c r="N1141" s="56" t="s">
        <v>52</v>
      </c>
      <c r="O1141" s="56">
        <v>20.8</v>
      </c>
      <c r="P1141" s="56" t="s">
        <v>53</v>
      </c>
      <c r="Q1141" s="56">
        <v>28.4</v>
      </c>
      <c r="R1141" s="56">
        <v>601</v>
      </c>
      <c r="S1141" s="56">
        <v>4.8</v>
      </c>
      <c r="T1141" s="56" t="s">
        <v>53</v>
      </c>
      <c r="U1141" s="56">
        <v>24.1</v>
      </c>
      <c r="V1141" s="56">
        <v>671</v>
      </c>
      <c r="W1141" s="56">
        <v>30.2</v>
      </c>
      <c r="X1141" s="56">
        <v>612</v>
      </c>
      <c r="Y1141" s="56">
        <v>51.1</v>
      </c>
      <c r="Z1141" s="56" t="s">
        <v>53</v>
      </c>
      <c r="AA1141" s="56">
        <v>1.7</v>
      </c>
      <c r="AB1141" s="56" t="s">
        <v>53</v>
      </c>
      <c r="AC1141" s="56">
        <v>59.6</v>
      </c>
      <c r="AD1141" s="56" t="s">
        <v>473</v>
      </c>
      <c r="AF1141" s="56">
        <v>701</v>
      </c>
      <c r="AG1141" s="56" t="s">
        <v>2148</v>
      </c>
      <c r="AH1141" s="56">
        <v>701</v>
      </c>
      <c r="AI1141" s="56" t="s">
        <v>2148</v>
      </c>
      <c r="AJ1141" s="56">
        <v>801</v>
      </c>
      <c r="AK1141" s="56" t="s">
        <v>2148</v>
      </c>
      <c r="AL1141" s="56">
        <v>601</v>
      </c>
      <c r="AN1141" s="56">
        <v>801</v>
      </c>
      <c r="AO1141" s="56" t="s">
        <v>2148</v>
      </c>
      <c r="AP1141" s="56">
        <v>671</v>
      </c>
      <c r="AR1141" s="56">
        <v>612</v>
      </c>
      <c r="AT1141" s="56">
        <v>801</v>
      </c>
      <c r="AU1141" s="56" t="s">
        <v>2148</v>
      </c>
      <c r="AV1141" s="56">
        <v>801</v>
      </c>
      <c r="AW1141" s="56" t="s">
        <v>2148</v>
      </c>
      <c r="AX1141" s="56">
        <v>509</v>
      </c>
      <c r="AY1141" s="56" t="s">
        <v>2147</v>
      </c>
      <c r="AZ1141" s="56">
        <v>1100.5</v>
      </c>
    </row>
    <row r="1142" spans="1:54" ht="16" x14ac:dyDescent="0.2">
      <c r="A1142" s="56">
        <v>1141</v>
      </c>
      <c r="B1142" s="56" t="s">
        <v>65</v>
      </c>
      <c r="D1142" s="56" t="s">
        <v>295</v>
      </c>
      <c r="E1142" s="56" t="s">
        <v>205</v>
      </c>
      <c r="F1142" s="56" t="s">
        <v>69</v>
      </c>
      <c r="G1142" s="56" t="s">
        <v>77</v>
      </c>
      <c r="H1142" s="56" t="s">
        <v>62</v>
      </c>
      <c r="I1142" s="56" t="s">
        <v>50</v>
      </c>
      <c r="J1142" s="56" t="s">
        <v>64</v>
      </c>
      <c r="K1142" s="56">
        <v>6.2</v>
      </c>
      <c r="L1142" s="56" t="s">
        <v>52</v>
      </c>
      <c r="M1142" s="56">
        <v>5.4</v>
      </c>
      <c r="N1142" s="56" t="s">
        <v>52</v>
      </c>
      <c r="O1142" s="56">
        <v>32.1</v>
      </c>
      <c r="P1142" s="56">
        <v>600</v>
      </c>
      <c r="Q1142" s="56">
        <v>25.2</v>
      </c>
      <c r="R1142" s="56">
        <v>634</v>
      </c>
      <c r="Y1142" s="56">
        <v>82.7</v>
      </c>
      <c r="Z1142" s="56">
        <v>297</v>
      </c>
      <c r="AA1142" s="56">
        <v>3.6</v>
      </c>
      <c r="AB1142" s="56" t="s">
        <v>53</v>
      </c>
      <c r="AC1142" s="56">
        <v>47.2</v>
      </c>
      <c r="AD1142" s="56" t="s">
        <v>296</v>
      </c>
      <c r="AF1142" s="56">
        <v>701</v>
      </c>
      <c r="AG1142" s="56" t="s">
        <v>2148</v>
      </c>
      <c r="AH1142" s="56">
        <v>701</v>
      </c>
      <c r="AI1142" s="56" t="s">
        <v>2148</v>
      </c>
      <c r="AJ1142" s="56">
        <v>600</v>
      </c>
      <c r="AL1142" s="56">
        <v>634</v>
      </c>
      <c r="AT1142" s="56">
        <v>297</v>
      </c>
      <c r="AV1142" s="56">
        <v>801</v>
      </c>
      <c r="AW1142" s="56" t="s">
        <v>2148</v>
      </c>
      <c r="AX1142" s="56">
        <v>783</v>
      </c>
      <c r="AY1142" s="56" t="s">
        <v>2147</v>
      </c>
      <c r="AZ1142" s="56">
        <v>1100.5</v>
      </c>
    </row>
    <row r="1143" spans="1:54" ht="16" x14ac:dyDescent="0.2">
      <c r="A1143" s="56">
        <v>1142</v>
      </c>
      <c r="B1143" s="56" t="s">
        <v>65</v>
      </c>
      <c r="C1143" s="56" t="s">
        <v>65</v>
      </c>
      <c r="D1143" s="56" t="s">
        <v>800</v>
      </c>
      <c r="E1143" s="56" t="s">
        <v>333</v>
      </c>
      <c r="F1143" s="56" t="s">
        <v>170</v>
      </c>
      <c r="G1143" s="56" t="s">
        <v>84</v>
      </c>
      <c r="H1143" s="56" t="s">
        <v>49</v>
      </c>
      <c r="I1143" s="56" t="s">
        <v>50</v>
      </c>
      <c r="J1143" s="56" t="s">
        <v>64</v>
      </c>
      <c r="K1143" s="56">
        <v>11.4</v>
      </c>
      <c r="L1143" s="56" t="s">
        <v>52</v>
      </c>
      <c r="M1143" s="56">
        <v>4.2</v>
      </c>
      <c r="N1143" s="56" t="s">
        <v>52</v>
      </c>
      <c r="O1143" s="56">
        <v>56.3</v>
      </c>
      <c r="P1143" s="56">
        <v>330</v>
      </c>
      <c r="Q1143" s="56">
        <v>6.1</v>
      </c>
      <c r="R1143" s="56" t="s">
        <v>53</v>
      </c>
      <c r="S1143" s="56">
        <v>1.1000000000000001</v>
      </c>
      <c r="T1143" s="56" t="s">
        <v>53</v>
      </c>
      <c r="U1143" s="56">
        <v>5.6</v>
      </c>
      <c r="V1143" s="56" t="s">
        <v>53</v>
      </c>
      <c r="W1143" s="56">
        <v>9.6</v>
      </c>
      <c r="X1143" s="56" t="s">
        <v>53</v>
      </c>
      <c r="Y1143" s="56">
        <v>58.9</v>
      </c>
      <c r="Z1143" s="56">
        <v>708</v>
      </c>
      <c r="AA1143" s="56">
        <v>13.6</v>
      </c>
      <c r="AB1143" s="56" t="s">
        <v>53</v>
      </c>
      <c r="AC1143" s="56">
        <v>49.6</v>
      </c>
      <c r="AD1143" s="56" t="s">
        <v>370</v>
      </c>
      <c r="AF1143" s="56">
        <v>701</v>
      </c>
      <c r="AG1143" s="56" t="s">
        <v>2148</v>
      </c>
      <c r="AH1143" s="56">
        <v>701</v>
      </c>
      <c r="AI1143" s="56" t="s">
        <v>2148</v>
      </c>
      <c r="AJ1143" s="56">
        <v>330</v>
      </c>
      <c r="AL1143" s="56">
        <v>801</v>
      </c>
      <c r="AM1143" s="56" t="s">
        <v>2148</v>
      </c>
      <c r="AN1143" s="56">
        <v>801</v>
      </c>
      <c r="AO1143" s="56" t="s">
        <v>2148</v>
      </c>
      <c r="AP1143" s="56">
        <v>801</v>
      </c>
      <c r="AQ1143" s="56" t="s">
        <v>2148</v>
      </c>
      <c r="AR1143" s="56">
        <v>801</v>
      </c>
      <c r="AS1143" s="56" t="s">
        <v>2148</v>
      </c>
      <c r="AT1143" s="56">
        <v>708</v>
      </c>
      <c r="AV1143" s="56">
        <v>801</v>
      </c>
      <c r="AW1143" s="56" t="s">
        <v>2148</v>
      </c>
      <c r="AX1143" s="56">
        <v>711</v>
      </c>
      <c r="AY1143" s="56" t="s">
        <v>2147</v>
      </c>
      <c r="AZ1143" s="56">
        <v>1100.5</v>
      </c>
      <c r="BB1143" s="56">
        <v>1100.5</v>
      </c>
    </row>
    <row r="1144" spans="1:54" ht="16" x14ac:dyDescent="0.2">
      <c r="A1144" s="56">
        <v>1143</v>
      </c>
      <c r="B1144" s="56" t="s">
        <v>65</v>
      </c>
      <c r="C1144" s="56" t="s">
        <v>65</v>
      </c>
      <c r="D1144" s="56" t="s">
        <v>973</v>
      </c>
      <c r="E1144" s="56" t="s">
        <v>205</v>
      </c>
      <c r="F1144" s="56" t="s">
        <v>69</v>
      </c>
      <c r="G1144" s="56" t="s">
        <v>77</v>
      </c>
      <c r="H1144" s="56" t="s">
        <v>88</v>
      </c>
      <c r="I1144" s="56" t="s">
        <v>50</v>
      </c>
      <c r="J1144" s="56" t="s">
        <v>64</v>
      </c>
      <c r="K1144" s="56">
        <v>14.3</v>
      </c>
      <c r="L1144" s="56" t="s">
        <v>52</v>
      </c>
      <c r="M1144" s="56">
        <v>5.6</v>
      </c>
      <c r="N1144" s="56" t="s">
        <v>52</v>
      </c>
      <c r="O1144" s="56">
        <v>5.6</v>
      </c>
      <c r="P1144" s="56" t="s">
        <v>53</v>
      </c>
      <c r="Q1144" s="56">
        <v>11.8</v>
      </c>
      <c r="R1144" s="56" t="s">
        <v>53</v>
      </c>
      <c r="S1144" s="56">
        <v>33.5</v>
      </c>
      <c r="T1144" s="56">
        <v>548</v>
      </c>
      <c r="U1144" s="56">
        <v>48.8</v>
      </c>
      <c r="V1144" s="56">
        <v>415</v>
      </c>
      <c r="W1144" s="56">
        <v>53.6</v>
      </c>
      <c r="X1144" s="56">
        <v>382</v>
      </c>
      <c r="Y1144" s="56">
        <v>62.5</v>
      </c>
      <c r="Z1144" s="56">
        <v>658</v>
      </c>
      <c r="AA1144" s="56">
        <v>2.4</v>
      </c>
      <c r="AB1144" s="56" t="s">
        <v>53</v>
      </c>
      <c r="AC1144" s="56">
        <v>31.9</v>
      </c>
      <c r="AD1144" s="56" t="s">
        <v>53</v>
      </c>
      <c r="AF1144" s="56">
        <v>701</v>
      </c>
      <c r="AG1144" s="56" t="s">
        <v>2148</v>
      </c>
      <c r="AH1144" s="56">
        <v>701</v>
      </c>
      <c r="AI1144" s="56" t="s">
        <v>2148</v>
      </c>
      <c r="AJ1144" s="56">
        <v>801</v>
      </c>
      <c r="AK1144" s="56" t="s">
        <v>2148</v>
      </c>
      <c r="AL1144" s="56">
        <v>801</v>
      </c>
      <c r="AM1144" s="56" t="s">
        <v>2148</v>
      </c>
      <c r="AN1144" s="56">
        <v>548</v>
      </c>
      <c r="AP1144" s="56">
        <v>415</v>
      </c>
      <c r="AR1144" s="56">
        <v>382</v>
      </c>
      <c r="AT1144" s="56">
        <v>658</v>
      </c>
      <c r="AV1144" s="56">
        <v>801</v>
      </c>
      <c r="AW1144" s="56" t="s">
        <v>2148</v>
      </c>
      <c r="AX1144" s="56">
        <v>801</v>
      </c>
      <c r="AY1144" s="56" t="s">
        <v>2148</v>
      </c>
      <c r="AZ1144" s="56">
        <v>1100.5</v>
      </c>
      <c r="BB1144" s="56">
        <v>1100.5</v>
      </c>
    </row>
    <row r="1145" spans="1:54" ht="16" x14ac:dyDescent="0.2">
      <c r="A1145" s="56">
        <v>1144</v>
      </c>
      <c r="B1145" s="56" t="s">
        <v>65</v>
      </c>
      <c r="C1145" s="56" t="s">
        <v>89</v>
      </c>
      <c r="D1145" s="56" t="s">
        <v>559</v>
      </c>
      <c r="E1145" s="56" t="s">
        <v>205</v>
      </c>
      <c r="F1145" s="56" t="s">
        <v>69</v>
      </c>
      <c r="G1145" s="56" t="s">
        <v>77</v>
      </c>
      <c r="H1145" s="56" t="s">
        <v>88</v>
      </c>
      <c r="I1145" s="56" t="s">
        <v>50</v>
      </c>
      <c r="J1145" s="56" t="s">
        <v>64</v>
      </c>
      <c r="K1145" s="56">
        <v>8.5</v>
      </c>
      <c r="L1145" s="56" t="s">
        <v>52</v>
      </c>
      <c r="M1145" s="56">
        <v>8.1999999999999993</v>
      </c>
      <c r="N1145" s="56" t="s">
        <v>52</v>
      </c>
      <c r="O1145" s="56">
        <v>63.1</v>
      </c>
      <c r="P1145" s="56">
        <v>280</v>
      </c>
      <c r="Q1145" s="56">
        <v>1.4</v>
      </c>
      <c r="R1145" s="56" t="s">
        <v>53</v>
      </c>
      <c r="S1145" s="56">
        <v>15.8</v>
      </c>
      <c r="T1145" s="56">
        <v>785</v>
      </c>
      <c r="U1145" s="56">
        <v>38.6</v>
      </c>
      <c r="V1145" s="56">
        <v>510</v>
      </c>
      <c r="W1145" s="56">
        <v>44.1</v>
      </c>
      <c r="X1145" s="56">
        <v>473</v>
      </c>
      <c r="Y1145" s="56">
        <v>6.1</v>
      </c>
      <c r="Z1145" s="56" t="s">
        <v>53</v>
      </c>
      <c r="AA1145" s="56">
        <v>64.400000000000006</v>
      </c>
      <c r="AB1145" s="56">
        <v>242</v>
      </c>
      <c r="AC1145" s="56">
        <v>17</v>
      </c>
      <c r="AD1145" s="56" t="s">
        <v>53</v>
      </c>
      <c r="AF1145" s="56">
        <v>701</v>
      </c>
      <c r="AG1145" s="56" t="s">
        <v>2148</v>
      </c>
      <c r="AH1145" s="56">
        <v>701</v>
      </c>
      <c r="AI1145" s="56" t="s">
        <v>2148</v>
      </c>
      <c r="AJ1145" s="56">
        <v>280</v>
      </c>
      <c r="AL1145" s="56">
        <v>801</v>
      </c>
      <c r="AM1145" s="56" t="s">
        <v>2148</v>
      </c>
      <c r="AN1145" s="56">
        <v>785</v>
      </c>
      <c r="AP1145" s="56">
        <v>510</v>
      </c>
      <c r="AR1145" s="56">
        <v>473</v>
      </c>
      <c r="AT1145" s="56">
        <v>801</v>
      </c>
      <c r="AU1145" s="56" t="s">
        <v>2148</v>
      </c>
      <c r="AV1145" s="56">
        <v>242</v>
      </c>
      <c r="AX1145" s="56">
        <v>801</v>
      </c>
      <c r="AY1145" s="56" t="s">
        <v>2148</v>
      </c>
      <c r="AZ1145" s="56">
        <v>1100.5</v>
      </c>
      <c r="BB1145" s="56">
        <v>925.5</v>
      </c>
    </row>
    <row r="1146" spans="1:54" ht="16" x14ac:dyDescent="0.2">
      <c r="A1146" s="56">
        <v>1145</v>
      </c>
      <c r="B1146" s="56" t="s">
        <v>65</v>
      </c>
      <c r="C1146" s="56" t="s">
        <v>43</v>
      </c>
      <c r="D1146" s="56" t="s">
        <v>953</v>
      </c>
      <c r="E1146" s="56" t="s">
        <v>205</v>
      </c>
      <c r="F1146" s="56" t="s">
        <v>69</v>
      </c>
      <c r="G1146" s="56" t="s">
        <v>77</v>
      </c>
      <c r="H1146" s="56" t="s">
        <v>62</v>
      </c>
      <c r="I1146" s="56" t="s">
        <v>50</v>
      </c>
      <c r="J1146" s="56" t="s">
        <v>64</v>
      </c>
      <c r="K1146" s="56">
        <v>14</v>
      </c>
      <c r="L1146" s="56" t="s">
        <v>52</v>
      </c>
      <c r="M1146" s="56">
        <v>7.9</v>
      </c>
      <c r="N1146" s="56" t="s">
        <v>52</v>
      </c>
      <c r="O1146" s="56">
        <v>6</v>
      </c>
      <c r="P1146" s="56" t="s">
        <v>53</v>
      </c>
      <c r="Q1146" s="56">
        <v>37.6</v>
      </c>
      <c r="R1146" s="56">
        <v>496</v>
      </c>
      <c r="Y1146" s="56">
        <v>57.2</v>
      </c>
      <c r="Z1146" s="56">
        <v>729</v>
      </c>
      <c r="AA1146" s="56">
        <v>6.9</v>
      </c>
      <c r="AB1146" s="56" t="s">
        <v>53</v>
      </c>
      <c r="AC1146" s="56">
        <v>33.5</v>
      </c>
      <c r="AD1146" s="56" t="s">
        <v>53</v>
      </c>
      <c r="AF1146" s="56">
        <v>701</v>
      </c>
      <c r="AG1146" s="56" t="s">
        <v>2148</v>
      </c>
      <c r="AH1146" s="56">
        <v>701</v>
      </c>
      <c r="AI1146" s="56" t="s">
        <v>2148</v>
      </c>
      <c r="AJ1146" s="56">
        <v>801</v>
      </c>
      <c r="AK1146" s="56" t="s">
        <v>2148</v>
      </c>
      <c r="AL1146" s="56">
        <v>496</v>
      </c>
      <c r="AT1146" s="56">
        <v>729</v>
      </c>
      <c r="AV1146" s="56">
        <v>801</v>
      </c>
      <c r="AW1146" s="56" t="s">
        <v>2148</v>
      </c>
      <c r="AX1146" s="56">
        <v>801</v>
      </c>
      <c r="AY1146" s="56" t="s">
        <v>2148</v>
      </c>
      <c r="AZ1146" s="56">
        <v>1100.5</v>
      </c>
      <c r="BB1146" s="56">
        <v>975.5</v>
      </c>
    </row>
    <row r="1147" spans="1:54" ht="16" x14ac:dyDescent="0.2">
      <c r="A1147" s="56">
        <v>1146</v>
      </c>
      <c r="B1147" s="56" t="s">
        <v>65</v>
      </c>
      <c r="C1147" s="56" t="s">
        <v>43</v>
      </c>
      <c r="D1147" s="56" t="s">
        <v>1164</v>
      </c>
      <c r="E1147" s="56" t="s">
        <v>205</v>
      </c>
      <c r="F1147" s="56" t="s">
        <v>69</v>
      </c>
      <c r="G1147" s="56" t="s">
        <v>77</v>
      </c>
      <c r="H1147" s="56" t="s">
        <v>62</v>
      </c>
      <c r="I1147" s="56" t="s">
        <v>50</v>
      </c>
      <c r="J1147" s="56" t="s">
        <v>64</v>
      </c>
      <c r="K1147" s="56">
        <v>18.3</v>
      </c>
      <c r="L1147" s="56">
        <v>667</v>
      </c>
      <c r="M1147" s="56">
        <v>8.6999999999999993</v>
      </c>
      <c r="N1147" s="56" t="s">
        <v>52</v>
      </c>
      <c r="O1147" s="56">
        <v>2.2000000000000002</v>
      </c>
      <c r="P1147" s="56" t="s">
        <v>53</v>
      </c>
      <c r="Q1147" s="56">
        <v>10.1</v>
      </c>
      <c r="R1147" s="56" t="s">
        <v>53</v>
      </c>
      <c r="S1147" s="56">
        <v>32.1</v>
      </c>
      <c r="T1147" s="56">
        <v>562</v>
      </c>
      <c r="U1147" s="56">
        <v>63</v>
      </c>
      <c r="V1147" s="56">
        <v>320</v>
      </c>
      <c r="W1147" s="56">
        <v>46.9</v>
      </c>
      <c r="X1147" s="56">
        <v>442</v>
      </c>
      <c r="Y1147" s="56">
        <v>52.2</v>
      </c>
      <c r="Z1147" s="56" t="s">
        <v>53</v>
      </c>
      <c r="AA1147" s="56">
        <v>7.9</v>
      </c>
      <c r="AB1147" s="56" t="s">
        <v>53</v>
      </c>
      <c r="AC1147" s="56">
        <v>33</v>
      </c>
      <c r="AD1147" s="56" t="s">
        <v>53</v>
      </c>
      <c r="AF1147" s="56">
        <v>667</v>
      </c>
      <c r="AH1147" s="56">
        <v>701</v>
      </c>
      <c r="AI1147" s="56" t="s">
        <v>2148</v>
      </c>
      <c r="AJ1147" s="56">
        <v>801</v>
      </c>
      <c r="AK1147" s="56" t="s">
        <v>2148</v>
      </c>
      <c r="AL1147" s="56">
        <v>801</v>
      </c>
      <c r="AM1147" s="56" t="s">
        <v>2148</v>
      </c>
      <c r="AN1147" s="56">
        <v>562</v>
      </c>
      <c r="AP1147" s="56">
        <v>320</v>
      </c>
      <c r="AR1147" s="56">
        <v>442</v>
      </c>
      <c r="AT1147" s="56">
        <v>801</v>
      </c>
      <c r="AU1147" s="56" t="s">
        <v>2148</v>
      </c>
      <c r="AV1147" s="56">
        <v>801</v>
      </c>
      <c r="AW1147" s="56" t="s">
        <v>2148</v>
      </c>
      <c r="AX1147" s="56">
        <v>801</v>
      </c>
      <c r="AY1147" s="56" t="s">
        <v>2148</v>
      </c>
      <c r="AZ1147" s="56">
        <v>1100.5</v>
      </c>
      <c r="BB1147" s="56">
        <v>975.5</v>
      </c>
    </row>
    <row r="1148" spans="1:54" ht="16" x14ac:dyDescent="0.2">
      <c r="A1148" s="56">
        <v>1147</v>
      </c>
      <c r="B1148" s="56" t="s">
        <v>65</v>
      </c>
      <c r="C1148" s="56" t="s">
        <v>56</v>
      </c>
      <c r="D1148" s="56" t="s">
        <v>745</v>
      </c>
      <c r="E1148" s="56" t="s">
        <v>355</v>
      </c>
      <c r="F1148" s="56" t="s">
        <v>76</v>
      </c>
      <c r="G1148" s="56" t="s">
        <v>58</v>
      </c>
      <c r="H1148" s="56" t="s">
        <v>62</v>
      </c>
      <c r="I1148" s="56" t="s">
        <v>50</v>
      </c>
      <c r="J1148" s="56" t="s">
        <v>64</v>
      </c>
      <c r="K1148" s="56">
        <v>10.7</v>
      </c>
      <c r="L1148" s="56" t="s">
        <v>52</v>
      </c>
      <c r="M1148" s="56">
        <v>9.1</v>
      </c>
      <c r="N1148" s="56" t="s">
        <v>52</v>
      </c>
      <c r="O1148" s="56">
        <v>29.8</v>
      </c>
      <c r="P1148" s="56">
        <v>636</v>
      </c>
      <c r="Q1148" s="56">
        <v>13.7</v>
      </c>
      <c r="R1148" s="56" t="s">
        <v>53</v>
      </c>
      <c r="S1148" s="56">
        <v>1.8</v>
      </c>
      <c r="T1148" s="56" t="s">
        <v>53</v>
      </c>
      <c r="U1148" s="56">
        <v>4.9000000000000004</v>
      </c>
      <c r="V1148" s="56" t="s">
        <v>53</v>
      </c>
      <c r="W1148" s="56">
        <v>9.1</v>
      </c>
      <c r="X1148" s="56" t="s">
        <v>53</v>
      </c>
      <c r="Y1148" s="56">
        <v>47.9</v>
      </c>
      <c r="Z1148" s="56" t="s">
        <v>53</v>
      </c>
      <c r="AA1148" s="56">
        <v>5.2</v>
      </c>
      <c r="AB1148" s="56" t="s">
        <v>53</v>
      </c>
      <c r="AC1148" s="56">
        <v>43.1</v>
      </c>
      <c r="AD1148" s="56" t="s">
        <v>53</v>
      </c>
      <c r="AF1148" s="56">
        <v>701</v>
      </c>
      <c r="AG1148" s="56" t="s">
        <v>2148</v>
      </c>
      <c r="AH1148" s="56">
        <v>701</v>
      </c>
      <c r="AI1148" s="56" t="s">
        <v>2148</v>
      </c>
      <c r="AJ1148" s="56">
        <v>636</v>
      </c>
      <c r="AL1148" s="56">
        <v>801</v>
      </c>
      <c r="AM1148" s="56" t="s">
        <v>2148</v>
      </c>
      <c r="AN1148" s="56">
        <v>801</v>
      </c>
      <c r="AO1148" s="56" t="s">
        <v>2148</v>
      </c>
      <c r="AP1148" s="56">
        <v>801</v>
      </c>
      <c r="AQ1148" s="56" t="s">
        <v>2148</v>
      </c>
      <c r="AR1148" s="56">
        <v>801</v>
      </c>
      <c r="AS1148" s="56" t="s">
        <v>2148</v>
      </c>
      <c r="AT1148" s="56">
        <v>801</v>
      </c>
      <c r="AU1148" s="56" t="s">
        <v>2148</v>
      </c>
      <c r="AV1148" s="56">
        <v>801</v>
      </c>
      <c r="AW1148" s="56" t="s">
        <v>2148</v>
      </c>
      <c r="AX1148" s="56">
        <v>801</v>
      </c>
      <c r="AY1148" s="56" t="s">
        <v>2148</v>
      </c>
      <c r="AZ1148" s="56">
        <v>1100.5</v>
      </c>
      <c r="BB1148" s="56">
        <v>1300.5</v>
      </c>
    </row>
    <row r="1149" spans="1:54" ht="16" x14ac:dyDescent="0.2">
      <c r="A1149" s="56">
        <v>1148</v>
      </c>
      <c r="B1149" s="56" t="s">
        <v>65</v>
      </c>
      <c r="C1149" s="56" t="s">
        <v>65</v>
      </c>
      <c r="D1149" s="56" t="s">
        <v>1226</v>
      </c>
      <c r="E1149" s="56" t="s">
        <v>355</v>
      </c>
      <c r="F1149" s="56" t="s">
        <v>76</v>
      </c>
      <c r="G1149" s="56" t="s">
        <v>58</v>
      </c>
      <c r="H1149" s="56" t="s">
        <v>82</v>
      </c>
      <c r="I1149" s="56" t="s">
        <v>59</v>
      </c>
      <c r="J1149" s="56" t="s">
        <v>64</v>
      </c>
      <c r="K1149" s="56">
        <v>20.100000000000001</v>
      </c>
      <c r="L1149" s="56">
        <v>612</v>
      </c>
      <c r="M1149" s="56">
        <v>14.4</v>
      </c>
      <c r="N1149" s="56" t="s">
        <v>52</v>
      </c>
      <c r="O1149" s="56">
        <v>17.3</v>
      </c>
      <c r="P1149" s="56" t="s">
        <v>53</v>
      </c>
      <c r="Q1149" s="56">
        <v>6.8</v>
      </c>
      <c r="R1149" s="56" t="s">
        <v>53</v>
      </c>
      <c r="S1149" s="56">
        <v>43.9</v>
      </c>
      <c r="T1149" s="56">
        <v>472</v>
      </c>
      <c r="U1149" s="56">
        <v>19.7</v>
      </c>
      <c r="V1149" s="56">
        <v>732</v>
      </c>
      <c r="W1149" s="56">
        <v>23</v>
      </c>
      <c r="X1149" s="56">
        <v>719</v>
      </c>
      <c r="Y1149" s="56">
        <v>35.9</v>
      </c>
      <c r="Z1149" s="56" t="s">
        <v>53</v>
      </c>
      <c r="AA1149" s="56">
        <v>5</v>
      </c>
      <c r="AB1149" s="56" t="s">
        <v>53</v>
      </c>
      <c r="AC1149" s="56">
        <v>42.6</v>
      </c>
      <c r="AD1149" s="56" t="s">
        <v>53</v>
      </c>
      <c r="AF1149" s="56">
        <v>612</v>
      </c>
      <c r="AH1149" s="56">
        <v>701</v>
      </c>
      <c r="AI1149" s="56" t="s">
        <v>2148</v>
      </c>
      <c r="AJ1149" s="56">
        <v>801</v>
      </c>
      <c r="AK1149" s="56" t="s">
        <v>2148</v>
      </c>
      <c r="AL1149" s="56">
        <v>801</v>
      </c>
      <c r="AM1149" s="56" t="s">
        <v>2148</v>
      </c>
      <c r="AN1149" s="56">
        <v>472</v>
      </c>
      <c r="AP1149" s="56">
        <v>732</v>
      </c>
      <c r="AR1149" s="56">
        <v>719</v>
      </c>
      <c r="AT1149" s="56">
        <v>801</v>
      </c>
      <c r="AU1149" s="56" t="s">
        <v>2148</v>
      </c>
      <c r="AV1149" s="56">
        <v>801</v>
      </c>
      <c r="AW1149" s="56" t="s">
        <v>2148</v>
      </c>
      <c r="AX1149" s="56">
        <v>801</v>
      </c>
      <c r="AY1149" s="56" t="s">
        <v>2148</v>
      </c>
      <c r="AZ1149" s="56">
        <v>1100.5</v>
      </c>
      <c r="BB1149" s="56">
        <v>1100.5</v>
      </c>
    </row>
    <row r="1150" spans="1:54" ht="16" x14ac:dyDescent="0.2">
      <c r="A1150" s="56">
        <v>1149</v>
      </c>
      <c r="B1150" s="56" t="s">
        <v>65</v>
      </c>
      <c r="C1150" s="56" t="s">
        <v>65</v>
      </c>
      <c r="D1150" s="56" t="s">
        <v>989</v>
      </c>
      <c r="E1150" s="56" t="s">
        <v>355</v>
      </c>
      <c r="F1150" s="56" t="s">
        <v>76</v>
      </c>
      <c r="G1150" s="56" t="s">
        <v>77</v>
      </c>
      <c r="H1150" s="56" t="s">
        <v>49</v>
      </c>
      <c r="I1150" s="56" t="s">
        <v>50</v>
      </c>
      <c r="J1150" s="56" t="s">
        <v>64</v>
      </c>
      <c r="K1150" s="56">
        <v>14.5</v>
      </c>
      <c r="L1150" s="56" t="s">
        <v>52</v>
      </c>
      <c r="M1150" s="56">
        <v>12.2</v>
      </c>
      <c r="N1150" s="56" t="s">
        <v>52</v>
      </c>
      <c r="O1150" s="56">
        <v>11.7</v>
      </c>
      <c r="P1150" s="56" t="s">
        <v>53</v>
      </c>
      <c r="Q1150" s="56">
        <v>18.600000000000001</v>
      </c>
      <c r="R1150" s="56">
        <v>744</v>
      </c>
      <c r="S1150" s="56">
        <v>6.8</v>
      </c>
      <c r="T1150" s="56" t="s">
        <v>53</v>
      </c>
      <c r="U1150" s="56">
        <v>12</v>
      </c>
      <c r="V1150" s="56" t="s">
        <v>53</v>
      </c>
      <c r="W1150" s="56">
        <v>15</v>
      </c>
      <c r="X1150" s="56" t="s">
        <v>53</v>
      </c>
      <c r="Y1150" s="56">
        <v>45.8</v>
      </c>
      <c r="Z1150" s="56" t="s">
        <v>53</v>
      </c>
      <c r="AA1150" s="56">
        <v>5</v>
      </c>
      <c r="AB1150" s="56" t="s">
        <v>53</v>
      </c>
      <c r="AC1150" s="56">
        <v>49.7</v>
      </c>
      <c r="AD1150" s="56" t="s">
        <v>731</v>
      </c>
      <c r="AF1150" s="56">
        <v>701</v>
      </c>
      <c r="AG1150" s="56" t="s">
        <v>2148</v>
      </c>
      <c r="AH1150" s="56">
        <v>701</v>
      </c>
      <c r="AI1150" s="56" t="s">
        <v>2148</v>
      </c>
      <c r="AJ1150" s="56">
        <v>801</v>
      </c>
      <c r="AK1150" s="56" t="s">
        <v>2148</v>
      </c>
      <c r="AL1150" s="56">
        <v>744</v>
      </c>
      <c r="AN1150" s="56">
        <v>801</v>
      </c>
      <c r="AO1150" s="56" t="s">
        <v>2148</v>
      </c>
      <c r="AP1150" s="56">
        <v>801</v>
      </c>
      <c r="AQ1150" s="56" t="s">
        <v>2148</v>
      </c>
      <c r="AR1150" s="56">
        <v>801</v>
      </c>
      <c r="AS1150" s="56" t="s">
        <v>2148</v>
      </c>
      <c r="AT1150" s="56">
        <v>801</v>
      </c>
      <c r="AU1150" s="56" t="s">
        <v>2148</v>
      </c>
      <c r="AV1150" s="56">
        <v>801</v>
      </c>
      <c r="AW1150" s="56" t="s">
        <v>2148</v>
      </c>
      <c r="AX1150" s="56">
        <v>708</v>
      </c>
      <c r="AY1150" s="56" t="s">
        <v>2147</v>
      </c>
      <c r="AZ1150" s="56">
        <v>1100.5</v>
      </c>
      <c r="BB1150" s="56">
        <v>1100.5</v>
      </c>
    </row>
    <row r="1151" spans="1:54" ht="16" x14ac:dyDescent="0.2">
      <c r="A1151" s="56">
        <v>1150</v>
      </c>
      <c r="B1151" s="56" t="s">
        <v>65</v>
      </c>
      <c r="C1151" s="56" t="s">
        <v>89</v>
      </c>
      <c r="D1151" s="56" t="s">
        <v>436</v>
      </c>
      <c r="E1151" s="56" t="s">
        <v>46</v>
      </c>
      <c r="F1151" s="56" t="s">
        <v>47</v>
      </c>
      <c r="G1151" s="56" t="s">
        <v>77</v>
      </c>
      <c r="H1151" s="56" t="s">
        <v>82</v>
      </c>
      <c r="I1151" s="56" t="s">
        <v>50</v>
      </c>
      <c r="J1151" s="56" t="s">
        <v>64</v>
      </c>
      <c r="K1151" s="56">
        <v>7.3</v>
      </c>
      <c r="L1151" s="56" t="s">
        <v>52</v>
      </c>
      <c r="M1151" s="56">
        <v>4.5999999999999996</v>
      </c>
      <c r="N1151" s="56" t="s">
        <v>52</v>
      </c>
      <c r="O1151" s="56">
        <v>62.6</v>
      </c>
      <c r="P1151" s="56">
        <v>283</v>
      </c>
      <c r="Q1151" s="56">
        <v>24.1</v>
      </c>
      <c r="R1151" s="56">
        <v>653</v>
      </c>
      <c r="Y1151" s="56">
        <v>57.2</v>
      </c>
      <c r="Z1151" s="56">
        <v>732</v>
      </c>
      <c r="AA1151" s="56">
        <v>5</v>
      </c>
      <c r="AB1151" s="56" t="s">
        <v>53</v>
      </c>
      <c r="AC1151" s="56">
        <v>35.6</v>
      </c>
      <c r="AD1151" s="56" t="s">
        <v>53</v>
      </c>
      <c r="AF1151" s="56">
        <v>701</v>
      </c>
      <c r="AG1151" s="56" t="s">
        <v>2148</v>
      </c>
      <c r="AH1151" s="56">
        <v>701</v>
      </c>
      <c r="AI1151" s="56" t="s">
        <v>2148</v>
      </c>
      <c r="AJ1151" s="56">
        <v>283</v>
      </c>
      <c r="AL1151" s="56">
        <v>653</v>
      </c>
      <c r="AT1151" s="56">
        <v>732</v>
      </c>
      <c r="AV1151" s="56">
        <v>801</v>
      </c>
      <c r="AW1151" s="56" t="s">
        <v>2148</v>
      </c>
      <c r="AX1151" s="56">
        <v>801</v>
      </c>
      <c r="AY1151" s="56" t="s">
        <v>2148</v>
      </c>
      <c r="AZ1151" s="56">
        <v>1100.5</v>
      </c>
      <c r="BB1151" s="56">
        <v>925.5</v>
      </c>
    </row>
    <row r="1152" spans="1:54" ht="16" x14ac:dyDescent="0.2">
      <c r="A1152" s="56">
        <v>1151</v>
      </c>
      <c r="B1152" s="56" t="s">
        <v>65</v>
      </c>
      <c r="D1152" s="56" t="s">
        <v>1358</v>
      </c>
      <c r="E1152" s="56" t="s">
        <v>438</v>
      </c>
      <c r="F1152" s="56" t="s">
        <v>76</v>
      </c>
      <c r="G1152" s="56" t="s">
        <v>77</v>
      </c>
      <c r="H1152" s="56" t="s">
        <v>49</v>
      </c>
      <c r="I1152" s="56" t="s">
        <v>59</v>
      </c>
      <c r="J1152" s="56" t="s">
        <v>64</v>
      </c>
      <c r="K1152" s="56">
        <v>25.3</v>
      </c>
      <c r="L1152" s="56">
        <v>507</v>
      </c>
      <c r="M1152" s="56">
        <v>15.4</v>
      </c>
      <c r="N1152" s="56" t="s">
        <v>52</v>
      </c>
      <c r="O1152" s="56">
        <v>27.2</v>
      </c>
      <c r="P1152" s="56">
        <v>695</v>
      </c>
      <c r="Q1152" s="56">
        <v>3</v>
      </c>
      <c r="R1152" s="56" t="s">
        <v>53</v>
      </c>
      <c r="S1152" s="56">
        <v>3.5</v>
      </c>
      <c r="T1152" s="56" t="s">
        <v>53</v>
      </c>
      <c r="U1152" s="56">
        <v>1.8</v>
      </c>
      <c r="V1152" s="56" t="s">
        <v>53</v>
      </c>
      <c r="W1152" s="56">
        <v>6.3</v>
      </c>
      <c r="X1152" s="56" t="s">
        <v>53</v>
      </c>
      <c r="Y1152" s="56">
        <v>25.9</v>
      </c>
      <c r="Z1152" s="56" t="s">
        <v>53</v>
      </c>
      <c r="AA1152" s="56">
        <v>5.6</v>
      </c>
      <c r="AB1152" s="56" t="s">
        <v>53</v>
      </c>
      <c r="AC1152" s="56">
        <v>31.7</v>
      </c>
      <c r="AD1152" s="56" t="s">
        <v>53</v>
      </c>
      <c r="AF1152" s="56">
        <v>507</v>
      </c>
      <c r="AH1152" s="56">
        <v>701</v>
      </c>
      <c r="AI1152" s="56" t="s">
        <v>2148</v>
      </c>
      <c r="AJ1152" s="56">
        <v>695</v>
      </c>
      <c r="AL1152" s="56">
        <v>801</v>
      </c>
      <c r="AM1152" s="56" t="s">
        <v>2148</v>
      </c>
      <c r="AN1152" s="56">
        <v>801</v>
      </c>
      <c r="AO1152" s="56" t="s">
        <v>2148</v>
      </c>
      <c r="AP1152" s="56">
        <v>801</v>
      </c>
      <c r="AQ1152" s="56" t="s">
        <v>2148</v>
      </c>
      <c r="AR1152" s="56">
        <v>801</v>
      </c>
      <c r="AS1152" s="56" t="s">
        <v>2148</v>
      </c>
      <c r="AT1152" s="56">
        <v>801</v>
      </c>
      <c r="AU1152" s="56" t="s">
        <v>2148</v>
      </c>
      <c r="AV1152" s="56">
        <v>801</v>
      </c>
      <c r="AW1152" s="56" t="s">
        <v>2148</v>
      </c>
      <c r="AX1152" s="56">
        <v>801</v>
      </c>
      <c r="AY1152" s="56" t="s">
        <v>2148</v>
      </c>
      <c r="AZ1152" s="56">
        <v>1100.5</v>
      </c>
    </row>
    <row r="1153" spans="1:54" ht="16" x14ac:dyDescent="0.2">
      <c r="A1153" s="56">
        <v>1152</v>
      </c>
      <c r="B1153" s="56" t="s">
        <v>65</v>
      </c>
      <c r="C1153" s="56" t="s">
        <v>65</v>
      </c>
      <c r="D1153" s="56" t="s">
        <v>550</v>
      </c>
      <c r="E1153" s="56" t="s">
        <v>46</v>
      </c>
      <c r="F1153" s="56" t="s">
        <v>47</v>
      </c>
      <c r="G1153" s="56" t="s">
        <v>77</v>
      </c>
      <c r="H1153" s="56" t="s">
        <v>49</v>
      </c>
      <c r="I1153" s="56" t="s">
        <v>50</v>
      </c>
      <c r="J1153" s="56" t="s">
        <v>64</v>
      </c>
      <c r="K1153" s="56">
        <v>8.4</v>
      </c>
      <c r="L1153" s="56" t="s">
        <v>52</v>
      </c>
      <c r="M1153" s="56">
        <v>7.4</v>
      </c>
      <c r="N1153" s="56" t="s">
        <v>52</v>
      </c>
      <c r="O1153" s="56">
        <v>7.8</v>
      </c>
      <c r="P1153" s="56" t="s">
        <v>53</v>
      </c>
      <c r="Q1153" s="56">
        <v>19</v>
      </c>
      <c r="R1153" s="56">
        <v>732</v>
      </c>
      <c r="S1153" s="56">
        <v>9.1999999999999993</v>
      </c>
      <c r="T1153" s="56" t="s">
        <v>53</v>
      </c>
      <c r="U1153" s="56">
        <v>4.4000000000000004</v>
      </c>
      <c r="V1153" s="56" t="s">
        <v>53</v>
      </c>
      <c r="W1153" s="56">
        <v>3.5</v>
      </c>
      <c r="X1153" s="56" t="s">
        <v>53</v>
      </c>
      <c r="Y1153" s="56">
        <v>67.8</v>
      </c>
      <c r="Z1153" s="56">
        <v>570</v>
      </c>
      <c r="AA1153" s="56">
        <v>34.4</v>
      </c>
      <c r="AB1153" s="56">
        <v>496</v>
      </c>
      <c r="AC1153" s="56">
        <v>45.1</v>
      </c>
      <c r="AD1153" s="56" t="s">
        <v>53</v>
      </c>
      <c r="AF1153" s="56">
        <v>701</v>
      </c>
      <c r="AG1153" s="56" t="s">
        <v>2148</v>
      </c>
      <c r="AH1153" s="56">
        <v>701</v>
      </c>
      <c r="AI1153" s="56" t="s">
        <v>2148</v>
      </c>
      <c r="AJ1153" s="56">
        <v>801</v>
      </c>
      <c r="AK1153" s="56" t="s">
        <v>2148</v>
      </c>
      <c r="AL1153" s="56">
        <v>732</v>
      </c>
      <c r="AN1153" s="56">
        <v>801</v>
      </c>
      <c r="AO1153" s="56" t="s">
        <v>2148</v>
      </c>
      <c r="AP1153" s="56">
        <v>801</v>
      </c>
      <c r="AQ1153" s="56" t="s">
        <v>2148</v>
      </c>
      <c r="AR1153" s="56">
        <v>801</v>
      </c>
      <c r="AS1153" s="56" t="s">
        <v>2148</v>
      </c>
      <c r="AT1153" s="56">
        <v>570</v>
      </c>
      <c r="AV1153" s="56">
        <v>496</v>
      </c>
      <c r="AX1153" s="56">
        <v>801</v>
      </c>
      <c r="AY1153" s="56" t="s">
        <v>2148</v>
      </c>
      <c r="AZ1153" s="56">
        <v>1100.5</v>
      </c>
      <c r="BB1153" s="56">
        <v>1100.5</v>
      </c>
    </row>
    <row r="1154" spans="1:54" ht="16" x14ac:dyDescent="0.2">
      <c r="A1154" s="56">
        <v>1153</v>
      </c>
      <c r="B1154" s="56" t="s">
        <v>65</v>
      </c>
      <c r="D1154" s="56" t="s">
        <v>515</v>
      </c>
      <c r="E1154" s="56" t="s">
        <v>337</v>
      </c>
      <c r="F1154" s="56" t="s">
        <v>76</v>
      </c>
      <c r="G1154" s="56" t="s">
        <v>58</v>
      </c>
      <c r="H1154" s="56" t="s">
        <v>49</v>
      </c>
      <c r="I1154" s="56" t="s">
        <v>59</v>
      </c>
      <c r="J1154" s="56" t="s">
        <v>51</v>
      </c>
      <c r="K1154" s="56">
        <v>8</v>
      </c>
      <c r="L1154" s="56" t="s">
        <v>52</v>
      </c>
      <c r="M1154" s="56">
        <v>21.2</v>
      </c>
      <c r="N1154" s="56">
        <v>622</v>
      </c>
      <c r="O1154" s="56">
        <v>49.8</v>
      </c>
      <c r="P1154" s="56">
        <v>386</v>
      </c>
      <c r="Q1154" s="56">
        <v>3.6</v>
      </c>
      <c r="R1154" s="56" t="s">
        <v>53</v>
      </c>
      <c r="S1154" s="56">
        <v>20.5</v>
      </c>
      <c r="T1154" s="56">
        <v>704</v>
      </c>
      <c r="U1154" s="56">
        <v>26.9</v>
      </c>
      <c r="V1154" s="56">
        <v>633</v>
      </c>
      <c r="W1154" s="56">
        <v>31.2</v>
      </c>
      <c r="X1154" s="56">
        <v>599</v>
      </c>
      <c r="Y1154" s="56">
        <v>14.4</v>
      </c>
      <c r="Z1154" s="56" t="s">
        <v>53</v>
      </c>
      <c r="AA1154" s="56">
        <v>3.8</v>
      </c>
      <c r="AB1154" s="56" t="s">
        <v>53</v>
      </c>
      <c r="AC1154" s="56">
        <v>33.6</v>
      </c>
      <c r="AD1154" s="56" t="s">
        <v>53</v>
      </c>
      <c r="AF1154" s="56">
        <v>701</v>
      </c>
      <c r="AG1154" s="56" t="s">
        <v>2148</v>
      </c>
      <c r="AH1154" s="56">
        <v>622</v>
      </c>
      <c r="AJ1154" s="56">
        <v>386</v>
      </c>
      <c r="AL1154" s="56">
        <v>801</v>
      </c>
      <c r="AM1154" s="56" t="s">
        <v>2148</v>
      </c>
      <c r="AN1154" s="56">
        <v>704</v>
      </c>
      <c r="AP1154" s="56">
        <v>633</v>
      </c>
      <c r="AR1154" s="56">
        <v>599</v>
      </c>
      <c r="AT1154" s="56">
        <v>801</v>
      </c>
      <c r="AU1154" s="56" t="s">
        <v>2148</v>
      </c>
      <c r="AV1154" s="56">
        <v>801</v>
      </c>
      <c r="AW1154" s="56" t="s">
        <v>2148</v>
      </c>
      <c r="AX1154" s="56">
        <v>801</v>
      </c>
      <c r="AY1154" s="56" t="s">
        <v>2148</v>
      </c>
      <c r="AZ1154" s="56">
        <v>1100.5</v>
      </c>
    </row>
    <row r="1155" spans="1:54" ht="16" x14ac:dyDescent="0.2">
      <c r="A1155" s="56">
        <v>1154</v>
      </c>
      <c r="B1155" s="56" t="s">
        <v>65</v>
      </c>
      <c r="C1155" s="56" t="s">
        <v>43</v>
      </c>
      <c r="D1155" s="56" t="s">
        <v>338</v>
      </c>
      <c r="E1155" s="56" t="s">
        <v>80</v>
      </c>
      <c r="F1155" s="56" t="s">
        <v>69</v>
      </c>
      <c r="G1155" s="56" t="s">
        <v>77</v>
      </c>
      <c r="H1155" s="56" t="s">
        <v>49</v>
      </c>
      <c r="I1155" s="56" t="s">
        <v>59</v>
      </c>
      <c r="J1155" s="56" t="s">
        <v>64</v>
      </c>
      <c r="K1155" s="56">
        <v>6.5</v>
      </c>
      <c r="L1155" s="56" t="s">
        <v>52</v>
      </c>
      <c r="M1155" s="56">
        <v>9.3000000000000007</v>
      </c>
      <c r="N1155" s="56" t="s">
        <v>52</v>
      </c>
      <c r="O1155" s="56">
        <v>12.4</v>
      </c>
      <c r="P1155" s="56" t="s">
        <v>53</v>
      </c>
      <c r="Q1155" s="56">
        <v>7.1</v>
      </c>
      <c r="R1155" s="56" t="s">
        <v>53</v>
      </c>
      <c r="S1155" s="56">
        <v>43.2</v>
      </c>
      <c r="T1155" s="56">
        <v>476</v>
      </c>
      <c r="U1155" s="56">
        <v>78.400000000000006</v>
      </c>
      <c r="V1155" s="56">
        <v>234</v>
      </c>
      <c r="W1155" s="56">
        <v>80.5</v>
      </c>
      <c r="X1155" s="56">
        <v>203</v>
      </c>
      <c r="Y1155" s="56">
        <v>56.9</v>
      </c>
      <c r="Z1155" s="56">
        <v>739</v>
      </c>
      <c r="AA1155" s="56">
        <v>3.3</v>
      </c>
      <c r="AB1155" s="56" t="s">
        <v>53</v>
      </c>
      <c r="AC1155" s="56">
        <v>35.5</v>
      </c>
      <c r="AD1155" s="56" t="s">
        <v>53</v>
      </c>
      <c r="AF1155" s="56">
        <v>701</v>
      </c>
      <c r="AG1155" s="56" t="s">
        <v>2148</v>
      </c>
      <c r="AH1155" s="56">
        <v>701</v>
      </c>
      <c r="AI1155" s="56" t="s">
        <v>2148</v>
      </c>
      <c r="AJ1155" s="56">
        <v>801</v>
      </c>
      <c r="AK1155" s="56" t="s">
        <v>2148</v>
      </c>
      <c r="AL1155" s="56">
        <v>801</v>
      </c>
      <c r="AM1155" s="56" t="s">
        <v>2148</v>
      </c>
      <c r="AN1155" s="56">
        <v>476</v>
      </c>
      <c r="AP1155" s="56">
        <v>234</v>
      </c>
      <c r="AR1155" s="56">
        <v>203</v>
      </c>
      <c r="AT1155" s="56">
        <v>739</v>
      </c>
      <c r="AV1155" s="56">
        <v>801</v>
      </c>
      <c r="AW1155" s="56" t="s">
        <v>2148</v>
      </c>
      <c r="AX1155" s="56">
        <v>801</v>
      </c>
      <c r="AY1155" s="56" t="s">
        <v>2148</v>
      </c>
      <c r="AZ1155" s="56">
        <v>1100.5</v>
      </c>
      <c r="BB1155" s="56">
        <v>975.5</v>
      </c>
    </row>
    <row r="1156" spans="1:54" ht="16" x14ac:dyDescent="0.2">
      <c r="A1156" s="56">
        <v>1155</v>
      </c>
      <c r="B1156" s="56" t="s">
        <v>65</v>
      </c>
      <c r="C1156" s="56" t="s">
        <v>43</v>
      </c>
      <c r="D1156" s="56" t="s">
        <v>1014</v>
      </c>
      <c r="E1156" s="56" t="s">
        <v>275</v>
      </c>
      <c r="F1156" s="56" t="s">
        <v>76</v>
      </c>
      <c r="G1156" s="56" t="s">
        <v>77</v>
      </c>
      <c r="H1156" s="56" t="s">
        <v>49</v>
      </c>
      <c r="I1156" s="56" t="s">
        <v>59</v>
      </c>
      <c r="J1156" s="56" t="s">
        <v>64</v>
      </c>
      <c r="K1156" s="56">
        <v>15.1</v>
      </c>
      <c r="L1156" s="56" t="s">
        <v>52</v>
      </c>
      <c r="M1156" s="56">
        <v>20.9</v>
      </c>
      <c r="N1156" s="56">
        <v>626</v>
      </c>
      <c r="O1156" s="56">
        <v>3.3</v>
      </c>
      <c r="P1156" s="56" t="s">
        <v>53</v>
      </c>
      <c r="Q1156" s="56">
        <v>6.1</v>
      </c>
      <c r="R1156" s="56" t="s">
        <v>53</v>
      </c>
      <c r="S1156" s="56">
        <v>1.2</v>
      </c>
      <c r="T1156" s="56" t="s">
        <v>53</v>
      </c>
      <c r="U1156" s="56">
        <v>1.5</v>
      </c>
      <c r="V1156" s="56" t="s">
        <v>53</v>
      </c>
      <c r="W1156" s="56">
        <v>5.9</v>
      </c>
      <c r="X1156" s="56" t="s">
        <v>53</v>
      </c>
      <c r="Y1156" s="56">
        <v>20.7</v>
      </c>
      <c r="Z1156" s="56" t="s">
        <v>53</v>
      </c>
      <c r="AA1156" s="56">
        <v>76</v>
      </c>
      <c r="AB1156" s="56">
        <v>176</v>
      </c>
      <c r="AC1156" s="56">
        <v>61.1</v>
      </c>
      <c r="AD1156" s="56" t="s">
        <v>558</v>
      </c>
      <c r="AF1156" s="56">
        <v>701</v>
      </c>
      <c r="AG1156" s="56" t="s">
        <v>2148</v>
      </c>
      <c r="AH1156" s="56">
        <v>626</v>
      </c>
      <c r="AJ1156" s="56">
        <v>801</v>
      </c>
      <c r="AK1156" s="56" t="s">
        <v>2148</v>
      </c>
      <c r="AL1156" s="56">
        <v>801</v>
      </c>
      <c r="AM1156" s="56" t="s">
        <v>2148</v>
      </c>
      <c r="AN1156" s="56">
        <v>801</v>
      </c>
      <c r="AO1156" s="56" t="s">
        <v>2148</v>
      </c>
      <c r="AP1156" s="56">
        <v>801</v>
      </c>
      <c r="AQ1156" s="56" t="s">
        <v>2148</v>
      </c>
      <c r="AR1156" s="56">
        <v>801</v>
      </c>
      <c r="AS1156" s="56" t="s">
        <v>2148</v>
      </c>
      <c r="AT1156" s="56">
        <v>801</v>
      </c>
      <c r="AU1156" s="56" t="s">
        <v>2148</v>
      </c>
      <c r="AV1156" s="56">
        <v>176</v>
      </c>
      <c r="AX1156" s="56">
        <v>477</v>
      </c>
      <c r="AY1156" s="56" t="s">
        <v>2147</v>
      </c>
      <c r="AZ1156" s="56">
        <v>1100.5</v>
      </c>
      <c r="BB1156" s="56">
        <v>975.5</v>
      </c>
    </row>
    <row r="1157" spans="1:54" ht="16" x14ac:dyDescent="0.2">
      <c r="A1157" s="56">
        <v>1156</v>
      </c>
      <c r="B1157" s="56" t="s">
        <v>65</v>
      </c>
      <c r="C1157" s="56" t="s">
        <v>43</v>
      </c>
      <c r="D1157" s="56" t="s">
        <v>491</v>
      </c>
      <c r="E1157" s="56" t="s">
        <v>46</v>
      </c>
      <c r="F1157" s="56" t="s">
        <v>47</v>
      </c>
      <c r="G1157" s="56" t="s">
        <v>58</v>
      </c>
      <c r="H1157" s="56" t="s">
        <v>49</v>
      </c>
      <c r="I1157" s="56" t="s">
        <v>50</v>
      </c>
      <c r="J1157" s="56" t="s">
        <v>51</v>
      </c>
      <c r="K1157" s="56">
        <v>7.8</v>
      </c>
      <c r="L1157" s="56" t="s">
        <v>52</v>
      </c>
      <c r="M1157" s="56">
        <v>12.2</v>
      </c>
      <c r="N1157" s="56" t="s">
        <v>52</v>
      </c>
      <c r="O1157" s="56">
        <v>43.6</v>
      </c>
      <c r="P1157" s="56">
        <v>458</v>
      </c>
      <c r="Q1157" s="56">
        <v>12.7</v>
      </c>
      <c r="R1157" s="56" t="s">
        <v>53</v>
      </c>
      <c r="S1157" s="56">
        <v>6</v>
      </c>
      <c r="T1157" s="56" t="s">
        <v>53</v>
      </c>
      <c r="U1157" s="56">
        <v>14.2</v>
      </c>
      <c r="V1157" s="56" t="s">
        <v>53</v>
      </c>
      <c r="W1157" s="56">
        <v>20.2</v>
      </c>
      <c r="X1157" s="56">
        <v>760</v>
      </c>
      <c r="Y1157" s="56">
        <v>31.8</v>
      </c>
      <c r="Z1157" s="56" t="s">
        <v>53</v>
      </c>
      <c r="AA1157" s="56">
        <v>37.5</v>
      </c>
      <c r="AB1157" s="56">
        <v>465</v>
      </c>
      <c r="AC1157" s="56">
        <v>49.5</v>
      </c>
      <c r="AD1157" s="56" t="s">
        <v>258</v>
      </c>
      <c r="AF1157" s="56">
        <v>701</v>
      </c>
      <c r="AG1157" s="56" t="s">
        <v>2148</v>
      </c>
      <c r="AH1157" s="56">
        <v>701</v>
      </c>
      <c r="AI1157" s="56" t="s">
        <v>2148</v>
      </c>
      <c r="AJ1157" s="56">
        <v>458</v>
      </c>
      <c r="AL1157" s="56">
        <v>801</v>
      </c>
      <c r="AM1157" s="56" t="s">
        <v>2148</v>
      </c>
      <c r="AN1157" s="56">
        <v>801</v>
      </c>
      <c r="AO1157" s="56" t="s">
        <v>2148</v>
      </c>
      <c r="AP1157" s="56">
        <v>801</v>
      </c>
      <c r="AQ1157" s="56" t="s">
        <v>2148</v>
      </c>
      <c r="AR1157" s="56">
        <v>760</v>
      </c>
      <c r="AT1157" s="56">
        <v>801</v>
      </c>
      <c r="AU1157" s="56" t="s">
        <v>2148</v>
      </c>
      <c r="AV1157" s="56">
        <v>465</v>
      </c>
      <c r="AX1157" s="56">
        <v>715</v>
      </c>
      <c r="AY1157" s="56" t="s">
        <v>2147</v>
      </c>
      <c r="AZ1157" s="56">
        <v>1100.5</v>
      </c>
      <c r="BB1157" s="56">
        <v>975.5</v>
      </c>
    </row>
    <row r="1158" spans="1:54" ht="16" x14ac:dyDescent="0.2">
      <c r="A1158" s="56">
        <v>1157</v>
      </c>
      <c r="B1158" s="56" t="s">
        <v>65</v>
      </c>
      <c r="C1158" s="56" t="s">
        <v>65</v>
      </c>
      <c r="D1158" s="56" t="s">
        <v>595</v>
      </c>
      <c r="E1158" s="56" t="s">
        <v>435</v>
      </c>
      <c r="F1158" s="56" t="s">
        <v>69</v>
      </c>
      <c r="G1158" s="56" t="s">
        <v>58</v>
      </c>
      <c r="H1158" s="56" t="s">
        <v>62</v>
      </c>
      <c r="I1158" s="56" t="s">
        <v>50</v>
      </c>
      <c r="J1158" s="56" t="s">
        <v>51</v>
      </c>
      <c r="K1158" s="56">
        <v>8.9</v>
      </c>
      <c r="L1158" s="56" t="s">
        <v>52</v>
      </c>
      <c r="M1158" s="56">
        <v>29.8</v>
      </c>
      <c r="N1158" s="56">
        <v>477</v>
      </c>
      <c r="O1158" s="56">
        <v>7.4</v>
      </c>
      <c r="P1158" s="56" t="s">
        <v>53</v>
      </c>
      <c r="Q1158" s="56">
        <v>14.3</v>
      </c>
      <c r="R1158" s="56" t="s">
        <v>53</v>
      </c>
      <c r="S1158" s="56">
        <v>8.8000000000000007</v>
      </c>
      <c r="T1158" s="56" t="s">
        <v>53</v>
      </c>
      <c r="U1158" s="56">
        <v>29.9</v>
      </c>
      <c r="V1158" s="56">
        <v>592</v>
      </c>
      <c r="W1158" s="56">
        <v>35.799999999999997</v>
      </c>
      <c r="X1158" s="56">
        <v>539</v>
      </c>
      <c r="Y1158" s="56">
        <v>29.1</v>
      </c>
      <c r="Z1158" s="56" t="s">
        <v>53</v>
      </c>
      <c r="AA1158" s="56">
        <v>52.2</v>
      </c>
      <c r="AB1158" s="56">
        <v>324</v>
      </c>
      <c r="AC1158" s="56">
        <v>31.6</v>
      </c>
      <c r="AD1158" s="56" t="s">
        <v>53</v>
      </c>
      <c r="AF1158" s="56">
        <v>701</v>
      </c>
      <c r="AG1158" s="56" t="s">
        <v>2148</v>
      </c>
      <c r="AH1158" s="56">
        <v>477</v>
      </c>
      <c r="AJ1158" s="56">
        <v>801</v>
      </c>
      <c r="AK1158" s="56" t="s">
        <v>2148</v>
      </c>
      <c r="AL1158" s="56">
        <v>801</v>
      </c>
      <c r="AM1158" s="56" t="s">
        <v>2148</v>
      </c>
      <c r="AN1158" s="56">
        <v>801</v>
      </c>
      <c r="AO1158" s="56" t="s">
        <v>2148</v>
      </c>
      <c r="AP1158" s="56">
        <v>592</v>
      </c>
      <c r="AR1158" s="56">
        <v>539</v>
      </c>
      <c r="AT1158" s="56">
        <v>801</v>
      </c>
      <c r="AU1158" s="56" t="s">
        <v>2148</v>
      </c>
      <c r="AV1158" s="56">
        <v>324</v>
      </c>
      <c r="AX1158" s="56">
        <v>801</v>
      </c>
      <c r="AY1158" s="56" t="s">
        <v>2148</v>
      </c>
      <c r="AZ1158" s="56">
        <v>1100.5</v>
      </c>
      <c r="BB1158" s="56">
        <v>1100.5</v>
      </c>
    </row>
    <row r="1159" spans="1:54" ht="16" x14ac:dyDescent="0.2">
      <c r="A1159" s="56">
        <v>1158</v>
      </c>
      <c r="B1159" s="56" t="s">
        <v>65</v>
      </c>
      <c r="C1159" s="56" t="s">
        <v>89</v>
      </c>
      <c r="D1159" s="56" t="s">
        <v>121</v>
      </c>
      <c r="E1159" s="56" t="s">
        <v>80</v>
      </c>
      <c r="F1159" s="56" t="s">
        <v>69</v>
      </c>
      <c r="G1159" s="56" t="s">
        <v>77</v>
      </c>
      <c r="H1159" s="56" t="s">
        <v>62</v>
      </c>
      <c r="I1159" s="56" t="s">
        <v>59</v>
      </c>
      <c r="J1159" s="56" t="s">
        <v>64</v>
      </c>
      <c r="K1159" s="56">
        <v>3.9</v>
      </c>
      <c r="L1159" s="56" t="s">
        <v>52</v>
      </c>
      <c r="M1159" s="56">
        <v>6.5</v>
      </c>
      <c r="N1159" s="56" t="s">
        <v>52</v>
      </c>
      <c r="O1159" s="56">
        <v>2.6</v>
      </c>
      <c r="P1159" s="56" t="s">
        <v>53</v>
      </c>
      <c r="Q1159" s="56">
        <v>9.5</v>
      </c>
      <c r="R1159" s="56" t="s">
        <v>53</v>
      </c>
      <c r="S1159" s="56">
        <v>83.3</v>
      </c>
      <c r="T1159" s="56">
        <v>268</v>
      </c>
      <c r="U1159" s="56">
        <v>99.8</v>
      </c>
      <c r="V1159" s="56">
        <v>46</v>
      </c>
      <c r="W1159" s="56">
        <v>99.8</v>
      </c>
      <c r="X1159" s="56">
        <v>35</v>
      </c>
      <c r="Y1159" s="56">
        <v>34.5</v>
      </c>
      <c r="Z1159" s="56" t="s">
        <v>53</v>
      </c>
      <c r="AA1159" s="56">
        <v>14.1</v>
      </c>
      <c r="AB1159" s="56" t="s">
        <v>53</v>
      </c>
      <c r="AC1159" s="56">
        <v>29.5</v>
      </c>
      <c r="AD1159" s="56" t="s">
        <v>53</v>
      </c>
      <c r="AF1159" s="56">
        <v>701</v>
      </c>
      <c r="AG1159" s="56" t="s">
        <v>2148</v>
      </c>
      <c r="AH1159" s="56">
        <v>701</v>
      </c>
      <c r="AI1159" s="56" t="s">
        <v>2148</v>
      </c>
      <c r="AJ1159" s="56">
        <v>801</v>
      </c>
      <c r="AK1159" s="56" t="s">
        <v>2148</v>
      </c>
      <c r="AL1159" s="56">
        <v>801</v>
      </c>
      <c r="AM1159" s="56" t="s">
        <v>2148</v>
      </c>
      <c r="AN1159" s="56">
        <v>268</v>
      </c>
      <c r="AP1159" s="56">
        <v>46</v>
      </c>
      <c r="AR1159" s="56">
        <v>35</v>
      </c>
      <c r="AT1159" s="56">
        <v>801</v>
      </c>
      <c r="AU1159" s="56" t="s">
        <v>2148</v>
      </c>
      <c r="AV1159" s="56">
        <v>801</v>
      </c>
      <c r="AW1159" s="56" t="s">
        <v>2148</v>
      </c>
      <c r="AX1159" s="56">
        <v>801</v>
      </c>
      <c r="AY1159" s="56" t="s">
        <v>2148</v>
      </c>
      <c r="AZ1159" s="56">
        <v>1100.5</v>
      </c>
      <c r="BB1159" s="56">
        <v>925.5</v>
      </c>
    </row>
    <row r="1160" spans="1:54" ht="16" x14ac:dyDescent="0.2">
      <c r="A1160" s="56">
        <v>1159</v>
      </c>
      <c r="B1160" s="56" t="s">
        <v>65</v>
      </c>
      <c r="C1160" s="56" t="s">
        <v>65</v>
      </c>
      <c r="D1160" s="56" t="s">
        <v>245</v>
      </c>
      <c r="E1160" s="56" t="s">
        <v>209</v>
      </c>
      <c r="F1160" s="56" t="s">
        <v>69</v>
      </c>
      <c r="G1160" s="56" t="s">
        <v>58</v>
      </c>
      <c r="H1160" s="56" t="s">
        <v>62</v>
      </c>
      <c r="I1160" s="56" t="s">
        <v>50</v>
      </c>
      <c r="J1160" s="56" t="s">
        <v>64</v>
      </c>
      <c r="K1160" s="56">
        <v>5.8</v>
      </c>
      <c r="L1160" s="56" t="s">
        <v>52</v>
      </c>
      <c r="M1160" s="56">
        <v>6.9</v>
      </c>
      <c r="N1160" s="56" t="s">
        <v>52</v>
      </c>
      <c r="O1160" s="56">
        <v>24.8</v>
      </c>
      <c r="P1160" s="56">
        <v>739</v>
      </c>
      <c r="Q1160" s="56">
        <v>13.3</v>
      </c>
      <c r="R1160" s="56" t="s">
        <v>53</v>
      </c>
      <c r="S1160" s="56">
        <v>60.2</v>
      </c>
      <c r="T1160" s="56">
        <v>388</v>
      </c>
      <c r="U1160" s="56">
        <v>6.2</v>
      </c>
      <c r="V1160" s="56" t="s">
        <v>53</v>
      </c>
      <c r="W1160" s="56">
        <v>10.5</v>
      </c>
      <c r="X1160" s="56" t="s">
        <v>53</v>
      </c>
      <c r="Y1160" s="56">
        <v>49.4</v>
      </c>
      <c r="Z1160" s="56" t="s">
        <v>53</v>
      </c>
      <c r="AA1160" s="56">
        <v>5.2</v>
      </c>
      <c r="AB1160" s="56" t="s">
        <v>53</v>
      </c>
      <c r="AC1160" s="56">
        <v>23</v>
      </c>
      <c r="AD1160" s="56" t="s">
        <v>53</v>
      </c>
      <c r="AF1160" s="56">
        <v>701</v>
      </c>
      <c r="AG1160" s="56" t="s">
        <v>2148</v>
      </c>
      <c r="AH1160" s="56">
        <v>701</v>
      </c>
      <c r="AI1160" s="56" t="s">
        <v>2148</v>
      </c>
      <c r="AJ1160" s="56">
        <v>739</v>
      </c>
      <c r="AL1160" s="56">
        <v>801</v>
      </c>
      <c r="AM1160" s="56" t="s">
        <v>2148</v>
      </c>
      <c r="AN1160" s="56">
        <v>388</v>
      </c>
      <c r="AP1160" s="56">
        <v>801</v>
      </c>
      <c r="AQ1160" s="56" t="s">
        <v>2148</v>
      </c>
      <c r="AR1160" s="56">
        <v>801</v>
      </c>
      <c r="AS1160" s="56" t="s">
        <v>2148</v>
      </c>
      <c r="AT1160" s="56">
        <v>801</v>
      </c>
      <c r="AU1160" s="56" t="s">
        <v>2148</v>
      </c>
      <c r="AV1160" s="56">
        <v>801</v>
      </c>
      <c r="AW1160" s="56" t="s">
        <v>2148</v>
      </c>
      <c r="AX1160" s="56">
        <v>801</v>
      </c>
      <c r="AY1160" s="56" t="s">
        <v>2148</v>
      </c>
      <c r="AZ1160" s="56">
        <v>1100.5</v>
      </c>
      <c r="BB1160" s="56">
        <v>1100.5</v>
      </c>
    </row>
    <row r="1161" spans="1:54" ht="16" x14ac:dyDescent="0.2">
      <c r="A1161" s="56">
        <v>1160</v>
      </c>
      <c r="B1161" s="56" t="s">
        <v>65</v>
      </c>
      <c r="C1161" s="56" t="s">
        <v>65</v>
      </c>
      <c r="D1161" s="56" t="s">
        <v>811</v>
      </c>
      <c r="E1161" s="56" t="s">
        <v>308</v>
      </c>
      <c r="F1161" s="56" t="s">
        <v>170</v>
      </c>
      <c r="G1161" s="56" t="s">
        <v>84</v>
      </c>
      <c r="H1161" s="56" t="s">
        <v>49</v>
      </c>
      <c r="I1161" s="56" t="s">
        <v>50</v>
      </c>
      <c r="J1161" s="56" t="s">
        <v>64</v>
      </c>
      <c r="K1161" s="56">
        <v>11.6</v>
      </c>
      <c r="L1161" s="56" t="s">
        <v>52</v>
      </c>
      <c r="M1161" s="56">
        <v>16.600000000000001</v>
      </c>
      <c r="N1161" s="56" t="s">
        <v>52</v>
      </c>
      <c r="O1161" s="56">
        <v>6.4</v>
      </c>
      <c r="P1161" s="56" t="s">
        <v>53</v>
      </c>
      <c r="Q1161" s="56">
        <v>7.3</v>
      </c>
      <c r="R1161" s="56" t="s">
        <v>53</v>
      </c>
      <c r="Y1161" s="56">
        <v>64.8</v>
      </c>
      <c r="Z1161" s="56">
        <v>624</v>
      </c>
      <c r="AA1161" s="56">
        <v>76.2</v>
      </c>
      <c r="AB1161" s="56">
        <v>175</v>
      </c>
      <c r="AC1161" s="56">
        <v>41.9</v>
      </c>
      <c r="AD1161" s="56" t="s">
        <v>53</v>
      </c>
      <c r="AF1161" s="56">
        <v>701</v>
      </c>
      <c r="AG1161" s="56" t="s">
        <v>2148</v>
      </c>
      <c r="AH1161" s="56">
        <v>701</v>
      </c>
      <c r="AI1161" s="56" t="s">
        <v>2148</v>
      </c>
      <c r="AJ1161" s="56">
        <v>801</v>
      </c>
      <c r="AK1161" s="56" t="s">
        <v>2148</v>
      </c>
      <c r="AL1161" s="56">
        <v>801</v>
      </c>
      <c r="AM1161" s="56" t="s">
        <v>2148</v>
      </c>
      <c r="AT1161" s="56">
        <v>624</v>
      </c>
      <c r="AV1161" s="56">
        <v>175</v>
      </c>
      <c r="AX1161" s="56">
        <v>801</v>
      </c>
      <c r="AY1161" s="56" t="s">
        <v>2148</v>
      </c>
      <c r="AZ1161" s="56">
        <v>1100.5</v>
      </c>
      <c r="BB1161" s="56">
        <v>1100.5</v>
      </c>
    </row>
    <row r="1162" spans="1:54" ht="16" x14ac:dyDescent="0.2">
      <c r="A1162" s="56">
        <v>1161</v>
      </c>
      <c r="B1162" s="56" t="s">
        <v>65</v>
      </c>
      <c r="C1162" s="56" t="s">
        <v>65</v>
      </c>
      <c r="D1162" s="56" t="s">
        <v>104</v>
      </c>
      <c r="E1162" s="56" t="s">
        <v>46</v>
      </c>
      <c r="F1162" s="56" t="s">
        <v>47</v>
      </c>
      <c r="G1162" s="56" t="s">
        <v>58</v>
      </c>
      <c r="H1162" s="56" t="s">
        <v>49</v>
      </c>
      <c r="I1162" s="56" t="s">
        <v>50</v>
      </c>
      <c r="J1162" s="56" t="s">
        <v>64</v>
      </c>
      <c r="K1162" s="56">
        <v>3.5</v>
      </c>
      <c r="L1162" s="56" t="s">
        <v>52</v>
      </c>
      <c r="M1162" s="56">
        <v>1.6</v>
      </c>
      <c r="N1162" s="56" t="s">
        <v>52</v>
      </c>
      <c r="O1162" s="56">
        <v>15.4</v>
      </c>
      <c r="P1162" s="56" t="s">
        <v>53</v>
      </c>
      <c r="Q1162" s="56">
        <v>36.9</v>
      </c>
      <c r="R1162" s="56">
        <v>504</v>
      </c>
      <c r="S1162" s="56">
        <v>8.6</v>
      </c>
      <c r="T1162" s="56" t="s">
        <v>53</v>
      </c>
      <c r="U1162" s="56">
        <v>12.2</v>
      </c>
      <c r="V1162" s="56" t="s">
        <v>53</v>
      </c>
      <c r="W1162" s="56">
        <v>9.3000000000000007</v>
      </c>
      <c r="X1162" s="56" t="s">
        <v>53</v>
      </c>
      <c r="Y1162" s="56">
        <v>32</v>
      </c>
      <c r="Z1162" s="56" t="s">
        <v>53</v>
      </c>
      <c r="AA1162" s="56">
        <v>7.5</v>
      </c>
      <c r="AB1162" s="56" t="s">
        <v>53</v>
      </c>
      <c r="AC1162" s="56">
        <v>41.7</v>
      </c>
      <c r="AD1162" s="56" t="s">
        <v>53</v>
      </c>
      <c r="AF1162" s="56">
        <v>701</v>
      </c>
      <c r="AG1162" s="56" t="s">
        <v>2148</v>
      </c>
      <c r="AH1162" s="56">
        <v>701</v>
      </c>
      <c r="AI1162" s="56" t="s">
        <v>2148</v>
      </c>
      <c r="AJ1162" s="56">
        <v>801</v>
      </c>
      <c r="AK1162" s="56" t="s">
        <v>2148</v>
      </c>
      <c r="AL1162" s="56">
        <v>504</v>
      </c>
      <c r="AN1162" s="56">
        <v>801</v>
      </c>
      <c r="AO1162" s="56" t="s">
        <v>2148</v>
      </c>
      <c r="AP1162" s="56">
        <v>801</v>
      </c>
      <c r="AQ1162" s="56" t="s">
        <v>2148</v>
      </c>
      <c r="AR1162" s="56">
        <v>801</v>
      </c>
      <c r="AS1162" s="56" t="s">
        <v>2148</v>
      </c>
      <c r="AT1162" s="56">
        <v>801</v>
      </c>
      <c r="AU1162" s="56" t="s">
        <v>2148</v>
      </c>
      <c r="AV1162" s="56">
        <v>801</v>
      </c>
      <c r="AW1162" s="56" t="s">
        <v>2148</v>
      </c>
      <c r="AX1162" s="56">
        <v>801</v>
      </c>
      <c r="AY1162" s="56" t="s">
        <v>2148</v>
      </c>
      <c r="AZ1162" s="56">
        <v>1100.5</v>
      </c>
      <c r="BB1162" s="56">
        <v>1100.5</v>
      </c>
    </row>
    <row r="1163" spans="1:54" ht="16" x14ac:dyDescent="0.2">
      <c r="A1163" s="56">
        <v>1162</v>
      </c>
      <c r="B1163" s="56" t="s">
        <v>65</v>
      </c>
      <c r="C1163" s="56" t="s">
        <v>65</v>
      </c>
      <c r="D1163" s="56" t="s">
        <v>645</v>
      </c>
      <c r="E1163" s="56" t="s">
        <v>646</v>
      </c>
      <c r="F1163" s="56" t="s">
        <v>69</v>
      </c>
      <c r="G1163" s="56" t="s">
        <v>84</v>
      </c>
      <c r="H1163" s="56" t="s">
        <v>82</v>
      </c>
      <c r="I1163" s="56" t="s">
        <v>59</v>
      </c>
      <c r="J1163" s="56" t="s">
        <v>64</v>
      </c>
      <c r="K1163" s="56">
        <v>9.4</v>
      </c>
      <c r="L1163" s="56" t="s">
        <v>52</v>
      </c>
      <c r="M1163" s="56">
        <v>5.6</v>
      </c>
      <c r="N1163" s="56" t="s">
        <v>52</v>
      </c>
      <c r="O1163" s="56">
        <v>1.9</v>
      </c>
      <c r="P1163" s="56" t="s">
        <v>53</v>
      </c>
      <c r="Q1163" s="56">
        <v>32</v>
      </c>
      <c r="R1163" s="56">
        <v>562</v>
      </c>
      <c r="S1163" s="56">
        <v>2</v>
      </c>
      <c r="T1163" s="56" t="s">
        <v>53</v>
      </c>
      <c r="U1163" s="56">
        <v>7.5</v>
      </c>
      <c r="V1163" s="56" t="s">
        <v>53</v>
      </c>
      <c r="W1163" s="56">
        <v>11.9</v>
      </c>
      <c r="X1163" s="56" t="s">
        <v>53</v>
      </c>
      <c r="Y1163" s="56">
        <v>55.7</v>
      </c>
      <c r="Z1163" s="56">
        <v>757</v>
      </c>
      <c r="AA1163" s="56">
        <v>3.6</v>
      </c>
      <c r="AB1163" s="56" t="s">
        <v>53</v>
      </c>
      <c r="AC1163" s="56">
        <v>36.5</v>
      </c>
      <c r="AD1163" s="56" t="s">
        <v>53</v>
      </c>
      <c r="AF1163" s="56">
        <v>701</v>
      </c>
      <c r="AG1163" s="56" t="s">
        <v>2148</v>
      </c>
      <c r="AH1163" s="56">
        <v>701</v>
      </c>
      <c r="AI1163" s="56" t="s">
        <v>2148</v>
      </c>
      <c r="AJ1163" s="56">
        <v>801</v>
      </c>
      <c r="AK1163" s="56" t="s">
        <v>2148</v>
      </c>
      <c r="AL1163" s="56">
        <v>562</v>
      </c>
      <c r="AN1163" s="56">
        <v>801</v>
      </c>
      <c r="AO1163" s="56" t="s">
        <v>2148</v>
      </c>
      <c r="AP1163" s="56">
        <v>801</v>
      </c>
      <c r="AQ1163" s="56" t="s">
        <v>2148</v>
      </c>
      <c r="AR1163" s="56">
        <v>801</v>
      </c>
      <c r="AS1163" s="56" t="s">
        <v>2148</v>
      </c>
      <c r="AT1163" s="56">
        <v>757</v>
      </c>
      <c r="AV1163" s="56">
        <v>801</v>
      </c>
      <c r="AW1163" s="56" t="s">
        <v>2148</v>
      </c>
      <c r="AX1163" s="56">
        <v>801</v>
      </c>
      <c r="AY1163" s="56" t="s">
        <v>2148</v>
      </c>
      <c r="AZ1163" s="56">
        <v>1100.5</v>
      </c>
      <c r="BB1163" s="56">
        <v>1100.5</v>
      </c>
    </row>
    <row r="1164" spans="1:54" ht="16" x14ac:dyDescent="0.2">
      <c r="A1164" s="56">
        <v>1163</v>
      </c>
      <c r="B1164" s="56" t="s">
        <v>65</v>
      </c>
      <c r="D1164" s="56" t="s">
        <v>474</v>
      </c>
      <c r="E1164" s="56" t="s">
        <v>284</v>
      </c>
      <c r="F1164" s="56" t="s">
        <v>76</v>
      </c>
      <c r="G1164" s="56" t="s">
        <v>77</v>
      </c>
      <c r="H1164" s="56" t="s">
        <v>49</v>
      </c>
      <c r="I1164" s="56" t="s">
        <v>50</v>
      </c>
      <c r="J1164" s="56" t="s">
        <v>64</v>
      </c>
      <c r="K1164" s="56">
        <v>7.7</v>
      </c>
      <c r="L1164" s="56" t="s">
        <v>52</v>
      </c>
      <c r="M1164" s="56">
        <v>10.7</v>
      </c>
      <c r="N1164" s="56" t="s">
        <v>52</v>
      </c>
      <c r="O1164" s="56">
        <v>4.9000000000000004</v>
      </c>
      <c r="P1164" s="56" t="s">
        <v>53</v>
      </c>
      <c r="Q1164" s="56">
        <v>30.7</v>
      </c>
      <c r="R1164" s="56">
        <v>579</v>
      </c>
      <c r="U1164" s="56">
        <v>2.5</v>
      </c>
      <c r="V1164" s="56" t="s">
        <v>53</v>
      </c>
      <c r="W1164" s="56">
        <v>2.1</v>
      </c>
      <c r="X1164" s="56" t="s">
        <v>53</v>
      </c>
      <c r="Y1164" s="56">
        <v>52.8</v>
      </c>
      <c r="Z1164" s="56">
        <v>798</v>
      </c>
      <c r="AA1164" s="56">
        <v>4.7</v>
      </c>
      <c r="AB1164" s="56" t="s">
        <v>53</v>
      </c>
      <c r="AC1164" s="56">
        <v>27.7</v>
      </c>
      <c r="AD1164" s="56" t="s">
        <v>53</v>
      </c>
      <c r="AF1164" s="56">
        <v>701</v>
      </c>
      <c r="AG1164" s="56" t="s">
        <v>2148</v>
      </c>
      <c r="AH1164" s="56">
        <v>701</v>
      </c>
      <c r="AI1164" s="56" t="s">
        <v>2148</v>
      </c>
      <c r="AJ1164" s="56">
        <v>801</v>
      </c>
      <c r="AK1164" s="56" t="s">
        <v>2148</v>
      </c>
      <c r="AL1164" s="56">
        <v>579</v>
      </c>
      <c r="AP1164" s="56">
        <v>801</v>
      </c>
      <c r="AQ1164" s="56" t="s">
        <v>2148</v>
      </c>
      <c r="AR1164" s="56">
        <v>801</v>
      </c>
      <c r="AS1164" s="56" t="s">
        <v>2148</v>
      </c>
      <c r="AT1164" s="56">
        <v>798</v>
      </c>
      <c r="AV1164" s="56">
        <v>801</v>
      </c>
      <c r="AW1164" s="56" t="s">
        <v>2148</v>
      </c>
      <c r="AX1164" s="56">
        <v>801</v>
      </c>
      <c r="AY1164" s="56" t="s">
        <v>2148</v>
      </c>
      <c r="AZ1164" s="56">
        <v>1100.5</v>
      </c>
    </row>
    <row r="1165" spans="1:54" ht="16" x14ac:dyDescent="0.2">
      <c r="A1165" s="56">
        <v>1164</v>
      </c>
      <c r="B1165" s="56" t="s">
        <v>65</v>
      </c>
      <c r="C1165" s="56" t="s">
        <v>65</v>
      </c>
      <c r="D1165" s="56" t="s">
        <v>990</v>
      </c>
      <c r="E1165" s="56" t="s">
        <v>147</v>
      </c>
      <c r="F1165" s="56" t="s">
        <v>76</v>
      </c>
      <c r="G1165" s="56" t="s">
        <v>84</v>
      </c>
      <c r="H1165" s="56" t="s">
        <v>49</v>
      </c>
      <c r="I1165" s="56" t="s">
        <v>59</v>
      </c>
      <c r="J1165" s="56" t="s">
        <v>64</v>
      </c>
      <c r="K1165" s="56">
        <v>14.5</v>
      </c>
      <c r="L1165" s="56" t="s">
        <v>52</v>
      </c>
      <c r="M1165" s="56">
        <v>19.2</v>
      </c>
      <c r="N1165" s="56">
        <v>676</v>
      </c>
      <c r="O1165" s="56">
        <v>2</v>
      </c>
      <c r="P1165" s="56" t="s">
        <v>53</v>
      </c>
      <c r="Q1165" s="56">
        <v>10.4</v>
      </c>
      <c r="R1165" s="56" t="s">
        <v>53</v>
      </c>
      <c r="S1165" s="56">
        <v>4.7</v>
      </c>
      <c r="T1165" s="56" t="s">
        <v>53</v>
      </c>
      <c r="U1165" s="56">
        <v>1.2</v>
      </c>
      <c r="V1165" s="56" t="s">
        <v>53</v>
      </c>
      <c r="W1165" s="56">
        <v>1.1000000000000001</v>
      </c>
      <c r="X1165" s="56" t="s">
        <v>53</v>
      </c>
      <c r="Y1165" s="56">
        <v>48.4</v>
      </c>
      <c r="Z1165" s="56" t="s">
        <v>53</v>
      </c>
      <c r="AA1165" s="56">
        <v>51.2</v>
      </c>
      <c r="AB1165" s="56">
        <v>332</v>
      </c>
      <c r="AC1165" s="56">
        <v>31.3</v>
      </c>
      <c r="AD1165" s="56" t="s">
        <v>53</v>
      </c>
      <c r="AF1165" s="56">
        <v>701</v>
      </c>
      <c r="AG1165" s="56" t="s">
        <v>2148</v>
      </c>
      <c r="AH1165" s="56">
        <v>676</v>
      </c>
      <c r="AJ1165" s="56">
        <v>801</v>
      </c>
      <c r="AK1165" s="56" t="s">
        <v>2148</v>
      </c>
      <c r="AL1165" s="56">
        <v>801</v>
      </c>
      <c r="AM1165" s="56" t="s">
        <v>2148</v>
      </c>
      <c r="AN1165" s="56">
        <v>801</v>
      </c>
      <c r="AO1165" s="56" t="s">
        <v>2148</v>
      </c>
      <c r="AP1165" s="56">
        <v>801</v>
      </c>
      <c r="AQ1165" s="56" t="s">
        <v>2148</v>
      </c>
      <c r="AR1165" s="56">
        <v>801</v>
      </c>
      <c r="AS1165" s="56" t="s">
        <v>2148</v>
      </c>
      <c r="AT1165" s="56">
        <v>801</v>
      </c>
      <c r="AU1165" s="56" t="s">
        <v>2148</v>
      </c>
      <c r="AV1165" s="56">
        <v>332</v>
      </c>
      <c r="AX1165" s="56">
        <v>801</v>
      </c>
      <c r="AY1165" s="56" t="s">
        <v>2148</v>
      </c>
      <c r="AZ1165" s="56">
        <v>1100.5</v>
      </c>
      <c r="BB1165" s="56">
        <v>1100.5</v>
      </c>
    </row>
    <row r="1166" spans="1:54" ht="16" x14ac:dyDescent="0.2">
      <c r="A1166" s="56">
        <v>1165</v>
      </c>
      <c r="B1166" s="56" t="s">
        <v>65</v>
      </c>
      <c r="C1166" s="56" t="s">
        <v>65</v>
      </c>
      <c r="D1166" s="56" t="s">
        <v>647</v>
      </c>
      <c r="E1166" s="56" t="s">
        <v>308</v>
      </c>
      <c r="F1166" s="56" t="s">
        <v>170</v>
      </c>
      <c r="G1166" s="56" t="s">
        <v>84</v>
      </c>
      <c r="H1166" s="56" t="s">
        <v>49</v>
      </c>
      <c r="I1166" s="56" t="s">
        <v>59</v>
      </c>
      <c r="J1166" s="56" t="s">
        <v>64</v>
      </c>
      <c r="K1166" s="56">
        <v>9.4</v>
      </c>
      <c r="L1166" s="56" t="s">
        <v>52</v>
      </c>
      <c r="M1166" s="56">
        <v>16.5</v>
      </c>
      <c r="N1166" s="56" t="s">
        <v>52</v>
      </c>
      <c r="O1166" s="56">
        <v>2.5</v>
      </c>
      <c r="P1166" s="56" t="s">
        <v>53</v>
      </c>
      <c r="Q1166" s="56">
        <v>5.2</v>
      </c>
      <c r="R1166" s="56" t="s">
        <v>53</v>
      </c>
      <c r="Y1166" s="56">
        <v>45.9</v>
      </c>
      <c r="Z1166" s="56" t="s">
        <v>53</v>
      </c>
      <c r="AA1166" s="56">
        <v>90.4</v>
      </c>
      <c r="AB1166" s="56">
        <v>103</v>
      </c>
      <c r="AC1166" s="56">
        <v>36.6</v>
      </c>
      <c r="AD1166" s="56" t="s">
        <v>53</v>
      </c>
      <c r="AF1166" s="56">
        <v>701</v>
      </c>
      <c r="AG1166" s="56" t="s">
        <v>2148</v>
      </c>
      <c r="AH1166" s="56">
        <v>701</v>
      </c>
      <c r="AI1166" s="56" t="s">
        <v>2148</v>
      </c>
      <c r="AJ1166" s="56">
        <v>801</v>
      </c>
      <c r="AK1166" s="56" t="s">
        <v>2148</v>
      </c>
      <c r="AL1166" s="56">
        <v>801</v>
      </c>
      <c r="AM1166" s="56" t="s">
        <v>2148</v>
      </c>
      <c r="AT1166" s="56">
        <v>801</v>
      </c>
      <c r="AU1166" s="56" t="s">
        <v>2148</v>
      </c>
      <c r="AV1166" s="56">
        <v>103</v>
      </c>
      <c r="AX1166" s="56">
        <v>801</v>
      </c>
      <c r="AY1166" s="56" t="s">
        <v>2148</v>
      </c>
      <c r="AZ1166" s="56">
        <v>1100.5</v>
      </c>
      <c r="BB1166" s="56">
        <v>1100.5</v>
      </c>
    </row>
    <row r="1167" spans="1:54" ht="16" x14ac:dyDescent="0.2">
      <c r="A1167" s="56">
        <v>1166</v>
      </c>
      <c r="B1167" s="56" t="s">
        <v>65</v>
      </c>
      <c r="C1167" s="56" t="s">
        <v>65</v>
      </c>
      <c r="D1167" s="56" t="s">
        <v>122</v>
      </c>
      <c r="E1167" s="56" t="s">
        <v>46</v>
      </c>
      <c r="F1167" s="56" t="s">
        <v>47</v>
      </c>
      <c r="G1167" s="56" t="s">
        <v>77</v>
      </c>
      <c r="H1167" s="56" t="s">
        <v>82</v>
      </c>
      <c r="I1167" s="56" t="s">
        <v>59</v>
      </c>
      <c r="J1167" s="56" t="s">
        <v>64</v>
      </c>
      <c r="K1167" s="56">
        <v>3.9</v>
      </c>
      <c r="L1167" s="56" t="s">
        <v>52</v>
      </c>
      <c r="M1167" s="56">
        <v>4.2</v>
      </c>
      <c r="N1167" s="56" t="s">
        <v>52</v>
      </c>
      <c r="O1167" s="56">
        <v>43.8</v>
      </c>
      <c r="P1167" s="56">
        <v>454</v>
      </c>
      <c r="Q1167" s="56">
        <v>13.3</v>
      </c>
      <c r="R1167" s="56" t="s">
        <v>53</v>
      </c>
      <c r="S1167" s="56">
        <v>21.8</v>
      </c>
      <c r="T1167" s="56">
        <v>691</v>
      </c>
      <c r="U1167" s="56">
        <v>5.9</v>
      </c>
      <c r="V1167" s="56" t="s">
        <v>53</v>
      </c>
      <c r="W1167" s="56">
        <v>11.3</v>
      </c>
      <c r="X1167" s="56" t="s">
        <v>53</v>
      </c>
      <c r="Y1167" s="56">
        <v>59.6</v>
      </c>
      <c r="Z1167" s="56">
        <v>700</v>
      </c>
      <c r="AA1167" s="56">
        <v>9.8000000000000007</v>
      </c>
      <c r="AB1167" s="56" t="s">
        <v>53</v>
      </c>
      <c r="AC1167" s="56">
        <v>39.5</v>
      </c>
      <c r="AD1167" s="56" t="s">
        <v>53</v>
      </c>
      <c r="AF1167" s="56">
        <v>701</v>
      </c>
      <c r="AG1167" s="56" t="s">
        <v>2148</v>
      </c>
      <c r="AH1167" s="56">
        <v>701</v>
      </c>
      <c r="AI1167" s="56" t="s">
        <v>2148</v>
      </c>
      <c r="AJ1167" s="56">
        <v>454</v>
      </c>
      <c r="AL1167" s="56">
        <v>801</v>
      </c>
      <c r="AM1167" s="56" t="s">
        <v>2148</v>
      </c>
      <c r="AN1167" s="56">
        <v>691</v>
      </c>
      <c r="AP1167" s="56">
        <v>801</v>
      </c>
      <c r="AQ1167" s="56" t="s">
        <v>2148</v>
      </c>
      <c r="AR1167" s="56">
        <v>801</v>
      </c>
      <c r="AS1167" s="56" t="s">
        <v>2148</v>
      </c>
      <c r="AT1167" s="56">
        <v>700</v>
      </c>
      <c r="AV1167" s="56">
        <v>801</v>
      </c>
      <c r="AW1167" s="56" t="s">
        <v>2148</v>
      </c>
      <c r="AX1167" s="56">
        <v>801</v>
      </c>
      <c r="AY1167" s="56" t="s">
        <v>2148</v>
      </c>
      <c r="AZ1167" s="56">
        <v>1100.5</v>
      </c>
      <c r="BB1167" s="56">
        <v>1100.5</v>
      </c>
    </row>
    <row r="1168" spans="1:54" ht="16" x14ac:dyDescent="0.2">
      <c r="A1168" s="56">
        <v>1167</v>
      </c>
      <c r="B1168" s="56" t="s">
        <v>65</v>
      </c>
      <c r="C1168" s="56" t="s">
        <v>65</v>
      </c>
      <c r="D1168" s="56" t="s">
        <v>1283</v>
      </c>
      <c r="E1168" s="56" t="s">
        <v>355</v>
      </c>
      <c r="F1168" s="56" t="s">
        <v>76</v>
      </c>
      <c r="G1168" s="56" t="s">
        <v>77</v>
      </c>
      <c r="H1168" s="56" t="s">
        <v>82</v>
      </c>
      <c r="I1168" s="56" t="s">
        <v>59</v>
      </c>
      <c r="J1168" s="56" t="s">
        <v>64</v>
      </c>
      <c r="K1168" s="56">
        <v>22</v>
      </c>
      <c r="L1168" s="56">
        <v>565</v>
      </c>
      <c r="M1168" s="56">
        <v>15.7</v>
      </c>
      <c r="N1168" s="56" t="s">
        <v>52</v>
      </c>
      <c r="O1168" s="56">
        <v>15.1</v>
      </c>
      <c r="P1168" s="56" t="s">
        <v>53</v>
      </c>
      <c r="Q1168" s="56">
        <v>6.2</v>
      </c>
      <c r="R1168" s="56" t="s">
        <v>53</v>
      </c>
      <c r="S1168" s="56">
        <v>23.9</v>
      </c>
      <c r="T1168" s="56">
        <v>663</v>
      </c>
      <c r="U1168" s="56">
        <v>12.4</v>
      </c>
      <c r="V1168" s="56" t="s">
        <v>53</v>
      </c>
      <c r="W1168" s="56">
        <v>15.3</v>
      </c>
      <c r="X1168" s="56" t="s">
        <v>53</v>
      </c>
      <c r="Y1168" s="56">
        <v>33.200000000000003</v>
      </c>
      <c r="Z1168" s="56" t="s">
        <v>53</v>
      </c>
      <c r="AA1168" s="56">
        <v>5</v>
      </c>
      <c r="AB1168" s="56" t="s">
        <v>53</v>
      </c>
      <c r="AC1168" s="56">
        <v>48.1</v>
      </c>
      <c r="AD1168" s="56" t="s">
        <v>330</v>
      </c>
      <c r="AF1168" s="56">
        <v>565</v>
      </c>
      <c r="AH1168" s="56">
        <v>701</v>
      </c>
      <c r="AI1168" s="56" t="s">
        <v>2148</v>
      </c>
      <c r="AJ1168" s="56">
        <v>801</v>
      </c>
      <c r="AK1168" s="56" t="s">
        <v>2148</v>
      </c>
      <c r="AL1168" s="56">
        <v>801</v>
      </c>
      <c r="AM1168" s="56" t="s">
        <v>2148</v>
      </c>
      <c r="AN1168" s="56">
        <v>663</v>
      </c>
      <c r="AP1168" s="56">
        <v>801</v>
      </c>
      <c r="AQ1168" s="56" t="s">
        <v>2148</v>
      </c>
      <c r="AR1168" s="56">
        <v>801</v>
      </c>
      <c r="AS1168" s="56" t="s">
        <v>2148</v>
      </c>
      <c r="AT1168" s="56">
        <v>801</v>
      </c>
      <c r="AU1168" s="56" t="s">
        <v>2148</v>
      </c>
      <c r="AV1168" s="56">
        <v>801</v>
      </c>
      <c r="AW1168" s="56" t="s">
        <v>2148</v>
      </c>
      <c r="AX1168" s="56">
        <v>757</v>
      </c>
      <c r="AY1168" s="56" t="s">
        <v>2147</v>
      </c>
      <c r="AZ1168" s="56">
        <v>1100.5</v>
      </c>
      <c r="BB1168" s="56">
        <v>1100.5</v>
      </c>
    </row>
    <row r="1169" spans="1:54" ht="16" x14ac:dyDescent="0.2">
      <c r="A1169" s="56">
        <v>1168</v>
      </c>
      <c r="B1169" s="56" t="s">
        <v>65</v>
      </c>
      <c r="C1169" s="56" t="s">
        <v>44</v>
      </c>
      <c r="D1169" s="56" t="s">
        <v>158</v>
      </c>
      <c r="E1169" s="56" t="s">
        <v>46</v>
      </c>
      <c r="F1169" s="56" t="s">
        <v>47</v>
      </c>
      <c r="G1169" s="56" t="s">
        <v>77</v>
      </c>
      <c r="H1169" s="56" t="s">
        <v>49</v>
      </c>
      <c r="I1169" s="56" t="s">
        <v>50</v>
      </c>
      <c r="J1169" s="56" t="s">
        <v>64</v>
      </c>
      <c r="K1169" s="56">
        <v>4.5999999999999996</v>
      </c>
      <c r="L1169" s="56" t="s">
        <v>52</v>
      </c>
      <c r="M1169" s="56">
        <v>3.2</v>
      </c>
      <c r="N1169" s="56" t="s">
        <v>52</v>
      </c>
      <c r="O1169" s="56">
        <v>78</v>
      </c>
      <c r="P1169" s="56">
        <v>177</v>
      </c>
      <c r="Q1169" s="56">
        <v>12</v>
      </c>
      <c r="R1169" s="56" t="s">
        <v>53</v>
      </c>
      <c r="S1169" s="56">
        <v>5.2</v>
      </c>
      <c r="T1169" s="56" t="s">
        <v>53</v>
      </c>
      <c r="U1169" s="56">
        <v>5.0999999999999996</v>
      </c>
      <c r="V1169" s="56" t="s">
        <v>53</v>
      </c>
      <c r="W1169" s="56">
        <v>10.4</v>
      </c>
      <c r="X1169" s="56" t="s">
        <v>53</v>
      </c>
      <c r="Y1169" s="56">
        <v>47.6</v>
      </c>
      <c r="Z1169" s="56" t="s">
        <v>53</v>
      </c>
      <c r="AA1169" s="56">
        <v>9.1999999999999993</v>
      </c>
      <c r="AB1169" s="56" t="s">
        <v>53</v>
      </c>
      <c r="AC1169" s="56">
        <v>35.9</v>
      </c>
      <c r="AD1169" s="56" t="s">
        <v>53</v>
      </c>
      <c r="AF1169" s="56">
        <v>701</v>
      </c>
      <c r="AG1169" s="56" t="s">
        <v>2148</v>
      </c>
      <c r="AH1169" s="56">
        <v>701</v>
      </c>
      <c r="AI1169" s="56" t="s">
        <v>2148</v>
      </c>
      <c r="AJ1169" s="56">
        <v>177</v>
      </c>
      <c r="AL1169" s="56">
        <v>801</v>
      </c>
      <c r="AM1169" s="56" t="s">
        <v>2148</v>
      </c>
      <c r="AN1169" s="56">
        <v>801</v>
      </c>
      <c r="AO1169" s="56" t="s">
        <v>2148</v>
      </c>
      <c r="AP1169" s="56">
        <v>801</v>
      </c>
      <c r="AQ1169" s="56" t="s">
        <v>2148</v>
      </c>
      <c r="AR1169" s="56">
        <v>801</v>
      </c>
      <c r="AS1169" s="56" t="s">
        <v>2148</v>
      </c>
      <c r="AT1169" s="56">
        <v>801</v>
      </c>
      <c r="AU1169" s="56" t="s">
        <v>2148</v>
      </c>
      <c r="AV1169" s="56">
        <v>801</v>
      </c>
      <c r="AW1169" s="56" t="s">
        <v>2148</v>
      </c>
      <c r="AX1169" s="56">
        <v>801</v>
      </c>
      <c r="AY1169" s="56" t="s">
        <v>2148</v>
      </c>
      <c r="AZ1169" s="56">
        <v>1100.5</v>
      </c>
      <c r="BB1169" s="56">
        <v>875.5</v>
      </c>
    </row>
    <row r="1170" spans="1:54" ht="16" x14ac:dyDescent="0.2">
      <c r="A1170" s="56">
        <v>1169</v>
      </c>
      <c r="B1170" s="56" t="s">
        <v>65</v>
      </c>
      <c r="C1170" s="56" t="s">
        <v>65</v>
      </c>
      <c r="D1170" s="56" t="s">
        <v>196</v>
      </c>
      <c r="E1170" s="56" t="s">
        <v>46</v>
      </c>
      <c r="F1170" s="56" t="s">
        <v>47</v>
      </c>
      <c r="G1170" s="56" t="s">
        <v>58</v>
      </c>
      <c r="H1170" s="56" t="s">
        <v>49</v>
      </c>
      <c r="I1170" s="56" t="s">
        <v>50</v>
      </c>
      <c r="J1170" s="56" t="s">
        <v>64</v>
      </c>
      <c r="K1170" s="56">
        <v>5.0999999999999996</v>
      </c>
      <c r="L1170" s="56" t="s">
        <v>52</v>
      </c>
      <c r="M1170" s="56">
        <v>9.5</v>
      </c>
      <c r="N1170" s="56" t="s">
        <v>52</v>
      </c>
      <c r="O1170" s="56">
        <v>21.9</v>
      </c>
      <c r="P1170" s="56">
        <v>795</v>
      </c>
      <c r="Q1170" s="56">
        <v>25.7</v>
      </c>
      <c r="R1170" s="56">
        <v>627</v>
      </c>
      <c r="S1170" s="56">
        <v>6.9</v>
      </c>
      <c r="T1170" s="56" t="s">
        <v>53</v>
      </c>
      <c r="U1170" s="56">
        <v>31.3</v>
      </c>
      <c r="V1170" s="56">
        <v>574</v>
      </c>
      <c r="W1170" s="56">
        <v>23.5</v>
      </c>
      <c r="X1170" s="56">
        <v>715</v>
      </c>
      <c r="Y1170" s="56">
        <v>26.4</v>
      </c>
      <c r="Z1170" s="56" t="s">
        <v>53</v>
      </c>
      <c r="AA1170" s="56">
        <v>13.4</v>
      </c>
      <c r="AB1170" s="56" t="s">
        <v>53</v>
      </c>
      <c r="AC1170" s="56">
        <v>30.8</v>
      </c>
      <c r="AD1170" s="56" t="s">
        <v>53</v>
      </c>
      <c r="AF1170" s="56">
        <v>701</v>
      </c>
      <c r="AG1170" s="56" t="s">
        <v>2148</v>
      </c>
      <c r="AH1170" s="56">
        <v>701</v>
      </c>
      <c r="AI1170" s="56" t="s">
        <v>2148</v>
      </c>
      <c r="AJ1170" s="56">
        <v>795</v>
      </c>
      <c r="AL1170" s="56">
        <v>627</v>
      </c>
      <c r="AN1170" s="56">
        <v>801</v>
      </c>
      <c r="AO1170" s="56" t="s">
        <v>2148</v>
      </c>
      <c r="AP1170" s="56">
        <v>574</v>
      </c>
      <c r="AR1170" s="56">
        <v>715</v>
      </c>
      <c r="AT1170" s="56">
        <v>801</v>
      </c>
      <c r="AU1170" s="56" t="s">
        <v>2148</v>
      </c>
      <c r="AV1170" s="56">
        <v>801</v>
      </c>
      <c r="AW1170" s="56" t="s">
        <v>2148</v>
      </c>
      <c r="AX1170" s="56">
        <v>801</v>
      </c>
      <c r="AY1170" s="56" t="s">
        <v>2148</v>
      </c>
      <c r="AZ1170" s="56">
        <v>1100.5</v>
      </c>
      <c r="BB1170" s="56">
        <v>1100.5</v>
      </c>
    </row>
    <row r="1171" spans="1:54" ht="16" x14ac:dyDescent="0.2">
      <c r="A1171" s="56">
        <v>1170</v>
      </c>
      <c r="B1171" s="56" t="s">
        <v>65</v>
      </c>
      <c r="C1171" s="56" t="s">
        <v>89</v>
      </c>
      <c r="D1171" s="56" t="s">
        <v>1017</v>
      </c>
      <c r="E1171" s="56" t="s">
        <v>435</v>
      </c>
      <c r="F1171" s="56" t="s">
        <v>69</v>
      </c>
      <c r="G1171" s="56" t="s">
        <v>77</v>
      </c>
      <c r="H1171" s="56" t="s">
        <v>82</v>
      </c>
      <c r="I1171" s="56" t="s">
        <v>50</v>
      </c>
      <c r="J1171" s="56" t="s">
        <v>64</v>
      </c>
      <c r="K1171" s="56">
        <v>15.3</v>
      </c>
      <c r="L1171" s="56" t="s">
        <v>52</v>
      </c>
      <c r="M1171" s="56">
        <v>5.4</v>
      </c>
      <c r="N1171" s="56" t="s">
        <v>52</v>
      </c>
      <c r="O1171" s="56">
        <v>24.9</v>
      </c>
      <c r="P1171" s="56">
        <v>735</v>
      </c>
      <c r="Q1171" s="56">
        <v>14.9</v>
      </c>
      <c r="R1171" s="56" t="s">
        <v>53</v>
      </c>
      <c r="U1171" s="56">
        <v>7</v>
      </c>
      <c r="V1171" s="56" t="s">
        <v>53</v>
      </c>
      <c r="W1171" s="56">
        <v>12.2</v>
      </c>
      <c r="X1171" s="56" t="s">
        <v>53</v>
      </c>
      <c r="Y1171" s="56">
        <v>77.900000000000006</v>
      </c>
      <c r="Z1171" s="56">
        <v>385</v>
      </c>
      <c r="AA1171" s="56">
        <v>4.9000000000000004</v>
      </c>
      <c r="AB1171" s="56" t="s">
        <v>53</v>
      </c>
      <c r="AC1171" s="56">
        <v>64.400000000000006</v>
      </c>
      <c r="AD1171" s="56" t="s">
        <v>1018</v>
      </c>
      <c r="AF1171" s="56">
        <v>701</v>
      </c>
      <c r="AG1171" s="56" t="s">
        <v>2148</v>
      </c>
      <c r="AH1171" s="56">
        <v>701</v>
      </c>
      <c r="AI1171" s="56" t="s">
        <v>2148</v>
      </c>
      <c r="AJ1171" s="56">
        <v>735</v>
      </c>
      <c r="AL1171" s="56">
        <v>801</v>
      </c>
      <c r="AM1171" s="56" t="s">
        <v>2148</v>
      </c>
      <c r="AP1171" s="56">
        <v>801</v>
      </c>
      <c r="AQ1171" s="56" t="s">
        <v>2148</v>
      </c>
      <c r="AR1171" s="56">
        <v>801</v>
      </c>
      <c r="AS1171" s="56" t="s">
        <v>2148</v>
      </c>
      <c r="AT1171" s="56">
        <v>385</v>
      </c>
      <c r="AV1171" s="56">
        <v>801</v>
      </c>
      <c r="AW1171" s="56" t="s">
        <v>2148</v>
      </c>
      <c r="AX1171" s="56">
        <v>413</v>
      </c>
      <c r="AY1171" s="56" t="s">
        <v>2147</v>
      </c>
      <c r="AZ1171" s="56">
        <v>1100.5</v>
      </c>
      <c r="BB1171" s="56">
        <v>925.5</v>
      </c>
    </row>
    <row r="1172" spans="1:54" ht="16" x14ac:dyDescent="0.2">
      <c r="A1172" s="56">
        <v>1171</v>
      </c>
      <c r="B1172" s="56" t="s">
        <v>65</v>
      </c>
      <c r="C1172" s="56" t="s">
        <v>89</v>
      </c>
      <c r="D1172" s="56" t="s">
        <v>885</v>
      </c>
      <c r="E1172" s="56" t="s">
        <v>886</v>
      </c>
      <c r="F1172" s="56" t="s">
        <v>170</v>
      </c>
      <c r="G1172" s="56" t="s">
        <v>84</v>
      </c>
      <c r="H1172" s="56" t="s">
        <v>82</v>
      </c>
      <c r="I1172" s="56" t="s">
        <v>59</v>
      </c>
      <c r="J1172" s="56" t="s">
        <v>64</v>
      </c>
      <c r="K1172" s="56">
        <v>12.8</v>
      </c>
      <c r="L1172" s="56" t="s">
        <v>52</v>
      </c>
      <c r="M1172" s="56">
        <v>13.7</v>
      </c>
      <c r="N1172" s="56" t="s">
        <v>52</v>
      </c>
      <c r="O1172" s="56">
        <v>25.7</v>
      </c>
      <c r="P1172" s="56">
        <v>723</v>
      </c>
      <c r="Q1172" s="56">
        <v>2.6</v>
      </c>
      <c r="R1172" s="56" t="s">
        <v>53</v>
      </c>
      <c r="Y1172" s="56">
        <v>48.7</v>
      </c>
      <c r="Z1172" s="56" t="s">
        <v>53</v>
      </c>
      <c r="AA1172" s="56">
        <v>95.6</v>
      </c>
      <c r="AB1172" s="56">
        <v>72</v>
      </c>
      <c r="AC1172" s="56">
        <v>39.1</v>
      </c>
      <c r="AD1172" s="56" t="s">
        <v>53</v>
      </c>
      <c r="AF1172" s="56">
        <v>701</v>
      </c>
      <c r="AG1172" s="56" t="s">
        <v>2148</v>
      </c>
      <c r="AH1172" s="56">
        <v>701</v>
      </c>
      <c r="AI1172" s="56" t="s">
        <v>2148</v>
      </c>
      <c r="AJ1172" s="56">
        <v>723</v>
      </c>
      <c r="AL1172" s="56">
        <v>801</v>
      </c>
      <c r="AM1172" s="56" t="s">
        <v>2148</v>
      </c>
      <c r="AT1172" s="56">
        <v>801</v>
      </c>
      <c r="AU1172" s="56" t="s">
        <v>2148</v>
      </c>
      <c r="AV1172" s="56">
        <v>72</v>
      </c>
      <c r="AX1172" s="56">
        <v>801</v>
      </c>
      <c r="AY1172" s="56" t="s">
        <v>2148</v>
      </c>
      <c r="AZ1172" s="56">
        <v>1100.5</v>
      </c>
      <c r="BB1172" s="56">
        <v>925.5</v>
      </c>
    </row>
    <row r="1173" spans="1:54" ht="16" x14ac:dyDescent="0.2">
      <c r="A1173" s="56">
        <v>1172</v>
      </c>
      <c r="B1173" s="56" t="s">
        <v>65</v>
      </c>
      <c r="D1173" s="56" t="s">
        <v>329</v>
      </c>
      <c r="E1173" s="56" t="s">
        <v>46</v>
      </c>
      <c r="F1173" s="56" t="s">
        <v>47</v>
      </c>
      <c r="G1173" s="56" t="s">
        <v>77</v>
      </c>
      <c r="H1173" s="56" t="s">
        <v>82</v>
      </c>
      <c r="I1173" s="56" t="s">
        <v>59</v>
      </c>
      <c r="J1173" s="56" t="s">
        <v>64</v>
      </c>
      <c r="K1173" s="56">
        <v>6.4</v>
      </c>
      <c r="L1173" s="56" t="s">
        <v>52</v>
      </c>
      <c r="M1173" s="56">
        <v>6.5</v>
      </c>
      <c r="N1173" s="56" t="s">
        <v>52</v>
      </c>
      <c r="O1173" s="56">
        <v>24.2</v>
      </c>
      <c r="P1173" s="56">
        <v>748</v>
      </c>
      <c r="Q1173" s="56">
        <v>24.4</v>
      </c>
      <c r="R1173" s="56">
        <v>648</v>
      </c>
      <c r="S1173" s="56">
        <v>23.4</v>
      </c>
      <c r="T1173" s="56">
        <v>672</v>
      </c>
      <c r="U1173" s="56">
        <v>4.0999999999999996</v>
      </c>
      <c r="V1173" s="56" t="s">
        <v>53</v>
      </c>
      <c r="W1173" s="56">
        <v>3.3</v>
      </c>
      <c r="X1173" s="56" t="s">
        <v>53</v>
      </c>
      <c r="Y1173" s="56">
        <v>62.9</v>
      </c>
      <c r="Z1173" s="56">
        <v>652</v>
      </c>
      <c r="AA1173" s="56">
        <v>13.9</v>
      </c>
      <c r="AB1173" s="56" t="s">
        <v>53</v>
      </c>
      <c r="AC1173" s="56">
        <v>48.1</v>
      </c>
      <c r="AD1173" s="56" t="s">
        <v>330</v>
      </c>
      <c r="AF1173" s="56">
        <v>701</v>
      </c>
      <c r="AG1173" s="56" t="s">
        <v>2148</v>
      </c>
      <c r="AH1173" s="56">
        <v>701</v>
      </c>
      <c r="AI1173" s="56" t="s">
        <v>2148</v>
      </c>
      <c r="AJ1173" s="56">
        <v>748</v>
      </c>
      <c r="AL1173" s="56">
        <v>648</v>
      </c>
      <c r="AN1173" s="56">
        <v>672</v>
      </c>
      <c r="AP1173" s="56">
        <v>801</v>
      </c>
      <c r="AQ1173" s="56" t="s">
        <v>2148</v>
      </c>
      <c r="AR1173" s="56">
        <v>801</v>
      </c>
      <c r="AS1173" s="56" t="s">
        <v>2148</v>
      </c>
      <c r="AT1173" s="56">
        <v>652</v>
      </c>
      <c r="AV1173" s="56">
        <v>801</v>
      </c>
      <c r="AW1173" s="56" t="s">
        <v>2148</v>
      </c>
      <c r="AX1173" s="56">
        <v>757</v>
      </c>
      <c r="AY1173" s="56" t="s">
        <v>2147</v>
      </c>
      <c r="AZ1173" s="56">
        <v>1100.5</v>
      </c>
    </row>
    <row r="1174" spans="1:54" ht="16" x14ac:dyDescent="0.2">
      <c r="A1174" s="56">
        <v>1173</v>
      </c>
      <c r="B1174" s="56" t="s">
        <v>65</v>
      </c>
      <c r="C1174" s="56" t="s">
        <v>65</v>
      </c>
      <c r="D1174" s="56" t="s">
        <v>863</v>
      </c>
      <c r="E1174" s="56" t="s">
        <v>100</v>
      </c>
      <c r="F1174" s="56" t="s">
        <v>101</v>
      </c>
      <c r="G1174" s="56" t="s">
        <v>77</v>
      </c>
      <c r="H1174" s="56" t="s">
        <v>49</v>
      </c>
      <c r="I1174" s="56" t="s">
        <v>50</v>
      </c>
      <c r="J1174" s="56" t="s">
        <v>64</v>
      </c>
      <c r="K1174" s="56">
        <v>12.5</v>
      </c>
      <c r="L1174" s="56" t="s">
        <v>52</v>
      </c>
      <c r="M1174" s="56">
        <v>9.6</v>
      </c>
      <c r="N1174" s="56" t="s">
        <v>52</v>
      </c>
      <c r="O1174" s="56">
        <v>8.1999999999999993</v>
      </c>
      <c r="P1174" s="56" t="s">
        <v>53</v>
      </c>
      <c r="Q1174" s="56">
        <v>16</v>
      </c>
      <c r="R1174" s="56">
        <v>785</v>
      </c>
      <c r="S1174" s="56">
        <v>6.3</v>
      </c>
      <c r="T1174" s="56" t="s">
        <v>53</v>
      </c>
      <c r="U1174" s="56">
        <v>6.1</v>
      </c>
      <c r="V1174" s="56" t="s">
        <v>53</v>
      </c>
      <c r="W1174" s="56">
        <v>10</v>
      </c>
      <c r="X1174" s="56" t="s">
        <v>53</v>
      </c>
      <c r="Y1174" s="56">
        <v>67.3</v>
      </c>
      <c r="Z1174" s="56">
        <v>582</v>
      </c>
      <c r="AA1174" s="56">
        <v>15.7</v>
      </c>
      <c r="AB1174" s="56" t="s">
        <v>53</v>
      </c>
      <c r="AC1174" s="56">
        <v>50.9</v>
      </c>
      <c r="AD1174" s="56" t="s">
        <v>335</v>
      </c>
      <c r="AF1174" s="56">
        <v>701</v>
      </c>
      <c r="AG1174" s="56" t="s">
        <v>2148</v>
      </c>
      <c r="AH1174" s="56">
        <v>701</v>
      </c>
      <c r="AI1174" s="56" t="s">
        <v>2148</v>
      </c>
      <c r="AJ1174" s="56">
        <v>801</v>
      </c>
      <c r="AK1174" s="56" t="s">
        <v>2148</v>
      </c>
      <c r="AL1174" s="56">
        <v>785</v>
      </c>
      <c r="AN1174" s="56">
        <v>801</v>
      </c>
      <c r="AO1174" s="56" t="s">
        <v>2148</v>
      </c>
      <c r="AP1174" s="56">
        <v>801</v>
      </c>
      <c r="AQ1174" s="56" t="s">
        <v>2148</v>
      </c>
      <c r="AR1174" s="56">
        <v>801</v>
      </c>
      <c r="AS1174" s="56" t="s">
        <v>2148</v>
      </c>
      <c r="AT1174" s="56">
        <v>582</v>
      </c>
      <c r="AV1174" s="56">
        <v>801</v>
      </c>
      <c r="AW1174" s="56" t="s">
        <v>2148</v>
      </c>
      <c r="AX1174" s="56">
        <v>684</v>
      </c>
      <c r="AY1174" s="56" t="s">
        <v>2147</v>
      </c>
      <c r="AZ1174" s="56">
        <v>1100.5</v>
      </c>
      <c r="BB1174" s="56">
        <v>1100.5</v>
      </c>
    </row>
    <row r="1175" spans="1:54" ht="16" x14ac:dyDescent="0.2">
      <c r="A1175" s="56">
        <v>1174</v>
      </c>
      <c r="B1175" s="56" t="s">
        <v>65</v>
      </c>
      <c r="C1175" s="56" t="s">
        <v>65</v>
      </c>
      <c r="D1175" s="56" t="s">
        <v>270</v>
      </c>
      <c r="E1175" s="56" t="s">
        <v>46</v>
      </c>
      <c r="F1175" s="56" t="s">
        <v>47</v>
      </c>
      <c r="G1175" s="56" t="s">
        <v>77</v>
      </c>
      <c r="H1175" s="56" t="s">
        <v>49</v>
      </c>
      <c r="I1175" s="56" t="s">
        <v>50</v>
      </c>
      <c r="J1175" s="56" t="s">
        <v>64</v>
      </c>
      <c r="K1175" s="56">
        <v>6</v>
      </c>
      <c r="L1175" s="56" t="s">
        <v>52</v>
      </c>
      <c r="M1175" s="56">
        <v>9.1</v>
      </c>
      <c r="N1175" s="56" t="s">
        <v>52</v>
      </c>
      <c r="O1175" s="56">
        <v>17.7</v>
      </c>
      <c r="P1175" s="56" t="s">
        <v>53</v>
      </c>
      <c r="Q1175" s="56">
        <v>24.8</v>
      </c>
      <c r="R1175" s="56">
        <v>644</v>
      </c>
      <c r="S1175" s="56">
        <v>11.7</v>
      </c>
      <c r="T1175" s="56" t="s">
        <v>53</v>
      </c>
      <c r="U1175" s="56">
        <v>4.9000000000000004</v>
      </c>
      <c r="V1175" s="56" t="s">
        <v>53</v>
      </c>
      <c r="W1175" s="56">
        <v>3.9</v>
      </c>
      <c r="X1175" s="56" t="s">
        <v>53</v>
      </c>
      <c r="Y1175" s="56">
        <v>32.4</v>
      </c>
      <c r="Z1175" s="56" t="s">
        <v>53</v>
      </c>
      <c r="AA1175" s="56">
        <v>13.3</v>
      </c>
      <c r="AB1175" s="56" t="s">
        <v>53</v>
      </c>
      <c r="AC1175" s="56">
        <v>47.1</v>
      </c>
      <c r="AD1175" s="56" t="s">
        <v>200</v>
      </c>
      <c r="AF1175" s="56">
        <v>701</v>
      </c>
      <c r="AG1175" s="56" t="s">
        <v>2148</v>
      </c>
      <c r="AH1175" s="56">
        <v>701</v>
      </c>
      <c r="AI1175" s="56" t="s">
        <v>2148</v>
      </c>
      <c r="AJ1175" s="56">
        <v>801</v>
      </c>
      <c r="AK1175" s="56" t="s">
        <v>2148</v>
      </c>
      <c r="AL1175" s="56">
        <v>644</v>
      </c>
      <c r="AN1175" s="56">
        <v>801</v>
      </c>
      <c r="AO1175" s="56" t="s">
        <v>2148</v>
      </c>
      <c r="AP1175" s="56">
        <v>801</v>
      </c>
      <c r="AQ1175" s="56" t="s">
        <v>2148</v>
      </c>
      <c r="AR1175" s="56">
        <v>801</v>
      </c>
      <c r="AS1175" s="56" t="s">
        <v>2148</v>
      </c>
      <c r="AT1175" s="56">
        <v>801</v>
      </c>
      <c r="AU1175" s="56" t="s">
        <v>2148</v>
      </c>
      <c r="AV1175" s="56">
        <v>801</v>
      </c>
      <c r="AW1175" s="56" t="s">
        <v>2148</v>
      </c>
      <c r="AX1175" s="56">
        <v>785</v>
      </c>
      <c r="AY1175" s="56" t="s">
        <v>2147</v>
      </c>
      <c r="AZ1175" s="56">
        <v>1100.5</v>
      </c>
      <c r="BB1175" s="56">
        <v>1100.5</v>
      </c>
    </row>
    <row r="1176" spans="1:54" ht="16" x14ac:dyDescent="0.2">
      <c r="A1176" s="56">
        <v>1175</v>
      </c>
      <c r="B1176" s="56" t="s">
        <v>65</v>
      </c>
      <c r="C1176" s="56" t="s">
        <v>65</v>
      </c>
      <c r="D1176" s="56" t="s">
        <v>358</v>
      </c>
      <c r="E1176" s="56" t="s">
        <v>46</v>
      </c>
      <c r="F1176" s="56" t="s">
        <v>47</v>
      </c>
      <c r="G1176" s="56" t="s">
        <v>77</v>
      </c>
      <c r="H1176" s="56" t="s">
        <v>49</v>
      </c>
      <c r="I1176" s="56" t="s">
        <v>50</v>
      </c>
      <c r="J1176" s="56" t="s">
        <v>64</v>
      </c>
      <c r="K1176" s="56">
        <v>6.7</v>
      </c>
      <c r="L1176" s="56" t="s">
        <v>52</v>
      </c>
      <c r="M1176" s="56">
        <v>7</v>
      </c>
      <c r="N1176" s="56" t="s">
        <v>52</v>
      </c>
      <c r="O1176" s="56">
        <v>7.7</v>
      </c>
      <c r="P1176" s="56" t="s">
        <v>53</v>
      </c>
      <c r="Q1176" s="56">
        <v>19.600000000000001</v>
      </c>
      <c r="R1176" s="56">
        <v>718</v>
      </c>
      <c r="S1176" s="56">
        <v>15.5</v>
      </c>
      <c r="T1176" s="56">
        <v>795</v>
      </c>
      <c r="U1176" s="56">
        <v>13.7</v>
      </c>
      <c r="V1176" s="56" t="s">
        <v>53</v>
      </c>
      <c r="W1176" s="56">
        <v>19.7</v>
      </c>
      <c r="X1176" s="56">
        <v>767</v>
      </c>
      <c r="Y1176" s="56">
        <v>66.400000000000006</v>
      </c>
      <c r="Z1176" s="56">
        <v>598</v>
      </c>
      <c r="AA1176" s="56">
        <v>15.3</v>
      </c>
      <c r="AB1176" s="56" t="s">
        <v>53</v>
      </c>
      <c r="AC1176" s="56">
        <v>43.9</v>
      </c>
      <c r="AD1176" s="56" t="s">
        <v>53</v>
      </c>
      <c r="AF1176" s="56">
        <v>701</v>
      </c>
      <c r="AG1176" s="56" t="s">
        <v>2148</v>
      </c>
      <c r="AH1176" s="56">
        <v>701</v>
      </c>
      <c r="AI1176" s="56" t="s">
        <v>2148</v>
      </c>
      <c r="AJ1176" s="56">
        <v>801</v>
      </c>
      <c r="AK1176" s="56" t="s">
        <v>2148</v>
      </c>
      <c r="AL1176" s="56">
        <v>718</v>
      </c>
      <c r="AN1176" s="56">
        <v>795</v>
      </c>
      <c r="AP1176" s="56">
        <v>801</v>
      </c>
      <c r="AQ1176" s="56" t="s">
        <v>2148</v>
      </c>
      <c r="AR1176" s="56">
        <v>767</v>
      </c>
      <c r="AT1176" s="56">
        <v>598</v>
      </c>
      <c r="AV1176" s="56">
        <v>801</v>
      </c>
      <c r="AW1176" s="56" t="s">
        <v>2148</v>
      </c>
      <c r="AX1176" s="56">
        <v>801</v>
      </c>
      <c r="AY1176" s="56" t="s">
        <v>2148</v>
      </c>
      <c r="AZ1176" s="56">
        <v>1100.5</v>
      </c>
      <c r="BB1176" s="56">
        <v>1100.5</v>
      </c>
    </row>
    <row r="1177" spans="1:54" ht="16" x14ac:dyDescent="0.2">
      <c r="A1177" s="56">
        <v>1176</v>
      </c>
      <c r="B1177" s="56" t="s">
        <v>65</v>
      </c>
      <c r="C1177" s="56" t="s">
        <v>43</v>
      </c>
      <c r="D1177" s="56" t="s">
        <v>933</v>
      </c>
      <c r="E1177" s="56" t="s">
        <v>133</v>
      </c>
      <c r="F1177" s="56" t="s">
        <v>69</v>
      </c>
      <c r="G1177" s="56" t="s">
        <v>84</v>
      </c>
      <c r="H1177" s="56" t="s">
        <v>82</v>
      </c>
      <c r="I1177" s="56" t="s">
        <v>59</v>
      </c>
      <c r="J1177" s="56" t="s">
        <v>64</v>
      </c>
      <c r="K1177" s="56">
        <v>13.6</v>
      </c>
      <c r="L1177" s="56" t="s">
        <v>52</v>
      </c>
      <c r="M1177" s="56">
        <v>5.8</v>
      </c>
      <c r="N1177" s="56" t="s">
        <v>52</v>
      </c>
      <c r="O1177" s="56">
        <v>4.5</v>
      </c>
      <c r="P1177" s="56" t="s">
        <v>53</v>
      </c>
      <c r="Q1177" s="56">
        <v>33</v>
      </c>
      <c r="R1177" s="56">
        <v>551</v>
      </c>
      <c r="S1177" s="56">
        <v>5.2</v>
      </c>
      <c r="T1177" s="56" t="s">
        <v>53</v>
      </c>
      <c r="U1177" s="56">
        <v>16.8</v>
      </c>
      <c r="V1177" s="56">
        <v>784</v>
      </c>
      <c r="W1177" s="56">
        <v>22.9</v>
      </c>
      <c r="X1177" s="56">
        <v>722</v>
      </c>
      <c r="Y1177" s="56">
        <v>63</v>
      </c>
      <c r="Z1177" s="56">
        <v>651</v>
      </c>
      <c r="AA1177" s="56">
        <v>12.5</v>
      </c>
      <c r="AB1177" s="56" t="s">
        <v>53</v>
      </c>
      <c r="AC1177" s="56">
        <v>37</v>
      </c>
      <c r="AD1177" s="56" t="s">
        <v>53</v>
      </c>
      <c r="AF1177" s="56">
        <v>701</v>
      </c>
      <c r="AG1177" s="56" t="s">
        <v>2148</v>
      </c>
      <c r="AH1177" s="56">
        <v>701</v>
      </c>
      <c r="AI1177" s="56" t="s">
        <v>2148</v>
      </c>
      <c r="AJ1177" s="56">
        <v>801</v>
      </c>
      <c r="AK1177" s="56" t="s">
        <v>2148</v>
      </c>
      <c r="AL1177" s="56">
        <v>551</v>
      </c>
      <c r="AN1177" s="56">
        <v>801</v>
      </c>
      <c r="AO1177" s="56" t="s">
        <v>2148</v>
      </c>
      <c r="AP1177" s="56">
        <v>784</v>
      </c>
      <c r="AR1177" s="56">
        <v>722</v>
      </c>
      <c r="AT1177" s="56">
        <v>651</v>
      </c>
      <c r="AV1177" s="56">
        <v>801</v>
      </c>
      <c r="AW1177" s="56" t="s">
        <v>2148</v>
      </c>
      <c r="AX1177" s="56">
        <v>801</v>
      </c>
      <c r="AY1177" s="56" t="s">
        <v>2148</v>
      </c>
      <c r="AZ1177" s="56">
        <v>1100.5</v>
      </c>
      <c r="BB1177" s="56">
        <v>975.5</v>
      </c>
    </row>
    <row r="1178" spans="1:54" ht="16" x14ac:dyDescent="0.2">
      <c r="A1178" s="56">
        <v>1177</v>
      </c>
      <c r="B1178" s="56" t="s">
        <v>65</v>
      </c>
      <c r="C1178" s="56" t="s">
        <v>43</v>
      </c>
      <c r="D1178" s="56" t="s">
        <v>159</v>
      </c>
      <c r="E1178" s="56" t="s">
        <v>160</v>
      </c>
      <c r="F1178" s="56" t="s">
        <v>47</v>
      </c>
      <c r="G1178" s="56" t="s">
        <v>77</v>
      </c>
      <c r="H1178" s="56" t="s">
        <v>49</v>
      </c>
      <c r="I1178" s="56" t="s">
        <v>59</v>
      </c>
      <c r="J1178" s="56" t="s">
        <v>64</v>
      </c>
      <c r="K1178" s="56">
        <v>4.7</v>
      </c>
      <c r="L1178" s="56" t="s">
        <v>52</v>
      </c>
      <c r="M1178" s="56">
        <v>2.9</v>
      </c>
      <c r="N1178" s="56" t="s">
        <v>52</v>
      </c>
      <c r="O1178" s="56">
        <v>5.7</v>
      </c>
      <c r="P1178" s="56" t="s">
        <v>53</v>
      </c>
      <c r="Q1178" s="56">
        <v>34.299999999999997</v>
      </c>
      <c r="R1178" s="56">
        <v>532</v>
      </c>
      <c r="S1178" s="56">
        <v>4</v>
      </c>
      <c r="T1178" s="56" t="s">
        <v>53</v>
      </c>
      <c r="U1178" s="56">
        <v>51.2</v>
      </c>
      <c r="V1178" s="56">
        <v>400</v>
      </c>
      <c r="W1178" s="56">
        <v>54.5</v>
      </c>
      <c r="X1178" s="56">
        <v>376</v>
      </c>
      <c r="Y1178" s="56">
        <v>48.5</v>
      </c>
      <c r="Z1178" s="56" t="s">
        <v>53</v>
      </c>
      <c r="AA1178" s="56">
        <v>6.4</v>
      </c>
      <c r="AB1178" s="56" t="s">
        <v>53</v>
      </c>
      <c r="AC1178" s="56">
        <v>64.2</v>
      </c>
      <c r="AD1178" s="56" t="s">
        <v>161</v>
      </c>
      <c r="AF1178" s="56">
        <v>701</v>
      </c>
      <c r="AG1178" s="56" t="s">
        <v>2148</v>
      </c>
      <c r="AH1178" s="56">
        <v>701</v>
      </c>
      <c r="AI1178" s="56" t="s">
        <v>2148</v>
      </c>
      <c r="AJ1178" s="56">
        <v>801</v>
      </c>
      <c r="AK1178" s="56" t="s">
        <v>2148</v>
      </c>
      <c r="AL1178" s="56">
        <v>532</v>
      </c>
      <c r="AN1178" s="56">
        <v>801</v>
      </c>
      <c r="AO1178" s="56" t="s">
        <v>2148</v>
      </c>
      <c r="AP1178" s="56">
        <v>400</v>
      </c>
      <c r="AR1178" s="56">
        <v>376</v>
      </c>
      <c r="AT1178" s="56">
        <v>801</v>
      </c>
      <c r="AU1178" s="56" t="s">
        <v>2148</v>
      </c>
      <c r="AV1178" s="56">
        <v>801</v>
      </c>
      <c r="AW1178" s="56" t="s">
        <v>2148</v>
      </c>
      <c r="AX1178" s="56">
        <v>417</v>
      </c>
      <c r="AY1178" s="56" t="s">
        <v>2147</v>
      </c>
      <c r="AZ1178" s="56">
        <v>1100.5</v>
      </c>
      <c r="BB1178" s="56">
        <v>975.5</v>
      </c>
    </row>
    <row r="1179" spans="1:54" ht="16" x14ac:dyDescent="0.2">
      <c r="A1179" s="56">
        <v>1178</v>
      </c>
      <c r="B1179" s="56" t="s">
        <v>65</v>
      </c>
      <c r="C1179" s="56" t="s">
        <v>65</v>
      </c>
      <c r="D1179" s="56" t="s">
        <v>420</v>
      </c>
      <c r="E1179" s="56" t="s">
        <v>46</v>
      </c>
      <c r="F1179" s="56" t="s">
        <v>47</v>
      </c>
      <c r="G1179" s="56" t="s">
        <v>77</v>
      </c>
      <c r="H1179" s="56" t="s">
        <v>49</v>
      </c>
      <c r="I1179" s="56" t="s">
        <v>50</v>
      </c>
      <c r="J1179" s="56" t="s">
        <v>64</v>
      </c>
      <c r="K1179" s="56">
        <v>7.2</v>
      </c>
      <c r="L1179" s="56" t="s">
        <v>52</v>
      </c>
      <c r="M1179" s="56">
        <v>5.7</v>
      </c>
      <c r="N1179" s="56" t="s">
        <v>52</v>
      </c>
      <c r="O1179" s="56">
        <v>8.6999999999999993</v>
      </c>
      <c r="P1179" s="56" t="s">
        <v>53</v>
      </c>
      <c r="Q1179" s="56">
        <v>26.5</v>
      </c>
      <c r="R1179" s="56">
        <v>619</v>
      </c>
      <c r="S1179" s="56">
        <v>7.8</v>
      </c>
      <c r="T1179" s="56" t="s">
        <v>53</v>
      </c>
      <c r="U1179" s="56">
        <v>4.3</v>
      </c>
      <c r="V1179" s="56" t="s">
        <v>53</v>
      </c>
      <c r="W1179" s="56">
        <v>9.1999999999999993</v>
      </c>
      <c r="X1179" s="56" t="s">
        <v>53</v>
      </c>
      <c r="Y1179" s="56">
        <v>53.2</v>
      </c>
      <c r="Z1179" s="56">
        <v>793</v>
      </c>
      <c r="AA1179" s="56">
        <v>15.8</v>
      </c>
      <c r="AB1179" s="56" t="s">
        <v>53</v>
      </c>
      <c r="AC1179" s="56">
        <v>68</v>
      </c>
      <c r="AD1179" s="56" t="s">
        <v>421</v>
      </c>
      <c r="AF1179" s="56">
        <v>701</v>
      </c>
      <c r="AG1179" s="56" t="s">
        <v>2148</v>
      </c>
      <c r="AH1179" s="56">
        <v>701</v>
      </c>
      <c r="AI1179" s="56" t="s">
        <v>2148</v>
      </c>
      <c r="AJ1179" s="56">
        <v>801</v>
      </c>
      <c r="AK1179" s="56" t="s">
        <v>2148</v>
      </c>
      <c r="AL1179" s="56">
        <v>619</v>
      </c>
      <c r="AN1179" s="56">
        <v>801</v>
      </c>
      <c r="AO1179" s="56" t="s">
        <v>2148</v>
      </c>
      <c r="AP1179" s="56">
        <v>801</v>
      </c>
      <c r="AQ1179" s="56" t="s">
        <v>2148</v>
      </c>
      <c r="AR1179" s="56">
        <v>801</v>
      </c>
      <c r="AS1179" s="56" t="s">
        <v>2148</v>
      </c>
      <c r="AT1179" s="56">
        <v>793</v>
      </c>
      <c r="AV1179" s="56">
        <v>801</v>
      </c>
      <c r="AW1179" s="56" t="s">
        <v>2148</v>
      </c>
      <c r="AX1179" s="56">
        <v>351</v>
      </c>
      <c r="AY1179" s="56" t="s">
        <v>2147</v>
      </c>
      <c r="AZ1179" s="56">
        <v>1100.5</v>
      </c>
      <c r="BB1179" s="56">
        <v>1100.5</v>
      </c>
    </row>
    <row r="1180" spans="1:54" ht="16" x14ac:dyDescent="0.2">
      <c r="A1180" s="56">
        <v>1179</v>
      </c>
      <c r="B1180" s="56" t="s">
        <v>65</v>
      </c>
      <c r="C1180" s="56" t="s">
        <v>65</v>
      </c>
      <c r="D1180" s="56" t="s">
        <v>365</v>
      </c>
      <c r="E1180" s="56" t="s">
        <v>133</v>
      </c>
      <c r="F1180" s="56" t="s">
        <v>69</v>
      </c>
      <c r="G1180" s="56" t="s">
        <v>77</v>
      </c>
      <c r="H1180" s="56" t="s">
        <v>49</v>
      </c>
      <c r="I1180" s="56" t="s">
        <v>50</v>
      </c>
      <c r="J1180" s="56" t="s">
        <v>64</v>
      </c>
      <c r="K1180" s="56">
        <v>6.8</v>
      </c>
      <c r="L1180" s="56" t="s">
        <v>52</v>
      </c>
      <c r="M1180" s="56">
        <v>1.9</v>
      </c>
      <c r="N1180" s="56" t="s">
        <v>52</v>
      </c>
      <c r="O1180" s="56">
        <v>8.1999999999999993</v>
      </c>
      <c r="P1180" s="56" t="s">
        <v>53</v>
      </c>
      <c r="Q1180" s="56">
        <v>41.5</v>
      </c>
      <c r="R1180" s="56">
        <v>454</v>
      </c>
      <c r="S1180" s="56">
        <v>1.5</v>
      </c>
      <c r="T1180" s="56" t="s">
        <v>53</v>
      </c>
      <c r="U1180" s="56">
        <v>4.5</v>
      </c>
      <c r="V1180" s="56" t="s">
        <v>53</v>
      </c>
      <c r="W1180" s="56">
        <v>9.5</v>
      </c>
      <c r="X1180" s="56" t="s">
        <v>53</v>
      </c>
      <c r="Y1180" s="56">
        <v>71.900000000000006</v>
      </c>
      <c r="Z1180" s="56">
        <v>501</v>
      </c>
      <c r="AA1180" s="56">
        <v>3.4</v>
      </c>
      <c r="AB1180" s="56" t="s">
        <v>53</v>
      </c>
      <c r="AC1180" s="56">
        <v>31.9</v>
      </c>
      <c r="AD1180" s="56" t="s">
        <v>53</v>
      </c>
      <c r="AF1180" s="56">
        <v>701</v>
      </c>
      <c r="AG1180" s="56" t="s">
        <v>2148</v>
      </c>
      <c r="AH1180" s="56">
        <v>701</v>
      </c>
      <c r="AI1180" s="56" t="s">
        <v>2148</v>
      </c>
      <c r="AJ1180" s="56">
        <v>801</v>
      </c>
      <c r="AK1180" s="56" t="s">
        <v>2148</v>
      </c>
      <c r="AL1180" s="56">
        <v>454</v>
      </c>
      <c r="AN1180" s="56">
        <v>801</v>
      </c>
      <c r="AO1180" s="56" t="s">
        <v>2148</v>
      </c>
      <c r="AP1180" s="56">
        <v>801</v>
      </c>
      <c r="AQ1180" s="56" t="s">
        <v>2148</v>
      </c>
      <c r="AR1180" s="56">
        <v>801</v>
      </c>
      <c r="AS1180" s="56" t="s">
        <v>2148</v>
      </c>
      <c r="AT1180" s="56">
        <v>501</v>
      </c>
      <c r="AV1180" s="56">
        <v>801</v>
      </c>
      <c r="AW1180" s="56" t="s">
        <v>2148</v>
      </c>
      <c r="AX1180" s="56">
        <v>801</v>
      </c>
      <c r="AY1180" s="56" t="s">
        <v>2148</v>
      </c>
      <c r="AZ1180" s="56">
        <v>1100.5</v>
      </c>
      <c r="BB1180" s="56">
        <v>1100.5</v>
      </c>
    </row>
    <row r="1181" spans="1:54" ht="16" x14ac:dyDescent="0.2">
      <c r="A1181" s="56">
        <v>1180</v>
      </c>
      <c r="B1181" s="56" t="s">
        <v>65</v>
      </c>
      <c r="C1181" s="56" t="s">
        <v>43</v>
      </c>
      <c r="D1181" s="56" t="s">
        <v>403</v>
      </c>
      <c r="E1181" s="56" t="s">
        <v>209</v>
      </c>
      <c r="F1181" s="56" t="s">
        <v>69</v>
      </c>
      <c r="G1181" s="56" t="s">
        <v>58</v>
      </c>
      <c r="H1181" s="56" t="s">
        <v>49</v>
      </c>
      <c r="I1181" s="56" t="s">
        <v>50</v>
      </c>
      <c r="J1181" s="56" t="s">
        <v>64</v>
      </c>
      <c r="K1181" s="56">
        <v>7.1</v>
      </c>
      <c r="L1181" s="56" t="s">
        <v>52</v>
      </c>
      <c r="M1181" s="56">
        <v>5.8</v>
      </c>
      <c r="N1181" s="56" t="s">
        <v>52</v>
      </c>
      <c r="O1181" s="56">
        <v>53.7</v>
      </c>
      <c r="P1181" s="56">
        <v>350</v>
      </c>
      <c r="Q1181" s="56">
        <v>12.5</v>
      </c>
      <c r="R1181" s="56" t="s">
        <v>53</v>
      </c>
      <c r="S1181" s="56">
        <v>27.7</v>
      </c>
      <c r="T1181" s="56">
        <v>618</v>
      </c>
      <c r="U1181" s="56">
        <v>19.8</v>
      </c>
      <c r="V1181" s="56">
        <v>730</v>
      </c>
      <c r="W1181" s="56">
        <v>26</v>
      </c>
      <c r="X1181" s="56">
        <v>670</v>
      </c>
      <c r="Y1181" s="56">
        <v>57.2</v>
      </c>
      <c r="Z1181" s="56">
        <v>731</v>
      </c>
      <c r="AA1181" s="56">
        <v>2.5</v>
      </c>
      <c r="AB1181" s="56" t="s">
        <v>53</v>
      </c>
      <c r="AC1181" s="56">
        <v>47</v>
      </c>
      <c r="AD1181" s="56" t="s">
        <v>180</v>
      </c>
      <c r="AF1181" s="56">
        <v>701</v>
      </c>
      <c r="AG1181" s="56" t="s">
        <v>2148</v>
      </c>
      <c r="AH1181" s="56">
        <v>701</v>
      </c>
      <c r="AI1181" s="56" t="s">
        <v>2148</v>
      </c>
      <c r="AJ1181" s="56">
        <v>350</v>
      </c>
      <c r="AL1181" s="56">
        <v>801</v>
      </c>
      <c r="AM1181" s="56" t="s">
        <v>2148</v>
      </c>
      <c r="AN1181" s="56">
        <v>618</v>
      </c>
      <c r="AP1181" s="56">
        <v>730</v>
      </c>
      <c r="AR1181" s="56">
        <v>670</v>
      </c>
      <c r="AT1181" s="56">
        <v>731</v>
      </c>
      <c r="AV1181" s="56">
        <v>801</v>
      </c>
      <c r="AW1181" s="56" t="s">
        <v>2148</v>
      </c>
      <c r="AX1181" s="56">
        <v>789</v>
      </c>
      <c r="AY1181" s="56" t="s">
        <v>2147</v>
      </c>
      <c r="AZ1181" s="56">
        <v>1100.5</v>
      </c>
      <c r="BB1181" s="56">
        <v>975.5</v>
      </c>
    </row>
    <row r="1182" spans="1:54" ht="16" x14ac:dyDescent="0.2">
      <c r="A1182" s="56">
        <v>1181</v>
      </c>
      <c r="B1182" s="56" t="s">
        <v>65</v>
      </c>
      <c r="C1182" s="56" t="s">
        <v>65</v>
      </c>
      <c r="D1182" s="56" t="s">
        <v>587</v>
      </c>
      <c r="E1182" s="56" t="s">
        <v>174</v>
      </c>
      <c r="F1182" s="56" t="s">
        <v>76</v>
      </c>
      <c r="G1182" s="56" t="s">
        <v>77</v>
      </c>
      <c r="H1182" s="56" t="s">
        <v>82</v>
      </c>
      <c r="I1182" s="56" t="s">
        <v>59</v>
      </c>
      <c r="J1182" s="56" t="s">
        <v>64</v>
      </c>
      <c r="K1182" s="56">
        <v>8.8000000000000007</v>
      </c>
      <c r="L1182" s="56" t="s">
        <v>52</v>
      </c>
      <c r="M1182" s="56">
        <v>3.5</v>
      </c>
      <c r="N1182" s="56" t="s">
        <v>52</v>
      </c>
      <c r="O1182" s="56">
        <v>27.3</v>
      </c>
      <c r="P1182" s="56">
        <v>693</v>
      </c>
      <c r="Q1182" s="56">
        <v>6.7</v>
      </c>
      <c r="R1182" s="56" t="s">
        <v>53</v>
      </c>
      <c r="S1182" s="56">
        <v>93.7</v>
      </c>
      <c r="T1182" s="56">
        <v>197</v>
      </c>
      <c r="U1182" s="56">
        <v>5.5</v>
      </c>
      <c r="V1182" s="56" t="s">
        <v>53</v>
      </c>
      <c r="W1182" s="56">
        <v>9.9</v>
      </c>
      <c r="X1182" s="56" t="s">
        <v>53</v>
      </c>
      <c r="Y1182" s="56">
        <v>42.7</v>
      </c>
      <c r="Z1182" s="56" t="s">
        <v>53</v>
      </c>
      <c r="AA1182" s="56">
        <v>2.8</v>
      </c>
      <c r="AB1182" s="56" t="s">
        <v>53</v>
      </c>
      <c r="AC1182" s="56">
        <v>34.700000000000003</v>
      </c>
      <c r="AD1182" s="56" t="s">
        <v>53</v>
      </c>
      <c r="AF1182" s="56">
        <v>701</v>
      </c>
      <c r="AG1182" s="56" t="s">
        <v>2148</v>
      </c>
      <c r="AH1182" s="56">
        <v>701</v>
      </c>
      <c r="AI1182" s="56" t="s">
        <v>2148</v>
      </c>
      <c r="AJ1182" s="56">
        <v>693</v>
      </c>
      <c r="AL1182" s="56">
        <v>801</v>
      </c>
      <c r="AM1182" s="56" t="s">
        <v>2148</v>
      </c>
      <c r="AN1182" s="56">
        <v>197</v>
      </c>
      <c r="AP1182" s="56">
        <v>801</v>
      </c>
      <c r="AQ1182" s="56" t="s">
        <v>2148</v>
      </c>
      <c r="AR1182" s="56">
        <v>801</v>
      </c>
      <c r="AS1182" s="56" t="s">
        <v>2148</v>
      </c>
      <c r="AT1182" s="56">
        <v>801</v>
      </c>
      <c r="AU1182" s="56" t="s">
        <v>2148</v>
      </c>
      <c r="AV1182" s="56">
        <v>801</v>
      </c>
      <c r="AW1182" s="56" t="s">
        <v>2148</v>
      </c>
      <c r="AX1182" s="56">
        <v>801</v>
      </c>
      <c r="AY1182" s="56" t="s">
        <v>2148</v>
      </c>
      <c r="AZ1182" s="56">
        <v>1100.5</v>
      </c>
      <c r="BB1182" s="56">
        <v>1100.5</v>
      </c>
    </row>
    <row r="1183" spans="1:54" ht="16" x14ac:dyDescent="0.2">
      <c r="A1183" s="56">
        <v>1182</v>
      </c>
      <c r="B1183" s="56" t="s">
        <v>65</v>
      </c>
      <c r="C1183" s="56" t="s">
        <v>65</v>
      </c>
      <c r="D1183" s="56" t="s">
        <v>391</v>
      </c>
      <c r="E1183" s="56" t="s">
        <v>46</v>
      </c>
      <c r="F1183" s="56" t="s">
        <v>47</v>
      </c>
      <c r="G1183" s="56" t="s">
        <v>84</v>
      </c>
      <c r="H1183" s="56" t="s">
        <v>49</v>
      </c>
      <c r="I1183" s="56" t="s">
        <v>50</v>
      </c>
      <c r="J1183" s="56" t="s">
        <v>64</v>
      </c>
      <c r="K1183" s="56">
        <v>7</v>
      </c>
      <c r="L1183" s="56" t="s">
        <v>52</v>
      </c>
      <c r="M1183" s="56">
        <v>9.1999999999999993</v>
      </c>
      <c r="N1183" s="56" t="s">
        <v>52</v>
      </c>
      <c r="O1183" s="56">
        <v>6.6</v>
      </c>
      <c r="P1183" s="56" t="s">
        <v>53</v>
      </c>
      <c r="Q1183" s="56">
        <v>16.399999999999999</v>
      </c>
      <c r="R1183" s="56">
        <v>776</v>
      </c>
      <c r="S1183" s="56">
        <v>12.7</v>
      </c>
      <c r="T1183" s="56" t="s">
        <v>53</v>
      </c>
      <c r="U1183" s="56">
        <v>39.700000000000003</v>
      </c>
      <c r="V1183" s="56">
        <v>492</v>
      </c>
      <c r="W1183" s="56">
        <v>45.2</v>
      </c>
      <c r="X1183" s="56">
        <v>460</v>
      </c>
      <c r="Y1183" s="56">
        <v>57.7</v>
      </c>
      <c r="Z1183" s="56">
        <v>722</v>
      </c>
      <c r="AA1183" s="56">
        <v>14.9</v>
      </c>
      <c r="AB1183" s="56" t="s">
        <v>53</v>
      </c>
      <c r="AC1183" s="56">
        <v>64.5</v>
      </c>
      <c r="AD1183" s="56" t="s">
        <v>317</v>
      </c>
      <c r="AF1183" s="56">
        <v>701</v>
      </c>
      <c r="AG1183" s="56" t="s">
        <v>2148</v>
      </c>
      <c r="AH1183" s="56">
        <v>701</v>
      </c>
      <c r="AI1183" s="56" t="s">
        <v>2148</v>
      </c>
      <c r="AJ1183" s="56">
        <v>801</v>
      </c>
      <c r="AK1183" s="56" t="s">
        <v>2148</v>
      </c>
      <c r="AL1183" s="56">
        <v>776</v>
      </c>
      <c r="AN1183" s="56">
        <v>801</v>
      </c>
      <c r="AO1183" s="56" t="s">
        <v>2148</v>
      </c>
      <c r="AP1183" s="56">
        <v>492</v>
      </c>
      <c r="AR1183" s="56">
        <v>460</v>
      </c>
      <c r="AT1183" s="56">
        <v>722</v>
      </c>
      <c r="AV1183" s="56">
        <v>801</v>
      </c>
      <c r="AW1183" s="56" t="s">
        <v>2148</v>
      </c>
      <c r="AX1183" s="56">
        <v>409</v>
      </c>
      <c r="AY1183" s="56" t="s">
        <v>2147</v>
      </c>
      <c r="AZ1183" s="56">
        <v>1100.5</v>
      </c>
      <c r="BB1183" s="56">
        <v>1100.5</v>
      </c>
    </row>
    <row r="1184" spans="1:54" ht="16" x14ac:dyDescent="0.2">
      <c r="A1184" s="56">
        <v>1183</v>
      </c>
      <c r="B1184" s="56" t="s">
        <v>65</v>
      </c>
      <c r="C1184" s="56" t="s">
        <v>65</v>
      </c>
      <c r="D1184" s="56" t="s">
        <v>359</v>
      </c>
      <c r="E1184" s="56" t="s">
        <v>46</v>
      </c>
      <c r="F1184" s="56" t="s">
        <v>47</v>
      </c>
      <c r="G1184" s="56" t="s">
        <v>77</v>
      </c>
      <c r="H1184" s="56" t="s">
        <v>82</v>
      </c>
      <c r="I1184" s="56" t="s">
        <v>59</v>
      </c>
      <c r="J1184" s="56" t="s">
        <v>64</v>
      </c>
      <c r="K1184" s="56">
        <v>6.7</v>
      </c>
      <c r="L1184" s="56" t="s">
        <v>52</v>
      </c>
      <c r="M1184" s="56">
        <v>6</v>
      </c>
      <c r="N1184" s="56" t="s">
        <v>52</v>
      </c>
      <c r="O1184" s="56">
        <v>5.8</v>
      </c>
      <c r="P1184" s="56" t="s">
        <v>53</v>
      </c>
      <c r="Q1184" s="56">
        <v>30.6</v>
      </c>
      <c r="R1184" s="56">
        <v>581</v>
      </c>
      <c r="S1184" s="56">
        <v>14.1</v>
      </c>
      <c r="T1184" s="56" t="s">
        <v>53</v>
      </c>
      <c r="U1184" s="56">
        <v>4.5999999999999996</v>
      </c>
      <c r="V1184" s="56" t="s">
        <v>53</v>
      </c>
      <c r="W1184" s="56">
        <v>3.7</v>
      </c>
      <c r="X1184" s="56" t="s">
        <v>53</v>
      </c>
      <c r="Y1184" s="56">
        <v>59.9</v>
      </c>
      <c r="Z1184" s="56">
        <v>694</v>
      </c>
      <c r="AA1184" s="56">
        <v>8</v>
      </c>
      <c r="AB1184" s="56" t="s">
        <v>53</v>
      </c>
      <c r="AC1184" s="56">
        <v>44.5</v>
      </c>
      <c r="AD1184" s="56" t="s">
        <v>53</v>
      </c>
      <c r="AF1184" s="56">
        <v>701</v>
      </c>
      <c r="AG1184" s="56" t="s">
        <v>2148</v>
      </c>
      <c r="AH1184" s="56">
        <v>701</v>
      </c>
      <c r="AI1184" s="56" t="s">
        <v>2148</v>
      </c>
      <c r="AJ1184" s="56">
        <v>801</v>
      </c>
      <c r="AK1184" s="56" t="s">
        <v>2148</v>
      </c>
      <c r="AL1184" s="56">
        <v>581</v>
      </c>
      <c r="AN1184" s="56">
        <v>801</v>
      </c>
      <c r="AO1184" s="56" t="s">
        <v>2148</v>
      </c>
      <c r="AP1184" s="56">
        <v>801</v>
      </c>
      <c r="AQ1184" s="56" t="s">
        <v>2148</v>
      </c>
      <c r="AR1184" s="56">
        <v>801</v>
      </c>
      <c r="AS1184" s="56" t="s">
        <v>2148</v>
      </c>
      <c r="AT1184" s="56">
        <v>694</v>
      </c>
      <c r="AV1184" s="56">
        <v>801</v>
      </c>
      <c r="AW1184" s="56" t="s">
        <v>2148</v>
      </c>
      <c r="AX1184" s="56">
        <v>801</v>
      </c>
      <c r="AY1184" s="56" t="s">
        <v>2148</v>
      </c>
      <c r="AZ1184" s="56">
        <v>1100.5</v>
      </c>
      <c r="BB1184" s="56">
        <v>1100.5</v>
      </c>
    </row>
    <row r="1185" spans="1:54" ht="16" x14ac:dyDescent="0.2">
      <c r="A1185" s="56">
        <v>1184</v>
      </c>
      <c r="B1185" s="56" t="s">
        <v>65</v>
      </c>
      <c r="D1185" s="56" t="s">
        <v>422</v>
      </c>
      <c r="E1185" s="56" t="s">
        <v>423</v>
      </c>
      <c r="F1185" s="56" t="s">
        <v>69</v>
      </c>
      <c r="G1185" s="56" t="s">
        <v>58</v>
      </c>
      <c r="H1185" s="56" t="s">
        <v>49</v>
      </c>
      <c r="I1185" s="56" t="s">
        <v>50</v>
      </c>
      <c r="J1185" s="56" t="s">
        <v>64</v>
      </c>
      <c r="K1185" s="56">
        <v>7.2</v>
      </c>
      <c r="L1185" s="56" t="s">
        <v>52</v>
      </c>
      <c r="M1185" s="56">
        <v>3.2</v>
      </c>
      <c r="N1185" s="56" t="s">
        <v>52</v>
      </c>
      <c r="O1185" s="56">
        <v>13.6</v>
      </c>
      <c r="P1185" s="56" t="s">
        <v>53</v>
      </c>
      <c r="Q1185" s="56">
        <v>28.3</v>
      </c>
      <c r="R1185" s="56">
        <v>604</v>
      </c>
      <c r="S1185" s="56">
        <v>6.6</v>
      </c>
      <c r="T1185" s="56" t="s">
        <v>53</v>
      </c>
      <c r="U1185" s="56">
        <v>53</v>
      </c>
      <c r="V1185" s="56">
        <v>388</v>
      </c>
      <c r="W1185" s="56">
        <v>57.4</v>
      </c>
      <c r="X1185" s="56">
        <v>355</v>
      </c>
      <c r="Y1185" s="56">
        <v>66.3</v>
      </c>
      <c r="Z1185" s="56">
        <v>604</v>
      </c>
      <c r="AA1185" s="56">
        <v>3</v>
      </c>
      <c r="AB1185" s="56" t="s">
        <v>53</v>
      </c>
      <c r="AC1185" s="56">
        <v>45</v>
      </c>
      <c r="AD1185" s="56" t="s">
        <v>53</v>
      </c>
      <c r="AF1185" s="56">
        <v>701</v>
      </c>
      <c r="AG1185" s="56" t="s">
        <v>2148</v>
      </c>
      <c r="AH1185" s="56">
        <v>701</v>
      </c>
      <c r="AI1185" s="56" t="s">
        <v>2148</v>
      </c>
      <c r="AJ1185" s="56">
        <v>801</v>
      </c>
      <c r="AK1185" s="56" t="s">
        <v>2148</v>
      </c>
      <c r="AL1185" s="56">
        <v>604</v>
      </c>
      <c r="AN1185" s="56">
        <v>801</v>
      </c>
      <c r="AO1185" s="56" t="s">
        <v>2148</v>
      </c>
      <c r="AP1185" s="56">
        <v>388</v>
      </c>
      <c r="AR1185" s="56">
        <v>355</v>
      </c>
      <c r="AT1185" s="56">
        <v>604</v>
      </c>
      <c r="AV1185" s="56">
        <v>801</v>
      </c>
      <c r="AW1185" s="56" t="s">
        <v>2148</v>
      </c>
      <c r="AX1185" s="56">
        <v>801</v>
      </c>
      <c r="AY1185" s="56" t="s">
        <v>2148</v>
      </c>
      <c r="AZ1185" s="56">
        <v>1100.5</v>
      </c>
    </row>
    <row r="1186" spans="1:54" ht="16" x14ac:dyDescent="0.2">
      <c r="A1186" s="56">
        <v>1185</v>
      </c>
      <c r="B1186" s="56" t="s">
        <v>65</v>
      </c>
      <c r="C1186" s="56" t="s">
        <v>65</v>
      </c>
      <c r="D1186" s="56" t="s">
        <v>424</v>
      </c>
      <c r="E1186" s="56" t="s">
        <v>425</v>
      </c>
      <c r="F1186" s="56" t="s">
        <v>170</v>
      </c>
      <c r="G1186" s="56" t="s">
        <v>77</v>
      </c>
      <c r="H1186" s="56" t="s">
        <v>62</v>
      </c>
      <c r="I1186" s="56" t="s">
        <v>50</v>
      </c>
      <c r="J1186" s="56" t="s">
        <v>64</v>
      </c>
      <c r="K1186" s="56">
        <v>7.2</v>
      </c>
      <c r="L1186" s="56" t="s">
        <v>52</v>
      </c>
      <c r="M1186" s="56">
        <v>12.1</v>
      </c>
      <c r="N1186" s="56" t="s">
        <v>52</v>
      </c>
      <c r="O1186" s="56">
        <v>4.9000000000000004</v>
      </c>
      <c r="P1186" s="56" t="s">
        <v>53</v>
      </c>
      <c r="Q1186" s="56">
        <v>13.8</v>
      </c>
      <c r="R1186" s="56" t="s">
        <v>53</v>
      </c>
      <c r="U1186" s="56">
        <v>8.3000000000000007</v>
      </c>
      <c r="V1186" s="56" t="s">
        <v>53</v>
      </c>
      <c r="W1186" s="56">
        <v>6.4</v>
      </c>
      <c r="X1186" s="56" t="s">
        <v>53</v>
      </c>
      <c r="Y1186" s="56">
        <v>93.7</v>
      </c>
      <c r="Z1186" s="56">
        <v>107</v>
      </c>
      <c r="AA1186" s="56">
        <v>18.399999999999999</v>
      </c>
      <c r="AB1186" s="56">
        <v>751</v>
      </c>
      <c r="AC1186" s="56">
        <v>41.7</v>
      </c>
      <c r="AD1186" s="56" t="s">
        <v>53</v>
      </c>
      <c r="AF1186" s="56">
        <v>701</v>
      </c>
      <c r="AG1186" s="56" t="s">
        <v>2148</v>
      </c>
      <c r="AH1186" s="56">
        <v>701</v>
      </c>
      <c r="AI1186" s="56" t="s">
        <v>2148</v>
      </c>
      <c r="AJ1186" s="56">
        <v>801</v>
      </c>
      <c r="AK1186" s="56" t="s">
        <v>2148</v>
      </c>
      <c r="AL1186" s="56">
        <v>801</v>
      </c>
      <c r="AM1186" s="56" t="s">
        <v>2148</v>
      </c>
      <c r="AP1186" s="56">
        <v>801</v>
      </c>
      <c r="AQ1186" s="56" t="s">
        <v>2148</v>
      </c>
      <c r="AR1186" s="56">
        <v>801</v>
      </c>
      <c r="AS1186" s="56" t="s">
        <v>2148</v>
      </c>
      <c r="AT1186" s="56">
        <v>107</v>
      </c>
      <c r="AV1186" s="56">
        <v>751</v>
      </c>
      <c r="AX1186" s="56">
        <v>801</v>
      </c>
      <c r="AY1186" s="56" t="s">
        <v>2148</v>
      </c>
      <c r="AZ1186" s="56">
        <v>1100.5</v>
      </c>
      <c r="BB1186" s="56">
        <v>1100.5</v>
      </c>
    </row>
    <row r="1187" spans="1:54" ht="16" x14ac:dyDescent="0.2">
      <c r="A1187" s="56">
        <v>1186</v>
      </c>
      <c r="B1187" s="56" t="s">
        <v>65</v>
      </c>
      <c r="C1187" s="56" t="s">
        <v>65</v>
      </c>
      <c r="D1187" s="56" t="s">
        <v>148</v>
      </c>
      <c r="E1187" s="56" t="s">
        <v>46</v>
      </c>
      <c r="F1187" s="56" t="s">
        <v>47</v>
      </c>
      <c r="G1187" s="56" t="s">
        <v>77</v>
      </c>
      <c r="H1187" s="56" t="s">
        <v>82</v>
      </c>
      <c r="I1187" s="56" t="s">
        <v>59</v>
      </c>
      <c r="J1187" s="56" t="s">
        <v>64</v>
      </c>
      <c r="K1187" s="56">
        <v>4.2</v>
      </c>
      <c r="L1187" s="56" t="s">
        <v>52</v>
      </c>
      <c r="M1187" s="56">
        <v>4.5</v>
      </c>
      <c r="N1187" s="56" t="s">
        <v>52</v>
      </c>
      <c r="O1187" s="56">
        <v>13.8</v>
      </c>
      <c r="P1187" s="56" t="s">
        <v>53</v>
      </c>
      <c r="Q1187" s="56">
        <v>28.8</v>
      </c>
      <c r="R1187" s="56">
        <v>598</v>
      </c>
      <c r="S1187" s="56">
        <v>7.7</v>
      </c>
      <c r="T1187" s="56" t="s">
        <v>53</v>
      </c>
      <c r="U1187" s="56">
        <v>21.6</v>
      </c>
      <c r="V1187" s="56">
        <v>702</v>
      </c>
      <c r="W1187" s="56">
        <v>16.3</v>
      </c>
      <c r="X1187" s="56" t="s">
        <v>53</v>
      </c>
      <c r="Y1187" s="56">
        <v>45.4</v>
      </c>
      <c r="Z1187" s="56" t="s">
        <v>53</v>
      </c>
      <c r="AA1187" s="56">
        <v>14.5</v>
      </c>
      <c r="AB1187" s="56" t="s">
        <v>53</v>
      </c>
      <c r="AC1187" s="56">
        <v>39.9</v>
      </c>
      <c r="AD1187" s="56" t="s">
        <v>53</v>
      </c>
      <c r="AF1187" s="56">
        <v>701</v>
      </c>
      <c r="AG1187" s="56" t="s">
        <v>2148</v>
      </c>
      <c r="AH1187" s="56">
        <v>701</v>
      </c>
      <c r="AI1187" s="56" t="s">
        <v>2148</v>
      </c>
      <c r="AJ1187" s="56">
        <v>801</v>
      </c>
      <c r="AK1187" s="56" t="s">
        <v>2148</v>
      </c>
      <c r="AL1187" s="56">
        <v>598</v>
      </c>
      <c r="AN1187" s="56">
        <v>801</v>
      </c>
      <c r="AO1187" s="56" t="s">
        <v>2148</v>
      </c>
      <c r="AP1187" s="56">
        <v>702</v>
      </c>
      <c r="AR1187" s="56">
        <v>801</v>
      </c>
      <c r="AS1187" s="56" t="s">
        <v>2148</v>
      </c>
      <c r="AT1187" s="56">
        <v>801</v>
      </c>
      <c r="AU1187" s="56" t="s">
        <v>2148</v>
      </c>
      <c r="AV1187" s="56">
        <v>801</v>
      </c>
      <c r="AW1187" s="56" t="s">
        <v>2148</v>
      </c>
      <c r="AX1187" s="56">
        <v>801</v>
      </c>
      <c r="AY1187" s="56" t="s">
        <v>2148</v>
      </c>
      <c r="AZ1187" s="56">
        <v>1100.5</v>
      </c>
      <c r="BB1187" s="56">
        <v>1100.5</v>
      </c>
    </row>
    <row r="1188" spans="1:54" ht="16" x14ac:dyDescent="0.2">
      <c r="A1188" s="56">
        <v>1187</v>
      </c>
      <c r="B1188" s="56" t="s">
        <v>65</v>
      </c>
      <c r="C1188" s="56" t="s">
        <v>65</v>
      </c>
      <c r="D1188" s="56" t="s">
        <v>70</v>
      </c>
      <c r="E1188" s="56" t="s">
        <v>46</v>
      </c>
      <c r="F1188" s="56" t="s">
        <v>47</v>
      </c>
      <c r="G1188" s="56" t="s">
        <v>48</v>
      </c>
      <c r="H1188" s="56" t="s">
        <v>49</v>
      </c>
      <c r="I1188" s="56" t="s">
        <v>50</v>
      </c>
      <c r="J1188" s="56" t="s">
        <v>51</v>
      </c>
      <c r="K1188" s="56">
        <v>2.8</v>
      </c>
      <c r="L1188" s="56" t="s">
        <v>52</v>
      </c>
      <c r="M1188" s="56">
        <v>5.3</v>
      </c>
      <c r="N1188" s="56" t="s">
        <v>52</v>
      </c>
      <c r="O1188" s="56">
        <v>49.8</v>
      </c>
      <c r="P1188" s="56">
        <v>387</v>
      </c>
      <c r="Q1188" s="56">
        <v>15.1</v>
      </c>
      <c r="R1188" s="56" t="s">
        <v>53</v>
      </c>
      <c r="S1188" s="56">
        <v>20.7</v>
      </c>
      <c r="T1188" s="56">
        <v>699</v>
      </c>
      <c r="U1188" s="56">
        <v>39.700000000000003</v>
      </c>
      <c r="V1188" s="56">
        <v>493</v>
      </c>
      <c r="W1188" s="56">
        <v>45.2</v>
      </c>
      <c r="X1188" s="56">
        <v>461</v>
      </c>
      <c r="Y1188" s="56">
        <v>22.2</v>
      </c>
      <c r="Z1188" s="56" t="s">
        <v>53</v>
      </c>
      <c r="AA1188" s="56">
        <v>22.5</v>
      </c>
      <c r="AB1188" s="56">
        <v>682</v>
      </c>
      <c r="AC1188" s="56">
        <v>46.7</v>
      </c>
      <c r="AD1188" s="56" t="s">
        <v>71</v>
      </c>
      <c r="AF1188" s="56">
        <v>701</v>
      </c>
      <c r="AG1188" s="56" t="s">
        <v>2148</v>
      </c>
      <c r="AH1188" s="56">
        <v>701</v>
      </c>
      <c r="AI1188" s="56" t="s">
        <v>2148</v>
      </c>
      <c r="AJ1188" s="56">
        <v>387</v>
      </c>
      <c r="AL1188" s="56">
        <v>801</v>
      </c>
      <c r="AM1188" s="56" t="s">
        <v>2148</v>
      </c>
      <c r="AN1188" s="56">
        <v>699</v>
      </c>
      <c r="AP1188" s="56">
        <v>493</v>
      </c>
      <c r="AR1188" s="56">
        <v>461</v>
      </c>
      <c r="AT1188" s="56">
        <v>801</v>
      </c>
      <c r="AU1188" s="56" t="s">
        <v>2148</v>
      </c>
      <c r="AV1188" s="56">
        <v>682</v>
      </c>
      <c r="AX1188" s="56">
        <v>799</v>
      </c>
      <c r="AY1188" s="56" t="s">
        <v>2147</v>
      </c>
      <c r="AZ1188" s="56">
        <v>1100.5</v>
      </c>
      <c r="BB1188" s="56">
        <v>1100.5</v>
      </c>
    </row>
    <row r="1189" spans="1:54" ht="16" x14ac:dyDescent="0.2">
      <c r="A1189" s="56">
        <v>1188</v>
      </c>
      <c r="B1189" s="56" t="s">
        <v>65</v>
      </c>
      <c r="C1189" s="56" t="s">
        <v>65</v>
      </c>
      <c r="D1189" s="56" t="s">
        <v>116</v>
      </c>
      <c r="E1189" s="56" t="s">
        <v>46</v>
      </c>
      <c r="F1189" s="56" t="s">
        <v>47</v>
      </c>
      <c r="G1189" s="56" t="s">
        <v>77</v>
      </c>
      <c r="H1189" s="56" t="s">
        <v>82</v>
      </c>
      <c r="I1189" s="56" t="s">
        <v>59</v>
      </c>
      <c r="J1189" s="56" t="s">
        <v>64</v>
      </c>
      <c r="K1189" s="56">
        <v>3.7</v>
      </c>
      <c r="L1189" s="56" t="s">
        <v>52</v>
      </c>
      <c r="M1189" s="56">
        <v>6.8</v>
      </c>
      <c r="N1189" s="56" t="s">
        <v>52</v>
      </c>
      <c r="O1189" s="56">
        <v>39.799999999999997</v>
      </c>
      <c r="P1189" s="56">
        <v>509</v>
      </c>
      <c r="Q1189" s="56">
        <v>23</v>
      </c>
      <c r="R1189" s="56">
        <v>669</v>
      </c>
      <c r="S1189" s="56">
        <v>8.8000000000000007</v>
      </c>
      <c r="T1189" s="56" t="s">
        <v>53</v>
      </c>
      <c r="U1189" s="56">
        <v>3.8</v>
      </c>
      <c r="V1189" s="56" t="s">
        <v>53</v>
      </c>
      <c r="W1189" s="56">
        <v>8.8000000000000007</v>
      </c>
      <c r="X1189" s="56" t="s">
        <v>53</v>
      </c>
      <c r="Y1189" s="56">
        <v>66.2</v>
      </c>
      <c r="Z1189" s="56">
        <v>607</v>
      </c>
      <c r="AA1189" s="56">
        <v>22.3</v>
      </c>
      <c r="AB1189" s="56">
        <v>690</v>
      </c>
      <c r="AC1189" s="56">
        <v>52</v>
      </c>
      <c r="AD1189" s="56" t="s">
        <v>117</v>
      </c>
      <c r="AF1189" s="56">
        <v>701</v>
      </c>
      <c r="AG1189" s="56" t="s">
        <v>2148</v>
      </c>
      <c r="AH1189" s="56">
        <v>701</v>
      </c>
      <c r="AI1189" s="56" t="s">
        <v>2148</v>
      </c>
      <c r="AJ1189" s="56">
        <v>509</v>
      </c>
      <c r="AL1189" s="56">
        <v>669</v>
      </c>
      <c r="AN1189" s="56">
        <v>801</v>
      </c>
      <c r="AO1189" s="56" t="s">
        <v>2148</v>
      </c>
      <c r="AP1189" s="56">
        <v>801</v>
      </c>
      <c r="AQ1189" s="56" t="s">
        <v>2148</v>
      </c>
      <c r="AR1189" s="56">
        <v>801</v>
      </c>
      <c r="AS1189" s="56" t="s">
        <v>2148</v>
      </c>
      <c r="AT1189" s="56">
        <v>607</v>
      </c>
      <c r="AV1189" s="56">
        <v>690</v>
      </c>
      <c r="AX1189" s="56">
        <v>663</v>
      </c>
      <c r="AY1189" s="56" t="s">
        <v>2147</v>
      </c>
      <c r="AZ1189" s="56">
        <v>1100.5</v>
      </c>
      <c r="BB1189" s="56">
        <v>1100.5</v>
      </c>
    </row>
    <row r="1190" spans="1:54" ht="16" x14ac:dyDescent="0.2">
      <c r="A1190" s="56">
        <v>1189</v>
      </c>
      <c r="B1190" s="56" t="s">
        <v>65</v>
      </c>
      <c r="C1190" s="56" t="s">
        <v>65</v>
      </c>
      <c r="D1190" s="56" t="s">
        <v>751</v>
      </c>
      <c r="E1190" s="56" t="s">
        <v>266</v>
      </c>
      <c r="F1190" s="56" t="s">
        <v>69</v>
      </c>
      <c r="G1190" s="56" t="s">
        <v>77</v>
      </c>
      <c r="H1190" s="56" t="s">
        <v>82</v>
      </c>
      <c r="I1190" s="56" t="s">
        <v>59</v>
      </c>
      <c r="J1190" s="56" t="s">
        <v>64</v>
      </c>
      <c r="K1190" s="56">
        <v>10.8</v>
      </c>
      <c r="L1190" s="56" t="s">
        <v>52</v>
      </c>
      <c r="M1190" s="56">
        <v>14.5</v>
      </c>
      <c r="N1190" s="56" t="s">
        <v>52</v>
      </c>
      <c r="O1190" s="56">
        <v>42</v>
      </c>
      <c r="P1190" s="56">
        <v>478</v>
      </c>
      <c r="Q1190" s="56">
        <v>7.7</v>
      </c>
      <c r="R1190" s="56" t="s">
        <v>53</v>
      </c>
      <c r="S1190" s="56">
        <v>2.6</v>
      </c>
      <c r="T1190" s="56" t="s">
        <v>53</v>
      </c>
      <c r="U1190" s="56">
        <v>4.5999999999999996</v>
      </c>
      <c r="V1190" s="56" t="s">
        <v>53</v>
      </c>
      <c r="W1190" s="56">
        <v>9</v>
      </c>
      <c r="X1190" s="56" t="s">
        <v>53</v>
      </c>
      <c r="Y1190" s="56">
        <v>42.6</v>
      </c>
      <c r="Z1190" s="56" t="s">
        <v>53</v>
      </c>
      <c r="AA1190" s="56">
        <v>4</v>
      </c>
      <c r="AB1190" s="56" t="s">
        <v>53</v>
      </c>
      <c r="AC1190" s="56">
        <v>43.7</v>
      </c>
      <c r="AD1190" s="56" t="s">
        <v>53</v>
      </c>
      <c r="AF1190" s="56">
        <v>701</v>
      </c>
      <c r="AG1190" s="56" t="s">
        <v>2148</v>
      </c>
      <c r="AH1190" s="56">
        <v>701</v>
      </c>
      <c r="AI1190" s="56" t="s">
        <v>2148</v>
      </c>
      <c r="AJ1190" s="56">
        <v>478</v>
      </c>
      <c r="AL1190" s="56">
        <v>801</v>
      </c>
      <c r="AM1190" s="56" t="s">
        <v>2148</v>
      </c>
      <c r="AN1190" s="56">
        <v>801</v>
      </c>
      <c r="AO1190" s="56" t="s">
        <v>2148</v>
      </c>
      <c r="AP1190" s="56">
        <v>801</v>
      </c>
      <c r="AQ1190" s="56" t="s">
        <v>2148</v>
      </c>
      <c r="AR1190" s="56">
        <v>801</v>
      </c>
      <c r="AS1190" s="56" t="s">
        <v>2148</v>
      </c>
      <c r="AT1190" s="56">
        <v>801</v>
      </c>
      <c r="AU1190" s="56" t="s">
        <v>2148</v>
      </c>
      <c r="AV1190" s="56">
        <v>801</v>
      </c>
      <c r="AW1190" s="56" t="s">
        <v>2148</v>
      </c>
      <c r="AX1190" s="56">
        <v>801</v>
      </c>
      <c r="AY1190" s="56" t="s">
        <v>2148</v>
      </c>
      <c r="AZ1190" s="56">
        <v>1100.5</v>
      </c>
      <c r="BB1190" s="56">
        <v>1100.5</v>
      </c>
    </row>
    <row r="1191" spans="1:54" ht="16" x14ac:dyDescent="0.2">
      <c r="A1191" s="56">
        <v>1190</v>
      </c>
      <c r="B1191" s="56" t="s">
        <v>65</v>
      </c>
      <c r="C1191" s="56" t="s">
        <v>65</v>
      </c>
      <c r="D1191" s="56" t="s">
        <v>79</v>
      </c>
      <c r="E1191" s="56" t="s">
        <v>80</v>
      </c>
      <c r="F1191" s="56" t="s">
        <v>69</v>
      </c>
      <c r="G1191" s="56" t="s">
        <v>77</v>
      </c>
      <c r="H1191" s="56" t="s">
        <v>49</v>
      </c>
      <c r="I1191" s="56" t="s">
        <v>59</v>
      </c>
      <c r="J1191" s="56" t="s">
        <v>64</v>
      </c>
      <c r="K1191" s="56">
        <v>3.1</v>
      </c>
      <c r="L1191" s="56" t="s">
        <v>52</v>
      </c>
      <c r="M1191" s="56">
        <v>3.7</v>
      </c>
      <c r="N1191" s="56" t="s">
        <v>52</v>
      </c>
      <c r="O1191" s="56">
        <v>14</v>
      </c>
      <c r="P1191" s="56" t="s">
        <v>53</v>
      </c>
      <c r="Q1191" s="56">
        <v>14.9</v>
      </c>
      <c r="R1191" s="56" t="s">
        <v>53</v>
      </c>
      <c r="S1191" s="56">
        <v>40.799999999999997</v>
      </c>
      <c r="T1191" s="56">
        <v>493</v>
      </c>
      <c r="U1191" s="56">
        <v>78.900000000000006</v>
      </c>
      <c r="V1191" s="56">
        <v>228</v>
      </c>
      <c r="W1191" s="56">
        <v>80.900000000000006</v>
      </c>
      <c r="X1191" s="56">
        <v>198</v>
      </c>
      <c r="Y1191" s="56">
        <v>55.7</v>
      </c>
      <c r="Z1191" s="56">
        <v>756</v>
      </c>
      <c r="AA1191" s="56">
        <v>5.9</v>
      </c>
      <c r="AB1191" s="56" t="s">
        <v>53</v>
      </c>
      <c r="AC1191" s="56">
        <v>31</v>
      </c>
      <c r="AD1191" s="56" t="s">
        <v>53</v>
      </c>
      <c r="AF1191" s="56">
        <v>701</v>
      </c>
      <c r="AG1191" s="56" t="s">
        <v>2148</v>
      </c>
      <c r="AH1191" s="56">
        <v>701</v>
      </c>
      <c r="AI1191" s="56" t="s">
        <v>2148</v>
      </c>
      <c r="AJ1191" s="56">
        <v>801</v>
      </c>
      <c r="AK1191" s="56" t="s">
        <v>2148</v>
      </c>
      <c r="AL1191" s="56">
        <v>801</v>
      </c>
      <c r="AM1191" s="56" t="s">
        <v>2148</v>
      </c>
      <c r="AN1191" s="56">
        <v>493</v>
      </c>
      <c r="AP1191" s="56">
        <v>228</v>
      </c>
      <c r="AR1191" s="56">
        <v>198</v>
      </c>
      <c r="AT1191" s="56">
        <v>756</v>
      </c>
      <c r="AV1191" s="56">
        <v>801</v>
      </c>
      <c r="AW1191" s="56" t="s">
        <v>2148</v>
      </c>
      <c r="AX1191" s="56">
        <v>801</v>
      </c>
      <c r="AY1191" s="56" t="s">
        <v>2148</v>
      </c>
      <c r="AZ1191" s="56">
        <v>1100.5</v>
      </c>
      <c r="BB1191" s="56">
        <v>1100.5</v>
      </c>
    </row>
    <row r="1192" spans="1:54" ht="16" x14ac:dyDescent="0.2">
      <c r="A1192" s="56">
        <v>1191</v>
      </c>
      <c r="B1192" s="56" t="s">
        <v>65</v>
      </c>
      <c r="C1192" s="56" t="s">
        <v>65</v>
      </c>
      <c r="D1192" s="56" t="s">
        <v>106</v>
      </c>
      <c r="E1192" s="56" t="s">
        <v>46</v>
      </c>
      <c r="F1192" s="56" t="s">
        <v>47</v>
      </c>
      <c r="G1192" s="56" t="s">
        <v>58</v>
      </c>
      <c r="H1192" s="56" t="s">
        <v>49</v>
      </c>
      <c r="I1192" s="56" t="s">
        <v>50</v>
      </c>
      <c r="J1192" s="56" t="s">
        <v>64</v>
      </c>
      <c r="K1192" s="56">
        <v>3.6</v>
      </c>
      <c r="L1192" s="56" t="s">
        <v>52</v>
      </c>
      <c r="M1192" s="56">
        <v>2.2999999999999998</v>
      </c>
      <c r="N1192" s="56" t="s">
        <v>52</v>
      </c>
      <c r="O1192" s="56">
        <v>39.4</v>
      </c>
      <c r="P1192" s="56">
        <v>515</v>
      </c>
      <c r="Q1192" s="56">
        <v>29.6</v>
      </c>
      <c r="R1192" s="56">
        <v>592</v>
      </c>
      <c r="S1192" s="56">
        <v>12.6</v>
      </c>
      <c r="T1192" s="56" t="s">
        <v>53</v>
      </c>
      <c r="U1192" s="56">
        <v>8.1</v>
      </c>
      <c r="V1192" s="56" t="s">
        <v>53</v>
      </c>
      <c r="W1192" s="56">
        <v>13.5</v>
      </c>
      <c r="X1192" s="56" t="s">
        <v>53</v>
      </c>
      <c r="Y1192" s="56">
        <v>52</v>
      </c>
      <c r="Z1192" s="56" t="s">
        <v>53</v>
      </c>
      <c r="AA1192" s="56">
        <v>10.6</v>
      </c>
      <c r="AB1192" s="56" t="s">
        <v>53</v>
      </c>
      <c r="AC1192" s="56">
        <v>43.4</v>
      </c>
      <c r="AD1192" s="56" t="s">
        <v>53</v>
      </c>
      <c r="AF1192" s="56">
        <v>701</v>
      </c>
      <c r="AG1192" s="56" t="s">
        <v>2148</v>
      </c>
      <c r="AH1192" s="56">
        <v>701</v>
      </c>
      <c r="AI1192" s="56" t="s">
        <v>2148</v>
      </c>
      <c r="AJ1192" s="56">
        <v>515</v>
      </c>
      <c r="AL1192" s="56">
        <v>592</v>
      </c>
      <c r="AN1192" s="56">
        <v>801</v>
      </c>
      <c r="AO1192" s="56" t="s">
        <v>2148</v>
      </c>
      <c r="AP1192" s="56">
        <v>801</v>
      </c>
      <c r="AQ1192" s="56" t="s">
        <v>2148</v>
      </c>
      <c r="AR1192" s="56">
        <v>801</v>
      </c>
      <c r="AS1192" s="56" t="s">
        <v>2148</v>
      </c>
      <c r="AT1192" s="56">
        <v>801</v>
      </c>
      <c r="AU1192" s="56" t="s">
        <v>2148</v>
      </c>
      <c r="AV1192" s="56">
        <v>801</v>
      </c>
      <c r="AW1192" s="56" t="s">
        <v>2148</v>
      </c>
      <c r="AX1192" s="56">
        <v>801</v>
      </c>
      <c r="AY1192" s="56" t="s">
        <v>2148</v>
      </c>
      <c r="AZ1192" s="56">
        <v>1100.5</v>
      </c>
      <c r="BB1192" s="56">
        <v>1100.5</v>
      </c>
    </row>
    <row r="1193" spans="1:54" ht="16" x14ac:dyDescent="0.2">
      <c r="A1193" s="56">
        <v>1192</v>
      </c>
      <c r="B1193" s="56" t="s">
        <v>65</v>
      </c>
      <c r="C1193" s="56" t="s">
        <v>65</v>
      </c>
      <c r="D1193" s="56" t="s">
        <v>305</v>
      </c>
      <c r="E1193" s="56" t="s">
        <v>306</v>
      </c>
      <c r="F1193" s="56" t="s">
        <v>69</v>
      </c>
      <c r="G1193" s="56" t="s">
        <v>58</v>
      </c>
      <c r="H1193" s="56" t="s">
        <v>62</v>
      </c>
      <c r="I1193" s="56" t="s">
        <v>50</v>
      </c>
      <c r="J1193" s="56" t="s">
        <v>64</v>
      </c>
      <c r="K1193" s="56">
        <v>6.3</v>
      </c>
      <c r="L1193" s="56" t="s">
        <v>52</v>
      </c>
      <c r="M1193" s="56">
        <v>7.3</v>
      </c>
      <c r="N1193" s="56" t="s">
        <v>52</v>
      </c>
      <c r="O1193" s="56">
        <v>59.5</v>
      </c>
      <c r="P1193" s="56">
        <v>302</v>
      </c>
      <c r="Q1193" s="56">
        <v>13.9</v>
      </c>
      <c r="R1193" s="56" t="s">
        <v>53</v>
      </c>
      <c r="S1193" s="56">
        <v>5.5</v>
      </c>
      <c r="T1193" s="56" t="s">
        <v>53</v>
      </c>
      <c r="U1193" s="56">
        <v>12.3</v>
      </c>
      <c r="V1193" s="56" t="s">
        <v>53</v>
      </c>
      <c r="W1193" s="56">
        <v>14.7</v>
      </c>
      <c r="X1193" s="56" t="s">
        <v>53</v>
      </c>
      <c r="Y1193" s="56">
        <v>25.6</v>
      </c>
      <c r="Z1193" s="56" t="s">
        <v>53</v>
      </c>
      <c r="AA1193" s="56">
        <v>5.6</v>
      </c>
      <c r="AB1193" s="56" t="s">
        <v>53</v>
      </c>
      <c r="AC1193" s="56">
        <v>36.5</v>
      </c>
      <c r="AD1193" s="56" t="s">
        <v>53</v>
      </c>
      <c r="AF1193" s="56">
        <v>701</v>
      </c>
      <c r="AG1193" s="56" t="s">
        <v>2148</v>
      </c>
      <c r="AH1193" s="56">
        <v>701</v>
      </c>
      <c r="AI1193" s="56" t="s">
        <v>2148</v>
      </c>
      <c r="AJ1193" s="56">
        <v>302</v>
      </c>
      <c r="AL1193" s="56">
        <v>801</v>
      </c>
      <c r="AM1193" s="56" t="s">
        <v>2148</v>
      </c>
      <c r="AN1193" s="56">
        <v>801</v>
      </c>
      <c r="AO1193" s="56" t="s">
        <v>2148</v>
      </c>
      <c r="AP1193" s="56">
        <v>801</v>
      </c>
      <c r="AQ1193" s="56" t="s">
        <v>2148</v>
      </c>
      <c r="AR1193" s="56">
        <v>801</v>
      </c>
      <c r="AS1193" s="56" t="s">
        <v>2148</v>
      </c>
      <c r="AT1193" s="56">
        <v>801</v>
      </c>
      <c r="AU1193" s="56" t="s">
        <v>2148</v>
      </c>
      <c r="AV1193" s="56">
        <v>801</v>
      </c>
      <c r="AW1193" s="56" t="s">
        <v>2148</v>
      </c>
      <c r="AX1193" s="56">
        <v>801</v>
      </c>
      <c r="AY1193" s="56" t="s">
        <v>2148</v>
      </c>
      <c r="AZ1193" s="56">
        <v>1100.5</v>
      </c>
      <c r="BB1193" s="56">
        <v>1100.5</v>
      </c>
    </row>
    <row r="1194" spans="1:54" ht="16" x14ac:dyDescent="0.2">
      <c r="A1194" s="56">
        <v>1193</v>
      </c>
      <c r="B1194" s="56" t="s">
        <v>65</v>
      </c>
      <c r="C1194" s="56" t="s">
        <v>65</v>
      </c>
      <c r="D1194" s="56" t="s">
        <v>450</v>
      </c>
      <c r="E1194" s="56" t="s">
        <v>46</v>
      </c>
      <c r="F1194" s="56" t="s">
        <v>47</v>
      </c>
      <c r="G1194" s="56" t="s">
        <v>77</v>
      </c>
      <c r="H1194" s="56" t="s">
        <v>49</v>
      </c>
      <c r="I1194" s="56" t="s">
        <v>50</v>
      </c>
      <c r="J1194" s="56" t="s">
        <v>64</v>
      </c>
      <c r="K1194" s="56">
        <v>7.4</v>
      </c>
      <c r="L1194" s="56" t="s">
        <v>52</v>
      </c>
      <c r="M1194" s="56">
        <v>4.2</v>
      </c>
      <c r="N1194" s="56" t="s">
        <v>52</v>
      </c>
      <c r="O1194" s="56">
        <v>8.6</v>
      </c>
      <c r="P1194" s="56" t="s">
        <v>53</v>
      </c>
      <c r="Q1194" s="56">
        <v>32.799999999999997</v>
      </c>
      <c r="R1194" s="56">
        <v>554</v>
      </c>
      <c r="S1194" s="56">
        <v>1.1000000000000001</v>
      </c>
      <c r="T1194" s="56" t="s">
        <v>53</v>
      </c>
      <c r="U1194" s="56">
        <v>2.7</v>
      </c>
      <c r="V1194" s="56" t="s">
        <v>53</v>
      </c>
      <c r="W1194" s="56">
        <v>2.2999999999999998</v>
      </c>
      <c r="X1194" s="56" t="s">
        <v>53</v>
      </c>
      <c r="Y1194" s="56">
        <v>67.2</v>
      </c>
      <c r="Z1194" s="56">
        <v>584</v>
      </c>
      <c r="AA1194" s="56">
        <v>11.3</v>
      </c>
      <c r="AB1194" s="56" t="s">
        <v>53</v>
      </c>
      <c r="AC1194" s="56">
        <v>48.2</v>
      </c>
      <c r="AD1194" s="56" t="s">
        <v>304</v>
      </c>
      <c r="AF1194" s="56">
        <v>701</v>
      </c>
      <c r="AG1194" s="56" t="s">
        <v>2148</v>
      </c>
      <c r="AH1194" s="56">
        <v>701</v>
      </c>
      <c r="AI1194" s="56" t="s">
        <v>2148</v>
      </c>
      <c r="AJ1194" s="56">
        <v>801</v>
      </c>
      <c r="AK1194" s="56" t="s">
        <v>2148</v>
      </c>
      <c r="AL1194" s="56">
        <v>554</v>
      </c>
      <c r="AN1194" s="56">
        <v>801</v>
      </c>
      <c r="AO1194" s="56" t="s">
        <v>2148</v>
      </c>
      <c r="AP1194" s="56">
        <v>801</v>
      </c>
      <c r="AQ1194" s="56" t="s">
        <v>2148</v>
      </c>
      <c r="AR1194" s="56">
        <v>801</v>
      </c>
      <c r="AS1194" s="56" t="s">
        <v>2148</v>
      </c>
      <c r="AT1194" s="56">
        <v>584</v>
      </c>
      <c r="AV1194" s="56">
        <v>801</v>
      </c>
      <c r="AW1194" s="56" t="s">
        <v>2148</v>
      </c>
      <c r="AX1194" s="56">
        <v>751</v>
      </c>
      <c r="AY1194" s="56" t="s">
        <v>2147</v>
      </c>
      <c r="AZ1194" s="56">
        <v>1100.5</v>
      </c>
      <c r="BB1194" s="56">
        <v>1100.5</v>
      </c>
    </row>
    <row r="1195" spans="1:54" ht="16" x14ac:dyDescent="0.2">
      <c r="A1195" s="56">
        <v>1194</v>
      </c>
      <c r="B1195" s="56" t="s">
        <v>65</v>
      </c>
      <c r="D1195" s="56" t="s">
        <v>1493</v>
      </c>
      <c r="E1195" s="56" t="s">
        <v>278</v>
      </c>
      <c r="F1195" s="56" t="s">
        <v>76</v>
      </c>
      <c r="G1195" s="56" t="s">
        <v>77</v>
      </c>
      <c r="H1195" s="56" t="s">
        <v>62</v>
      </c>
      <c r="I1195" s="56" t="s">
        <v>59</v>
      </c>
      <c r="J1195" s="56" t="s">
        <v>103</v>
      </c>
      <c r="K1195" s="56">
        <v>31.4</v>
      </c>
      <c r="L1195" s="56">
        <v>392</v>
      </c>
      <c r="M1195" s="56">
        <v>10.3</v>
      </c>
      <c r="N1195" s="56" t="s">
        <v>52</v>
      </c>
      <c r="O1195" s="56">
        <v>28.9</v>
      </c>
      <c r="P1195" s="56">
        <v>650</v>
      </c>
      <c r="Q1195" s="56">
        <v>2.2999999999999998</v>
      </c>
      <c r="R1195" s="56" t="s">
        <v>53</v>
      </c>
      <c r="S1195" s="56">
        <v>10.6</v>
      </c>
      <c r="T1195" s="56" t="s">
        <v>53</v>
      </c>
      <c r="U1195" s="56">
        <v>1.3</v>
      </c>
      <c r="V1195" s="56" t="s">
        <v>53</v>
      </c>
      <c r="W1195" s="56">
        <v>5.7</v>
      </c>
      <c r="X1195" s="56" t="s">
        <v>53</v>
      </c>
      <c r="Y1195" s="56">
        <v>45.3</v>
      </c>
      <c r="Z1195" s="56" t="s">
        <v>53</v>
      </c>
      <c r="AA1195" s="56">
        <v>4.9000000000000004</v>
      </c>
      <c r="AB1195" s="56" t="s">
        <v>53</v>
      </c>
      <c r="AF1195" s="56">
        <v>392</v>
      </c>
      <c r="AH1195" s="56">
        <v>701</v>
      </c>
      <c r="AI1195" s="56" t="s">
        <v>2148</v>
      </c>
      <c r="AJ1195" s="56">
        <v>650</v>
      </c>
      <c r="AL1195" s="56">
        <v>801</v>
      </c>
      <c r="AM1195" s="56" t="s">
        <v>2148</v>
      </c>
      <c r="AN1195" s="56">
        <v>801</v>
      </c>
      <c r="AO1195" s="56" t="s">
        <v>2148</v>
      </c>
      <c r="AP1195" s="56">
        <v>801</v>
      </c>
      <c r="AQ1195" s="56" t="s">
        <v>2148</v>
      </c>
      <c r="AR1195" s="56">
        <v>801</v>
      </c>
      <c r="AS1195" s="56" t="s">
        <v>2148</v>
      </c>
      <c r="AT1195" s="56">
        <v>801</v>
      </c>
      <c r="AU1195" s="56" t="s">
        <v>2148</v>
      </c>
      <c r="AV1195" s="56">
        <v>801</v>
      </c>
      <c r="AW1195" s="56" t="s">
        <v>2148</v>
      </c>
      <c r="AZ1195" s="56">
        <v>1100.5</v>
      </c>
    </row>
    <row r="1196" spans="1:54" ht="16" x14ac:dyDescent="0.2">
      <c r="A1196" s="56">
        <v>1195</v>
      </c>
      <c r="B1196" s="56" t="s">
        <v>65</v>
      </c>
      <c r="C1196" s="56" t="s">
        <v>65</v>
      </c>
      <c r="D1196" s="56" t="s">
        <v>516</v>
      </c>
      <c r="E1196" s="56" t="s">
        <v>266</v>
      </c>
      <c r="F1196" s="56" t="s">
        <v>69</v>
      </c>
      <c r="G1196" s="56" t="s">
        <v>77</v>
      </c>
      <c r="H1196" s="56" t="s">
        <v>62</v>
      </c>
      <c r="I1196" s="56" t="s">
        <v>50</v>
      </c>
      <c r="J1196" s="56" t="s">
        <v>64</v>
      </c>
      <c r="K1196" s="56">
        <v>8</v>
      </c>
      <c r="L1196" s="56" t="s">
        <v>52</v>
      </c>
      <c r="M1196" s="56">
        <v>7.9</v>
      </c>
      <c r="N1196" s="56" t="s">
        <v>52</v>
      </c>
      <c r="O1196" s="56">
        <v>23.1</v>
      </c>
      <c r="P1196" s="56">
        <v>773</v>
      </c>
      <c r="Q1196" s="56">
        <v>14.6</v>
      </c>
      <c r="R1196" s="56" t="s">
        <v>53</v>
      </c>
      <c r="S1196" s="56">
        <v>2.4</v>
      </c>
      <c r="T1196" s="56" t="s">
        <v>53</v>
      </c>
      <c r="U1196" s="56">
        <v>11.9</v>
      </c>
      <c r="V1196" s="56" t="s">
        <v>53</v>
      </c>
      <c r="W1196" s="56">
        <v>15.8</v>
      </c>
      <c r="X1196" s="56" t="s">
        <v>53</v>
      </c>
      <c r="Y1196" s="56">
        <v>67.5</v>
      </c>
      <c r="Z1196" s="56">
        <v>576</v>
      </c>
      <c r="AA1196" s="56">
        <v>7.1</v>
      </c>
      <c r="AB1196" s="56" t="s">
        <v>53</v>
      </c>
      <c r="AC1196" s="56">
        <v>42.6</v>
      </c>
      <c r="AD1196" s="56" t="s">
        <v>53</v>
      </c>
      <c r="AF1196" s="56">
        <v>701</v>
      </c>
      <c r="AG1196" s="56" t="s">
        <v>2148</v>
      </c>
      <c r="AH1196" s="56">
        <v>701</v>
      </c>
      <c r="AI1196" s="56" t="s">
        <v>2148</v>
      </c>
      <c r="AJ1196" s="56">
        <v>773</v>
      </c>
      <c r="AL1196" s="56">
        <v>801</v>
      </c>
      <c r="AM1196" s="56" t="s">
        <v>2148</v>
      </c>
      <c r="AN1196" s="56">
        <v>801</v>
      </c>
      <c r="AO1196" s="56" t="s">
        <v>2148</v>
      </c>
      <c r="AP1196" s="56">
        <v>801</v>
      </c>
      <c r="AQ1196" s="56" t="s">
        <v>2148</v>
      </c>
      <c r="AR1196" s="56">
        <v>801</v>
      </c>
      <c r="AS1196" s="56" t="s">
        <v>2148</v>
      </c>
      <c r="AT1196" s="56">
        <v>576</v>
      </c>
      <c r="AV1196" s="56">
        <v>801</v>
      </c>
      <c r="AW1196" s="56" t="s">
        <v>2148</v>
      </c>
      <c r="AX1196" s="56">
        <v>801</v>
      </c>
      <c r="AY1196" s="56" t="s">
        <v>2148</v>
      </c>
      <c r="AZ1196" s="56">
        <v>1100.5</v>
      </c>
      <c r="BB1196" s="56">
        <v>1100.5</v>
      </c>
    </row>
    <row r="1197" spans="1:54" ht="16" x14ac:dyDescent="0.2">
      <c r="A1197" s="56">
        <v>1196</v>
      </c>
      <c r="B1197" s="56" t="s">
        <v>65</v>
      </c>
      <c r="C1197" s="56" t="s">
        <v>65</v>
      </c>
      <c r="D1197" s="56" t="s">
        <v>331</v>
      </c>
      <c r="E1197" s="56" t="s">
        <v>46</v>
      </c>
      <c r="F1197" s="56" t="s">
        <v>47</v>
      </c>
      <c r="G1197" s="56" t="s">
        <v>77</v>
      </c>
      <c r="H1197" s="56" t="s">
        <v>82</v>
      </c>
      <c r="I1197" s="56" t="s">
        <v>50</v>
      </c>
      <c r="J1197" s="56" t="s">
        <v>64</v>
      </c>
      <c r="K1197" s="56">
        <v>6.4</v>
      </c>
      <c r="L1197" s="56" t="s">
        <v>52</v>
      </c>
      <c r="M1197" s="56">
        <v>7.5</v>
      </c>
      <c r="N1197" s="56" t="s">
        <v>52</v>
      </c>
      <c r="O1197" s="56">
        <v>15</v>
      </c>
      <c r="P1197" s="56" t="s">
        <v>53</v>
      </c>
      <c r="Q1197" s="56">
        <v>28.4</v>
      </c>
      <c r="R1197" s="56">
        <v>603</v>
      </c>
      <c r="S1197" s="56">
        <v>8.3000000000000007</v>
      </c>
      <c r="T1197" s="56" t="s">
        <v>53</v>
      </c>
      <c r="U1197" s="56">
        <v>8.8000000000000007</v>
      </c>
      <c r="V1197" s="56" t="s">
        <v>53</v>
      </c>
      <c r="W1197" s="56">
        <v>6.8</v>
      </c>
      <c r="X1197" s="56" t="s">
        <v>53</v>
      </c>
      <c r="Y1197" s="56">
        <v>66.900000000000006</v>
      </c>
      <c r="Z1197" s="56">
        <v>591</v>
      </c>
      <c r="AA1197" s="56">
        <v>21.4</v>
      </c>
      <c r="AB1197" s="56">
        <v>700</v>
      </c>
      <c r="AC1197" s="56">
        <v>44.6</v>
      </c>
      <c r="AD1197" s="56" t="s">
        <v>53</v>
      </c>
      <c r="AF1197" s="56">
        <v>701</v>
      </c>
      <c r="AG1197" s="56" t="s">
        <v>2148</v>
      </c>
      <c r="AH1197" s="56">
        <v>701</v>
      </c>
      <c r="AI1197" s="56" t="s">
        <v>2148</v>
      </c>
      <c r="AJ1197" s="56">
        <v>801</v>
      </c>
      <c r="AK1197" s="56" t="s">
        <v>2148</v>
      </c>
      <c r="AL1197" s="56">
        <v>603</v>
      </c>
      <c r="AN1197" s="56">
        <v>801</v>
      </c>
      <c r="AO1197" s="56" t="s">
        <v>2148</v>
      </c>
      <c r="AP1197" s="56">
        <v>801</v>
      </c>
      <c r="AQ1197" s="56" t="s">
        <v>2148</v>
      </c>
      <c r="AR1197" s="56">
        <v>801</v>
      </c>
      <c r="AS1197" s="56" t="s">
        <v>2148</v>
      </c>
      <c r="AT1197" s="56">
        <v>591</v>
      </c>
      <c r="AV1197" s="56">
        <v>700</v>
      </c>
      <c r="AX1197" s="56">
        <v>801</v>
      </c>
      <c r="AY1197" s="56" t="s">
        <v>2148</v>
      </c>
      <c r="AZ1197" s="56">
        <v>1100.5</v>
      </c>
      <c r="BB1197" s="56">
        <v>1100.5</v>
      </c>
    </row>
    <row r="1198" spans="1:54" ht="16" x14ac:dyDescent="0.2">
      <c r="A1198" s="56">
        <v>1197</v>
      </c>
      <c r="B1198" s="56" t="s">
        <v>65</v>
      </c>
      <c r="C1198" s="56" t="s">
        <v>65</v>
      </c>
      <c r="D1198" s="56" t="s">
        <v>692</v>
      </c>
      <c r="E1198" s="56" t="s">
        <v>46</v>
      </c>
      <c r="F1198" s="56" t="s">
        <v>47</v>
      </c>
      <c r="G1198" s="56" t="s">
        <v>58</v>
      </c>
      <c r="H1198" s="56" t="s">
        <v>49</v>
      </c>
      <c r="I1198" s="56" t="s">
        <v>50</v>
      </c>
      <c r="J1198" s="56" t="s">
        <v>64</v>
      </c>
      <c r="K1198" s="56">
        <v>10</v>
      </c>
      <c r="L1198" s="56" t="s">
        <v>52</v>
      </c>
      <c r="M1198" s="56">
        <v>14.9</v>
      </c>
      <c r="N1198" s="56" t="s">
        <v>52</v>
      </c>
      <c r="O1198" s="56">
        <v>26.4</v>
      </c>
      <c r="P1198" s="56">
        <v>708</v>
      </c>
      <c r="Q1198" s="56">
        <v>16.2</v>
      </c>
      <c r="R1198" s="56">
        <v>779</v>
      </c>
      <c r="S1198" s="56">
        <v>6</v>
      </c>
      <c r="T1198" s="56" t="s">
        <v>53</v>
      </c>
      <c r="U1198" s="56">
        <v>9</v>
      </c>
      <c r="V1198" s="56" t="s">
        <v>53</v>
      </c>
      <c r="W1198" s="56">
        <v>14.7</v>
      </c>
      <c r="X1198" s="56" t="s">
        <v>53</v>
      </c>
      <c r="Y1198" s="56">
        <v>37.9</v>
      </c>
      <c r="Z1198" s="56" t="s">
        <v>53</v>
      </c>
      <c r="AA1198" s="56">
        <v>38.6</v>
      </c>
      <c r="AB1198" s="56">
        <v>450</v>
      </c>
      <c r="AC1198" s="56">
        <v>44.4</v>
      </c>
      <c r="AD1198" s="56" t="s">
        <v>53</v>
      </c>
      <c r="AF1198" s="56">
        <v>701</v>
      </c>
      <c r="AG1198" s="56" t="s">
        <v>2148</v>
      </c>
      <c r="AH1198" s="56">
        <v>701</v>
      </c>
      <c r="AI1198" s="56" t="s">
        <v>2148</v>
      </c>
      <c r="AJ1198" s="56">
        <v>708</v>
      </c>
      <c r="AL1198" s="56">
        <v>779</v>
      </c>
      <c r="AN1198" s="56">
        <v>801</v>
      </c>
      <c r="AO1198" s="56" t="s">
        <v>2148</v>
      </c>
      <c r="AP1198" s="56">
        <v>801</v>
      </c>
      <c r="AQ1198" s="56" t="s">
        <v>2148</v>
      </c>
      <c r="AR1198" s="56">
        <v>801</v>
      </c>
      <c r="AS1198" s="56" t="s">
        <v>2148</v>
      </c>
      <c r="AT1198" s="56">
        <v>801</v>
      </c>
      <c r="AU1198" s="56" t="s">
        <v>2148</v>
      </c>
      <c r="AV1198" s="56">
        <v>450</v>
      </c>
      <c r="AX1198" s="56">
        <v>801</v>
      </c>
      <c r="AY1198" s="56" t="s">
        <v>2148</v>
      </c>
      <c r="AZ1198" s="56">
        <v>1100.5</v>
      </c>
      <c r="BB1198" s="56">
        <v>1100.5</v>
      </c>
    </row>
    <row r="1199" spans="1:54" ht="16" x14ac:dyDescent="0.2">
      <c r="A1199" s="56">
        <v>1198</v>
      </c>
      <c r="B1199" s="56" t="s">
        <v>65</v>
      </c>
      <c r="C1199" s="56" t="s">
        <v>65</v>
      </c>
      <c r="D1199" s="56" t="s">
        <v>253</v>
      </c>
      <c r="E1199" s="56" t="s">
        <v>75</v>
      </c>
      <c r="F1199" s="56" t="s">
        <v>76</v>
      </c>
      <c r="G1199" s="56" t="s">
        <v>77</v>
      </c>
      <c r="H1199" s="56" t="s">
        <v>49</v>
      </c>
      <c r="I1199" s="56" t="s">
        <v>59</v>
      </c>
      <c r="J1199" s="56" t="s">
        <v>51</v>
      </c>
      <c r="K1199" s="56">
        <v>5.9</v>
      </c>
      <c r="L1199" s="56" t="s">
        <v>52</v>
      </c>
      <c r="M1199" s="56">
        <v>5.4</v>
      </c>
      <c r="N1199" s="56" t="s">
        <v>52</v>
      </c>
      <c r="O1199" s="56">
        <v>8.1</v>
      </c>
      <c r="P1199" s="56" t="s">
        <v>53</v>
      </c>
      <c r="Q1199" s="56">
        <v>12</v>
      </c>
      <c r="R1199" s="56" t="s">
        <v>53</v>
      </c>
      <c r="S1199" s="56">
        <v>95.2</v>
      </c>
      <c r="T1199" s="56">
        <v>177</v>
      </c>
      <c r="U1199" s="56">
        <v>5.2</v>
      </c>
      <c r="V1199" s="56" t="s">
        <v>53</v>
      </c>
      <c r="W1199" s="56">
        <v>10.199999999999999</v>
      </c>
      <c r="X1199" s="56" t="s">
        <v>53</v>
      </c>
      <c r="Y1199" s="56">
        <v>45.9</v>
      </c>
      <c r="Z1199" s="56" t="s">
        <v>53</v>
      </c>
      <c r="AA1199" s="56">
        <v>1.3</v>
      </c>
      <c r="AB1199" s="56" t="s">
        <v>53</v>
      </c>
      <c r="AC1199" s="56">
        <v>44</v>
      </c>
      <c r="AD1199" s="56" t="s">
        <v>53</v>
      </c>
      <c r="AF1199" s="56">
        <v>701</v>
      </c>
      <c r="AG1199" s="56" t="s">
        <v>2148</v>
      </c>
      <c r="AH1199" s="56">
        <v>701</v>
      </c>
      <c r="AI1199" s="56" t="s">
        <v>2148</v>
      </c>
      <c r="AJ1199" s="56">
        <v>801</v>
      </c>
      <c r="AK1199" s="56" t="s">
        <v>2148</v>
      </c>
      <c r="AL1199" s="56">
        <v>801</v>
      </c>
      <c r="AM1199" s="56" t="s">
        <v>2148</v>
      </c>
      <c r="AN1199" s="56">
        <v>177</v>
      </c>
      <c r="AP1199" s="56">
        <v>801</v>
      </c>
      <c r="AQ1199" s="56" t="s">
        <v>2148</v>
      </c>
      <c r="AR1199" s="56">
        <v>801</v>
      </c>
      <c r="AS1199" s="56" t="s">
        <v>2148</v>
      </c>
      <c r="AT1199" s="56">
        <v>801</v>
      </c>
      <c r="AU1199" s="56" t="s">
        <v>2148</v>
      </c>
      <c r="AV1199" s="56">
        <v>801</v>
      </c>
      <c r="AW1199" s="56" t="s">
        <v>2148</v>
      </c>
      <c r="AX1199" s="56">
        <v>801</v>
      </c>
      <c r="AY1199" s="56" t="s">
        <v>2148</v>
      </c>
      <c r="AZ1199" s="56">
        <v>1100.5</v>
      </c>
      <c r="BB1199" s="56">
        <v>1100.5</v>
      </c>
    </row>
    <row r="1200" spans="1:54" ht="16" x14ac:dyDescent="0.2">
      <c r="A1200" s="56">
        <v>1199</v>
      </c>
      <c r="B1200" s="56" t="s">
        <v>65</v>
      </c>
      <c r="C1200" s="56" t="s">
        <v>89</v>
      </c>
      <c r="D1200" s="56" t="s">
        <v>581</v>
      </c>
      <c r="E1200" s="56" t="s">
        <v>582</v>
      </c>
      <c r="F1200" s="56" t="s">
        <v>76</v>
      </c>
      <c r="G1200" s="56" t="s">
        <v>58</v>
      </c>
      <c r="H1200" s="56" t="s">
        <v>49</v>
      </c>
      <c r="I1200" s="56" t="s">
        <v>59</v>
      </c>
      <c r="J1200" s="56" t="s">
        <v>64</v>
      </c>
      <c r="K1200" s="56">
        <v>8.6999999999999993</v>
      </c>
      <c r="L1200" s="56" t="s">
        <v>52</v>
      </c>
      <c r="M1200" s="56">
        <v>6</v>
      </c>
      <c r="N1200" s="56" t="s">
        <v>52</v>
      </c>
      <c r="O1200" s="56">
        <v>64.8</v>
      </c>
      <c r="P1200" s="56">
        <v>271</v>
      </c>
      <c r="Q1200" s="56">
        <v>1.9</v>
      </c>
      <c r="R1200" s="56" t="s">
        <v>53</v>
      </c>
      <c r="S1200" s="56">
        <v>8.6999999999999993</v>
      </c>
      <c r="T1200" s="56" t="s">
        <v>53</v>
      </c>
      <c r="U1200" s="56">
        <v>3</v>
      </c>
      <c r="V1200" s="56" t="s">
        <v>53</v>
      </c>
      <c r="W1200" s="56">
        <v>7.2</v>
      </c>
      <c r="X1200" s="56" t="s">
        <v>53</v>
      </c>
      <c r="Y1200" s="56">
        <v>21.2</v>
      </c>
      <c r="Z1200" s="56" t="s">
        <v>53</v>
      </c>
      <c r="AA1200" s="56">
        <v>90</v>
      </c>
      <c r="AB1200" s="56">
        <v>106</v>
      </c>
      <c r="AC1200" s="56">
        <v>13.3</v>
      </c>
      <c r="AD1200" s="56" t="s">
        <v>53</v>
      </c>
      <c r="AF1200" s="56">
        <v>701</v>
      </c>
      <c r="AG1200" s="56" t="s">
        <v>2148</v>
      </c>
      <c r="AH1200" s="56">
        <v>701</v>
      </c>
      <c r="AI1200" s="56" t="s">
        <v>2148</v>
      </c>
      <c r="AJ1200" s="56">
        <v>271</v>
      </c>
      <c r="AL1200" s="56">
        <v>801</v>
      </c>
      <c r="AM1200" s="56" t="s">
        <v>2148</v>
      </c>
      <c r="AN1200" s="56">
        <v>801</v>
      </c>
      <c r="AO1200" s="56" t="s">
        <v>2148</v>
      </c>
      <c r="AP1200" s="56">
        <v>801</v>
      </c>
      <c r="AQ1200" s="56" t="s">
        <v>2148</v>
      </c>
      <c r="AR1200" s="56">
        <v>801</v>
      </c>
      <c r="AS1200" s="56" t="s">
        <v>2148</v>
      </c>
      <c r="AT1200" s="56">
        <v>801</v>
      </c>
      <c r="AU1200" s="56" t="s">
        <v>2148</v>
      </c>
      <c r="AV1200" s="56">
        <v>106</v>
      </c>
      <c r="AX1200" s="56">
        <v>801</v>
      </c>
      <c r="AY1200" s="56" t="s">
        <v>2148</v>
      </c>
      <c r="AZ1200" s="56">
        <v>1100.5</v>
      </c>
      <c r="BB1200" s="56">
        <v>925.5</v>
      </c>
    </row>
    <row r="1201" spans="1:54" ht="16" x14ac:dyDescent="0.2">
      <c r="A1201" s="56">
        <v>1200</v>
      </c>
      <c r="B1201" s="56" t="s">
        <v>65</v>
      </c>
      <c r="C1201" s="56" t="s">
        <v>89</v>
      </c>
      <c r="D1201" s="56" t="s">
        <v>90</v>
      </c>
      <c r="E1201" s="56" t="s">
        <v>91</v>
      </c>
      <c r="F1201" s="56" t="s">
        <v>76</v>
      </c>
      <c r="G1201" s="56" t="s">
        <v>58</v>
      </c>
      <c r="H1201" s="56" t="s">
        <v>62</v>
      </c>
      <c r="I1201" s="56" t="s">
        <v>50</v>
      </c>
      <c r="J1201" s="56" t="s">
        <v>64</v>
      </c>
      <c r="K1201" s="56">
        <v>3.3</v>
      </c>
      <c r="L1201" s="56" t="s">
        <v>52</v>
      </c>
      <c r="M1201" s="56">
        <v>3.7</v>
      </c>
      <c r="N1201" s="56" t="s">
        <v>52</v>
      </c>
      <c r="O1201" s="56">
        <v>96.7</v>
      </c>
      <c r="P1201" s="56">
        <v>64</v>
      </c>
      <c r="Q1201" s="56">
        <v>19</v>
      </c>
      <c r="R1201" s="56">
        <v>730</v>
      </c>
      <c r="S1201" s="56">
        <v>7.2</v>
      </c>
      <c r="T1201" s="56" t="s">
        <v>53</v>
      </c>
      <c r="U1201" s="56">
        <v>6</v>
      </c>
      <c r="V1201" s="56" t="s">
        <v>53</v>
      </c>
      <c r="W1201" s="56">
        <v>10</v>
      </c>
      <c r="X1201" s="56" t="s">
        <v>53</v>
      </c>
      <c r="Y1201" s="56">
        <v>15</v>
      </c>
      <c r="Z1201" s="56" t="s">
        <v>53</v>
      </c>
      <c r="AA1201" s="56">
        <v>3.5</v>
      </c>
      <c r="AB1201" s="56" t="s">
        <v>53</v>
      </c>
      <c r="AC1201" s="56">
        <v>14.5</v>
      </c>
      <c r="AD1201" s="56" t="s">
        <v>53</v>
      </c>
      <c r="AF1201" s="56">
        <v>701</v>
      </c>
      <c r="AG1201" s="56" t="s">
        <v>2148</v>
      </c>
      <c r="AH1201" s="56">
        <v>701</v>
      </c>
      <c r="AI1201" s="56" t="s">
        <v>2148</v>
      </c>
      <c r="AJ1201" s="56">
        <v>64</v>
      </c>
      <c r="AL1201" s="56">
        <v>730</v>
      </c>
      <c r="AN1201" s="56">
        <v>801</v>
      </c>
      <c r="AO1201" s="56" t="s">
        <v>2148</v>
      </c>
      <c r="AP1201" s="56">
        <v>801</v>
      </c>
      <c r="AQ1201" s="56" t="s">
        <v>2148</v>
      </c>
      <c r="AR1201" s="56">
        <v>801</v>
      </c>
      <c r="AS1201" s="56" t="s">
        <v>2148</v>
      </c>
      <c r="AT1201" s="56">
        <v>801</v>
      </c>
      <c r="AU1201" s="56" t="s">
        <v>2148</v>
      </c>
      <c r="AV1201" s="56">
        <v>801</v>
      </c>
      <c r="AW1201" s="56" t="s">
        <v>2148</v>
      </c>
      <c r="AX1201" s="56">
        <v>801</v>
      </c>
      <c r="AY1201" s="56" t="s">
        <v>2148</v>
      </c>
      <c r="AZ1201" s="56">
        <v>1100.5</v>
      </c>
      <c r="BB1201" s="56">
        <v>925.5</v>
      </c>
    </row>
    <row r="1202" spans="1:54" ht="16" x14ac:dyDescent="0.2">
      <c r="A1202" s="56">
        <v>1201</v>
      </c>
      <c r="B1202" s="56" t="s">
        <v>65</v>
      </c>
      <c r="C1202" s="56" t="s">
        <v>65</v>
      </c>
      <c r="D1202" s="56" t="s">
        <v>812</v>
      </c>
      <c r="E1202" s="56" t="s">
        <v>91</v>
      </c>
      <c r="F1202" s="56" t="s">
        <v>76</v>
      </c>
      <c r="G1202" s="56" t="s">
        <v>58</v>
      </c>
      <c r="H1202" s="56" t="s">
        <v>49</v>
      </c>
      <c r="I1202" s="56" t="s">
        <v>50</v>
      </c>
      <c r="J1202" s="56" t="s">
        <v>64</v>
      </c>
      <c r="K1202" s="56">
        <v>11.6</v>
      </c>
      <c r="L1202" s="56" t="s">
        <v>52</v>
      </c>
      <c r="M1202" s="56">
        <v>24.5</v>
      </c>
      <c r="N1202" s="56">
        <v>548</v>
      </c>
      <c r="O1202" s="56">
        <v>22.9</v>
      </c>
      <c r="P1202" s="56">
        <v>777</v>
      </c>
      <c r="Q1202" s="56">
        <v>11.3</v>
      </c>
      <c r="R1202" s="56" t="s">
        <v>53</v>
      </c>
      <c r="S1202" s="56">
        <v>17.2</v>
      </c>
      <c r="T1202" s="56">
        <v>762</v>
      </c>
      <c r="U1202" s="56">
        <v>12.5</v>
      </c>
      <c r="V1202" s="56" t="s">
        <v>53</v>
      </c>
      <c r="W1202" s="56">
        <v>18.2</v>
      </c>
      <c r="X1202" s="56">
        <v>792</v>
      </c>
      <c r="Y1202" s="56">
        <v>28.1</v>
      </c>
      <c r="Z1202" s="56" t="s">
        <v>53</v>
      </c>
      <c r="AA1202" s="56">
        <v>22.5</v>
      </c>
      <c r="AB1202" s="56">
        <v>684</v>
      </c>
      <c r="AC1202" s="56">
        <v>41.2</v>
      </c>
      <c r="AD1202" s="56" t="s">
        <v>53</v>
      </c>
      <c r="AF1202" s="56">
        <v>701</v>
      </c>
      <c r="AG1202" s="56" t="s">
        <v>2148</v>
      </c>
      <c r="AH1202" s="56">
        <v>548</v>
      </c>
      <c r="AJ1202" s="56">
        <v>777</v>
      </c>
      <c r="AL1202" s="56">
        <v>801</v>
      </c>
      <c r="AM1202" s="56" t="s">
        <v>2148</v>
      </c>
      <c r="AN1202" s="56">
        <v>762</v>
      </c>
      <c r="AP1202" s="56">
        <v>801</v>
      </c>
      <c r="AQ1202" s="56" t="s">
        <v>2148</v>
      </c>
      <c r="AR1202" s="56">
        <v>792</v>
      </c>
      <c r="AT1202" s="56">
        <v>801</v>
      </c>
      <c r="AU1202" s="56" t="s">
        <v>2148</v>
      </c>
      <c r="AV1202" s="56">
        <v>684</v>
      </c>
      <c r="AX1202" s="56">
        <v>801</v>
      </c>
      <c r="AY1202" s="56" t="s">
        <v>2148</v>
      </c>
      <c r="AZ1202" s="56">
        <v>1100.5</v>
      </c>
      <c r="BB1202" s="56">
        <v>1100.5</v>
      </c>
    </row>
    <row r="1203" spans="1:54" ht="16" x14ac:dyDescent="0.2">
      <c r="A1203" s="56">
        <v>1202</v>
      </c>
      <c r="B1203" s="56" t="s">
        <v>65</v>
      </c>
      <c r="C1203" s="56" t="s">
        <v>56</v>
      </c>
      <c r="D1203" s="56" t="s">
        <v>567</v>
      </c>
      <c r="E1203" s="56" t="s">
        <v>190</v>
      </c>
      <c r="F1203" s="56" t="s">
        <v>76</v>
      </c>
      <c r="G1203" s="56" t="s">
        <v>58</v>
      </c>
      <c r="H1203" s="56" t="s">
        <v>49</v>
      </c>
      <c r="I1203" s="56" t="s">
        <v>50</v>
      </c>
      <c r="J1203" s="56" t="s">
        <v>103</v>
      </c>
      <c r="K1203" s="56">
        <v>8.6</v>
      </c>
      <c r="L1203" s="56" t="s">
        <v>52</v>
      </c>
      <c r="M1203" s="56">
        <v>9.6999999999999993</v>
      </c>
      <c r="N1203" s="56" t="s">
        <v>52</v>
      </c>
      <c r="O1203" s="56">
        <v>13.7</v>
      </c>
      <c r="P1203" s="56" t="s">
        <v>53</v>
      </c>
      <c r="Q1203" s="56">
        <v>19.7</v>
      </c>
      <c r="R1203" s="56">
        <v>716</v>
      </c>
      <c r="S1203" s="56">
        <v>22.2</v>
      </c>
      <c r="T1203" s="56">
        <v>684</v>
      </c>
      <c r="U1203" s="56">
        <v>23</v>
      </c>
      <c r="V1203" s="56">
        <v>689</v>
      </c>
      <c r="W1203" s="56">
        <v>25.9</v>
      </c>
      <c r="X1203" s="56">
        <v>671</v>
      </c>
      <c r="Y1203" s="56">
        <v>38.9</v>
      </c>
      <c r="Z1203" s="56" t="s">
        <v>53</v>
      </c>
      <c r="AA1203" s="56">
        <v>2.1</v>
      </c>
      <c r="AB1203" s="56" t="s">
        <v>53</v>
      </c>
      <c r="AC1203" s="56">
        <v>42.9</v>
      </c>
      <c r="AD1203" s="56" t="s">
        <v>53</v>
      </c>
      <c r="AF1203" s="56">
        <v>701</v>
      </c>
      <c r="AG1203" s="56" t="s">
        <v>2148</v>
      </c>
      <c r="AH1203" s="56">
        <v>701</v>
      </c>
      <c r="AI1203" s="56" t="s">
        <v>2148</v>
      </c>
      <c r="AJ1203" s="56">
        <v>801</v>
      </c>
      <c r="AK1203" s="56" t="s">
        <v>2148</v>
      </c>
      <c r="AL1203" s="56">
        <v>716</v>
      </c>
      <c r="AN1203" s="56">
        <v>684</v>
      </c>
      <c r="AP1203" s="56">
        <v>689</v>
      </c>
      <c r="AR1203" s="56">
        <v>671</v>
      </c>
      <c r="AT1203" s="56">
        <v>801</v>
      </c>
      <c r="AU1203" s="56" t="s">
        <v>2148</v>
      </c>
      <c r="AV1203" s="56">
        <v>801</v>
      </c>
      <c r="AW1203" s="56" t="s">
        <v>2148</v>
      </c>
      <c r="AX1203" s="56">
        <v>801</v>
      </c>
      <c r="AY1203" s="56" t="s">
        <v>2148</v>
      </c>
      <c r="AZ1203" s="56">
        <v>1100.5</v>
      </c>
      <c r="BB1203" s="56">
        <v>1300.5</v>
      </c>
    </row>
    <row r="1204" spans="1:54" ht="16" x14ac:dyDescent="0.2">
      <c r="A1204" s="56">
        <v>1203</v>
      </c>
      <c r="B1204" s="56" t="s">
        <v>56</v>
      </c>
      <c r="D1204" s="56" t="s">
        <v>551</v>
      </c>
      <c r="E1204" s="56" t="s">
        <v>487</v>
      </c>
      <c r="F1204" s="56" t="s">
        <v>76</v>
      </c>
      <c r="G1204" s="56" t="s">
        <v>48</v>
      </c>
      <c r="H1204" s="56" t="s">
        <v>88</v>
      </c>
      <c r="I1204" s="56" t="s">
        <v>273</v>
      </c>
      <c r="J1204" s="56" t="s">
        <v>64</v>
      </c>
      <c r="K1204" s="56">
        <v>8.4</v>
      </c>
      <c r="L1204" s="56" t="s">
        <v>52</v>
      </c>
      <c r="M1204" s="56">
        <v>22.4</v>
      </c>
      <c r="N1204" s="56">
        <v>595</v>
      </c>
      <c r="O1204" s="56">
        <v>62.3</v>
      </c>
      <c r="P1204" s="56">
        <v>286</v>
      </c>
      <c r="Q1204" s="56">
        <v>1.3</v>
      </c>
      <c r="R1204" s="56" t="s">
        <v>53</v>
      </c>
      <c r="S1204" s="56">
        <v>20.2</v>
      </c>
      <c r="T1204" s="56">
        <v>710</v>
      </c>
      <c r="U1204" s="56">
        <v>7.7</v>
      </c>
      <c r="V1204" s="56" t="s">
        <v>53</v>
      </c>
      <c r="W1204" s="56">
        <v>11.9</v>
      </c>
      <c r="X1204" s="56" t="s">
        <v>53</v>
      </c>
      <c r="Y1204" s="56">
        <v>5.2</v>
      </c>
      <c r="Z1204" s="56" t="s">
        <v>53</v>
      </c>
      <c r="AA1204" s="56">
        <v>12</v>
      </c>
      <c r="AB1204" s="56" t="s">
        <v>53</v>
      </c>
      <c r="AF1204" s="56">
        <v>701</v>
      </c>
      <c r="AG1204" s="56" t="s">
        <v>2148</v>
      </c>
      <c r="AH1204" s="56">
        <v>595</v>
      </c>
      <c r="AJ1204" s="56">
        <v>286</v>
      </c>
      <c r="AL1204" s="56">
        <v>801</v>
      </c>
      <c r="AM1204" s="56" t="s">
        <v>2148</v>
      </c>
      <c r="AN1204" s="56">
        <v>710</v>
      </c>
      <c r="AP1204" s="56">
        <v>801</v>
      </c>
      <c r="AQ1204" s="56" t="s">
        <v>2148</v>
      </c>
      <c r="AR1204" s="56">
        <v>801</v>
      </c>
      <c r="AS1204" s="56" t="s">
        <v>2148</v>
      </c>
      <c r="AT1204" s="56">
        <v>801</v>
      </c>
      <c r="AU1204" s="56" t="s">
        <v>2148</v>
      </c>
      <c r="AV1204" s="56">
        <v>801</v>
      </c>
      <c r="AW1204" s="56" t="s">
        <v>2148</v>
      </c>
      <c r="AZ1204" s="56">
        <v>1300.5</v>
      </c>
    </row>
    <row r="1205" spans="1:54" ht="16" x14ac:dyDescent="0.2">
      <c r="A1205" s="56">
        <v>1204</v>
      </c>
      <c r="B1205" s="56" t="s">
        <v>56</v>
      </c>
      <c r="D1205" s="56" t="s">
        <v>307</v>
      </c>
      <c r="E1205" s="56" t="s">
        <v>308</v>
      </c>
      <c r="F1205" s="56" t="s">
        <v>170</v>
      </c>
      <c r="G1205" s="56" t="s">
        <v>84</v>
      </c>
      <c r="H1205" s="56" t="s">
        <v>49</v>
      </c>
      <c r="I1205" s="56" t="s">
        <v>59</v>
      </c>
      <c r="J1205" s="56" t="s">
        <v>64</v>
      </c>
      <c r="K1205" s="56">
        <v>6.3</v>
      </c>
      <c r="L1205" s="56" t="s">
        <v>52</v>
      </c>
      <c r="M1205" s="56">
        <v>9.4</v>
      </c>
      <c r="N1205" s="56" t="s">
        <v>52</v>
      </c>
      <c r="O1205" s="56">
        <v>10</v>
      </c>
      <c r="P1205" s="56" t="s">
        <v>53</v>
      </c>
      <c r="Q1205" s="56">
        <v>2.2000000000000002</v>
      </c>
      <c r="R1205" s="56" t="s">
        <v>53</v>
      </c>
      <c r="S1205" s="56">
        <v>2</v>
      </c>
      <c r="T1205" s="56" t="s">
        <v>53</v>
      </c>
      <c r="U1205" s="56">
        <v>1.4</v>
      </c>
      <c r="V1205" s="56" t="s">
        <v>53</v>
      </c>
      <c r="W1205" s="56">
        <v>5.8</v>
      </c>
      <c r="X1205" s="56" t="s">
        <v>53</v>
      </c>
      <c r="Y1205" s="56">
        <v>44.1</v>
      </c>
      <c r="Z1205" s="56" t="s">
        <v>53</v>
      </c>
      <c r="AA1205" s="56">
        <v>80.8</v>
      </c>
      <c r="AB1205" s="56">
        <v>154</v>
      </c>
      <c r="AC1205" s="56">
        <v>28</v>
      </c>
      <c r="AD1205" s="56" t="s">
        <v>53</v>
      </c>
      <c r="AF1205" s="56">
        <v>701</v>
      </c>
      <c r="AG1205" s="56" t="s">
        <v>2148</v>
      </c>
      <c r="AH1205" s="56">
        <v>701</v>
      </c>
      <c r="AI1205" s="56" t="s">
        <v>2148</v>
      </c>
      <c r="AJ1205" s="56">
        <v>801</v>
      </c>
      <c r="AK1205" s="56" t="s">
        <v>2148</v>
      </c>
      <c r="AL1205" s="56">
        <v>801</v>
      </c>
      <c r="AM1205" s="56" t="s">
        <v>2148</v>
      </c>
      <c r="AN1205" s="56">
        <v>801</v>
      </c>
      <c r="AO1205" s="56" t="s">
        <v>2148</v>
      </c>
      <c r="AP1205" s="56">
        <v>801</v>
      </c>
      <c r="AQ1205" s="56" t="s">
        <v>2148</v>
      </c>
      <c r="AR1205" s="56">
        <v>801</v>
      </c>
      <c r="AS1205" s="56" t="s">
        <v>2148</v>
      </c>
      <c r="AT1205" s="56">
        <v>801</v>
      </c>
      <c r="AU1205" s="56" t="s">
        <v>2148</v>
      </c>
      <c r="AV1205" s="56">
        <v>154</v>
      </c>
      <c r="AX1205" s="56">
        <v>801</v>
      </c>
      <c r="AY1205" s="56" t="s">
        <v>2148</v>
      </c>
      <c r="AZ1205" s="56">
        <v>1300.5</v>
      </c>
    </row>
    <row r="1206" spans="1:54" ht="16" x14ac:dyDescent="0.2">
      <c r="A1206" s="56">
        <v>1205</v>
      </c>
      <c r="B1206" s="56" t="s">
        <v>56</v>
      </c>
      <c r="D1206" s="56" t="s">
        <v>254</v>
      </c>
      <c r="E1206" s="56" t="s">
        <v>255</v>
      </c>
      <c r="F1206" s="56" t="s">
        <v>76</v>
      </c>
      <c r="G1206" s="56" t="s">
        <v>58</v>
      </c>
      <c r="H1206" s="56" t="s">
        <v>49</v>
      </c>
      <c r="I1206" s="56" t="s">
        <v>59</v>
      </c>
      <c r="J1206" s="56" t="s">
        <v>51</v>
      </c>
      <c r="K1206" s="56">
        <v>5.9</v>
      </c>
      <c r="L1206" s="56" t="s">
        <v>52</v>
      </c>
      <c r="M1206" s="56">
        <v>7.7</v>
      </c>
      <c r="N1206" s="56" t="s">
        <v>52</v>
      </c>
      <c r="O1206" s="56">
        <v>4.9000000000000004</v>
      </c>
      <c r="P1206" s="56" t="s">
        <v>53</v>
      </c>
      <c r="Q1206" s="56">
        <v>8.1</v>
      </c>
      <c r="R1206" s="56" t="s">
        <v>53</v>
      </c>
      <c r="S1206" s="56">
        <v>26.9</v>
      </c>
      <c r="T1206" s="56">
        <v>628</v>
      </c>
      <c r="U1206" s="56">
        <v>52.4</v>
      </c>
      <c r="V1206" s="56">
        <v>394</v>
      </c>
      <c r="W1206" s="56">
        <v>48.3</v>
      </c>
      <c r="X1206" s="56">
        <v>432</v>
      </c>
      <c r="Y1206" s="56">
        <v>16.8</v>
      </c>
      <c r="Z1206" s="56" t="s">
        <v>53</v>
      </c>
      <c r="AA1206" s="56">
        <v>5.3</v>
      </c>
      <c r="AB1206" s="56" t="s">
        <v>53</v>
      </c>
      <c r="AC1206" s="56">
        <v>14.1</v>
      </c>
      <c r="AD1206" s="56" t="s">
        <v>53</v>
      </c>
      <c r="AF1206" s="56">
        <v>701</v>
      </c>
      <c r="AG1206" s="56" t="s">
        <v>2148</v>
      </c>
      <c r="AH1206" s="56">
        <v>701</v>
      </c>
      <c r="AI1206" s="56" t="s">
        <v>2148</v>
      </c>
      <c r="AJ1206" s="56">
        <v>801</v>
      </c>
      <c r="AK1206" s="56" t="s">
        <v>2148</v>
      </c>
      <c r="AL1206" s="56">
        <v>801</v>
      </c>
      <c r="AM1206" s="56" t="s">
        <v>2148</v>
      </c>
      <c r="AN1206" s="56">
        <v>628</v>
      </c>
      <c r="AP1206" s="56">
        <v>394</v>
      </c>
      <c r="AR1206" s="56">
        <v>432</v>
      </c>
      <c r="AT1206" s="56">
        <v>801</v>
      </c>
      <c r="AU1206" s="56" t="s">
        <v>2148</v>
      </c>
      <c r="AV1206" s="56">
        <v>801</v>
      </c>
      <c r="AW1206" s="56" t="s">
        <v>2148</v>
      </c>
      <c r="AX1206" s="56">
        <v>801</v>
      </c>
      <c r="AY1206" s="56" t="s">
        <v>2148</v>
      </c>
      <c r="AZ1206" s="56">
        <v>1300.5</v>
      </c>
    </row>
    <row r="1207" spans="1:54" ht="16" x14ac:dyDescent="0.2">
      <c r="A1207" s="56">
        <v>1206</v>
      </c>
      <c r="B1207" s="56" t="s">
        <v>56</v>
      </c>
      <c r="C1207" s="56" t="s">
        <v>56</v>
      </c>
      <c r="D1207" s="56" t="s">
        <v>706</v>
      </c>
      <c r="E1207" s="56" t="s">
        <v>255</v>
      </c>
      <c r="F1207" s="56" t="s">
        <v>76</v>
      </c>
      <c r="G1207" s="56" t="s">
        <v>77</v>
      </c>
      <c r="H1207" s="56" t="s">
        <v>82</v>
      </c>
      <c r="I1207" s="56" t="s">
        <v>59</v>
      </c>
      <c r="J1207" s="56" t="s">
        <v>64</v>
      </c>
      <c r="K1207" s="56">
        <v>10.199999999999999</v>
      </c>
      <c r="L1207" s="56" t="s">
        <v>52</v>
      </c>
      <c r="M1207" s="56">
        <v>15.4</v>
      </c>
      <c r="N1207" s="56" t="s">
        <v>52</v>
      </c>
      <c r="O1207" s="56">
        <v>6</v>
      </c>
      <c r="P1207" s="56" t="s">
        <v>53</v>
      </c>
      <c r="Q1207" s="56">
        <v>5.8</v>
      </c>
      <c r="R1207" s="56" t="s">
        <v>53</v>
      </c>
      <c r="S1207" s="56">
        <v>15.2</v>
      </c>
      <c r="T1207" s="56" t="s">
        <v>53</v>
      </c>
      <c r="U1207" s="56">
        <v>5.2</v>
      </c>
      <c r="V1207" s="56" t="s">
        <v>53</v>
      </c>
      <c r="W1207" s="56">
        <v>9.1999999999999993</v>
      </c>
      <c r="X1207" s="56" t="s">
        <v>53</v>
      </c>
      <c r="Y1207" s="56">
        <v>46</v>
      </c>
      <c r="Z1207" s="56" t="s">
        <v>53</v>
      </c>
      <c r="AA1207" s="56">
        <v>5.5</v>
      </c>
      <c r="AB1207" s="56" t="s">
        <v>53</v>
      </c>
      <c r="AC1207" s="56">
        <v>41.8</v>
      </c>
      <c r="AD1207" s="56" t="s">
        <v>53</v>
      </c>
      <c r="AF1207" s="56">
        <v>701</v>
      </c>
      <c r="AG1207" s="56" t="s">
        <v>2148</v>
      </c>
      <c r="AH1207" s="56">
        <v>701</v>
      </c>
      <c r="AI1207" s="56" t="s">
        <v>2148</v>
      </c>
      <c r="AJ1207" s="56">
        <v>801</v>
      </c>
      <c r="AK1207" s="56" t="s">
        <v>2148</v>
      </c>
      <c r="AL1207" s="56">
        <v>801</v>
      </c>
      <c r="AM1207" s="56" t="s">
        <v>2148</v>
      </c>
      <c r="AN1207" s="56">
        <v>801</v>
      </c>
      <c r="AO1207" s="56" t="s">
        <v>2148</v>
      </c>
      <c r="AP1207" s="56">
        <v>801</v>
      </c>
      <c r="AQ1207" s="56" t="s">
        <v>2148</v>
      </c>
      <c r="AR1207" s="56">
        <v>801</v>
      </c>
      <c r="AS1207" s="56" t="s">
        <v>2148</v>
      </c>
      <c r="AT1207" s="56">
        <v>801</v>
      </c>
      <c r="AU1207" s="56" t="s">
        <v>2148</v>
      </c>
      <c r="AV1207" s="56">
        <v>801</v>
      </c>
      <c r="AW1207" s="56" t="s">
        <v>2148</v>
      </c>
      <c r="AX1207" s="56">
        <v>801</v>
      </c>
      <c r="AY1207" s="56" t="s">
        <v>2148</v>
      </c>
      <c r="AZ1207" s="56">
        <v>1300.5</v>
      </c>
      <c r="BB1207" s="56">
        <v>1300.5</v>
      </c>
    </row>
    <row r="1208" spans="1:54" ht="16" x14ac:dyDescent="0.2">
      <c r="A1208" s="56">
        <v>1207</v>
      </c>
      <c r="B1208" s="56" t="s">
        <v>56</v>
      </c>
      <c r="D1208" s="56" t="s">
        <v>552</v>
      </c>
      <c r="E1208" s="56" t="s">
        <v>255</v>
      </c>
      <c r="F1208" s="56" t="s">
        <v>76</v>
      </c>
      <c r="G1208" s="56" t="s">
        <v>48</v>
      </c>
      <c r="H1208" s="56" t="s">
        <v>62</v>
      </c>
      <c r="I1208" s="56" t="s">
        <v>50</v>
      </c>
      <c r="J1208" s="56" t="s">
        <v>51</v>
      </c>
      <c r="K1208" s="56">
        <v>8.4</v>
      </c>
      <c r="L1208" s="56" t="s">
        <v>52</v>
      </c>
      <c r="M1208" s="56">
        <v>6</v>
      </c>
      <c r="N1208" s="56" t="s">
        <v>52</v>
      </c>
      <c r="O1208" s="56">
        <v>13</v>
      </c>
      <c r="P1208" s="56" t="s">
        <v>53</v>
      </c>
      <c r="Q1208" s="56">
        <v>16</v>
      </c>
      <c r="R1208" s="56">
        <v>783</v>
      </c>
      <c r="S1208" s="56">
        <v>10.6</v>
      </c>
      <c r="T1208" s="56" t="s">
        <v>53</v>
      </c>
      <c r="U1208" s="56">
        <v>58.6</v>
      </c>
      <c r="V1208" s="56">
        <v>349</v>
      </c>
      <c r="W1208" s="56">
        <v>53.4</v>
      </c>
      <c r="X1208" s="56">
        <v>384</v>
      </c>
      <c r="Y1208" s="56">
        <v>12.2</v>
      </c>
      <c r="Z1208" s="56" t="s">
        <v>53</v>
      </c>
      <c r="AA1208" s="56">
        <v>5.4</v>
      </c>
      <c r="AB1208" s="56" t="s">
        <v>53</v>
      </c>
      <c r="AC1208" s="56">
        <v>8.9</v>
      </c>
      <c r="AD1208" s="56" t="s">
        <v>53</v>
      </c>
      <c r="AF1208" s="56">
        <v>701</v>
      </c>
      <c r="AG1208" s="56" t="s">
        <v>2148</v>
      </c>
      <c r="AH1208" s="56">
        <v>701</v>
      </c>
      <c r="AI1208" s="56" t="s">
        <v>2148</v>
      </c>
      <c r="AJ1208" s="56">
        <v>801</v>
      </c>
      <c r="AK1208" s="56" t="s">
        <v>2148</v>
      </c>
      <c r="AL1208" s="56">
        <v>783</v>
      </c>
      <c r="AN1208" s="56">
        <v>801</v>
      </c>
      <c r="AO1208" s="56" t="s">
        <v>2148</v>
      </c>
      <c r="AP1208" s="56">
        <v>349</v>
      </c>
      <c r="AR1208" s="56">
        <v>384</v>
      </c>
      <c r="AT1208" s="56">
        <v>801</v>
      </c>
      <c r="AU1208" s="56" t="s">
        <v>2148</v>
      </c>
      <c r="AV1208" s="56">
        <v>801</v>
      </c>
      <c r="AW1208" s="56" t="s">
        <v>2148</v>
      </c>
      <c r="AX1208" s="56">
        <v>801</v>
      </c>
      <c r="AY1208" s="56" t="s">
        <v>2148</v>
      </c>
      <c r="AZ1208" s="56">
        <v>1300.5</v>
      </c>
    </row>
    <row r="1209" spans="1:54" ht="16" x14ac:dyDescent="0.2">
      <c r="A1209" s="56">
        <v>1208</v>
      </c>
      <c r="B1209" s="56" t="s">
        <v>56</v>
      </c>
      <c r="D1209" s="56" t="s">
        <v>701</v>
      </c>
      <c r="E1209" s="56" t="s">
        <v>130</v>
      </c>
      <c r="F1209" s="56" t="s">
        <v>76</v>
      </c>
      <c r="G1209" s="56" t="s">
        <v>48</v>
      </c>
      <c r="H1209" s="56" t="s">
        <v>88</v>
      </c>
      <c r="I1209" s="56" t="s">
        <v>50</v>
      </c>
      <c r="J1209" s="56" t="s">
        <v>103</v>
      </c>
      <c r="K1209" s="56">
        <v>10.1</v>
      </c>
      <c r="L1209" s="56" t="s">
        <v>52</v>
      </c>
      <c r="M1209" s="56">
        <v>7.2</v>
      </c>
      <c r="N1209" s="56" t="s">
        <v>52</v>
      </c>
      <c r="O1209" s="56">
        <v>28.4</v>
      </c>
      <c r="P1209" s="56">
        <v>672</v>
      </c>
      <c r="Q1209" s="56">
        <v>6.2</v>
      </c>
      <c r="R1209" s="56" t="s">
        <v>53</v>
      </c>
      <c r="S1209" s="56">
        <v>20.5</v>
      </c>
      <c r="T1209" s="56">
        <v>702</v>
      </c>
      <c r="U1209" s="56">
        <v>7.5</v>
      </c>
      <c r="V1209" s="56" t="s">
        <v>53</v>
      </c>
      <c r="W1209" s="56">
        <v>10.9</v>
      </c>
      <c r="X1209" s="56" t="s">
        <v>53</v>
      </c>
      <c r="Y1209" s="56">
        <v>3.4</v>
      </c>
      <c r="Z1209" s="56" t="s">
        <v>53</v>
      </c>
      <c r="AA1209" s="56">
        <v>1.9</v>
      </c>
      <c r="AB1209" s="56" t="s">
        <v>53</v>
      </c>
      <c r="AC1209" s="56">
        <v>26.3</v>
      </c>
      <c r="AD1209" s="56" t="s">
        <v>53</v>
      </c>
      <c r="AF1209" s="56">
        <v>701</v>
      </c>
      <c r="AG1209" s="56" t="s">
        <v>2148</v>
      </c>
      <c r="AH1209" s="56">
        <v>701</v>
      </c>
      <c r="AI1209" s="56" t="s">
        <v>2148</v>
      </c>
      <c r="AJ1209" s="56">
        <v>672</v>
      </c>
      <c r="AL1209" s="56">
        <v>801</v>
      </c>
      <c r="AM1209" s="56" t="s">
        <v>2148</v>
      </c>
      <c r="AN1209" s="56">
        <v>702</v>
      </c>
      <c r="AP1209" s="56">
        <v>801</v>
      </c>
      <c r="AQ1209" s="56" t="s">
        <v>2148</v>
      </c>
      <c r="AR1209" s="56">
        <v>801</v>
      </c>
      <c r="AS1209" s="56" t="s">
        <v>2148</v>
      </c>
      <c r="AT1209" s="56">
        <v>801</v>
      </c>
      <c r="AU1209" s="56" t="s">
        <v>2148</v>
      </c>
      <c r="AV1209" s="56">
        <v>801</v>
      </c>
      <c r="AW1209" s="56" t="s">
        <v>2148</v>
      </c>
      <c r="AX1209" s="56">
        <v>801</v>
      </c>
      <c r="AY1209" s="56" t="s">
        <v>2148</v>
      </c>
      <c r="AZ1209" s="56">
        <v>1300.5</v>
      </c>
    </row>
    <row r="1210" spans="1:54" ht="16" x14ac:dyDescent="0.2">
      <c r="A1210" s="56">
        <v>1209</v>
      </c>
      <c r="B1210" s="56" t="s">
        <v>56</v>
      </c>
      <c r="C1210" s="56" t="s">
        <v>56</v>
      </c>
      <c r="D1210" s="56" t="s">
        <v>527</v>
      </c>
      <c r="E1210" s="56" t="s">
        <v>233</v>
      </c>
      <c r="F1210" s="56" t="s">
        <v>76</v>
      </c>
      <c r="G1210" s="56" t="s">
        <v>84</v>
      </c>
      <c r="H1210" s="56" t="s">
        <v>49</v>
      </c>
      <c r="I1210" s="56" t="s">
        <v>50</v>
      </c>
      <c r="J1210" s="56" t="s">
        <v>64</v>
      </c>
      <c r="K1210" s="56">
        <v>8.1</v>
      </c>
      <c r="L1210" s="56" t="s">
        <v>52</v>
      </c>
      <c r="M1210" s="56">
        <v>2.9</v>
      </c>
      <c r="N1210" s="56" t="s">
        <v>52</v>
      </c>
      <c r="O1210" s="56">
        <v>4.0999999999999996</v>
      </c>
      <c r="P1210" s="56" t="s">
        <v>53</v>
      </c>
      <c r="Q1210" s="56">
        <v>9.6999999999999993</v>
      </c>
      <c r="R1210" s="56" t="s">
        <v>53</v>
      </c>
      <c r="S1210" s="56">
        <v>4.7</v>
      </c>
      <c r="T1210" s="56" t="s">
        <v>53</v>
      </c>
      <c r="U1210" s="56">
        <v>20.7</v>
      </c>
      <c r="V1210" s="56">
        <v>715</v>
      </c>
      <c r="W1210" s="56">
        <v>26.9</v>
      </c>
      <c r="X1210" s="56">
        <v>657</v>
      </c>
      <c r="Y1210" s="56">
        <v>49.3</v>
      </c>
      <c r="Z1210" s="56" t="s">
        <v>53</v>
      </c>
      <c r="AA1210" s="56">
        <v>11.3</v>
      </c>
      <c r="AB1210" s="56" t="s">
        <v>53</v>
      </c>
      <c r="AC1210" s="56">
        <v>34.6</v>
      </c>
      <c r="AD1210" s="56" t="s">
        <v>53</v>
      </c>
      <c r="AF1210" s="56">
        <v>701</v>
      </c>
      <c r="AG1210" s="56" t="s">
        <v>2148</v>
      </c>
      <c r="AH1210" s="56">
        <v>701</v>
      </c>
      <c r="AI1210" s="56" t="s">
        <v>2148</v>
      </c>
      <c r="AJ1210" s="56">
        <v>801</v>
      </c>
      <c r="AK1210" s="56" t="s">
        <v>2148</v>
      </c>
      <c r="AL1210" s="56">
        <v>801</v>
      </c>
      <c r="AM1210" s="56" t="s">
        <v>2148</v>
      </c>
      <c r="AN1210" s="56">
        <v>801</v>
      </c>
      <c r="AO1210" s="56" t="s">
        <v>2148</v>
      </c>
      <c r="AP1210" s="56">
        <v>715</v>
      </c>
      <c r="AR1210" s="56">
        <v>657</v>
      </c>
      <c r="AT1210" s="56">
        <v>801</v>
      </c>
      <c r="AU1210" s="56" t="s">
        <v>2148</v>
      </c>
      <c r="AV1210" s="56">
        <v>801</v>
      </c>
      <c r="AW1210" s="56" t="s">
        <v>2148</v>
      </c>
      <c r="AX1210" s="56">
        <v>801</v>
      </c>
      <c r="AY1210" s="56" t="s">
        <v>2148</v>
      </c>
      <c r="AZ1210" s="56">
        <v>1300.5</v>
      </c>
      <c r="BB1210" s="56">
        <v>1300.5</v>
      </c>
    </row>
    <row r="1211" spans="1:54" ht="16" x14ac:dyDescent="0.2">
      <c r="A1211" s="56">
        <v>1210</v>
      </c>
      <c r="B1211" s="56" t="s">
        <v>56</v>
      </c>
      <c r="C1211" s="56" t="s">
        <v>56</v>
      </c>
      <c r="D1211" s="56" t="s">
        <v>560</v>
      </c>
      <c r="E1211" s="56" t="s">
        <v>147</v>
      </c>
      <c r="F1211" s="56" t="s">
        <v>76</v>
      </c>
      <c r="G1211" s="56" t="s">
        <v>77</v>
      </c>
      <c r="H1211" s="56" t="s">
        <v>49</v>
      </c>
      <c r="I1211" s="56" t="s">
        <v>50</v>
      </c>
      <c r="J1211" s="56" t="s">
        <v>64</v>
      </c>
      <c r="K1211" s="56">
        <v>8.5</v>
      </c>
      <c r="L1211" s="56" t="s">
        <v>52</v>
      </c>
      <c r="M1211" s="56">
        <v>7.8</v>
      </c>
      <c r="N1211" s="56" t="s">
        <v>52</v>
      </c>
      <c r="O1211" s="56">
        <v>4.0999999999999996</v>
      </c>
      <c r="P1211" s="56" t="s">
        <v>53</v>
      </c>
      <c r="Q1211" s="56">
        <v>30.3</v>
      </c>
      <c r="R1211" s="56">
        <v>584</v>
      </c>
      <c r="U1211" s="56">
        <v>1</v>
      </c>
      <c r="V1211" s="56" t="s">
        <v>53</v>
      </c>
      <c r="W1211" s="56">
        <v>1</v>
      </c>
      <c r="X1211" s="56" t="s">
        <v>53</v>
      </c>
      <c r="Y1211" s="56">
        <v>50.8</v>
      </c>
      <c r="Z1211" s="56" t="s">
        <v>53</v>
      </c>
      <c r="AA1211" s="56">
        <v>8.3000000000000007</v>
      </c>
      <c r="AB1211" s="56" t="s">
        <v>53</v>
      </c>
      <c r="AC1211" s="56">
        <v>25.7</v>
      </c>
      <c r="AD1211" s="56" t="s">
        <v>53</v>
      </c>
      <c r="AF1211" s="56">
        <v>701</v>
      </c>
      <c r="AG1211" s="56" t="s">
        <v>2148</v>
      </c>
      <c r="AH1211" s="56">
        <v>701</v>
      </c>
      <c r="AI1211" s="56" t="s">
        <v>2148</v>
      </c>
      <c r="AJ1211" s="56">
        <v>801</v>
      </c>
      <c r="AK1211" s="56" t="s">
        <v>2148</v>
      </c>
      <c r="AL1211" s="56">
        <v>584</v>
      </c>
      <c r="AP1211" s="56">
        <v>801</v>
      </c>
      <c r="AQ1211" s="56" t="s">
        <v>2148</v>
      </c>
      <c r="AR1211" s="56">
        <v>801</v>
      </c>
      <c r="AS1211" s="56" t="s">
        <v>2148</v>
      </c>
      <c r="AT1211" s="56">
        <v>801</v>
      </c>
      <c r="AU1211" s="56" t="s">
        <v>2148</v>
      </c>
      <c r="AV1211" s="56">
        <v>801</v>
      </c>
      <c r="AW1211" s="56" t="s">
        <v>2148</v>
      </c>
      <c r="AX1211" s="56">
        <v>801</v>
      </c>
      <c r="AY1211" s="56" t="s">
        <v>2148</v>
      </c>
      <c r="AZ1211" s="56">
        <v>1300.5</v>
      </c>
      <c r="BB1211" s="56">
        <v>1300.5</v>
      </c>
    </row>
    <row r="1212" spans="1:54" ht="16" x14ac:dyDescent="0.2">
      <c r="A1212" s="56">
        <v>1211</v>
      </c>
      <c r="B1212" s="56" t="s">
        <v>56</v>
      </c>
      <c r="C1212" s="56" t="s">
        <v>56</v>
      </c>
      <c r="D1212" s="56" t="s">
        <v>553</v>
      </c>
      <c r="E1212" s="56" t="s">
        <v>75</v>
      </c>
      <c r="F1212" s="56" t="s">
        <v>76</v>
      </c>
      <c r="G1212" s="56" t="s">
        <v>58</v>
      </c>
      <c r="H1212" s="56" t="s">
        <v>88</v>
      </c>
      <c r="I1212" s="56" t="s">
        <v>50</v>
      </c>
      <c r="J1212" s="56" t="s">
        <v>64</v>
      </c>
      <c r="K1212" s="56">
        <v>8.4</v>
      </c>
      <c r="L1212" s="56" t="s">
        <v>52</v>
      </c>
      <c r="M1212" s="56">
        <v>7.8</v>
      </c>
      <c r="N1212" s="56" t="s">
        <v>52</v>
      </c>
      <c r="O1212" s="56">
        <v>42.6</v>
      </c>
      <c r="P1212" s="56">
        <v>470</v>
      </c>
      <c r="Q1212" s="56">
        <v>2.5</v>
      </c>
      <c r="R1212" s="56" t="s">
        <v>53</v>
      </c>
      <c r="S1212" s="56">
        <v>25.4</v>
      </c>
      <c r="T1212" s="56">
        <v>646</v>
      </c>
      <c r="U1212" s="56">
        <v>48.4</v>
      </c>
      <c r="V1212" s="56">
        <v>418</v>
      </c>
      <c r="W1212" s="56">
        <v>36.1</v>
      </c>
      <c r="X1212" s="56">
        <v>532</v>
      </c>
      <c r="Y1212" s="56">
        <v>4.4000000000000004</v>
      </c>
      <c r="Z1212" s="56" t="s">
        <v>53</v>
      </c>
      <c r="AA1212" s="56">
        <v>15.5</v>
      </c>
      <c r="AB1212" s="56" t="s">
        <v>53</v>
      </c>
      <c r="AC1212" s="56">
        <v>10</v>
      </c>
      <c r="AD1212" s="56" t="s">
        <v>53</v>
      </c>
      <c r="AF1212" s="56">
        <v>701</v>
      </c>
      <c r="AG1212" s="56" t="s">
        <v>2148</v>
      </c>
      <c r="AH1212" s="56">
        <v>701</v>
      </c>
      <c r="AI1212" s="56" t="s">
        <v>2148</v>
      </c>
      <c r="AJ1212" s="56">
        <v>470</v>
      </c>
      <c r="AL1212" s="56">
        <v>801</v>
      </c>
      <c r="AM1212" s="56" t="s">
        <v>2148</v>
      </c>
      <c r="AN1212" s="56">
        <v>646</v>
      </c>
      <c r="AP1212" s="56">
        <v>418</v>
      </c>
      <c r="AR1212" s="56">
        <v>532</v>
      </c>
      <c r="AT1212" s="56">
        <v>801</v>
      </c>
      <c r="AU1212" s="56" t="s">
        <v>2148</v>
      </c>
      <c r="AV1212" s="56">
        <v>801</v>
      </c>
      <c r="AW1212" s="56" t="s">
        <v>2148</v>
      </c>
      <c r="AX1212" s="56">
        <v>801</v>
      </c>
      <c r="AY1212" s="56" t="s">
        <v>2148</v>
      </c>
      <c r="AZ1212" s="56">
        <v>1300.5</v>
      </c>
      <c r="BB1212" s="56">
        <v>1300.5</v>
      </c>
    </row>
    <row r="1213" spans="1:54" ht="16" x14ac:dyDescent="0.2">
      <c r="A1213" s="56">
        <v>1212</v>
      </c>
      <c r="B1213" s="56" t="s">
        <v>56</v>
      </c>
      <c r="C1213" s="56" t="s">
        <v>56</v>
      </c>
      <c r="D1213" s="56" t="s">
        <v>235</v>
      </c>
      <c r="E1213" s="56" t="s">
        <v>75</v>
      </c>
      <c r="F1213" s="56" t="s">
        <v>76</v>
      </c>
      <c r="G1213" s="56" t="s">
        <v>77</v>
      </c>
      <c r="H1213" s="56" t="s">
        <v>62</v>
      </c>
      <c r="I1213" s="56" t="s">
        <v>50</v>
      </c>
      <c r="J1213" s="56" t="s">
        <v>64</v>
      </c>
      <c r="K1213" s="56">
        <v>5.7</v>
      </c>
      <c r="L1213" s="56" t="s">
        <v>52</v>
      </c>
      <c r="M1213" s="56">
        <v>6.4</v>
      </c>
      <c r="N1213" s="56" t="s">
        <v>52</v>
      </c>
      <c r="O1213" s="56">
        <v>44.2</v>
      </c>
      <c r="P1213" s="56">
        <v>448</v>
      </c>
      <c r="Q1213" s="56">
        <v>14.7</v>
      </c>
      <c r="R1213" s="56" t="s">
        <v>53</v>
      </c>
      <c r="U1213" s="56">
        <v>13.3</v>
      </c>
      <c r="V1213" s="56" t="s">
        <v>53</v>
      </c>
      <c r="W1213" s="56">
        <v>10.1</v>
      </c>
      <c r="X1213" s="56" t="s">
        <v>53</v>
      </c>
      <c r="Y1213" s="56">
        <v>7.6</v>
      </c>
      <c r="Z1213" s="56" t="s">
        <v>53</v>
      </c>
      <c r="AA1213" s="56">
        <v>4.0999999999999996</v>
      </c>
      <c r="AB1213" s="56" t="s">
        <v>53</v>
      </c>
      <c r="AC1213" s="56">
        <v>8.4</v>
      </c>
      <c r="AD1213" s="56" t="s">
        <v>53</v>
      </c>
      <c r="AF1213" s="56">
        <v>701</v>
      </c>
      <c r="AG1213" s="56" t="s">
        <v>2148</v>
      </c>
      <c r="AH1213" s="56">
        <v>701</v>
      </c>
      <c r="AI1213" s="56" t="s">
        <v>2148</v>
      </c>
      <c r="AJ1213" s="56">
        <v>448</v>
      </c>
      <c r="AL1213" s="56">
        <v>801</v>
      </c>
      <c r="AM1213" s="56" t="s">
        <v>2148</v>
      </c>
      <c r="AP1213" s="56">
        <v>801</v>
      </c>
      <c r="AQ1213" s="56" t="s">
        <v>2148</v>
      </c>
      <c r="AR1213" s="56">
        <v>801</v>
      </c>
      <c r="AS1213" s="56" t="s">
        <v>2148</v>
      </c>
      <c r="AT1213" s="56">
        <v>801</v>
      </c>
      <c r="AU1213" s="56" t="s">
        <v>2148</v>
      </c>
      <c r="AV1213" s="56">
        <v>801</v>
      </c>
      <c r="AW1213" s="56" t="s">
        <v>2148</v>
      </c>
      <c r="AX1213" s="56">
        <v>801</v>
      </c>
      <c r="AY1213" s="56" t="s">
        <v>2148</v>
      </c>
      <c r="AZ1213" s="56">
        <v>1300.5</v>
      </c>
      <c r="BB1213" s="56">
        <v>1300.5</v>
      </c>
    </row>
    <row r="1214" spans="1:54" ht="16" x14ac:dyDescent="0.2">
      <c r="A1214" s="56">
        <v>1213</v>
      </c>
      <c r="B1214" s="56" t="s">
        <v>56</v>
      </c>
      <c r="C1214" s="56" t="s">
        <v>56</v>
      </c>
      <c r="D1214" s="56" t="s">
        <v>1220</v>
      </c>
      <c r="E1214" s="56" t="s">
        <v>109</v>
      </c>
      <c r="F1214" s="56" t="s">
        <v>47</v>
      </c>
      <c r="G1214" s="56" t="s">
        <v>84</v>
      </c>
      <c r="H1214" s="56" t="s">
        <v>82</v>
      </c>
      <c r="I1214" s="56" t="s">
        <v>59</v>
      </c>
      <c r="J1214" s="56" t="s">
        <v>64</v>
      </c>
      <c r="K1214" s="56">
        <v>19.899999999999999</v>
      </c>
      <c r="L1214" s="56">
        <v>616</v>
      </c>
      <c r="M1214" s="56">
        <v>8</v>
      </c>
      <c r="N1214" s="56" t="s">
        <v>52</v>
      </c>
      <c r="O1214" s="56">
        <v>2.4</v>
      </c>
      <c r="P1214" s="56" t="s">
        <v>53</v>
      </c>
      <c r="Q1214" s="56">
        <v>2.9</v>
      </c>
      <c r="R1214" s="56" t="s">
        <v>53</v>
      </c>
      <c r="S1214" s="56">
        <v>3.6</v>
      </c>
      <c r="T1214" s="56" t="s">
        <v>53</v>
      </c>
      <c r="U1214" s="56">
        <v>1.7</v>
      </c>
      <c r="V1214" s="56" t="s">
        <v>53</v>
      </c>
      <c r="W1214" s="56">
        <v>6.1</v>
      </c>
      <c r="X1214" s="56" t="s">
        <v>53</v>
      </c>
      <c r="Y1214" s="56">
        <v>29.1</v>
      </c>
      <c r="Z1214" s="56" t="s">
        <v>53</v>
      </c>
      <c r="AA1214" s="56">
        <v>2.2999999999999998</v>
      </c>
      <c r="AB1214" s="56" t="s">
        <v>53</v>
      </c>
      <c r="AC1214" s="56">
        <v>28.9</v>
      </c>
      <c r="AD1214" s="56" t="s">
        <v>53</v>
      </c>
      <c r="AF1214" s="56">
        <v>616</v>
      </c>
      <c r="AH1214" s="56">
        <v>701</v>
      </c>
      <c r="AI1214" s="56" t="s">
        <v>2148</v>
      </c>
      <c r="AJ1214" s="56">
        <v>801</v>
      </c>
      <c r="AK1214" s="56" t="s">
        <v>2148</v>
      </c>
      <c r="AL1214" s="56">
        <v>801</v>
      </c>
      <c r="AM1214" s="56" t="s">
        <v>2148</v>
      </c>
      <c r="AN1214" s="56">
        <v>801</v>
      </c>
      <c r="AO1214" s="56" t="s">
        <v>2148</v>
      </c>
      <c r="AP1214" s="56">
        <v>801</v>
      </c>
      <c r="AQ1214" s="56" t="s">
        <v>2148</v>
      </c>
      <c r="AR1214" s="56">
        <v>801</v>
      </c>
      <c r="AS1214" s="56" t="s">
        <v>2148</v>
      </c>
      <c r="AT1214" s="56">
        <v>801</v>
      </c>
      <c r="AU1214" s="56" t="s">
        <v>2148</v>
      </c>
      <c r="AV1214" s="56">
        <v>801</v>
      </c>
      <c r="AW1214" s="56" t="s">
        <v>2148</v>
      </c>
      <c r="AX1214" s="56">
        <v>801</v>
      </c>
      <c r="AY1214" s="56" t="s">
        <v>2148</v>
      </c>
      <c r="AZ1214" s="56">
        <v>1300.5</v>
      </c>
      <c r="BB1214" s="56">
        <v>1300.5</v>
      </c>
    </row>
    <row r="1215" spans="1:54" ht="16" x14ac:dyDescent="0.2">
      <c r="A1215" s="56">
        <v>1214</v>
      </c>
      <c r="B1215" s="56" t="s">
        <v>56</v>
      </c>
      <c r="D1215" s="56" t="s">
        <v>583</v>
      </c>
      <c r="E1215" s="56" t="s">
        <v>291</v>
      </c>
      <c r="F1215" s="56" t="s">
        <v>170</v>
      </c>
      <c r="G1215" s="56" t="s">
        <v>84</v>
      </c>
      <c r="H1215" s="56" t="s">
        <v>82</v>
      </c>
      <c r="I1215" s="56" t="s">
        <v>59</v>
      </c>
      <c r="J1215" s="56" t="s">
        <v>64</v>
      </c>
      <c r="K1215" s="56">
        <v>8.6999999999999993</v>
      </c>
      <c r="L1215" s="56" t="s">
        <v>52</v>
      </c>
      <c r="M1215" s="56">
        <v>4.0999999999999996</v>
      </c>
      <c r="N1215" s="56" t="s">
        <v>52</v>
      </c>
      <c r="O1215" s="56">
        <v>2.1</v>
      </c>
      <c r="P1215" s="56" t="s">
        <v>53</v>
      </c>
      <c r="Q1215" s="56">
        <v>11.1</v>
      </c>
      <c r="R1215" s="56" t="s">
        <v>53</v>
      </c>
      <c r="S1215" s="56">
        <v>13.7</v>
      </c>
      <c r="T1215" s="56" t="s">
        <v>53</v>
      </c>
      <c r="U1215" s="56">
        <v>1.6</v>
      </c>
      <c r="V1215" s="56" t="s">
        <v>53</v>
      </c>
      <c r="W1215" s="56">
        <v>6</v>
      </c>
      <c r="X1215" s="56" t="s">
        <v>53</v>
      </c>
      <c r="Y1215" s="56">
        <v>51.5</v>
      </c>
      <c r="Z1215" s="56" t="s">
        <v>53</v>
      </c>
      <c r="AA1215" s="56">
        <v>2.8</v>
      </c>
      <c r="AB1215" s="56" t="s">
        <v>53</v>
      </c>
      <c r="AC1215" s="56">
        <v>39.799999999999997</v>
      </c>
      <c r="AD1215" s="56" t="s">
        <v>53</v>
      </c>
      <c r="AF1215" s="56">
        <v>701</v>
      </c>
      <c r="AG1215" s="56" t="s">
        <v>2148</v>
      </c>
      <c r="AH1215" s="56">
        <v>701</v>
      </c>
      <c r="AI1215" s="56" t="s">
        <v>2148</v>
      </c>
      <c r="AJ1215" s="56">
        <v>801</v>
      </c>
      <c r="AK1215" s="56" t="s">
        <v>2148</v>
      </c>
      <c r="AL1215" s="56">
        <v>801</v>
      </c>
      <c r="AM1215" s="56" t="s">
        <v>2148</v>
      </c>
      <c r="AN1215" s="56">
        <v>801</v>
      </c>
      <c r="AO1215" s="56" t="s">
        <v>2148</v>
      </c>
      <c r="AP1215" s="56">
        <v>801</v>
      </c>
      <c r="AQ1215" s="56" t="s">
        <v>2148</v>
      </c>
      <c r="AR1215" s="56">
        <v>801</v>
      </c>
      <c r="AS1215" s="56" t="s">
        <v>2148</v>
      </c>
      <c r="AT1215" s="56">
        <v>801</v>
      </c>
      <c r="AU1215" s="56" t="s">
        <v>2148</v>
      </c>
      <c r="AV1215" s="56">
        <v>801</v>
      </c>
      <c r="AW1215" s="56" t="s">
        <v>2148</v>
      </c>
      <c r="AX1215" s="56">
        <v>801</v>
      </c>
      <c r="AY1215" s="56" t="s">
        <v>2148</v>
      </c>
      <c r="AZ1215" s="56">
        <v>1300.5</v>
      </c>
    </row>
    <row r="1216" spans="1:54" ht="16" x14ac:dyDescent="0.2">
      <c r="A1216" s="56">
        <v>1215</v>
      </c>
      <c r="B1216" s="56" t="s">
        <v>56</v>
      </c>
      <c r="C1216" s="56" t="s">
        <v>56</v>
      </c>
      <c r="D1216" s="56" t="s">
        <v>864</v>
      </c>
      <c r="E1216" s="56" t="s">
        <v>650</v>
      </c>
      <c r="F1216" s="56" t="s">
        <v>76</v>
      </c>
      <c r="G1216" s="56" t="s">
        <v>58</v>
      </c>
      <c r="H1216" s="56" t="s">
        <v>49</v>
      </c>
      <c r="I1216" s="56" t="s">
        <v>59</v>
      </c>
      <c r="J1216" s="56" t="s">
        <v>51</v>
      </c>
      <c r="K1216" s="56">
        <v>12.5</v>
      </c>
      <c r="L1216" s="56" t="s">
        <v>52</v>
      </c>
      <c r="M1216" s="56">
        <v>8.5</v>
      </c>
      <c r="N1216" s="56" t="s">
        <v>52</v>
      </c>
      <c r="O1216" s="56">
        <v>6.7</v>
      </c>
      <c r="P1216" s="56" t="s">
        <v>53</v>
      </c>
      <c r="Q1216" s="56">
        <v>5.0999999999999996</v>
      </c>
      <c r="R1216" s="56" t="s">
        <v>53</v>
      </c>
      <c r="S1216" s="56">
        <v>17.899999999999999</v>
      </c>
      <c r="T1216" s="56">
        <v>748</v>
      </c>
      <c r="U1216" s="56">
        <v>7.4</v>
      </c>
      <c r="V1216" s="56" t="s">
        <v>53</v>
      </c>
      <c r="W1216" s="56">
        <v>5.7</v>
      </c>
      <c r="X1216" s="56" t="s">
        <v>53</v>
      </c>
      <c r="Y1216" s="56">
        <v>20</v>
      </c>
      <c r="Z1216" s="56" t="s">
        <v>53</v>
      </c>
      <c r="AA1216" s="56">
        <v>38.299999999999997</v>
      </c>
      <c r="AB1216" s="56">
        <v>451</v>
      </c>
      <c r="AC1216" s="56">
        <v>12.3</v>
      </c>
      <c r="AD1216" s="56" t="s">
        <v>53</v>
      </c>
      <c r="AF1216" s="56">
        <v>701</v>
      </c>
      <c r="AG1216" s="56" t="s">
        <v>2148</v>
      </c>
      <c r="AH1216" s="56">
        <v>701</v>
      </c>
      <c r="AI1216" s="56" t="s">
        <v>2148</v>
      </c>
      <c r="AJ1216" s="56">
        <v>801</v>
      </c>
      <c r="AK1216" s="56" t="s">
        <v>2148</v>
      </c>
      <c r="AL1216" s="56">
        <v>801</v>
      </c>
      <c r="AM1216" s="56" t="s">
        <v>2148</v>
      </c>
      <c r="AN1216" s="56">
        <v>748</v>
      </c>
      <c r="AP1216" s="56">
        <v>801</v>
      </c>
      <c r="AQ1216" s="56" t="s">
        <v>2148</v>
      </c>
      <c r="AR1216" s="56">
        <v>801</v>
      </c>
      <c r="AS1216" s="56" t="s">
        <v>2148</v>
      </c>
      <c r="AT1216" s="56">
        <v>801</v>
      </c>
      <c r="AU1216" s="56" t="s">
        <v>2148</v>
      </c>
      <c r="AV1216" s="56">
        <v>451</v>
      </c>
      <c r="AX1216" s="56">
        <v>801</v>
      </c>
      <c r="AY1216" s="56" t="s">
        <v>2148</v>
      </c>
      <c r="AZ1216" s="56">
        <v>1300.5</v>
      </c>
      <c r="BB1216" s="56">
        <v>1300.5</v>
      </c>
    </row>
    <row r="1217" spans="1:55" ht="16" x14ac:dyDescent="0.2">
      <c r="A1217" s="56">
        <v>1216</v>
      </c>
      <c r="B1217" s="56" t="s">
        <v>56</v>
      </c>
      <c r="C1217" s="56" t="s">
        <v>65</v>
      </c>
      <c r="D1217" s="56" t="s">
        <v>1003</v>
      </c>
      <c r="E1217" s="56" t="s">
        <v>340</v>
      </c>
      <c r="F1217" s="56" t="s">
        <v>76</v>
      </c>
      <c r="G1217" s="56" t="s">
        <v>77</v>
      </c>
      <c r="H1217" s="56" t="s">
        <v>49</v>
      </c>
      <c r="I1217" s="56" t="s">
        <v>59</v>
      </c>
      <c r="J1217" s="56" t="s">
        <v>51</v>
      </c>
      <c r="K1217" s="56">
        <v>14.9</v>
      </c>
      <c r="L1217" s="56" t="s">
        <v>52</v>
      </c>
      <c r="M1217" s="56">
        <v>33.4</v>
      </c>
      <c r="N1217" s="56">
        <v>429</v>
      </c>
      <c r="O1217" s="56">
        <v>11.6</v>
      </c>
      <c r="P1217" s="56" t="s">
        <v>53</v>
      </c>
      <c r="Q1217" s="56">
        <v>3.6</v>
      </c>
      <c r="R1217" s="56" t="s">
        <v>53</v>
      </c>
      <c r="S1217" s="56">
        <v>1.7</v>
      </c>
      <c r="T1217" s="56" t="s">
        <v>53</v>
      </c>
      <c r="U1217" s="56">
        <v>1.8</v>
      </c>
      <c r="V1217" s="56" t="s">
        <v>53</v>
      </c>
      <c r="W1217" s="56">
        <v>6.2</v>
      </c>
      <c r="X1217" s="56" t="s">
        <v>53</v>
      </c>
      <c r="Y1217" s="56">
        <v>30.4</v>
      </c>
      <c r="Z1217" s="56" t="s">
        <v>53</v>
      </c>
      <c r="AA1217" s="56">
        <v>4.5</v>
      </c>
      <c r="AB1217" s="56" t="s">
        <v>53</v>
      </c>
      <c r="AC1217" s="56">
        <v>30</v>
      </c>
      <c r="AD1217" s="56" t="s">
        <v>53</v>
      </c>
      <c r="AF1217" s="56">
        <v>701</v>
      </c>
      <c r="AG1217" s="56" t="s">
        <v>2148</v>
      </c>
      <c r="AH1217" s="56">
        <v>429</v>
      </c>
      <c r="AJ1217" s="56">
        <v>801</v>
      </c>
      <c r="AK1217" s="56" t="s">
        <v>2148</v>
      </c>
      <c r="AL1217" s="56">
        <v>801</v>
      </c>
      <c r="AM1217" s="56" t="s">
        <v>2148</v>
      </c>
      <c r="AN1217" s="56">
        <v>801</v>
      </c>
      <c r="AO1217" s="56" t="s">
        <v>2148</v>
      </c>
      <c r="AP1217" s="56">
        <v>801</v>
      </c>
      <c r="AQ1217" s="56" t="s">
        <v>2148</v>
      </c>
      <c r="AR1217" s="56">
        <v>801</v>
      </c>
      <c r="AS1217" s="56" t="s">
        <v>2148</v>
      </c>
      <c r="AT1217" s="56">
        <v>801</v>
      </c>
      <c r="AU1217" s="56" t="s">
        <v>2148</v>
      </c>
      <c r="AV1217" s="56">
        <v>801</v>
      </c>
      <c r="AW1217" s="56" t="s">
        <v>2148</v>
      </c>
      <c r="AX1217" s="56">
        <v>801</v>
      </c>
      <c r="AY1217" s="56" t="s">
        <v>2148</v>
      </c>
      <c r="AZ1217" s="56">
        <v>1300.5</v>
      </c>
      <c r="BB1217" s="56">
        <v>1100.5</v>
      </c>
    </row>
    <row r="1218" spans="1:55" ht="16" x14ac:dyDescent="0.2">
      <c r="A1218" s="56">
        <v>1217</v>
      </c>
      <c r="B1218" s="56" t="s">
        <v>56</v>
      </c>
      <c r="C1218" s="56" t="s">
        <v>56</v>
      </c>
      <c r="D1218" s="56" t="s">
        <v>554</v>
      </c>
      <c r="E1218" s="56" t="s">
        <v>291</v>
      </c>
      <c r="F1218" s="56" t="s">
        <v>170</v>
      </c>
      <c r="G1218" s="56" t="s">
        <v>58</v>
      </c>
      <c r="H1218" s="56" t="s">
        <v>62</v>
      </c>
      <c r="I1218" s="56" t="s">
        <v>50</v>
      </c>
      <c r="J1218" s="56" t="s">
        <v>103</v>
      </c>
      <c r="K1218" s="56">
        <v>8.4</v>
      </c>
      <c r="L1218" s="56" t="s">
        <v>52</v>
      </c>
      <c r="M1218" s="56">
        <v>10.8</v>
      </c>
      <c r="N1218" s="56" t="s">
        <v>52</v>
      </c>
      <c r="O1218" s="56">
        <v>36.700000000000003</v>
      </c>
      <c r="P1218" s="56">
        <v>549</v>
      </c>
      <c r="Q1218" s="56">
        <v>4.5999999999999996</v>
      </c>
      <c r="R1218" s="56" t="s">
        <v>53</v>
      </c>
      <c r="S1218" s="56">
        <v>1.8</v>
      </c>
      <c r="T1218" s="56" t="s">
        <v>53</v>
      </c>
      <c r="U1218" s="56">
        <v>6.1</v>
      </c>
      <c r="V1218" s="56" t="s">
        <v>53</v>
      </c>
      <c r="W1218" s="56">
        <v>10.1</v>
      </c>
      <c r="X1218" s="56" t="s">
        <v>53</v>
      </c>
      <c r="Y1218" s="56">
        <v>18.399999999999999</v>
      </c>
      <c r="Z1218" s="56" t="s">
        <v>53</v>
      </c>
      <c r="AA1218" s="56">
        <v>3</v>
      </c>
      <c r="AB1218" s="56" t="s">
        <v>53</v>
      </c>
      <c r="AC1218" s="56">
        <v>20.6</v>
      </c>
      <c r="AD1218" s="56" t="s">
        <v>53</v>
      </c>
      <c r="AF1218" s="56">
        <v>701</v>
      </c>
      <c r="AG1218" s="56" t="s">
        <v>2148</v>
      </c>
      <c r="AH1218" s="56">
        <v>701</v>
      </c>
      <c r="AI1218" s="56" t="s">
        <v>2148</v>
      </c>
      <c r="AJ1218" s="56">
        <v>549</v>
      </c>
      <c r="AL1218" s="56">
        <v>801</v>
      </c>
      <c r="AM1218" s="56" t="s">
        <v>2148</v>
      </c>
      <c r="AN1218" s="56">
        <v>801</v>
      </c>
      <c r="AO1218" s="56" t="s">
        <v>2148</v>
      </c>
      <c r="AP1218" s="56">
        <v>801</v>
      </c>
      <c r="AQ1218" s="56" t="s">
        <v>2148</v>
      </c>
      <c r="AR1218" s="56">
        <v>801</v>
      </c>
      <c r="AS1218" s="56" t="s">
        <v>2148</v>
      </c>
      <c r="AT1218" s="56">
        <v>801</v>
      </c>
      <c r="AU1218" s="56" t="s">
        <v>2148</v>
      </c>
      <c r="AV1218" s="56">
        <v>801</v>
      </c>
      <c r="AW1218" s="56" t="s">
        <v>2148</v>
      </c>
      <c r="AX1218" s="56">
        <v>801</v>
      </c>
      <c r="AY1218" s="56" t="s">
        <v>2148</v>
      </c>
      <c r="AZ1218" s="56">
        <v>1300.5</v>
      </c>
      <c r="BB1218" s="56">
        <v>1300.5</v>
      </c>
    </row>
    <row r="1219" spans="1:55" ht="16" x14ac:dyDescent="0.2">
      <c r="A1219" s="56">
        <v>1218</v>
      </c>
      <c r="B1219" s="56" t="s">
        <v>56</v>
      </c>
      <c r="C1219" s="56" t="s">
        <v>56</v>
      </c>
      <c r="D1219" s="56" t="s">
        <v>360</v>
      </c>
      <c r="E1219" s="56" t="s">
        <v>160</v>
      </c>
      <c r="F1219" s="56" t="s">
        <v>47</v>
      </c>
      <c r="G1219" s="56" t="s">
        <v>77</v>
      </c>
      <c r="H1219" s="56" t="s">
        <v>49</v>
      </c>
      <c r="I1219" s="56" t="s">
        <v>59</v>
      </c>
      <c r="J1219" s="56" t="s">
        <v>64</v>
      </c>
      <c r="K1219" s="56">
        <v>6.7</v>
      </c>
      <c r="L1219" s="56" t="s">
        <v>52</v>
      </c>
      <c r="M1219" s="56">
        <v>10.9</v>
      </c>
      <c r="N1219" s="56" t="s">
        <v>52</v>
      </c>
      <c r="O1219" s="56">
        <v>4.7</v>
      </c>
      <c r="P1219" s="56" t="s">
        <v>53</v>
      </c>
      <c r="Q1219" s="56">
        <v>16.600000000000001</v>
      </c>
      <c r="R1219" s="56">
        <v>772</v>
      </c>
      <c r="S1219" s="56">
        <v>4.2</v>
      </c>
      <c r="T1219" s="56" t="s">
        <v>53</v>
      </c>
      <c r="U1219" s="56">
        <v>27.5</v>
      </c>
      <c r="V1219" s="56">
        <v>621</v>
      </c>
      <c r="W1219" s="56">
        <v>33.5</v>
      </c>
      <c r="X1219" s="56">
        <v>570</v>
      </c>
      <c r="Y1219" s="56">
        <v>29.2</v>
      </c>
      <c r="Z1219" s="56" t="s">
        <v>53</v>
      </c>
      <c r="AA1219" s="56">
        <v>6.7</v>
      </c>
      <c r="AB1219" s="56" t="s">
        <v>53</v>
      </c>
      <c r="AC1219" s="56">
        <v>41.5</v>
      </c>
      <c r="AD1219" s="56" t="s">
        <v>53</v>
      </c>
      <c r="AF1219" s="56">
        <v>701</v>
      </c>
      <c r="AG1219" s="56" t="s">
        <v>2148</v>
      </c>
      <c r="AH1219" s="56">
        <v>701</v>
      </c>
      <c r="AI1219" s="56" t="s">
        <v>2148</v>
      </c>
      <c r="AJ1219" s="56">
        <v>801</v>
      </c>
      <c r="AK1219" s="56" t="s">
        <v>2148</v>
      </c>
      <c r="AL1219" s="56">
        <v>772</v>
      </c>
      <c r="AN1219" s="56">
        <v>801</v>
      </c>
      <c r="AO1219" s="56" t="s">
        <v>2148</v>
      </c>
      <c r="AP1219" s="56">
        <v>621</v>
      </c>
      <c r="AR1219" s="56">
        <v>570</v>
      </c>
      <c r="AT1219" s="56">
        <v>801</v>
      </c>
      <c r="AU1219" s="56" t="s">
        <v>2148</v>
      </c>
      <c r="AV1219" s="56">
        <v>801</v>
      </c>
      <c r="AW1219" s="56" t="s">
        <v>2148</v>
      </c>
      <c r="AX1219" s="56">
        <v>801</v>
      </c>
      <c r="AY1219" s="56" t="s">
        <v>2148</v>
      </c>
      <c r="AZ1219" s="56">
        <v>1300.5</v>
      </c>
      <c r="BB1219" s="56">
        <v>1300.5</v>
      </c>
    </row>
    <row r="1220" spans="1:55" ht="16" x14ac:dyDescent="0.2">
      <c r="A1220" s="56">
        <v>1219</v>
      </c>
      <c r="B1220" s="56" t="s">
        <v>56</v>
      </c>
      <c r="C1220" s="56" t="s">
        <v>55</v>
      </c>
      <c r="D1220" s="56" t="s">
        <v>227</v>
      </c>
      <c r="E1220" s="56" t="s">
        <v>46</v>
      </c>
      <c r="F1220" s="56" t="s">
        <v>47</v>
      </c>
      <c r="G1220" s="56" t="s">
        <v>77</v>
      </c>
      <c r="H1220" s="56" t="s">
        <v>49</v>
      </c>
      <c r="I1220" s="56" t="s">
        <v>59</v>
      </c>
      <c r="J1220" s="56" t="s">
        <v>64</v>
      </c>
      <c r="K1220" s="56">
        <v>5.6</v>
      </c>
      <c r="L1220" s="56" t="s">
        <v>52</v>
      </c>
      <c r="M1220" s="56">
        <v>20</v>
      </c>
      <c r="N1220" s="56">
        <v>655</v>
      </c>
      <c r="O1220" s="56">
        <v>9.4</v>
      </c>
      <c r="P1220" s="56" t="s">
        <v>53</v>
      </c>
      <c r="Q1220" s="56">
        <v>4.9000000000000004</v>
      </c>
      <c r="R1220" s="56" t="s">
        <v>53</v>
      </c>
      <c r="Y1220" s="56">
        <v>43.6</v>
      </c>
      <c r="Z1220" s="56" t="s">
        <v>53</v>
      </c>
      <c r="AA1220" s="56">
        <v>19.399999999999999</v>
      </c>
      <c r="AB1220" s="56">
        <v>736</v>
      </c>
      <c r="AC1220" s="56">
        <v>32.799999999999997</v>
      </c>
      <c r="AD1220" s="56" t="s">
        <v>53</v>
      </c>
      <c r="AF1220" s="56">
        <v>701</v>
      </c>
      <c r="AG1220" s="56" t="s">
        <v>2148</v>
      </c>
      <c r="AH1220" s="56">
        <v>655</v>
      </c>
      <c r="AJ1220" s="56">
        <v>801</v>
      </c>
      <c r="AK1220" s="56" t="s">
        <v>2148</v>
      </c>
      <c r="AL1220" s="56">
        <v>801</v>
      </c>
      <c r="AM1220" s="56" t="s">
        <v>2148</v>
      </c>
      <c r="AT1220" s="56">
        <v>801</v>
      </c>
      <c r="AU1220" s="56" t="s">
        <v>2148</v>
      </c>
      <c r="AV1220" s="56">
        <v>736</v>
      </c>
      <c r="AX1220" s="56">
        <v>801</v>
      </c>
      <c r="AY1220" s="56" t="s">
        <v>2148</v>
      </c>
      <c r="AZ1220" s="56">
        <v>1300.5</v>
      </c>
      <c r="BB1220" s="56">
        <v>1401</v>
      </c>
      <c r="BC1220" s="56" t="s">
        <v>2148</v>
      </c>
    </row>
    <row r="1221" spans="1:55" ht="16" x14ac:dyDescent="0.2">
      <c r="A1221" s="56">
        <v>1220</v>
      </c>
      <c r="B1221" s="56" t="s">
        <v>56</v>
      </c>
      <c r="D1221" s="56" t="s">
        <v>707</v>
      </c>
      <c r="E1221" s="56" t="s">
        <v>278</v>
      </c>
      <c r="F1221" s="56" t="s">
        <v>76</v>
      </c>
      <c r="G1221" s="56" t="s">
        <v>84</v>
      </c>
      <c r="H1221" s="56" t="s">
        <v>49</v>
      </c>
      <c r="I1221" s="56" t="s">
        <v>59</v>
      </c>
      <c r="J1221" s="56" t="s">
        <v>64</v>
      </c>
      <c r="K1221" s="56">
        <v>10.199999999999999</v>
      </c>
      <c r="L1221" s="56" t="s">
        <v>52</v>
      </c>
      <c r="M1221" s="56">
        <v>6.2</v>
      </c>
      <c r="N1221" s="56" t="s">
        <v>52</v>
      </c>
      <c r="O1221" s="56">
        <v>3.1</v>
      </c>
      <c r="P1221" s="56" t="s">
        <v>53</v>
      </c>
      <c r="Q1221" s="56">
        <v>4.5999999999999996</v>
      </c>
      <c r="R1221" s="56" t="s">
        <v>53</v>
      </c>
      <c r="S1221" s="56">
        <v>65.2</v>
      </c>
      <c r="T1221" s="56">
        <v>357</v>
      </c>
      <c r="U1221" s="56">
        <v>1</v>
      </c>
      <c r="V1221" s="56" t="s">
        <v>53</v>
      </c>
      <c r="W1221" s="56">
        <v>5.5</v>
      </c>
      <c r="X1221" s="56" t="s">
        <v>53</v>
      </c>
      <c r="Y1221" s="56">
        <v>36.799999999999997</v>
      </c>
      <c r="Z1221" s="56" t="s">
        <v>53</v>
      </c>
      <c r="AA1221" s="56">
        <v>6.6</v>
      </c>
      <c r="AB1221" s="56" t="s">
        <v>53</v>
      </c>
      <c r="AC1221" s="56">
        <v>39.700000000000003</v>
      </c>
      <c r="AD1221" s="56" t="s">
        <v>53</v>
      </c>
      <c r="AF1221" s="56">
        <v>701</v>
      </c>
      <c r="AG1221" s="56" t="s">
        <v>2148</v>
      </c>
      <c r="AH1221" s="56">
        <v>701</v>
      </c>
      <c r="AI1221" s="56" t="s">
        <v>2148</v>
      </c>
      <c r="AJ1221" s="56">
        <v>801</v>
      </c>
      <c r="AK1221" s="56" t="s">
        <v>2148</v>
      </c>
      <c r="AL1221" s="56">
        <v>801</v>
      </c>
      <c r="AM1221" s="56" t="s">
        <v>2148</v>
      </c>
      <c r="AN1221" s="56">
        <v>357</v>
      </c>
      <c r="AP1221" s="56">
        <v>801</v>
      </c>
      <c r="AQ1221" s="56" t="s">
        <v>2148</v>
      </c>
      <c r="AR1221" s="56">
        <v>801</v>
      </c>
      <c r="AS1221" s="56" t="s">
        <v>2148</v>
      </c>
      <c r="AT1221" s="56">
        <v>801</v>
      </c>
      <c r="AU1221" s="56" t="s">
        <v>2148</v>
      </c>
      <c r="AV1221" s="56">
        <v>801</v>
      </c>
      <c r="AW1221" s="56" t="s">
        <v>2148</v>
      </c>
      <c r="AX1221" s="56">
        <v>801</v>
      </c>
      <c r="AY1221" s="56" t="s">
        <v>2148</v>
      </c>
      <c r="AZ1221" s="56">
        <v>1300.5</v>
      </c>
    </row>
    <row r="1222" spans="1:55" ht="16" x14ac:dyDescent="0.2">
      <c r="A1222" s="56">
        <v>1221</v>
      </c>
      <c r="B1222" s="56" t="s">
        <v>56</v>
      </c>
      <c r="C1222" s="56" t="s">
        <v>65</v>
      </c>
      <c r="D1222" s="56" t="s">
        <v>366</v>
      </c>
      <c r="E1222" s="56" t="s">
        <v>80</v>
      </c>
      <c r="F1222" s="56" t="s">
        <v>69</v>
      </c>
      <c r="G1222" s="56" t="s">
        <v>84</v>
      </c>
      <c r="H1222" s="56" t="s">
        <v>49</v>
      </c>
      <c r="I1222" s="56" t="s">
        <v>63</v>
      </c>
      <c r="J1222" s="56" t="s">
        <v>64</v>
      </c>
      <c r="K1222" s="56">
        <v>6.8</v>
      </c>
      <c r="L1222" s="56" t="s">
        <v>52</v>
      </c>
      <c r="M1222" s="56">
        <v>4.7</v>
      </c>
      <c r="N1222" s="56" t="s">
        <v>52</v>
      </c>
      <c r="O1222" s="56">
        <v>5.3</v>
      </c>
      <c r="P1222" s="56" t="s">
        <v>53</v>
      </c>
      <c r="Q1222" s="56">
        <v>6.8</v>
      </c>
      <c r="R1222" s="56" t="s">
        <v>53</v>
      </c>
      <c r="S1222" s="56">
        <v>41.5</v>
      </c>
      <c r="T1222" s="56">
        <v>487</v>
      </c>
      <c r="U1222" s="56">
        <v>60.4</v>
      </c>
      <c r="V1222" s="56">
        <v>340</v>
      </c>
      <c r="W1222" s="56">
        <v>64.2</v>
      </c>
      <c r="X1222" s="56">
        <v>309</v>
      </c>
      <c r="Y1222" s="56">
        <v>21.9</v>
      </c>
      <c r="Z1222" s="56" t="s">
        <v>53</v>
      </c>
      <c r="AA1222" s="56">
        <v>2.2000000000000002</v>
      </c>
      <c r="AB1222" s="56" t="s">
        <v>53</v>
      </c>
      <c r="AC1222" s="56">
        <v>21.7</v>
      </c>
      <c r="AD1222" s="56" t="s">
        <v>53</v>
      </c>
      <c r="AF1222" s="56">
        <v>701</v>
      </c>
      <c r="AG1222" s="56" t="s">
        <v>2148</v>
      </c>
      <c r="AH1222" s="56">
        <v>701</v>
      </c>
      <c r="AI1222" s="56" t="s">
        <v>2148</v>
      </c>
      <c r="AJ1222" s="56">
        <v>801</v>
      </c>
      <c r="AK1222" s="56" t="s">
        <v>2148</v>
      </c>
      <c r="AL1222" s="56">
        <v>801</v>
      </c>
      <c r="AM1222" s="56" t="s">
        <v>2148</v>
      </c>
      <c r="AN1222" s="56">
        <v>487</v>
      </c>
      <c r="AP1222" s="56">
        <v>340</v>
      </c>
      <c r="AR1222" s="56">
        <v>309</v>
      </c>
      <c r="AT1222" s="56">
        <v>801</v>
      </c>
      <c r="AU1222" s="56" t="s">
        <v>2148</v>
      </c>
      <c r="AV1222" s="56">
        <v>801</v>
      </c>
      <c r="AW1222" s="56" t="s">
        <v>2148</v>
      </c>
      <c r="AX1222" s="56">
        <v>801</v>
      </c>
      <c r="AY1222" s="56" t="s">
        <v>2148</v>
      </c>
      <c r="AZ1222" s="56">
        <v>1300.5</v>
      </c>
      <c r="BB1222" s="56">
        <v>1100.5</v>
      </c>
    </row>
    <row r="1223" spans="1:55" ht="16" x14ac:dyDescent="0.2">
      <c r="A1223" s="56">
        <v>1222</v>
      </c>
      <c r="B1223" s="56" t="s">
        <v>56</v>
      </c>
      <c r="C1223" s="56" t="s">
        <v>65</v>
      </c>
      <c r="D1223" s="56" t="s">
        <v>561</v>
      </c>
      <c r="E1223" s="56" t="s">
        <v>190</v>
      </c>
      <c r="F1223" s="56" t="s">
        <v>76</v>
      </c>
      <c r="G1223" s="56" t="s">
        <v>58</v>
      </c>
      <c r="H1223" s="56" t="s">
        <v>49</v>
      </c>
      <c r="I1223" s="56" t="s">
        <v>59</v>
      </c>
      <c r="J1223" s="56" t="s">
        <v>51</v>
      </c>
      <c r="K1223" s="56">
        <v>8.5</v>
      </c>
      <c r="L1223" s="56" t="s">
        <v>52</v>
      </c>
      <c r="M1223" s="56">
        <v>4.9000000000000004</v>
      </c>
      <c r="N1223" s="56" t="s">
        <v>52</v>
      </c>
      <c r="O1223" s="56">
        <v>57</v>
      </c>
      <c r="P1223" s="56">
        <v>323</v>
      </c>
      <c r="Q1223" s="56">
        <v>2.6</v>
      </c>
      <c r="R1223" s="56" t="s">
        <v>53</v>
      </c>
      <c r="S1223" s="56">
        <v>8.1999999999999993</v>
      </c>
      <c r="T1223" s="56" t="s">
        <v>53</v>
      </c>
      <c r="U1223" s="56">
        <v>9.3000000000000007</v>
      </c>
      <c r="V1223" s="56" t="s">
        <v>53</v>
      </c>
      <c r="W1223" s="56">
        <v>12.6</v>
      </c>
      <c r="X1223" s="56" t="s">
        <v>53</v>
      </c>
      <c r="Y1223" s="56">
        <v>6</v>
      </c>
      <c r="Z1223" s="56" t="s">
        <v>53</v>
      </c>
      <c r="AA1223" s="56">
        <v>2.2000000000000002</v>
      </c>
      <c r="AB1223" s="56" t="s">
        <v>53</v>
      </c>
      <c r="AC1223" s="56">
        <v>34.9</v>
      </c>
      <c r="AD1223" s="56" t="s">
        <v>53</v>
      </c>
      <c r="AF1223" s="56">
        <v>701</v>
      </c>
      <c r="AG1223" s="56" t="s">
        <v>2148</v>
      </c>
      <c r="AH1223" s="56">
        <v>701</v>
      </c>
      <c r="AI1223" s="56" t="s">
        <v>2148</v>
      </c>
      <c r="AJ1223" s="56">
        <v>323</v>
      </c>
      <c r="AL1223" s="56">
        <v>801</v>
      </c>
      <c r="AM1223" s="56" t="s">
        <v>2148</v>
      </c>
      <c r="AN1223" s="56">
        <v>801</v>
      </c>
      <c r="AO1223" s="56" t="s">
        <v>2148</v>
      </c>
      <c r="AP1223" s="56">
        <v>801</v>
      </c>
      <c r="AQ1223" s="56" t="s">
        <v>2148</v>
      </c>
      <c r="AR1223" s="56">
        <v>801</v>
      </c>
      <c r="AS1223" s="56" t="s">
        <v>2148</v>
      </c>
      <c r="AT1223" s="56">
        <v>801</v>
      </c>
      <c r="AU1223" s="56" t="s">
        <v>2148</v>
      </c>
      <c r="AV1223" s="56">
        <v>801</v>
      </c>
      <c r="AW1223" s="56" t="s">
        <v>2148</v>
      </c>
      <c r="AX1223" s="56">
        <v>801</v>
      </c>
      <c r="AY1223" s="56" t="s">
        <v>2148</v>
      </c>
      <c r="AZ1223" s="56">
        <v>1300.5</v>
      </c>
      <c r="BB1223" s="56">
        <v>1100.5</v>
      </c>
    </row>
    <row r="1224" spans="1:55" ht="16" x14ac:dyDescent="0.2">
      <c r="A1224" s="56">
        <v>1223</v>
      </c>
      <c r="B1224" s="56" t="s">
        <v>56</v>
      </c>
      <c r="C1224" s="56" t="s">
        <v>56</v>
      </c>
      <c r="D1224" s="56" t="s">
        <v>105</v>
      </c>
      <c r="E1224" s="56" t="s">
        <v>75</v>
      </c>
      <c r="F1224" s="56" t="s">
        <v>76</v>
      </c>
      <c r="G1224" s="56" t="s">
        <v>77</v>
      </c>
      <c r="H1224" s="56" t="s">
        <v>62</v>
      </c>
      <c r="I1224" s="56" t="s">
        <v>63</v>
      </c>
      <c r="J1224" s="56" t="s">
        <v>64</v>
      </c>
      <c r="K1224" s="56">
        <v>3.5</v>
      </c>
      <c r="L1224" s="56" t="s">
        <v>52</v>
      </c>
      <c r="M1224" s="56">
        <v>62.2</v>
      </c>
      <c r="N1224" s="56">
        <v>181</v>
      </c>
      <c r="O1224" s="56">
        <v>11.1</v>
      </c>
      <c r="P1224" s="56" t="s">
        <v>53</v>
      </c>
      <c r="Q1224" s="56">
        <v>1.5</v>
      </c>
      <c r="R1224" s="56" t="s">
        <v>53</v>
      </c>
      <c r="S1224" s="56">
        <v>5</v>
      </c>
      <c r="T1224" s="56" t="s">
        <v>53</v>
      </c>
      <c r="U1224" s="56">
        <v>2.2000000000000002</v>
      </c>
      <c r="V1224" s="56" t="s">
        <v>53</v>
      </c>
      <c r="W1224" s="56">
        <v>6.8</v>
      </c>
      <c r="X1224" s="56" t="s">
        <v>53</v>
      </c>
      <c r="Y1224" s="56">
        <v>7.9</v>
      </c>
      <c r="Z1224" s="56" t="s">
        <v>53</v>
      </c>
      <c r="AA1224" s="56">
        <v>9.6</v>
      </c>
      <c r="AB1224" s="56" t="s">
        <v>53</v>
      </c>
      <c r="AC1224" s="56">
        <v>10.199999999999999</v>
      </c>
      <c r="AD1224" s="56" t="s">
        <v>53</v>
      </c>
      <c r="AF1224" s="56">
        <v>701</v>
      </c>
      <c r="AG1224" s="56" t="s">
        <v>2148</v>
      </c>
      <c r="AH1224" s="56">
        <v>181</v>
      </c>
      <c r="AJ1224" s="56">
        <v>801</v>
      </c>
      <c r="AK1224" s="56" t="s">
        <v>2148</v>
      </c>
      <c r="AL1224" s="56">
        <v>801</v>
      </c>
      <c r="AM1224" s="56" t="s">
        <v>2148</v>
      </c>
      <c r="AN1224" s="56">
        <v>801</v>
      </c>
      <c r="AO1224" s="56" t="s">
        <v>2148</v>
      </c>
      <c r="AP1224" s="56">
        <v>801</v>
      </c>
      <c r="AQ1224" s="56" t="s">
        <v>2148</v>
      </c>
      <c r="AR1224" s="56">
        <v>801</v>
      </c>
      <c r="AS1224" s="56" t="s">
        <v>2148</v>
      </c>
      <c r="AT1224" s="56">
        <v>801</v>
      </c>
      <c r="AU1224" s="56" t="s">
        <v>2148</v>
      </c>
      <c r="AV1224" s="56">
        <v>801</v>
      </c>
      <c r="AW1224" s="56" t="s">
        <v>2148</v>
      </c>
      <c r="AX1224" s="56">
        <v>801</v>
      </c>
      <c r="AY1224" s="56" t="s">
        <v>2148</v>
      </c>
      <c r="AZ1224" s="56">
        <v>1300.5</v>
      </c>
      <c r="BB1224" s="56">
        <v>1300.5</v>
      </c>
    </row>
    <row r="1225" spans="1:55" ht="16" x14ac:dyDescent="0.2">
      <c r="A1225" s="56">
        <v>1224</v>
      </c>
      <c r="B1225" s="56" t="s">
        <v>56</v>
      </c>
      <c r="C1225" s="56" t="s">
        <v>56</v>
      </c>
      <c r="D1225" s="56" t="s">
        <v>693</v>
      </c>
      <c r="E1225" s="56" t="s">
        <v>130</v>
      </c>
      <c r="F1225" s="56" t="s">
        <v>76</v>
      </c>
      <c r="G1225" s="56" t="s">
        <v>77</v>
      </c>
      <c r="H1225" s="56" t="s">
        <v>49</v>
      </c>
      <c r="I1225" s="56" t="s">
        <v>50</v>
      </c>
      <c r="J1225" s="56" t="s">
        <v>51</v>
      </c>
      <c r="K1225" s="56">
        <v>10</v>
      </c>
      <c r="L1225" s="56" t="s">
        <v>52</v>
      </c>
      <c r="M1225" s="56">
        <v>10.9</v>
      </c>
      <c r="N1225" s="56" t="s">
        <v>52</v>
      </c>
      <c r="O1225" s="56">
        <v>18.2</v>
      </c>
      <c r="P1225" s="56" t="s">
        <v>53</v>
      </c>
      <c r="Q1225" s="56">
        <v>5.4</v>
      </c>
      <c r="R1225" s="56" t="s">
        <v>53</v>
      </c>
      <c r="S1225" s="56">
        <v>13.1</v>
      </c>
      <c r="T1225" s="56" t="s">
        <v>53</v>
      </c>
      <c r="U1225" s="56">
        <v>5.4</v>
      </c>
      <c r="V1225" s="56" t="s">
        <v>53</v>
      </c>
      <c r="W1225" s="56">
        <v>9.1</v>
      </c>
      <c r="X1225" s="56" t="s">
        <v>53</v>
      </c>
      <c r="Y1225" s="56">
        <v>44</v>
      </c>
      <c r="Z1225" s="56" t="s">
        <v>53</v>
      </c>
      <c r="AA1225" s="56">
        <v>1.7</v>
      </c>
      <c r="AB1225" s="56" t="s">
        <v>53</v>
      </c>
      <c r="AC1225" s="56">
        <v>47.4</v>
      </c>
      <c r="AD1225" s="56" t="s">
        <v>694</v>
      </c>
      <c r="AF1225" s="56">
        <v>701</v>
      </c>
      <c r="AG1225" s="56" t="s">
        <v>2148</v>
      </c>
      <c r="AH1225" s="56">
        <v>701</v>
      </c>
      <c r="AI1225" s="56" t="s">
        <v>2148</v>
      </c>
      <c r="AJ1225" s="56">
        <v>801</v>
      </c>
      <c r="AK1225" s="56" t="s">
        <v>2148</v>
      </c>
      <c r="AL1225" s="56">
        <v>801</v>
      </c>
      <c r="AM1225" s="56" t="s">
        <v>2148</v>
      </c>
      <c r="AN1225" s="56">
        <v>801</v>
      </c>
      <c r="AO1225" s="56" t="s">
        <v>2148</v>
      </c>
      <c r="AP1225" s="56">
        <v>801</v>
      </c>
      <c r="AQ1225" s="56" t="s">
        <v>2148</v>
      </c>
      <c r="AR1225" s="56">
        <v>801</v>
      </c>
      <c r="AS1225" s="56" t="s">
        <v>2148</v>
      </c>
      <c r="AT1225" s="56">
        <v>801</v>
      </c>
      <c r="AU1225" s="56" t="s">
        <v>2148</v>
      </c>
      <c r="AV1225" s="56">
        <v>801</v>
      </c>
      <c r="AW1225" s="56" t="s">
        <v>2148</v>
      </c>
      <c r="AX1225" s="56">
        <v>776</v>
      </c>
      <c r="AY1225" s="56" t="s">
        <v>2147</v>
      </c>
      <c r="AZ1225" s="56">
        <v>1300.5</v>
      </c>
      <c r="BB1225" s="56">
        <v>1300.5</v>
      </c>
    </row>
    <row r="1226" spans="1:55" ht="16" x14ac:dyDescent="0.2">
      <c r="A1226" s="56">
        <v>1225</v>
      </c>
      <c r="B1226" s="56" t="s">
        <v>56</v>
      </c>
      <c r="C1226" s="56" t="s">
        <v>56</v>
      </c>
      <c r="D1226" s="56" t="s">
        <v>361</v>
      </c>
      <c r="E1226" s="56" t="s">
        <v>233</v>
      </c>
      <c r="F1226" s="56" t="s">
        <v>76</v>
      </c>
      <c r="G1226" s="56" t="s">
        <v>84</v>
      </c>
      <c r="H1226" s="56" t="s">
        <v>82</v>
      </c>
      <c r="I1226" s="56" t="s">
        <v>59</v>
      </c>
      <c r="J1226" s="56" t="s">
        <v>64</v>
      </c>
      <c r="K1226" s="56">
        <v>6.7</v>
      </c>
      <c r="L1226" s="56" t="s">
        <v>52</v>
      </c>
      <c r="M1226" s="56">
        <v>6.1</v>
      </c>
      <c r="N1226" s="56" t="s">
        <v>52</v>
      </c>
      <c r="O1226" s="56">
        <v>8.6</v>
      </c>
      <c r="P1226" s="56" t="s">
        <v>53</v>
      </c>
      <c r="Q1226" s="56">
        <v>4.9000000000000004</v>
      </c>
      <c r="R1226" s="56" t="s">
        <v>53</v>
      </c>
      <c r="S1226" s="56">
        <v>2.5</v>
      </c>
      <c r="T1226" s="56" t="s">
        <v>53</v>
      </c>
      <c r="U1226" s="56">
        <v>6.5</v>
      </c>
      <c r="V1226" s="56" t="s">
        <v>53</v>
      </c>
      <c r="W1226" s="56">
        <v>12</v>
      </c>
      <c r="X1226" s="56" t="s">
        <v>53</v>
      </c>
      <c r="Y1226" s="56">
        <v>56</v>
      </c>
      <c r="Z1226" s="56">
        <v>749</v>
      </c>
      <c r="AA1226" s="56">
        <v>14.1</v>
      </c>
      <c r="AB1226" s="56" t="s">
        <v>53</v>
      </c>
      <c r="AC1226" s="56">
        <v>42.3</v>
      </c>
      <c r="AD1226" s="56" t="s">
        <v>53</v>
      </c>
      <c r="AF1226" s="56">
        <v>701</v>
      </c>
      <c r="AG1226" s="56" t="s">
        <v>2148</v>
      </c>
      <c r="AH1226" s="56">
        <v>701</v>
      </c>
      <c r="AI1226" s="56" t="s">
        <v>2148</v>
      </c>
      <c r="AJ1226" s="56">
        <v>801</v>
      </c>
      <c r="AK1226" s="56" t="s">
        <v>2148</v>
      </c>
      <c r="AL1226" s="56">
        <v>801</v>
      </c>
      <c r="AM1226" s="56" t="s">
        <v>2148</v>
      </c>
      <c r="AN1226" s="56">
        <v>801</v>
      </c>
      <c r="AO1226" s="56" t="s">
        <v>2148</v>
      </c>
      <c r="AP1226" s="56">
        <v>801</v>
      </c>
      <c r="AQ1226" s="56" t="s">
        <v>2148</v>
      </c>
      <c r="AR1226" s="56">
        <v>801</v>
      </c>
      <c r="AS1226" s="56" t="s">
        <v>2148</v>
      </c>
      <c r="AT1226" s="56">
        <v>749</v>
      </c>
      <c r="AV1226" s="56">
        <v>801</v>
      </c>
      <c r="AW1226" s="56" t="s">
        <v>2148</v>
      </c>
      <c r="AX1226" s="56">
        <v>801</v>
      </c>
      <c r="AY1226" s="56" t="s">
        <v>2148</v>
      </c>
      <c r="AZ1226" s="56">
        <v>1300.5</v>
      </c>
      <c r="BB1226" s="56">
        <v>1300.5</v>
      </c>
    </row>
    <row r="1227" spans="1:55" ht="16" x14ac:dyDescent="0.2">
      <c r="A1227" s="56">
        <v>1226</v>
      </c>
      <c r="B1227" s="56" t="s">
        <v>56</v>
      </c>
      <c r="C1227" s="56" t="s">
        <v>56</v>
      </c>
      <c r="D1227" s="56" t="s">
        <v>517</v>
      </c>
      <c r="E1227" s="56" t="s">
        <v>518</v>
      </c>
      <c r="F1227" s="56" t="s">
        <v>76</v>
      </c>
      <c r="G1227" s="56" t="s">
        <v>84</v>
      </c>
      <c r="H1227" s="56" t="s">
        <v>82</v>
      </c>
      <c r="I1227" s="56" t="s">
        <v>63</v>
      </c>
      <c r="J1227" s="56" t="s">
        <v>64</v>
      </c>
      <c r="K1227" s="56">
        <v>8</v>
      </c>
      <c r="L1227" s="56" t="s">
        <v>52</v>
      </c>
      <c r="M1227" s="56">
        <v>6.4</v>
      </c>
      <c r="N1227" s="56" t="s">
        <v>52</v>
      </c>
      <c r="O1227" s="56">
        <v>1.7</v>
      </c>
      <c r="P1227" s="56" t="s">
        <v>53</v>
      </c>
      <c r="Q1227" s="56">
        <v>1.5</v>
      </c>
      <c r="R1227" s="56" t="s">
        <v>53</v>
      </c>
      <c r="S1227" s="56">
        <v>5.4</v>
      </c>
      <c r="T1227" s="56" t="s">
        <v>53</v>
      </c>
      <c r="U1227" s="56">
        <v>11.2</v>
      </c>
      <c r="V1227" s="56" t="s">
        <v>53</v>
      </c>
      <c r="W1227" s="56">
        <v>14.6</v>
      </c>
      <c r="X1227" s="56" t="s">
        <v>53</v>
      </c>
      <c r="Y1227" s="56">
        <v>23.2</v>
      </c>
      <c r="Z1227" s="56" t="s">
        <v>53</v>
      </c>
      <c r="AA1227" s="56">
        <v>95.8</v>
      </c>
      <c r="AB1227" s="56">
        <v>69</v>
      </c>
      <c r="AC1227" s="56">
        <v>32</v>
      </c>
      <c r="AD1227" s="56" t="s">
        <v>53</v>
      </c>
      <c r="AF1227" s="56">
        <v>701</v>
      </c>
      <c r="AG1227" s="56" t="s">
        <v>2148</v>
      </c>
      <c r="AH1227" s="56">
        <v>701</v>
      </c>
      <c r="AI1227" s="56" t="s">
        <v>2148</v>
      </c>
      <c r="AJ1227" s="56">
        <v>801</v>
      </c>
      <c r="AK1227" s="56" t="s">
        <v>2148</v>
      </c>
      <c r="AL1227" s="56">
        <v>801</v>
      </c>
      <c r="AM1227" s="56" t="s">
        <v>2148</v>
      </c>
      <c r="AN1227" s="56">
        <v>801</v>
      </c>
      <c r="AO1227" s="56" t="s">
        <v>2148</v>
      </c>
      <c r="AP1227" s="56">
        <v>801</v>
      </c>
      <c r="AQ1227" s="56" t="s">
        <v>2148</v>
      </c>
      <c r="AR1227" s="56">
        <v>801</v>
      </c>
      <c r="AS1227" s="56" t="s">
        <v>2148</v>
      </c>
      <c r="AT1227" s="56">
        <v>801</v>
      </c>
      <c r="AU1227" s="56" t="s">
        <v>2148</v>
      </c>
      <c r="AV1227" s="56">
        <v>69</v>
      </c>
      <c r="AX1227" s="56">
        <v>801</v>
      </c>
      <c r="AY1227" s="56" t="s">
        <v>2148</v>
      </c>
      <c r="AZ1227" s="56">
        <v>1300.5</v>
      </c>
      <c r="BB1227" s="56">
        <v>1300.5</v>
      </c>
    </row>
    <row r="1228" spans="1:55" ht="16" x14ac:dyDescent="0.2">
      <c r="A1228" s="56">
        <v>1227</v>
      </c>
      <c r="B1228" s="56" t="s">
        <v>56</v>
      </c>
      <c r="D1228" s="56" t="s">
        <v>1383</v>
      </c>
      <c r="E1228" s="56" t="s">
        <v>291</v>
      </c>
      <c r="F1228" s="56" t="s">
        <v>170</v>
      </c>
      <c r="G1228" s="56" t="s">
        <v>77</v>
      </c>
      <c r="H1228" s="56" t="s">
        <v>62</v>
      </c>
      <c r="I1228" s="56" t="s">
        <v>59</v>
      </c>
      <c r="J1228" s="56" t="s">
        <v>51</v>
      </c>
      <c r="K1228" s="56">
        <v>26.2</v>
      </c>
      <c r="L1228" s="56">
        <v>483</v>
      </c>
      <c r="M1228" s="56">
        <v>8.8000000000000007</v>
      </c>
      <c r="N1228" s="56" t="s">
        <v>52</v>
      </c>
      <c r="O1228" s="56">
        <v>5.7</v>
      </c>
      <c r="P1228" s="56" t="s">
        <v>53</v>
      </c>
      <c r="Q1228" s="56">
        <v>5.0999999999999996</v>
      </c>
      <c r="R1228" s="56" t="s">
        <v>53</v>
      </c>
      <c r="S1228" s="56">
        <v>8.5</v>
      </c>
      <c r="T1228" s="56" t="s">
        <v>53</v>
      </c>
      <c r="U1228" s="56">
        <v>2.4</v>
      </c>
      <c r="V1228" s="56" t="s">
        <v>53</v>
      </c>
      <c r="W1228" s="56">
        <v>6.6</v>
      </c>
      <c r="X1228" s="56" t="s">
        <v>53</v>
      </c>
      <c r="Y1228" s="56">
        <v>14</v>
      </c>
      <c r="Z1228" s="56" t="s">
        <v>53</v>
      </c>
      <c r="AA1228" s="56">
        <v>3.2</v>
      </c>
      <c r="AB1228" s="56" t="s">
        <v>53</v>
      </c>
      <c r="AC1228" s="56">
        <v>33.1</v>
      </c>
      <c r="AD1228" s="56" t="s">
        <v>53</v>
      </c>
      <c r="AF1228" s="56">
        <v>483</v>
      </c>
      <c r="AH1228" s="56">
        <v>701</v>
      </c>
      <c r="AI1228" s="56" t="s">
        <v>2148</v>
      </c>
      <c r="AJ1228" s="56">
        <v>801</v>
      </c>
      <c r="AK1228" s="56" t="s">
        <v>2148</v>
      </c>
      <c r="AL1228" s="56">
        <v>801</v>
      </c>
      <c r="AM1228" s="56" t="s">
        <v>2148</v>
      </c>
      <c r="AN1228" s="56">
        <v>801</v>
      </c>
      <c r="AO1228" s="56" t="s">
        <v>2148</v>
      </c>
      <c r="AP1228" s="56">
        <v>801</v>
      </c>
      <c r="AQ1228" s="56" t="s">
        <v>2148</v>
      </c>
      <c r="AR1228" s="56">
        <v>801</v>
      </c>
      <c r="AS1228" s="56" t="s">
        <v>2148</v>
      </c>
      <c r="AT1228" s="56">
        <v>801</v>
      </c>
      <c r="AU1228" s="56" t="s">
        <v>2148</v>
      </c>
      <c r="AV1228" s="56">
        <v>801</v>
      </c>
      <c r="AW1228" s="56" t="s">
        <v>2148</v>
      </c>
      <c r="AX1228" s="56">
        <v>801</v>
      </c>
      <c r="AY1228" s="56" t="s">
        <v>2148</v>
      </c>
      <c r="AZ1228" s="56">
        <v>1300.5</v>
      </c>
    </row>
    <row r="1229" spans="1:55" ht="16" x14ac:dyDescent="0.2">
      <c r="A1229" s="56">
        <v>1228</v>
      </c>
      <c r="B1229" s="56" t="s">
        <v>56</v>
      </c>
      <c r="C1229" s="56" t="s">
        <v>56</v>
      </c>
      <c r="D1229" s="56" t="s">
        <v>661</v>
      </c>
      <c r="E1229" s="56" t="s">
        <v>233</v>
      </c>
      <c r="F1229" s="56" t="s">
        <v>76</v>
      </c>
      <c r="G1229" s="56" t="s">
        <v>84</v>
      </c>
      <c r="H1229" s="56" t="s">
        <v>82</v>
      </c>
      <c r="I1229" s="56" t="s">
        <v>59</v>
      </c>
      <c r="J1229" s="56" t="s">
        <v>64</v>
      </c>
      <c r="K1229" s="56">
        <v>9.5</v>
      </c>
      <c r="L1229" s="56" t="s">
        <v>52</v>
      </c>
      <c r="M1229" s="56">
        <v>13.8</v>
      </c>
      <c r="N1229" s="56" t="s">
        <v>52</v>
      </c>
      <c r="O1229" s="56">
        <v>5.9</v>
      </c>
      <c r="P1229" s="56" t="s">
        <v>53</v>
      </c>
      <c r="Q1229" s="56">
        <v>3.5</v>
      </c>
      <c r="R1229" s="56" t="s">
        <v>53</v>
      </c>
      <c r="S1229" s="56">
        <v>2.7</v>
      </c>
      <c r="T1229" s="56" t="s">
        <v>53</v>
      </c>
      <c r="U1229" s="56">
        <v>19.399999999999999</v>
      </c>
      <c r="V1229" s="56">
        <v>738</v>
      </c>
      <c r="W1229" s="56">
        <v>25.6</v>
      </c>
      <c r="X1229" s="56">
        <v>677</v>
      </c>
      <c r="Y1229" s="56">
        <v>51.6</v>
      </c>
      <c r="Z1229" s="56" t="s">
        <v>53</v>
      </c>
      <c r="AA1229" s="56">
        <v>9.1999999999999993</v>
      </c>
      <c r="AB1229" s="56" t="s">
        <v>53</v>
      </c>
      <c r="AC1229" s="56">
        <v>56.8</v>
      </c>
      <c r="AD1229" s="56" t="s">
        <v>662</v>
      </c>
      <c r="AF1229" s="56">
        <v>701</v>
      </c>
      <c r="AG1229" s="56" t="s">
        <v>2148</v>
      </c>
      <c r="AH1229" s="56">
        <v>701</v>
      </c>
      <c r="AI1229" s="56" t="s">
        <v>2148</v>
      </c>
      <c r="AJ1229" s="56">
        <v>801</v>
      </c>
      <c r="AK1229" s="56" t="s">
        <v>2148</v>
      </c>
      <c r="AL1229" s="56">
        <v>801</v>
      </c>
      <c r="AM1229" s="56" t="s">
        <v>2148</v>
      </c>
      <c r="AN1229" s="56">
        <v>801</v>
      </c>
      <c r="AO1229" s="56" t="s">
        <v>2148</v>
      </c>
      <c r="AP1229" s="56">
        <v>738</v>
      </c>
      <c r="AR1229" s="56">
        <v>677</v>
      </c>
      <c r="AT1229" s="56">
        <v>801</v>
      </c>
      <c r="AU1229" s="56" t="s">
        <v>2148</v>
      </c>
      <c r="AV1229" s="56">
        <v>801</v>
      </c>
      <c r="AW1229" s="56" t="s">
        <v>2148</v>
      </c>
      <c r="AX1229" s="56">
        <v>560</v>
      </c>
      <c r="AY1229" s="56" t="s">
        <v>2147</v>
      </c>
      <c r="AZ1229" s="56">
        <v>1300.5</v>
      </c>
      <c r="BB1229" s="56">
        <v>1300.5</v>
      </c>
    </row>
    <row r="1230" spans="1:55" ht="16" x14ac:dyDescent="0.2">
      <c r="A1230" s="56">
        <v>1229</v>
      </c>
      <c r="B1230" s="56" t="s">
        <v>56</v>
      </c>
      <c r="C1230" s="56" t="s">
        <v>56</v>
      </c>
      <c r="D1230" s="56" t="s">
        <v>783</v>
      </c>
      <c r="E1230" s="56" t="s">
        <v>91</v>
      </c>
      <c r="F1230" s="56" t="s">
        <v>76</v>
      </c>
      <c r="G1230" s="56" t="s">
        <v>77</v>
      </c>
      <c r="H1230" s="56" t="s">
        <v>49</v>
      </c>
      <c r="I1230" s="56" t="s">
        <v>59</v>
      </c>
      <c r="J1230" s="56" t="s">
        <v>51</v>
      </c>
      <c r="K1230" s="56">
        <v>11.1</v>
      </c>
      <c r="L1230" s="56" t="s">
        <v>52</v>
      </c>
      <c r="M1230" s="56">
        <v>16.2</v>
      </c>
      <c r="N1230" s="56" t="s">
        <v>52</v>
      </c>
      <c r="O1230" s="56">
        <v>7</v>
      </c>
      <c r="P1230" s="56" t="s">
        <v>53</v>
      </c>
      <c r="Q1230" s="56">
        <v>2.5</v>
      </c>
      <c r="R1230" s="56" t="s">
        <v>53</v>
      </c>
      <c r="S1230" s="56">
        <v>22.1</v>
      </c>
      <c r="T1230" s="56">
        <v>685</v>
      </c>
      <c r="U1230" s="56">
        <v>6.3</v>
      </c>
      <c r="V1230" s="56" t="s">
        <v>53</v>
      </c>
      <c r="W1230" s="56">
        <v>11.6</v>
      </c>
      <c r="X1230" s="56" t="s">
        <v>53</v>
      </c>
      <c r="Y1230" s="56">
        <v>18.7</v>
      </c>
      <c r="Z1230" s="56" t="s">
        <v>53</v>
      </c>
      <c r="AA1230" s="56">
        <v>26.3</v>
      </c>
      <c r="AB1230" s="56">
        <v>620</v>
      </c>
      <c r="AC1230" s="56">
        <v>22.1</v>
      </c>
      <c r="AD1230" s="56" t="s">
        <v>53</v>
      </c>
      <c r="AF1230" s="56">
        <v>701</v>
      </c>
      <c r="AG1230" s="56" t="s">
        <v>2148</v>
      </c>
      <c r="AH1230" s="56">
        <v>701</v>
      </c>
      <c r="AI1230" s="56" t="s">
        <v>2148</v>
      </c>
      <c r="AJ1230" s="56">
        <v>801</v>
      </c>
      <c r="AK1230" s="56" t="s">
        <v>2148</v>
      </c>
      <c r="AL1230" s="56">
        <v>801</v>
      </c>
      <c r="AM1230" s="56" t="s">
        <v>2148</v>
      </c>
      <c r="AN1230" s="56">
        <v>685</v>
      </c>
      <c r="AP1230" s="56">
        <v>801</v>
      </c>
      <c r="AQ1230" s="56" t="s">
        <v>2148</v>
      </c>
      <c r="AR1230" s="56">
        <v>801</v>
      </c>
      <c r="AS1230" s="56" t="s">
        <v>2148</v>
      </c>
      <c r="AT1230" s="56">
        <v>801</v>
      </c>
      <c r="AU1230" s="56" t="s">
        <v>2148</v>
      </c>
      <c r="AV1230" s="56">
        <v>620</v>
      </c>
      <c r="AX1230" s="56">
        <v>801</v>
      </c>
      <c r="AY1230" s="56" t="s">
        <v>2148</v>
      </c>
      <c r="AZ1230" s="56">
        <v>1300.5</v>
      </c>
      <c r="BB1230" s="56">
        <v>1300.5</v>
      </c>
    </row>
    <row r="1231" spans="1:55" ht="16" x14ac:dyDescent="0.2">
      <c r="A1231" s="56">
        <v>1230</v>
      </c>
      <c r="B1231" s="56" t="s">
        <v>56</v>
      </c>
      <c r="C1231" s="56" t="s">
        <v>56</v>
      </c>
      <c r="D1231" s="56" t="s">
        <v>367</v>
      </c>
      <c r="E1231" s="56" t="s">
        <v>233</v>
      </c>
      <c r="F1231" s="56" t="s">
        <v>76</v>
      </c>
      <c r="G1231" s="56" t="s">
        <v>84</v>
      </c>
      <c r="H1231" s="56" t="s">
        <v>82</v>
      </c>
      <c r="I1231" s="56" t="s">
        <v>59</v>
      </c>
      <c r="J1231" s="56" t="s">
        <v>64</v>
      </c>
      <c r="K1231" s="56">
        <v>6.8</v>
      </c>
      <c r="L1231" s="56" t="s">
        <v>52</v>
      </c>
      <c r="M1231" s="56">
        <v>4.5</v>
      </c>
      <c r="N1231" s="56" t="s">
        <v>52</v>
      </c>
      <c r="O1231" s="56">
        <v>3.7</v>
      </c>
      <c r="P1231" s="56" t="s">
        <v>53</v>
      </c>
      <c r="Q1231" s="56">
        <v>11.5</v>
      </c>
      <c r="R1231" s="56" t="s">
        <v>53</v>
      </c>
      <c r="S1231" s="56">
        <v>9.9</v>
      </c>
      <c r="T1231" s="56" t="s">
        <v>53</v>
      </c>
      <c r="U1231" s="56">
        <v>14.7</v>
      </c>
      <c r="V1231" s="56" t="s">
        <v>53</v>
      </c>
      <c r="W1231" s="56">
        <v>20.8</v>
      </c>
      <c r="X1231" s="56">
        <v>751</v>
      </c>
      <c r="Y1231" s="56">
        <v>53.1</v>
      </c>
      <c r="Z1231" s="56">
        <v>794</v>
      </c>
      <c r="AA1231" s="56">
        <v>2.1</v>
      </c>
      <c r="AB1231" s="56" t="s">
        <v>53</v>
      </c>
      <c r="AC1231" s="56">
        <v>52.3</v>
      </c>
      <c r="AD1231" s="56" t="s">
        <v>368</v>
      </c>
      <c r="AF1231" s="56">
        <v>701</v>
      </c>
      <c r="AG1231" s="56" t="s">
        <v>2148</v>
      </c>
      <c r="AH1231" s="56">
        <v>701</v>
      </c>
      <c r="AI1231" s="56" t="s">
        <v>2148</v>
      </c>
      <c r="AJ1231" s="56">
        <v>801</v>
      </c>
      <c r="AK1231" s="56" t="s">
        <v>2148</v>
      </c>
      <c r="AL1231" s="56">
        <v>801</v>
      </c>
      <c r="AM1231" s="56" t="s">
        <v>2148</v>
      </c>
      <c r="AN1231" s="56">
        <v>801</v>
      </c>
      <c r="AO1231" s="56" t="s">
        <v>2148</v>
      </c>
      <c r="AP1231" s="56">
        <v>801</v>
      </c>
      <c r="AQ1231" s="56" t="s">
        <v>2148</v>
      </c>
      <c r="AR1231" s="56">
        <v>751</v>
      </c>
      <c r="AT1231" s="56">
        <v>794</v>
      </c>
      <c r="AV1231" s="56">
        <v>801</v>
      </c>
      <c r="AW1231" s="56" t="s">
        <v>2148</v>
      </c>
      <c r="AX1231" s="56">
        <v>656</v>
      </c>
      <c r="AY1231" s="56" t="s">
        <v>2147</v>
      </c>
      <c r="AZ1231" s="56">
        <v>1300.5</v>
      </c>
      <c r="BB1231" s="56">
        <v>1300.5</v>
      </c>
    </row>
    <row r="1232" spans="1:55" ht="16" x14ac:dyDescent="0.2">
      <c r="A1232" s="56">
        <v>1231</v>
      </c>
      <c r="B1232" s="56" t="s">
        <v>56</v>
      </c>
      <c r="C1232" s="56" t="s">
        <v>56</v>
      </c>
      <c r="D1232" s="56" t="s">
        <v>853</v>
      </c>
      <c r="E1232" s="56" t="s">
        <v>190</v>
      </c>
      <c r="F1232" s="56" t="s">
        <v>76</v>
      </c>
      <c r="G1232" s="56" t="s">
        <v>77</v>
      </c>
      <c r="H1232" s="56" t="s">
        <v>62</v>
      </c>
      <c r="I1232" s="56" t="s">
        <v>50</v>
      </c>
      <c r="J1232" s="56" t="s">
        <v>103</v>
      </c>
      <c r="K1232" s="56">
        <v>12.3</v>
      </c>
      <c r="L1232" s="56" t="s">
        <v>52</v>
      </c>
      <c r="M1232" s="56">
        <v>11.8</v>
      </c>
      <c r="N1232" s="56" t="s">
        <v>52</v>
      </c>
      <c r="O1232" s="56">
        <v>6.4</v>
      </c>
      <c r="P1232" s="56" t="s">
        <v>53</v>
      </c>
      <c r="Q1232" s="56">
        <v>11.7</v>
      </c>
      <c r="R1232" s="56" t="s">
        <v>53</v>
      </c>
      <c r="S1232" s="56">
        <v>5.6</v>
      </c>
      <c r="T1232" s="56" t="s">
        <v>53</v>
      </c>
      <c r="U1232" s="56">
        <v>6.8</v>
      </c>
      <c r="V1232" s="56" t="s">
        <v>53</v>
      </c>
      <c r="W1232" s="56">
        <v>11</v>
      </c>
      <c r="X1232" s="56" t="s">
        <v>53</v>
      </c>
      <c r="Y1232" s="56">
        <v>10.1</v>
      </c>
      <c r="Z1232" s="56" t="s">
        <v>53</v>
      </c>
      <c r="AA1232" s="56">
        <v>21</v>
      </c>
      <c r="AB1232" s="56">
        <v>707</v>
      </c>
      <c r="AC1232" s="56">
        <v>53.9</v>
      </c>
      <c r="AD1232" s="56" t="s">
        <v>854</v>
      </c>
      <c r="AF1232" s="56">
        <v>701</v>
      </c>
      <c r="AG1232" s="56" t="s">
        <v>2148</v>
      </c>
      <c r="AH1232" s="56">
        <v>701</v>
      </c>
      <c r="AI1232" s="56" t="s">
        <v>2148</v>
      </c>
      <c r="AJ1232" s="56">
        <v>801</v>
      </c>
      <c r="AK1232" s="56" t="s">
        <v>2148</v>
      </c>
      <c r="AL1232" s="56">
        <v>801</v>
      </c>
      <c r="AM1232" s="56" t="s">
        <v>2148</v>
      </c>
      <c r="AN1232" s="56">
        <v>801</v>
      </c>
      <c r="AO1232" s="56" t="s">
        <v>2148</v>
      </c>
      <c r="AP1232" s="56">
        <v>801</v>
      </c>
      <c r="AQ1232" s="56" t="s">
        <v>2148</v>
      </c>
      <c r="AR1232" s="56">
        <v>801</v>
      </c>
      <c r="AS1232" s="56" t="s">
        <v>2148</v>
      </c>
      <c r="AT1232" s="56">
        <v>801</v>
      </c>
      <c r="AU1232" s="56" t="s">
        <v>2148</v>
      </c>
      <c r="AV1232" s="56">
        <v>707</v>
      </c>
      <c r="AX1232" s="56">
        <v>624</v>
      </c>
      <c r="AY1232" s="56" t="s">
        <v>2147</v>
      </c>
      <c r="AZ1232" s="56">
        <v>1300.5</v>
      </c>
      <c r="BB1232" s="56">
        <v>1300.5</v>
      </c>
    </row>
    <row r="1233" spans="1:54" ht="16" x14ac:dyDescent="0.2">
      <c r="A1233" s="56">
        <v>1232</v>
      </c>
      <c r="B1233" s="56" t="s">
        <v>56</v>
      </c>
      <c r="C1233" s="56" t="s">
        <v>56</v>
      </c>
      <c r="D1233" s="56" t="s">
        <v>740</v>
      </c>
      <c r="E1233" s="56" t="s">
        <v>190</v>
      </c>
      <c r="F1233" s="56" t="s">
        <v>76</v>
      </c>
      <c r="G1233" s="56" t="s">
        <v>77</v>
      </c>
      <c r="H1233" s="56" t="s">
        <v>82</v>
      </c>
      <c r="I1233" s="56" t="s">
        <v>59</v>
      </c>
      <c r="J1233" s="56" t="s">
        <v>51</v>
      </c>
      <c r="K1233" s="56">
        <v>10.6</v>
      </c>
      <c r="L1233" s="56" t="s">
        <v>52</v>
      </c>
      <c r="M1233" s="56">
        <v>10.8</v>
      </c>
      <c r="N1233" s="56" t="s">
        <v>52</v>
      </c>
      <c r="O1233" s="56">
        <v>4.5</v>
      </c>
      <c r="P1233" s="56" t="s">
        <v>53</v>
      </c>
      <c r="Q1233" s="56">
        <v>14.9</v>
      </c>
      <c r="R1233" s="56" t="s">
        <v>53</v>
      </c>
      <c r="S1233" s="56">
        <v>13.2</v>
      </c>
      <c r="T1233" s="56" t="s">
        <v>53</v>
      </c>
      <c r="U1233" s="56">
        <v>8.1</v>
      </c>
      <c r="V1233" s="56" t="s">
        <v>53</v>
      </c>
      <c r="W1233" s="56">
        <v>12.5</v>
      </c>
      <c r="X1233" s="56" t="s">
        <v>53</v>
      </c>
      <c r="Y1233" s="56">
        <v>9.3000000000000007</v>
      </c>
      <c r="Z1233" s="56" t="s">
        <v>53</v>
      </c>
      <c r="AA1233" s="56">
        <v>35.799999999999997</v>
      </c>
      <c r="AB1233" s="56">
        <v>479</v>
      </c>
      <c r="AC1233" s="56">
        <v>44.5</v>
      </c>
      <c r="AD1233" s="56" t="s">
        <v>53</v>
      </c>
      <c r="AF1233" s="56">
        <v>701</v>
      </c>
      <c r="AG1233" s="56" t="s">
        <v>2148</v>
      </c>
      <c r="AH1233" s="56">
        <v>701</v>
      </c>
      <c r="AI1233" s="56" t="s">
        <v>2148</v>
      </c>
      <c r="AJ1233" s="56">
        <v>801</v>
      </c>
      <c r="AK1233" s="56" t="s">
        <v>2148</v>
      </c>
      <c r="AL1233" s="56">
        <v>801</v>
      </c>
      <c r="AM1233" s="56" t="s">
        <v>2148</v>
      </c>
      <c r="AN1233" s="56">
        <v>801</v>
      </c>
      <c r="AO1233" s="56" t="s">
        <v>2148</v>
      </c>
      <c r="AP1233" s="56">
        <v>801</v>
      </c>
      <c r="AQ1233" s="56" t="s">
        <v>2148</v>
      </c>
      <c r="AR1233" s="56">
        <v>801</v>
      </c>
      <c r="AS1233" s="56" t="s">
        <v>2148</v>
      </c>
      <c r="AT1233" s="56">
        <v>801</v>
      </c>
      <c r="AU1233" s="56" t="s">
        <v>2148</v>
      </c>
      <c r="AV1233" s="56">
        <v>479</v>
      </c>
      <c r="AX1233" s="56">
        <v>801</v>
      </c>
      <c r="AY1233" s="56" t="s">
        <v>2148</v>
      </c>
      <c r="AZ1233" s="56">
        <v>1300.5</v>
      </c>
      <c r="BB1233" s="56">
        <v>1300.5</v>
      </c>
    </row>
    <row r="1234" spans="1:54" ht="16" x14ac:dyDescent="0.2">
      <c r="A1234" s="56">
        <v>1233</v>
      </c>
      <c r="B1234" s="56" t="s">
        <v>56</v>
      </c>
      <c r="D1234" s="56" t="s">
        <v>1079</v>
      </c>
      <c r="E1234" s="56" t="s">
        <v>130</v>
      </c>
      <c r="F1234" s="56" t="s">
        <v>76</v>
      </c>
      <c r="G1234" s="56" t="s">
        <v>77</v>
      </c>
      <c r="H1234" s="56" t="s">
        <v>49</v>
      </c>
      <c r="I1234" s="56" t="s">
        <v>59</v>
      </c>
      <c r="J1234" s="56" t="s">
        <v>51</v>
      </c>
      <c r="K1234" s="56">
        <v>16.600000000000001</v>
      </c>
      <c r="L1234" s="56" t="s">
        <v>52</v>
      </c>
      <c r="M1234" s="56">
        <v>4.5999999999999996</v>
      </c>
      <c r="N1234" s="56" t="s">
        <v>52</v>
      </c>
      <c r="O1234" s="56">
        <v>36.200000000000003</v>
      </c>
      <c r="P1234" s="56">
        <v>553</v>
      </c>
      <c r="Q1234" s="56">
        <v>3.2</v>
      </c>
      <c r="R1234" s="56" t="s">
        <v>53</v>
      </c>
      <c r="S1234" s="56">
        <v>21.1</v>
      </c>
      <c r="T1234" s="56">
        <v>696</v>
      </c>
      <c r="U1234" s="56">
        <v>15</v>
      </c>
      <c r="V1234" s="56" t="s">
        <v>53</v>
      </c>
      <c r="W1234" s="56">
        <v>18.100000000000001</v>
      </c>
      <c r="X1234" s="56">
        <v>793</v>
      </c>
      <c r="Y1234" s="56">
        <v>16.899999999999999</v>
      </c>
      <c r="Z1234" s="56" t="s">
        <v>53</v>
      </c>
      <c r="AA1234" s="56">
        <v>3.3</v>
      </c>
      <c r="AB1234" s="56" t="s">
        <v>53</v>
      </c>
      <c r="AF1234" s="56">
        <v>701</v>
      </c>
      <c r="AG1234" s="56" t="s">
        <v>2148</v>
      </c>
      <c r="AH1234" s="56">
        <v>701</v>
      </c>
      <c r="AI1234" s="56" t="s">
        <v>2148</v>
      </c>
      <c r="AJ1234" s="56">
        <v>553</v>
      </c>
      <c r="AL1234" s="56">
        <v>801</v>
      </c>
      <c r="AM1234" s="56" t="s">
        <v>2148</v>
      </c>
      <c r="AN1234" s="56">
        <v>696</v>
      </c>
      <c r="AP1234" s="56">
        <v>801</v>
      </c>
      <c r="AQ1234" s="56" t="s">
        <v>2148</v>
      </c>
      <c r="AR1234" s="56">
        <v>793</v>
      </c>
      <c r="AT1234" s="56">
        <v>801</v>
      </c>
      <c r="AU1234" s="56" t="s">
        <v>2148</v>
      </c>
      <c r="AV1234" s="56">
        <v>801</v>
      </c>
      <c r="AW1234" s="56" t="s">
        <v>2148</v>
      </c>
      <c r="AZ1234" s="56">
        <v>1300.5</v>
      </c>
    </row>
    <row r="1235" spans="1:54" ht="16" x14ac:dyDescent="0.2">
      <c r="A1235" s="56">
        <v>1234</v>
      </c>
      <c r="B1235" s="56" t="s">
        <v>56</v>
      </c>
      <c r="C1235" s="56" t="s">
        <v>56</v>
      </c>
      <c r="D1235" s="56" t="s">
        <v>813</v>
      </c>
      <c r="E1235" s="56" t="s">
        <v>291</v>
      </c>
      <c r="F1235" s="56" t="s">
        <v>170</v>
      </c>
      <c r="G1235" s="56" t="s">
        <v>77</v>
      </c>
      <c r="H1235" s="56" t="s">
        <v>49</v>
      </c>
      <c r="I1235" s="56" t="s">
        <v>59</v>
      </c>
      <c r="J1235" s="56" t="s">
        <v>51</v>
      </c>
      <c r="K1235" s="56">
        <v>11.6</v>
      </c>
      <c r="L1235" s="56" t="s">
        <v>52</v>
      </c>
      <c r="M1235" s="56">
        <v>21.3</v>
      </c>
      <c r="N1235" s="56">
        <v>617</v>
      </c>
      <c r="O1235" s="56">
        <v>9.8000000000000007</v>
      </c>
      <c r="P1235" s="56" t="s">
        <v>53</v>
      </c>
      <c r="Q1235" s="56">
        <v>3.3</v>
      </c>
      <c r="R1235" s="56" t="s">
        <v>53</v>
      </c>
      <c r="S1235" s="56">
        <v>17.8</v>
      </c>
      <c r="T1235" s="56">
        <v>750</v>
      </c>
      <c r="U1235" s="56">
        <v>1.4</v>
      </c>
      <c r="V1235" s="56" t="s">
        <v>53</v>
      </c>
      <c r="W1235" s="56">
        <v>1.3</v>
      </c>
      <c r="X1235" s="56" t="s">
        <v>53</v>
      </c>
      <c r="Y1235" s="56">
        <v>20.399999999999999</v>
      </c>
      <c r="Z1235" s="56" t="s">
        <v>53</v>
      </c>
      <c r="AA1235" s="56">
        <v>5.7</v>
      </c>
      <c r="AB1235" s="56" t="s">
        <v>53</v>
      </c>
      <c r="AC1235" s="56">
        <v>9.5</v>
      </c>
      <c r="AD1235" s="56" t="s">
        <v>53</v>
      </c>
      <c r="AF1235" s="56">
        <v>701</v>
      </c>
      <c r="AG1235" s="56" t="s">
        <v>2148</v>
      </c>
      <c r="AH1235" s="56">
        <v>617</v>
      </c>
      <c r="AJ1235" s="56">
        <v>801</v>
      </c>
      <c r="AK1235" s="56" t="s">
        <v>2148</v>
      </c>
      <c r="AL1235" s="56">
        <v>801</v>
      </c>
      <c r="AM1235" s="56" t="s">
        <v>2148</v>
      </c>
      <c r="AN1235" s="56">
        <v>750</v>
      </c>
      <c r="AP1235" s="56">
        <v>801</v>
      </c>
      <c r="AQ1235" s="56" t="s">
        <v>2148</v>
      </c>
      <c r="AR1235" s="56">
        <v>801</v>
      </c>
      <c r="AS1235" s="56" t="s">
        <v>2148</v>
      </c>
      <c r="AT1235" s="56">
        <v>801</v>
      </c>
      <c r="AU1235" s="56" t="s">
        <v>2148</v>
      </c>
      <c r="AV1235" s="56">
        <v>801</v>
      </c>
      <c r="AW1235" s="56" t="s">
        <v>2148</v>
      </c>
      <c r="AX1235" s="56">
        <v>801</v>
      </c>
      <c r="AY1235" s="56" t="s">
        <v>2148</v>
      </c>
      <c r="AZ1235" s="56">
        <v>1300.5</v>
      </c>
      <c r="BB1235" s="56">
        <v>1300.5</v>
      </c>
    </row>
    <row r="1236" spans="1:54" ht="16" x14ac:dyDescent="0.2">
      <c r="A1236" s="56">
        <v>1235</v>
      </c>
      <c r="B1236" s="56" t="s">
        <v>56</v>
      </c>
      <c r="C1236" s="56" t="s">
        <v>65</v>
      </c>
      <c r="D1236" s="56" t="s">
        <v>119</v>
      </c>
      <c r="E1236" s="56" t="s">
        <v>91</v>
      </c>
      <c r="F1236" s="56" t="s">
        <v>76</v>
      </c>
      <c r="G1236" s="56" t="s">
        <v>58</v>
      </c>
      <c r="H1236" s="56" t="s">
        <v>62</v>
      </c>
      <c r="I1236" s="56" t="s">
        <v>50</v>
      </c>
      <c r="J1236" s="56" t="s">
        <v>64</v>
      </c>
      <c r="K1236" s="56">
        <v>3.8</v>
      </c>
      <c r="L1236" s="56" t="s">
        <v>52</v>
      </c>
      <c r="M1236" s="56">
        <v>2.8</v>
      </c>
      <c r="N1236" s="56" t="s">
        <v>52</v>
      </c>
      <c r="O1236" s="56">
        <v>89.8</v>
      </c>
      <c r="P1236" s="56">
        <v>104</v>
      </c>
      <c r="Q1236" s="56">
        <v>9</v>
      </c>
      <c r="R1236" s="56" t="s">
        <v>53</v>
      </c>
      <c r="S1236" s="56">
        <v>5.5</v>
      </c>
      <c r="T1236" s="56" t="s">
        <v>53</v>
      </c>
      <c r="U1236" s="56">
        <v>5.2</v>
      </c>
      <c r="V1236" s="56" t="s">
        <v>53</v>
      </c>
      <c r="W1236" s="56">
        <v>8.6</v>
      </c>
      <c r="X1236" s="56" t="s">
        <v>53</v>
      </c>
      <c r="Y1236" s="56">
        <v>10.5</v>
      </c>
      <c r="Z1236" s="56" t="s">
        <v>53</v>
      </c>
      <c r="AA1236" s="56">
        <v>1.8</v>
      </c>
      <c r="AB1236" s="56" t="s">
        <v>53</v>
      </c>
      <c r="AC1236" s="56">
        <v>15.4</v>
      </c>
      <c r="AD1236" s="56" t="s">
        <v>53</v>
      </c>
      <c r="AF1236" s="56">
        <v>701</v>
      </c>
      <c r="AG1236" s="56" t="s">
        <v>2148</v>
      </c>
      <c r="AH1236" s="56">
        <v>701</v>
      </c>
      <c r="AI1236" s="56" t="s">
        <v>2148</v>
      </c>
      <c r="AJ1236" s="56">
        <v>104</v>
      </c>
      <c r="AL1236" s="56">
        <v>801</v>
      </c>
      <c r="AM1236" s="56" t="s">
        <v>2148</v>
      </c>
      <c r="AN1236" s="56">
        <v>801</v>
      </c>
      <c r="AO1236" s="56" t="s">
        <v>2148</v>
      </c>
      <c r="AP1236" s="56">
        <v>801</v>
      </c>
      <c r="AQ1236" s="56" t="s">
        <v>2148</v>
      </c>
      <c r="AR1236" s="56">
        <v>801</v>
      </c>
      <c r="AS1236" s="56" t="s">
        <v>2148</v>
      </c>
      <c r="AT1236" s="56">
        <v>801</v>
      </c>
      <c r="AU1236" s="56" t="s">
        <v>2148</v>
      </c>
      <c r="AV1236" s="56">
        <v>801</v>
      </c>
      <c r="AW1236" s="56" t="s">
        <v>2148</v>
      </c>
      <c r="AX1236" s="56">
        <v>801</v>
      </c>
      <c r="AY1236" s="56" t="s">
        <v>2148</v>
      </c>
      <c r="AZ1236" s="56">
        <v>1300.5</v>
      </c>
      <c r="BB1236" s="56">
        <v>1100.5</v>
      </c>
    </row>
    <row r="1237" spans="1:54" ht="16" x14ac:dyDescent="0.2">
      <c r="A1237" s="56">
        <v>1236</v>
      </c>
      <c r="B1237" s="56" t="s">
        <v>56</v>
      </c>
      <c r="C1237" s="56" t="s">
        <v>56</v>
      </c>
      <c r="D1237" s="56" t="s">
        <v>855</v>
      </c>
      <c r="E1237" s="56" t="s">
        <v>278</v>
      </c>
      <c r="F1237" s="56" t="s">
        <v>76</v>
      </c>
      <c r="G1237" s="56" t="s">
        <v>84</v>
      </c>
      <c r="H1237" s="56" t="s">
        <v>62</v>
      </c>
      <c r="I1237" s="56" t="s">
        <v>50</v>
      </c>
      <c r="J1237" s="56" t="s">
        <v>64</v>
      </c>
      <c r="K1237" s="56">
        <v>12.3</v>
      </c>
      <c r="L1237" s="56" t="s">
        <v>52</v>
      </c>
      <c r="M1237" s="56">
        <v>15.9</v>
      </c>
      <c r="N1237" s="56" t="s">
        <v>52</v>
      </c>
      <c r="O1237" s="56">
        <v>3.3</v>
      </c>
      <c r="P1237" s="56" t="s">
        <v>53</v>
      </c>
      <c r="Q1237" s="56">
        <v>10</v>
      </c>
      <c r="R1237" s="56" t="s">
        <v>53</v>
      </c>
      <c r="S1237" s="56">
        <v>5.7</v>
      </c>
      <c r="T1237" s="56" t="s">
        <v>53</v>
      </c>
      <c r="U1237" s="56">
        <v>1.5</v>
      </c>
      <c r="V1237" s="56" t="s">
        <v>53</v>
      </c>
      <c r="W1237" s="56">
        <v>5.8</v>
      </c>
      <c r="X1237" s="56" t="s">
        <v>53</v>
      </c>
      <c r="Y1237" s="56">
        <v>23.3</v>
      </c>
      <c r="Z1237" s="56" t="s">
        <v>53</v>
      </c>
      <c r="AA1237" s="56">
        <v>30.8</v>
      </c>
      <c r="AB1237" s="56">
        <v>537</v>
      </c>
      <c r="AC1237" s="56">
        <v>51.3</v>
      </c>
      <c r="AD1237" s="56" t="s">
        <v>856</v>
      </c>
      <c r="AF1237" s="56">
        <v>701</v>
      </c>
      <c r="AG1237" s="56" t="s">
        <v>2148</v>
      </c>
      <c r="AH1237" s="56">
        <v>701</v>
      </c>
      <c r="AI1237" s="56" t="s">
        <v>2148</v>
      </c>
      <c r="AJ1237" s="56">
        <v>801</v>
      </c>
      <c r="AK1237" s="56" t="s">
        <v>2148</v>
      </c>
      <c r="AL1237" s="56">
        <v>801</v>
      </c>
      <c r="AM1237" s="56" t="s">
        <v>2148</v>
      </c>
      <c r="AN1237" s="56">
        <v>801</v>
      </c>
      <c r="AO1237" s="56" t="s">
        <v>2148</v>
      </c>
      <c r="AP1237" s="56">
        <v>801</v>
      </c>
      <c r="AQ1237" s="56" t="s">
        <v>2148</v>
      </c>
      <c r="AR1237" s="56">
        <v>801</v>
      </c>
      <c r="AS1237" s="56" t="s">
        <v>2148</v>
      </c>
      <c r="AT1237" s="56">
        <v>801</v>
      </c>
      <c r="AU1237" s="56" t="s">
        <v>2148</v>
      </c>
      <c r="AV1237" s="56">
        <v>537</v>
      </c>
      <c r="AX1237" s="56">
        <v>677</v>
      </c>
      <c r="AY1237" s="56" t="s">
        <v>2147</v>
      </c>
      <c r="AZ1237" s="56">
        <v>1300.5</v>
      </c>
      <c r="BB1237" s="56">
        <v>1300.5</v>
      </c>
    </row>
    <row r="1238" spans="1:54" ht="16" x14ac:dyDescent="0.2">
      <c r="A1238" s="56">
        <v>1237</v>
      </c>
      <c r="B1238" s="56" t="s">
        <v>56</v>
      </c>
      <c r="C1238" s="56" t="s">
        <v>56</v>
      </c>
      <c r="D1238" s="56" t="s">
        <v>770</v>
      </c>
      <c r="E1238" s="56" t="s">
        <v>291</v>
      </c>
      <c r="F1238" s="56" t="s">
        <v>170</v>
      </c>
      <c r="G1238" s="56" t="s">
        <v>84</v>
      </c>
      <c r="H1238" s="56" t="s">
        <v>49</v>
      </c>
      <c r="I1238" s="56" t="s">
        <v>59</v>
      </c>
      <c r="J1238" s="56" t="s">
        <v>64</v>
      </c>
      <c r="K1238" s="56">
        <v>11</v>
      </c>
      <c r="L1238" s="56" t="s">
        <v>52</v>
      </c>
      <c r="M1238" s="56">
        <v>15</v>
      </c>
      <c r="N1238" s="56" t="s">
        <v>52</v>
      </c>
      <c r="O1238" s="56">
        <v>4.9000000000000004</v>
      </c>
      <c r="P1238" s="56" t="s">
        <v>53</v>
      </c>
      <c r="Q1238" s="56">
        <v>2.6</v>
      </c>
      <c r="R1238" s="56" t="s">
        <v>53</v>
      </c>
      <c r="S1238" s="56">
        <v>1.2</v>
      </c>
      <c r="T1238" s="56" t="s">
        <v>53</v>
      </c>
      <c r="U1238" s="56">
        <v>3.4</v>
      </c>
      <c r="V1238" s="56" t="s">
        <v>53</v>
      </c>
      <c r="W1238" s="56">
        <v>2.8</v>
      </c>
      <c r="X1238" s="56" t="s">
        <v>53</v>
      </c>
      <c r="Y1238" s="56">
        <v>63.6</v>
      </c>
      <c r="Z1238" s="56">
        <v>642</v>
      </c>
      <c r="AA1238" s="56">
        <v>20.100000000000001</v>
      </c>
      <c r="AB1238" s="56">
        <v>724</v>
      </c>
      <c r="AC1238" s="56">
        <v>36.1</v>
      </c>
      <c r="AD1238" s="56" t="s">
        <v>53</v>
      </c>
      <c r="AF1238" s="56">
        <v>701</v>
      </c>
      <c r="AG1238" s="56" t="s">
        <v>2148</v>
      </c>
      <c r="AH1238" s="56">
        <v>701</v>
      </c>
      <c r="AI1238" s="56" t="s">
        <v>2148</v>
      </c>
      <c r="AJ1238" s="56">
        <v>801</v>
      </c>
      <c r="AK1238" s="56" t="s">
        <v>2148</v>
      </c>
      <c r="AL1238" s="56">
        <v>801</v>
      </c>
      <c r="AM1238" s="56" t="s">
        <v>2148</v>
      </c>
      <c r="AN1238" s="56">
        <v>801</v>
      </c>
      <c r="AO1238" s="56" t="s">
        <v>2148</v>
      </c>
      <c r="AP1238" s="56">
        <v>801</v>
      </c>
      <c r="AQ1238" s="56" t="s">
        <v>2148</v>
      </c>
      <c r="AR1238" s="56">
        <v>801</v>
      </c>
      <c r="AS1238" s="56" t="s">
        <v>2148</v>
      </c>
      <c r="AT1238" s="56">
        <v>642</v>
      </c>
      <c r="AV1238" s="56">
        <v>724</v>
      </c>
      <c r="AX1238" s="56">
        <v>801</v>
      </c>
      <c r="AY1238" s="56" t="s">
        <v>2148</v>
      </c>
      <c r="AZ1238" s="56">
        <v>1300.5</v>
      </c>
      <c r="BB1238" s="56">
        <v>1300.5</v>
      </c>
    </row>
    <row r="1239" spans="1:54" ht="16" x14ac:dyDescent="0.2">
      <c r="A1239" s="56">
        <v>1238</v>
      </c>
      <c r="B1239" s="56" t="s">
        <v>56</v>
      </c>
      <c r="D1239" s="56" t="s">
        <v>1297</v>
      </c>
      <c r="E1239" s="56" t="s">
        <v>278</v>
      </c>
      <c r="F1239" s="56" t="s">
        <v>76</v>
      </c>
      <c r="G1239" s="56" t="s">
        <v>77</v>
      </c>
      <c r="H1239" s="56" t="s">
        <v>49</v>
      </c>
      <c r="I1239" s="56" t="s">
        <v>59</v>
      </c>
      <c r="J1239" s="56" t="s">
        <v>64</v>
      </c>
      <c r="K1239" s="56">
        <v>22.6</v>
      </c>
      <c r="L1239" s="56">
        <v>554</v>
      </c>
      <c r="M1239" s="56">
        <v>15.2</v>
      </c>
      <c r="N1239" s="56" t="s">
        <v>52</v>
      </c>
      <c r="O1239" s="56">
        <v>5.2</v>
      </c>
      <c r="P1239" s="56" t="s">
        <v>53</v>
      </c>
      <c r="Q1239" s="56">
        <v>5</v>
      </c>
      <c r="R1239" s="56" t="s">
        <v>53</v>
      </c>
      <c r="S1239" s="56">
        <v>1.5</v>
      </c>
      <c r="T1239" s="56" t="s">
        <v>53</v>
      </c>
      <c r="U1239" s="56">
        <v>2.8</v>
      </c>
      <c r="V1239" s="56" t="s">
        <v>53</v>
      </c>
      <c r="W1239" s="56">
        <v>6.9</v>
      </c>
      <c r="X1239" s="56" t="s">
        <v>53</v>
      </c>
      <c r="Y1239" s="56">
        <v>13.1</v>
      </c>
      <c r="Z1239" s="56" t="s">
        <v>53</v>
      </c>
      <c r="AA1239" s="56">
        <v>6.7</v>
      </c>
      <c r="AB1239" s="56" t="s">
        <v>53</v>
      </c>
      <c r="AC1239" s="56">
        <v>19.5</v>
      </c>
      <c r="AD1239" s="56" t="s">
        <v>53</v>
      </c>
      <c r="AF1239" s="56">
        <v>554</v>
      </c>
      <c r="AH1239" s="56">
        <v>701</v>
      </c>
      <c r="AI1239" s="56" t="s">
        <v>2148</v>
      </c>
      <c r="AJ1239" s="56">
        <v>801</v>
      </c>
      <c r="AK1239" s="56" t="s">
        <v>2148</v>
      </c>
      <c r="AL1239" s="56">
        <v>801</v>
      </c>
      <c r="AM1239" s="56" t="s">
        <v>2148</v>
      </c>
      <c r="AN1239" s="56">
        <v>801</v>
      </c>
      <c r="AO1239" s="56" t="s">
        <v>2148</v>
      </c>
      <c r="AP1239" s="56">
        <v>801</v>
      </c>
      <c r="AQ1239" s="56" t="s">
        <v>2148</v>
      </c>
      <c r="AR1239" s="56">
        <v>801</v>
      </c>
      <c r="AS1239" s="56" t="s">
        <v>2148</v>
      </c>
      <c r="AT1239" s="56">
        <v>801</v>
      </c>
      <c r="AU1239" s="56" t="s">
        <v>2148</v>
      </c>
      <c r="AV1239" s="56">
        <v>801</v>
      </c>
      <c r="AW1239" s="56" t="s">
        <v>2148</v>
      </c>
      <c r="AX1239" s="56">
        <v>801</v>
      </c>
      <c r="AY1239" s="56" t="s">
        <v>2148</v>
      </c>
      <c r="AZ1239" s="56">
        <v>1300.5</v>
      </c>
    </row>
    <row r="1240" spans="1:54" ht="16" x14ac:dyDescent="0.2">
      <c r="A1240" s="56">
        <v>1239</v>
      </c>
      <c r="B1240" s="56" t="s">
        <v>56</v>
      </c>
      <c r="D1240" s="56" t="s">
        <v>1290</v>
      </c>
      <c r="E1240" s="56" t="s">
        <v>574</v>
      </c>
      <c r="F1240" s="56" t="s">
        <v>76</v>
      </c>
      <c r="G1240" s="56" t="s">
        <v>58</v>
      </c>
      <c r="H1240" s="56" t="s">
        <v>88</v>
      </c>
      <c r="I1240" s="56" t="s">
        <v>273</v>
      </c>
      <c r="J1240" s="56" t="s">
        <v>51</v>
      </c>
      <c r="K1240" s="56">
        <v>22.4</v>
      </c>
      <c r="L1240" s="56">
        <v>562</v>
      </c>
      <c r="M1240" s="56">
        <v>5</v>
      </c>
      <c r="N1240" s="56" t="s">
        <v>52</v>
      </c>
      <c r="O1240" s="56">
        <v>13.2</v>
      </c>
      <c r="P1240" s="56" t="s">
        <v>53</v>
      </c>
      <c r="Q1240" s="56">
        <v>1.5</v>
      </c>
      <c r="R1240" s="56" t="s">
        <v>53</v>
      </c>
      <c r="S1240" s="56">
        <v>3.1</v>
      </c>
      <c r="T1240" s="56" t="s">
        <v>53</v>
      </c>
      <c r="U1240" s="56">
        <v>1.3</v>
      </c>
      <c r="V1240" s="56" t="s">
        <v>53</v>
      </c>
      <c r="W1240" s="56">
        <v>5.7</v>
      </c>
      <c r="X1240" s="56" t="s">
        <v>53</v>
      </c>
      <c r="Y1240" s="56">
        <v>3.4</v>
      </c>
      <c r="Z1240" s="56" t="s">
        <v>53</v>
      </c>
      <c r="AA1240" s="56">
        <v>2.8</v>
      </c>
      <c r="AB1240" s="56" t="s">
        <v>53</v>
      </c>
      <c r="AC1240" s="56">
        <v>26.9</v>
      </c>
      <c r="AD1240" s="56" t="s">
        <v>53</v>
      </c>
      <c r="AF1240" s="56">
        <v>562</v>
      </c>
      <c r="AH1240" s="56">
        <v>701</v>
      </c>
      <c r="AI1240" s="56" t="s">
        <v>2148</v>
      </c>
      <c r="AJ1240" s="56">
        <v>801</v>
      </c>
      <c r="AK1240" s="56" t="s">
        <v>2148</v>
      </c>
      <c r="AL1240" s="56">
        <v>801</v>
      </c>
      <c r="AM1240" s="56" t="s">
        <v>2148</v>
      </c>
      <c r="AN1240" s="56">
        <v>801</v>
      </c>
      <c r="AO1240" s="56" t="s">
        <v>2148</v>
      </c>
      <c r="AP1240" s="56">
        <v>801</v>
      </c>
      <c r="AQ1240" s="56" t="s">
        <v>2148</v>
      </c>
      <c r="AR1240" s="56">
        <v>801</v>
      </c>
      <c r="AS1240" s="56" t="s">
        <v>2148</v>
      </c>
      <c r="AT1240" s="56">
        <v>801</v>
      </c>
      <c r="AU1240" s="56" t="s">
        <v>2148</v>
      </c>
      <c r="AV1240" s="56">
        <v>801</v>
      </c>
      <c r="AW1240" s="56" t="s">
        <v>2148</v>
      </c>
      <c r="AX1240" s="56">
        <v>801</v>
      </c>
      <c r="AY1240" s="56" t="s">
        <v>2148</v>
      </c>
      <c r="AZ1240" s="56">
        <v>1300.5</v>
      </c>
    </row>
    <row r="1241" spans="1:54" ht="16" x14ac:dyDescent="0.2">
      <c r="A1241" s="56">
        <v>1240</v>
      </c>
      <c r="B1241" s="56" t="s">
        <v>56</v>
      </c>
      <c r="C1241" s="56" t="s">
        <v>56</v>
      </c>
      <c r="D1241" s="56" t="s">
        <v>60</v>
      </c>
      <c r="E1241" s="56" t="s">
        <v>61</v>
      </c>
      <c r="F1241" s="56" t="s">
        <v>47</v>
      </c>
      <c r="G1241" s="56" t="s">
        <v>58</v>
      </c>
      <c r="H1241" s="56" t="s">
        <v>62</v>
      </c>
      <c r="I1241" s="56" t="s">
        <v>63</v>
      </c>
      <c r="J1241" s="56" t="s">
        <v>64</v>
      </c>
      <c r="K1241" s="56">
        <v>1.9</v>
      </c>
      <c r="L1241" s="56" t="s">
        <v>52</v>
      </c>
      <c r="M1241" s="56">
        <v>6.3</v>
      </c>
      <c r="N1241" s="56" t="s">
        <v>52</v>
      </c>
      <c r="O1241" s="56">
        <v>36.200000000000003</v>
      </c>
      <c r="P1241" s="56">
        <v>554</v>
      </c>
      <c r="Q1241" s="56">
        <v>2</v>
      </c>
      <c r="R1241" s="56" t="s">
        <v>53</v>
      </c>
      <c r="S1241" s="56">
        <v>22.9</v>
      </c>
      <c r="T1241" s="56">
        <v>674</v>
      </c>
      <c r="U1241" s="56">
        <v>5.2</v>
      </c>
      <c r="V1241" s="56" t="s">
        <v>53</v>
      </c>
      <c r="W1241" s="56">
        <v>9.1999999999999993</v>
      </c>
      <c r="X1241" s="56" t="s">
        <v>53</v>
      </c>
      <c r="Y1241" s="56">
        <v>7.3</v>
      </c>
      <c r="Z1241" s="56" t="s">
        <v>53</v>
      </c>
      <c r="AA1241" s="56">
        <v>49.7</v>
      </c>
      <c r="AB1241" s="56">
        <v>348</v>
      </c>
      <c r="AC1241" s="56">
        <v>17.600000000000001</v>
      </c>
      <c r="AD1241" s="56" t="s">
        <v>53</v>
      </c>
      <c r="AF1241" s="56">
        <v>701</v>
      </c>
      <c r="AG1241" s="56" t="s">
        <v>2148</v>
      </c>
      <c r="AH1241" s="56">
        <v>701</v>
      </c>
      <c r="AI1241" s="56" t="s">
        <v>2148</v>
      </c>
      <c r="AJ1241" s="56">
        <v>554</v>
      </c>
      <c r="AL1241" s="56">
        <v>801</v>
      </c>
      <c r="AM1241" s="56" t="s">
        <v>2148</v>
      </c>
      <c r="AN1241" s="56">
        <v>674</v>
      </c>
      <c r="AP1241" s="56">
        <v>801</v>
      </c>
      <c r="AQ1241" s="56" t="s">
        <v>2148</v>
      </c>
      <c r="AR1241" s="56">
        <v>801</v>
      </c>
      <c r="AS1241" s="56" t="s">
        <v>2148</v>
      </c>
      <c r="AT1241" s="56">
        <v>801</v>
      </c>
      <c r="AU1241" s="56" t="s">
        <v>2148</v>
      </c>
      <c r="AV1241" s="56">
        <v>348</v>
      </c>
      <c r="AX1241" s="56">
        <v>801</v>
      </c>
      <c r="AY1241" s="56" t="s">
        <v>2148</v>
      </c>
      <c r="AZ1241" s="56">
        <v>1300.5</v>
      </c>
      <c r="BB1241" s="56">
        <v>1300.5</v>
      </c>
    </row>
    <row r="1242" spans="1:54" ht="16" x14ac:dyDescent="0.2">
      <c r="A1242" s="56">
        <v>1241</v>
      </c>
      <c r="B1242" s="56" t="s">
        <v>56</v>
      </c>
      <c r="C1242" s="56" t="s">
        <v>65</v>
      </c>
      <c r="D1242" s="56" t="s">
        <v>309</v>
      </c>
      <c r="E1242" s="56" t="s">
        <v>91</v>
      </c>
      <c r="F1242" s="56" t="s">
        <v>76</v>
      </c>
      <c r="G1242" s="56" t="s">
        <v>48</v>
      </c>
      <c r="H1242" s="56" t="s">
        <v>62</v>
      </c>
      <c r="I1242" s="56" t="s">
        <v>59</v>
      </c>
      <c r="J1242" s="56" t="s">
        <v>103</v>
      </c>
      <c r="K1242" s="56">
        <v>6.3</v>
      </c>
      <c r="L1242" s="56" t="s">
        <v>52</v>
      </c>
      <c r="M1242" s="56">
        <v>14.8</v>
      </c>
      <c r="N1242" s="56" t="s">
        <v>52</v>
      </c>
      <c r="O1242" s="56">
        <v>21.5</v>
      </c>
      <c r="P1242" s="56" t="s">
        <v>53</v>
      </c>
      <c r="Q1242" s="56">
        <v>1.9</v>
      </c>
      <c r="R1242" s="56" t="s">
        <v>53</v>
      </c>
      <c r="S1242" s="56">
        <v>83.2</v>
      </c>
      <c r="T1242" s="56">
        <v>269</v>
      </c>
      <c r="U1242" s="56">
        <v>15.8</v>
      </c>
      <c r="V1242" s="56">
        <v>800</v>
      </c>
      <c r="W1242" s="56">
        <v>12</v>
      </c>
      <c r="X1242" s="56" t="s">
        <v>53</v>
      </c>
      <c r="Y1242" s="56">
        <v>6</v>
      </c>
      <c r="Z1242" s="56" t="s">
        <v>53</v>
      </c>
      <c r="AA1242" s="56">
        <v>14.9</v>
      </c>
      <c r="AB1242" s="56" t="s">
        <v>53</v>
      </c>
      <c r="AC1242" s="56">
        <v>15.5</v>
      </c>
      <c r="AD1242" s="56" t="s">
        <v>53</v>
      </c>
      <c r="AF1242" s="56">
        <v>701</v>
      </c>
      <c r="AG1242" s="56" t="s">
        <v>2148</v>
      </c>
      <c r="AH1242" s="56">
        <v>701</v>
      </c>
      <c r="AI1242" s="56" t="s">
        <v>2148</v>
      </c>
      <c r="AJ1242" s="56">
        <v>801</v>
      </c>
      <c r="AK1242" s="56" t="s">
        <v>2148</v>
      </c>
      <c r="AL1242" s="56">
        <v>801</v>
      </c>
      <c r="AM1242" s="56" t="s">
        <v>2148</v>
      </c>
      <c r="AN1242" s="56">
        <v>269</v>
      </c>
      <c r="AP1242" s="56">
        <v>800</v>
      </c>
      <c r="AR1242" s="56">
        <v>801</v>
      </c>
      <c r="AS1242" s="56" t="s">
        <v>2148</v>
      </c>
      <c r="AT1242" s="56">
        <v>801</v>
      </c>
      <c r="AU1242" s="56" t="s">
        <v>2148</v>
      </c>
      <c r="AV1242" s="56">
        <v>801</v>
      </c>
      <c r="AW1242" s="56" t="s">
        <v>2148</v>
      </c>
      <c r="AX1242" s="56">
        <v>801</v>
      </c>
      <c r="AY1242" s="56" t="s">
        <v>2148</v>
      </c>
      <c r="AZ1242" s="56">
        <v>1300.5</v>
      </c>
      <c r="BB1242" s="56">
        <v>1100.5</v>
      </c>
    </row>
    <row r="1243" spans="1:54" ht="16" x14ac:dyDescent="0.2">
      <c r="A1243" s="56">
        <v>1242</v>
      </c>
      <c r="B1243" s="56" t="s">
        <v>56</v>
      </c>
      <c r="C1243" s="56" t="s">
        <v>65</v>
      </c>
      <c r="D1243" s="56" t="s">
        <v>634</v>
      </c>
      <c r="E1243" s="56" t="s">
        <v>147</v>
      </c>
      <c r="F1243" s="56" t="s">
        <v>76</v>
      </c>
      <c r="G1243" s="56" t="s">
        <v>77</v>
      </c>
      <c r="H1243" s="56" t="s">
        <v>49</v>
      </c>
      <c r="I1243" s="56" t="s">
        <v>59</v>
      </c>
      <c r="J1243" s="56" t="s">
        <v>64</v>
      </c>
      <c r="K1243" s="56">
        <v>9.3000000000000007</v>
      </c>
      <c r="L1243" s="56" t="s">
        <v>52</v>
      </c>
      <c r="M1243" s="56">
        <v>14.3</v>
      </c>
      <c r="N1243" s="56" t="s">
        <v>52</v>
      </c>
      <c r="O1243" s="56">
        <v>5</v>
      </c>
      <c r="P1243" s="56" t="s">
        <v>53</v>
      </c>
      <c r="Q1243" s="56">
        <v>15.5</v>
      </c>
      <c r="R1243" s="56">
        <v>795</v>
      </c>
      <c r="S1243" s="56">
        <v>5.7</v>
      </c>
      <c r="T1243" s="56" t="s">
        <v>53</v>
      </c>
      <c r="U1243" s="56">
        <v>9.6</v>
      </c>
      <c r="V1243" s="56" t="s">
        <v>53</v>
      </c>
      <c r="W1243" s="56">
        <v>13.2</v>
      </c>
      <c r="X1243" s="56" t="s">
        <v>53</v>
      </c>
      <c r="Y1243" s="56">
        <v>57.9</v>
      </c>
      <c r="Z1243" s="56">
        <v>719</v>
      </c>
      <c r="AA1243" s="56">
        <v>3.3</v>
      </c>
      <c r="AB1243" s="56" t="s">
        <v>53</v>
      </c>
      <c r="AC1243" s="56">
        <v>28.8</v>
      </c>
      <c r="AD1243" s="56" t="s">
        <v>53</v>
      </c>
      <c r="AF1243" s="56">
        <v>701</v>
      </c>
      <c r="AG1243" s="56" t="s">
        <v>2148</v>
      </c>
      <c r="AH1243" s="56">
        <v>701</v>
      </c>
      <c r="AI1243" s="56" t="s">
        <v>2148</v>
      </c>
      <c r="AJ1243" s="56">
        <v>801</v>
      </c>
      <c r="AK1243" s="56" t="s">
        <v>2148</v>
      </c>
      <c r="AL1243" s="56">
        <v>795</v>
      </c>
      <c r="AN1243" s="56">
        <v>801</v>
      </c>
      <c r="AO1243" s="56" t="s">
        <v>2148</v>
      </c>
      <c r="AP1243" s="56">
        <v>801</v>
      </c>
      <c r="AQ1243" s="56" t="s">
        <v>2148</v>
      </c>
      <c r="AR1243" s="56">
        <v>801</v>
      </c>
      <c r="AS1243" s="56" t="s">
        <v>2148</v>
      </c>
      <c r="AT1243" s="56">
        <v>719</v>
      </c>
      <c r="AV1243" s="56">
        <v>801</v>
      </c>
      <c r="AW1243" s="56" t="s">
        <v>2148</v>
      </c>
      <c r="AX1243" s="56">
        <v>801</v>
      </c>
      <c r="AY1243" s="56" t="s">
        <v>2148</v>
      </c>
      <c r="AZ1243" s="56">
        <v>1300.5</v>
      </c>
      <c r="BB1243" s="56">
        <v>1100.5</v>
      </c>
    </row>
    <row r="1244" spans="1:54" ht="16" x14ac:dyDescent="0.2">
      <c r="A1244" s="56">
        <v>1243</v>
      </c>
      <c r="B1244" s="56" t="s">
        <v>56</v>
      </c>
      <c r="D1244" s="56" t="s">
        <v>283</v>
      </c>
      <c r="E1244" s="56" t="s">
        <v>284</v>
      </c>
      <c r="F1244" s="56" t="s">
        <v>76</v>
      </c>
      <c r="G1244" s="56" t="s">
        <v>84</v>
      </c>
      <c r="H1244" s="56" t="s">
        <v>49</v>
      </c>
      <c r="I1244" s="56" t="s">
        <v>50</v>
      </c>
      <c r="J1244" s="56" t="s">
        <v>51</v>
      </c>
      <c r="K1244" s="56">
        <v>6.1</v>
      </c>
      <c r="L1244" s="56" t="s">
        <v>52</v>
      </c>
      <c r="M1244" s="56">
        <v>5</v>
      </c>
      <c r="N1244" s="56" t="s">
        <v>52</v>
      </c>
      <c r="O1244" s="56">
        <v>1.7</v>
      </c>
      <c r="P1244" s="56" t="s">
        <v>53</v>
      </c>
      <c r="Q1244" s="56">
        <v>8.5</v>
      </c>
      <c r="R1244" s="56" t="s">
        <v>53</v>
      </c>
      <c r="U1244" s="56">
        <v>1.1000000000000001</v>
      </c>
      <c r="V1244" s="56" t="s">
        <v>53</v>
      </c>
      <c r="W1244" s="56">
        <v>1.1000000000000001</v>
      </c>
      <c r="X1244" s="56" t="s">
        <v>53</v>
      </c>
      <c r="Y1244" s="56">
        <v>96.3</v>
      </c>
      <c r="Z1244" s="56">
        <v>55</v>
      </c>
      <c r="AA1244" s="56">
        <v>35.700000000000003</v>
      </c>
      <c r="AB1244" s="56">
        <v>482</v>
      </c>
      <c r="AC1244" s="56">
        <v>29.4</v>
      </c>
      <c r="AD1244" s="56" t="s">
        <v>53</v>
      </c>
      <c r="AF1244" s="56">
        <v>701</v>
      </c>
      <c r="AG1244" s="56" t="s">
        <v>2148</v>
      </c>
      <c r="AH1244" s="56">
        <v>701</v>
      </c>
      <c r="AI1244" s="56" t="s">
        <v>2148</v>
      </c>
      <c r="AJ1244" s="56">
        <v>801</v>
      </c>
      <c r="AK1244" s="56" t="s">
        <v>2148</v>
      </c>
      <c r="AL1244" s="56">
        <v>801</v>
      </c>
      <c r="AM1244" s="56" t="s">
        <v>2148</v>
      </c>
      <c r="AP1244" s="56">
        <v>801</v>
      </c>
      <c r="AQ1244" s="56" t="s">
        <v>2148</v>
      </c>
      <c r="AR1244" s="56">
        <v>801</v>
      </c>
      <c r="AS1244" s="56" t="s">
        <v>2148</v>
      </c>
      <c r="AT1244" s="56">
        <v>55</v>
      </c>
      <c r="AV1244" s="56">
        <v>482</v>
      </c>
      <c r="AX1244" s="56">
        <v>801</v>
      </c>
      <c r="AY1244" s="56" t="s">
        <v>2148</v>
      </c>
      <c r="AZ1244" s="56">
        <v>1300.5</v>
      </c>
    </row>
    <row r="1245" spans="1:54" ht="16" x14ac:dyDescent="0.2">
      <c r="A1245" s="56">
        <v>1244</v>
      </c>
      <c r="B1245" s="56" t="s">
        <v>56</v>
      </c>
      <c r="C1245" s="56" t="s">
        <v>65</v>
      </c>
      <c r="D1245" s="56" t="s">
        <v>528</v>
      </c>
      <c r="E1245" s="56" t="s">
        <v>174</v>
      </c>
      <c r="F1245" s="56" t="s">
        <v>76</v>
      </c>
      <c r="G1245" s="56" t="s">
        <v>77</v>
      </c>
      <c r="H1245" s="56" t="s">
        <v>62</v>
      </c>
      <c r="I1245" s="56" t="s">
        <v>59</v>
      </c>
      <c r="J1245" s="56" t="s">
        <v>64</v>
      </c>
      <c r="K1245" s="56">
        <v>8.1</v>
      </c>
      <c r="L1245" s="56" t="s">
        <v>52</v>
      </c>
      <c r="M1245" s="56">
        <v>3.5</v>
      </c>
      <c r="N1245" s="56" t="s">
        <v>52</v>
      </c>
      <c r="O1245" s="56">
        <v>7.8</v>
      </c>
      <c r="P1245" s="56" t="s">
        <v>53</v>
      </c>
      <c r="Q1245" s="56">
        <v>3</v>
      </c>
      <c r="R1245" s="56" t="s">
        <v>53</v>
      </c>
      <c r="S1245" s="56">
        <v>46.5</v>
      </c>
      <c r="T1245" s="56">
        <v>459</v>
      </c>
      <c r="U1245" s="56">
        <v>100</v>
      </c>
      <c r="V1245" s="56">
        <v>8</v>
      </c>
      <c r="W1245" s="56">
        <v>100</v>
      </c>
      <c r="X1245" s="56">
        <v>3</v>
      </c>
      <c r="Y1245" s="56">
        <v>19.100000000000001</v>
      </c>
      <c r="Z1245" s="56" t="s">
        <v>53</v>
      </c>
      <c r="AA1245" s="56">
        <v>2.6</v>
      </c>
      <c r="AB1245" s="56" t="s">
        <v>53</v>
      </c>
      <c r="AC1245" s="56">
        <v>7.6</v>
      </c>
      <c r="AD1245" s="56" t="s">
        <v>53</v>
      </c>
      <c r="AF1245" s="56">
        <v>701</v>
      </c>
      <c r="AG1245" s="56" t="s">
        <v>2148</v>
      </c>
      <c r="AH1245" s="56">
        <v>701</v>
      </c>
      <c r="AI1245" s="56" t="s">
        <v>2148</v>
      </c>
      <c r="AJ1245" s="56">
        <v>801</v>
      </c>
      <c r="AK1245" s="56" t="s">
        <v>2148</v>
      </c>
      <c r="AL1245" s="56">
        <v>801</v>
      </c>
      <c r="AM1245" s="56" t="s">
        <v>2148</v>
      </c>
      <c r="AN1245" s="56">
        <v>459</v>
      </c>
      <c r="AP1245" s="56">
        <v>8</v>
      </c>
      <c r="AR1245" s="56">
        <v>3</v>
      </c>
      <c r="AT1245" s="56">
        <v>801</v>
      </c>
      <c r="AU1245" s="56" t="s">
        <v>2148</v>
      </c>
      <c r="AV1245" s="56">
        <v>801</v>
      </c>
      <c r="AW1245" s="56" t="s">
        <v>2148</v>
      </c>
      <c r="AX1245" s="56">
        <v>801</v>
      </c>
      <c r="AY1245" s="56" t="s">
        <v>2148</v>
      </c>
      <c r="AZ1245" s="56">
        <v>1300.5</v>
      </c>
      <c r="BB1245" s="56">
        <v>1100.5</v>
      </c>
    </row>
    <row r="1246" spans="1:54" ht="16" x14ac:dyDescent="0.2">
      <c r="A1246" s="56">
        <v>1245</v>
      </c>
      <c r="B1246" s="56" t="s">
        <v>56</v>
      </c>
      <c r="D1246" s="56" t="s">
        <v>339</v>
      </c>
      <c r="E1246" s="56" t="s">
        <v>340</v>
      </c>
      <c r="F1246" s="56" t="s">
        <v>76</v>
      </c>
      <c r="G1246" s="56" t="s">
        <v>48</v>
      </c>
      <c r="H1246" s="56" t="s">
        <v>62</v>
      </c>
      <c r="I1246" s="56" t="s">
        <v>50</v>
      </c>
      <c r="J1246" s="56" t="s">
        <v>64</v>
      </c>
      <c r="K1246" s="56">
        <v>6.5</v>
      </c>
      <c r="L1246" s="56" t="s">
        <v>52</v>
      </c>
      <c r="M1246" s="56">
        <v>15.2</v>
      </c>
      <c r="N1246" s="56" t="s">
        <v>52</v>
      </c>
      <c r="O1246" s="56">
        <v>13.9</v>
      </c>
      <c r="P1246" s="56" t="s">
        <v>53</v>
      </c>
      <c r="Q1246" s="56">
        <v>16.2</v>
      </c>
      <c r="R1246" s="56">
        <v>781</v>
      </c>
      <c r="S1246" s="56">
        <v>5.6</v>
      </c>
      <c r="T1246" s="56" t="s">
        <v>53</v>
      </c>
      <c r="U1246" s="56">
        <v>25.5</v>
      </c>
      <c r="V1246" s="56">
        <v>653</v>
      </c>
      <c r="W1246" s="56">
        <v>25.5</v>
      </c>
      <c r="X1246" s="56">
        <v>680</v>
      </c>
      <c r="Y1246" s="56">
        <v>6</v>
      </c>
      <c r="Z1246" s="56" t="s">
        <v>53</v>
      </c>
      <c r="AA1246" s="56">
        <v>5</v>
      </c>
      <c r="AB1246" s="56" t="s">
        <v>53</v>
      </c>
      <c r="AC1246" s="56">
        <v>15.2</v>
      </c>
      <c r="AD1246" s="56" t="s">
        <v>53</v>
      </c>
      <c r="AF1246" s="56">
        <v>701</v>
      </c>
      <c r="AG1246" s="56" t="s">
        <v>2148</v>
      </c>
      <c r="AH1246" s="56">
        <v>701</v>
      </c>
      <c r="AI1246" s="56" t="s">
        <v>2148</v>
      </c>
      <c r="AJ1246" s="56">
        <v>801</v>
      </c>
      <c r="AK1246" s="56" t="s">
        <v>2148</v>
      </c>
      <c r="AL1246" s="56">
        <v>781</v>
      </c>
      <c r="AN1246" s="56">
        <v>801</v>
      </c>
      <c r="AO1246" s="56" t="s">
        <v>2148</v>
      </c>
      <c r="AP1246" s="56">
        <v>653</v>
      </c>
      <c r="AR1246" s="56">
        <v>680</v>
      </c>
      <c r="AT1246" s="56">
        <v>801</v>
      </c>
      <c r="AU1246" s="56" t="s">
        <v>2148</v>
      </c>
      <c r="AV1246" s="56">
        <v>801</v>
      </c>
      <c r="AW1246" s="56" t="s">
        <v>2148</v>
      </c>
      <c r="AX1246" s="56">
        <v>801</v>
      </c>
      <c r="AY1246" s="56" t="s">
        <v>2148</v>
      </c>
      <c r="AZ1246" s="56">
        <v>1300.5</v>
      </c>
    </row>
    <row r="1247" spans="1:54" ht="16" x14ac:dyDescent="0.2">
      <c r="A1247" s="56">
        <v>1246</v>
      </c>
      <c r="B1247" s="56" t="s">
        <v>56</v>
      </c>
      <c r="C1247" s="56" t="s">
        <v>56</v>
      </c>
      <c r="D1247" s="56" t="s">
        <v>568</v>
      </c>
      <c r="E1247" s="56" t="s">
        <v>233</v>
      </c>
      <c r="F1247" s="56" t="s">
        <v>76</v>
      </c>
      <c r="G1247" s="56" t="s">
        <v>77</v>
      </c>
      <c r="H1247" s="56" t="s">
        <v>62</v>
      </c>
      <c r="I1247" s="56" t="s">
        <v>59</v>
      </c>
      <c r="J1247" s="56" t="s">
        <v>51</v>
      </c>
      <c r="K1247" s="56">
        <v>8.6</v>
      </c>
      <c r="L1247" s="56" t="s">
        <v>52</v>
      </c>
      <c r="M1247" s="56">
        <v>6.2</v>
      </c>
      <c r="N1247" s="56" t="s">
        <v>52</v>
      </c>
      <c r="O1247" s="56">
        <v>19.100000000000001</v>
      </c>
      <c r="P1247" s="56" t="s">
        <v>53</v>
      </c>
      <c r="Q1247" s="56">
        <v>2.1</v>
      </c>
      <c r="R1247" s="56" t="s">
        <v>53</v>
      </c>
      <c r="S1247" s="56">
        <v>13.6</v>
      </c>
      <c r="T1247" s="56" t="s">
        <v>53</v>
      </c>
      <c r="U1247" s="56">
        <v>68.599999999999994</v>
      </c>
      <c r="V1247" s="56">
        <v>284</v>
      </c>
      <c r="W1247" s="56">
        <v>71.7</v>
      </c>
      <c r="X1247" s="56">
        <v>255</v>
      </c>
      <c r="Y1247" s="56">
        <v>10.199999999999999</v>
      </c>
      <c r="Z1247" s="56" t="s">
        <v>53</v>
      </c>
      <c r="AA1247" s="56">
        <v>2.4</v>
      </c>
      <c r="AB1247" s="56" t="s">
        <v>53</v>
      </c>
      <c r="AC1247" s="56">
        <v>32.1</v>
      </c>
      <c r="AD1247" s="56" t="s">
        <v>53</v>
      </c>
      <c r="AF1247" s="56">
        <v>701</v>
      </c>
      <c r="AG1247" s="56" t="s">
        <v>2148</v>
      </c>
      <c r="AH1247" s="56">
        <v>701</v>
      </c>
      <c r="AI1247" s="56" t="s">
        <v>2148</v>
      </c>
      <c r="AJ1247" s="56">
        <v>801</v>
      </c>
      <c r="AK1247" s="56" t="s">
        <v>2148</v>
      </c>
      <c r="AL1247" s="56">
        <v>801</v>
      </c>
      <c r="AM1247" s="56" t="s">
        <v>2148</v>
      </c>
      <c r="AN1247" s="56">
        <v>801</v>
      </c>
      <c r="AO1247" s="56" t="s">
        <v>2148</v>
      </c>
      <c r="AP1247" s="56">
        <v>284</v>
      </c>
      <c r="AR1247" s="56">
        <v>255</v>
      </c>
      <c r="AT1247" s="56">
        <v>801</v>
      </c>
      <c r="AU1247" s="56" t="s">
        <v>2148</v>
      </c>
      <c r="AV1247" s="56">
        <v>801</v>
      </c>
      <c r="AW1247" s="56" t="s">
        <v>2148</v>
      </c>
      <c r="AX1247" s="56">
        <v>801</v>
      </c>
      <c r="AY1247" s="56" t="s">
        <v>2148</v>
      </c>
      <c r="AZ1247" s="56">
        <v>1300.5</v>
      </c>
      <c r="BB1247" s="56">
        <v>1300.5</v>
      </c>
    </row>
    <row r="1248" spans="1:54" ht="16" x14ac:dyDescent="0.2">
      <c r="A1248" s="56">
        <v>1247</v>
      </c>
      <c r="B1248" s="56" t="s">
        <v>56</v>
      </c>
      <c r="C1248" s="56" t="s">
        <v>56</v>
      </c>
      <c r="D1248" s="56" t="s">
        <v>674</v>
      </c>
      <c r="E1248" s="56" t="s">
        <v>87</v>
      </c>
      <c r="F1248" s="56" t="s">
        <v>69</v>
      </c>
      <c r="G1248" s="56" t="s">
        <v>77</v>
      </c>
      <c r="H1248" s="56" t="s">
        <v>49</v>
      </c>
      <c r="I1248" s="56" t="s">
        <v>59</v>
      </c>
      <c r="J1248" s="56" t="s">
        <v>64</v>
      </c>
      <c r="K1248" s="56">
        <v>9.6</v>
      </c>
      <c r="L1248" s="56" t="s">
        <v>52</v>
      </c>
      <c r="M1248" s="56">
        <v>25.3</v>
      </c>
      <c r="N1248" s="56">
        <v>533</v>
      </c>
      <c r="O1248" s="56">
        <v>32.799999999999997</v>
      </c>
      <c r="P1248" s="56">
        <v>590</v>
      </c>
      <c r="Q1248" s="56">
        <v>1.7</v>
      </c>
      <c r="R1248" s="56" t="s">
        <v>53</v>
      </c>
      <c r="S1248" s="56">
        <v>1.3</v>
      </c>
      <c r="T1248" s="56" t="s">
        <v>53</v>
      </c>
      <c r="U1248" s="56">
        <v>1.6</v>
      </c>
      <c r="V1248" s="56" t="s">
        <v>53</v>
      </c>
      <c r="W1248" s="56">
        <v>6</v>
      </c>
      <c r="X1248" s="56" t="s">
        <v>53</v>
      </c>
      <c r="Y1248" s="56">
        <v>13.3</v>
      </c>
      <c r="Z1248" s="56" t="s">
        <v>53</v>
      </c>
      <c r="AA1248" s="56">
        <v>26.1</v>
      </c>
      <c r="AB1248" s="56">
        <v>622</v>
      </c>
      <c r="AC1248" s="56">
        <v>43.1</v>
      </c>
      <c r="AD1248" s="56" t="s">
        <v>53</v>
      </c>
      <c r="AF1248" s="56">
        <v>701</v>
      </c>
      <c r="AG1248" s="56" t="s">
        <v>2148</v>
      </c>
      <c r="AH1248" s="56">
        <v>533</v>
      </c>
      <c r="AJ1248" s="56">
        <v>590</v>
      </c>
      <c r="AL1248" s="56">
        <v>801</v>
      </c>
      <c r="AM1248" s="56" t="s">
        <v>2148</v>
      </c>
      <c r="AN1248" s="56">
        <v>801</v>
      </c>
      <c r="AO1248" s="56" t="s">
        <v>2148</v>
      </c>
      <c r="AP1248" s="56">
        <v>801</v>
      </c>
      <c r="AQ1248" s="56" t="s">
        <v>2148</v>
      </c>
      <c r="AR1248" s="56">
        <v>801</v>
      </c>
      <c r="AS1248" s="56" t="s">
        <v>2148</v>
      </c>
      <c r="AT1248" s="56">
        <v>801</v>
      </c>
      <c r="AU1248" s="56" t="s">
        <v>2148</v>
      </c>
      <c r="AV1248" s="56">
        <v>622</v>
      </c>
      <c r="AX1248" s="56">
        <v>801</v>
      </c>
      <c r="AY1248" s="56" t="s">
        <v>2148</v>
      </c>
      <c r="AZ1248" s="56">
        <v>1300.5</v>
      </c>
      <c r="BB1248" s="56">
        <v>1300.5</v>
      </c>
    </row>
    <row r="1249" spans="1:54" ht="16" x14ac:dyDescent="0.2">
      <c r="A1249" s="56">
        <v>1248</v>
      </c>
      <c r="B1249" s="56" t="s">
        <v>56</v>
      </c>
      <c r="C1249" s="56" t="s">
        <v>56</v>
      </c>
      <c r="D1249" s="56" t="s">
        <v>771</v>
      </c>
      <c r="E1249" s="56" t="s">
        <v>233</v>
      </c>
      <c r="F1249" s="56" t="s">
        <v>76</v>
      </c>
      <c r="G1249" s="56" t="s">
        <v>48</v>
      </c>
      <c r="H1249" s="56" t="s">
        <v>49</v>
      </c>
      <c r="I1249" s="56" t="s">
        <v>50</v>
      </c>
      <c r="J1249" s="56" t="s">
        <v>64</v>
      </c>
      <c r="K1249" s="56">
        <v>11</v>
      </c>
      <c r="L1249" s="56" t="s">
        <v>52</v>
      </c>
      <c r="M1249" s="56">
        <v>10.8</v>
      </c>
      <c r="N1249" s="56" t="s">
        <v>52</v>
      </c>
      <c r="O1249" s="56">
        <v>8.3000000000000007</v>
      </c>
      <c r="P1249" s="56" t="s">
        <v>53</v>
      </c>
      <c r="Q1249" s="56">
        <v>18.600000000000001</v>
      </c>
      <c r="R1249" s="56">
        <v>742</v>
      </c>
      <c r="S1249" s="56">
        <v>8.6999999999999993</v>
      </c>
      <c r="T1249" s="56" t="s">
        <v>53</v>
      </c>
      <c r="U1249" s="56">
        <v>5.2</v>
      </c>
      <c r="V1249" s="56" t="s">
        <v>53</v>
      </c>
      <c r="W1249" s="56">
        <v>9.4</v>
      </c>
      <c r="X1249" s="56" t="s">
        <v>53</v>
      </c>
      <c r="Y1249" s="56">
        <v>22.7</v>
      </c>
      <c r="Z1249" s="56" t="s">
        <v>53</v>
      </c>
      <c r="AA1249" s="56">
        <v>2.4</v>
      </c>
      <c r="AB1249" s="56" t="s">
        <v>53</v>
      </c>
      <c r="AC1249" s="56">
        <v>38.700000000000003</v>
      </c>
      <c r="AD1249" s="56" t="s">
        <v>53</v>
      </c>
      <c r="AF1249" s="56">
        <v>701</v>
      </c>
      <c r="AG1249" s="56" t="s">
        <v>2148</v>
      </c>
      <c r="AH1249" s="56">
        <v>701</v>
      </c>
      <c r="AI1249" s="56" t="s">
        <v>2148</v>
      </c>
      <c r="AJ1249" s="56">
        <v>801</v>
      </c>
      <c r="AK1249" s="56" t="s">
        <v>2148</v>
      </c>
      <c r="AL1249" s="56">
        <v>742</v>
      </c>
      <c r="AN1249" s="56">
        <v>801</v>
      </c>
      <c r="AO1249" s="56" t="s">
        <v>2148</v>
      </c>
      <c r="AP1249" s="56">
        <v>801</v>
      </c>
      <c r="AQ1249" s="56" t="s">
        <v>2148</v>
      </c>
      <c r="AR1249" s="56">
        <v>801</v>
      </c>
      <c r="AS1249" s="56" t="s">
        <v>2148</v>
      </c>
      <c r="AT1249" s="56">
        <v>801</v>
      </c>
      <c r="AU1249" s="56" t="s">
        <v>2148</v>
      </c>
      <c r="AV1249" s="56">
        <v>801</v>
      </c>
      <c r="AW1249" s="56" t="s">
        <v>2148</v>
      </c>
      <c r="AX1249" s="56">
        <v>801</v>
      </c>
      <c r="AY1249" s="56" t="s">
        <v>2148</v>
      </c>
      <c r="AZ1249" s="56">
        <v>1300.5</v>
      </c>
      <c r="BB1249" s="56">
        <v>1300.5</v>
      </c>
    </row>
    <row r="1250" spans="1:54" ht="16" x14ac:dyDescent="0.2">
      <c r="A1250" s="56">
        <v>1249</v>
      </c>
      <c r="B1250" s="56" t="s">
        <v>56</v>
      </c>
      <c r="C1250" s="56" t="s">
        <v>56</v>
      </c>
      <c r="D1250" s="56" t="s">
        <v>844</v>
      </c>
      <c r="E1250" s="56" t="s">
        <v>340</v>
      </c>
      <c r="F1250" s="56" t="s">
        <v>76</v>
      </c>
      <c r="G1250" s="56" t="s">
        <v>77</v>
      </c>
      <c r="H1250" s="56" t="s">
        <v>49</v>
      </c>
      <c r="I1250" s="56" t="s">
        <v>59</v>
      </c>
      <c r="J1250" s="56" t="s">
        <v>64</v>
      </c>
      <c r="K1250" s="56">
        <v>12.2</v>
      </c>
      <c r="L1250" s="56" t="s">
        <v>52</v>
      </c>
      <c r="M1250" s="56">
        <v>17.5</v>
      </c>
      <c r="N1250" s="56" t="s">
        <v>52</v>
      </c>
      <c r="O1250" s="56">
        <v>5.7</v>
      </c>
      <c r="P1250" s="56" t="s">
        <v>53</v>
      </c>
      <c r="Q1250" s="56">
        <v>9.3000000000000007</v>
      </c>
      <c r="R1250" s="56" t="s">
        <v>53</v>
      </c>
      <c r="Y1250" s="56">
        <v>35.299999999999997</v>
      </c>
      <c r="Z1250" s="56" t="s">
        <v>53</v>
      </c>
      <c r="AA1250" s="56">
        <v>4.5</v>
      </c>
      <c r="AB1250" s="56" t="s">
        <v>53</v>
      </c>
      <c r="AC1250" s="56">
        <v>33.200000000000003</v>
      </c>
      <c r="AD1250" s="56" t="s">
        <v>53</v>
      </c>
      <c r="AF1250" s="56">
        <v>701</v>
      </c>
      <c r="AG1250" s="56" t="s">
        <v>2148</v>
      </c>
      <c r="AH1250" s="56">
        <v>701</v>
      </c>
      <c r="AI1250" s="56" t="s">
        <v>2148</v>
      </c>
      <c r="AJ1250" s="56">
        <v>801</v>
      </c>
      <c r="AK1250" s="56" t="s">
        <v>2148</v>
      </c>
      <c r="AL1250" s="56">
        <v>801</v>
      </c>
      <c r="AM1250" s="56" t="s">
        <v>2148</v>
      </c>
      <c r="AT1250" s="56">
        <v>801</v>
      </c>
      <c r="AU1250" s="56" t="s">
        <v>2148</v>
      </c>
      <c r="AV1250" s="56">
        <v>801</v>
      </c>
      <c r="AW1250" s="56" t="s">
        <v>2148</v>
      </c>
      <c r="AX1250" s="56">
        <v>801</v>
      </c>
      <c r="AY1250" s="56" t="s">
        <v>2148</v>
      </c>
      <c r="AZ1250" s="56">
        <v>1300.5</v>
      </c>
      <c r="BB1250" s="56">
        <v>1300.5</v>
      </c>
    </row>
    <row r="1251" spans="1:54" ht="16" x14ac:dyDescent="0.2">
      <c r="A1251" s="56">
        <v>1250</v>
      </c>
      <c r="B1251" s="56" t="s">
        <v>56</v>
      </c>
      <c r="C1251" s="56" t="s">
        <v>56</v>
      </c>
      <c r="D1251" s="56" t="s">
        <v>197</v>
      </c>
      <c r="E1251" s="56" t="s">
        <v>96</v>
      </c>
      <c r="F1251" s="56" t="s">
        <v>76</v>
      </c>
      <c r="G1251" s="56" t="s">
        <v>58</v>
      </c>
      <c r="H1251" s="56" t="s">
        <v>82</v>
      </c>
      <c r="I1251" s="56" t="s">
        <v>50</v>
      </c>
      <c r="J1251" s="56" t="s">
        <v>64</v>
      </c>
      <c r="K1251" s="56">
        <v>5.0999999999999996</v>
      </c>
      <c r="L1251" s="56" t="s">
        <v>52</v>
      </c>
      <c r="M1251" s="56">
        <v>3.4</v>
      </c>
      <c r="N1251" s="56" t="s">
        <v>52</v>
      </c>
      <c r="O1251" s="56">
        <v>44.3</v>
      </c>
      <c r="P1251" s="56">
        <v>446</v>
      </c>
      <c r="Q1251" s="56">
        <v>13.5</v>
      </c>
      <c r="R1251" s="56" t="s">
        <v>53</v>
      </c>
      <c r="S1251" s="56">
        <v>9.4</v>
      </c>
      <c r="T1251" s="56" t="s">
        <v>53</v>
      </c>
      <c r="U1251" s="56">
        <v>9.3000000000000007</v>
      </c>
      <c r="V1251" s="56" t="s">
        <v>53</v>
      </c>
      <c r="W1251" s="56">
        <v>13.1</v>
      </c>
      <c r="X1251" s="56" t="s">
        <v>53</v>
      </c>
      <c r="Y1251" s="56">
        <v>23.4</v>
      </c>
      <c r="Z1251" s="56" t="s">
        <v>53</v>
      </c>
      <c r="AA1251" s="56">
        <v>1.8</v>
      </c>
      <c r="AB1251" s="56" t="s">
        <v>53</v>
      </c>
      <c r="AC1251" s="56">
        <v>53.4</v>
      </c>
      <c r="AD1251" s="56" t="s">
        <v>198</v>
      </c>
      <c r="AF1251" s="56">
        <v>701</v>
      </c>
      <c r="AG1251" s="56" t="s">
        <v>2148</v>
      </c>
      <c r="AH1251" s="56">
        <v>701</v>
      </c>
      <c r="AI1251" s="56" t="s">
        <v>2148</v>
      </c>
      <c r="AJ1251" s="56">
        <v>446</v>
      </c>
      <c r="AL1251" s="56">
        <v>801</v>
      </c>
      <c r="AM1251" s="56" t="s">
        <v>2148</v>
      </c>
      <c r="AN1251" s="56">
        <v>801</v>
      </c>
      <c r="AO1251" s="56" t="s">
        <v>2148</v>
      </c>
      <c r="AP1251" s="56">
        <v>801</v>
      </c>
      <c r="AQ1251" s="56" t="s">
        <v>2148</v>
      </c>
      <c r="AR1251" s="56">
        <v>801</v>
      </c>
      <c r="AS1251" s="56" t="s">
        <v>2148</v>
      </c>
      <c r="AT1251" s="56">
        <v>801</v>
      </c>
      <c r="AU1251" s="56" t="s">
        <v>2148</v>
      </c>
      <c r="AV1251" s="56">
        <v>801</v>
      </c>
      <c r="AW1251" s="56" t="s">
        <v>2148</v>
      </c>
      <c r="AX1251" s="56">
        <v>632</v>
      </c>
      <c r="AY1251" s="56" t="s">
        <v>2147</v>
      </c>
      <c r="AZ1251" s="56">
        <v>1300.5</v>
      </c>
      <c r="BB1251" s="56">
        <v>1300.5</v>
      </c>
    </row>
    <row r="1252" spans="1:54" ht="16" x14ac:dyDescent="0.2">
      <c r="A1252" s="56">
        <v>1251</v>
      </c>
      <c r="B1252" s="56" t="s">
        <v>56</v>
      </c>
      <c r="C1252" s="56" t="s">
        <v>65</v>
      </c>
      <c r="D1252" s="56" t="s">
        <v>492</v>
      </c>
      <c r="E1252" s="56" t="s">
        <v>91</v>
      </c>
      <c r="F1252" s="56" t="s">
        <v>76</v>
      </c>
      <c r="G1252" s="56" t="s">
        <v>58</v>
      </c>
      <c r="H1252" s="56" t="s">
        <v>82</v>
      </c>
      <c r="I1252" s="56" t="s">
        <v>50</v>
      </c>
      <c r="J1252" s="56" t="s">
        <v>64</v>
      </c>
      <c r="K1252" s="56">
        <v>7.8</v>
      </c>
      <c r="L1252" s="56" t="s">
        <v>52</v>
      </c>
      <c r="M1252" s="56">
        <v>4.7</v>
      </c>
      <c r="N1252" s="56" t="s">
        <v>52</v>
      </c>
      <c r="O1252" s="56">
        <v>69.599999999999994</v>
      </c>
      <c r="P1252" s="56">
        <v>234</v>
      </c>
      <c r="Q1252" s="56">
        <v>6.1</v>
      </c>
      <c r="R1252" s="56" t="s">
        <v>53</v>
      </c>
      <c r="S1252" s="56">
        <v>5.0999999999999996</v>
      </c>
      <c r="T1252" s="56" t="s">
        <v>53</v>
      </c>
      <c r="U1252" s="56">
        <v>5</v>
      </c>
      <c r="V1252" s="56" t="s">
        <v>53</v>
      </c>
      <c r="W1252" s="56">
        <v>4</v>
      </c>
      <c r="X1252" s="56" t="s">
        <v>53</v>
      </c>
      <c r="Y1252" s="56">
        <v>24</v>
      </c>
      <c r="Z1252" s="56" t="s">
        <v>53</v>
      </c>
      <c r="AA1252" s="56">
        <v>1.6</v>
      </c>
      <c r="AB1252" s="56" t="s">
        <v>53</v>
      </c>
      <c r="AC1252" s="56">
        <v>23</v>
      </c>
      <c r="AD1252" s="56" t="s">
        <v>53</v>
      </c>
      <c r="AF1252" s="56">
        <v>701</v>
      </c>
      <c r="AG1252" s="56" t="s">
        <v>2148</v>
      </c>
      <c r="AH1252" s="56">
        <v>701</v>
      </c>
      <c r="AI1252" s="56" t="s">
        <v>2148</v>
      </c>
      <c r="AJ1252" s="56">
        <v>234</v>
      </c>
      <c r="AL1252" s="56">
        <v>801</v>
      </c>
      <c r="AM1252" s="56" t="s">
        <v>2148</v>
      </c>
      <c r="AN1252" s="56">
        <v>801</v>
      </c>
      <c r="AO1252" s="56" t="s">
        <v>2148</v>
      </c>
      <c r="AP1252" s="56">
        <v>801</v>
      </c>
      <c r="AQ1252" s="56" t="s">
        <v>2148</v>
      </c>
      <c r="AR1252" s="56">
        <v>801</v>
      </c>
      <c r="AS1252" s="56" t="s">
        <v>2148</v>
      </c>
      <c r="AT1252" s="56">
        <v>801</v>
      </c>
      <c r="AU1252" s="56" t="s">
        <v>2148</v>
      </c>
      <c r="AV1252" s="56">
        <v>801</v>
      </c>
      <c r="AW1252" s="56" t="s">
        <v>2148</v>
      </c>
      <c r="AX1252" s="56">
        <v>801</v>
      </c>
      <c r="AY1252" s="56" t="s">
        <v>2148</v>
      </c>
      <c r="AZ1252" s="56">
        <v>1300.5</v>
      </c>
      <c r="BB1252" s="56">
        <v>1100.5</v>
      </c>
    </row>
    <row r="1253" spans="1:54" ht="16" x14ac:dyDescent="0.2">
      <c r="A1253" s="56">
        <v>1252</v>
      </c>
      <c r="B1253" s="56" t="s">
        <v>56</v>
      </c>
      <c r="C1253" s="56" t="s">
        <v>56</v>
      </c>
      <c r="D1253" s="56" t="s">
        <v>722</v>
      </c>
      <c r="E1253" s="56" t="s">
        <v>251</v>
      </c>
      <c r="F1253" s="56" t="s">
        <v>76</v>
      </c>
      <c r="G1253" s="56" t="s">
        <v>58</v>
      </c>
      <c r="H1253" s="56" t="s">
        <v>88</v>
      </c>
      <c r="I1253" s="56" t="s">
        <v>273</v>
      </c>
      <c r="J1253" s="56" t="s">
        <v>64</v>
      </c>
      <c r="K1253" s="56">
        <v>10.4</v>
      </c>
      <c r="L1253" s="56" t="s">
        <v>52</v>
      </c>
      <c r="M1253" s="56">
        <v>16.7</v>
      </c>
      <c r="N1253" s="56" t="s">
        <v>52</v>
      </c>
      <c r="O1253" s="56">
        <v>54.1</v>
      </c>
      <c r="P1253" s="56">
        <v>348</v>
      </c>
      <c r="Q1253" s="56">
        <v>1</v>
      </c>
      <c r="R1253" s="56" t="s">
        <v>53</v>
      </c>
      <c r="S1253" s="56">
        <v>9.9</v>
      </c>
      <c r="T1253" s="56" t="s">
        <v>53</v>
      </c>
      <c r="U1253" s="56">
        <v>8.6999999999999993</v>
      </c>
      <c r="V1253" s="56" t="s">
        <v>53</v>
      </c>
      <c r="W1253" s="56">
        <v>11.8</v>
      </c>
      <c r="X1253" s="56" t="s">
        <v>53</v>
      </c>
      <c r="Y1253" s="56">
        <v>1.3</v>
      </c>
      <c r="Z1253" s="56" t="s">
        <v>53</v>
      </c>
      <c r="AA1253" s="56">
        <v>4.2</v>
      </c>
      <c r="AB1253" s="56" t="s">
        <v>53</v>
      </c>
      <c r="AF1253" s="56">
        <v>701</v>
      </c>
      <c r="AG1253" s="56" t="s">
        <v>2148</v>
      </c>
      <c r="AH1253" s="56">
        <v>701</v>
      </c>
      <c r="AI1253" s="56" t="s">
        <v>2148</v>
      </c>
      <c r="AJ1253" s="56">
        <v>348</v>
      </c>
      <c r="AL1253" s="56">
        <v>801</v>
      </c>
      <c r="AM1253" s="56" t="s">
        <v>2148</v>
      </c>
      <c r="AN1253" s="56">
        <v>801</v>
      </c>
      <c r="AO1253" s="56" t="s">
        <v>2148</v>
      </c>
      <c r="AP1253" s="56">
        <v>801</v>
      </c>
      <c r="AQ1253" s="56" t="s">
        <v>2148</v>
      </c>
      <c r="AR1253" s="56">
        <v>801</v>
      </c>
      <c r="AS1253" s="56" t="s">
        <v>2148</v>
      </c>
      <c r="AT1253" s="56">
        <v>801</v>
      </c>
      <c r="AU1253" s="56" t="s">
        <v>2148</v>
      </c>
      <c r="AV1253" s="56">
        <v>801</v>
      </c>
      <c r="AW1253" s="56" t="s">
        <v>2148</v>
      </c>
      <c r="AZ1253" s="56">
        <v>1300.5</v>
      </c>
      <c r="BB1253" s="56">
        <v>1300.5</v>
      </c>
    </row>
    <row r="1254" spans="1:54" ht="16" x14ac:dyDescent="0.2">
      <c r="A1254" s="56">
        <v>1253</v>
      </c>
      <c r="B1254" s="56" t="s">
        <v>56</v>
      </c>
      <c r="C1254" s="56" t="s">
        <v>56</v>
      </c>
      <c r="D1254" s="56" t="s">
        <v>86</v>
      </c>
      <c r="E1254" s="56" t="s">
        <v>87</v>
      </c>
      <c r="F1254" s="56" t="s">
        <v>69</v>
      </c>
      <c r="G1254" s="56" t="s">
        <v>58</v>
      </c>
      <c r="H1254" s="56" t="s">
        <v>88</v>
      </c>
      <c r="I1254" s="56" t="s">
        <v>59</v>
      </c>
      <c r="J1254" s="56" t="s">
        <v>64</v>
      </c>
      <c r="K1254" s="56">
        <v>3.2</v>
      </c>
      <c r="L1254" s="56" t="s">
        <v>52</v>
      </c>
      <c r="M1254" s="56">
        <v>22.5</v>
      </c>
      <c r="N1254" s="56">
        <v>591</v>
      </c>
      <c r="O1254" s="56">
        <v>31.1</v>
      </c>
      <c r="P1254" s="56">
        <v>615</v>
      </c>
      <c r="Q1254" s="56">
        <v>2.2000000000000002</v>
      </c>
      <c r="R1254" s="56" t="s">
        <v>53</v>
      </c>
      <c r="S1254" s="56">
        <v>1.8</v>
      </c>
      <c r="T1254" s="56" t="s">
        <v>53</v>
      </c>
      <c r="U1254" s="56">
        <v>10.7</v>
      </c>
      <c r="V1254" s="56" t="s">
        <v>53</v>
      </c>
      <c r="W1254" s="56">
        <v>14.9</v>
      </c>
      <c r="X1254" s="56" t="s">
        <v>53</v>
      </c>
      <c r="Y1254" s="56">
        <v>12.9</v>
      </c>
      <c r="Z1254" s="56" t="s">
        <v>53</v>
      </c>
      <c r="AA1254" s="56">
        <v>4.7</v>
      </c>
      <c r="AB1254" s="56" t="s">
        <v>53</v>
      </c>
      <c r="AC1254" s="56">
        <v>33.299999999999997</v>
      </c>
      <c r="AD1254" s="56" t="s">
        <v>53</v>
      </c>
      <c r="AF1254" s="56">
        <v>701</v>
      </c>
      <c r="AG1254" s="56" t="s">
        <v>2148</v>
      </c>
      <c r="AH1254" s="56">
        <v>591</v>
      </c>
      <c r="AJ1254" s="56">
        <v>615</v>
      </c>
      <c r="AL1254" s="56">
        <v>801</v>
      </c>
      <c r="AM1254" s="56" t="s">
        <v>2148</v>
      </c>
      <c r="AN1254" s="56">
        <v>801</v>
      </c>
      <c r="AO1254" s="56" t="s">
        <v>2148</v>
      </c>
      <c r="AP1254" s="56">
        <v>801</v>
      </c>
      <c r="AQ1254" s="56" t="s">
        <v>2148</v>
      </c>
      <c r="AR1254" s="56">
        <v>801</v>
      </c>
      <c r="AS1254" s="56" t="s">
        <v>2148</v>
      </c>
      <c r="AT1254" s="56">
        <v>801</v>
      </c>
      <c r="AU1254" s="56" t="s">
        <v>2148</v>
      </c>
      <c r="AV1254" s="56">
        <v>801</v>
      </c>
      <c r="AW1254" s="56" t="s">
        <v>2148</v>
      </c>
      <c r="AX1254" s="56">
        <v>801</v>
      </c>
      <c r="AY1254" s="56" t="s">
        <v>2148</v>
      </c>
      <c r="AZ1254" s="56">
        <v>1300.5</v>
      </c>
      <c r="BB1254" s="56">
        <v>1300.5</v>
      </c>
    </row>
    <row r="1255" spans="1:54" ht="16" x14ac:dyDescent="0.2">
      <c r="A1255" s="56">
        <v>1254</v>
      </c>
      <c r="B1255" s="56" t="s">
        <v>56</v>
      </c>
      <c r="C1255" s="56" t="s">
        <v>56</v>
      </c>
      <c r="D1255" s="56" t="s">
        <v>926</v>
      </c>
      <c r="E1255" s="56" t="s">
        <v>546</v>
      </c>
      <c r="F1255" s="56" t="s">
        <v>76</v>
      </c>
      <c r="G1255" s="56" t="s">
        <v>77</v>
      </c>
      <c r="H1255" s="56" t="s">
        <v>49</v>
      </c>
      <c r="I1255" s="56" t="s">
        <v>50</v>
      </c>
      <c r="J1255" s="56" t="s">
        <v>64</v>
      </c>
      <c r="K1255" s="56">
        <v>13.5</v>
      </c>
      <c r="L1255" s="56" t="s">
        <v>52</v>
      </c>
      <c r="M1255" s="56">
        <v>11.4</v>
      </c>
      <c r="N1255" s="56" t="s">
        <v>52</v>
      </c>
      <c r="O1255" s="56">
        <v>6.3</v>
      </c>
      <c r="P1255" s="56" t="s">
        <v>53</v>
      </c>
      <c r="Q1255" s="56">
        <v>6.1</v>
      </c>
      <c r="R1255" s="56" t="s">
        <v>53</v>
      </c>
      <c r="S1255" s="56">
        <v>31.2</v>
      </c>
      <c r="T1255" s="56">
        <v>576</v>
      </c>
      <c r="U1255" s="56">
        <v>4.2</v>
      </c>
      <c r="V1255" s="56" t="s">
        <v>53</v>
      </c>
      <c r="W1255" s="56">
        <v>8.5</v>
      </c>
      <c r="X1255" s="56" t="s">
        <v>53</v>
      </c>
      <c r="Y1255" s="56">
        <v>20.2</v>
      </c>
      <c r="Z1255" s="56" t="s">
        <v>53</v>
      </c>
      <c r="AA1255" s="56">
        <v>10.7</v>
      </c>
      <c r="AB1255" s="56" t="s">
        <v>53</v>
      </c>
      <c r="AC1255" s="56">
        <v>36.700000000000003</v>
      </c>
      <c r="AD1255" s="56" t="s">
        <v>53</v>
      </c>
      <c r="AF1255" s="56">
        <v>701</v>
      </c>
      <c r="AG1255" s="56" t="s">
        <v>2148</v>
      </c>
      <c r="AH1255" s="56">
        <v>701</v>
      </c>
      <c r="AI1255" s="56" t="s">
        <v>2148</v>
      </c>
      <c r="AJ1255" s="56">
        <v>801</v>
      </c>
      <c r="AK1255" s="56" t="s">
        <v>2148</v>
      </c>
      <c r="AL1255" s="56">
        <v>801</v>
      </c>
      <c r="AM1255" s="56" t="s">
        <v>2148</v>
      </c>
      <c r="AN1255" s="56">
        <v>576</v>
      </c>
      <c r="AP1255" s="56">
        <v>801</v>
      </c>
      <c r="AQ1255" s="56" t="s">
        <v>2148</v>
      </c>
      <c r="AR1255" s="56">
        <v>801</v>
      </c>
      <c r="AS1255" s="56" t="s">
        <v>2148</v>
      </c>
      <c r="AT1255" s="56">
        <v>801</v>
      </c>
      <c r="AU1255" s="56" t="s">
        <v>2148</v>
      </c>
      <c r="AV1255" s="56">
        <v>801</v>
      </c>
      <c r="AW1255" s="56" t="s">
        <v>2148</v>
      </c>
      <c r="AX1255" s="56">
        <v>801</v>
      </c>
      <c r="AY1255" s="56" t="s">
        <v>2148</v>
      </c>
      <c r="AZ1255" s="56">
        <v>1300.5</v>
      </c>
      <c r="BB1255" s="56">
        <v>1300.5</v>
      </c>
    </row>
    <row r="1256" spans="1:54" ht="16" x14ac:dyDescent="0.2">
      <c r="A1256" s="56">
        <v>1255</v>
      </c>
      <c r="B1256" s="56" t="s">
        <v>56</v>
      </c>
      <c r="C1256" s="56" t="s">
        <v>56</v>
      </c>
      <c r="D1256" s="56" t="s">
        <v>921</v>
      </c>
      <c r="E1256" s="56" t="s">
        <v>546</v>
      </c>
      <c r="F1256" s="56" t="s">
        <v>76</v>
      </c>
      <c r="G1256" s="56" t="s">
        <v>77</v>
      </c>
      <c r="H1256" s="56" t="s">
        <v>62</v>
      </c>
      <c r="I1256" s="56" t="s">
        <v>50</v>
      </c>
      <c r="J1256" s="56" t="s">
        <v>64</v>
      </c>
      <c r="K1256" s="56">
        <v>13.4</v>
      </c>
      <c r="L1256" s="56" t="s">
        <v>52</v>
      </c>
      <c r="M1256" s="56">
        <v>11.9</v>
      </c>
      <c r="N1256" s="56" t="s">
        <v>52</v>
      </c>
      <c r="O1256" s="56">
        <v>5.3</v>
      </c>
      <c r="P1256" s="56" t="s">
        <v>53</v>
      </c>
      <c r="Q1256" s="56">
        <v>7.3</v>
      </c>
      <c r="R1256" s="56" t="s">
        <v>53</v>
      </c>
      <c r="S1256" s="56">
        <v>3.8</v>
      </c>
      <c r="T1256" s="56" t="s">
        <v>53</v>
      </c>
      <c r="U1256" s="56">
        <v>1.4</v>
      </c>
      <c r="V1256" s="56" t="s">
        <v>53</v>
      </c>
      <c r="W1256" s="56">
        <v>5.8</v>
      </c>
      <c r="X1256" s="56" t="s">
        <v>53</v>
      </c>
      <c r="Y1256" s="56">
        <v>31.1</v>
      </c>
      <c r="Z1256" s="56" t="s">
        <v>53</v>
      </c>
      <c r="AA1256" s="56">
        <v>3.1</v>
      </c>
      <c r="AB1256" s="56" t="s">
        <v>53</v>
      </c>
      <c r="AC1256" s="56">
        <v>31.7</v>
      </c>
      <c r="AD1256" s="56" t="s">
        <v>53</v>
      </c>
      <c r="AF1256" s="56">
        <v>701</v>
      </c>
      <c r="AG1256" s="56" t="s">
        <v>2148</v>
      </c>
      <c r="AH1256" s="56">
        <v>701</v>
      </c>
      <c r="AI1256" s="56" t="s">
        <v>2148</v>
      </c>
      <c r="AJ1256" s="56">
        <v>801</v>
      </c>
      <c r="AK1256" s="56" t="s">
        <v>2148</v>
      </c>
      <c r="AL1256" s="56">
        <v>801</v>
      </c>
      <c r="AM1256" s="56" t="s">
        <v>2148</v>
      </c>
      <c r="AN1256" s="56">
        <v>801</v>
      </c>
      <c r="AO1256" s="56" t="s">
        <v>2148</v>
      </c>
      <c r="AP1256" s="56">
        <v>801</v>
      </c>
      <c r="AQ1256" s="56" t="s">
        <v>2148</v>
      </c>
      <c r="AR1256" s="56">
        <v>801</v>
      </c>
      <c r="AS1256" s="56" t="s">
        <v>2148</v>
      </c>
      <c r="AT1256" s="56">
        <v>801</v>
      </c>
      <c r="AU1256" s="56" t="s">
        <v>2148</v>
      </c>
      <c r="AV1256" s="56">
        <v>801</v>
      </c>
      <c r="AW1256" s="56" t="s">
        <v>2148</v>
      </c>
      <c r="AX1256" s="56">
        <v>801</v>
      </c>
      <c r="AY1256" s="56" t="s">
        <v>2148</v>
      </c>
      <c r="AZ1256" s="56">
        <v>1300.5</v>
      </c>
      <c r="BB1256" s="56">
        <v>1300.5</v>
      </c>
    </row>
    <row r="1257" spans="1:54" ht="16" x14ac:dyDescent="0.2">
      <c r="A1257" s="56">
        <v>1256</v>
      </c>
      <c r="B1257" s="56" t="s">
        <v>56</v>
      </c>
      <c r="C1257" s="56" t="s">
        <v>56</v>
      </c>
      <c r="D1257" s="56" t="s">
        <v>708</v>
      </c>
      <c r="E1257" s="56" t="s">
        <v>709</v>
      </c>
      <c r="F1257" s="56" t="s">
        <v>170</v>
      </c>
      <c r="G1257" s="56" t="s">
        <v>84</v>
      </c>
      <c r="H1257" s="56" t="s">
        <v>49</v>
      </c>
      <c r="I1257" s="56" t="s">
        <v>59</v>
      </c>
      <c r="J1257" s="56" t="s">
        <v>64</v>
      </c>
      <c r="K1257" s="56">
        <v>10.199999999999999</v>
      </c>
      <c r="L1257" s="56" t="s">
        <v>52</v>
      </c>
      <c r="M1257" s="56">
        <v>9.1999999999999993</v>
      </c>
      <c r="N1257" s="56" t="s">
        <v>52</v>
      </c>
      <c r="O1257" s="56">
        <v>6</v>
      </c>
      <c r="P1257" s="56" t="s">
        <v>53</v>
      </c>
      <c r="Q1257" s="56">
        <v>3.9</v>
      </c>
      <c r="R1257" s="56" t="s">
        <v>53</v>
      </c>
      <c r="Y1257" s="56">
        <v>65.900000000000006</v>
      </c>
      <c r="Z1257" s="56">
        <v>611</v>
      </c>
      <c r="AA1257" s="56">
        <v>49.9</v>
      </c>
      <c r="AB1257" s="56">
        <v>344</v>
      </c>
      <c r="AC1257" s="56">
        <v>42.3</v>
      </c>
      <c r="AD1257" s="56" t="s">
        <v>53</v>
      </c>
      <c r="AF1257" s="56">
        <v>701</v>
      </c>
      <c r="AG1257" s="56" t="s">
        <v>2148</v>
      </c>
      <c r="AH1257" s="56">
        <v>701</v>
      </c>
      <c r="AI1257" s="56" t="s">
        <v>2148</v>
      </c>
      <c r="AJ1257" s="56">
        <v>801</v>
      </c>
      <c r="AK1257" s="56" t="s">
        <v>2148</v>
      </c>
      <c r="AL1257" s="56">
        <v>801</v>
      </c>
      <c r="AM1257" s="56" t="s">
        <v>2148</v>
      </c>
      <c r="AT1257" s="56">
        <v>611</v>
      </c>
      <c r="AV1257" s="56">
        <v>344</v>
      </c>
      <c r="AX1257" s="56">
        <v>801</v>
      </c>
      <c r="AY1257" s="56" t="s">
        <v>2148</v>
      </c>
      <c r="AZ1257" s="56">
        <v>1300.5</v>
      </c>
      <c r="BB1257" s="56">
        <v>1300.5</v>
      </c>
    </row>
    <row r="1258" spans="1:54" ht="16" x14ac:dyDescent="0.2">
      <c r="A1258" s="56">
        <v>1257</v>
      </c>
      <c r="B1258" s="56" t="s">
        <v>56</v>
      </c>
      <c r="C1258" s="56" t="s">
        <v>56</v>
      </c>
      <c r="D1258" s="56" t="s">
        <v>519</v>
      </c>
      <c r="E1258" s="56" t="s">
        <v>91</v>
      </c>
      <c r="F1258" s="56" t="s">
        <v>76</v>
      </c>
      <c r="G1258" s="56" t="s">
        <v>48</v>
      </c>
      <c r="H1258" s="56" t="s">
        <v>62</v>
      </c>
      <c r="I1258" s="56" t="s">
        <v>50</v>
      </c>
      <c r="J1258" s="56" t="s">
        <v>64</v>
      </c>
      <c r="K1258" s="56">
        <v>8</v>
      </c>
      <c r="L1258" s="56" t="s">
        <v>52</v>
      </c>
      <c r="M1258" s="56">
        <v>6.3</v>
      </c>
      <c r="N1258" s="56" t="s">
        <v>52</v>
      </c>
      <c r="O1258" s="56">
        <v>18.600000000000001</v>
      </c>
      <c r="P1258" s="56" t="s">
        <v>53</v>
      </c>
      <c r="Q1258" s="56">
        <v>18.7</v>
      </c>
      <c r="R1258" s="56">
        <v>741</v>
      </c>
      <c r="S1258" s="56">
        <v>15.3</v>
      </c>
      <c r="T1258" s="56" t="s">
        <v>53</v>
      </c>
      <c r="U1258" s="56">
        <v>13.6</v>
      </c>
      <c r="V1258" s="56" t="s">
        <v>53</v>
      </c>
      <c r="W1258" s="56">
        <v>17.100000000000001</v>
      </c>
      <c r="X1258" s="56" t="s">
        <v>53</v>
      </c>
      <c r="Y1258" s="56">
        <v>13.2</v>
      </c>
      <c r="Z1258" s="56" t="s">
        <v>53</v>
      </c>
      <c r="AA1258" s="56">
        <v>1.8</v>
      </c>
      <c r="AB1258" s="56" t="s">
        <v>53</v>
      </c>
      <c r="AC1258" s="56">
        <v>24.6</v>
      </c>
      <c r="AD1258" s="56" t="s">
        <v>53</v>
      </c>
      <c r="AF1258" s="56">
        <v>701</v>
      </c>
      <c r="AG1258" s="56" t="s">
        <v>2148</v>
      </c>
      <c r="AH1258" s="56">
        <v>701</v>
      </c>
      <c r="AI1258" s="56" t="s">
        <v>2148</v>
      </c>
      <c r="AJ1258" s="56">
        <v>801</v>
      </c>
      <c r="AK1258" s="56" t="s">
        <v>2148</v>
      </c>
      <c r="AL1258" s="56">
        <v>741</v>
      </c>
      <c r="AN1258" s="56">
        <v>801</v>
      </c>
      <c r="AO1258" s="56" t="s">
        <v>2148</v>
      </c>
      <c r="AP1258" s="56">
        <v>801</v>
      </c>
      <c r="AQ1258" s="56" t="s">
        <v>2148</v>
      </c>
      <c r="AR1258" s="56">
        <v>801</v>
      </c>
      <c r="AS1258" s="56" t="s">
        <v>2148</v>
      </c>
      <c r="AT1258" s="56">
        <v>801</v>
      </c>
      <c r="AU1258" s="56" t="s">
        <v>2148</v>
      </c>
      <c r="AV1258" s="56">
        <v>801</v>
      </c>
      <c r="AW1258" s="56" t="s">
        <v>2148</v>
      </c>
      <c r="AX1258" s="56">
        <v>801</v>
      </c>
      <c r="AY1258" s="56" t="s">
        <v>2148</v>
      </c>
      <c r="AZ1258" s="56">
        <v>1300.5</v>
      </c>
      <c r="BB1258" s="56">
        <v>1300.5</v>
      </c>
    </row>
    <row r="1259" spans="1:54" ht="16" x14ac:dyDescent="0.2">
      <c r="A1259" s="56">
        <v>1258</v>
      </c>
      <c r="B1259" s="56" t="s">
        <v>56</v>
      </c>
      <c r="D1259" s="56" t="s">
        <v>974</v>
      </c>
      <c r="E1259" s="56" t="s">
        <v>756</v>
      </c>
      <c r="F1259" s="56" t="s">
        <v>76</v>
      </c>
      <c r="G1259" s="56" t="s">
        <v>77</v>
      </c>
      <c r="H1259" s="56" t="s">
        <v>49</v>
      </c>
      <c r="I1259" s="56" t="s">
        <v>273</v>
      </c>
      <c r="J1259" s="56" t="s">
        <v>64</v>
      </c>
      <c r="K1259" s="56">
        <v>14.3</v>
      </c>
      <c r="L1259" s="56" t="s">
        <v>52</v>
      </c>
      <c r="M1259" s="56">
        <v>12.6</v>
      </c>
      <c r="N1259" s="56" t="s">
        <v>52</v>
      </c>
      <c r="O1259" s="56">
        <v>28.4</v>
      </c>
      <c r="P1259" s="56">
        <v>671</v>
      </c>
      <c r="Q1259" s="56">
        <v>1.1000000000000001</v>
      </c>
      <c r="R1259" s="56" t="s">
        <v>53</v>
      </c>
      <c r="S1259" s="56">
        <v>2.6</v>
      </c>
      <c r="T1259" s="56" t="s">
        <v>53</v>
      </c>
      <c r="U1259" s="56">
        <v>14</v>
      </c>
      <c r="V1259" s="56" t="s">
        <v>53</v>
      </c>
      <c r="W1259" s="56">
        <v>16.2</v>
      </c>
      <c r="X1259" s="56" t="s">
        <v>53</v>
      </c>
      <c r="Y1259" s="56">
        <v>4.5</v>
      </c>
      <c r="Z1259" s="56" t="s">
        <v>53</v>
      </c>
      <c r="AA1259" s="56">
        <v>51.7</v>
      </c>
      <c r="AB1259" s="56">
        <v>327</v>
      </c>
      <c r="AF1259" s="56">
        <v>701</v>
      </c>
      <c r="AG1259" s="56" t="s">
        <v>2148</v>
      </c>
      <c r="AH1259" s="56">
        <v>701</v>
      </c>
      <c r="AI1259" s="56" t="s">
        <v>2148</v>
      </c>
      <c r="AJ1259" s="56">
        <v>671</v>
      </c>
      <c r="AL1259" s="56">
        <v>801</v>
      </c>
      <c r="AM1259" s="56" t="s">
        <v>2148</v>
      </c>
      <c r="AN1259" s="56">
        <v>801</v>
      </c>
      <c r="AO1259" s="56" t="s">
        <v>2148</v>
      </c>
      <c r="AP1259" s="56">
        <v>801</v>
      </c>
      <c r="AQ1259" s="56" t="s">
        <v>2148</v>
      </c>
      <c r="AR1259" s="56">
        <v>801</v>
      </c>
      <c r="AS1259" s="56" t="s">
        <v>2148</v>
      </c>
      <c r="AT1259" s="56">
        <v>801</v>
      </c>
      <c r="AU1259" s="56" t="s">
        <v>2148</v>
      </c>
      <c r="AV1259" s="56">
        <v>327</v>
      </c>
      <c r="AZ1259" s="56">
        <v>1300.5</v>
      </c>
    </row>
    <row r="1260" spans="1:54" ht="16" x14ac:dyDescent="0.2">
      <c r="A1260" s="56">
        <v>1259</v>
      </c>
      <c r="B1260" s="56" t="s">
        <v>56</v>
      </c>
      <c r="C1260" s="56" t="s">
        <v>56</v>
      </c>
      <c r="D1260" s="56" t="s">
        <v>1060</v>
      </c>
      <c r="E1260" s="56" t="s">
        <v>756</v>
      </c>
      <c r="F1260" s="56" t="s">
        <v>76</v>
      </c>
      <c r="G1260" s="56" t="s">
        <v>77</v>
      </c>
      <c r="H1260" s="56" t="s">
        <v>88</v>
      </c>
      <c r="I1260" s="56" t="s">
        <v>273</v>
      </c>
      <c r="J1260" s="56" t="s">
        <v>64</v>
      </c>
      <c r="K1260" s="56">
        <v>16.100000000000001</v>
      </c>
      <c r="L1260" s="56" t="s">
        <v>52</v>
      </c>
      <c r="M1260" s="56">
        <v>15.1</v>
      </c>
      <c r="N1260" s="56" t="s">
        <v>52</v>
      </c>
      <c r="O1260" s="56">
        <v>13.9</v>
      </c>
      <c r="P1260" s="56" t="s">
        <v>53</v>
      </c>
      <c r="Q1260" s="56">
        <v>1</v>
      </c>
      <c r="R1260" s="56" t="s">
        <v>53</v>
      </c>
      <c r="S1260" s="56">
        <v>10.7</v>
      </c>
      <c r="T1260" s="56" t="s">
        <v>53</v>
      </c>
      <c r="U1260" s="56">
        <v>11.5</v>
      </c>
      <c r="V1260" s="56" t="s">
        <v>53</v>
      </c>
      <c r="W1260" s="56">
        <v>14.2</v>
      </c>
      <c r="X1260" s="56" t="s">
        <v>53</v>
      </c>
      <c r="Y1260" s="56">
        <v>1.1000000000000001</v>
      </c>
      <c r="Z1260" s="56" t="s">
        <v>53</v>
      </c>
      <c r="AA1260" s="56">
        <v>30.6</v>
      </c>
      <c r="AB1260" s="56">
        <v>542</v>
      </c>
      <c r="AC1260" s="56">
        <v>8.5</v>
      </c>
      <c r="AD1260" s="56" t="s">
        <v>53</v>
      </c>
      <c r="AF1260" s="56">
        <v>701</v>
      </c>
      <c r="AG1260" s="56" t="s">
        <v>2148</v>
      </c>
      <c r="AH1260" s="56">
        <v>701</v>
      </c>
      <c r="AI1260" s="56" t="s">
        <v>2148</v>
      </c>
      <c r="AJ1260" s="56">
        <v>801</v>
      </c>
      <c r="AK1260" s="56" t="s">
        <v>2148</v>
      </c>
      <c r="AL1260" s="56">
        <v>801</v>
      </c>
      <c r="AM1260" s="56" t="s">
        <v>2148</v>
      </c>
      <c r="AN1260" s="56">
        <v>801</v>
      </c>
      <c r="AO1260" s="56" t="s">
        <v>2148</v>
      </c>
      <c r="AP1260" s="56">
        <v>801</v>
      </c>
      <c r="AQ1260" s="56" t="s">
        <v>2148</v>
      </c>
      <c r="AR1260" s="56">
        <v>801</v>
      </c>
      <c r="AS1260" s="56" t="s">
        <v>2148</v>
      </c>
      <c r="AT1260" s="56">
        <v>801</v>
      </c>
      <c r="AU1260" s="56" t="s">
        <v>2148</v>
      </c>
      <c r="AV1260" s="56">
        <v>542</v>
      </c>
      <c r="AX1260" s="56">
        <v>801</v>
      </c>
      <c r="AY1260" s="56" t="s">
        <v>2148</v>
      </c>
      <c r="AZ1260" s="56">
        <v>1300.5</v>
      </c>
      <c r="BB1260" s="56">
        <v>1300.5</v>
      </c>
    </row>
    <row r="1261" spans="1:54" ht="16" x14ac:dyDescent="0.2">
      <c r="A1261" s="56">
        <v>1260</v>
      </c>
      <c r="B1261" s="56" t="s">
        <v>56</v>
      </c>
      <c r="D1261" s="56" t="s">
        <v>456</v>
      </c>
      <c r="E1261" s="56" t="s">
        <v>448</v>
      </c>
      <c r="F1261" s="56" t="s">
        <v>69</v>
      </c>
      <c r="G1261" s="56" t="s">
        <v>48</v>
      </c>
      <c r="H1261" s="56" t="s">
        <v>62</v>
      </c>
      <c r="I1261" s="56" t="s">
        <v>50</v>
      </c>
      <c r="J1261" s="56" t="s">
        <v>64</v>
      </c>
      <c r="K1261" s="56">
        <v>7.5</v>
      </c>
      <c r="L1261" s="56" t="s">
        <v>52</v>
      </c>
      <c r="M1261" s="56">
        <v>10.1</v>
      </c>
      <c r="N1261" s="56" t="s">
        <v>52</v>
      </c>
      <c r="O1261" s="56">
        <v>5.7</v>
      </c>
      <c r="P1261" s="56" t="s">
        <v>53</v>
      </c>
      <c r="Q1261" s="56">
        <v>7.9</v>
      </c>
      <c r="R1261" s="56" t="s">
        <v>53</v>
      </c>
      <c r="S1261" s="56">
        <v>1.8</v>
      </c>
      <c r="T1261" s="56" t="s">
        <v>53</v>
      </c>
      <c r="U1261" s="56">
        <v>16.5</v>
      </c>
      <c r="V1261" s="56">
        <v>790</v>
      </c>
      <c r="W1261" s="56">
        <v>19.100000000000001</v>
      </c>
      <c r="X1261" s="56">
        <v>776</v>
      </c>
      <c r="Y1261" s="56">
        <v>24.1</v>
      </c>
      <c r="Z1261" s="56" t="s">
        <v>53</v>
      </c>
      <c r="AA1261" s="56">
        <v>17.7</v>
      </c>
      <c r="AB1261" s="56">
        <v>768</v>
      </c>
      <c r="AC1261" s="56">
        <v>35.799999999999997</v>
      </c>
      <c r="AD1261" s="56" t="s">
        <v>53</v>
      </c>
      <c r="AF1261" s="56">
        <v>701</v>
      </c>
      <c r="AG1261" s="56" t="s">
        <v>2148</v>
      </c>
      <c r="AH1261" s="56">
        <v>701</v>
      </c>
      <c r="AI1261" s="56" t="s">
        <v>2148</v>
      </c>
      <c r="AJ1261" s="56">
        <v>801</v>
      </c>
      <c r="AK1261" s="56" t="s">
        <v>2148</v>
      </c>
      <c r="AL1261" s="56">
        <v>801</v>
      </c>
      <c r="AM1261" s="56" t="s">
        <v>2148</v>
      </c>
      <c r="AN1261" s="56">
        <v>801</v>
      </c>
      <c r="AO1261" s="56" t="s">
        <v>2148</v>
      </c>
      <c r="AP1261" s="56">
        <v>790</v>
      </c>
      <c r="AR1261" s="56">
        <v>776</v>
      </c>
      <c r="AT1261" s="56">
        <v>801</v>
      </c>
      <c r="AU1261" s="56" t="s">
        <v>2148</v>
      </c>
      <c r="AV1261" s="56">
        <v>768</v>
      </c>
      <c r="AX1261" s="56">
        <v>801</v>
      </c>
      <c r="AY1261" s="56" t="s">
        <v>2148</v>
      </c>
      <c r="AZ1261" s="56">
        <v>1300.5</v>
      </c>
    </row>
    <row r="1262" spans="1:54" ht="16" x14ac:dyDescent="0.2">
      <c r="A1262" s="56">
        <v>1261</v>
      </c>
      <c r="B1262" s="56" t="s">
        <v>56</v>
      </c>
      <c r="C1262" s="56" t="s">
        <v>56</v>
      </c>
      <c r="D1262" s="56" t="s">
        <v>107</v>
      </c>
      <c r="E1262" s="56" t="s">
        <v>46</v>
      </c>
      <c r="F1262" s="56" t="s">
        <v>47</v>
      </c>
      <c r="G1262" s="56" t="s">
        <v>58</v>
      </c>
      <c r="H1262" s="56" t="s">
        <v>49</v>
      </c>
      <c r="I1262" s="56" t="s">
        <v>50</v>
      </c>
      <c r="J1262" s="56" t="s">
        <v>51</v>
      </c>
      <c r="K1262" s="56">
        <v>3.6</v>
      </c>
      <c r="L1262" s="56" t="s">
        <v>52</v>
      </c>
      <c r="M1262" s="56">
        <v>3.2</v>
      </c>
      <c r="N1262" s="56" t="s">
        <v>52</v>
      </c>
      <c r="O1262" s="56">
        <v>28.5</v>
      </c>
      <c r="P1262" s="56">
        <v>669</v>
      </c>
      <c r="Q1262" s="56">
        <v>15.2</v>
      </c>
      <c r="R1262" s="56" t="s">
        <v>53</v>
      </c>
      <c r="S1262" s="56">
        <v>8.6</v>
      </c>
      <c r="T1262" s="56" t="s">
        <v>53</v>
      </c>
      <c r="U1262" s="56">
        <v>5</v>
      </c>
      <c r="V1262" s="56" t="s">
        <v>53</v>
      </c>
      <c r="W1262" s="56">
        <v>10</v>
      </c>
      <c r="X1262" s="56" t="s">
        <v>53</v>
      </c>
      <c r="Y1262" s="56">
        <v>31.7</v>
      </c>
      <c r="Z1262" s="56" t="s">
        <v>53</v>
      </c>
      <c r="AA1262" s="56">
        <v>27.3</v>
      </c>
      <c r="AB1262" s="56">
        <v>605</v>
      </c>
      <c r="AC1262" s="56">
        <v>30</v>
      </c>
      <c r="AD1262" s="56" t="s">
        <v>53</v>
      </c>
      <c r="AF1262" s="56">
        <v>701</v>
      </c>
      <c r="AG1262" s="56" t="s">
        <v>2148</v>
      </c>
      <c r="AH1262" s="56">
        <v>701</v>
      </c>
      <c r="AI1262" s="56" t="s">
        <v>2148</v>
      </c>
      <c r="AJ1262" s="56">
        <v>669</v>
      </c>
      <c r="AL1262" s="56">
        <v>801</v>
      </c>
      <c r="AM1262" s="56" t="s">
        <v>2148</v>
      </c>
      <c r="AN1262" s="56">
        <v>801</v>
      </c>
      <c r="AO1262" s="56" t="s">
        <v>2148</v>
      </c>
      <c r="AP1262" s="56">
        <v>801</v>
      </c>
      <c r="AQ1262" s="56" t="s">
        <v>2148</v>
      </c>
      <c r="AR1262" s="56">
        <v>801</v>
      </c>
      <c r="AS1262" s="56" t="s">
        <v>2148</v>
      </c>
      <c r="AT1262" s="56">
        <v>801</v>
      </c>
      <c r="AU1262" s="56" t="s">
        <v>2148</v>
      </c>
      <c r="AV1262" s="56">
        <v>605</v>
      </c>
      <c r="AX1262" s="56">
        <v>801</v>
      </c>
      <c r="AY1262" s="56" t="s">
        <v>2148</v>
      </c>
      <c r="AZ1262" s="56">
        <v>1300.5</v>
      </c>
      <c r="BB1262" s="56">
        <v>1300.5</v>
      </c>
    </row>
    <row r="1263" spans="1:54" ht="16" x14ac:dyDescent="0.2">
      <c r="A1263" s="56">
        <v>1262</v>
      </c>
      <c r="B1263" s="56" t="s">
        <v>56</v>
      </c>
      <c r="C1263" s="56" t="s">
        <v>56</v>
      </c>
      <c r="D1263" s="56" t="s">
        <v>648</v>
      </c>
      <c r="E1263" s="56" t="s">
        <v>91</v>
      </c>
      <c r="F1263" s="56" t="s">
        <v>76</v>
      </c>
      <c r="G1263" s="56" t="s">
        <v>84</v>
      </c>
      <c r="H1263" s="56" t="s">
        <v>62</v>
      </c>
      <c r="I1263" s="56" t="s">
        <v>59</v>
      </c>
      <c r="J1263" s="56" t="s">
        <v>103</v>
      </c>
      <c r="K1263" s="56">
        <v>9.4</v>
      </c>
      <c r="L1263" s="56" t="s">
        <v>52</v>
      </c>
      <c r="M1263" s="56">
        <v>24.6</v>
      </c>
      <c r="N1263" s="56">
        <v>545</v>
      </c>
      <c r="O1263" s="56">
        <v>5.9</v>
      </c>
      <c r="P1263" s="56" t="s">
        <v>53</v>
      </c>
      <c r="Q1263" s="56">
        <v>2.5</v>
      </c>
      <c r="R1263" s="56" t="s">
        <v>53</v>
      </c>
      <c r="S1263" s="56">
        <v>14.5</v>
      </c>
      <c r="T1263" s="56" t="s">
        <v>53</v>
      </c>
      <c r="U1263" s="56">
        <v>8.9</v>
      </c>
      <c r="V1263" s="56" t="s">
        <v>53</v>
      </c>
      <c r="W1263" s="56">
        <v>13.3</v>
      </c>
      <c r="X1263" s="56" t="s">
        <v>53</v>
      </c>
      <c r="Y1263" s="56">
        <v>12.6</v>
      </c>
      <c r="Z1263" s="56" t="s">
        <v>53</v>
      </c>
      <c r="AA1263" s="56">
        <v>29.4</v>
      </c>
      <c r="AB1263" s="56">
        <v>559</v>
      </c>
      <c r="AC1263" s="56">
        <v>29.4</v>
      </c>
      <c r="AD1263" s="56" t="s">
        <v>53</v>
      </c>
      <c r="AF1263" s="56">
        <v>701</v>
      </c>
      <c r="AG1263" s="56" t="s">
        <v>2148</v>
      </c>
      <c r="AH1263" s="56">
        <v>545</v>
      </c>
      <c r="AJ1263" s="56">
        <v>801</v>
      </c>
      <c r="AK1263" s="56" t="s">
        <v>2148</v>
      </c>
      <c r="AL1263" s="56">
        <v>801</v>
      </c>
      <c r="AM1263" s="56" t="s">
        <v>2148</v>
      </c>
      <c r="AN1263" s="56">
        <v>801</v>
      </c>
      <c r="AO1263" s="56" t="s">
        <v>2148</v>
      </c>
      <c r="AP1263" s="56">
        <v>801</v>
      </c>
      <c r="AQ1263" s="56" t="s">
        <v>2148</v>
      </c>
      <c r="AR1263" s="56">
        <v>801</v>
      </c>
      <c r="AS1263" s="56" t="s">
        <v>2148</v>
      </c>
      <c r="AT1263" s="56">
        <v>801</v>
      </c>
      <c r="AU1263" s="56" t="s">
        <v>2148</v>
      </c>
      <c r="AV1263" s="56">
        <v>559</v>
      </c>
      <c r="AX1263" s="56">
        <v>801</v>
      </c>
      <c r="AY1263" s="56" t="s">
        <v>2148</v>
      </c>
      <c r="AZ1263" s="56">
        <v>1300.5</v>
      </c>
      <c r="BB1263" s="56">
        <v>1300.5</v>
      </c>
    </row>
    <row r="1264" spans="1:54" ht="16" x14ac:dyDescent="0.2">
      <c r="A1264" s="56">
        <v>1263</v>
      </c>
      <c r="B1264" s="56" t="s">
        <v>56</v>
      </c>
      <c r="C1264" s="56" t="s">
        <v>56</v>
      </c>
      <c r="D1264" s="56" t="s">
        <v>97</v>
      </c>
      <c r="E1264" s="56" t="s">
        <v>46</v>
      </c>
      <c r="F1264" s="56" t="s">
        <v>47</v>
      </c>
      <c r="G1264" s="56" t="s">
        <v>77</v>
      </c>
      <c r="H1264" s="56" t="s">
        <v>49</v>
      </c>
      <c r="I1264" s="56" t="s">
        <v>59</v>
      </c>
      <c r="J1264" s="56" t="s">
        <v>64</v>
      </c>
      <c r="K1264" s="56">
        <v>3.4</v>
      </c>
      <c r="L1264" s="56" t="s">
        <v>52</v>
      </c>
      <c r="M1264" s="56">
        <v>11.8</v>
      </c>
      <c r="N1264" s="56" t="s">
        <v>52</v>
      </c>
      <c r="O1264" s="56">
        <v>8.9</v>
      </c>
      <c r="P1264" s="56" t="s">
        <v>53</v>
      </c>
      <c r="Q1264" s="56">
        <v>14</v>
      </c>
      <c r="R1264" s="56" t="s">
        <v>53</v>
      </c>
      <c r="S1264" s="56">
        <v>7</v>
      </c>
      <c r="T1264" s="56" t="s">
        <v>53</v>
      </c>
      <c r="U1264" s="56">
        <v>11.1</v>
      </c>
      <c r="V1264" s="56" t="s">
        <v>53</v>
      </c>
      <c r="W1264" s="56">
        <v>8.5</v>
      </c>
      <c r="X1264" s="56" t="s">
        <v>53</v>
      </c>
      <c r="Y1264" s="56">
        <v>44.4</v>
      </c>
      <c r="Z1264" s="56" t="s">
        <v>53</v>
      </c>
      <c r="AA1264" s="56">
        <v>42.5</v>
      </c>
      <c r="AB1264" s="56">
        <v>412</v>
      </c>
      <c r="AC1264" s="56">
        <v>37.9</v>
      </c>
      <c r="AD1264" s="56" t="s">
        <v>53</v>
      </c>
      <c r="AF1264" s="56">
        <v>701</v>
      </c>
      <c r="AG1264" s="56" t="s">
        <v>2148</v>
      </c>
      <c r="AH1264" s="56">
        <v>701</v>
      </c>
      <c r="AI1264" s="56" t="s">
        <v>2148</v>
      </c>
      <c r="AJ1264" s="56">
        <v>801</v>
      </c>
      <c r="AK1264" s="56" t="s">
        <v>2148</v>
      </c>
      <c r="AL1264" s="56">
        <v>801</v>
      </c>
      <c r="AM1264" s="56" t="s">
        <v>2148</v>
      </c>
      <c r="AN1264" s="56">
        <v>801</v>
      </c>
      <c r="AO1264" s="56" t="s">
        <v>2148</v>
      </c>
      <c r="AP1264" s="56">
        <v>801</v>
      </c>
      <c r="AQ1264" s="56" t="s">
        <v>2148</v>
      </c>
      <c r="AR1264" s="56">
        <v>801</v>
      </c>
      <c r="AS1264" s="56" t="s">
        <v>2148</v>
      </c>
      <c r="AT1264" s="56">
        <v>801</v>
      </c>
      <c r="AU1264" s="56" t="s">
        <v>2148</v>
      </c>
      <c r="AV1264" s="56">
        <v>412</v>
      </c>
      <c r="AX1264" s="56">
        <v>801</v>
      </c>
      <c r="AY1264" s="56" t="s">
        <v>2148</v>
      </c>
      <c r="AZ1264" s="56">
        <v>1300.5</v>
      </c>
      <c r="BB1264" s="56">
        <v>1300.5</v>
      </c>
    </row>
    <row r="1265" spans="1:54" ht="16" x14ac:dyDescent="0.2">
      <c r="A1265" s="56">
        <v>1264</v>
      </c>
      <c r="B1265" s="56" t="s">
        <v>56</v>
      </c>
      <c r="C1265" s="56" t="s">
        <v>56</v>
      </c>
      <c r="D1265" s="56" t="s">
        <v>663</v>
      </c>
      <c r="E1265" s="56" t="s">
        <v>91</v>
      </c>
      <c r="F1265" s="56" t="s">
        <v>76</v>
      </c>
      <c r="G1265" s="56" t="s">
        <v>58</v>
      </c>
      <c r="H1265" s="56" t="s">
        <v>62</v>
      </c>
      <c r="I1265" s="56" t="s">
        <v>50</v>
      </c>
      <c r="J1265" s="56" t="s">
        <v>64</v>
      </c>
      <c r="K1265" s="56">
        <v>9.5</v>
      </c>
      <c r="L1265" s="56" t="s">
        <v>52</v>
      </c>
      <c r="M1265" s="56">
        <v>4.4000000000000004</v>
      </c>
      <c r="N1265" s="56" t="s">
        <v>52</v>
      </c>
      <c r="O1265" s="56">
        <v>11.5</v>
      </c>
      <c r="P1265" s="56" t="s">
        <v>53</v>
      </c>
      <c r="Q1265" s="56">
        <v>28.6</v>
      </c>
      <c r="R1265" s="56">
        <v>599</v>
      </c>
      <c r="S1265" s="56">
        <v>6.9</v>
      </c>
      <c r="T1265" s="56" t="s">
        <v>53</v>
      </c>
      <c r="U1265" s="56">
        <v>7.8</v>
      </c>
      <c r="V1265" s="56" t="s">
        <v>53</v>
      </c>
      <c r="W1265" s="56">
        <v>6</v>
      </c>
      <c r="X1265" s="56" t="s">
        <v>53</v>
      </c>
      <c r="Y1265" s="56">
        <v>19.600000000000001</v>
      </c>
      <c r="Z1265" s="56" t="s">
        <v>53</v>
      </c>
      <c r="AA1265" s="56">
        <v>8.6</v>
      </c>
      <c r="AB1265" s="56" t="s">
        <v>53</v>
      </c>
      <c r="AC1265" s="56">
        <v>18.100000000000001</v>
      </c>
      <c r="AD1265" s="56" t="s">
        <v>53</v>
      </c>
      <c r="AF1265" s="56">
        <v>701</v>
      </c>
      <c r="AG1265" s="56" t="s">
        <v>2148</v>
      </c>
      <c r="AH1265" s="56">
        <v>701</v>
      </c>
      <c r="AI1265" s="56" t="s">
        <v>2148</v>
      </c>
      <c r="AJ1265" s="56">
        <v>801</v>
      </c>
      <c r="AK1265" s="56" t="s">
        <v>2148</v>
      </c>
      <c r="AL1265" s="56">
        <v>599</v>
      </c>
      <c r="AN1265" s="56">
        <v>801</v>
      </c>
      <c r="AO1265" s="56" t="s">
        <v>2148</v>
      </c>
      <c r="AP1265" s="56">
        <v>801</v>
      </c>
      <c r="AQ1265" s="56" t="s">
        <v>2148</v>
      </c>
      <c r="AR1265" s="56">
        <v>801</v>
      </c>
      <c r="AS1265" s="56" t="s">
        <v>2148</v>
      </c>
      <c r="AT1265" s="56">
        <v>801</v>
      </c>
      <c r="AU1265" s="56" t="s">
        <v>2148</v>
      </c>
      <c r="AV1265" s="56">
        <v>801</v>
      </c>
      <c r="AW1265" s="56" t="s">
        <v>2148</v>
      </c>
      <c r="AX1265" s="56">
        <v>801</v>
      </c>
      <c r="AY1265" s="56" t="s">
        <v>2148</v>
      </c>
      <c r="AZ1265" s="56">
        <v>1300.5</v>
      </c>
      <c r="BB1265" s="56">
        <v>1300.5</v>
      </c>
    </row>
    <row r="1266" spans="1:54" ht="16" x14ac:dyDescent="0.2">
      <c r="A1266" s="56">
        <v>1265</v>
      </c>
      <c r="B1266" s="56" t="s">
        <v>56</v>
      </c>
      <c r="D1266" s="56" t="s">
        <v>892</v>
      </c>
      <c r="E1266" s="56" t="s">
        <v>190</v>
      </c>
      <c r="F1266" s="56" t="s">
        <v>76</v>
      </c>
      <c r="G1266" s="56" t="s">
        <v>58</v>
      </c>
      <c r="H1266" s="56" t="s">
        <v>62</v>
      </c>
      <c r="I1266" s="56" t="s">
        <v>50</v>
      </c>
      <c r="J1266" s="56" t="s">
        <v>64</v>
      </c>
      <c r="K1266" s="56">
        <v>13</v>
      </c>
      <c r="L1266" s="56" t="s">
        <v>52</v>
      </c>
      <c r="M1266" s="56">
        <v>16.399999999999999</v>
      </c>
      <c r="N1266" s="56" t="s">
        <v>52</v>
      </c>
      <c r="O1266" s="56">
        <v>8.8000000000000007</v>
      </c>
      <c r="P1266" s="56" t="s">
        <v>53</v>
      </c>
      <c r="Q1266" s="56">
        <v>12.9</v>
      </c>
      <c r="R1266" s="56" t="s">
        <v>53</v>
      </c>
      <c r="S1266" s="56">
        <v>3.1</v>
      </c>
      <c r="T1266" s="56" t="s">
        <v>53</v>
      </c>
      <c r="U1266" s="56">
        <v>20.6</v>
      </c>
      <c r="V1266" s="56">
        <v>718</v>
      </c>
      <c r="W1266" s="56">
        <v>21.3</v>
      </c>
      <c r="X1266" s="56">
        <v>745</v>
      </c>
      <c r="Y1266" s="56">
        <v>15.6</v>
      </c>
      <c r="Z1266" s="56" t="s">
        <v>53</v>
      </c>
      <c r="AA1266" s="56">
        <v>2.1</v>
      </c>
      <c r="AB1266" s="56" t="s">
        <v>53</v>
      </c>
      <c r="AC1266" s="56">
        <v>40</v>
      </c>
      <c r="AD1266" s="56" t="s">
        <v>53</v>
      </c>
      <c r="AF1266" s="56">
        <v>701</v>
      </c>
      <c r="AG1266" s="56" t="s">
        <v>2148</v>
      </c>
      <c r="AH1266" s="56">
        <v>701</v>
      </c>
      <c r="AI1266" s="56" t="s">
        <v>2148</v>
      </c>
      <c r="AJ1266" s="56">
        <v>801</v>
      </c>
      <c r="AK1266" s="56" t="s">
        <v>2148</v>
      </c>
      <c r="AL1266" s="56">
        <v>801</v>
      </c>
      <c r="AM1266" s="56" t="s">
        <v>2148</v>
      </c>
      <c r="AN1266" s="56">
        <v>801</v>
      </c>
      <c r="AO1266" s="56" t="s">
        <v>2148</v>
      </c>
      <c r="AP1266" s="56">
        <v>718</v>
      </c>
      <c r="AR1266" s="56">
        <v>745</v>
      </c>
      <c r="AT1266" s="56">
        <v>801</v>
      </c>
      <c r="AU1266" s="56" t="s">
        <v>2148</v>
      </c>
      <c r="AV1266" s="56">
        <v>801</v>
      </c>
      <c r="AW1266" s="56" t="s">
        <v>2148</v>
      </c>
      <c r="AX1266" s="56">
        <v>801</v>
      </c>
      <c r="AY1266" s="56" t="s">
        <v>2148</v>
      </c>
      <c r="AZ1266" s="56">
        <v>1300.5</v>
      </c>
    </row>
    <row r="1267" spans="1:54" ht="16" x14ac:dyDescent="0.2">
      <c r="A1267" s="56">
        <v>1266</v>
      </c>
      <c r="B1267" s="56" t="s">
        <v>56</v>
      </c>
      <c r="C1267" s="56" t="s">
        <v>56</v>
      </c>
      <c r="D1267" s="56" t="s">
        <v>1068</v>
      </c>
      <c r="E1267" s="56" t="s">
        <v>190</v>
      </c>
      <c r="F1267" s="56" t="s">
        <v>76</v>
      </c>
      <c r="G1267" s="56" t="s">
        <v>58</v>
      </c>
      <c r="H1267" s="56" t="s">
        <v>49</v>
      </c>
      <c r="I1267" s="56" t="s">
        <v>59</v>
      </c>
      <c r="J1267" s="56" t="s">
        <v>64</v>
      </c>
      <c r="K1267" s="56">
        <v>16.3</v>
      </c>
      <c r="L1267" s="56" t="s">
        <v>52</v>
      </c>
      <c r="M1267" s="56">
        <v>7</v>
      </c>
      <c r="N1267" s="56" t="s">
        <v>52</v>
      </c>
      <c r="O1267" s="56">
        <v>8.6</v>
      </c>
      <c r="P1267" s="56" t="s">
        <v>53</v>
      </c>
      <c r="Q1267" s="56">
        <v>8.6999999999999993</v>
      </c>
      <c r="R1267" s="56" t="s">
        <v>53</v>
      </c>
      <c r="S1267" s="56">
        <v>13.9</v>
      </c>
      <c r="T1267" s="56" t="s">
        <v>53</v>
      </c>
      <c r="U1267" s="56">
        <v>18.600000000000001</v>
      </c>
      <c r="V1267" s="56">
        <v>750</v>
      </c>
      <c r="W1267" s="56">
        <v>22.2</v>
      </c>
      <c r="X1267" s="56">
        <v>729</v>
      </c>
      <c r="Y1267" s="56">
        <v>10.7</v>
      </c>
      <c r="Z1267" s="56" t="s">
        <v>53</v>
      </c>
      <c r="AA1267" s="56">
        <v>2.1</v>
      </c>
      <c r="AB1267" s="56" t="s">
        <v>53</v>
      </c>
      <c r="AC1267" s="56">
        <v>46.9</v>
      </c>
      <c r="AD1267" s="56" t="s">
        <v>135</v>
      </c>
      <c r="AF1267" s="56">
        <v>701</v>
      </c>
      <c r="AG1267" s="56" t="s">
        <v>2148</v>
      </c>
      <c r="AH1267" s="56">
        <v>701</v>
      </c>
      <c r="AI1267" s="56" t="s">
        <v>2148</v>
      </c>
      <c r="AJ1267" s="56">
        <v>801</v>
      </c>
      <c r="AK1267" s="56" t="s">
        <v>2148</v>
      </c>
      <c r="AL1267" s="56">
        <v>801</v>
      </c>
      <c r="AM1267" s="56" t="s">
        <v>2148</v>
      </c>
      <c r="AN1267" s="56">
        <v>801</v>
      </c>
      <c r="AO1267" s="56" t="s">
        <v>2148</v>
      </c>
      <c r="AP1267" s="56">
        <v>750</v>
      </c>
      <c r="AR1267" s="56">
        <v>729</v>
      </c>
      <c r="AT1267" s="56">
        <v>801</v>
      </c>
      <c r="AU1267" s="56" t="s">
        <v>2148</v>
      </c>
      <c r="AV1267" s="56">
        <v>801</v>
      </c>
      <c r="AW1267" s="56" t="s">
        <v>2148</v>
      </c>
      <c r="AX1267" s="56">
        <v>793</v>
      </c>
      <c r="AY1267" s="56" t="s">
        <v>2147</v>
      </c>
      <c r="AZ1267" s="56">
        <v>1300.5</v>
      </c>
      <c r="BB1267" s="56">
        <v>1300.5</v>
      </c>
    </row>
    <row r="1268" spans="1:54" ht="16" x14ac:dyDescent="0.2">
      <c r="A1268" s="56">
        <v>1267</v>
      </c>
      <c r="B1268" s="56" t="s">
        <v>56</v>
      </c>
      <c r="C1268" s="56" t="s">
        <v>56</v>
      </c>
      <c r="D1268" s="56" t="s">
        <v>350</v>
      </c>
      <c r="E1268" s="56" t="s">
        <v>68</v>
      </c>
      <c r="F1268" s="56" t="s">
        <v>69</v>
      </c>
      <c r="G1268" s="56" t="s">
        <v>58</v>
      </c>
      <c r="H1268" s="56" t="s">
        <v>62</v>
      </c>
      <c r="I1268" s="56" t="s">
        <v>50</v>
      </c>
      <c r="J1268" s="56" t="s">
        <v>64</v>
      </c>
      <c r="K1268" s="56">
        <v>6.6</v>
      </c>
      <c r="L1268" s="56" t="s">
        <v>52</v>
      </c>
      <c r="M1268" s="56">
        <v>8.4</v>
      </c>
      <c r="N1268" s="56" t="s">
        <v>52</v>
      </c>
      <c r="O1268" s="56">
        <v>21.9</v>
      </c>
      <c r="P1268" s="56">
        <v>797</v>
      </c>
      <c r="Q1268" s="56">
        <v>2.5</v>
      </c>
      <c r="R1268" s="56" t="s">
        <v>53</v>
      </c>
      <c r="S1268" s="56">
        <v>6</v>
      </c>
      <c r="T1268" s="56" t="s">
        <v>53</v>
      </c>
      <c r="U1268" s="56">
        <v>54.9</v>
      </c>
      <c r="V1268" s="56">
        <v>379</v>
      </c>
      <c r="W1268" s="56">
        <v>55.1</v>
      </c>
      <c r="X1268" s="56">
        <v>373</v>
      </c>
      <c r="Y1268" s="56">
        <v>15.8</v>
      </c>
      <c r="Z1268" s="56" t="s">
        <v>53</v>
      </c>
      <c r="AA1268" s="56">
        <v>17.2</v>
      </c>
      <c r="AB1268" s="56">
        <v>778</v>
      </c>
      <c r="AC1268" s="56">
        <v>16.8</v>
      </c>
      <c r="AD1268" s="56" t="s">
        <v>53</v>
      </c>
      <c r="AF1268" s="56">
        <v>701</v>
      </c>
      <c r="AG1268" s="56" t="s">
        <v>2148</v>
      </c>
      <c r="AH1268" s="56">
        <v>701</v>
      </c>
      <c r="AI1268" s="56" t="s">
        <v>2148</v>
      </c>
      <c r="AJ1268" s="56">
        <v>797</v>
      </c>
      <c r="AL1268" s="56">
        <v>801</v>
      </c>
      <c r="AM1268" s="56" t="s">
        <v>2148</v>
      </c>
      <c r="AN1268" s="56">
        <v>801</v>
      </c>
      <c r="AO1268" s="56" t="s">
        <v>2148</v>
      </c>
      <c r="AP1268" s="56">
        <v>379</v>
      </c>
      <c r="AR1268" s="56">
        <v>373</v>
      </c>
      <c r="AT1268" s="56">
        <v>801</v>
      </c>
      <c r="AU1268" s="56" t="s">
        <v>2148</v>
      </c>
      <c r="AV1268" s="56">
        <v>778</v>
      </c>
      <c r="AX1268" s="56">
        <v>801</v>
      </c>
      <c r="AY1268" s="56" t="s">
        <v>2148</v>
      </c>
      <c r="AZ1268" s="56">
        <v>1300.5</v>
      </c>
      <c r="BB1268" s="56">
        <v>1300.5</v>
      </c>
    </row>
    <row r="1269" spans="1:54" ht="16" x14ac:dyDescent="0.2">
      <c r="A1269" s="56">
        <v>1268</v>
      </c>
      <c r="B1269" s="56" t="s">
        <v>56</v>
      </c>
      <c r="C1269" s="56" t="s">
        <v>56</v>
      </c>
      <c r="D1269" s="56" t="s">
        <v>475</v>
      </c>
      <c r="E1269" s="56" t="s">
        <v>190</v>
      </c>
      <c r="F1269" s="56" t="s">
        <v>76</v>
      </c>
      <c r="G1269" s="56" t="s">
        <v>58</v>
      </c>
      <c r="H1269" s="56" t="s">
        <v>62</v>
      </c>
      <c r="I1269" s="56" t="s">
        <v>50</v>
      </c>
      <c r="J1269" s="56" t="s">
        <v>64</v>
      </c>
      <c r="K1269" s="56">
        <v>7.7</v>
      </c>
      <c r="L1269" s="56" t="s">
        <v>52</v>
      </c>
      <c r="M1269" s="56">
        <v>6.3</v>
      </c>
      <c r="N1269" s="56" t="s">
        <v>52</v>
      </c>
      <c r="O1269" s="56">
        <v>16</v>
      </c>
      <c r="P1269" s="56" t="s">
        <v>53</v>
      </c>
      <c r="Q1269" s="56">
        <v>18.5</v>
      </c>
      <c r="R1269" s="56">
        <v>745</v>
      </c>
      <c r="S1269" s="56">
        <v>10.199999999999999</v>
      </c>
      <c r="T1269" s="56" t="s">
        <v>53</v>
      </c>
      <c r="U1269" s="56">
        <v>13.9</v>
      </c>
      <c r="V1269" s="56" t="s">
        <v>53</v>
      </c>
      <c r="W1269" s="56">
        <v>16.600000000000001</v>
      </c>
      <c r="X1269" s="56" t="s">
        <v>53</v>
      </c>
      <c r="Y1269" s="56">
        <v>18.600000000000001</v>
      </c>
      <c r="Z1269" s="56" t="s">
        <v>53</v>
      </c>
      <c r="AA1269" s="56">
        <v>4.0999999999999996</v>
      </c>
      <c r="AB1269" s="56" t="s">
        <v>53</v>
      </c>
      <c r="AC1269" s="56">
        <v>55.7</v>
      </c>
      <c r="AD1269" s="56" t="s">
        <v>393</v>
      </c>
      <c r="AF1269" s="56">
        <v>701</v>
      </c>
      <c r="AG1269" s="56" t="s">
        <v>2148</v>
      </c>
      <c r="AH1269" s="56">
        <v>701</v>
      </c>
      <c r="AI1269" s="56" t="s">
        <v>2148</v>
      </c>
      <c r="AJ1269" s="56">
        <v>801</v>
      </c>
      <c r="AK1269" s="56" t="s">
        <v>2148</v>
      </c>
      <c r="AL1269" s="56">
        <v>745</v>
      </c>
      <c r="AN1269" s="56">
        <v>801</v>
      </c>
      <c r="AO1269" s="56" t="s">
        <v>2148</v>
      </c>
      <c r="AP1269" s="56">
        <v>801</v>
      </c>
      <c r="AQ1269" s="56" t="s">
        <v>2148</v>
      </c>
      <c r="AR1269" s="56">
        <v>801</v>
      </c>
      <c r="AS1269" s="56" t="s">
        <v>2148</v>
      </c>
      <c r="AT1269" s="56">
        <v>801</v>
      </c>
      <c r="AU1269" s="56" t="s">
        <v>2148</v>
      </c>
      <c r="AV1269" s="56">
        <v>801</v>
      </c>
      <c r="AW1269" s="56" t="s">
        <v>2148</v>
      </c>
      <c r="AX1269" s="56">
        <v>582</v>
      </c>
      <c r="AY1269" s="56" t="s">
        <v>2147</v>
      </c>
      <c r="AZ1269" s="56">
        <v>1300.5</v>
      </c>
      <c r="BB1269" s="56">
        <v>1300.5</v>
      </c>
    </row>
    <row r="1270" spans="1:54" ht="16" x14ac:dyDescent="0.2">
      <c r="A1270" s="56">
        <v>1269</v>
      </c>
      <c r="B1270" s="56" t="s">
        <v>56</v>
      </c>
      <c r="C1270" s="56" t="s">
        <v>65</v>
      </c>
      <c r="D1270" s="56" t="s">
        <v>228</v>
      </c>
      <c r="E1270" s="56" t="s">
        <v>87</v>
      </c>
      <c r="F1270" s="56" t="s">
        <v>69</v>
      </c>
      <c r="G1270" s="56" t="s">
        <v>48</v>
      </c>
      <c r="H1270" s="56" t="s">
        <v>62</v>
      </c>
      <c r="I1270" s="56" t="s">
        <v>50</v>
      </c>
      <c r="J1270" s="56" t="s">
        <v>64</v>
      </c>
      <c r="K1270" s="56">
        <v>5.6</v>
      </c>
      <c r="L1270" s="56" t="s">
        <v>52</v>
      </c>
      <c r="M1270" s="56">
        <v>26.8</v>
      </c>
      <c r="N1270" s="56">
        <v>512</v>
      </c>
      <c r="O1270" s="56">
        <v>57.1</v>
      </c>
      <c r="P1270" s="56">
        <v>322</v>
      </c>
      <c r="Q1270" s="56">
        <v>1.5</v>
      </c>
      <c r="R1270" s="56" t="s">
        <v>53</v>
      </c>
      <c r="S1270" s="56">
        <v>2.6</v>
      </c>
      <c r="T1270" s="56" t="s">
        <v>53</v>
      </c>
      <c r="U1270" s="56">
        <v>1.3</v>
      </c>
      <c r="V1270" s="56" t="s">
        <v>53</v>
      </c>
      <c r="W1270" s="56">
        <v>5.7</v>
      </c>
      <c r="X1270" s="56" t="s">
        <v>53</v>
      </c>
      <c r="Y1270" s="56">
        <v>6.1</v>
      </c>
      <c r="Z1270" s="56" t="s">
        <v>53</v>
      </c>
      <c r="AA1270" s="56">
        <v>29.9</v>
      </c>
      <c r="AB1270" s="56">
        <v>550</v>
      </c>
      <c r="AC1270" s="56">
        <v>16.5</v>
      </c>
      <c r="AD1270" s="56" t="s">
        <v>53</v>
      </c>
      <c r="AF1270" s="56">
        <v>701</v>
      </c>
      <c r="AG1270" s="56" t="s">
        <v>2148</v>
      </c>
      <c r="AH1270" s="56">
        <v>512</v>
      </c>
      <c r="AJ1270" s="56">
        <v>322</v>
      </c>
      <c r="AL1270" s="56">
        <v>801</v>
      </c>
      <c r="AM1270" s="56" t="s">
        <v>2148</v>
      </c>
      <c r="AN1270" s="56">
        <v>801</v>
      </c>
      <c r="AO1270" s="56" t="s">
        <v>2148</v>
      </c>
      <c r="AP1270" s="56">
        <v>801</v>
      </c>
      <c r="AQ1270" s="56" t="s">
        <v>2148</v>
      </c>
      <c r="AR1270" s="56">
        <v>801</v>
      </c>
      <c r="AS1270" s="56" t="s">
        <v>2148</v>
      </c>
      <c r="AT1270" s="56">
        <v>801</v>
      </c>
      <c r="AU1270" s="56" t="s">
        <v>2148</v>
      </c>
      <c r="AV1270" s="56">
        <v>550</v>
      </c>
      <c r="AX1270" s="56">
        <v>801</v>
      </c>
      <c r="AY1270" s="56" t="s">
        <v>2148</v>
      </c>
      <c r="AZ1270" s="56">
        <v>1300.5</v>
      </c>
      <c r="BB1270" s="56">
        <v>1100.5</v>
      </c>
    </row>
    <row r="1271" spans="1:54" ht="16" x14ac:dyDescent="0.2">
      <c r="A1271" s="56">
        <v>1270</v>
      </c>
      <c r="B1271" s="56" t="s">
        <v>56</v>
      </c>
      <c r="D1271" s="56" t="s">
        <v>351</v>
      </c>
      <c r="E1271" s="56" t="s">
        <v>46</v>
      </c>
      <c r="F1271" s="56" t="s">
        <v>47</v>
      </c>
      <c r="G1271" s="56" t="s">
        <v>77</v>
      </c>
      <c r="H1271" s="56" t="s">
        <v>49</v>
      </c>
      <c r="I1271" s="56" t="s">
        <v>50</v>
      </c>
      <c r="J1271" s="56" t="s">
        <v>64</v>
      </c>
      <c r="K1271" s="56">
        <v>6.6</v>
      </c>
      <c r="L1271" s="56" t="s">
        <v>52</v>
      </c>
      <c r="M1271" s="56">
        <v>6.8</v>
      </c>
      <c r="N1271" s="56" t="s">
        <v>52</v>
      </c>
      <c r="O1271" s="56">
        <v>13</v>
      </c>
      <c r="P1271" s="56" t="s">
        <v>53</v>
      </c>
      <c r="Q1271" s="56">
        <v>21.3</v>
      </c>
      <c r="R1271" s="56">
        <v>695</v>
      </c>
      <c r="S1271" s="56">
        <v>10.4</v>
      </c>
      <c r="T1271" s="56" t="s">
        <v>53</v>
      </c>
      <c r="U1271" s="56">
        <v>10</v>
      </c>
      <c r="V1271" s="56" t="s">
        <v>53</v>
      </c>
      <c r="W1271" s="56">
        <v>7.7</v>
      </c>
      <c r="X1271" s="56" t="s">
        <v>53</v>
      </c>
      <c r="Y1271" s="56">
        <v>38.6</v>
      </c>
      <c r="Z1271" s="56" t="s">
        <v>53</v>
      </c>
      <c r="AA1271" s="56">
        <v>10.8</v>
      </c>
      <c r="AB1271" s="56" t="s">
        <v>53</v>
      </c>
      <c r="AC1271" s="56">
        <v>43</v>
      </c>
      <c r="AD1271" s="56" t="s">
        <v>53</v>
      </c>
      <c r="AF1271" s="56">
        <v>701</v>
      </c>
      <c r="AG1271" s="56" t="s">
        <v>2148</v>
      </c>
      <c r="AH1271" s="56">
        <v>701</v>
      </c>
      <c r="AI1271" s="56" t="s">
        <v>2148</v>
      </c>
      <c r="AJ1271" s="56">
        <v>801</v>
      </c>
      <c r="AK1271" s="56" t="s">
        <v>2148</v>
      </c>
      <c r="AL1271" s="56">
        <v>695</v>
      </c>
      <c r="AN1271" s="56">
        <v>801</v>
      </c>
      <c r="AO1271" s="56" t="s">
        <v>2148</v>
      </c>
      <c r="AP1271" s="56">
        <v>801</v>
      </c>
      <c r="AQ1271" s="56" t="s">
        <v>2148</v>
      </c>
      <c r="AR1271" s="56">
        <v>801</v>
      </c>
      <c r="AS1271" s="56" t="s">
        <v>2148</v>
      </c>
      <c r="AT1271" s="56">
        <v>801</v>
      </c>
      <c r="AU1271" s="56" t="s">
        <v>2148</v>
      </c>
      <c r="AV1271" s="56">
        <v>801</v>
      </c>
      <c r="AW1271" s="56" t="s">
        <v>2148</v>
      </c>
      <c r="AX1271" s="56">
        <v>801</v>
      </c>
      <c r="AY1271" s="56" t="s">
        <v>2148</v>
      </c>
      <c r="AZ1271" s="56">
        <v>1300.5</v>
      </c>
    </row>
    <row r="1272" spans="1:54" ht="16" x14ac:dyDescent="0.2">
      <c r="A1272" s="56">
        <v>1271</v>
      </c>
      <c r="B1272" s="56" t="s">
        <v>56</v>
      </c>
      <c r="C1272" s="56" t="s">
        <v>56</v>
      </c>
      <c r="D1272" s="56" t="s">
        <v>236</v>
      </c>
      <c r="E1272" s="56" t="s">
        <v>68</v>
      </c>
      <c r="F1272" s="56" t="s">
        <v>69</v>
      </c>
      <c r="G1272" s="56" t="s">
        <v>77</v>
      </c>
      <c r="H1272" s="56" t="s">
        <v>62</v>
      </c>
      <c r="I1272" s="56" t="s">
        <v>50</v>
      </c>
      <c r="J1272" s="56" t="s">
        <v>64</v>
      </c>
      <c r="K1272" s="56">
        <v>5.7</v>
      </c>
      <c r="L1272" s="56" t="s">
        <v>52</v>
      </c>
      <c r="M1272" s="56">
        <v>11.1</v>
      </c>
      <c r="N1272" s="56" t="s">
        <v>52</v>
      </c>
      <c r="O1272" s="56">
        <v>27.7</v>
      </c>
      <c r="P1272" s="56">
        <v>686</v>
      </c>
      <c r="Q1272" s="56">
        <v>2.8</v>
      </c>
      <c r="R1272" s="56" t="s">
        <v>53</v>
      </c>
      <c r="S1272" s="56">
        <v>2</v>
      </c>
      <c r="T1272" s="56" t="s">
        <v>53</v>
      </c>
      <c r="U1272" s="56">
        <v>56.7</v>
      </c>
      <c r="V1272" s="56">
        <v>366</v>
      </c>
      <c r="W1272" s="56">
        <v>55.2</v>
      </c>
      <c r="X1272" s="56">
        <v>372</v>
      </c>
      <c r="Y1272" s="56">
        <v>11.6</v>
      </c>
      <c r="Z1272" s="56" t="s">
        <v>53</v>
      </c>
      <c r="AA1272" s="56">
        <v>7.3</v>
      </c>
      <c r="AB1272" s="56" t="s">
        <v>53</v>
      </c>
      <c r="AC1272" s="56">
        <v>15.2</v>
      </c>
      <c r="AD1272" s="56" t="s">
        <v>53</v>
      </c>
      <c r="AF1272" s="56">
        <v>701</v>
      </c>
      <c r="AG1272" s="56" t="s">
        <v>2148</v>
      </c>
      <c r="AH1272" s="56">
        <v>701</v>
      </c>
      <c r="AI1272" s="56" t="s">
        <v>2148</v>
      </c>
      <c r="AJ1272" s="56">
        <v>686</v>
      </c>
      <c r="AL1272" s="56">
        <v>801</v>
      </c>
      <c r="AM1272" s="56" t="s">
        <v>2148</v>
      </c>
      <c r="AN1272" s="56">
        <v>801</v>
      </c>
      <c r="AO1272" s="56" t="s">
        <v>2148</v>
      </c>
      <c r="AP1272" s="56">
        <v>366</v>
      </c>
      <c r="AR1272" s="56">
        <v>372</v>
      </c>
      <c r="AT1272" s="56">
        <v>801</v>
      </c>
      <c r="AU1272" s="56" t="s">
        <v>2148</v>
      </c>
      <c r="AV1272" s="56">
        <v>801</v>
      </c>
      <c r="AW1272" s="56" t="s">
        <v>2148</v>
      </c>
      <c r="AX1272" s="56">
        <v>801</v>
      </c>
      <c r="AY1272" s="56" t="s">
        <v>2148</v>
      </c>
      <c r="AZ1272" s="56">
        <v>1300.5</v>
      </c>
      <c r="BB1272" s="56">
        <v>1300.5</v>
      </c>
    </row>
    <row r="1273" spans="1:54" ht="16" x14ac:dyDescent="0.2">
      <c r="A1273" s="56">
        <v>1272</v>
      </c>
      <c r="B1273" s="56" t="s">
        <v>56</v>
      </c>
      <c r="C1273" s="56" t="s">
        <v>56</v>
      </c>
      <c r="D1273" s="56" t="s">
        <v>123</v>
      </c>
      <c r="E1273" s="56" t="s">
        <v>87</v>
      </c>
      <c r="F1273" s="56" t="s">
        <v>69</v>
      </c>
      <c r="G1273" s="56" t="s">
        <v>58</v>
      </c>
      <c r="H1273" s="56" t="s">
        <v>62</v>
      </c>
      <c r="I1273" s="56" t="s">
        <v>59</v>
      </c>
      <c r="J1273" s="56" t="s">
        <v>64</v>
      </c>
      <c r="K1273" s="56">
        <v>3.9</v>
      </c>
      <c r="L1273" s="56" t="s">
        <v>52</v>
      </c>
      <c r="M1273" s="56">
        <v>6.3</v>
      </c>
      <c r="N1273" s="56" t="s">
        <v>52</v>
      </c>
      <c r="O1273" s="56">
        <v>70.5</v>
      </c>
      <c r="P1273" s="56">
        <v>224</v>
      </c>
      <c r="Q1273" s="56">
        <v>1.6</v>
      </c>
      <c r="R1273" s="56" t="s">
        <v>53</v>
      </c>
      <c r="S1273" s="56">
        <v>2.2000000000000002</v>
      </c>
      <c r="T1273" s="56" t="s">
        <v>53</v>
      </c>
      <c r="U1273" s="56">
        <v>6.1</v>
      </c>
      <c r="V1273" s="56" t="s">
        <v>53</v>
      </c>
      <c r="W1273" s="56">
        <v>10.1</v>
      </c>
      <c r="X1273" s="56" t="s">
        <v>53</v>
      </c>
      <c r="Y1273" s="56">
        <v>12.9</v>
      </c>
      <c r="Z1273" s="56" t="s">
        <v>53</v>
      </c>
      <c r="AA1273" s="56">
        <v>16.8</v>
      </c>
      <c r="AB1273" s="56">
        <v>790</v>
      </c>
      <c r="AC1273" s="56">
        <v>15.5</v>
      </c>
      <c r="AD1273" s="56" t="s">
        <v>53</v>
      </c>
      <c r="AF1273" s="56">
        <v>701</v>
      </c>
      <c r="AG1273" s="56" t="s">
        <v>2148</v>
      </c>
      <c r="AH1273" s="56">
        <v>701</v>
      </c>
      <c r="AI1273" s="56" t="s">
        <v>2148</v>
      </c>
      <c r="AJ1273" s="56">
        <v>224</v>
      </c>
      <c r="AL1273" s="56">
        <v>801</v>
      </c>
      <c r="AM1273" s="56" t="s">
        <v>2148</v>
      </c>
      <c r="AN1273" s="56">
        <v>801</v>
      </c>
      <c r="AO1273" s="56" t="s">
        <v>2148</v>
      </c>
      <c r="AP1273" s="56">
        <v>801</v>
      </c>
      <c r="AQ1273" s="56" t="s">
        <v>2148</v>
      </c>
      <c r="AR1273" s="56">
        <v>801</v>
      </c>
      <c r="AS1273" s="56" t="s">
        <v>2148</v>
      </c>
      <c r="AT1273" s="56">
        <v>801</v>
      </c>
      <c r="AU1273" s="56" t="s">
        <v>2148</v>
      </c>
      <c r="AV1273" s="56">
        <v>790</v>
      </c>
      <c r="AX1273" s="56">
        <v>801</v>
      </c>
      <c r="AY1273" s="56" t="s">
        <v>2148</v>
      </c>
      <c r="AZ1273" s="56">
        <v>1300.5</v>
      </c>
      <c r="BB1273" s="56">
        <v>1300.5</v>
      </c>
    </row>
    <row r="1274" spans="1:54" ht="16" x14ac:dyDescent="0.2">
      <c r="A1274" s="56">
        <v>1273</v>
      </c>
      <c r="B1274" s="56" t="s">
        <v>56</v>
      </c>
      <c r="C1274" s="56" t="s">
        <v>56</v>
      </c>
      <c r="D1274" s="56" t="s">
        <v>271</v>
      </c>
      <c r="E1274" s="56" t="s">
        <v>130</v>
      </c>
      <c r="F1274" s="56" t="s">
        <v>76</v>
      </c>
      <c r="G1274" s="56" t="s">
        <v>58</v>
      </c>
      <c r="H1274" s="56" t="s">
        <v>49</v>
      </c>
      <c r="I1274" s="56" t="s">
        <v>50</v>
      </c>
      <c r="J1274" s="56" t="s">
        <v>64</v>
      </c>
      <c r="K1274" s="56">
        <v>6</v>
      </c>
      <c r="L1274" s="56" t="s">
        <v>52</v>
      </c>
      <c r="M1274" s="56">
        <v>6.2</v>
      </c>
      <c r="N1274" s="56" t="s">
        <v>52</v>
      </c>
      <c r="O1274" s="56">
        <v>5</v>
      </c>
      <c r="P1274" s="56" t="s">
        <v>53</v>
      </c>
      <c r="Q1274" s="56">
        <v>35.1</v>
      </c>
      <c r="R1274" s="56">
        <v>523</v>
      </c>
      <c r="U1274" s="56">
        <v>9.3000000000000007</v>
      </c>
      <c r="V1274" s="56" t="s">
        <v>53</v>
      </c>
      <c r="W1274" s="56">
        <v>7.1</v>
      </c>
      <c r="X1274" s="56" t="s">
        <v>53</v>
      </c>
      <c r="Y1274" s="56">
        <v>25.2</v>
      </c>
      <c r="Z1274" s="56" t="s">
        <v>53</v>
      </c>
      <c r="AA1274" s="56">
        <v>16.3</v>
      </c>
      <c r="AB1274" s="56" t="s">
        <v>53</v>
      </c>
      <c r="AC1274" s="56">
        <v>20.5</v>
      </c>
      <c r="AD1274" s="56" t="s">
        <v>53</v>
      </c>
      <c r="AF1274" s="56">
        <v>701</v>
      </c>
      <c r="AG1274" s="56" t="s">
        <v>2148</v>
      </c>
      <c r="AH1274" s="56">
        <v>701</v>
      </c>
      <c r="AI1274" s="56" t="s">
        <v>2148</v>
      </c>
      <c r="AJ1274" s="56">
        <v>801</v>
      </c>
      <c r="AK1274" s="56" t="s">
        <v>2148</v>
      </c>
      <c r="AL1274" s="56">
        <v>523</v>
      </c>
      <c r="AP1274" s="56">
        <v>801</v>
      </c>
      <c r="AQ1274" s="56" t="s">
        <v>2148</v>
      </c>
      <c r="AR1274" s="56">
        <v>801</v>
      </c>
      <c r="AS1274" s="56" t="s">
        <v>2148</v>
      </c>
      <c r="AT1274" s="56">
        <v>801</v>
      </c>
      <c r="AU1274" s="56" t="s">
        <v>2148</v>
      </c>
      <c r="AV1274" s="56">
        <v>801</v>
      </c>
      <c r="AW1274" s="56" t="s">
        <v>2148</v>
      </c>
      <c r="AX1274" s="56">
        <v>801</v>
      </c>
      <c r="AY1274" s="56" t="s">
        <v>2148</v>
      </c>
      <c r="AZ1274" s="56">
        <v>1300.5</v>
      </c>
      <c r="BB1274" s="56">
        <v>1300.5</v>
      </c>
    </row>
    <row r="1275" spans="1:54" ht="16" x14ac:dyDescent="0.2">
      <c r="A1275" s="56">
        <v>1274</v>
      </c>
      <c r="B1275" s="56" t="s">
        <v>56</v>
      </c>
      <c r="D1275" s="56" t="s">
        <v>352</v>
      </c>
      <c r="E1275" s="56" t="s">
        <v>233</v>
      </c>
      <c r="F1275" s="56" t="s">
        <v>76</v>
      </c>
      <c r="G1275" s="56" t="s">
        <v>58</v>
      </c>
      <c r="H1275" s="56" t="s">
        <v>62</v>
      </c>
      <c r="I1275" s="56" t="s">
        <v>50</v>
      </c>
      <c r="J1275" s="56" t="s">
        <v>51</v>
      </c>
      <c r="K1275" s="56">
        <v>6.6</v>
      </c>
      <c r="L1275" s="56" t="s">
        <v>52</v>
      </c>
      <c r="M1275" s="56">
        <v>16.100000000000001</v>
      </c>
      <c r="N1275" s="56" t="s">
        <v>52</v>
      </c>
      <c r="O1275" s="56">
        <v>10.199999999999999</v>
      </c>
      <c r="P1275" s="56" t="s">
        <v>53</v>
      </c>
      <c r="Q1275" s="56">
        <v>10.1</v>
      </c>
      <c r="R1275" s="56" t="s">
        <v>53</v>
      </c>
      <c r="S1275" s="56">
        <v>14.7</v>
      </c>
      <c r="T1275" s="56" t="s">
        <v>53</v>
      </c>
      <c r="U1275" s="56">
        <v>33.5</v>
      </c>
      <c r="V1275" s="56">
        <v>552</v>
      </c>
      <c r="W1275" s="56">
        <v>38.700000000000003</v>
      </c>
      <c r="X1275" s="56">
        <v>510</v>
      </c>
      <c r="Y1275" s="56">
        <v>18.399999999999999</v>
      </c>
      <c r="Z1275" s="56" t="s">
        <v>53</v>
      </c>
      <c r="AA1275" s="56">
        <v>2.6</v>
      </c>
      <c r="AB1275" s="56" t="s">
        <v>53</v>
      </c>
      <c r="AC1275" s="56">
        <v>45.1</v>
      </c>
      <c r="AD1275" s="56" t="s">
        <v>53</v>
      </c>
      <c r="AF1275" s="56">
        <v>701</v>
      </c>
      <c r="AG1275" s="56" t="s">
        <v>2148</v>
      </c>
      <c r="AH1275" s="56">
        <v>701</v>
      </c>
      <c r="AI1275" s="56" t="s">
        <v>2148</v>
      </c>
      <c r="AJ1275" s="56">
        <v>801</v>
      </c>
      <c r="AK1275" s="56" t="s">
        <v>2148</v>
      </c>
      <c r="AL1275" s="56">
        <v>801</v>
      </c>
      <c r="AM1275" s="56" t="s">
        <v>2148</v>
      </c>
      <c r="AN1275" s="56">
        <v>801</v>
      </c>
      <c r="AO1275" s="56" t="s">
        <v>2148</v>
      </c>
      <c r="AP1275" s="56">
        <v>552</v>
      </c>
      <c r="AR1275" s="56">
        <v>510</v>
      </c>
      <c r="AT1275" s="56">
        <v>801</v>
      </c>
      <c r="AU1275" s="56" t="s">
        <v>2148</v>
      </c>
      <c r="AV1275" s="56">
        <v>801</v>
      </c>
      <c r="AW1275" s="56" t="s">
        <v>2148</v>
      </c>
      <c r="AX1275" s="56">
        <v>801</v>
      </c>
      <c r="AY1275" s="56" t="s">
        <v>2148</v>
      </c>
      <c r="AZ1275" s="56">
        <v>1300.5</v>
      </c>
    </row>
    <row r="1276" spans="1:54" ht="16" x14ac:dyDescent="0.2">
      <c r="A1276" s="56">
        <v>1275</v>
      </c>
      <c r="B1276" s="56" t="s">
        <v>56</v>
      </c>
      <c r="D1276" s="56" t="s">
        <v>649</v>
      </c>
      <c r="E1276" s="56" t="s">
        <v>650</v>
      </c>
      <c r="F1276" s="56" t="s">
        <v>76</v>
      </c>
      <c r="G1276" s="56" t="s">
        <v>48</v>
      </c>
      <c r="H1276" s="56" t="s">
        <v>49</v>
      </c>
      <c r="I1276" s="56" t="s">
        <v>59</v>
      </c>
      <c r="J1276" s="56" t="s">
        <v>64</v>
      </c>
      <c r="K1276" s="56">
        <v>9.4</v>
      </c>
      <c r="L1276" s="56" t="s">
        <v>52</v>
      </c>
      <c r="M1276" s="56">
        <v>9.1</v>
      </c>
      <c r="N1276" s="56" t="s">
        <v>52</v>
      </c>
      <c r="O1276" s="56">
        <v>29.8</v>
      </c>
      <c r="P1276" s="56">
        <v>637</v>
      </c>
      <c r="Q1276" s="56">
        <v>3.5</v>
      </c>
      <c r="R1276" s="56" t="s">
        <v>53</v>
      </c>
      <c r="S1276" s="56">
        <v>66.5</v>
      </c>
      <c r="T1276" s="56">
        <v>351</v>
      </c>
      <c r="U1276" s="56">
        <v>16.399999999999999</v>
      </c>
      <c r="V1276" s="56">
        <v>791</v>
      </c>
      <c r="W1276" s="56">
        <v>17.5</v>
      </c>
      <c r="X1276" s="56" t="s">
        <v>53</v>
      </c>
      <c r="Y1276" s="56">
        <v>18</v>
      </c>
      <c r="Z1276" s="56" t="s">
        <v>53</v>
      </c>
      <c r="AA1276" s="56">
        <v>12</v>
      </c>
      <c r="AB1276" s="56" t="s">
        <v>53</v>
      </c>
      <c r="AC1276" s="56">
        <v>6.1</v>
      </c>
      <c r="AD1276" s="56" t="s">
        <v>53</v>
      </c>
      <c r="AF1276" s="56">
        <v>701</v>
      </c>
      <c r="AG1276" s="56" t="s">
        <v>2148</v>
      </c>
      <c r="AH1276" s="56">
        <v>701</v>
      </c>
      <c r="AI1276" s="56" t="s">
        <v>2148</v>
      </c>
      <c r="AJ1276" s="56">
        <v>637</v>
      </c>
      <c r="AL1276" s="56">
        <v>801</v>
      </c>
      <c r="AM1276" s="56" t="s">
        <v>2148</v>
      </c>
      <c r="AN1276" s="56">
        <v>351</v>
      </c>
      <c r="AP1276" s="56">
        <v>791</v>
      </c>
      <c r="AR1276" s="56">
        <v>801</v>
      </c>
      <c r="AS1276" s="56" t="s">
        <v>2148</v>
      </c>
      <c r="AT1276" s="56">
        <v>801</v>
      </c>
      <c r="AU1276" s="56" t="s">
        <v>2148</v>
      </c>
      <c r="AV1276" s="56">
        <v>801</v>
      </c>
      <c r="AW1276" s="56" t="s">
        <v>2148</v>
      </c>
      <c r="AX1276" s="56">
        <v>801</v>
      </c>
      <c r="AY1276" s="56" t="s">
        <v>2148</v>
      </c>
      <c r="AZ1276" s="56">
        <v>1300.5</v>
      </c>
    </row>
    <row r="1277" spans="1:54" ht="16" x14ac:dyDescent="0.2">
      <c r="A1277" s="56">
        <v>1276</v>
      </c>
      <c r="B1277" s="56" t="s">
        <v>56</v>
      </c>
      <c r="C1277" s="56" t="s">
        <v>56</v>
      </c>
      <c r="D1277" s="56" t="s">
        <v>199</v>
      </c>
      <c r="E1277" s="56" t="s">
        <v>130</v>
      </c>
      <c r="F1277" s="56" t="s">
        <v>76</v>
      </c>
      <c r="G1277" s="56" t="s">
        <v>58</v>
      </c>
      <c r="H1277" s="56" t="s">
        <v>49</v>
      </c>
      <c r="I1277" s="56" t="s">
        <v>50</v>
      </c>
      <c r="J1277" s="56" t="s">
        <v>64</v>
      </c>
      <c r="K1277" s="56">
        <v>5.0999999999999996</v>
      </c>
      <c r="L1277" s="56" t="s">
        <v>52</v>
      </c>
      <c r="M1277" s="56">
        <v>3.4</v>
      </c>
      <c r="N1277" s="56" t="s">
        <v>52</v>
      </c>
      <c r="O1277" s="56">
        <v>7.4</v>
      </c>
      <c r="P1277" s="56" t="s">
        <v>53</v>
      </c>
      <c r="Q1277" s="56">
        <v>33.4</v>
      </c>
      <c r="R1277" s="56">
        <v>545</v>
      </c>
      <c r="S1277" s="56">
        <v>2.2999999999999998</v>
      </c>
      <c r="T1277" s="56" t="s">
        <v>53</v>
      </c>
      <c r="U1277" s="56">
        <v>1.6</v>
      </c>
      <c r="V1277" s="56" t="s">
        <v>53</v>
      </c>
      <c r="W1277" s="56">
        <v>6</v>
      </c>
      <c r="X1277" s="56" t="s">
        <v>53</v>
      </c>
      <c r="Y1277" s="56">
        <v>34.700000000000003</v>
      </c>
      <c r="Z1277" s="56" t="s">
        <v>53</v>
      </c>
      <c r="AA1277" s="56">
        <v>3.2</v>
      </c>
      <c r="AB1277" s="56" t="s">
        <v>53</v>
      </c>
      <c r="AC1277" s="56">
        <v>47.1</v>
      </c>
      <c r="AD1277" s="56" t="s">
        <v>200</v>
      </c>
      <c r="AF1277" s="56">
        <v>701</v>
      </c>
      <c r="AG1277" s="56" t="s">
        <v>2148</v>
      </c>
      <c r="AH1277" s="56">
        <v>701</v>
      </c>
      <c r="AI1277" s="56" t="s">
        <v>2148</v>
      </c>
      <c r="AJ1277" s="56">
        <v>801</v>
      </c>
      <c r="AK1277" s="56" t="s">
        <v>2148</v>
      </c>
      <c r="AL1277" s="56">
        <v>545</v>
      </c>
      <c r="AN1277" s="56">
        <v>801</v>
      </c>
      <c r="AO1277" s="56" t="s">
        <v>2148</v>
      </c>
      <c r="AP1277" s="56">
        <v>801</v>
      </c>
      <c r="AQ1277" s="56" t="s">
        <v>2148</v>
      </c>
      <c r="AR1277" s="56">
        <v>801</v>
      </c>
      <c r="AS1277" s="56" t="s">
        <v>2148</v>
      </c>
      <c r="AT1277" s="56">
        <v>801</v>
      </c>
      <c r="AU1277" s="56" t="s">
        <v>2148</v>
      </c>
      <c r="AV1277" s="56">
        <v>801</v>
      </c>
      <c r="AW1277" s="56" t="s">
        <v>2148</v>
      </c>
      <c r="AX1277" s="56">
        <v>785</v>
      </c>
      <c r="AY1277" s="56" t="s">
        <v>2147</v>
      </c>
      <c r="AZ1277" s="56">
        <v>1300.5</v>
      </c>
      <c r="BB1277" s="56">
        <v>1300.5</v>
      </c>
    </row>
    <row r="1278" spans="1:54" ht="16" x14ac:dyDescent="0.2">
      <c r="A1278" s="56">
        <v>1277</v>
      </c>
      <c r="B1278" s="56" t="s">
        <v>56</v>
      </c>
      <c r="C1278" s="56" t="s">
        <v>56</v>
      </c>
      <c r="D1278" s="56" t="s">
        <v>584</v>
      </c>
      <c r="E1278" s="56" t="s">
        <v>220</v>
      </c>
      <c r="F1278" s="56" t="s">
        <v>47</v>
      </c>
      <c r="G1278" s="56" t="s">
        <v>58</v>
      </c>
      <c r="H1278" s="56" t="s">
        <v>82</v>
      </c>
      <c r="I1278" s="56" t="s">
        <v>59</v>
      </c>
      <c r="J1278" s="56" t="s">
        <v>51</v>
      </c>
      <c r="K1278" s="56">
        <v>8.6999999999999993</v>
      </c>
      <c r="L1278" s="56" t="s">
        <v>52</v>
      </c>
      <c r="M1278" s="56">
        <v>6</v>
      </c>
      <c r="N1278" s="56" t="s">
        <v>52</v>
      </c>
      <c r="O1278" s="56">
        <v>18.399999999999999</v>
      </c>
      <c r="P1278" s="56" t="s">
        <v>53</v>
      </c>
      <c r="Q1278" s="56">
        <v>19.899999999999999</v>
      </c>
      <c r="R1278" s="56">
        <v>714</v>
      </c>
      <c r="S1278" s="56">
        <v>3.2</v>
      </c>
      <c r="T1278" s="56" t="s">
        <v>53</v>
      </c>
      <c r="U1278" s="56">
        <v>2.2000000000000002</v>
      </c>
      <c r="V1278" s="56" t="s">
        <v>53</v>
      </c>
      <c r="W1278" s="56">
        <v>6.6</v>
      </c>
      <c r="X1278" s="56" t="s">
        <v>53</v>
      </c>
      <c r="Y1278" s="56">
        <v>19.8</v>
      </c>
      <c r="Z1278" s="56" t="s">
        <v>53</v>
      </c>
      <c r="AA1278" s="56">
        <v>11.7</v>
      </c>
      <c r="AB1278" s="56" t="s">
        <v>53</v>
      </c>
      <c r="AC1278" s="56">
        <v>28.5</v>
      </c>
      <c r="AD1278" s="56" t="s">
        <v>53</v>
      </c>
      <c r="AF1278" s="56">
        <v>701</v>
      </c>
      <c r="AG1278" s="56" t="s">
        <v>2148</v>
      </c>
      <c r="AH1278" s="56">
        <v>701</v>
      </c>
      <c r="AI1278" s="56" t="s">
        <v>2148</v>
      </c>
      <c r="AJ1278" s="56">
        <v>801</v>
      </c>
      <c r="AK1278" s="56" t="s">
        <v>2148</v>
      </c>
      <c r="AL1278" s="56">
        <v>714</v>
      </c>
      <c r="AN1278" s="56">
        <v>801</v>
      </c>
      <c r="AO1278" s="56" t="s">
        <v>2148</v>
      </c>
      <c r="AP1278" s="56">
        <v>801</v>
      </c>
      <c r="AQ1278" s="56" t="s">
        <v>2148</v>
      </c>
      <c r="AR1278" s="56">
        <v>801</v>
      </c>
      <c r="AS1278" s="56" t="s">
        <v>2148</v>
      </c>
      <c r="AT1278" s="56">
        <v>801</v>
      </c>
      <c r="AU1278" s="56" t="s">
        <v>2148</v>
      </c>
      <c r="AV1278" s="56">
        <v>801</v>
      </c>
      <c r="AW1278" s="56" t="s">
        <v>2148</v>
      </c>
      <c r="AX1278" s="56">
        <v>801</v>
      </c>
      <c r="AY1278" s="56" t="s">
        <v>2148</v>
      </c>
      <c r="AZ1278" s="56">
        <v>1300.5</v>
      </c>
      <c r="BB1278" s="56">
        <v>1300.5</v>
      </c>
    </row>
    <row r="1279" spans="1:54" ht="16" x14ac:dyDescent="0.2">
      <c r="A1279" s="56">
        <v>1278</v>
      </c>
      <c r="B1279" s="56" t="s">
        <v>56</v>
      </c>
      <c r="C1279" s="56" t="s">
        <v>56</v>
      </c>
      <c r="D1279" s="56" t="s">
        <v>179</v>
      </c>
      <c r="E1279" s="56" t="s">
        <v>46</v>
      </c>
      <c r="F1279" s="56" t="s">
        <v>47</v>
      </c>
      <c r="G1279" s="56" t="s">
        <v>77</v>
      </c>
      <c r="H1279" s="56" t="s">
        <v>49</v>
      </c>
      <c r="I1279" s="56" t="s">
        <v>50</v>
      </c>
      <c r="J1279" s="56" t="s">
        <v>64</v>
      </c>
      <c r="K1279" s="56">
        <v>4.9000000000000004</v>
      </c>
      <c r="L1279" s="56" t="s">
        <v>52</v>
      </c>
      <c r="M1279" s="56">
        <v>2.6</v>
      </c>
      <c r="N1279" s="56" t="s">
        <v>52</v>
      </c>
      <c r="O1279" s="56">
        <v>14.8</v>
      </c>
      <c r="P1279" s="56" t="s">
        <v>53</v>
      </c>
      <c r="Q1279" s="56">
        <v>15.7</v>
      </c>
      <c r="R1279" s="56">
        <v>789</v>
      </c>
      <c r="S1279" s="56">
        <v>2.1</v>
      </c>
      <c r="T1279" s="56" t="s">
        <v>53</v>
      </c>
      <c r="U1279" s="56">
        <v>10.8</v>
      </c>
      <c r="V1279" s="56" t="s">
        <v>53</v>
      </c>
      <c r="W1279" s="56">
        <v>8.3000000000000007</v>
      </c>
      <c r="X1279" s="56" t="s">
        <v>53</v>
      </c>
      <c r="Y1279" s="56">
        <v>42.3</v>
      </c>
      <c r="Z1279" s="56" t="s">
        <v>53</v>
      </c>
      <c r="AA1279" s="56">
        <v>16.5</v>
      </c>
      <c r="AB1279" s="56">
        <v>796</v>
      </c>
      <c r="AC1279" s="56">
        <v>47</v>
      </c>
      <c r="AD1279" s="56" t="s">
        <v>180</v>
      </c>
      <c r="AF1279" s="56">
        <v>701</v>
      </c>
      <c r="AG1279" s="56" t="s">
        <v>2148</v>
      </c>
      <c r="AH1279" s="56">
        <v>701</v>
      </c>
      <c r="AI1279" s="56" t="s">
        <v>2148</v>
      </c>
      <c r="AJ1279" s="56">
        <v>801</v>
      </c>
      <c r="AK1279" s="56" t="s">
        <v>2148</v>
      </c>
      <c r="AL1279" s="56">
        <v>789</v>
      </c>
      <c r="AN1279" s="56">
        <v>801</v>
      </c>
      <c r="AO1279" s="56" t="s">
        <v>2148</v>
      </c>
      <c r="AP1279" s="56">
        <v>801</v>
      </c>
      <c r="AQ1279" s="56" t="s">
        <v>2148</v>
      </c>
      <c r="AR1279" s="56">
        <v>801</v>
      </c>
      <c r="AS1279" s="56" t="s">
        <v>2148</v>
      </c>
      <c r="AT1279" s="56">
        <v>801</v>
      </c>
      <c r="AU1279" s="56" t="s">
        <v>2148</v>
      </c>
      <c r="AV1279" s="56">
        <v>796</v>
      </c>
      <c r="AX1279" s="56">
        <v>789</v>
      </c>
      <c r="AY1279" s="56" t="s">
        <v>2147</v>
      </c>
      <c r="AZ1279" s="56">
        <v>1300.5</v>
      </c>
      <c r="BB1279" s="56">
        <v>1300.5</v>
      </c>
    </row>
    <row r="1280" spans="1:54" ht="16" x14ac:dyDescent="0.2">
      <c r="A1280" s="56">
        <v>1279</v>
      </c>
      <c r="B1280" s="56" t="s">
        <v>56</v>
      </c>
      <c r="D1280" s="56" t="s">
        <v>377</v>
      </c>
      <c r="E1280" s="56" t="s">
        <v>46</v>
      </c>
      <c r="F1280" s="56" t="s">
        <v>47</v>
      </c>
      <c r="G1280" s="56" t="s">
        <v>58</v>
      </c>
      <c r="H1280" s="56" t="s">
        <v>62</v>
      </c>
      <c r="I1280" s="56" t="s">
        <v>59</v>
      </c>
      <c r="J1280" s="56" t="s">
        <v>51</v>
      </c>
      <c r="K1280" s="56">
        <v>6.9</v>
      </c>
      <c r="L1280" s="56" t="s">
        <v>52</v>
      </c>
      <c r="M1280" s="56">
        <v>7</v>
      </c>
      <c r="N1280" s="56" t="s">
        <v>52</v>
      </c>
      <c r="O1280" s="56">
        <v>47.5</v>
      </c>
      <c r="P1280" s="56">
        <v>413</v>
      </c>
      <c r="Q1280" s="56">
        <v>1.7</v>
      </c>
      <c r="R1280" s="56" t="s">
        <v>53</v>
      </c>
      <c r="S1280" s="56">
        <v>7.5</v>
      </c>
      <c r="T1280" s="56" t="s">
        <v>53</v>
      </c>
      <c r="U1280" s="56">
        <v>95.6</v>
      </c>
      <c r="V1280" s="56">
        <v>120</v>
      </c>
      <c r="W1280" s="56">
        <v>71.099999999999994</v>
      </c>
      <c r="X1280" s="56">
        <v>262</v>
      </c>
      <c r="Y1280" s="56">
        <v>2.1</v>
      </c>
      <c r="Z1280" s="56" t="s">
        <v>53</v>
      </c>
      <c r="AA1280" s="56">
        <v>7.1</v>
      </c>
      <c r="AB1280" s="56" t="s">
        <v>53</v>
      </c>
      <c r="AC1280" s="56">
        <v>10.1</v>
      </c>
      <c r="AD1280" s="56" t="s">
        <v>53</v>
      </c>
      <c r="AF1280" s="56">
        <v>701</v>
      </c>
      <c r="AG1280" s="56" t="s">
        <v>2148</v>
      </c>
      <c r="AH1280" s="56">
        <v>701</v>
      </c>
      <c r="AI1280" s="56" t="s">
        <v>2148</v>
      </c>
      <c r="AJ1280" s="56">
        <v>413</v>
      </c>
      <c r="AL1280" s="56">
        <v>801</v>
      </c>
      <c r="AM1280" s="56" t="s">
        <v>2148</v>
      </c>
      <c r="AN1280" s="56">
        <v>801</v>
      </c>
      <c r="AO1280" s="56" t="s">
        <v>2148</v>
      </c>
      <c r="AP1280" s="56">
        <v>120</v>
      </c>
      <c r="AR1280" s="56">
        <v>262</v>
      </c>
      <c r="AT1280" s="56">
        <v>801</v>
      </c>
      <c r="AU1280" s="56" t="s">
        <v>2148</v>
      </c>
      <c r="AV1280" s="56">
        <v>801</v>
      </c>
      <c r="AW1280" s="56" t="s">
        <v>2148</v>
      </c>
      <c r="AX1280" s="56">
        <v>801</v>
      </c>
      <c r="AY1280" s="56" t="s">
        <v>2148</v>
      </c>
      <c r="AZ1280" s="56">
        <v>1300.5</v>
      </c>
    </row>
    <row r="1281" spans="1:54" ht="16" x14ac:dyDescent="0.2">
      <c r="A1281" s="56">
        <v>1280</v>
      </c>
      <c r="B1281" s="56" t="s">
        <v>56</v>
      </c>
      <c r="C1281" s="56" t="s">
        <v>56</v>
      </c>
      <c r="D1281" s="56" t="s">
        <v>651</v>
      </c>
      <c r="E1281" s="56" t="s">
        <v>96</v>
      </c>
      <c r="F1281" s="56" t="s">
        <v>76</v>
      </c>
      <c r="G1281" s="56" t="s">
        <v>77</v>
      </c>
      <c r="H1281" s="56" t="s">
        <v>49</v>
      </c>
      <c r="I1281" s="56" t="s">
        <v>50</v>
      </c>
      <c r="J1281" s="56" t="s">
        <v>64</v>
      </c>
      <c r="K1281" s="56">
        <v>9.4</v>
      </c>
      <c r="L1281" s="56" t="s">
        <v>52</v>
      </c>
      <c r="M1281" s="56">
        <v>6</v>
      </c>
      <c r="N1281" s="56" t="s">
        <v>52</v>
      </c>
      <c r="O1281" s="56">
        <v>21.2</v>
      </c>
      <c r="P1281" s="56" t="s">
        <v>53</v>
      </c>
      <c r="Q1281" s="56">
        <v>13.6</v>
      </c>
      <c r="R1281" s="56" t="s">
        <v>53</v>
      </c>
      <c r="S1281" s="56">
        <v>6.6</v>
      </c>
      <c r="T1281" s="56" t="s">
        <v>53</v>
      </c>
      <c r="U1281" s="56">
        <v>13.9</v>
      </c>
      <c r="V1281" s="56" t="s">
        <v>53</v>
      </c>
      <c r="W1281" s="56">
        <v>10.6</v>
      </c>
      <c r="X1281" s="56" t="s">
        <v>53</v>
      </c>
      <c r="Y1281" s="56">
        <v>33.9</v>
      </c>
      <c r="Z1281" s="56" t="s">
        <v>53</v>
      </c>
      <c r="AA1281" s="56">
        <v>1.7</v>
      </c>
      <c r="AB1281" s="56" t="s">
        <v>53</v>
      </c>
      <c r="AC1281" s="56">
        <v>58.6</v>
      </c>
      <c r="AD1281" s="56" t="s">
        <v>652</v>
      </c>
      <c r="AF1281" s="56">
        <v>701</v>
      </c>
      <c r="AG1281" s="56" t="s">
        <v>2148</v>
      </c>
      <c r="AH1281" s="56">
        <v>701</v>
      </c>
      <c r="AI1281" s="56" t="s">
        <v>2148</v>
      </c>
      <c r="AJ1281" s="56">
        <v>801</v>
      </c>
      <c r="AK1281" s="56" t="s">
        <v>2148</v>
      </c>
      <c r="AL1281" s="56">
        <v>801</v>
      </c>
      <c r="AM1281" s="56" t="s">
        <v>2148</v>
      </c>
      <c r="AN1281" s="56">
        <v>801</v>
      </c>
      <c r="AO1281" s="56" t="s">
        <v>2148</v>
      </c>
      <c r="AP1281" s="56">
        <v>801</v>
      </c>
      <c r="AQ1281" s="56" t="s">
        <v>2148</v>
      </c>
      <c r="AR1281" s="56">
        <v>801</v>
      </c>
      <c r="AS1281" s="56" t="s">
        <v>2148</v>
      </c>
      <c r="AT1281" s="56">
        <v>801</v>
      </c>
      <c r="AU1281" s="56" t="s">
        <v>2148</v>
      </c>
      <c r="AV1281" s="56">
        <v>801</v>
      </c>
      <c r="AW1281" s="56" t="s">
        <v>2148</v>
      </c>
      <c r="AX1281" s="56">
        <v>530</v>
      </c>
      <c r="AY1281" s="56" t="s">
        <v>2147</v>
      </c>
      <c r="AZ1281" s="56">
        <v>1300.5</v>
      </c>
      <c r="BB1281" s="56">
        <v>1300.5</v>
      </c>
    </row>
    <row r="1282" spans="1:54" ht="16" x14ac:dyDescent="0.2">
      <c r="A1282" s="56">
        <v>1281</v>
      </c>
      <c r="B1282" s="56" t="s">
        <v>56</v>
      </c>
      <c r="C1282" s="56" t="s">
        <v>43</v>
      </c>
      <c r="D1282" s="56" t="s">
        <v>153</v>
      </c>
      <c r="E1282" s="56" t="s">
        <v>80</v>
      </c>
      <c r="F1282" s="56" t="s">
        <v>69</v>
      </c>
      <c r="G1282" s="56" t="s">
        <v>58</v>
      </c>
      <c r="H1282" s="56" t="s">
        <v>62</v>
      </c>
      <c r="I1282" s="56" t="s">
        <v>59</v>
      </c>
      <c r="J1282" s="56" t="s">
        <v>64</v>
      </c>
      <c r="K1282" s="56">
        <v>4.3</v>
      </c>
      <c r="L1282" s="56" t="s">
        <v>52</v>
      </c>
      <c r="M1282" s="56">
        <v>6.5</v>
      </c>
      <c r="N1282" s="56" t="s">
        <v>52</v>
      </c>
      <c r="O1282" s="56">
        <v>6.3</v>
      </c>
      <c r="P1282" s="56" t="s">
        <v>53</v>
      </c>
      <c r="Q1282" s="56">
        <v>19.100000000000001</v>
      </c>
      <c r="R1282" s="56">
        <v>729</v>
      </c>
      <c r="S1282" s="56">
        <v>68.400000000000006</v>
      </c>
      <c r="T1282" s="56">
        <v>341</v>
      </c>
      <c r="U1282" s="56">
        <v>67.400000000000006</v>
      </c>
      <c r="V1282" s="56">
        <v>293</v>
      </c>
      <c r="W1282" s="56">
        <v>70.599999999999994</v>
      </c>
      <c r="X1282" s="56">
        <v>265</v>
      </c>
      <c r="Y1282" s="56">
        <v>3.5</v>
      </c>
      <c r="Z1282" s="56" t="s">
        <v>53</v>
      </c>
      <c r="AA1282" s="56">
        <v>1</v>
      </c>
      <c r="AB1282" s="56" t="s">
        <v>53</v>
      </c>
      <c r="AC1282" s="56">
        <v>18.600000000000001</v>
      </c>
      <c r="AD1282" s="56" t="s">
        <v>53</v>
      </c>
      <c r="AF1282" s="56">
        <v>701</v>
      </c>
      <c r="AG1282" s="56" t="s">
        <v>2148</v>
      </c>
      <c r="AH1282" s="56">
        <v>701</v>
      </c>
      <c r="AI1282" s="56" t="s">
        <v>2148</v>
      </c>
      <c r="AJ1282" s="56">
        <v>801</v>
      </c>
      <c r="AK1282" s="56" t="s">
        <v>2148</v>
      </c>
      <c r="AL1282" s="56">
        <v>729</v>
      </c>
      <c r="AN1282" s="56">
        <v>341</v>
      </c>
      <c r="AP1282" s="56">
        <v>293</v>
      </c>
      <c r="AR1282" s="56">
        <v>265</v>
      </c>
      <c r="AT1282" s="56">
        <v>801</v>
      </c>
      <c r="AU1282" s="56" t="s">
        <v>2148</v>
      </c>
      <c r="AV1282" s="56">
        <v>801</v>
      </c>
      <c r="AW1282" s="56" t="s">
        <v>2148</v>
      </c>
      <c r="AX1282" s="56">
        <v>801</v>
      </c>
      <c r="AY1282" s="56" t="s">
        <v>2148</v>
      </c>
      <c r="AZ1282" s="56">
        <v>1300.5</v>
      </c>
      <c r="BB1282" s="56">
        <v>975.5</v>
      </c>
    </row>
    <row r="1283" spans="1:54" ht="16" x14ac:dyDescent="0.2">
      <c r="A1283" s="56">
        <v>1282</v>
      </c>
      <c r="B1283" s="56" t="s">
        <v>56</v>
      </c>
      <c r="D1283" s="56" t="s">
        <v>946</v>
      </c>
      <c r="E1283" s="56" t="s">
        <v>147</v>
      </c>
      <c r="F1283" s="56" t="s">
        <v>76</v>
      </c>
      <c r="G1283" s="56" t="s">
        <v>77</v>
      </c>
      <c r="H1283" s="56" t="s">
        <v>49</v>
      </c>
      <c r="I1283" s="56" t="s">
        <v>59</v>
      </c>
      <c r="J1283" s="56" t="s">
        <v>51</v>
      </c>
      <c r="K1283" s="56">
        <v>13.8</v>
      </c>
      <c r="L1283" s="56" t="s">
        <v>52</v>
      </c>
      <c r="M1283" s="56">
        <v>8.1999999999999993</v>
      </c>
      <c r="N1283" s="56" t="s">
        <v>52</v>
      </c>
      <c r="O1283" s="56">
        <v>26.2</v>
      </c>
      <c r="P1283" s="56">
        <v>712</v>
      </c>
      <c r="Q1283" s="56">
        <v>6.4</v>
      </c>
      <c r="R1283" s="56" t="s">
        <v>53</v>
      </c>
      <c r="S1283" s="56">
        <v>2.2000000000000002</v>
      </c>
      <c r="T1283" s="56" t="s">
        <v>53</v>
      </c>
      <c r="U1283" s="56">
        <v>1.5</v>
      </c>
      <c r="V1283" s="56" t="s">
        <v>53</v>
      </c>
      <c r="W1283" s="56">
        <v>5.9</v>
      </c>
      <c r="X1283" s="56" t="s">
        <v>53</v>
      </c>
      <c r="Y1283" s="56">
        <v>51.8</v>
      </c>
      <c r="Z1283" s="56" t="s">
        <v>53</v>
      </c>
      <c r="AA1283" s="56">
        <v>3.2</v>
      </c>
      <c r="AB1283" s="56" t="s">
        <v>53</v>
      </c>
      <c r="AC1283" s="56">
        <v>32.299999999999997</v>
      </c>
      <c r="AD1283" s="56" t="s">
        <v>53</v>
      </c>
      <c r="AF1283" s="56">
        <v>701</v>
      </c>
      <c r="AG1283" s="56" t="s">
        <v>2148</v>
      </c>
      <c r="AH1283" s="56">
        <v>701</v>
      </c>
      <c r="AI1283" s="56" t="s">
        <v>2148</v>
      </c>
      <c r="AJ1283" s="56">
        <v>712</v>
      </c>
      <c r="AL1283" s="56">
        <v>801</v>
      </c>
      <c r="AM1283" s="56" t="s">
        <v>2148</v>
      </c>
      <c r="AN1283" s="56">
        <v>801</v>
      </c>
      <c r="AO1283" s="56" t="s">
        <v>2148</v>
      </c>
      <c r="AP1283" s="56">
        <v>801</v>
      </c>
      <c r="AQ1283" s="56" t="s">
        <v>2148</v>
      </c>
      <c r="AR1283" s="56">
        <v>801</v>
      </c>
      <c r="AS1283" s="56" t="s">
        <v>2148</v>
      </c>
      <c r="AT1283" s="56">
        <v>801</v>
      </c>
      <c r="AU1283" s="56" t="s">
        <v>2148</v>
      </c>
      <c r="AV1283" s="56">
        <v>801</v>
      </c>
      <c r="AW1283" s="56" t="s">
        <v>2148</v>
      </c>
      <c r="AX1283" s="56">
        <v>801</v>
      </c>
      <c r="AY1283" s="56" t="s">
        <v>2148</v>
      </c>
      <c r="AZ1283" s="56">
        <v>1300.5</v>
      </c>
    </row>
    <row r="1284" spans="1:54" ht="16" x14ac:dyDescent="0.2">
      <c r="A1284" s="56">
        <v>1283</v>
      </c>
      <c r="B1284" s="56" t="s">
        <v>56</v>
      </c>
      <c r="C1284" s="56" t="s">
        <v>65</v>
      </c>
      <c r="D1284" s="56" t="s">
        <v>165</v>
      </c>
      <c r="E1284" s="56" t="s">
        <v>68</v>
      </c>
      <c r="F1284" s="56" t="s">
        <v>69</v>
      </c>
      <c r="G1284" s="56" t="s">
        <v>58</v>
      </c>
      <c r="H1284" s="56" t="s">
        <v>62</v>
      </c>
      <c r="I1284" s="56" t="s">
        <v>50</v>
      </c>
      <c r="J1284" s="56" t="s">
        <v>64</v>
      </c>
      <c r="K1284" s="56">
        <v>4.8</v>
      </c>
      <c r="L1284" s="56" t="s">
        <v>52</v>
      </c>
      <c r="M1284" s="56">
        <v>6.3</v>
      </c>
      <c r="N1284" s="56" t="s">
        <v>52</v>
      </c>
      <c r="O1284" s="56">
        <v>51.9</v>
      </c>
      <c r="P1284" s="56">
        <v>363</v>
      </c>
      <c r="Q1284" s="56">
        <v>3</v>
      </c>
      <c r="R1284" s="56" t="s">
        <v>53</v>
      </c>
      <c r="S1284" s="56">
        <v>5.6</v>
      </c>
      <c r="T1284" s="56" t="s">
        <v>53</v>
      </c>
      <c r="U1284" s="56">
        <v>56.2</v>
      </c>
      <c r="V1284" s="56">
        <v>371</v>
      </c>
      <c r="W1284" s="56">
        <v>58.5</v>
      </c>
      <c r="X1284" s="56">
        <v>349</v>
      </c>
      <c r="Y1284" s="56">
        <v>15.9</v>
      </c>
      <c r="Z1284" s="56" t="s">
        <v>53</v>
      </c>
      <c r="AA1284" s="56">
        <v>7.3</v>
      </c>
      <c r="AB1284" s="56" t="s">
        <v>53</v>
      </c>
      <c r="AC1284" s="56">
        <v>26.4</v>
      </c>
      <c r="AD1284" s="56" t="s">
        <v>53</v>
      </c>
      <c r="AF1284" s="56">
        <v>701</v>
      </c>
      <c r="AG1284" s="56" t="s">
        <v>2148</v>
      </c>
      <c r="AH1284" s="56">
        <v>701</v>
      </c>
      <c r="AI1284" s="56" t="s">
        <v>2148</v>
      </c>
      <c r="AJ1284" s="56">
        <v>363</v>
      </c>
      <c r="AL1284" s="56">
        <v>801</v>
      </c>
      <c r="AM1284" s="56" t="s">
        <v>2148</v>
      </c>
      <c r="AN1284" s="56">
        <v>801</v>
      </c>
      <c r="AO1284" s="56" t="s">
        <v>2148</v>
      </c>
      <c r="AP1284" s="56">
        <v>371</v>
      </c>
      <c r="AR1284" s="56">
        <v>349</v>
      </c>
      <c r="AT1284" s="56">
        <v>801</v>
      </c>
      <c r="AU1284" s="56" t="s">
        <v>2148</v>
      </c>
      <c r="AV1284" s="56">
        <v>801</v>
      </c>
      <c r="AW1284" s="56" t="s">
        <v>2148</v>
      </c>
      <c r="AX1284" s="56">
        <v>801</v>
      </c>
      <c r="AY1284" s="56" t="s">
        <v>2148</v>
      </c>
      <c r="AZ1284" s="56">
        <v>1300.5</v>
      </c>
      <c r="BB1284" s="56">
        <v>1100.5</v>
      </c>
    </row>
    <row r="1285" spans="1:54" ht="16" x14ac:dyDescent="0.2">
      <c r="A1285" s="56">
        <v>1284</v>
      </c>
      <c r="B1285" s="56" t="s">
        <v>56</v>
      </c>
      <c r="C1285" s="56" t="s">
        <v>56</v>
      </c>
      <c r="D1285" s="56" t="s">
        <v>710</v>
      </c>
      <c r="E1285" s="56" t="s">
        <v>251</v>
      </c>
      <c r="F1285" s="56" t="s">
        <v>76</v>
      </c>
      <c r="G1285" s="56" t="s">
        <v>58</v>
      </c>
      <c r="H1285" s="56" t="s">
        <v>62</v>
      </c>
      <c r="I1285" s="56" t="s">
        <v>59</v>
      </c>
      <c r="J1285" s="56" t="s">
        <v>51</v>
      </c>
      <c r="K1285" s="56">
        <v>10.199999999999999</v>
      </c>
      <c r="L1285" s="56" t="s">
        <v>52</v>
      </c>
      <c r="M1285" s="56">
        <v>18</v>
      </c>
      <c r="N1285" s="56" t="s">
        <v>52</v>
      </c>
      <c r="O1285" s="56">
        <v>42.2</v>
      </c>
      <c r="P1285" s="56">
        <v>475</v>
      </c>
      <c r="Q1285" s="56">
        <v>1.5</v>
      </c>
      <c r="R1285" s="56" t="s">
        <v>53</v>
      </c>
      <c r="S1285" s="56">
        <v>23.5</v>
      </c>
      <c r="T1285" s="56">
        <v>669</v>
      </c>
      <c r="U1285" s="56">
        <v>9.4</v>
      </c>
      <c r="V1285" s="56" t="s">
        <v>53</v>
      </c>
      <c r="W1285" s="56">
        <v>12.5</v>
      </c>
      <c r="X1285" s="56" t="s">
        <v>53</v>
      </c>
      <c r="Y1285" s="56">
        <v>3.6</v>
      </c>
      <c r="Z1285" s="56" t="s">
        <v>53</v>
      </c>
      <c r="AA1285" s="56">
        <v>4.2</v>
      </c>
      <c r="AB1285" s="56" t="s">
        <v>53</v>
      </c>
      <c r="AC1285" s="56">
        <v>36.700000000000003</v>
      </c>
      <c r="AD1285" s="56" t="s">
        <v>53</v>
      </c>
      <c r="AF1285" s="56">
        <v>701</v>
      </c>
      <c r="AG1285" s="56" t="s">
        <v>2148</v>
      </c>
      <c r="AH1285" s="56">
        <v>701</v>
      </c>
      <c r="AI1285" s="56" t="s">
        <v>2148</v>
      </c>
      <c r="AJ1285" s="56">
        <v>475</v>
      </c>
      <c r="AL1285" s="56">
        <v>801</v>
      </c>
      <c r="AM1285" s="56" t="s">
        <v>2148</v>
      </c>
      <c r="AN1285" s="56">
        <v>669</v>
      </c>
      <c r="AP1285" s="56">
        <v>801</v>
      </c>
      <c r="AQ1285" s="56" t="s">
        <v>2148</v>
      </c>
      <c r="AR1285" s="56">
        <v>801</v>
      </c>
      <c r="AS1285" s="56" t="s">
        <v>2148</v>
      </c>
      <c r="AT1285" s="56">
        <v>801</v>
      </c>
      <c r="AU1285" s="56" t="s">
        <v>2148</v>
      </c>
      <c r="AV1285" s="56">
        <v>801</v>
      </c>
      <c r="AW1285" s="56" t="s">
        <v>2148</v>
      </c>
      <c r="AX1285" s="56">
        <v>801</v>
      </c>
      <c r="AY1285" s="56" t="s">
        <v>2148</v>
      </c>
      <c r="AZ1285" s="56">
        <v>1300.5</v>
      </c>
      <c r="BB1285" s="56">
        <v>1300.5</v>
      </c>
    </row>
    <row r="1286" spans="1:54" ht="16" x14ac:dyDescent="0.2">
      <c r="A1286" s="56">
        <v>1285</v>
      </c>
      <c r="B1286" s="56" t="s">
        <v>56</v>
      </c>
      <c r="C1286" s="56" t="s">
        <v>65</v>
      </c>
      <c r="D1286" s="56" t="s">
        <v>136</v>
      </c>
      <c r="E1286" s="56" t="s">
        <v>68</v>
      </c>
      <c r="F1286" s="56" t="s">
        <v>69</v>
      </c>
      <c r="G1286" s="56" t="s">
        <v>58</v>
      </c>
      <c r="H1286" s="56" t="s">
        <v>49</v>
      </c>
      <c r="I1286" s="56" t="s">
        <v>50</v>
      </c>
      <c r="J1286" s="56" t="s">
        <v>64</v>
      </c>
      <c r="K1286" s="56">
        <v>4</v>
      </c>
      <c r="L1286" s="56" t="s">
        <v>52</v>
      </c>
      <c r="M1286" s="56">
        <v>3.7</v>
      </c>
      <c r="N1286" s="56" t="s">
        <v>52</v>
      </c>
      <c r="O1286" s="56">
        <v>74.599999999999994</v>
      </c>
      <c r="P1286" s="56">
        <v>199</v>
      </c>
      <c r="Q1286" s="56">
        <v>3.2</v>
      </c>
      <c r="R1286" s="56" t="s">
        <v>53</v>
      </c>
      <c r="S1286" s="56">
        <v>2.9</v>
      </c>
      <c r="T1286" s="56" t="s">
        <v>53</v>
      </c>
      <c r="U1286" s="56">
        <v>22.3</v>
      </c>
      <c r="V1286" s="56">
        <v>696</v>
      </c>
      <c r="W1286" s="56">
        <v>27.1</v>
      </c>
      <c r="X1286" s="56">
        <v>652</v>
      </c>
      <c r="Y1286" s="56">
        <v>19.5</v>
      </c>
      <c r="Z1286" s="56" t="s">
        <v>53</v>
      </c>
      <c r="AA1286" s="56">
        <v>13.2</v>
      </c>
      <c r="AB1286" s="56" t="s">
        <v>53</v>
      </c>
      <c r="AC1286" s="56">
        <v>30.6</v>
      </c>
      <c r="AD1286" s="56" t="s">
        <v>53</v>
      </c>
      <c r="AF1286" s="56">
        <v>701</v>
      </c>
      <c r="AG1286" s="56" t="s">
        <v>2148</v>
      </c>
      <c r="AH1286" s="56">
        <v>701</v>
      </c>
      <c r="AI1286" s="56" t="s">
        <v>2148</v>
      </c>
      <c r="AJ1286" s="56">
        <v>199</v>
      </c>
      <c r="AL1286" s="56">
        <v>801</v>
      </c>
      <c r="AM1286" s="56" t="s">
        <v>2148</v>
      </c>
      <c r="AN1286" s="56">
        <v>801</v>
      </c>
      <c r="AO1286" s="56" t="s">
        <v>2148</v>
      </c>
      <c r="AP1286" s="56">
        <v>696</v>
      </c>
      <c r="AR1286" s="56">
        <v>652</v>
      </c>
      <c r="AT1286" s="56">
        <v>801</v>
      </c>
      <c r="AU1286" s="56" t="s">
        <v>2148</v>
      </c>
      <c r="AV1286" s="56">
        <v>801</v>
      </c>
      <c r="AW1286" s="56" t="s">
        <v>2148</v>
      </c>
      <c r="AX1286" s="56">
        <v>801</v>
      </c>
      <c r="AY1286" s="56" t="s">
        <v>2148</v>
      </c>
      <c r="AZ1286" s="56">
        <v>1300.5</v>
      </c>
      <c r="BB1286" s="56">
        <v>1100.5</v>
      </c>
    </row>
    <row r="1287" spans="1:54" ht="16" x14ac:dyDescent="0.2">
      <c r="A1287" s="56">
        <v>1286</v>
      </c>
      <c r="B1287" s="56" t="s">
        <v>56</v>
      </c>
      <c r="C1287" s="56" t="s">
        <v>56</v>
      </c>
      <c r="D1287" s="56" t="s">
        <v>772</v>
      </c>
      <c r="E1287" s="56" t="s">
        <v>130</v>
      </c>
      <c r="F1287" s="56" t="s">
        <v>76</v>
      </c>
      <c r="G1287" s="56" t="s">
        <v>77</v>
      </c>
      <c r="H1287" s="56" t="s">
        <v>49</v>
      </c>
      <c r="I1287" s="56" t="s">
        <v>50</v>
      </c>
      <c r="J1287" s="56" t="s">
        <v>51</v>
      </c>
      <c r="K1287" s="56">
        <v>11</v>
      </c>
      <c r="L1287" s="56" t="s">
        <v>52</v>
      </c>
      <c r="M1287" s="56">
        <v>10.4</v>
      </c>
      <c r="N1287" s="56" t="s">
        <v>52</v>
      </c>
      <c r="O1287" s="56">
        <v>27</v>
      </c>
      <c r="P1287" s="56">
        <v>698</v>
      </c>
      <c r="Q1287" s="56">
        <v>9.4</v>
      </c>
      <c r="R1287" s="56" t="s">
        <v>53</v>
      </c>
      <c r="S1287" s="56">
        <v>7.5</v>
      </c>
      <c r="T1287" s="56" t="s">
        <v>53</v>
      </c>
      <c r="U1287" s="56">
        <v>6.1</v>
      </c>
      <c r="V1287" s="56" t="s">
        <v>53</v>
      </c>
      <c r="W1287" s="56">
        <v>10.6</v>
      </c>
      <c r="X1287" s="56" t="s">
        <v>53</v>
      </c>
      <c r="Y1287" s="56">
        <v>29.5</v>
      </c>
      <c r="Z1287" s="56" t="s">
        <v>53</v>
      </c>
      <c r="AA1287" s="56">
        <v>1.7</v>
      </c>
      <c r="AB1287" s="56" t="s">
        <v>53</v>
      </c>
      <c r="AC1287" s="56">
        <v>51</v>
      </c>
      <c r="AD1287" s="56" t="s">
        <v>773</v>
      </c>
      <c r="AF1287" s="56">
        <v>701</v>
      </c>
      <c r="AG1287" s="56" t="s">
        <v>2148</v>
      </c>
      <c r="AH1287" s="56">
        <v>701</v>
      </c>
      <c r="AI1287" s="56" t="s">
        <v>2148</v>
      </c>
      <c r="AJ1287" s="56">
        <v>698</v>
      </c>
      <c r="AL1287" s="56">
        <v>801</v>
      </c>
      <c r="AM1287" s="56" t="s">
        <v>2148</v>
      </c>
      <c r="AN1287" s="56">
        <v>801</v>
      </c>
      <c r="AO1287" s="56" t="s">
        <v>2148</v>
      </c>
      <c r="AP1287" s="56">
        <v>801</v>
      </c>
      <c r="AQ1287" s="56" t="s">
        <v>2148</v>
      </c>
      <c r="AR1287" s="56">
        <v>801</v>
      </c>
      <c r="AS1287" s="56" t="s">
        <v>2148</v>
      </c>
      <c r="AT1287" s="56">
        <v>801</v>
      </c>
      <c r="AU1287" s="56" t="s">
        <v>2148</v>
      </c>
      <c r="AV1287" s="56">
        <v>801</v>
      </c>
      <c r="AW1287" s="56" t="s">
        <v>2148</v>
      </c>
      <c r="AX1287" s="56">
        <v>680</v>
      </c>
      <c r="AY1287" s="56" t="s">
        <v>2147</v>
      </c>
      <c r="AZ1287" s="56">
        <v>1300.5</v>
      </c>
      <c r="BB1287" s="56">
        <v>1300.5</v>
      </c>
    </row>
    <row r="1288" spans="1:54" ht="16" x14ac:dyDescent="0.2">
      <c r="A1288" s="56">
        <v>1287</v>
      </c>
      <c r="B1288" s="56" t="s">
        <v>56</v>
      </c>
      <c r="C1288" s="56" t="s">
        <v>56</v>
      </c>
      <c r="D1288" s="56" t="s">
        <v>353</v>
      </c>
      <c r="E1288" s="56" t="s">
        <v>46</v>
      </c>
      <c r="F1288" s="56" t="s">
        <v>47</v>
      </c>
      <c r="G1288" s="56" t="s">
        <v>58</v>
      </c>
      <c r="H1288" s="56" t="s">
        <v>49</v>
      </c>
      <c r="I1288" s="56" t="s">
        <v>59</v>
      </c>
      <c r="J1288" s="56" t="s">
        <v>51</v>
      </c>
      <c r="K1288" s="56">
        <v>6.6</v>
      </c>
      <c r="L1288" s="56" t="s">
        <v>52</v>
      </c>
      <c r="M1288" s="56">
        <v>14</v>
      </c>
      <c r="N1288" s="56" t="s">
        <v>52</v>
      </c>
      <c r="O1288" s="56">
        <v>40.5</v>
      </c>
      <c r="P1288" s="56">
        <v>498</v>
      </c>
      <c r="Q1288" s="56">
        <v>3.2</v>
      </c>
      <c r="R1288" s="56" t="s">
        <v>53</v>
      </c>
      <c r="S1288" s="56">
        <v>1.7</v>
      </c>
      <c r="T1288" s="56" t="s">
        <v>53</v>
      </c>
      <c r="U1288" s="56">
        <v>22.1</v>
      </c>
      <c r="V1288" s="56">
        <v>698</v>
      </c>
      <c r="W1288" s="56">
        <v>28.3</v>
      </c>
      <c r="X1288" s="56">
        <v>636</v>
      </c>
      <c r="Y1288" s="56">
        <v>6</v>
      </c>
      <c r="Z1288" s="56" t="s">
        <v>53</v>
      </c>
      <c r="AA1288" s="56">
        <v>15.3</v>
      </c>
      <c r="AB1288" s="56" t="s">
        <v>53</v>
      </c>
      <c r="AC1288" s="56">
        <v>42.5</v>
      </c>
      <c r="AD1288" s="56" t="s">
        <v>53</v>
      </c>
      <c r="AF1288" s="56">
        <v>701</v>
      </c>
      <c r="AG1288" s="56" t="s">
        <v>2148</v>
      </c>
      <c r="AH1288" s="56">
        <v>701</v>
      </c>
      <c r="AI1288" s="56" t="s">
        <v>2148</v>
      </c>
      <c r="AJ1288" s="56">
        <v>498</v>
      </c>
      <c r="AL1288" s="56">
        <v>801</v>
      </c>
      <c r="AM1288" s="56" t="s">
        <v>2148</v>
      </c>
      <c r="AN1288" s="56">
        <v>801</v>
      </c>
      <c r="AO1288" s="56" t="s">
        <v>2148</v>
      </c>
      <c r="AP1288" s="56">
        <v>698</v>
      </c>
      <c r="AR1288" s="56">
        <v>636</v>
      </c>
      <c r="AT1288" s="56">
        <v>801</v>
      </c>
      <c r="AU1288" s="56" t="s">
        <v>2148</v>
      </c>
      <c r="AV1288" s="56">
        <v>801</v>
      </c>
      <c r="AW1288" s="56" t="s">
        <v>2148</v>
      </c>
      <c r="AX1288" s="56">
        <v>801</v>
      </c>
      <c r="AY1288" s="56" t="s">
        <v>2148</v>
      </c>
      <c r="AZ1288" s="56">
        <v>1300.5</v>
      </c>
      <c r="BB1288" s="56">
        <v>1300.5</v>
      </c>
    </row>
    <row r="1289" spans="1:54" ht="16" x14ac:dyDescent="0.2">
      <c r="A1289" s="56">
        <v>1288</v>
      </c>
      <c r="B1289" s="56" t="s">
        <v>56</v>
      </c>
      <c r="D1289" s="56" t="s">
        <v>457</v>
      </c>
      <c r="E1289" s="56" t="s">
        <v>233</v>
      </c>
      <c r="F1289" s="56" t="s">
        <v>76</v>
      </c>
      <c r="G1289" s="56" t="s">
        <v>77</v>
      </c>
      <c r="H1289" s="56" t="s">
        <v>49</v>
      </c>
      <c r="I1289" s="56" t="s">
        <v>50</v>
      </c>
      <c r="J1289" s="56" t="s">
        <v>64</v>
      </c>
      <c r="K1289" s="56">
        <v>7.5</v>
      </c>
      <c r="L1289" s="56" t="s">
        <v>52</v>
      </c>
      <c r="M1289" s="56">
        <v>3.7</v>
      </c>
      <c r="N1289" s="56" t="s">
        <v>52</v>
      </c>
      <c r="O1289" s="56">
        <v>23.7</v>
      </c>
      <c r="P1289" s="56">
        <v>757</v>
      </c>
      <c r="Q1289" s="56">
        <v>7.3</v>
      </c>
      <c r="R1289" s="56" t="s">
        <v>53</v>
      </c>
      <c r="S1289" s="56">
        <v>2.4</v>
      </c>
      <c r="T1289" s="56" t="s">
        <v>53</v>
      </c>
      <c r="U1289" s="56">
        <v>23.6</v>
      </c>
      <c r="V1289" s="56">
        <v>682</v>
      </c>
      <c r="W1289" s="56">
        <v>29.7</v>
      </c>
      <c r="X1289" s="56">
        <v>619</v>
      </c>
      <c r="Y1289" s="56">
        <v>53.8</v>
      </c>
      <c r="Z1289" s="56">
        <v>786</v>
      </c>
      <c r="AA1289" s="56">
        <v>13.6</v>
      </c>
      <c r="AB1289" s="56" t="s">
        <v>53</v>
      </c>
      <c r="AC1289" s="56">
        <v>45.7</v>
      </c>
      <c r="AD1289" s="56" t="s">
        <v>53</v>
      </c>
      <c r="AF1289" s="56">
        <v>701</v>
      </c>
      <c r="AG1289" s="56" t="s">
        <v>2148</v>
      </c>
      <c r="AH1289" s="56">
        <v>701</v>
      </c>
      <c r="AI1289" s="56" t="s">
        <v>2148</v>
      </c>
      <c r="AJ1289" s="56">
        <v>757</v>
      </c>
      <c r="AL1289" s="56">
        <v>801</v>
      </c>
      <c r="AM1289" s="56" t="s">
        <v>2148</v>
      </c>
      <c r="AN1289" s="56">
        <v>801</v>
      </c>
      <c r="AO1289" s="56" t="s">
        <v>2148</v>
      </c>
      <c r="AP1289" s="56">
        <v>682</v>
      </c>
      <c r="AR1289" s="56">
        <v>619</v>
      </c>
      <c r="AT1289" s="56">
        <v>786</v>
      </c>
      <c r="AV1289" s="56">
        <v>801</v>
      </c>
      <c r="AW1289" s="56" t="s">
        <v>2148</v>
      </c>
      <c r="AX1289" s="56">
        <v>801</v>
      </c>
      <c r="AY1289" s="56" t="s">
        <v>2148</v>
      </c>
      <c r="AZ1289" s="56">
        <v>1300.5</v>
      </c>
    </row>
    <row r="1290" spans="1:54" ht="16" x14ac:dyDescent="0.2">
      <c r="A1290" s="56">
        <v>1289</v>
      </c>
      <c r="B1290" s="56" t="s">
        <v>56</v>
      </c>
      <c r="C1290" s="56" t="s">
        <v>56</v>
      </c>
      <c r="D1290" s="56" t="s">
        <v>426</v>
      </c>
      <c r="E1290" s="56" t="s">
        <v>75</v>
      </c>
      <c r="F1290" s="56" t="s">
        <v>76</v>
      </c>
      <c r="G1290" s="56" t="s">
        <v>77</v>
      </c>
      <c r="H1290" s="56" t="s">
        <v>88</v>
      </c>
      <c r="I1290" s="56" t="s">
        <v>50</v>
      </c>
      <c r="J1290" s="56" t="s">
        <v>64</v>
      </c>
      <c r="K1290" s="56">
        <v>7.2</v>
      </c>
      <c r="L1290" s="56" t="s">
        <v>52</v>
      </c>
      <c r="M1290" s="56">
        <v>6.4</v>
      </c>
      <c r="N1290" s="56" t="s">
        <v>52</v>
      </c>
      <c r="O1290" s="56">
        <v>21.7</v>
      </c>
      <c r="P1290" s="56" t="s">
        <v>53</v>
      </c>
      <c r="Q1290" s="56">
        <v>3.3</v>
      </c>
      <c r="R1290" s="56" t="s">
        <v>53</v>
      </c>
      <c r="S1290" s="56">
        <v>33.799999999999997</v>
      </c>
      <c r="T1290" s="56">
        <v>546</v>
      </c>
      <c r="U1290" s="56">
        <v>40</v>
      </c>
      <c r="V1290" s="56">
        <v>491</v>
      </c>
      <c r="W1290" s="56">
        <v>29.9</v>
      </c>
      <c r="X1290" s="56">
        <v>618</v>
      </c>
      <c r="Y1290" s="56">
        <v>10.8</v>
      </c>
      <c r="Z1290" s="56" t="s">
        <v>53</v>
      </c>
      <c r="AA1290" s="56">
        <v>9.3000000000000007</v>
      </c>
      <c r="AB1290" s="56" t="s">
        <v>53</v>
      </c>
      <c r="AC1290" s="56">
        <v>9.4</v>
      </c>
      <c r="AD1290" s="56" t="s">
        <v>53</v>
      </c>
      <c r="AF1290" s="56">
        <v>701</v>
      </c>
      <c r="AG1290" s="56" t="s">
        <v>2148</v>
      </c>
      <c r="AH1290" s="56">
        <v>701</v>
      </c>
      <c r="AI1290" s="56" t="s">
        <v>2148</v>
      </c>
      <c r="AJ1290" s="56">
        <v>801</v>
      </c>
      <c r="AK1290" s="56" t="s">
        <v>2148</v>
      </c>
      <c r="AL1290" s="56">
        <v>801</v>
      </c>
      <c r="AM1290" s="56" t="s">
        <v>2148</v>
      </c>
      <c r="AN1290" s="56">
        <v>546</v>
      </c>
      <c r="AP1290" s="56">
        <v>491</v>
      </c>
      <c r="AR1290" s="56">
        <v>618</v>
      </c>
      <c r="AT1290" s="56">
        <v>801</v>
      </c>
      <c r="AU1290" s="56" t="s">
        <v>2148</v>
      </c>
      <c r="AV1290" s="56">
        <v>801</v>
      </c>
      <c r="AW1290" s="56" t="s">
        <v>2148</v>
      </c>
      <c r="AX1290" s="56">
        <v>801</v>
      </c>
      <c r="AY1290" s="56" t="s">
        <v>2148</v>
      </c>
      <c r="AZ1290" s="56">
        <v>1300.5</v>
      </c>
      <c r="BB1290" s="56">
        <v>1300.5</v>
      </c>
    </row>
    <row r="1291" spans="1:54" ht="16" x14ac:dyDescent="0.2">
      <c r="A1291" s="56">
        <v>1290</v>
      </c>
      <c r="B1291" s="56" t="s">
        <v>56</v>
      </c>
      <c r="C1291" s="56" t="s">
        <v>56</v>
      </c>
      <c r="D1291" s="56" t="s">
        <v>246</v>
      </c>
      <c r="E1291" s="56" t="s">
        <v>75</v>
      </c>
      <c r="F1291" s="56" t="s">
        <v>76</v>
      </c>
      <c r="G1291" s="56" t="s">
        <v>77</v>
      </c>
      <c r="H1291" s="56" t="s">
        <v>88</v>
      </c>
      <c r="I1291" s="56" t="s">
        <v>50</v>
      </c>
      <c r="J1291" s="56" t="s">
        <v>64</v>
      </c>
      <c r="K1291" s="56">
        <v>5.8</v>
      </c>
      <c r="L1291" s="56" t="s">
        <v>52</v>
      </c>
      <c r="M1291" s="56">
        <v>15.1</v>
      </c>
      <c r="N1291" s="56" t="s">
        <v>52</v>
      </c>
      <c r="O1291" s="56">
        <v>12.2</v>
      </c>
      <c r="P1291" s="56" t="s">
        <v>53</v>
      </c>
      <c r="Q1291" s="56">
        <v>9.9</v>
      </c>
      <c r="R1291" s="56" t="s">
        <v>53</v>
      </c>
      <c r="S1291" s="56">
        <v>20.399999999999999</v>
      </c>
      <c r="T1291" s="56">
        <v>706</v>
      </c>
      <c r="U1291" s="56">
        <v>3.6</v>
      </c>
      <c r="V1291" s="56" t="s">
        <v>53</v>
      </c>
      <c r="W1291" s="56">
        <v>8.6999999999999993</v>
      </c>
      <c r="X1291" s="56" t="s">
        <v>53</v>
      </c>
      <c r="Y1291" s="56">
        <v>14.1</v>
      </c>
      <c r="Z1291" s="56" t="s">
        <v>53</v>
      </c>
      <c r="AA1291" s="56">
        <v>48</v>
      </c>
      <c r="AB1291" s="56">
        <v>360</v>
      </c>
      <c r="AC1291" s="56">
        <v>32</v>
      </c>
      <c r="AD1291" s="56" t="s">
        <v>53</v>
      </c>
      <c r="AF1291" s="56">
        <v>701</v>
      </c>
      <c r="AG1291" s="56" t="s">
        <v>2148</v>
      </c>
      <c r="AH1291" s="56">
        <v>701</v>
      </c>
      <c r="AI1291" s="56" t="s">
        <v>2148</v>
      </c>
      <c r="AJ1291" s="56">
        <v>801</v>
      </c>
      <c r="AK1291" s="56" t="s">
        <v>2148</v>
      </c>
      <c r="AL1291" s="56">
        <v>801</v>
      </c>
      <c r="AM1291" s="56" t="s">
        <v>2148</v>
      </c>
      <c r="AN1291" s="56">
        <v>706</v>
      </c>
      <c r="AP1291" s="56">
        <v>801</v>
      </c>
      <c r="AQ1291" s="56" t="s">
        <v>2148</v>
      </c>
      <c r="AR1291" s="56">
        <v>801</v>
      </c>
      <c r="AS1291" s="56" t="s">
        <v>2148</v>
      </c>
      <c r="AT1291" s="56">
        <v>801</v>
      </c>
      <c r="AU1291" s="56" t="s">
        <v>2148</v>
      </c>
      <c r="AV1291" s="56">
        <v>360</v>
      </c>
      <c r="AX1291" s="56">
        <v>801</v>
      </c>
      <c r="AY1291" s="56" t="s">
        <v>2148</v>
      </c>
      <c r="AZ1291" s="56">
        <v>1300.5</v>
      </c>
      <c r="BB1291" s="56">
        <v>1300.5</v>
      </c>
    </row>
    <row r="1292" spans="1:54" ht="16" x14ac:dyDescent="0.2">
      <c r="A1292" s="56">
        <v>1291</v>
      </c>
      <c r="B1292" s="56" t="s">
        <v>56</v>
      </c>
      <c r="C1292" s="56" t="s">
        <v>65</v>
      </c>
      <c r="D1292" s="56" t="s">
        <v>162</v>
      </c>
      <c r="E1292" s="56" t="s">
        <v>91</v>
      </c>
      <c r="F1292" s="56" t="s">
        <v>76</v>
      </c>
      <c r="G1292" s="56" t="s">
        <v>58</v>
      </c>
      <c r="H1292" s="56" t="s">
        <v>82</v>
      </c>
      <c r="I1292" s="56" t="s">
        <v>50</v>
      </c>
      <c r="J1292" s="56" t="s">
        <v>64</v>
      </c>
      <c r="K1292" s="56">
        <v>4.7</v>
      </c>
      <c r="L1292" s="56" t="s">
        <v>52</v>
      </c>
      <c r="M1292" s="56">
        <v>4.9000000000000004</v>
      </c>
      <c r="N1292" s="56" t="s">
        <v>52</v>
      </c>
      <c r="O1292" s="56">
        <v>39.9</v>
      </c>
      <c r="P1292" s="56">
        <v>507</v>
      </c>
      <c r="Q1292" s="56">
        <v>20.2</v>
      </c>
      <c r="R1292" s="56">
        <v>709</v>
      </c>
      <c r="S1292" s="56">
        <v>6.8</v>
      </c>
      <c r="T1292" s="56" t="s">
        <v>53</v>
      </c>
      <c r="U1292" s="56">
        <v>4.7</v>
      </c>
      <c r="V1292" s="56" t="s">
        <v>53</v>
      </c>
      <c r="W1292" s="56">
        <v>8.8000000000000007</v>
      </c>
      <c r="X1292" s="56" t="s">
        <v>53</v>
      </c>
      <c r="Y1292" s="56">
        <v>25.2</v>
      </c>
      <c r="Z1292" s="56" t="s">
        <v>53</v>
      </c>
      <c r="AA1292" s="56">
        <v>3.4</v>
      </c>
      <c r="AB1292" s="56" t="s">
        <v>53</v>
      </c>
      <c r="AC1292" s="56">
        <v>24.6</v>
      </c>
      <c r="AD1292" s="56" t="s">
        <v>53</v>
      </c>
      <c r="AF1292" s="56">
        <v>701</v>
      </c>
      <c r="AG1292" s="56" t="s">
        <v>2148</v>
      </c>
      <c r="AH1292" s="56">
        <v>701</v>
      </c>
      <c r="AI1292" s="56" t="s">
        <v>2148</v>
      </c>
      <c r="AJ1292" s="56">
        <v>507</v>
      </c>
      <c r="AL1292" s="56">
        <v>709</v>
      </c>
      <c r="AN1292" s="56">
        <v>801</v>
      </c>
      <c r="AO1292" s="56" t="s">
        <v>2148</v>
      </c>
      <c r="AP1292" s="56">
        <v>801</v>
      </c>
      <c r="AQ1292" s="56" t="s">
        <v>2148</v>
      </c>
      <c r="AR1292" s="56">
        <v>801</v>
      </c>
      <c r="AS1292" s="56" t="s">
        <v>2148</v>
      </c>
      <c r="AT1292" s="56">
        <v>801</v>
      </c>
      <c r="AU1292" s="56" t="s">
        <v>2148</v>
      </c>
      <c r="AV1292" s="56">
        <v>801</v>
      </c>
      <c r="AW1292" s="56" t="s">
        <v>2148</v>
      </c>
      <c r="AX1292" s="56">
        <v>801</v>
      </c>
      <c r="AY1292" s="56" t="s">
        <v>2148</v>
      </c>
      <c r="AZ1292" s="56">
        <v>1300.5</v>
      </c>
      <c r="BB1292" s="56">
        <v>1100.5</v>
      </c>
    </row>
    <row r="1293" spans="1:54" ht="16" x14ac:dyDescent="0.2">
      <c r="A1293" s="56">
        <v>1292</v>
      </c>
      <c r="B1293" s="56" t="s">
        <v>56</v>
      </c>
      <c r="D1293" s="56" t="s">
        <v>458</v>
      </c>
      <c r="E1293" s="56" t="s">
        <v>130</v>
      </c>
      <c r="F1293" s="56" t="s">
        <v>76</v>
      </c>
      <c r="G1293" s="56" t="s">
        <v>48</v>
      </c>
      <c r="H1293" s="56" t="s">
        <v>49</v>
      </c>
      <c r="I1293" s="56" t="s">
        <v>50</v>
      </c>
      <c r="J1293" s="56" t="s">
        <v>103</v>
      </c>
      <c r="K1293" s="56">
        <v>7.5</v>
      </c>
      <c r="L1293" s="56" t="s">
        <v>52</v>
      </c>
      <c r="M1293" s="56">
        <v>6.1</v>
      </c>
      <c r="N1293" s="56" t="s">
        <v>52</v>
      </c>
      <c r="O1293" s="56">
        <v>42.1</v>
      </c>
      <c r="P1293" s="56">
        <v>476</v>
      </c>
      <c r="Q1293" s="56">
        <v>20.8</v>
      </c>
      <c r="R1293" s="56">
        <v>701</v>
      </c>
      <c r="S1293" s="56">
        <v>17.399999999999999</v>
      </c>
      <c r="T1293" s="56">
        <v>759</v>
      </c>
      <c r="U1293" s="56">
        <v>3.2</v>
      </c>
      <c r="V1293" s="56" t="s">
        <v>53</v>
      </c>
      <c r="W1293" s="56">
        <v>7.3</v>
      </c>
      <c r="X1293" s="56" t="s">
        <v>53</v>
      </c>
      <c r="Y1293" s="56">
        <v>13.5</v>
      </c>
      <c r="Z1293" s="56" t="s">
        <v>53</v>
      </c>
      <c r="AA1293" s="56">
        <v>1.8</v>
      </c>
      <c r="AB1293" s="56" t="s">
        <v>53</v>
      </c>
      <c r="AC1293" s="56">
        <v>30.4</v>
      </c>
      <c r="AD1293" s="56" t="s">
        <v>53</v>
      </c>
      <c r="AF1293" s="56">
        <v>701</v>
      </c>
      <c r="AG1293" s="56" t="s">
        <v>2148</v>
      </c>
      <c r="AH1293" s="56">
        <v>701</v>
      </c>
      <c r="AI1293" s="56" t="s">
        <v>2148</v>
      </c>
      <c r="AJ1293" s="56">
        <v>476</v>
      </c>
      <c r="AL1293" s="56">
        <v>701</v>
      </c>
      <c r="AN1293" s="56">
        <v>759</v>
      </c>
      <c r="AP1293" s="56">
        <v>801</v>
      </c>
      <c r="AQ1293" s="56" t="s">
        <v>2148</v>
      </c>
      <c r="AR1293" s="56">
        <v>801</v>
      </c>
      <c r="AS1293" s="56" t="s">
        <v>2148</v>
      </c>
      <c r="AT1293" s="56">
        <v>801</v>
      </c>
      <c r="AU1293" s="56" t="s">
        <v>2148</v>
      </c>
      <c r="AV1293" s="56">
        <v>801</v>
      </c>
      <c r="AW1293" s="56" t="s">
        <v>2148</v>
      </c>
      <c r="AX1293" s="56">
        <v>801</v>
      </c>
      <c r="AY1293" s="56" t="s">
        <v>2148</v>
      </c>
      <c r="AZ1293" s="56">
        <v>1300.5</v>
      </c>
    </row>
    <row r="1294" spans="1:54" ht="16" x14ac:dyDescent="0.2">
      <c r="A1294" s="56">
        <v>1293</v>
      </c>
      <c r="B1294" s="56" t="s">
        <v>56</v>
      </c>
      <c r="C1294" s="56" t="s">
        <v>56</v>
      </c>
      <c r="D1294" s="56" t="s">
        <v>539</v>
      </c>
      <c r="E1294" s="56" t="s">
        <v>130</v>
      </c>
      <c r="F1294" s="56" t="s">
        <v>76</v>
      </c>
      <c r="G1294" s="56" t="s">
        <v>77</v>
      </c>
      <c r="H1294" s="56" t="s">
        <v>62</v>
      </c>
      <c r="I1294" s="56" t="s">
        <v>50</v>
      </c>
      <c r="J1294" s="56" t="s">
        <v>51</v>
      </c>
      <c r="K1294" s="56">
        <v>8.1999999999999993</v>
      </c>
      <c r="L1294" s="56" t="s">
        <v>52</v>
      </c>
      <c r="M1294" s="56">
        <v>5.5</v>
      </c>
      <c r="N1294" s="56" t="s">
        <v>52</v>
      </c>
      <c r="O1294" s="56">
        <v>41.6</v>
      </c>
      <c r="P1294" s="56">
        <v>485</v>
      </c>
      <c r="Q1294" s="56">
        <v>11.4</v>
      </c>
      <c r="R1294" s="56" t="s">
        <v>53</v>
      </c>
      <c r="S1294" s="56">
        <v>3.2</v>
      </c>
      <c r="T1294" s="56" t="s">
        <v>53</v>
      </c>
      <c r="U1294" s="56">
        <v>4</v>
      </c>
      <c r="V1294" s="56" t="s">
        <v>53</v>
      </c>
      <c r="W1294" s="56">
        <v>8.1999999999999993</v>
      </c>
      <c r="X1294" s="56" t="s">
        <v>53</v>
      </c>
      <c r="Y1294" s="56">
        <v>28.7</v>
      </c>
      <c r="Z1294" s="56" t="s">
        <v>53</v>
      </c>
      <c r="AA1294" s="56">
        <v>1.7</v>
      </c>
      <c r="AB1294" s="56" t="s">
        <v>53</v>
      </c>
      <c r="AC1294" s="56">
        <v>35.799999999999997</v>
      </c>
      <c r="AD1294" s="56" t="s">
        <v>53</v>
      </c>
      <c r="AF1294" s="56">
        <v>701</v>
      </c>
      <c r="AG1294" s="56" t="s">
        <v>2148</v>
      </c>
      <c r="AH1294" s="56">
        <v>701</v>
      </c>
      <c r="AI1294" s="56" t="s">
        <v>2148</v>
      </c>
      <c r="AJ1294" s="56">
        <v>485</v>
      </c>
      <c r="AL1294" s="56">
        <v>801</v>
      </c>
      <c r="AM1294" s="56" t="s">
        <v>2148</v>
      </c>
      <c r="AN1294" s="56">
        <v>801</v>
      </c>
      <c r="AO1294" s="56" t="s">
        <v>2148</v>
      </c>
      <c r="AP1294" s="56">
        <v>801</v>
      </c>
      <c r="AQ1294" s="56" t="s">
        <v>2148</v>
      </c>
      <c r="AR1294" s="56">
        <v>801</v>
      </c>
      <c r="AS1294" s="56" t="s">
        <v>2148</v>
      </c>
      <c r="AT1294" s="56">
        <v>801</v>
      </c>
      <c r="AU1294" s="56" t="s">
        <v>2148</v>
      </c>
      <c r="AV1294" s="56">
        <v>801</v>
      </c>
      <c r="AW1294" s="56" t="s">
        <v>2148</v>
      </c>
      <c r="AX1294" s="56">
        <v>801</v>
      </c>
      <c r="AY1294" s="56" t="s">
        <v>2148</v>
      </c>
      <c r="AZ1294" s="56">
        <v>1300.5</v>
      </c>
      <c r="BB1294" s="56">
        <v>1300.5</v>
      </c>
    </row>
    <row r="1295" spans="1:54" ht="16" x14ac:dyDescent="0.2">
      <c r="A1295" s="56">
        <v>1294</v>
      </c>
      <c r="B1295" s="56" t="s">
        <v>56</v>
      </c>
      <c r="C1295" s="56" t="s">
        <v>65</v>
      </c>
      <c r="D1295" s="56" t="s">
        <v>596</v>
      </c>
      <c r="E1295" s="56" t="s">
        <v>306</v>
      </c>
      <c r="F1295" s="56" t="s">
        <v>69</v>
      </c>
      <c r="G1295" s="56" t="s">
        <v>48</v>
      </c>
      <c r="H1295" s="56" t="s">
        <v>88</v>
      </c>
      <c r="I1295" s="56" t="s">
        <v>59</v>
      </c>
      <c r="J1295" s="56" t="s">
        <v>64</v>
      </c>
      <c r="K1295" s="56">
        <v>8.9</v>
      </c>
      <c r="L1295" s="56" t="s">
        <v>52</v>
      </c>
      <c r="M1295" s="56">
        <v>10.6</v>
      </c>
      <c r="N1295" s="56" t="s">
        <v>52</v>
      </c>
      <c r="O1295" s="56">
        <v>36.700000000000003</v>
      </c>
      <c r="P1295" s="56">
        <v>547</v>
      </c>
      <c r="Q1295" s="56">
        <v>15.5</v>
      </c>
      <c r="R1295" s="56">
        <v>794</v>
      </c>
      <c r="S1295" s="56">
        <v>8.8000000000000007</v>
      </c>
      <c r="T1295" s="56" t="s">
        <v>53</v>
      </c>
      <c r="U1295" s="56">
        <v>8.9</v>
      </c>
      <c r="V1295" s="56" t="s">
        <v>53</v>
      </c>
      <c r="W1295" s="56">
        <v>12.3</v>
      </c>
      <c r="X1295" s="56" t="s">
        <v>53</v>
      </c>
      <c r="Y1295" s="56">
        <v>28.5</v>
      </c>
      <c r="Z1295" s="56" t="s">
        <v>53</v>
      </c>
      <c r="AA1295" s="56">
        <v>5.7</v>
      </c>
      <c r="AB1295" s="56" t="s">
        <v>53</v>
      </c>
      <c r="AC1295" s="56">
        <v>24.9</v>
      </c>
      <c r="AD1295" s="56" t="s">
        <v>53</v>
      </c>
      <c r="AF1295" s="56">
        <v>701</v>
      </c>
      <c r="AG1295" s="56" t="s">
        <v>2148</v>
      </c>
      <c r="AH1295" s="56">
        <v>701</v>
      </c>
      <c r="AI1295" s="56" t="s">
        <v>2148</v>
      </c>
      <c r="AJ1295" s="56">
        <v>547</v>
      </c>
      <c r="AL1295" s="56">
        <v>794</v>
      </c>
      <c r="AN1295" s="56">
        <v>801</v>
      </c>
      <c r="AO1295" s="56" t="s">
        <v>2148</v>
      </c>
      <c r="AP1295" s="56">
        <v>801</v>
      </c>
      <c r="AQ1295" s="56" t="s">
        <v>2148</v>
      </c>
      <c r="AR1295" s="56">
        <v>801</v>
      </c>
      <c r="AS1295" s="56" t="s">
        <v>2148</v>
      </c>
      <c r="AT1295" s="56">
        <v>801</v>
      </c>
      <c r="AU1295" s="56" t="s">
        <v>2148</v>
      </c>
      <c r="AV1295" s="56">
        <v>801</v>
      </c>
      <c r="AW1295" s="56" t="s">
        <v>2148</v>
      </c>
      <c r="AX1295" s="56">
        <v>801</v>
      </c>
      <c r="AY1295" s="56" t="s">
        <v>2148</v>
      </c>
      <c r="AZ1295" s="56">
        <v>1300.5</v>
      </c>
      <c r="BB1295" s="56">
        <v>1100.5</v>
      </c>
    </row>
    <row r="1296" spans="1:54" ht="16" x14ac:dyDescent="0.2">
      <c r="A1296" s="56">
        <v>1295</v>
      </c>
      <c r="B1296" s="56" t="s">
        <v>56</v>
      </c>
      <c r="C1296" s="56" t="s">
        <v>56</v>
      </c>
      <c r="D1296" s="56" t="s">
        <v>378</v>
      </c>
      <c r="E1296" s="56" t="s">
        <v>96</v>
      </c>
      <c r="F1296" s="56" t="s">
        <v>76</v>
      </c>
      <c r="G1296" s="56" t="s">
        <v>58</v>
      </c>
      <c r="H1296" s="56" t="s">
        <v>49</v>
      </c>
      <c r="I1296" s="56" t="s">
        <v>59</v>
      </c>
      <c r="J1296" s="56" t="s">
        <v>103</v>
      </c>
      <c r="K1296" s="56">
        <v>6.9</v>
      </c>
      <c r="L1296" s="56" t="s">
        <v>52</v>
      </c>
      <c r="M1296" s="56">
        <v>9.6999999999999993</v>
      </c>
      <c r="N1296" s="56" t="s">
        <v>52</v>
      </c>
      <c r="O1296" s="56">
        <v>46.8</v>
      </c>
      <c r="P1296" s="56">
        <v>422</v>
      </c>
      <c r="Q1296" s="56">
        <v>4.9000000000000004</v>
      </c>
      <c r="R1296" s="56" t="s">
        <v>53</v>
      </c>
      <c r="S1296" s="56">
        <v>4.8</v>
      </c>
      <c r="T1296" s="56" t="s">
        <v>53</v>
      </c>
      <c r="U1296" s="56">
        <v>5</v>
      </c>
      <c r="V1296" s="56" t="s">
        <v>53</v>
      </c>
      <c r="W1296" s="56">
        <v>9.3000000000000007</v>
      </c>
      <c r="X1296" s="56" t="s">
        <v>53</v>
      </c>
      <c r="Y1296" s="56">
        <v>6.1</v>
      </c>
      <c r="Z1296" s="56" t="s">
        <v>53</v>
      </c>
      <c r="AA1296" s="56">
        <v>1.9</v>
      </c>
      <c r="AB1296" s="56" t="s">
        <v>53</v>
      </c>
      <c r="AC1296" s="56">
        <v>39.799999999999997</v>
      </c>
      <c r="AD1296" s="56" t="s">
        <v>53</v>
      </c>
      <c r="AF1296" s="56">
        <v>701</v>
      </c>
      <c r="AG1296" s="56" t="s">
        <v>2148</v>
      </c>
      <c r="AH1296" s="56">
        <v>701</v>
      </c>
      <c r="AI1296" s="56" t="s">
        <v>2148</v>
      </c>
      <c r="AJ1296" s="56">
        <v>422</v>
      </c>
      <c r="AL1296" s="56">
        <v>801</v>
      </c>
      <c r="AM1296" s="56" t="s">
        <v>2148</v>
      </c>
      <c r="AN1296" s="56">
        <v>801</v>
      </c>
      <c r="AO1296" s="56" t="s">
        <v>2148</v>
      </c>
      <c r="AP1296" s="56">
        <v>801</v>
      </c>
      <c r="AQ1296" s="56" t="s">
        <v>2148</v>
      </c>
      <c r="AR1296" s="56">
        <v>801</v>
      </c>
      <c r="AS1296" s="56" t="s">
        <v>2148</v>
      </c>
      <c r="AT1296" s="56">
        <v>801</v>
      </c>
      <c r="AU1296" s="56" t="s">
        <v>2148</v>
      </c>
      <c r="AV1296" s="56">
        <v>801</v>
      </c>
      <c r="AW1296" s="56" t="s">
        <v>2148</v>
      </c>
      <c r="AX1296" s="56">
        <v>801</v>
      </c>
      <c r="AY1296" s="56" t="s">
        <v>2148</v>
      </c>
      <c r="AZ1296" s="56">
        <v>1300.5</v>
      </c>
      <c r="BB1296" s="56">
        <v>1300.5</v>
      </c>
    </row>
    <row r="1297" spans="1:55" ht="16" x14ac:dyDescent="0.2">
      <c r="A1297" s="56">
        <v>1296</v>
      </c>
      <c r="B1297" s="56" t="s">
        <v>56</v>
      </c>
      <c r="C1297" s="56" t="s">
        <v>56</v>
      </c>
      <c r="D1297" s="56" t="s">
        <v>711</v>
      </c>
      <c r="E1297" s="56" t="s">
        <v>546</v>
      </c>
      <c r="F1297" s="56" t="s">
        <v>76</v>
      </c>
      <c r="G1297" s="56" t="s">
        <v>77</v>
      </c>
      <c r="H1297" s="56" t="s">
        <v>82</v>
      </c>
      <c r="I1297" s="56" t="s">
        <v>59</v>
      </c>
      <c r="J1297" s="56" t="s">
        <v>64</v>
      </c>
      <c r="K1297" s="56">
        <v>10.199999999999999</v>
      </c>
      <c r="L1297" s="56" t="s">
        <v>52</v>
      </c>
      <c r="M1297" s="56">
        <v>6.5</v>
      </c>
      <c r="N1297" s="56" t="s">
        <v>52</v>
      </c>
      <c r="O1297" s="56">
        <v>5.9</v>
      </c>
      <c r="P1297" s="56" t="s">
        <v>53</v>
      </c>
      <c r="Q1297" s="56">
        <v>16.7</v>
      </c>
      <c r="R1297" s="56">
        <v>768</v>
      </c>
      <c r="S1297" s="56">
        <v>7.4</v>
      </c>
      <c r="T1297" s="56" t="s">
        <v>53</v>
      </c>
      <c r="U1297" s="56">
        <v>2.4</v>
      </c>
      <c r="V1297" s="56" t="s">
        <v>53</v>
      </c>
      <c r="W1297" s="56">
        <v>6.7</v>
      </c>
      <c r="X1297" s="56" t="s">
        <v>53</v>
      </c>
      <c r="Y1297" s="56">
        <v>27.3</v>
      </c>
      <c r="Z1297" s="56" t="s">
        <v>53</v>
      </c>
      <c r="AA1297" s="56">
        <v>3.2</v>
      </c>
      <c r="AB1297" s="56" t="s">
        <v>53</v>
      </c>
      <c r="AC1297" s="56">
        <v>44.6</v>
      </c>
      <c r="AD1297" s="56" t="s">
        <v>53</v>
      </c>
      <c r="AF1297" s="56">
        <v>701</v>
      </c>
      <c r="AG1297" s="56" t="s">
        <v>2148</v>
      </c>
      <c r="AH1297" s="56">
        <v>701</v>
      </c>
      <c r="AI1297" s="56" t="s">
        <v>2148</v>
      </c>
      <c r="AJ1297" s="56">
        <v>801</v>
      </c>
      <c r="AK1297" s="56" t="s">
        <v>2148</v>
      </c>
      <c r="AL1297" s="56">
        <v>768</v>
      </c>
      <c r="AN1297" s="56">
        <v>801</v>
      </c>
      <c r="AO1297" s="56" t="s">
        <v>2148</v>
      </c>
      <c r="AP1297" s="56">
        <v>801</v>
      </c>
      <c r="AQ1297" s="56" t="s">
        <v>2148</v>
      </c>
      <c r="AR1297" s="56">
        <v>801</v>
      </c>
      <c r="AS1297" s="56" t="s">
        <v>2148</v>
      </c>
      <c r="AT1297" s="56">
        <v>801</v>
      </c>
      <c r="AU1297" s="56" t="s">
        <v>2148</v>
      </c>
      <c r="AV1297" s="56">
        <v>801</v>
      </c>
      <c r="AW1297" s="56" t="s">
        <v>2148</v>
      </c>
      <c r="AX1297" s="56">
        <v>801</v>
      </c>
      <c r="AY1297" s="56" t="s">
        <v>2148</v>
      </c>
      <c r="AZ1297" s="56">
        <v>1300.5</v>
      </c>
      <c r="BB1297" s="56">
        <v>1300.5</v>
      </c>
    </row>
    <row r="1298" spans="1:55" ht="16" x14ac:dyDescent="0.2">
      <c r="A1298" s="56">
        <v>1297</v>
      </c>
      <c r="B1298" s="56" t="s">
        <v>56</v>
      </c>
      <c r="C1298" s="56" t="s">
        <v>65</v>
      </c>
      <c r="D1298" s="56" t="s">
        <v>625</v>
      </c>
      <c r="E1298" s="56" t="s">
        <v>174</v>
      </c>
      <c r="F1298" s="56" t="s">
        <v>76</v>
      </c>
      <c r="G1298" s="56" t="s">
        <v>84</v>
      </c>
      <c r="H1298" s="56" t="s">
        <v>82</v>
      </c>
      <c r="I1298" s="56" t="s">
        <v>59</v>
      </c>
      <c r="J1298" s="56" t="s">
        <v>64</v>
      </c>
      <c r="K1298" s="56">
        <v>9.1999999999999993</v>
      </c>
      <c r="L1298" s="56" t="s">
        <v>52</v>
      </c>
      <c r="M1298" s="56">
        <v>4.3</v>
      </c>
      <c r="N1298" s="56" t="s">
        <v>52</v>
      </c>
      <c r="O1298" s="56">
        <v>7.6</v>
      </c>
      <c r="P1298" s="56" t="s">
        <v>53</v>
      </c>
      <c r="Q1298" s="56">
        <v>7.4</v>
      </c>
      <c r="R1298" s="56" t="s">
        <v>53</v>
      </c>
      <c r="S1298" s="56">
        <v>90.6</v>
      </c>
      <c r="T1298" s="56">
        <v>221</v>
      </c>
      <c r="U1298" s="56">
        <v>3.6</v>
      </c>
      <c r="V1298" s="56" t="s">
        <v>53</v>
      </c>
      <c r="W1298" s="56">
        <v>8.1999999999999993</v>
      </c>
      <c r="X1298" s="56" t="s">
        <v>53</v>
      </c>
      <c r="Y1298" s="56">
        <v>38</v>
      </c>
      <c r="Z1298" s="56" t="s">
        <v>53</v>
      </c>
      <c r="AA1298" s="56">
        <v>2.5</v>
      </c>
      <c r="AB1298" s="56" t="s">
        <v>53</v>
      </c>
      <c r="AC1298" s="56">
        <v>32.5</v>
      </c>
      <c r="AD1298" s="56" t="s">
        <v>53</v>
      </c>
      <c r="AF1298" s="56">
        <v>701</v>
      </c>
      <c r="AG1298" s="56" t="s">
        <v>2148</v>
      </c>
      <c r="AH1298" s="56">
        <v>701</v>
      </c>
      <c r="AI1298" s="56" t="s">
        <v>2148</v>
      </c>
      <c r="AJ1298" s="56">
        <v>801</v>
      </c>
      <c r="AK1298" s="56" t="s">
        <v>2148</v>
      </c>
      <c r="AL1298" s="56">
        <v>801</v>
      </c>
      <c r="AM1298" s="56" t="s">
        <v>2148</v>
      </c>
      <c r="AN1298" s="56">
        <v>221</v>
      </c>
      <c r="AP1298" s="56">
        <v>801</v>
      </c>
      <c r="AQ1298" s="56" t="s">
        <v>2148</v>
      </c>
      <c r="AR1298" s="56">
        <v>801</v>
      </c>
      <c r="AS1298" s="56" t="s">
        <v>2148</v>
      </c>
      <c r="AT1298" s="56">
        <v>801</v>
      </c>
      <c r="AU1298" s="56" t="s">
        <v>2148</v>
      </c>
      <c r="AV1298" s="56">
        <v>801</v>
      </c>
      <c r="AW1298" s="56" t="s">
        <v>2148</v>
      </c>
      <c r="AX1298" s="56">
        <v>801</v>
      </c>
      <c r="AY1298" s="56" t="s">
        <v>2148</v>
      </c>
      <c r="AZ1298" s="56">
        <v>1300.5</v>
      </c>
      <c r="BB1298" s="56">
        <v>1100.5</v>
      </c>
    </row>
    <row r="1299" spans="1:55" ht="16" x14ac:dyDescent="0.2">
      <c r="A1299" s="56">
        <v>1298</v>
      </c>
      <c r="B1299" s="56" t="s">
        <v>56</v>
      </c>
      <c r="C1299" s="56" t="s">
        <v>56</v>
      </c>
      <c r="D1299" s="56" t="s">
        <v>493</v>
      </c>
      <c r="E1299" s="56" t="s">
        <v>190</v>
      </c>
      <c r="F1299" s="56" t="s">
        <v>76</v>
      </c>
      <c r="G1299" s="56" t="s">
        <v>77</v>
      </c>
      <c r="H1299" s="56" t="s">
        <v>49</v>
      </c>
      <c r="I1299" s="56" t="s">
        <v>59</v>
      </c>
      <c r="J1299" s="56" t="s">
        <v>103</v>
      </c>
      <c r="K1299" s="56">
        <v>7.8</v>
      </c>
      <c r="L1299" s="56" t="s">
        <v>52</v>
      </c>
      <c r="M1299" s="56">
        <v>9.9</v>
      </c>
      <c r="N1299" s="56" t="s">
        <v>52</v>
      </c>
      <c r="O1299" s="56">
        <v>5.2</v>
      </c>
      <c r="P1299" s="56" t="s">
        <v>53</v>
      </c>
      <c r="Q1299" s="56">
        <v>11</v>
      </c>
      <c r="R1299" s="56" t="s">
        <v>53</v>
      </c>
      <c r="S1299" s="56">
        <v>8</v>
      </c>
      <c r="T1299" s="56" t="s">
        <v>53</v>
      </c>
      <c r="U1299" s="56">
        <v>11.6</v>
      </c>
      <c r="V1299" s="56" t="s">
        <v>53</v>
      </c>
      <c r="W1299" s="56">
        <v>16.399999999999999</v>
      </c>
      <c r="X1299" s="56" t="s">
        <v>53</v>
      </c>
      <c r="Y1299" s="56">
        <v>24.6</v>
      </c>
      <c r="Z1299" s="56" t="s">
        <v>53</v>
      </c>
      <c r="AA1299" s="56">
        <v>35.6</v>
      </c>
      <c r="AB1299" s="56">
        <v>484</v>
      </c>
      <c r="AC1299" s="56">
        <v>45.7</v>
      </c>
      <c r="AD1299" s="56" t="s">
        <v>53</v>
      </c>
      <c r="AF1299" s="56">
        <v>701</v>
      </c>
      <c r="AG1299" s="56" t="s">
        <v>2148</v>
      </c>
      <c r="AH1299" s="56">
        <v>701</v>
      </c>
      <c r="AI1299" s="56" t="s">
        <v>2148</v>
      </c>
      <c r="AJ1299" s="56">
        <v>801</v>
      </c>
      <c r="AK1299" s="56" t="s">
        <v>2148</v>
      </c>
      <c r="AL1299" s="56">
        <v>801</v>
      </c>
      <c r="AM1299" s="56" t="s">
        <v>2148</v>
      </c>
      <c r="AN1299" s="56">
        <v>801</v>
      </c>
      <c r="AO1299" s="56" t="s">
        <v>2148</v>
      </c>
      <c r="AP1299" s="56">
        <v>801</v>
      </c>
      <c r="AQ1299" s="56" t="s">
        <v>2148</v>
      </c>
      <c r="AR1299" s="56">
        <v>801</v>
      </c>
      <c r="AS1299" s="56" t="s">
        <v>2148</v>
      </c>
      <c r="AT1299" s="56">
        <v>801</v>
      </c>
      <c r="AU1299" s="56" t="s">
        <v>2148</v>
      </c>
      <c r="AV1299" s="56">
        <v>484</v>
      </c>
      <c r="AX1299" s="56">
        <v>801</v>
      </c>
      <c r="AY1299" s="56" t="s">
        <v>2148</v>
      </c>
      <c r="AZ1299" s="56">
        <v>1300.5</v>
      </c>
      <c r="BB1299" s="56">
        <v>1300.5</v>
      </c>
    </row>
    <row r="1300" spans="1:55" ht="16" x14ac:dyDescent="0.2">
      <c r="A1300" s="56">
        <v>1299</v>
      </c>
      <c r="B1300" s="56" t="s">
        <v>56</v>
      </c>
      <c r="C1300" s="56" t="s">
        <v>56</v>
      </c>
      <c r="D1300" s="56" t="s">
        <v>476</v>
      </c>
      <c r="E1300" s="56" t="s">
        <v>291</v>
      </c>
      <c r="F1300" s="56" t="s">
        <v>170</v>
      </c>
      <c r="G1300" s="56" t="s">
        <v>84</v>
      </c>
      <c r="H1300" s="56" t="s">
        <v>82</v>
      </c>
      <c r="I1300" s="56" t="s">
        <v>59</v>
      </c>
      <c r="J1300" s="56" t="s">
        <v>64</v>
      </c>
      <c r="K1300" s="56">
        <v>7.7</v>
      </c>
      <c r="L1300" s="56" t="s">
        <v>52</v>
      </c>
      <c r="M1300" s="56">
        <v>9.8000000000000007</v>
      </c>
      <c r="N1300" s="56" t="s">
        <v>52</v>
      </c>
      <c r="O1300" s="56">
        <v>7.2</v>
      </c>
      <c r="P1300" s="56" t="s">
        <v>53</v>
      </c>
      <c r="Q1300" s="56">
        <v>4</v>
      </c>
      <c r="R1300" s="56" t="s">
        <v>53</v>
      </c>
      <c r="S1300" s="56">
        <v>1.5</v>
      </c>
      <c r="T1300" s="56" t="s">
        <v>53</v>
      </c>
      <c r="U1300" s="56">
        <v>3</v>
      </c>
      <c r="V1300" s="56" t="s">
        <v>53</v>
      </c>
      <c r="W1300" s="56">
        <v>7.3</v>
      </c>
      <c r="X1300" s="56" t="s">
        <v>53</v>
      </c>
      <c r="Y1300" s="56">
        <v>73.3</v>
      </c>
      <c r="Z1300" s="56">
        <v>484</v>
      </c>
      <c r="AA1300" s="56">
        <v>5.7</v>
      </c>
      <c r="AB1300" s="56" t="s">
        <v>53</v>
      </c>
      <c r="AC1300" s="56">
        <v>48.1</v>
      </c>
      <c r="AD1300" s="56" t="s">
        <v>330</v>
      </c>
      <c r="AF1300" s="56">
        <v>701</v>
      </c>
      <c r="AG1300" s="56" t="s">
        <v>2148</v>
      </c>
      <c r="AH1300" s="56">
        <v>701</v>
      </c>
      <c r="AI1300" s="56" t="s">
        <v>2148</v>
      </c>
      <c r="AJ1300" s="56">
        <v>801</v>
      </c>
      <c r="AK1300" s="56" t="s">
        <v>2148</v>
      </c>
      <c r="AL1300" s="56">
        <v>801</v>
      </c>
      <c r="AM1300" s="56" t="s">
        <v>2148</v>
      </c>
      <c r="AN1300" s="56">
        <v>801</v>
      </c>
      <c r="AO1300" s="56" t="s">
        <v>2148</v>
      </c>
      <c r="AP1300" s="56">
        <v>801</v>
      </c>
      <c r="AQ1300" s="56" t="s">
        <v>2148</v>
      </c>
      <c r="AR1300" s="56">
        <v>801</v>
      </c>
      <c r="AS1300" s="56" t="s">
        <v>2148</v>
      </c>
      <c r="AT1300" s="56">
        <v>484</v>
      </c>
      <c r="AV1300" s="56">
        <v>801</v>
      </c>
      <c r="AW1300" s="56" t="s">
        <v>2148</v>
      </c>
      <c r="AX1300" s="56">
        <v>757</v>
      </c>
      <c r="AY1300" s="56" t="s">
        <v>2147</v>
      </c>
      <c r="AZ1300" s="56">
        <v>1300.5</v>
      </c>
      <c r="BB1300" s="56">
        <v>1300.5</v>
      </c>
    </row>
    <row r="1301" spans="1:55" ht="16" x14ac:dyDescent="0.2">
      <c r="A1301" s="56">
        <v>1300</v>
      </c>
      <c r="B1301" s="56" t="s">
        <v>56</v>
      </c>
      <c r="D1301" s="56" t="s">
        <v>1194</v>
      </c>
      <c r="E1301" s="56" t="s">
        <v>747</v>
      </c>
      <c r="F1301" s="56" t="s">
        <v>76</v>
      </c>
      <c r="G1301" s="56" t="s">
        <v>77</v>
      </c>
      <c r="H1301" s="56" t="s">
        <v>62</v>
      </c>
      <c r="I1301" s="56" t="s">
        <v>59</v>
      </c>
      <c r="J1301" s="56" t="s">
        <v>64</v>
      </c>
      <c r="K1301" s="56">
        <v>19.3</v>
      </c>
      <c r="L1301" s="56">
        <v>640</v>
      </c>
      <c r="M1301" s="56">
        <v>10.8</v>
      </c>
      <c r="N1301" s="56" t="s">
        <v>52</v>
      </c>
      <c r="O1301" s="56">
        <v>24.7</v>
      </c>
      <c r="P1301" s="56">
        <v>740</v>
      </c>
      <c r="Q1301" s="56">
        <v>1.3</v>
      </c>
      <c r="R1301" s="56" t="s">
        <v>53</v>
      </c>
      <c r="S1301" s="56">
        <v>3.5</v>
      </c>
      <c r="T1301" s="56" t="s">
        <v>53</v>
      </c>
      <c r="U1301" s="56">
        <v>2.2999999999999998</v>
      </c>
      <c r="V1301" s="56" t="s">
        <v>53</v>
      </c>
      <c r="W1301" s="56">
        <v>6.5</v>
      </c>
      <c r="X1301" s="56" t="s">
        <v>53</v>
      </c>
      <c r="Y1301" s="56">
        <v>2</v>
      </c>
      <c r="Z1301" s="56" t="s">
        <v>53</v>
      </c>
      <c r="AA1301" s="56">
        <v>9.1999999999999993</v>
      </c>
      <c r="AB1301" s="56" t="s">
        <v>53</v>
      </c>
      <c r="AC1301" s="56">
        <v>30.1</v>
      </c>
      <c r="AD1301" s="56" t="s">
        <v>53</v>
      </c>
      <c r="AF1301" s="56">
        <v>640</v>
      </c>
      <c r="AH1301" s="56">
        <v>701</v>
      </c>
      <c r="AI1301" s="56" t="s">
        <v>2148</v>
      </c>
      <c r="AJ1301" s="56">
        <v>740</v>
      </c>
      <c r="AL1301" s="56">
        <v>801</v>
      </c>
      <c r="AM1301" s="56" t="s">
        <v>2148</v>
      </c>
      <c r="AN1301" s="56">
        <v>801</v>
      </c>
      <c r="AO1301" s="56" t="s">
        <v>2148</v>
      </c>
      <c r="AP1301" s="56">
        <v>801</v>
      </c>
      <c r="AQ1301" s="56" t="s">
        <v>2148</v>
      </c>
      <c r="AR1301" s="56">
        <v>801</v>
      </c>
      <c r="AS1301" s="56" t="s">
        <v>2148</v>
      </c>
      <c r="AT1301" s="56">
        <v>801</v>
      </c>
      <c r="AU1301" s="56" t="s">
        <v>2148</v>
      </c>
      <c r="AV1301" s="56">
        <v>801</v>
      </c>
      <c r="AW1301" s="56" t="s">
        <v>2148</v>
      </c>
      <c r="AX1301" s="56">
        <v>801</v>
      </c>
      <c r="AY1301" s="56" t="s">
        <v>2148</v>
      </c>
      <c r="AZ1301" s="56">
        <v>1300.5</v>
      </c>
    </row>
    <row r="1302" spans="1:55" ht="16" x14ac:dyDescent="0.2">
      <c r="A1302" s="56">
        <v>1301</v>
      </c>
      <c r="B1302" s="56" t="s">
        <v>56</v>
      </c>
      <c r="C1302" s="56" t="s">
        <v>56</v>
      </c>
      <c r="D1302" s="56" t="s">
        <v>247</v>
      </c>
      <c r="E1302" s="56" t="s">
        <v>223</v>
      </c>
      <c r="F1302" s="56" t="s">
        <v>69</v>
      </c>
      <c r="G1302" s="56" t="s">
        <v>77</v>
      </c>
      <c r="H1302" s="56" t="s">
        <v>88</v>
      </c>
      <c r="I1302" s="56" t="s">
        <v>50</v>
      </c>
      <c r="J1302" s="56" t="s">
        <v>64</v>
      </c>
      <c r="K1302" s="56">
        <v>5.8</v>
      </c>
      <c r="L1302" s="56" t="s">
        <v>52</v>
      </c>
      <c r="M1302" s="56">
        <v>10.7</v>
      </c>
      <c r="N1302" s="56" t="s">
        <v>52</v>
      </c>
      <c r="O1302" s="56">
        <v>10.5</v>
      </c>
      <c r="P1302" s="56" t="s">
        <v>53</v>
      </c>
      <c r="Q1302" s="56">
        <v>8.1999999999999993</v>
      </c>
      <c r="R1302" s="56" t="s">
        <v>53</v>
      </c>
      <c r="S1302" s="56">
        <v>4</v>
      </c>
      <c r="T1302" s="56" t="s">
        <v>53</v>
      </c>
      <c r="U1302" s="56">
        <v>5.6</v>
      </c>
      <c r="V1302" s="56" t="s">
        <v>53</v>
      </c>
      <c r="W1302" s="56">
        <v>10.1</v>
      </c>
      <c r="X1302" s="56" t="s">
        <v>53</v>
      </c>
      <c r="Y1302" s="56">
        <v>46.5</v>
      </c>
      <c r="Z1302" s="56" t="s">
        <v>53</v>
      </c>
      <c r="AA1302" s="56">
        <v>5.0999999999999996</v>
      </c>
      <c r="AB1302" s="56" t="s">
        <v>53</v>
      </c>
      <c r="AC1302" s="56">
        <v>42.1</v>
      </c>
      <c r="AD1302" s="56" t="s">
        <v>53</v>
      </c>
      <c r="AF1302" s="56">
        <v>701</v>
      </c>
      <c r="AG1302" s="56" t="s">
        <v>2148</v>
      </c>
      <c r="AH1302" s="56">
        <v>701</v>
      </c>
      <c r="AI1302" s="56" t="s">
        <v>2148</v>
      </c>
      <c r="AJ1302" s="56">
        <v>801</v>
      </c>
      <c r="AK1302" s="56" t="s">
        <v>2148</v>
      </c>
      <c r="AL1302" s="56">
        <v>801</v>
      </c>
      <c r="AM1302" s="56" t="s">
        <v>2148</v>
      </c>
      <c r="AN1302" s="56">
        <v>801</v>
      </c>
      <c r="AO1302" s="56" t="s">
        <v>2148</v>
      </c>
      <c r="AP1302" s="56">
        <v>801</v>
      </c>
      <c r="AQ1302" s="56" t="s">
        <v>2148</v>
      </c>
      <c r="AR1302" s="56">
        <v>801</v>
      </c>
      <c r="AS1302" s="56" t="s">
        <v>2148</v>
      </c>
      <c r="AT1302" s="56">
        <v>801</v>
      </c>
      <c r="AU1302" s="56" t="s">
        <v>2148</v>
      </c>
      <c r="AV1302" s="56">
        <v>801</v>
      </c>
      <c r="AW1302" s="56" t="s">
        <v>2148</v>
      </c>
      <c r="AX1302" s="56">
        <v>801</v>
      </c>
      <c r="AY1302" s="56" t="s">
        <v>2148</v>
      </c>
      <c r="AZ1302" s="56">
        <v>1300.5</v>
      </c>
      <c r="BB1302" s="56">
        <v>1300.5</v>
      </c>
    </row>
    <row r="1303" spans="1:55" ht="16" x14ac:dyDescent="0.2">
      <c r="A1303" s="56">
        <v>1302</v>
      </c>
      <c r="B1303" s="56" t="s">
        <v>56</v>
      </c>
      <c r="C1303" s="56" t="s">
        <v>56</v>
      </c>
      <c r="D1303" s="56" t="s">
        <v>229</v>
      </c>
      <c r="E1303" s="56" t="s">
        <v>209</v>
      </c>
      <c r="F1303" s="56" t="s">
        <v>69</v>
      </c>
      <c r="G1303" s="56" t="s">
        <v>58</v>
      </c>
      <c r="H1303" s="56" t="s">
        <v>49</v>
      </c>
      <c r="I1303" s="56" t="s">
        <v>50</v>
      </c>
      <c r="J1303" s="56" t="s">
        <v>64</v>
      </c>
      <c r="K1303" s="56">
        <v>5.6</v>
      </c>
      <c r="L1303" s="56" t="s">
        <v>52</v>
      </c>
      <c r="M1303" s="56">
        <v>5</v>
      </c>
      <c r="N1303" s="56" t="s">
        <v>52</v>
      </c>
      <c r="O1303" s="56">
        <v>43.9</v>
      </c>
      <c r="P1303" s="56">
        <v>452</v>
      </c>
      <c r="Q1303" s="56">
        <v>9.3000000000000007</v>
      </c>
      <c r="R1303" s="56" t="s">
        <v>53</v>
      </c>
      <c r="S1303" s="56">
        <v>15.6</v>
      </c>
      <c r="T1303" s="56">
        <v>789</v>
      </c>
      <c r="U1303" s="56">
        <v>14.9</v>
      </c>
      <c r="V1303" s="56" t="s">
        <v>53</v>
      </c>
      <c r="W1303" s="56">
        <v>18.7</v>
      </c>
      <c r="X1303" s="56">
        <v>785</v>
      </c>
      <c r="Y1303" s="56">
        <v>28.5</v>
      </c>
      <c r="Z1303" s="56" t="s">
        <v>53</v>
      </c>
      <c r="AA1303" s="56">
        <v>2.5</v>
      </c>
      <c r="AB1303" s="56" t="s">
        <v>53</v>
      </c>
      <c r="AC1303" s="56">
        <v>15.7</v>
      </c>
      <c r="AD1303" s="56" t="s">
        <v>53</v>
      </c>
      <c r="AF1303" s="56">
        <v>701</v>
      </c>
      <c r="AG1303" s="56" t="s">
        <v>2148</v>
      </c>
      <c r="AH1303" s="56">
        <v>701</v>
      </c>
      <c r="AI1303" s="56" t="s">
        <v>2148</v>
      </c>
      <c r="AJ1303" s="56">
        <v>452</v>
      </c>
      <c r="AL1303" s="56">
        <v>801</v>
      </c>
      <c r="AM1303" s="56" t="s">
        <v>2148</v>
      </c>
      <c r="AN1303" s="56">
        <v>789</v>
      </c>
      <c r="AP1303" s="56">
        <v>801</v>
      </c>
      <c r="AQ1303" s="56" t="s">
        <v>2148</v>
      </c>
      <c r="AR1303" s="56">
        <v>785</v>
      </c>
      <c r="AT1303" s="56">
        <v>801</v>
      </c>
      <c r="AU1303" s="56" t="s">
        <v>2148</v>
      </c>
      <c r="AV1303" s="56">
        <v>801</v>
      </c>
      <c r="AW1303" s="56" t="s">
        <v>2148</v>
      </c>
      <c r="AX1303" s="56">
        <v>801</v>
      </c>
      <c r="AY1303" s="56" t="s">
        <v>2148</v>
      </c>
      <c r="AZ1303" s="56">
        <v>1300.5</v>
      </c>
      <c r="BB1303" s="56">
        <v>1300.5</v>
      </c>
    </row>
    <row r="1304" spans="1:55" ht="16" x14ac:dyDescent="0.2">
      <c r="A1304" s="56">
        <v>1303</v>
      </c>
      <c r="B1304" s="56" t="s">
        <v>56</v>
      </c>
      <c r="C1304" s="56" t="s">
        <v>56</v>
      </c>
      <c r="D1304" s="56" t="s">
        <v>569</v>
      </c>
      <c r="E1304" s="56" t="s">
        <v>216</v>
      </c>
      <c r="F1304" s="56" t="s">
        <v>69</v>
      </c>
      <c r="G1304" s="56" t="s">
        <v>77</v>
      </c>
      <c r="H1304" s="56" t="s">
        <v>49</v>
      </c>
      <c r="I1304" s="56" t="s">
        <v>50</v>
      </c>
      <c r="J1304" s="56" t="s">
        <v>64</v>
      </c>
      <c r="K1304" s="56">
        <v>8.6</v>
      </c>
      <c r="L1304" s="56" t="s">
        <v>52</v>
      </c>
      <c r="M1304" s="56">
        <v>6</v>
      </c>
      <c r="N1304" s="56" t="s">
        <v>52</v>
      </c>
      <c r="O1304" s="56">
        <v>22.2</v>
      </c>
      <c r="P1304" s="56">
        <v>787</v>
      </c>
      <c r="Q1304" s="56">
        <v>7.5</v>
      </c>
      <c r="R1304" s="56" t="s">
        <v>53</v>
      </c>
      <c r="Y1304" s="56">
        <v>63.4</v>
      </c>
      <c r="Z1304" s="56">
        <v>645</v>
      </c>
      <c r="AA1304" s="56">
        <v>5.4</v>
      </c>
      <c r="AB1304" s="56" t="s">
        <v>53</v>
      </c>
      <c r="AF1304" s="56">
        <v>701</v>
      </c>
      <c r="AG1304" s="56" t="s">
        <v>2148</v>
      </c>
      <c r="AH1304" s="56">
        <v>701</v>
      </c>
      <c r="AI1304" s="56" t="s">
        <v>2148</v>
      </c>
      <c r="AJ1304" s="56">
        <v>787</v>
      </c>
      <c r="AL1304" s="56">
        <v>801</v>
      </c>
      <c r="AM1304" s="56" t="s">
        <v>2148</v>
      </c>
      <c r="AT1304" s="56">
        <v>645</v>
      </c>
      <c r="AV1304" s="56">
        <v>801</v>
      </c>
      <c r="AW1304" s="56" t="s">
        <v>2148</v>
      </c>
      <c r="AZ1304" s="56">
        <v>1300.5</v>
      </c>
      <c r="BB1304" s="56">
        <v>1300.5</v>
      </c>
    </row>
    <row r="1305" spans="1:55" ht="16" x14ac:dyDescent="0.2">
      <c r="A1305" s="56">
        <v>1304</v>
      </c>
      <c r="B1305" s="56" t="s">
        <v>56</v>
      </c>
      <c r="C1305" s="56" t="s">
        <v>65</v>
      </c>
      <c r="D1305" s="56" t="s">
        <v>790</v>
      </c>
      <c r="E1305" s="56" t="s">
        <v>495</v>
      </c>
      <c r="F1305" s="56" t="s">
        <v>47</v>
      </c>
      <c r="G1305" s="56" t="s">
        <v>58</v>
      </c>
      <c r="H1305" s="56" t="s">
        <v>62</v>
      </c>
      <c r="I1305" s="56" t="s">
        <v>59</v>
      </c>
      <c r="J1305" s="56" t="s">
        <v>64</v>
      </c>
      <c r="K1305" s="56">
        <v>11.2</v>
      </c>
      <c r="L1305" s="56" t="s">
        <v>52</v>
      </c>
      <c r="M1305" s="56">
        <v>24.9</v>
      </c>
      <c r="N1305" s="56">
        <v>539</v>
      </c>
      <c r="O1305" s="56">
        <v>23.2</v>
      </c>
      <c r="P1305" s="56">
        <v>770</v>
      </c>
      <c r="Q1305" s="56">
        <v>2.1</v>
      </c>
      <c r="R1305" s="56" t="s">
        <v>53</v>
      </c>
      <c r="S1305" s="56">
        <v>9.6999999999999993</v>
      </c>
      <c r="T1305" s="56" t="s">
        <v>53</v>
      </c>
      <c r="U1305" s="56">
        <v>3</v>
      </c>
      <c r="V1305" s="56" t="s">
        <v>53</v>
      </c>
      <c r="W1305" s="56">
        <v>7.3</v>
      </c>
      <c r="X1305" s="56" t="s">
        <v>53</v>
      </c>
      <c r="Y1305" s="56">
        <v>11.1</v>
      </c>
      <c r="Z1305" s="56" t="s">
        <v>53</v>
      </c>
      <c r="AA1305" s="56">
        <v>11.6</v>
      </c>
      <c r="AB1305" s="56" t="s">
        <v>53</v>
      </c>
      <c r="AC1305" s="56">
        <v>17.8</v>
      </c>
      <c r="AD1305" s="56" t="s">
        <v>53</v>
      </c>
      <c r="AF1305" s="56">
        <v>701</v>
      </c>
      <c r="AG1305" s="56" t="s">
        <v>2148</v>
      </c>
      <c r="AH1305" s="56">
        <v>539</v>
      </c>
      <c r="AJ1305" s="56">
        <v>770</v>
      </c>
      <c r="AL1305" s="56">
        <v>801</v>
      </c>
      <c r="AM1305" s="56" t="s">
        <v>2148</v>
      </c>
      <c r="AN1305" s="56">
        <v>801</v>
      </c>
      <c r="AO1305" s="56" t="s">
        <v>2148</v>
      </c>
      <c r="AP1305" s="56">
        <v>801</v>
      </c>
      <c r="AQ1305" s="56" t="s">
        <v>2148</v>
      </c>
      <c r="AR1305" s="56">
        <v>801</v>
      </c>
      <c r="AS1305" s="56" t="s">
        <v>2148</v>
      </c>
      <c r="AT1305" s="56">
        <v>801</v>
      </c>
      <c r="AU1305" s="56" t="s">
        <v>2148</v>
      </c>
      <c r="AV1305" s="56">
        <v>801</v>
      </c>
      <c r="AW1305" s="56" t="s">
        <v>2148</v>
      </c>
      <c r="AX1305" s="56">
        <v>801</v>
      </c>
      <c r="AY1305" s="56" t="s">
        <v>2148</v>
      </c>
      <c r="AZ1305" s="56">
        <v>1300.5</v>
      </c>
      <c r="BB1305" s="56">
        <v>1100.5</v>
      </c>
    </row>
    <row r="1306" spans="1:55" ht="16" x14ac:dyDescent="0.2">
      <c r="A1306" s="56">
        <v>1305</v>
      </c>
      <c r="B1306" s="56" t="s">
        <v>56</v>
      </c>
      <c r="C1306" s="56" t="s">
        <v>56</v>
      </c>
      <c r="D1306" s="56" t="s">
        <v>341</v>
      </c>
      <c r="E1306" s="56" t="s">
        <v>223</v>
      </c>
      <c r="F1306" s="56" t="s">
        <v>69</v>
      </c>
      <c r="G1306" s="56" t="s">
        <v>77</v>
      </c>
      <c r="H1306" s="56" t="s">
        <v>88</v>
      </c>
      <c r="I1306" s="56" t="s">
        <v>50</v>
      </c>
      <c r="J1306" s="56" t="s">
        <v>64</v>
      </c>
      <c r="K1306" s="56">
        <v>6.5</v>
      </c>
      <c r="L1306" s="56" t="s">
        <v>52</v>
      </c>
      <c r="M1306" s="56">
        <v>14.5</v>
      </c>
      <c r="N1306" s="56" t="s">
        <v>52</v>
      </c>
      <c r="O1306" s="56">
        <v>3.8</v>
      </c>
      <c r="P1306" s="56" t="s">
        <v>53</v>
      </c>
      <c r="Q1306" s="56">
        <v>10</v>
      </c>
      <c r="R1306" s="56" t="s">
        <v>53</v>
      </c>
      <c r="U1306" s="56">
        <v>8.6</v>
      </c>
      <c r="V1306" s="56" t="s">
        <v>53</v>
      </c>
      <c r="W1306" s="56">
        <v>6.6</v>
      </c>
      <c r="X1306" s="56" t="s">
        <v>53</v>
      </c>
      <c r="Y1306" s="56">
        <v>49.3</v>
      </c>
      <c r="Z1306" s="56" t="s">
        <v>53</v>
      </c>
      <c r="AA1306" s="56">
        <v>5.3</v>
      </c>
      <c r="AB1306" s="56" t="s">
        <v>53</v>
      </c>
      <c r="AC1306" s="56">
        <v>22.7</v>
      </c>
      <c r="AD1306" s="56" t="s">
        <v>53</v>
      </c>
      <c r="AF1306" s="56">
        <v>701</v>
      </c>
      <c r="AG1306" s="56" t="s">
        <v>2148</v>
      </c>
      <c r="AH1306" s="56">
        <v>701</v>
      </c>
      <c r="AI1306" s="56" t="s">
        <v>2148</v>
      </c>
      <c r="AJ1306" s="56">
        <v>801</v>
      </c>
      <c r="AK1306" s="56" t="s">
        <v>2148</v>
      </c>
      <c r="AL1306" s="56">
        <v>801</v>
      </c>
      <c r="AM1306" s="56" t="s">
        <v>2148</v>
      </c>
      <c r="AP1306" s="56">
        <v>801</v>
      </c>
      <c r="AQ1306" s="56" t="s">
        <v>2148</v>
      </c>
      <c r="AR1306" s="56">
        <v>801</v>
      </c>
      <c r="AS1306" s="56" t="s">
        <v>2148</v>
      </c>
      <c r="AT1306" s="56">
        <v>801</v>
      </c>
      <c r="AU1306" s="56" t="s">
        <v>2148</v>
      </c>
      <c r="AV1306" s="56">
        <v>801</v>
      </c>
      <c r="AW1306" s="56" t="s">
        <v>2148</v>
      </c>
      <c r="AX1306" s="56">
        <v>801</v>
      </c>
      <c r="AY1306" s="56" t="s">
        <v>2148</v>
      </c>
      <c r="AZ1306" s="56">
        <v>1300.5</v>
      </c>
      <c r="BB1306" s="56">
        <v>1300.5</v>
      </c>
    </row>
    <row r="1307" spans="1:55" ht="16" x14ac:dyDescent="0.2">
      <c r="A1307" s="56">
        <v>1306</v>
      </c>
      <c r="B1307" s="56" t="s">
        <v>56</v>
      </c>
      <c r="C1307" s="56" t="s">
        <v>65</v>
      </c>
      <c r="D1307" s="56" t="s">
        <v>230</v>
      </c>
      <c r="E1307" s="56" t="s">
        <v>68</v>
      </c>
      <c r="F1307" s="56" t="s">
        <v>69</v>
      </c>
      <c r="G1307" s="56" t="s">
        <v>84</v>
      </c>
      <c r="H1307" s="56" t="s">
        <v>62</v>
      </c>
      <c r="I1307" s="56" t="s">
        <v>50</v>
      </c>
      <c r="J1307" s="56" t="s">
        <v>64</v>
      </c>
      <c r="K1307" s="56">
        <v>5.6</v>
      </c>
      <c r="L1307" s="56" t="s">
        <v>52</v>
      </c>
      <c r="M1307" s="56">
        <v>14.9</v>
      </c>
      <c r="N1307" s="56" t="s">
        <v>52</v>
      </c>
      <c r="O1307" s="56">
        <v>48.4</v>
      </c>
      <c r="P1307" s="56">
        <v>401</v>
      </c>
      <c r="Q1307" s="56">
        <v>1.2</v>
      </c>
      <c r="R1307" s="56" t="s">
        <v>53</v>
      </c>
      <c r="S1307" s="56">
        <v>2.1</v>
      </c>
      <c r="T1307" s="56" t="s">
        <v>53</v>
      </c>
      <c r="U1307" s="56">
        <v>4.5999999999999996</v>
      </c>
      <c r="V1307" s="56" t="s">
        <v>53</v>
      </c>
      <c r="W1307" s="56">
        <v>9.3000000000000007</v>
      </c>
      <c r="X1307" s="56" t="s">
        <v>53</v>
      </c>
      <c r="Y1307" s="56">
        <v>21.8</v>
      </c>
      <c r="Z1307" s="56" t="s">
        <v>53</v>
      </c>
      <c r="AA1307" s="56">
        <v>53.7</v>
      </c>
      <c r="AB1307" s="56">
        <v>312</v>
      </c>
      <c r="AC1307" s="56">
        <v>14.3</v>
      </c>
      <c r="AD1307" s="56" t="s">
        <v>53</v>
      </c>
      <c r="AF1307" s="56">
        <v>701</v>
      </c>
      <c r="AG1307" s="56" t="s">
        <v>2148</v>
      </c>
      <c r="AH1307" s="56">
        <v>701</v>
      </c>
      <c r="AI1307" s="56" t="s">
        <v>2148</v>
      </c>
      <c r="AJ1307" s="56">
        <v>401</v>
      </c>
      <c r="AL1307" s="56">
        <v>801</v>
      </c>
      <c r="AM1307" s="56" t="s">
        <v>2148</v>
      </c>
      <c r="AN1307" s="56">
        <v>801</v>
      </c>
      <c r="AO1307" s="56" t="s">
        <v>2148</v>
      </c>
      <c r="AP1307" s="56">
        <v>801</v>
      </c>
      <c r="AQ1307" s="56" t="s">
        <v>2148</v>
      </c>
      <c r="AR1307" s="56">
        <v>801</v>
      </c>
      <c r="AS1307" s="56" t="s">
        <v>2148</v>
      </c>
      <c r="AT1307" s="56">
        <v>801</v>
      </c>
      <c r="AU1307" s="56" t="s">
        <v>2148</v>
      </c>
      <c r="AV1307" s="56">
        <v>312</v>
      </c>
      <c r="AX1307" s="56">
        <v>801</v>
      </c>
      <c r="AY1307" s="56" t="s">
        <v>2148</v>
      </c>
      <c r="AZ1307" s="56">
        <v>1300.5</v>
      </c>
      <c r="BB1307" s="56">
        <v>1100.5</v>
      </c>
    </row>
    <row r="1308" spans="1:55" ht="16" x14ac:dyDescent="0.2">
      <c r="A1308" s="56">
        <v>1307</v>
      </c>
      <c r="B1308" s="56" t="s">
        <v>56</v>
      </c>
      <c r="C1308" s="56" t="s">
        <v>65</v>
      </c>
      <c r="D1308" s="56" t="s">
        <v>98</v>
      </c>
      <c r="E1308" s="56" t="s">
        <v>80</v>
      </c>
      <c r="F1308" s="56" t="s">
        <v>69</v>
      </c>
      <c r="G1308" s="56" t="s">
        <v>77</v>
      </c>
      <c r="H1308" s="56" t="s">
        <v>49</v>
      </c>
      <c r="I1308" s="56" t="s">
        <v>63</v>
      </c>
      <c r="J1308" s="56" t="s">
        <v>64</v>
      </c>
      <c r="K1308" s="56">
        <v>3.4</v>
      </c>
      <c r="L1308" s="56" t="s">
        <v>52</v>
      </c>
      <c r="M1308" s="56">
        <v>3.9</v>
      </c>
      <c r="N1308" s="56" t="s">
        <v>52</v>
      </c>
      <c r="O1308" s="56">
        <v>6.4</v>
      </c>
      <c r="P1308" s="56" t="s">
        <v>53</v>
      </c>
      <c r="Q1308" s="56">
        <v>4.4000000000000004</v>
      </c>
      <c r="R1308" s="56" t="s">
        <v>53</v>
      </c>
      <c r="S1308" s="56">
        <v>51.5</v>
      </c>
      <c r="T1308" s="56">
        <v>431</v>
      </c>
      <c r="U1308" s="56">
        <v>93.4</v>
      </c>
      <c r="V1308" s="56">
        <v>140</v>
      </c>
      <c r="W1308" s="56">
        <v>93.9</v>
      </c>
      <c r="X1308" s="56">
        <v>116</v>
      </c>
      <c r="Y1308" s="56">
        <v>16.8</v>
      </c>
      <c r="Z1308" s="56" t="s">
        <v>53</v>
      </c>
      <c r="AA1308" s="56">
        <v>5.9</v>
      </c>
      <c r="AB1308" s="56" t="s">
        <v>53</v>
      </c>
      <c r="AC1308" s="56">
        <v>19</v>
      </c>
      <c r="AD1308" s="56" t="s">
        <v>53</v>
      </c>
      <c r="AF1308" s="56">
        <v>701</v>
      </c>
      <c r="AG1308" s="56" t="s">
        <v>2148</v>
      </c>
      <c r="AH1308" s="56">
        <v>701</v>
      </c>
      <c r="AI1308" s="56" t="s">
        <v>2148</v>
      </c>
      <c r="AJ1308" s="56">
        <v>801</v>
      </c>
      <c r="AK1308" s="56" t="s">
        <v>2148</v>
      </c>
      <c r="AL1308" s="56">
        <v>801</v>
      </c>
      <c r="AM1308" s="56" t="s">
        <v>2148</v>
      </c>
      <c r="AN1308" s="56">
        <v>431</v>
      </c>
      <c r="AP1308" s="56">
        <v>140</v>
      </c>
      <c r="AR1308" s="56">
        <v>116</v>
      </c>
      <c r="AT1308" s="56">
        <v>801</v>
      </c>
      <c r="AU1308" s="56" t="s">
        <v>2148</v>
      </c>
      <c r="AV1308" s="56">
        <v>801</v>
      </c>
      <c r="AW1308" s="56" t="s">
        <v>2148</v>
      </c>
      <c r="AX1308" s="56">
        <v>801</v>
      </c>
      <c r="AY1308" s="56" t="s">
        <v>2148</v>
      </c>
      <c r="AZ1308" s="56">
        <v>1300.5</v>
      </c>
      <c r="BB1308" s="56">
        <v>1100.5</v>
      </c>
    </row>
    <row r="1309" spans="1:55" ht="16" x14ac:dyDescent="0.2">
      <c r="A1309" s="56">
        <v>1308</v>
      </c>
      <c r="B1309" s="56" t="s">
        <v>56</v>
      </c>
      <c r="C1309" s="56" t="s">
        <v>55</v>
      </c>
      <c r="D1309" s="56" t="s">
        <v>99</v>
      </c>
      <c r="E1309" s="56" t="s">
        <v>100</v>
      </c>
      <c r="F1309" s="56" t="s">
        <v>101</v>
      </c>
      <c r="G1309" s="56" t="s">
        <v>58</v>
      </c>
      <c r="H1309" s="56" t="s">
        <v>82</v>
      </c>
      <c r="I1309" s="56" t="s">
        <v>59</v>
      </c>
      <c r="J1309" s="56" t="s">
        <v>51</v>
      </c>
      <c r="K1309" s="56">
        <v>3.4</v>
      </c>
      <c r="L1309" s="56" t="s">
        <v>52</v>
      </c>
      <c r="M1309" s="56">
        <v>5.9</v>
      </c>
      <c r="N1309" s="56" t="s">
        <v>52</v>
      </c>
      <c r="O1309" s="56">
        <v>6.3</v>
      </c>
      <c r="P1309" s="56" t="s">
        <v>53</v>
      </c>
      <c r="Q1309" s="56">
        <v>10.199999999999999</v>
      </c>
      <c r="R1309" s="56" t="s">
        <v>53</v>
      </c>
      <c r="S1309" s="56">
        <v>53.7</v>
      </c>
      <c r="T1309" s="56">
        <v>421</v>
      </c>
      <c r="U1309" s="56">
        <v>21.9</v>
      </c>
      <c r="V1309" s="56">
        <v>700</v>
      </c>
      <c r="W1309" s="56">
        <v>28</v>
      </c>
      <c r="X1309" s="56">
        <v>637</v>
      </c>
      <c r="Y1309" s="56">
        <v>11.5</v>
      </c>
      <c r="Z1309" s="56" t="s">
        <v>53</v>
      </c>
      <c r="AA1309" s="56">
        <v>1.7</v>
      </c>
      <c r="AB1309" s="56" t="s">
        <v>53</v>
      </c>
      <c r="AC1309" s="56">
        <v>34.1</v>
      </c>
      <c r="AD1309" s="56" t="s">
        <v>53</v>
      </c>
      <c r="AF1309" s="56">
        <v>701</v>
      </c>
      <c r="AG1309" s="56" t="s">
        <v>2148</v>
      </c>
      <c r="AH1309" s="56">
        <v>701</v>
      </c>
      <c r="AI1309" s="56" t="s">
        <v>2148</v>
      </c>
      <c r="AJ1309" s="56">
        <v>801</v>
      </c>
      <c r="AK1309" s="56" t="s">
        <v>2148</v>
      </c>
      <c r="AL1309" s="56">
        <v>801</v>
      </c>
      <c r="AM1309" s="56" t="s">
        <v>2148</v>
      </c>
      <c r="AN1309" s="56">
        <v>421</v>
      </c>
      <c r="AP1309" s="56">
        <v>700</v>
      </c>
      <c r="AR1309" s="56">
        <v>637</v>
      </c>
      <c r="AT1309" s="56">
        <v>801</v>
      </c>
      <c r="AU1309" s="56" t="s">
        <v>2148</v>
      </c>
      <c r="AV1309" s="56">
        <v>801</v>
      </c>
      <c r="AW1309" s="56" t="s">
        <v>2148</v>
      </c>
      <c r="AX1309" s="56">
        <v>801</v>
      </c>
      <c r="AY1309" s="56" t="s">
        <v>2148</v>
      </c>
      <c r="AZ1309" s="56">
        <v>1300.5</v>
      </c>
      <c r="BB1309" s="56">
        <v>1401</v>
      </c>
      <c r="BC1309" s="56" t="s">
        <v>2148</v>
      </c>
    </row>
    <row r="1310" spans="1:55" ht="16" x14ac:dyDescent="0.2">
      <c r="A1310" s="56">
        <v>1309</v>
      </c>
      <c r="B1310" s="56" t="s">
        <v>56</v>
      </c>
      <c r="D1310" s="56" t="s">
        <v>922</v>
      </c>
      <c r="E1310" s="56" t="s">
        <v>438</v>
      </c>
      <c r="F1310" s="56" t="s">
        <v>76</v>
      </c>
      <c r="G1310" s="56" t="s">
        <v>58</v>
      </c>
      <c r="H1310" s="56" t="s">
        <v>49</v>
      </c>
      <c r="I1310" s="56" t="s">
        <v>59</v>
      </c>
      <c r="J1310" s="56" t="s">
        <v>103</v>
      </c>
      <c r="K1310" s="56">
        <v>13.4</v>
      </c>
      <c r="L1310" s="56" t="s">
        <v>52</v>
      </c>
      <c r="M1310" s="56">
        <v>4</v>
      </c>
      <c r="N1310" s="56" t="s">
        <v>52</v>
      </c>
      <c r="O1310" s="56">
        <v>8</v>
      </c>
      <c r="P1310" s="56" t="s">
        <v>53</v>
      </c>
      <c r="Q1310" s="56">
        <v>11.8</v>
      </c>
      <c r="R1310" s="56" t="s">
        <v>53</v>
      </c>
      <c r="S1310" s="56">
        <v>74.2</v>
      </c>
      <c r="T1310" s="56">
        <v>318</v>
      </c>
      <c r="U1310" s="56">
        <v>1.6</v>
      </c>
      <c r="V1310" s="56" t="s">
        <v>53</v>
      </c>
      <c r="W1310" s="56">
        <v>5.9</v>
      </c>
      <c r="X1310" s="56" t="s">
        <v>53</v>
      </c>
      <c r="Y1310" s="56">
        <v>33.5</v>
      </c>
      <c r="Z1310" s="56" t="s">
        <v>53</v>
      </c>
      <c r="AA1310" s="56">
        <v>5.9</v>
      </c>
      <c r="AB1310" s="56" t="s">
        <v>53</v>
      </c>
      <c r="AC1310" s="56">
        <v>17.3</v>
      </c>
      <c r="AD1310" s="56" t="s">
        <v>53</v>
      </c>
      <c r="AF1310" s="56">
        <v>701</v>
      </c>
      <c r="AG1310" s="56" t="s">
        <v>2148</v>
      </c>
      <c r="AH1310" s="56">
        <v>701</v>
      </c>
      <c r="AI1310" s="56" t="s">
        <v>2148</v>
      </c>
      <c r="AJ1310" s="56">
        <v>801</v>
      </c>
      <c r="AK1310" s="56" t="s">
        <v>2148</v>
      </c>
      <c r="AL1310" s="56">
        <v>801</v>
      </c>
      <c r="AM1310" s="56" t="s">
        <v>2148</v>
      </c>
      <c r="AN1310" s="56">
        <v>318</v>
      </c>
      <c r="AP1310" s="56">
        <v>801</v>
      </c>
      <c r="AQ1310" s="56" t="s">
        <v>2148</v>
      </c>
      <c r="AR1310" s="56">
        <v>801</v>
      </c>
      <c r="AS1310" s="56" t="s">
        <v>2148</v>
      </c>
      <c r="AT1310" s="56">
        <v>801</v>
      </c>
      <c r="AU1310" s="56" t="s">
        <v>2148</v>
      </c>
      <c r="AV1310" s="56">
        <v>801</v>
      </c>
      <c r="AW1310" s="56" t="s">
        <v>2148</v>
      </c>
      <c r="AX1310" s="56">
        <v>801</v>
      </c>
      <c r="AY1310" s="56" t="s">
        <v>2148</v>
      </c>
      <c r="AZ1310" s="56">
        <v>1300.5</v>
      </c>
    </row>
    <row r="1311" spans="1:55" ht="16" x14ac:dyDescent="0.2">
      <c r="A1311" s="56">
        <v>1310</v>
      </c>
      <c r="B1311" s="56" t="s">
        <v>56</v>
      </c>
      <c r="C1311" s="56" t="s">
        <v>56</v>
      </c>
      <c r="D1311" s="56" t="s">
        <v>887</v>
      </c>
      <c r="E1311" s="56" t="s">
        <v>91</v>
      </c>
      <c r="F1311" s="56" t="s">
        <v>76</v>
      </c>
      <c r="G1311" s="56" t="s">
        <v>77</v>
      </c>
      <c r="H1311" s="56" t="s">
        <v>82</v>
      </c>
      <c r="I1311" s="56" t="s">
        <v>59</v>
      </c>
      <c r="J1311" s="56" t="s">
        <v>51</v>
      </c>
      <c r="K1311" s="56">
        <v>12.8</v>
      </c>
      <c r="L1311" s="56" t="s">
        <v>52</v>
      </c>
      <c r="M1311" s="56">
        <v>9</v>
      </c>
      <c r="N1311" s="56" t="s">
        <v>52</v>
      </c>
      <c r="O1311" s="56">
        <v>18.100000000000001</v>
      </c>
      <c r="P1311" s="56" t="s">
        <v>53</v>
      </c>
      <c r="Q1311" s="56">
        <v>5.4</v>
      </c>
      <c r="R1311" s="56" t="s">
        <v>53</v>
      </c>
      <c r="S1311" s="56">
        <v>7.7</v>
      </c>
      <c r="T1311" s="56" t="s">
        <v>53</v>
      </c>
      <c r="U1311" s="56">
        <v>5.3</v>
      </c>
      <c r="V1311" s="56" t="s">
        <v>53</v>
      </c>
      <c r="W1311" s="56">
        <v>4.2</v>
      </c>
      <c r="X1311" s="56" t="s">
        <v>53</v>
      </c>
      <c r="Y1311" s="56">
        <v>28.8</v>
      </c>
      <c r="Z1311" s="56" t="s">
        <v>53</v>
      </c>
      <c r="AA1311" s="56">
        <v>3.4</v>
      </c>
      <c r="AB1311" s="56" t="s">
        <v>53</v>
      </c>
      <c r="AC1311" s="56">
        <v>34.4</v>
      </c>
      <c r="AD1311" s="56" t="s">
        <v>53</v>
      </c>
      <c r="AF1311" s="56">
        <v>701</v>
      </c>
      <c r="AG1311" s="56" t="s">
        <v>2148</v>
      </c>
      <c r="AH1311" s="56">
        <v>701</v>
      </c>
      <c r="AI1311" s="56" t="s">
        <v>2148</v>
      </c>
      <c r="AJ1311" s="56">
        <v>801</v>
      </c>
      <c r="AK1311" s="56" t="s">
        <v>2148</v>
      </c>
      <c r="AL1311" s="56">
        <v>801</v>
      </c>
      <c r="AM1311" s="56" t="s">
        <v>2148</v>
      </c>
      <c r="AN1311" s="56">
        <v>801</v>
      </c>
      <c r="AO1311" s="56" t="s">
        <v>2148</v>
      </c>
      <c r="AP1311" s="56">
        <v>801</v>
      </c>
      <c r="AQ1311" s="56" t="s">
        <v>2148</v>
      </c>
      <c r="AR1311" s="56">
        <v>801</v>
      </c>
      <c r="AS1311" s="56" t="s">
        <v>2148</v>
      </c>
      <c r="AT1311" s="56">
        <v>801</v>
      </c>
      <c r="AU1311" s="56" t="s">
        <v>2148</v>
      </c>
      <c r="AV1311" s="56">
        <v>801</v>
      </c>
      <c r="AW1311" s="56" t="s">
        <v>2148</v>
      </c>
      <c r="AX1311" s="56">
        <v>801</v>
      </c>
      <c r="AY1311" s="56" t="s">
        <v>2148</v>
      </c>
      <c r="AZ1311" s="56">
        <v>1300.5</v>
      </c>
      <c r="BB1311" s="56">
        <v>1300.5</v>
      </c>
    </row>
    <row r="1312" spans="1:55" ht="16" x14ac:dyDescent="0.2">
      <c r="A1312" s="56">
        <v>1311</v>
      </c>
      <c r="B1312" s="56" t="s">
        <v>56</v>
      </c>
      <c r="C1312" s="56" t="s">
        <v>65</v>
      </c>
      <c r="D1312" s="56" t="s">
        <v>214</v>
      </c>
      <c r="E1312" s="56" t="s">
        <v>91</v>
      </c>
      <c r="F1312" s="56" t="s">
        <v>76</v>
      </c>
      <c r="G1312" s="56" t="s">
        <v>58</v>
      </c>
      <c r="H1312" s="56" t="s">
        <v>88</v>
      </c>
      <c r="I1312" s="56" t="s">
        <v>50</v>
      </c>
      <c r="J1312" s="56" t="s">
        <v>64</v>
      </c>
      <c r="K1312" s="56">
        <v>5.4</v>
      </c>
      <c r="L1312" s="56" t="s">
        <v>52</v>
      </c>
      <c r="M1312" s="56">
        <v>3.2</v>
      </c>
      <c r="N1312" s="56" t="s">
        <v>52</v>
      </c>
      <c r="O1312" s="56">
        <v>70.099999999999994</v>
      </c>
      <c r="P1312" s="56">
        <v>231</v>
      </c>
      <c r="Q1312" s="56">
        <v>10.199999999999999</v>
      </c>
      <c r="R1312" s="56" t="s">
        <v>53</v>
      </c>
      <c r="S1312" s="56">
        <v>3.3</v>
      </c>
      <c r="T1312" s="56" t="s">
        <v>53</v>
      </c>
      <c r="U1312" s="56">
        <v>3.8</v>
      </c>
      <c r="V1312" s="56" t="s">
        <v>53</v>
      </c>
      <c r="W1312" s="56">
        <v>7.8</v>
      </c>
      <c r="X1312" s="56" t="s">
        <v>53</v>
      </c>
      <c r="Y1312" s="56">
        <v>18.2</v>
      </c>
      <c r="Z1312" s="56" t="s">
        <v>53</v>
      </c>
      <c r="AA1312" s="56">
        <v>6.4</v>
      </c>
      <c r="AB1312" s="56" t="s">
        <v>53</v>
      </c>
      <c r="AC1312" s="56">
        <v>23.3</v>
      </c>
      <c r="AD1312" s="56" t="s">
        <v>53</v>
      </c>
      <c r="AF1312" s="56">
        <v>701</v>
      </c>
      <c r="AG1312" s="56" t="s">
        <v>2148</v>
      </c>
      <c r="AH1312" s="56">
        <v>701</v>
      </c>
      <c r="AI1312" s="56" t="s">
        <v>2148</v>
      </c>
      <c r="AJ1312" s="56">
        <v>231</v>
      </c>
      <c r="AL1312" s="56">
        <v>801</v>
      </c>
      <c r="AM1312" s="56" t="s">
        <v>2148</v>
      </c>
      <c r="AN1312" s="56">
        <v>801</v>
      </c>
      <c r="AO1312" s="56" t="s">
        <v>2148</v>
      </c>
      <c r="AP1312" s="56">
        <v>801</v>
      </c>
      <c r="AQ1312" s="56" t="s">
        <v>2148</v>
      </c>
      <c r="AR1312" s="56">
        <v>801</v>
      </c>
      <c r="AS1312" s="56" t="s">
        <v>2148</v>
      </c>
      <c r="AT1312" s="56">
        <v>801</v>
      </c>
      <c r="AU1312" s="56" t="s">
        <v>2148</v>
      </c>
      <c r="AV1312" s="56">
        <v>801</v>
      </c>
      <c r="AW1312" s="56" t="s">
        <v>2148</v>
      </c>
      <c r="AX1312" s="56">
        <v>801</v>
      </c>
      <c r="AY1312" s="56" t="s">
        <v>2148</v>
      </c>
      <c r="AZ1312" s="56">
        <v>1300.5</v>
      </c>
      <c r="BB1312" s="56">
        <v>1100.5</v>
      </c>
    </row>
    <row r="1313" spans="1:54" ht="16" x14ac:dyDescent="0.2">
      <c r="A1313" s="56">
        <v>1312</v>
      </c>
      <c r="B1313" s="56" t="s">
        <v>56</v>
      </c>
      <c r="C1313" s="56" t="s">
        <v>56</v>
      </c>
      <c r="D1313" s="56" t="s">
        <v>285</v>
      </c>
      <c r="E1313" s="56" t="s">
        <v>209</v>
      </c>
      <c r="F1313" s="56" t="s">
        <v>69</v>
      </c>
      <c r="G1313" s="56" t="s">
        <v>58</v>
      </c>
      <c r="H1313" s="56" t="s">
        <v>49</v>
      </c>
      <c r="I1313" s="56" t="s">
        <v>59</v>
      </c>
      <c r="J1313" s="56" t="s">
        <v>64</v>
      </c>
      <c r="K1313" s="56">
        <v>6.1</v>
      </c>
      <c r="L1313" s="56" t="s">
        <v>52</v>
      </c>
      <c r="M1313" s="56">
        <v>10.3</v>
      </c>
      <c r="N1313" s="56" t="s">
        <v>52</v>
      </c>
      <c r="O1313" s="56">
        <v>13.6</v>
      </c>
      <c r="P1313" s="56" t="s">
        <v>53</v>
      </c>
      <c r="Q1313" s="56">
        <v>11.1</v>
      </c>
      <c r="R1313" s="56" t="s">
        <v>53</v>
      </c>
      <c r="S1313" s="56">
        <v>33.1</v>
      </c>
      <c r="T1313" s="56">
        <v>552</v>
      </c>
      <c r="U1313" s="56">
        <v>30.7</v>
      </c>
      <c r="V1313" s="56">
        <v>583</v>
      </c>
      <c r="W1313" s="56">
        <v>35.5</v>
      </c>
      <c r="X1313" s="56">
        <v>542</v>
      </c>
      <c r="Y1313" s="56">
        <v>31.2</v>
      </c>
      <c r="Z1313" s="56" t="s">
        <v>53</v>
      </c>
      <c r="AA1313" s="56">
        <v>5.0999999999999996</v>
      </c>
      <c r="AB1313" s="56" t="s">
        <v>53</v>
      </c>
      <c r="AC1313" s="56">
        <v>26.2</v>
      </c>
      <c r="AD1313" s="56" t="s">
        <v>53</v>
      </c>
      <c r="AF1313" s="56">
        <v>701</v>
      </c>
      <c r="AG1313" s="56" t="s">
        <v>2148</v>
      </c>
      <c r="AH1313" s="56">
        <v>701</v>
      </c>
      <c r="AI1313" s="56" t="s">
        <v>2148</v>
      </c>
      <c r="AJ1313" s="56">
        <v>801</v>
      </c>
      <c r="AK1313" s="56" t="s">
        <v>2148</v>
      </c>
      <c r="AL1313" s="56">
        <v>801</v>
      </c>
      <c r="AM1313" s="56" t="s">
        <v>2148</v>
      </c>
      <c r="AN1313" s="56">
        <v>552</v>
      </c>
      <c r="AP1313" s="56">
        <v>583</v>
      </c>
      <c r="AR1313" s="56">
        <v>542</v>
      </c>
      <c r="AT1313" s="56">
        <v>801</v>
      </c>
      <c r="AU1313" s="56" t="s">
        <v>2148</v>
      </c>
      <c r="AV1313" s="56">
        <v>801</v>
      </c>
      <c r="AW1313" s="56" t="s">
        <v>2148</v>
      </c>
      <c r="AX1313" s="56">
        <v>801</v>
      </c>
      <c r="AY1313" s="56" t="s">
        <v>2148</v>
      </c>
      <c r="AZ1313" s="56">
        <v>1300.5</v>
      </c>
      <c r="BB1313" s="56">
        <v>1300.5</v>
      </c>
    </row>
    <row r="1314" spans="1:54" ht="16" x14ac:dyDescent="0.2">
      <c r="A1314" s="56">
        <v>1313</v>
      </c>
      <c r="B1314" s="56" t="s">
        <v>56</v>
      </c>
      <c r="C1314" s="56" t="s">
        <v>56</v>
      </c>
      <c r="D1314" s="56" t="s">
        <v>606</v>
      </c>
      <c r="E1314" s="56" t="s">
        <v>223</v>
      </c>
      <c r="F1314" s="56" t="s">
        <v>69</v>
      </c>
      <c r="G1314" s="56" t="s">
        <v>77</v>
      </c>
      <c r="H1314" s="56" t="s">
        <v>82</v>
      </c>
      <c r="I1314" s="56" t="s">
        <v>59</v>
      </c>
      <c r="J1314" s="56" t="s">
        <v>64</v>
      </c>
      <c r="K1314" s="56">
        <v>9</v>
      </c>
      <c r="L1314" s="56" t="s">
        <v>52</v>
      </c>
      <c r="M1314" s="56">
        <v>10.199999999999999</v>
      </c>
      <c r="N1314" s="56" t="s">
        <v>52</v>
      </c>
      <c r="O1314" s="56">
        <v>8.4</v>
      </c>
      <c r="P1314" s="56" t="s">
        <v>53</v>
      </c>
      <c r="Q1314" s="56">
        <v>7.1</v>
      </c>
      <c r="R1314" s="56" t="s">
        <v>53</v>
      </c>
      <c r="S1314" s="56">
        <v>5</v>
      </c>
      <c r="T1314" s="56" t="s">
        <v>53</v>
      </c>
      <c r="U1314" s="56">
        <v>3.8</v>
      </c>
      <c r="V1314" s="56" t="s">
        <v>53</v>
      </c>
      <c r="W1314" s="56">
        <v>8.9</v>
      </c>
      <c r="X1314" s="56" t="s">
        <v>53</v>
      </c>
      <c r="Y1314" s="56">
        <v>69.599999999999994</v>
      </c>
      <c r="Z1314" s="56">
        <v>538</v>
      </c>
      <c r="AA1314" s="56">
        <v>5.3</v>
      </c>
      <c r="AB1314" s="56" t="s">
        <v>53</v>
      </c>
      <c r="AC1314" s="56">
        <v>32.200000000000003</v>
      </c>
      <c r="AD1314" s="56" t="s">
        <v>53</v>
      </c>
      <c r="AF1314" s="56">
        <v>701</v>
      </c>
      <c r="AG1314" s="56" t="s">
        <v>2148</v>
      </c>
      <c r="AH1314" s="56">
        <v>701</v>
      </c>
      <c r="AI1314" s="56" t="s">
        <v>2148</v>
      </c>
      <c r="AJ1314" s="56">
        <v>801</v>
      </c>
      <c r="AK1314" s="56" t="s">
        <v>2148</v>
      </c>
      <c r="AL1314" s="56">
        <v>801</v>
      </c>
      <c r="AM1314" s="56" t="s">
        <v>2148</v>
      </c>
      <c r="AN1314" s="56">
        <v>801</v>
      </c>
      <c r="AO1314" s="56" t="s">
        <v>2148</v>
      </c>
      <c r="AP1314" s="56">
        <v>801</v>
      </c>
      <c r="AQ1314" s="56" t="s">
        <v>2148</v>
      </c>
      <c r="AR1314" s="56">
        <v>801</v>
      </c>
      <c r="AS1314" s="56" t="s">
        <v>2148</v>
      </c>
      <c r="AT1314" s="56">
        <v>538</v>
      </c>
      <c r="AV1314" s="56">
        <v>801</v>
      </c>
      <c r="AW1314" s="56" t="s">
        <v>2148</v>
      </c>
      <c r="AX1314" s="56">
        <v>801</v>
      </c>
      <c r="AY1314" s="56" t="s">
        <v>2148</v>
      </c>
      <c r="AZ1314" s="56">
        <v>1300.5</v>
      </c>
      <c r="BB1314" s="56">
        <v>1300.5</v>
      </c>
    </row>
    <row r="1315" spans="1:54" ht="16" x14ac:dyDescent="0.2">
      <c r="A1315" s="56">
        <v>1314</v>
      </c>
      <c r="B1315" s="56" t="s">
        <v>56</v>
      </c>
      <c r="C1315" s="56" t="s">
        <v>56</v>
      </c>
      <c r="D1315" s="56" t="s">
        <v>702</v>
      </c>
      <c r="E1315" s="56" t="s">
        <v>190</v>
      </c>
      <c r="F1315" s="56" t="s">
        <v>76</v>
      </c>
      <c r="G1315" s="56" t="s">
        <v>77</v>
      </c>
      <c r="H1315" s="56" t="s">
        <v>62</v>
      </c>
      <c r="I1315" s="56" t="s">
        <v>50</v>
      </c>
      <c r="J1315" s="56" t="s">
        <v>103</v>
      </c>
      <c r="K1315" s="56">
        <v>10.1</v>
      </c>
      <c r="L1315" s="56" t="s">
        <v>52</v>
      </c>
      <c r="M1315" s="56">
        <v>9.1999999999999993</v>
      </c>
      <c r="N1315" s="56" t="s">
        <v>52</v>
      </c>
      <c r="O1315" s="56">
        <v>6.7</v>
      </c>
      <c r="P1315" s="56" t="s">
        <v>53</v>
      </c>
      <c r="Q1315" s="56">
        <v>13.1</v>
      </c>
      <c r="R1315" s="56" t="s">
        <v>53</v>
      </c>
      <c r="S1315" s="56">
        <v>13.5</v>
      </c>
      <c r="T1315" s="56" t="s">
        <v>53</v>
      </c>
      <c r="U1315" s="56">
        <v>17.8</v>
      </c>
      <c r="V1315" s="56">
        <v>765</v>
      </c>
      <c r="W1315" s="56">
        <v>21.7</v>
      </c>
      <c r="X1315" s="56">
        <v>735</v>
      </c>
      <c r="Y1315" s="56">
        <v>28.2</v>
      </c>
      <c r="Z1315" s="56" t="s">
        <v>53</v>
      </c>
      <c r="AA1315" s="56">
        <v>21.9</v>
      </c>
      <c r="AB1315" s="56">
        <v>696</v>
      </c>
      <c r="AC1315" s="56">
        <v>47.5</v>
      </c>
      <c r="AD1315" s="56" t="s">
        <v>703</v>
      </c>
      <c r="AF1315" s="56">
        <v>701</v>
      </c>
      <c r="AG1315" s="56" t="s">
        <v>2148</v>
      </c>
      <c r="AH1315" s="56">
        <v>701</v>
      </c>
      <c r="AI1315" s="56" t="s">
        <v>2148</v>
      </c>
      <c r="AJ1315" s="56">
        <v>801</v>
      </c>
      <c r="AK1315" s="56" t="s">
        <v>2148</v>
      </c>
      <c r="AL1315" s="56">
        <v>801</v>
      </c>
      <c r="AM1315" s="56" t="s">
        <v>2148</v>
      </c>
      <c r="AN1315" s="56">
        <v>801</v>
      </c>
      <c r="AO1315" s="56" t="s">
        <v>2148</v>
      </c>
      <c r="AP1315" s="56">
        <v>765</v>
      </c>
      <c r="AR1315" s="56">
        <v>735</v>
      </c>
      <c r="AT1315" s="56">
        <v>801</v>
      </c>
      <c r="AU1315" s="56" t="s">
        <v>2148</v>
      </c>
      <c r="AV1315" s="56">
        <v>696</v>
      </c>
      <c r="AX1315" s="56">
        <v>774</v>
      </c>
      <c r="AY1315" s="56" t="s">
        <v>2147</v>
      </c>
      <c r="AZ1315" s="56">
        <v>1300.5</v>
      </c>
      <c r="BB1315" s="56">
        <v>1300.5</v>
      </c>
    </row>
    <row r="1316" spans="1:54" ht="16" x14ac:dyDescent="0.2">
      <c r="A1316" s="56">
        <v>1315</v>
      </c>
      <c r="B1316" s="56" t="s">
        <v>56</v>
      </c>
      <c r="D1316" s="56" t="s">
        <v>675</v>
      </c>
      <c r="E1316" s="56" t="s">
        <v>435</v>
      </c>
      <c r="F1316" s="56" t="s">
        <v>69</v>
      </c>
      <c r="G1316" s="56" t="s">
        <v>77</v>
      </c>
      <c r="H1316" s="56" t="s">
        <v>62</v>
      </c>
      <c r="I1316" s="56" t="s">
        <v>50</v>
      </c>
      <c r="J1316" s="56" t="s">
        <v>51</v>
      </c>
      <c r="K1316" s="56">
        <v>9.6</v>
      </c>
      <c r="L1316" s="56" t="s">
        <v>52</v>
      </c>
      <c r="M1316" s="56">
        <v>5.6</v>
      </c>
      <c r="N1316" s="56" t="s">
        <v>52</v>
      </c>
      <c r="O1316" s="56">
        <v>9.9</v>
      </c>
      <c r="P1316" s="56" t="s">
        <v>53</v>
      </c>
      <c r="Q1316" s="56">
        <v>7.5</v>
      </c>
      <c r="R1316" s="56" t="s">
        <v>53</v>
      </c>
      <c r="S1316" s="56">
        <v>14.6</v>
      </c>
      <c r="T1316" s="56" t="s">
        <v>53</v>
      </c>
      <c r="U1316" s="56">
        <v>43.8</v>
      </c>
      <c r="V1316" s="56">
        <v>460</v>
      </c>
      <c r="W1316" s="56">
        <v>49</v>
      </c>
      <c r="X1316" s="56">
        <v>425</v>
      </c>
      <c r="Y1316" s="56">
        <v>23.9</v>
      </c>
      <c r="Z1316" s="56" t="s">
        <v>53</v>
      </c>
      <c r="AA1316" s="56">
        <v>1.8</v>
      </c>
      <c r="AB1316" s="56" t="s">
        <v>53</v>
      </c>
      <c r="AC1316" s="56">
        <v>41.4</v>
      </c>
      <c r="AD1316" s="56" t="s">
        <v>53</v>
      </c>
      <c r="AF1316" s="56">
        <v>701</v>
      </c>
      <c r="AG1316" s="56" t="s">
        <v>2148</v>
      </c>
      <c r="AH1316" s="56">
        <v>701</v>
      </c>
      <c r="AI1316" s="56" t="s">
        <v>2148</v>
      </c>
      <c r="AJ1316" s="56">
        <v>801</v>
      </c>
      <c r="AK1316" s="56" t="s">
        <v>2148</v>
      </c>
      <c r="AL1316" s="56">
        <v>801</v>
      </c>
      <c r="AM1316" s="56" t="s">
        <v>2148</v>
      </c>
      <c r="AN1316" s="56">
        <v>801</v>
      </c>
      <c r="AO1316" s="56" t="s">
        <v>2148</v>
      </c>
      <c r="AP1316" s="56">
        <v>460</v>
      </c>
      <c r="AR1316" s="56">
        <v>425</v>
      </c>
      <c r="AT1316" s="56">
        <v>801</v>
      </c>
      <c r="AU1316" s="56" t="s">
        <v>2148</v>
      </c>
      <c r="AV1316" s="56">
        <v>801</v>
      </c>
      <c r="AW1316" s="56" t="s">
        <v>2148</v>
      </c>
      <c r="AX1316" s="56">
        <v>801</v>
      </c>
      <c r="AY1316" s="56" t="s">
        <v>2148</v>
      </c>
      <c r="AZ1316" s="56">
        <v>1300.5</v>
      </c>
    </row>
    <row r="1317" spans="1:54" ht="16" x14ac:dyDescent="0.2">
      <c r="A1317" s="56">
        <v>1316</v>
      </c>
      <c r="B1317" s="56" t="s">
        <v>56</v>
      </c>
      <c r="C1317" s="56" t="s">
        <v>65</v>
      </c>
      <c r="D1317" s="56" t="s">
        <v>141</v>
      </c>
      <c r="E1317" s="56" t="s">
        <v>109</v>
      </c>
      <c r="F1317" s="56" t="s">
        <v>47</v>
      </c>
      <c r="G1317" s="56" t="s">
        <v>58</v>
      </c>
      <c r="H1317" s="56" t="s">
        <v>62</v>
      </c>
      <c r="I1317" s="56" t="s">
        <v>50</v>
      </c>
      <c r="J1317" s="56" t="s">
        <v>64</v>
      </c>
      <c r="K1317" s="56">
        <v>4.0999999999999996</v>
      </c>
      <c r="L1317" s="56" t="s">
        <v>52</v>
      </c>
      <c r="M1317" s="56">
        <v>4.2</v>
      </c>
      <c r="N1317" s="56" t="s">
        <v>52</v>
      </c>
      <c r="O1317" s="56">
        <v>77.599999999999994</v>
      </c>
      <c r="P1317" s="56">
        <v>178</v>
      </c>
      <c r="Q1317" s="56">
        <v>2.1</v>
      </c>
      <c r="R1317" s="56" t="s">
        <v>53</v>
      </c>
      <c r="S1317" s="56">
        <v>8.6999999999999993</v>
      </c>
      <c r="T1317" s="56" t="s">
        <v>53</v>
      </c>
      <c r="U1317" s="56">
        <v>1.3</v>
      </c>
      <c r="V1317" s="56" t="s">
        <v>53</v>
      </c>
      <c r="W1317" s="56">
        <v>1.2</v>
      </c>
      <c r="X1317" s="56" t="s">
        <v>53</v>
      </c>
      <c r="Y1317" s="56">
        <v>6.4</v>
      </c>
      <c r="Z1317" s="56" t="s">
        <v>53</v>
      </c>
      <c r="AA1317" s="56">
        <v>13</v>
      </c>
      <c r="AB1317" s="56" t="s">
        <v>53</v>
      </c>
      <c r="AC1317" s="56">
        <v>16.8</v>
      </c>
      <c r="AD1317" s="56" t="s">
        <v>53</v>
      </c>
      <c r="AF1317" s="56">
        <v>701</v>
      </c>
      <c r="AG1317" s="56" t="s">
        <v>2148</v>
      </c>
      <c r="AH1317" s="56">
        <v>701</v>
      </c>
      <c r="AI1317" s="56" t="s">
        <v>2148</v>
      </c>
      <c r="AJ1317" s="56">
        <v>178</v>
      </c>
      <c r="AL1317" s="56">
        <v>801</v>
      </c>
      <c r="AM1317" s="56" t="s">
        <v>2148</v>
      </c>
      <c r="AN1317" s="56">
        <v>801</v>
      </c>
      <c r="AO1317" s="56" t="s">
        <v>2148</v>
      </c>
      <c r="AP1317" s="56">
        <v>801</v>
      </c>
      <c r="AQ1317" s="56" t="s">
        <v>2148</v>
      </c>
      <c r="AR1317" s="56">
        <v>801</v>
      </c>
      <c r="AS1317" s="56" t="s">
        <v>2148</v>
      </c>
      <c r="AT1317" s="56">
        <v>801</v>
      </c>
      <c r="AU1317" s="56" t="s">
        <v>2148</v>
      </c>
      <c r="AV1317" s="56">
        <v>801</v>
      </c>
      <c r="AW1317" s="56" t="s">
        <v>2148</v>
      </c>
      <c r="AX1317" s="56">
        <v>801</v>
      </c>
      <c r="AY1317" s="56" t="s">
        <v>2148</v>
      </c>
      <c r="AZ1317" s="56">
        <v>1300.5</v>
      </c>
      <c r="BB1317" s="56">
        <v>1100.5</v>
      </c>
    </row>
    <row r="1318" spans="1:54" ht="16" x14ac:dyDescent="0.2">
      <c r="A1318" s="56">
        <v>1317</v>
      </c>
      <c r="B1318" s="56" t="s">
        <v>56</v>
      </c>
      <c r="C1318" s="56" t="s">
        <v>56</v>
      </c>
      <c r="D1318" s="56" t="s">
        <v>717</v>
      </c>
      <c r="E1318" s="56" t="s">
        <v>109</v>
      </c>
      <c r="F1318" s="56" t="s">
        <v>47</v>
      </c>
      <c r="G1318" s="56" t="s">
        <v>58</v>
      </c>
      <c r="H1318" s="56" t="s">
        <v>82</v>
      </c>
      <c r="I1318" s="56" t="s">
        <v>63</v>
      </c>
      <c r="J1318" s="56" t="s">
        <v>103</v>
      </c>
      <c r="K1318" s="56">
        <v>10.3</v>
      </c>
      <c r="L1318" s="56" t="s">
        <v>52</v>
      </c>
      <c r="M1318" s="56">
        <v>5.2</v>
      </c>
      <c r="N1318" s="56" t="s">
        <v>52</v>
      </c>
      <c r="O1318" s="56">
        <v>28.7</v>
      </c>
      <c r="P1318" s="56">
        <v>665</v>
      </c>
      <c r="Q1318" s="56">
        <v>1.2</v>
      </c>
      <c r="R1318" s="56" t="s">
        <v>53</v>
      </c>
      <c r="S1318" s="56">
        <v>45.7</v>
      </c>
      <c r="T1318" s="56">
        <v>464</v>
      </c>
      <c r="U1318" s="56">
        <v>23.6</v>
      </c>
      <c r="V1318" s="56">
        <v>681</v>
      </c>
      <c r="W1318" s="56">
        <v>17.8</v>
      </c>
      <c r="X1318" s="56" t="s">
        <v>53</v>
      </c>
      <c r="Y1318" s="56">
        <v>2.4</v>
      </c>
      <c r="Z1318" s="56" t="s">
        <v>53</v>
      </c>
      <c r="AA1318" s="56">
        <v>2.1</v>
      </c>
      <c r="AB1318" s="56" t="s">
        <v>53</v>
      </c>
      <c r="AC1318" s="56">
        <v>7.3</v>
      </c>
      <c r="AD1318" s="56" t="s">
        <v>53</v>
      </c>
      <c r="AF1318" s="56">
        <v>701</v>
      </c>
      <c r="AG1318" s="56" t="s">
        <v>2148</v>
      </c>
      <c r="AH1318" s="56">
        <v>701</v>
      </c>
      <c r="AI1318" s="56" t="s">
        <v>2148</v>
      </c>
      <c r="AJ1318" s="56">
        <v>665</v>
      </c>
      <c r="AL1318" s="56">
        <v>801</v>
      </c>
      <c r="AM1318" s="56" t="s">
        <v>2148</v>
      </c>
      <c r="AN1318" s="56">
        <v>464</v>
      </c>
      <c r="AP1318" s="56">
        <v>681</v>
      </c>
      <c r="AR1318" s="56">
        <v>801</v>
      </c>
      <c r="AS1318" s="56" t="s">
        <v>2148</v>
      </c>
      <c r="AT1318" s="56">
        <v>801</v>
      </c>
      <c r="AU1318" s="56" t="s">
        <v>2148</v>
      </c>
      <c r="AV1318" s="56">
        <v>801</v>
      </c>
      <c r="AW1318" s="56" t="s">
        <v>2148</v>
      </c>
      <c r="AX1318" s="56">
        <v>801</v>
      </c>
      <c r="AY1318" s="56" t="s">
        <v>2148</v>
      </c>
      <c r="AZ1318" s="56">
        <v>1300.5</v>
      </c>
      <c r="BB1318" s="56">
        <v>1300.5</v>
      </c>
    </row>
    <row r="1319" spans="1:54" ht="16" x14ac:dyDescent="0.2">
      <c r="A1319" s="56">
        <v>1318</v>
      </c>
      <c r="B1319" s="56" t="s">
        <v>56</v>
      </c>
      <c r="C1319" s="56" t="s">
        <v>65</v>
      </c>
      <c r="D1319" s="56" t="s">
        <v>1249</v>
      </c>
      <c r="E1319" s="56" t="s">
        <v>109</v>
      </c>
      <c r="F1319" s="56" t="s">
        <v>47</v>
      </c>
      <c r="G1319" s="56" t="s">
        <v>84</v>
      </c>
      <c r="H1319" s="56" t="s">
        <v>82</v>
      </c>
      <c r="I1319" s="56" t="s">
        <v>59</v>
      </c>
      <c r="J1319" s="56" t="s">
        <v>64</v>
      </c>
      <c r="K1319" s="56">
        <v>20.9</v>
      </c>
      <c r="L1319" s="56">
        <v>593</v>
      </c>
      <c r="M1319" s="56">
        <v>10.7</v>
      </c>
      <c r="N1319" s="56" t="s">
        <v>52</v>
      </c>
      <c r="O1319" s="56">
        <v>3.1</v>
      </c>
      <c r="P1319" s="56" t="s">
        <v>53</v>
      </c>
      <c r="Q1319" s="56">
        <v>2.9</v>
      </c>
      <c r="R1319" s="56" t="s">
        <v>53</v>
      </c>
      <c r="S1319" s="56">
        <v>4</v>
      </c>
      <c r="T1319" s="56" t="s">
        <v>53</v>
      </c>
      <c r="U1319" s="56">
        <v>1.3</v>
      </c>
      <c r="V1319" s="56" t="s">
        <v>53</v>
      </c>
      <c r="W1319" s="56">
        <v>1.2</v>
      </c>
      <c r="X1319" s="56" t="s">
        <v>53</v>
      </c>
      <c r="Y1319" s="56">
        <v>39.1</v>
      </c>
      <c r="Z1319" s="56" t="s">
        <v>53</v>
      </c>
      <c r="AA1319" s="56">
        <v>18.399999999999999</v>
      </c>
      <c r="AB1319" s="56">
        <v>750</v>
      </c>
      <c r="AC1319" s="56">
        <v>43.7</v>
      </c>
      <c r="AD1319" s="56" t="s">
        <v>53</v>
      </c>
      <c r="AF1319" s="56">
        <v>593</v>
      </c>
      <c r="AH1319" s="56">
        <v>701</v>
      </c>
      <c r="AI1319" s="56" t="s">
        <v>2148</v>
      </c>
      <c r="AJ1319" s="56">
        <v>801</v>
      </c>
      <c r="AK1319" s="56" t="s">
        <v>2148</v>
      </c>
      <c r="AL1319" s="56">
        <v>801</v>
      </c>
      <c r="AM1319" s="56" t="s">
        <v>2148</v>
      </c>
      <c r="AN1319" s="56">
        <v>801</v>
      </c>
      <c r="AO1319" s="56" t="s">
        <v>2148</v>
      </c>
      <c r="AP1319" s="56">
        <v>801</v>
      </c>
      <c r="AQ1319" s="56" t="s">
        <v>2148</v>
      </c>
      <c r="AR1319" s="56">
        <v>801</v>
      </c>
      <c r="AS1319" s="56" t="s">
        <v>2148</v>
      </c>
      <c r="AT1319" s="56">
        <v>801</v>
      </c>
      <c r="AU1319" s="56" t="s">
        <v>2148</v>
      </c>
      <c r="AV1319" s="56">
        <v>750</v>
      </c>
      <c r="AX1319" s="56">
        <v>801</v>
      </c>
      <c r="AY1319" s="56" t="s">
        <v>2148</v>
      </c>
      <c r="AZ1319" s="56">
        <v>1300.5</v>
      </c>
      <c r="BB1319" s="56">
        <v>1100.5</v>
      </c>
    </row>
    <row r="1320" spans="1:54" ht="16" x14ac:dyDescent="0.2">
      <c r="A1320" s="56">
        <v>1319</v>
      </c>
      <c r="B1320" s="56" t="s">
        <v>56</v>
      </c>
      <c r="C1320" s="56" t="s">
        <v>56</v>
      </c>
      <c r="D1320" s="56" t="s">
        <v>108</v>
      </c>
      <c r="E1320" s="56" t="s">
        <v>109</v>
      </c>
      <c r="F1320" s="56" t="s">
        <v>47</v>
      </c>
      <c r="G1320" s="56" t="s">
        <v>84</v>
      </c>
      <c r="H1320" s="56" t="s">
        <v>82</v>
      </c>
      <c r="I1320" s="56" t="s">
        <v>63</v>
      </c>
      <c r="J1320" s="56" t="s">
        <v>64</v>
      </c>
      <c r="K1320" s="56">
        <v>3.6</v>
      </c>
      <c r="L1320" s="56" t="s">
        <v>52</v>
      </c>
      <c r="M1320" s="56">
        <v>8.3000000000000007</v>
      </c>
      <c r="N1320" s="56" t="s">
        <v>52</v>
      </c>
      <c r="O1320" s="56">
        <v>51.7</v>
      </c>
      <c r="P1320" s="56">
        <v>366</v>
      </c>
      <c r="Q1320" s="56">
        <v>1.9</v>
      </c>
      <c r="R1320" s="56" t="s">
        <v>53</v>
      </c>
      <c r="S1320" s="56">
        <v>2.6</v>
      </c>
      <c r="T1320" s="56" t="s">
        <v>53</v>
      </c>
      <c r="U1320" s="56">
        <v>2.9</v>
      </c>
      <c r="V1320" s="56" t="s">
        <v>53</v>
      </c>
      <c r="W1320" s="56">
        <v>7.2</v>
      </c>
      <c r="X1320" s="56" t="s">
        <v>53</v>
      </c>
      <c r="Y1320" s="56">
        <v>13.3</v>
      </c>
      <c r="Z1320" s="56" t="s">
        <v>53</v>
      </c>
      <c r="AA1320" s="56">
        <v>2.2999999999999998</v>
      </c>
      <c r="AB1320" s="56" t="s">
        <v>53</v>
      </c>
      <c r="AC1320" s="56">
        <v>41.8</v>
      </c>
      <c r="AD1320" s="56" t="s">
        <v>53</v>
      </c>
      <c r="AF1320" s="56">
        <v>701</v>
      </c>
      <c r="AG1320" s="56" t="s">
        <v>2148</v>
      </c>
      <c r="AH1320" s="56">
        <v>701</v>
      </c>
      <c r="AI1320" s="56" t="s">
        <v>2148</v>
      </c>
      <c r="AJ1320" s="56">
        <v>366</v>
      </c>
      <c r="AL1320" s="56">
        <v>801</v>
      </c>
      <c r="AM1320" s="56" t="s">
        <v>2148</v>
      </c>
      <c r="AN1320" s="56">
        <v>801</v>
      </c>
      <c r="AO1320" s="56" t="s">
        <v>2148</v>
      </c>
      <c r="AP1320" s="56">
        <v>801</v>
      </c>
      <c r="AQ1320" s="56" t="s">
        <v>2148</v>
      </c>
      <c r="AR1320" s="56">
        <v>801</v>
      </c>
      <c r="AS1320" s="56" t="s">
        <v>2148</v>
      </c>
      <c r="AT1320" s="56">
        <v>801</v>
      </c>
      <c r="AU1320" s="56" t="s">
        <v>2148</v>
      </c>
      <c r="AV1320" s="56">
        <v>801</v>
      </c>
      <c r="AW1320" s="56" t="s">
        <v>2148</v>
      </c>
      <c r="AX1320" s="56">
        <v>801</v>
      </c>
      <c r="AY1320" s="56" t="s">
        <v>2148</v>
      </c>
      <c r="AZ1320" s="56">
        <v>1300.5</v>
      </c>
      <c r="BB1320" s="56">
        <v>1300.5</v>
      </c>
    </row>
    <row r="1321" spans="1:54" ht="16" x14ac:dyDescent="0.2">
      <c r="A1321" s="56">
        <v>1320</v>
      </c>
      <c r="B1321" s="56" t="s">
        <v>56</v>
      </c>
      <c r="C1321" s="56" t="s">
        <v>65</v>
      </c>
      <c r="D1321" s="56" t="s">
        <v>1306</v>
      </c>
      <c r="E1321" s="56" t="s">
        <v>109</v>
      </c>
      <c r="F1321" s="56" t="s">
        <v>47</v>
      </c>
      <c r="G1321" s="56" t="s">
        <v>84</v>
      </c>
      <c r="H1321" s="56" t="s">
        <v>82</v>
      </c>
      <c r="I1321" s="56" t="s">
        <v>63</v>
      </c>
      <c r="J1321" s="56" t="s">
        <v>64</v>
      </c>
      <c r="K1321" s="56">
        <v>23</v>
      </c>
      <c r="L1321" s="56">
        <v>547</v>
      </c>
      <c r="M1321" s="56">
        <v>12.8</v>
      </c>
      <c r="N1321" s="56" t="s">
        <v>52</v>
      </c>
      <c r="O1321" s="56">
        <v>7.5</v>
      </c>
      <c r="P1321" s="56" t="s">
        <v>53</v>
      </c>
      <c r="Q1321" s="56">
        <v>2</v>
      </c>
      <c r="R1321" s="56" t="s">
        <v>53</v>
      </c>
      <c r="S1321" s="56">
        <v>3.9</v>
      </c>
      <c r="T1321" s="56" t="s">
        <v>53</v>
      </c>
      <c r="U1321" s="56">
        <v>1.7</v>
      </c>
      <c r="V1321" s="56" t="s">
        <v>53</v>
      </c>
      <c r="W1321" s="56">
        <v>6.1</v>
      </c>
      <c r="X1321" s="56" t="s">
        <v>53</v>
      </c>
      <c r="Y1321" s="56">
        <v>15.6</v>
      </c>
      <c r="Z1321" s="56" t="s">
        <v>53</v>
      </c>
      <c r="AA1321" s="56">
        <v>2.1</v>
      </c>
      <c r="AB1321" s="56" t="s">
        <v>53</v>
      </c>
      <c r="AC1321" s="56">
        <v>39.799999999999997</v>
      </c>
      <c r="AD1321" s="56" t="s">
        <v>53</v>
      </c>
      <c r="AF1321" s="56">
        <v>547</v>
      </c>
      <c r="AH1321" s="56">
        <v>701</v>
      </c>
      <c r="AI1321" s="56" t="s">
        <v>2148</v>
      </c>
      <c r="AJ1321" s="56">
        <v>801</v>
      </c>
      <c r="AK1321" s="56" t="s">
        <v>2148</v>
      </c>
      <c r="AL1321" s="56">
        <v>801</v>
      </c>
      <c r="AM1321" s="56" t="s">
        <v>2148</v>
      </c>
      <c r="AN1321" s="56">
        <v>801</v>
      </c>
      <c r="AO1321" s="56" t="s">
        <v>2148</v>
      </c>
      <c r="AP1321" s="56">
        <v>801</v>
      </c>
      <c r="AQ1321" s="56" t="s">
        <v>2148</v>
      </c>
      <c r="AR1321" s="56">
        <v>801</v>
      </c>
      <c r="AS1321" s="56" t="s">
        <v>2148</v>
      </c>
      <c r="AT1321" s="56">
        <v>801</v>
      </c>
      <c r="AU1321" s="56" t="s">
        <v>2148</v>
      </c>
      <c r="AV1321" s="56">
        <v>801</v>
      </c>
      <c r="AW1321" s="56" t="s">
        <v>2148</v>
      </c>
      <c r="AX1321" s="56">
        <v>801</v>
      </c>
      <c r="AY1321" s="56" t="s">
        <v>2148</v>
      </c>
      <c r="AZ1321" s="56">
        <v>1300.5</v>
      </c>
      <c r="BB1321" s="56">
        <v>1100.5</v>
      </c>
    </row>
    <row r="1322" spans="1:54" ht="16" x14ac:dyDescent="0.2">
      <c r="A1322" s="56">
        <v>1321</v>
      </c>
      <c r="B1322" s="56" t="s">
        <v>56</v>
      </c>
      <c r="C1322" s="56" t="s">
        <v>56</v>
      </c>
      <c r="D1322" s="56" t="s">
        <v>237</v>
      </c>
      <c r="E1322" s="56" t="s">
        <v>144</v>
      </c>
      <c r="F1322" s="56" t="s">
        <v>47</v>
      </c>
      <c r="G1322" s="56" t="s">
        <v>58</v>
      </c>
      <c r="H1322" s="56" t="s">
        <v>82</v>
      </c>
      <c r="I1322" s="56" t="s">
        <v>59</v>
      </c>
      <c r="J1322" s="56" t="s">
        <v>51</v>
      </c>
      <c r="K1322" s="56">
        <v>5.7</v>
      </c>
      <c r="L1322" s="56" t="s">
        <v>52</v>
      </c>
      <c r="M1322" s="56">
        <v>5</v>
      </c>
      <c r="N1322" s="56" t="s">
        <v>52</v>
      </c>
      <c r="O1322" s="56">
        <v>10.9</v>
      </c>
      <c r="P1322" s="56" t="s">
        <v>53</v>
      </c>
      <c r="Q1322" s="56">
        <v>9.3000000000000007</v>
      </c>
      <c r="R1322" s="56" t="s">
        <v>53</v>
      </c>
      <c r="S1322" s="56">
        <v>21.9</v>
      </c>
      <c r="T1322" s="56">
        <v>688</v>
      </c>
      <c r="U1322" s="56">
        <v>8.5</v>
      </c>
      <c r="V1322" s="56" t="s">
        <v>53</v>
      </c>
      <c r="W1322" s="56">
        <v>6.5</v>
      </c>
      <c r="X1322" s="56" t="s">
        <v>53</v>
      </c>
      <c r="Y1322" s="56">
        <v>45</v>
      </c>
      <c r="Z1322" s="56" t="s">
        <v>53</v>
      </c>
      <c r="AA1322" s="56">
        <v>2.5</v>
      </c>
      <c r="AB1322" s="56" t="s">
        <v>53</v>
      </c>
      <c r="AC1322" s="56">
        <v>53</v>
      </c>
      <c r="AD1322" s="56" t="s">
        <v>238</v>
      </c>
      <c r="AF1322" s="56">
        <v>701</v>
      </c>
      <c r="AG1322" s="56" t="s">
        <v>2148</v>
      </c>
      <c r="AH1322" s="56">
        <v>701</v>
      </c>
      <c r="AI1322" s="56" t="s">
        <v>2148</v>
      </c>
      <c r="AJ1322" s="56">
        <v>801</v>
      </c>
      <c r="AK1322" s="56" t="s">
        <v>2148</v>
      </c>
      <c r="AL1322" s="56">
        <v>801</v>
      </c>
      <c r="AM1322" s="56" t="s">
        <v>2148</v>
      </c>
      <c r="AN1322" s="56">
        <v>688</v>
      </c>
      <c r="AP1322" s="56">
        <v>801</v>
      </c>
      <c r="AQ1322" s="56" t="s">
        <v>2148</v>
      </c>
      <c r="AR1322" s="56">
        <v>801</v>
      </c>
      <c r="AS1322" s="56" t="s">
        <v>2148</v>
      </c>
      <c r="AT1322" s="56">
        <v>801</v>
      </c>
      <c r="AU1322" s="56" t="s">
        <v>2148</v>
      </c>
      <c r="AV1322" s="56">
        <v>801</v>
      </c>
      <c r="AW1322" s="56" t="s">
        <v>2148</v>
      </c>
      <c r="AX1322" s="56">
        <v>646</v>
      </c>
      <c r="AY1322" s="56" t="s">
        <v>2147</v>
      </c>
      <c r="AZ1322" s="56">
        <v>1300.5</v>
      </c>
      <c r="BB1322" s="56">
        <v>1300.5</v>
      </c>
    </row>
    <row r="1323" spans="1:54" ht="16" x14ac:dyDescent="0.2">
      <c r="A1323" s="56">
        <v>1322</v>
      </c>
      <c r="B1323" s="56" t="s">
        <v>56</v>
      </c>
      <c r="C1323" s="56" t="s">
        <v>89</v>
      </c>
      <c r="D1323" s="56" t="s">
        <v>166</v>
      </c>
      <c r="E1323" s="56" t="s">
        <v>167</v>
      </c>
      <c r="F1323" s="56" t="s">
        <v>47</v>
      </c>
      <c r="G1323" s="56" t="s">
        <v>58</v>
      </c>
      <c r="H1323" s="56" t="s">
        <v>49</v>
      </c>
      <c r="I1323" s="56" t="s">
        <v>59</v>
      </c>
      <c r="J1323" s="56" t="s">
        <v>64</v>
      </c>
      <c r="K1323" s="56">
        <v>4.8</v>
      </c>
      <c r="L1323" s="56" t="s">
        <v>52</v>
      </c>
      <c r="M1323" s="56">
        <v>2</v>
      </c>
      <c r="N1323" s="56" t="s">
        <v>52</v>
      </c>
      <c r="O1323" s="56">
        <v>99.9</v>
      </c>
      <c r="P1323" s="56">
        <v>28</v>
      </c>
      <c r="Q1323" s="56">
        <v>1.6</v>
      </c>
      <c r="R1323" s="56" t="s">
        <v>53</v>
      </c>
      <c r="S1323" s="56">
        <v>1.1000000000000001</v>
      </c>
      <c r="T1323" s="56" t="s">
        <v>53</v>
      </c>
      <c r="U1323" s="56">
        <v>1.6</v>
      </c>
      <c r="V1323" s="56" t="s">
        <v>53</v>
      </c>
      <c r="W1323" s="56">
        <v>1.4</v>
      </c>
      <c r="X1323" s="56" t="s">
        <v>53</v>
      </c>
      <c r="Y1323" s="56">
        <v>9.4</v>
      </c>
      <c r="Z1323" s="56" t="s">
        <v>53</v>
      </c>
      <c r="AA1323" s="56">
        <v>26.5</v>
      </c>
      <c r="AB1323" s="56">
        <v>616</v>
      </c>
      <c r="AC1323" s="56">
        <v>10.199999999999999</v>
      </c>
      <c r="AD1323" s="56" t="s">
        <v>53</v>
      </c>
      <c r="AF1323" s="56">
        <v>701</v>
      </c>
      <c r="AG1323" s="56" t="s">
        <v>2148</v>
      </c>
      <c r="AH1323" s="56">
        <v>701</v>
      </c>
      <c r="AI1323" s="56" t="s">
        <v>2148</v>
      </c>
      <c r="AJ1323" s="56">
        <v>28</v>
      </c>
      <c r="AL1323" s="56">
        <v>801</v>
      </c>
      <c r="AM1323" s="56" t="s">
        <v>2148</v>
      </c>
      <c r="AN1323" s="56">
        <v>801</v>
      </c>
      <c r="AO1323" s="56" t="s">
        <v>2148</v>
      </c>
      <c r="AP1323" s="56">
        <v>801</v>
      </c>
      <c r="AQ1323" s="56" t="s">
        <v>2148</v>
      </c>
      <c r="AR1323" s="56">
        <v>801</v>
      </c>
      <c r="AS1323" s="56" t="s">
        <v>2148</v>
      </c>
      <c r="AT1323" s="56">
        <v>801</v>
      </c>
      <c r="AU1323" s="56" t="s">
        <v>2148</v>
      </c>
      <c r="AV1323" s="56">
        <v>616</v>
      </c>
      <c r="AX1323" s="56">
        <v>801</v>
      </c>
      <c r="AY1323" s="56" t="s">
        <v>2148</v>
      </c>
      <c r="AZ1323" s="56">
        <v>1300.5</v>
      </c>
      <c r="BB1323" s="56">
        <v>925.5</v>
      </c>
    </row>
    <row r="1324" spans="1:54" ht="16" x14ac:dyDescent="0.2">
      <c r="A1324" s="56">
        <v>1323</v>
      </c>
      <c r="B1324" s="56" t="s">
        <v>56</v>
      </c>
      <c r="D1324" s="56" t="s">
        <v>286</v>
      </c>
      <c r="E1324" s="56" t="s">
        <v>287</v>
      </c>
      <c r="F1324" s="56" t="s">
        <v>47</v>
      </c>
      <c r="G1324" s="56" t="s">
        <v>77</v>
      </c>
      <c r="H1324" s="56" t="s">
        <v>82</v>
      </c>
      <c r="I1324" s="56" t="s">
        <v>63</v>
      </c>
      <c r="J1324" s="56" t="s">
        <v>103</v>
      </c>
      <c r="K1324" s="56">
        <v>6.1</v>
      </c>
      <c r="L1324" s="56" t="s">
        <v>52</v>
      </c>
      <c r="M1324" s="56">
        <v>6.8</v>
      </c>
      <c r="N1324" s="56" t="s">
        <v>52</v>
      </c>
      <c r="O1324" s="56">
        <v>68.3</v>
      </c>
      <c r="P1324" s="56">
        <v>244</v>
      </c>
      <c r="Q1324" s="56">
        <v>1.7</v>
      </c>
      <c r="R1324" s="56" t="s">
        <v>53</v>
      </c>
      <c r="S1324" s="56">
        <v>4.2</v>
      </c>
      <c r="T1324" s="56" t="s">
        <v>53</v>
      </c>
      <c r="U1324" s="56">
        <v>1.3</v>
      </c>
      <c r="V1324" s="56" t="s">
        <v>53</v>
      </c>
      <c r="W1324" s="56">
        <v>5.7</v>
      </c>
      <c r="X1324" s="56" t="s">
        <v>53</v>
      </c>
      <c r="Y1324" s="56">
        <v>14.8</v>
      </c>
      <c r="Z1324" s="56" t="s">
        <v>53</v>
      </c>
      <c r="AA1324" s="56">
        <v>4.8</v>
      </c>
      <c r="AB1324" s="56" t="s">
        <v>53</v>
      </c>
      <c r="AC1324" s="56">
        <v>30.1</v>
      </c>
      <c r="AD1324" s="56" t="s">
        <v>53</v>
      </c>
      <c r="AF1324" s="56">
        <v>701</v>
      </c>
      <c r="AG1324" s="56" t="s">
        <v>2148</v>
      </c>
      <c r="AH1324" s="56">
        <v>701</v>
      </c>
      <c r="AI1324" s="56" t="s">
        <v>2148</v>
      </c>
      <c r="AJ1324" s="56">
        <v>244</v>
      </c>
      <c r="AL1324" s="56">
        <v>801</v>
      </c>
      <c r="AM1324" s="56" t="s">
        <v>2148</v>
      </c>
      <c r="AN1324" s="56">
        <v>801</v>
      </c>
      <c r="AO1324" s="56" t="s">
        <v>2148</v>
      </c>
      <c r="AP1324" s="56">
        <v>801</v>
      </c>
      <c r="AQ1324" s="56" t="s">
        <v>2148</v>
      </c>
      <c r="AR1324" s="56">
        <v>801</v>
      </c>
      <c r="AS1324" s="56" t="s">
        <v>2148</v>
      </c>
      <c r="AT1324" s="56">
        <v>801</v>
      </c>
      <c r="AU1324" s="56" t="s">
        <v>2148</v>
      </c>
      <c r="AV1324" s="56">
        <v>801</v>
      </c>
      <c r="AW1324" s="56" t="s">
        <v>2148</v>
      </c>
      <c r="AX1324" s="56">
        <v>801</v>
      </c>
      <c r="AY1324" s="56" t="s">
        <v>2148</v>
      </c>
      <c r="AZ1324" s="56">
        <v>1300.5</v>
      </c>
    </row>
    <row r="1325" spans="1:54" ht="16" x14ac:dyDescent="0.2">
      <c r="A1325" s="56">
        <v>1324</v>
      </c>
      <c r="B1325" s="56" t="s">
        <v>56</v>
      </c>
      <c r="C1325" s="56" t="s">
        <v>65</v>
      </c>
      <c r="D1325" s="56" t="s">
        <v>980</v>
      </c>
      <c r="E1325" s="56" t="s">
        <v>144</v>
      </c>
      <c r="F1325" s="56" t="s">
        <v>47</v>
      </c>
      <c r="G1325" s="56" t="s">
        <v>58</v>
      </c>
      <c r="H1325" s="56" t="s">
        <v>49</v>
      </c>
      <c r="I1325" s="56" t="s">
        <v>50</v>
      </c>
      <c r="J1325" s="56" t="s">
        <v>64</v>
      </c>
      <c r="K1325" s="56">
        <v>14.4</v>
      </c>
      <c r="L1325" s="56" t="s">
        <v>52</v>
      </c>
      <c r="M1325" s="56">
        <v>7.5</v>
      </c>
      <c r="N1325" s="56" t="s">
        <v>52</v>
      </c>
      <c r="O1325" s="56">
        <v>6.5</v>
      </c>
      <c r="P1325" s="56" t="s">
        <v>53</v>
      </c>
      <c r="Q1325" s="56">
        <v>19.2</v>
      </c>
      <c r="R1325" s="56">
        <v>726</v>
      </c>
      <c r="S1325" s="56">
        <v>3.1</v>
      </c>
      <c r="T1325" s="56" t="s">
        <v>53</v>
      </c>
      <c r="U1325" s="56">
        <v>1.7</v>
      </c>
      <c r="V1325" s="56" t="s">
        <v>53</v>
      </c>
      <c r="W1325" s="56">
        <v>1.5</v>
      </c>
      <c r="X1325" s="56" t="s">
        <v>53</v>
      </c>
      <c r="Y1325" s="56">
        <v>44</v>
      </c>
      <c r="Z1325" s="56" t="s">
        <v>53</v>
      </c>
      <c r="AA1325" s="56">
        <v>2.7</v>
      </c>
      <c r="AB1325" s="56" t="s">
        <v>53</v>
      </c>
      <c r="AC1325" s="56">
        <v>32.299999999999997</v>
      </c>
      <c r="AD1325" s="56" t="s">
        <v>53</v>
      </c>
      <c r="AF1325" s="56">
        <v>701</v>
      </c>
      <c r="AG1325" s="56" t="s">
        <v>2148</v>
      </c>
      <c r="AH1325" s="56">
        <v>701</v>
      </c>
      <c r="AI1325" s="56" t="s">
        <v>2148</v>
      </c>
      <c r="AJ1325" s="56">
        <v>801</v>
      </c>
      <c r="AK1325" s="56" t="s">
        <v>2148</v>
      </c>
      <c r="AL1325" s="56">
        <v>726</v>
      </c>
      <c r="AN1325" s="56">
        <v>801</v>
      </c>
      <c r="AO1325" s="56" t="s">
        <v>2148</v>
      </c>
      <c r="AP1325" s="56">
        <v>801</v>
      </c>
      <c r="AQ1325" s="56" t="s">
        <v>2148</v>
      </c>
      <c r="AR1325" s="56">
        <v>801</v>
      </c>
      <c r="AS1325" s="56" t="s">
        <v>2148</v>
      </c>
      <c r="AT1325" s="56">
        <v>801</v>
      </c>
      <c r="AU1325" s="56" t="s">
        <v>2148</v>
      </c>
      <c r="AV1325" s="56">
        <v>801</v>
      </c>
      <c r="AW1325" s="56" t="s">
        <v>2148</v>
      </c>
      <c r="AX1325" s="56">
        <v>801</v>
      </c>
      <c r="AY1325" s="56" t="s">
        <v>2148</v>
      </c>
      <c r="AZ1325" s="56">
        <v>1300.5</v>
      </c>
      <c r="BB1325" s="56">
        <v>1100.5</v>
      </c>
    </row>
    <row r="1326" spans="1:54" ht="16" x14ac:dyDescent="0.2">
      <c r="A1326" s="56">
        <v>1325</v>
      </c>
      <c r="B1326" s="56" t="s">
        <v>56</v>
      </c>
      <c r="C1326" s="56" t="s">
        <v>56</v>
      </c>
      <c r="D1326" s="56" t="s">
        <v>981</v>
      </c>
      <c r="E1326" s="56" t="s">
        <v>282</v>
      </c>
      <c r="F1326" s="56" t="s">
        <v>47</v>
      </c>
      <c r="G1326" s="56" t="s">
        <v>77</v>
      </c>
      <c r="H1326" s="56" t="s">
        <v>49</v>
      </c>
      <c r="I1326" s="56" t="s">
        <v>59</v>
      </c>
      <c r="J1326" s="56" t="s">
        <v>51</v>
      </c>
      <c r="K1326" s="56">
        <v>14.4</v>
      </c>
      <c r="L1326" s="56" t="s">
        <v>52</v>
      </c>
      <c r="M1326" s="56">
        <v>8.4</v>
      </c>
      <c r="N1326" s="56" t="s">
        <v>52</v>
      </c>
      <c r="O1326" s="56">
        <v>21.1</v>
      </c>
      <c r="P1326" s="56" t="s">
        <v>53</v>
      </c>
      <c r="Q1326" s="56">
        <v>2.6</v>
      </c>
      <c r="R1326" s="56" t="s">
        <v>53</v>
      </c>
      <c r="S1326" s="56">
        <v>24.7</v>
      </c>
      <c r="T1326" s="56">
        <v>654</v>
      </c>
      <c r="U1326" s="56">
        <v>5</v>
      </c>
      <c r="V1326" s="56" t="s">
        <v>53</v>
      </c>
      <c r="W1326" s="56">
        <v>9.1999999999999993</v>
      </c>
      <c r="X1326" s="56" t="s">
        <v>53</v>
      </c>
      <c r="Y1326" s="56">
        <v>18.3</v>
      </c>
      <c r="Z1326" s="56" t="s">
        <v>53</v>
      </c>
      <c r="AA1326" s="56">
        <v>7</v>
      </c>
      <c r="AB1326" s="56" t="s">
        <v>53</v>
      </c>
      <c r="AC1326" s="56">
        <v>30.9</v>
      </c>
      <c r="AD1326" s="56" t="s">
        <v>53</v>
      </c>
      <c r="AF1326" s="56">
        <v>701</v>
      </c>
      <c r="AG1326" s="56" t="s">
        <v>2148</v>
      </c>
      <c r="AH1326" s="56">
        <v>701</v>
      </c>
      <c r="AI1326" s="56" t="s">
        <v>2148</v>
      </c>
      <c r="AJ1326" s="56">
        <v>801</v>
      </c>
      <c r="AK1326" s="56" t="s">
        <v>2148</v>
      </c>
      <c r="AL1326" s="56">
        <v>801</v>
      </c>
      <c r="AM1326" s="56" t="s">
        <v>2148</v>
      </c>
      <c r="AN1326" s="56">
        <v>654</v>
      </c>
      <c r="AP1326" s="56">
        <v>801</v>
      </c>
      <c r="AQ1326" s="56" t="s">
        <v>2148</v>
      </c>
      <c r="AR1326" s="56">
        <v>801</v>
      </c>
      <c r="AS1326" s="56" t="s">
        <v>2148</v>
      </c>
      <c r="AT1326" s="56">
        <v>801</v>
      </c>
      <c r="AU1326" s="56" t="s">
        <v>2148</v>
      </c>
      <c r="AV1326" s="56">
        <v>801</v>
      </c>
      <c r="AW1326" s="56" t="s">
        <v>2148</v>
      </c>
      <c r="AX1326" s="56">
        <v>801</v>
      </c>
      <c r="AY1326" s="56" t="s">
        <v>2148</v>
      </c>
      <c r="AZ1326" s="56">
        <v>1300.5</v>
      </c>
      <c r="BB1326" s="56">
        <v>1300.5</v>
      </c>
    </row>
    <row r="1327" spans="1:54" ht="16" x14ac:dyDescent="0.2">
      <c r="A1327" s="56">
        <v>1326</v>
      </c>
      <c r="B1327" s="56" t="s">
        <v>56</v>
      </c>
      <c r="C1327" s="56" t="s">
        <v>65</v>
      </c>
      <c r="D1327" s="56" t="s">
        <v>960</v>
      </c>
      <c r="E1327" s="56" t="s">
        <v>287</v>
      </c>
      <c r="F1327" s="56" t="s">
        <v>47</v>
      </c>
      <c r="G1327" s="56" t="s">
        <v>77</v>
      </c>
      <c r="H1327" s="56" t="s">
        <v>88</v>
      </c>
      <c r="I1327" s="56" t="s">
        <v>59</v>
      </c>
      <c r="J1327" s="56" t="s">
        <v>51</v>
      </c>
      <c r="K1327" s="56">
        <v>14.1</v>
      </c>
      <c r="L1327" s="56" t="s">
        <v>52</v>
      </c>
      <c r="M1327" s="56">
        <v>31.8</v>
      </c>
      <c r="N1327" s="56">
        <v>450</v>
      </c>
      <c r="O1327" s="56">
        <v>6.8</v>
      </c>
      <c r="P1327" s="56" t="s">
        <v>53</v>
      </c>
      <c r="Q1327" s="56">
        <v>1.7</v>
      </c>
      <c r="R1327" s="56" t="s">
        <v>53</v>
      </c>
      <c r="S1327" s="56">
        <v>3.7</v>
      </c>
      <c r="T1327" s="56" t="s">
        <v>53</v>
      </c>
      <c r="U1327" s="56">
        <v>3.7</v>
      </c>
      <c r="V1327" s="56" t="s">
        <v>53</v>
      </c>
      <c r="W1327" s="56">
        <v>8.1</v>
      </c>
      <c r="X1327" s="56" t="s">
        <v>53</v>
      </c>
      <c r="Y1327" s="56">
        <v>11.3</v>
      </c>
      <c r="Z1327" s="56" t="s">
        <v>53</v>
      </c>
      <c r="AA1327" s="56">
        <v>30.3</v>
      </c>
      <c r="AB1327" s="56">
        <v>548</v>
      </c>
      <c r="AC1327" s="56">
        <v>33.9</v>
      </c>
      <c r="AD1327" s="56" t="s">
        <v>53</v>
      </c>
      <c r="AF1327" s="56">
        <v>701</v>
      </c>
      <c r="AG1327" s="56" t="s">
        <v>2148</v>
      </c>
      <c r="AH1327" s="56">
        <v>450</v>
      </c>
      <c r="AJ1327" s="56">
        <v>801</v>
      </c>
      <c r="AK1327" s="56" t="s">
        <v>2148</v>
      </c>
      <c r="AL1327" s="56">
        <v>801</v>
      </c>
      <c r="AM1327" s="56" t="s">
        <v>2148</v>
      </c>
      <c r="AN1327" s="56">
        <v>801</v>
      </c>
      <c r="AO1327" s="56" t="s">
        <v>2148</v>
      </c>
      <c r="AP1327" s="56">
        <v>801</v>
      </c>
      <c r="AQ1327" s="56" t="s">
        <v>2148</v>
      </c>
      <c r="AR1327" s="56">
        <v>801</v>
      </c>
      <c r="AS1327" s="56" t="s">
        <v>2148</v>
      </c>
      <c r="AT1327" s="56">
        <v>801</v>
      </c>
      <c r="AU1327" s="56" t="s">
        <v>2148</v>
      </c>
      <c r="AV1327" s="56">
        <v>548</v>
      </c>
      <c r="AX1327" s="56">
        <v>801</v>
      </c>
      <c r="AY1327" s="56" t="s">
        <v>2148</v>
      </c>
      <c r="AZ1327" s="56">
        <v>1300.5</v>
      </c>
      <c r="BB1327" s="56">
        <v>1100.5</v>
      </c>
    </row>
    <row r="1328" spans="1:54" ht="16" x14ac:dyDescent="0.2">
      <c r="A1328" s="56">
        <v>1327</v>
      </c>
      <c r="B1328" s="56" t="s">
        <v>56</v>
      </c>
      <c r="C1328" s="56" t="s">
        <v>65</v>
      </c>
      <c r="D1328" s="56" t="s">
        <v>1231</v>
      </c>
      <c r="E1328" s="56" t="s">
        <v>683</v>
      </c>
      <c r="F1328" s="56" t="s">
        <v>47</v>
      </c>
      <c r="G1328" s="56" t="s">
        <v>77</v>
      </c>
      <c r="H1328" s="56" t="s">
        <v>82</v>
      </c>
      <c r="I1328" s="56" t="s">
        <v>63</v>
      </c>
      <c r="J1328" s="56" t="s">
        <v>64</v>
      </c>
      <c r="K1328" s="56">
        <v>20.2</v>
      </c>
      <c r="L1328" s="56">
        <v>608</v>
      </c>
      <c r="M1328" s="56">
        <v>12.7</v>
      </c>
      <c r="N1328" s="56" t="s">
        <v>52</v>
      </c>
      <c r="O1328" s="56">
        <v>26.3</v>
      </c>
      <c r="P1328" s="56">
        <v>711</v>
      </c>
      <c r="Q1328" s="56">
        <v>1.6</v>
      </c>
      <c r="R1328" s="56" t="s">
        <v>53</v>
      </c>
      <c r="S1328" s="56">
        <v>1.5</v>
      </c>
      <c r="T1328" s="56" t="s">
        <v>53</v>
      </c>
      <c r="U1328" s="56">
        <v>2</v>
      </c>
      <c r="V1328" s="56" t="s">
        <v>53</v>
      </c>
      <c r="W1328" s="56">
        <v>6.3</v>
      </c>
      <c r="X1328" s="56" t="s">
        <v>53</v>
      </c>
      <c r="Y1328" s="56">
        <v>19.3</v>
      </c>
      <c r="Z1328" s="56" t="s">
        <v>53</v>
      </c>
      <c r="AA1328" s="56">
        <v>22.4</v>
      </c>
      <c r="AB1328" s="56">
        <v>688</v>
      </c>
      <c r="AC1328" s="56">
        <v>32</v>
      </c>
      <c r="AD1328" s="56" t="s">
        <v>53</v>
      </c>
      <c r="AF1328" s="56">
        <v>608</v>
      </c>
      <c r="AH1328" s="56">
        <v>701</v>
      </c>
      <c r="AI1328" s="56" t="s">
        <v>2148</v>
      </c>
      <c r="AJ1328" s="56">
        <v>711</v>
      </c>
      <c r="AL1328" s="56">
        <v>801</v>
      </c>
      <c r="AM1328" s="56" t="s">
        <v>2148</v>
      </c>
      <c r="AN1328" s="56">
        <v>801</v>
      </c>
      <c r="AO1328" s="56" t="s">
        <v>2148</v>
      </c>
      <c r="AP1328" s="56">
        <v>801</v>
      </c>
      <c r="AQ1328" s="56" t="s">
        <v>2148</v>
      </c>
      <c r="AR1328" s="56">
        <v>801</v>
      </c>
      <c r="AS1328" s="56" t="s">
        <v>2148</v>
      </c>
      <c r="AT1328" s="56">
        <v>801</v>
      </c>
      <c r="AU1328" s="56" t="s">
        <v>2148</v>
      </c>
      <c r="AV1328" s="56">
        <v>688</v>
      </c>
      <c r="AX1328" s="56">
        <v>801</v>
      </c>
      <c r="AY1328" s="56" t="s">
        <v>2148</v>
      </c>
      <c r="AZ1328" s="56">
        <v>1300.5</v>
      </c>
      <c r="BB1328" s="56">
        <v>1100.5</v>
      </c>
    </row>
    <row r="1329" spans="1:54" ht="16" x14ac:dyDescent="0.2">
      <c r="A1329" s="56">
        <v>1328</v>
      </c>
      <c r="B1329" s="56" t="s">
        <v>56</v>
      </c>
      <c r="C1329" s="56" t="s">
        <v>56</v>
      </c>
      <c r="D1329" s="56" t="s">
        <v>1213</v>
      </c>
      <c r="E1329" s="56" t="s">
        <v>109</v>
      </c>
      <c r="F1329" s="56" t="s">
        <v>47</v>
      </c>
      <c r="G1329" s="56" t="s">
        <v>58</v>
      </c>
      <c r="H1329" s="56" t="s">
        <v>62</v>
      </c>
      <c r="I1329" s="56" t="s">
        <v>59</v>
      </c>
      <c r="J1329" s="56" t="s">
        <v>51</v>
      </c>
      <c r="K1329" s="56">
        <v>19.8</v>
      </c>
      <c r="L1329" s="56">
        <v>622</v>
      </c>
      <c r="M1329" s="56">
        <v>15.4</v>
      </c>
      <c r="N1329" s="56" t="s">
        <v>52</v>
      </c>
      <c r="O1329" s="56">
        <v>8.6999999999999993</v>
      </c>
      <c r="P1329" s="56" t="s">
        <v>53</v>
      </c>
      <c r="Q1329" s="56">
        <v>2.4</v>
      </c>
      <c r="R1329" s="56" t="s">
        <v>53</v>
      </c>
      <c r="S1329" s="56">
        <v>18.2</v>
      </c>
      <c r="T1329" s="56">
        <v>737</v>
      </c>
      <c r="U1329" s="56">
        <v>6.8</v>
      </c>
      <c r="V1329" s="56" t="s">
        <v>53</v>
      </c>
      <c r="W1329" s="56">
        <v>5.3</v>
      </c>
      <c r="X1329" s="56" t="s">
        <v>53</v>
      </c>
      <c r="Y1329" s="56">
        <v>9.1999999999999993</v>
      </c>
      <c r="Z1329" s="56" t="s">
        <v>53</v>
      </c>
      <c r="AA1329" s="56">
        <v>6.4</v>
      </c>
      <c r="AB1329" s="56" t="s">
        <v>53</v>
      </c>
      <c r="AC1329" s="56">
        <v>32.5</v>
      </c>
      <c r="AD1329" s="56" t="s">
        <v>53</v>
      </c>
      <c r="AF1329" s="56">
        <v>622</v>
      </c>
      <c r="AH1329" s="56">
        <v>701</v>
      </c>
      <c r="AI1329" s="56" t="s">
        <v>2148</v>
      </c>
      <c r="AJ1329" s="56">
        <v>801</v>
      </c>
      <c r="AK1329" s="56" t="s">
        <v>2148</v>
      </c>
      <c r="AL1329" s="56">
        <v>801</v>
      </c>
      <c r="AM1329" s="56" t="s">
        <v>2148</v>
      </c>
      <c r="AN1329" s="56">
        <v>737</v>
      </c>
      <c r="AP1329" s="56">
        <v>801</v>
      </c>
      <c r="AQ1329" s="56" t="s">
        <v>2148</v>
      </c>
      <c r="AR1329" s="56">
        <v>801</v>
      </c>
      <c r="AS1329" s="56" t="s">
        <v>2148</v>
      </c>
      <c r="AT1329" s="56">
        <v>801</v>
      </c>
      <c r="AU1329" s="56" t="s">
        <v>2148</v>
      </c>
      <c r="AV1329" s="56">
        <v>801</v>
      </c>
      <c r="AW1329" s="56" t="s">
        <v>2148</v>
      </c>
      <c r="AX1329" s="56">
        <v>801</v>
      </c>
      <c r="AY1329" s="56" t="s">
        <v>2148</v>
      </c>
      <c r="AZ1329" s="56">
        <v>1300.5</v>
      </c>
      <c r="BB1329" s="56">
        <v>1300.5</v>
      </c>
    </row>
    <row r="1330" spans="1:54" ht="16" x14ac:dyDescent="0.2">
      <c r="A1330" s="56">
        <v>1329</v>
      </c>
      <c r="B1330" s="56" t="s">
        <v>56</v>
      </c>
      <c r="C1330" s="56" t="s">
        <v>56</v>
      </c>
      <c r="D1330" s="56" t="s">
        <v>1029</v>
      </c>
      <c r="E1330" s="56" t="s">
        <v>144</v>
      </c>
      <c r="F1330" s="56" t="s">
        <v>47</v>
      </c>
      <c r="G1330" s="56" t="s">
        <v>77</v>
      </c>
      <c r="H1330" s="56" t="s">
        <v>82</v>
      </c>
      <c r="I1330" s="56" t="s">
        <v>59</v>
      </c>
      <c r="J1330" s="56" t="s">
        <v>64</v>
      </c>
      <c r="K1330" s="56">
        <v>15.5</v>
      </c>
      <c r="L1330" s="56" t="s">
        <v>52</v>
      </c>
      <c r="M1330" s="56">
        <v>8.4</v>
      </c>
      <c r="N1330" s="56" t="s">
        <v>52</v>
      </c>
      <c r="O1330" s="56">
        <v>12.8</v>
      </c>
      <c r="P1330" s="56" t="s">
        <v>53</v>
      </c>
      <c r="Q1330" s="56">
        <v>5</v>
      </c>
      <c r="R1330" s="56" t="s">
        <v>53</v>
      </c>
      <c r="S1330" s="56">
        <v>8.6</v>
      </c>
      <c r="T1330" s="56" t="s">
        <v>53</v>
      </c>
      <c r="U1330" s="56">
        <v>2.9</v>
      </c>
      <c r="V1330" s="56" t="s">
        <v>53</v>
      </c>
      <c r="W1330" s="56">
        <v>2.4</v>
      </c>
      <c r="X1330" s="56" t="s">
        <v>53</v>
      </c>
      <c r="Y1330" s="56">
        <v>34.299999999999997</v>
      </c>
      <c r="Z1330" s="56" t="s">
        <v>53</v>
      </c>
      <c r="AA1330" s="56">
        <v>4.8</v>
      </c>
      <c r="AB1330" s="56" t="s">
        <v>53</v>
      </c>
      <c r="AC1330" s="56">
        <v>39.700000000000003</v>
      </c>
      <c r="AD1330" s="56" t="s">
        <v>53</v>
      </c>
      <c r="AF1330" s="56">
        <v>701</v>
      </c>
      <c r="AG1330" s="56" t="s">
        <v>2148</v>
      </c>
      <c r="AH1330" s="56">
        <v>701</v>
      </c>
      <c r="AI1330" s="56" t="s">
        <v>2148</v>
      </c>
      <c r="AJ1330" s="56">
        <v>801</v>
      </c>
      <c r="AK1330" s="56" t="s">
        <v>2148</v>
      </c>
      <c r="AL1330" s="56">
        <v>801</v>
      </c>
      <c r="AM1330" s="56" t="s">
        <v>2148</v>
      </c>
      <c r="AN1330" s="56">
        <v>801</v>
      </c>
      <c r="AO1330" s="56" t="s">
        <v>2148</v>
      </c>
      <c r="AP1330" s="56">
        <v>801</v>
      </c>
      <c r="AQ1330" s="56" t="s">
        <v>2148</v>
      </c>
      <c r="AR1330" s="56">
        <v>801</v>
      </c>
      <c r="AS1330" s="56" t="s">
        <v>2148</v>
      </c>
      <c r="AT1330" s="56">
        <v>801</v>
      </c>
      <c r="AU1330" s="56" t="s">
        <v>2148</v>
      </c>
      <c r="AV1330" s="56">
        <v>801</v>
      </c>
      <c r="AW1330" s="56" t="s">
        <v>2148</v>
      </c>
      <c r="AX1330" s="56">
        <v>801</v>
      </c>
      <c r="AY1330" s="56" t="s">
        <v>2148</v>
      </c>
      <c r="AZ1330" s="56">
        <v>1300.5</v>
      </c>
      <c r="BB1330" s="56">
        <v>1300.5</v>
      </c>
    </row>
    <row r="1331" spans="1:54" ht="16" x14ac:dyDescent="0.2">
      <c r="A1331" s="56">
        <v>1330</v>
      </c>
      <c r="B1331" s="56" t="s">
        <v>56</v>
      </c>
      <c r="C1331" s="56" t="s">
        <v>56</v>
      </c>
      <c r="D1331" s="56" t="s">
        <v>825</v>
      </c>
      <c r="E1331" s="56" t="s">
        <v>144</v>
      </c>
      <c r="F1331" s="56" t="s">
        <v>47</v>
      </c>
      <c r="G1331" s="56" t="s">
        <v>77</v>
      </c>
      <c r="H1331" s="56" t="s">
        <v>49</v>
      </c>
      <c r="I1331" s="56" t="s">
        <v>59</v>
      </c>
      <c r="J1331" s="56" t="s">
        <v>51</v>
      </c>
      <c r="K1331" s="56">
        <v>11.8</v>
      </c>
      <c r="L1331" s="56" t="s">
        <v>52</v>
      </c>
      <c r="M1331" s="56">
        <v>15.7</v>
      </c>
      <c r="N1331" s="56" t="s">
        <v>52</v>
      </c>
      <c r="O1331" s="56">
        <v>15.7</v>
      </c>
      <c r="P1331" s="56" t="s">
        <v>53</v>
      </c>
      <c r="Q1331" s="56">
        <v>4</v>
      </c>
      <c r="R1331" s="56" t="s">
        <v>53</v>
      </c>
      <c r="S1331" s="56">
        <v>10.6</v>
      </c>
      <c r="T1331" s="56" t="s">
        <v>53</v>
      </c>
      <c r="U1331" s="56">
        <v>3.3</v>
      </c>
      <c r="V1331" s="56" t="s">
        <v>53</v>
      </c>
      <c r="W1331" s="56">
        <v>7.6</v>
      </c>
      <c r="X1331" s="56" t="s">
        <v>53</v>
      </c>
      <c r="Y1331" s="56">
        <v>18.3</v>
      </c>
      <c r="Z1331" s="56" t="s">
        <v>53</v>
      </c>
      <c r="AA1331" s="56">
        <v>6.8</v>
      </c>
      <c r="AB1331" s="56" t="s">
        <v>53</v>
      </c>
      <c r="AC1331" s="56">
        <v>47.5</v>
      </c>
      <c r="AD1331" s="56" t="s">
        <v>703</v>
      </c>
      <c r="AF1331" s="56">
        <v>701</v>
      </c>
      <c r="AG1331" s="56" t="s">
        <v>2148</v>
      </c>
      <c r="AH1331" s="56">
        <v>701</v>
      </c>
      <c r="AI1331" s="56" t="s">
        <v>2148</v>
      </c>
      <c r="AJ1331" s="56">
        <v>801</v>
      </c>
      <c r="AK1331" s="56" t="s">
        <v>2148</v>
      </c>
      <c r="AL1331" s="56">
        <v>801</v>
      </c>
      <c r="AM1331" s="56" t="s">
        <v>2148</v>
      </c>
      <c r="AN1331" s="56">
        <v>801</v>
      </c>
      <c r="AO1331" s="56" t="s">
        <v>2148</v>
      </c>
      <c r="AP1331" s="56">
        <v>801</v>
      </c>
      <c r="AQ1331" s="56" t="s">
        <v>2148</v>
      </c>
      <c r="AR1331" s="56">
        <v>801</v>
      </c>
      <c r="AS1331" s="56" t="s">
        <v>2148</v>
      </c>
      <c r="AT1331" s="56">
        <v>801</v>
      </c>
      <c r="AU1331" s="56" t="s">
        <v>2148</v>
      </c>
      <c r="AV1331" s="56">
        <v>801</v>
      </c>
      <c r="AW1331" s="56" t="s">
        <v>2148</v>
      </c>
      <c r="AX1331" s="56">
        <v>774</v>
      </c>
      <c r="AY1331" s="56" t="s">
        <v>2147</v>
      </c>
      <c r="AZ1331" s="56">
        <v>1300.5</v>
      </c>
      <c r="BB1331" s="56">
        <v>1300.5</v>
      </c>
    </row>
    <row r="1332" spans="1:54" ht="16" x14ac:dyDescent="0.2">
      <c r="A1332" s="56">
        <v>1331</v>
      </c>
      <c r="B1332" s="56" t="s">
        <v>56</v>
      </c>
      <c r="C1332" s="56" t="s">
        <v>65</v>
      </c>
      <c r="D1332" s="56" t="s">
        <v>906</v>
      </c>
      <c r="E1332" s="56" t="s">
        <v>490</v>
      </c>
      <c r="F1332" s="56" t="s">
        <v>47</v>
      </c>
      <c r="G1332" s="56" t="s">
        <v>58</v>
      </c>
      <c r="H1332" s="56" t="s">
        <v>82</v>
      </c>
      <c r="I1332" s="56" t="s">
        <v>59</v>
      </c>
      <c r="J1332" s="56" t="s">
        <v>51</v>
      </c>
      <c r="K1332" s="56">
        <v>13.2</v>
      </c>
      <c r="L1332" s="56" t="s">
        <v>52</v>
      </c>
      <c r="M1332" s="56">
        <v>14.3</v>
      </c>
      <c r="N1332" s="56" t="s">
        <v>52</v>
      </c>
      <c r="O1332" s="56">
        <v>12.7</v>
      </c>
      <c r="P1332" s="56" t="s">
        <v>53</v>
      </c>
      <c r="Q1332" s="56">
        <v>6</v>
      </c>
      <c r="R1332" s="56" t="s">
        <v>53</v>
      </c>
      <c r="S1332" s="56">
        <v>8.5</v>
      </c>
      <c r="T1332" s="56" t="s">
        <v>53</v>
      </c>
      <c r="U1332" s="56">
        <v>1.7</v>
      </c>
      <c r="V1332" s="56" t="s">
        <v>53</v>
      </c>
      <c r="W1332" s="56">
        <v>6</v>
      </c>
      <c r="X1332" s="56" t="s">
        <v>53</v>
      </c>
      <c r="Y1332" s="56">
        <v>27.1</v>
      </c>
      <c r="Z1332" s="56" t="s">
        <v>53</v>
      </c>
      <c r="AA1332" s="56">
        <v>10.8</v>
      </c>
      <c r="AB1332" s="56" t="s">
        <v>53</v>
      </c>
      <c r="AC1332" s="56">
        <v>44.2</v>
      </c>
      <c r="AD1332" s="56" t="s">
        <v>53</v>
      </c>
      <c r="AF1332" s="56">
        <v>701</v>
      </c>
      <c r="AG1332" s="56" t="s">
        <v>2148</v>
      </c>
      <c r="AH1332" s="56">
        <v>701</v>
      </c>
      <c r="AI1332" s="56" t="s">
        <v>2148</v>
      </c>
      <c r="AJ1332" s="56">
        <v>801</v>
      </c>
      <c r="AK1332" s="56" t="s">
        <v>2148</v>
      </c>
      <c r="AL1332" s="56">
        <v>801</v>
      </c>
      <c r="AM1332" s="56" t="s">
        <v>2148</v>
      </c>
      <c r="AN1332" s="56">
        <v>801</v>
      </c>
      <c r="AO1332" s="56" t="s">
        <v>2148</v>
      </c>
      <c r="AP1332" s="56">
        <v>801</v>
      </c>
      <c r="AQ1332" s="56" t="s">
        <v>2148</v>
      </c>
      <c r="AR1332" s="56">
        <v>801</v>
      </c>
      <c r="AS1332" s="56" t="s">
        <v>2148</v>
      </c>
      <c r="AT1332" s="56">
        <v>801</v>
      </c>
      <c r="AU1332" s="56" t="s">
        <v>2148</v>
      </c>
      <c r="AV1332" s="56">
        <v>801</v>
      </c>
      <c r="AW1332" s="56" t="s">
        <v>2148</v>
      </c>
      <c r="AX1332" s="56">
        <v>801</v>
      </c>
      <c r="AY1332" s="56" t="s">
        <v>2148</v>
      </c>
      <c r="AZ1332" s="56">
        <v>1300.5</v>
      </c>
      <c r="BB1332" s="56">
        <v>1100.5</v>
      </c>
    </row>
    <row r="1333" spans="1:54" ht="16" x14ac:dyDescent="0.2">
      <c r="A1333" s="56">
        <v>1332</v>
      </c>
      <c r="B1333" s="56" t="s">
        <v>56</v>
      </c>
      <c r="D1333" s="56" t="s">
        <v>342</v>
      </c>
      <c r="E1333" s="56" t="s">
        <v>343</v>
      </c>
      <c r="F1333" s="56" t="s">
        <v>47</v>
      </c>
      <c r="G1333" s="56" t="s">
        <v>58</v>
      </c>
      <c r="H1333" s="56" t="s">
        <v>49</v>
      </c>
      <c r="I1333" s="56" t="s">
        <v>63</v>
      </c>
      <c r="J1333" s="56" t="s">
        <v>51</v>
      </c>
      <c r="K1333" s="56">
        <v>6.5</v>
      </c>
      <c r="L1333" s="56" t="s">
        <v>52</v>
      </c>
      <c r="M1333" s="56">
        <v>11</v>
      </c>
      <c r="N1333" s="56" t="s">
        <v>52</v>
      </c>
      <c r="O1333" s="56">
        <v>61.9</v>
      </c>
      <c r="P1333" s="56">
        <v>288</v>
      </c>
      <c r="Q1333" s="56">
        <v>1.4</v>
      </c>
      <c r="R1333" s="56" t="s">
        <v>53</v>
      </c>
      <c r="S1333" s="56">
        <v>9.4</v>
      </c>
      <c r="T1333" s="56" t="s">
        <v>53</v>
      </c>
      <c r="U1333" s="56">
        <v>3.2</v>
      </c>
      <c r="V1333" s="56" t="s">
        <v>53</v>
      </c>
      <c r="W1333" s="56">
        <v>7.4</v>
      </c>
      <c r="X1333" s="56" t="s">
        <v>53</v>
      </c>
      <c r="Y1333" s="56">
        <v>5.6</v>
      </c>
      <c r="Z1333" s="56" t="s">
        <v>53</v>
      </c>
      <c r="AA1333" s="56">
        <v>15.3</v>
      </c>
      <c r="AB1333" s="56" t="s">
        <v>53</v>
      </c>
      <c r="AC1333" s="56">
        <v>11</v>
      </c>
      <c r="AD1333" s="56" t="s">
        <v>53</v>
      </c>
      <c r="AF1333" s="56">
        <v>701</v>
      </c>
      <c r="AG1333" s="56" t="s">
        <v>2148</v>
      </c>
      <c r="AH1333" s="56">
        <v>701</v>
      </c>
      <c r="AI1333" s="56" t="s">
        <v>2148</v>
      </c>
      <c r="AJ1333" s="56">
        <v>288</v>
      </c>
      <c r="AL1333" s="56">
        <v>801</v>
      </c>
      <c r="AM1333" s="56" t="s">
        <v>2148</v>
      </c>
      <c r="AN1333" s="56">
        <v>801</v>
      </c>
      <c r="AO1333" s="56" t="s">
        <v>2148</v>
      </c>
      <c r="AP1333" s="56">
        <v>801</v>
      </c>
      <c r="AQ1333" s="56" t="s">
        <v>2148</v>
      </c>
      <c r="AR1333" s="56">
        <v>801</v>
      </c>
      <c r="AS1333" s="56" t="s">
        <v>2148</v>
      </c>
      <c r="AT1333" s="56">
        <v>801</v>
      </c>
      <c r="AU1333" s="56" t="s">
        <v>2148</v>
      </c>
      <c r="AV1333" s="56">
        <v>801</v>
      </c>
      <c r="AW1333" s="56" t="s">
        <v>2148</v>
      </c>
      <c r="AX1333" s="56">
        <v>801</v>
      </c>
      <c r="AY1333" s="56" t="s">
        <v>2148</v>
      </c>
      <c r="AZ1333" s="56">
        <v>1300.5</v>
      </c>
    </row>
    <row r="1334" spans="1:54" ht="16" x14ac:dyDescent="0.2">
      <c r="A1334" s="56">
        <v>1333</v>
      </c>
      <c r="B1334" s="56" t="s">
        <v>56</v>
      </c>
      <c r="C1334" s="56" t="s">
        <v>56</v>
      </c>
      <c r="D1334" s="56" t="s">
        <v>876</v>
      </c>
      <c r="E1334" s="56" t="s">
        <v>490</v>
      </c>
      <c r="F1334" s="56" t="s">
        <v>47</v>
      </c>
      <c r="G1334" s="56" t="s">
        <v>77</v>
      </c>
      <c r="H1334" s="56" t="s">
        <v>82</v>
      </c>
      <c r="I1334" s="56" t="s">
        <v>63</v>
      </c>
      <c r="J1334" s="56" t="s">
        <v>64</v>
      </c>
      <c r="K1334" s="56">
        <v>12.7</v>
      </c>
      <c r="L1334" s="56" t="s">
        <v>52</v>
      </c>
      <c r="M1334" s="56">
        <v>17.600000000000001</v>
      </c>
      <c r="N1334" s="56" t="s">
        <v>52</v>
      </c>
      <c r="O1334" s="56">
        <v>5.8</v>
      </c>
      <c r="P1334" s="56" t="s">
        <v>53</v>
      </c>
      <c r="Q1334" s="56">
        <v>3.4</v>
      </c>
      <c r="R1334" s="56" t="s">
        <v>53</v>
      </c>
      <c r="S1334" s="56">
        <v>6</v>
      </c>
      <c r="T1334" s="56" t="s">
        <v>53</v>
      </c>
      <c r="U1334" s="56">
        <v>2</v>
      </c>
      <c r="V1334" s="56" t="s">
        <v>53</v>
      </c>
      <c r="W1334" s="56">
        <v>6.3</v>
      </c>
      <c r="X1334" s="56" t="s">
        <v>53</v>
      </c>
      <c r="Y1334" s="56">
        <v>18.5</v>
      </c>
      <c r="Z1334" s="56" t="s">
        <v>53</v>
      </c>
      <c r="AA1334" s="56">
        <v>13.3</v>
      </c>
      <c r="AB1334" s="56" t="s">
        <v>53</v>
      </c>
      <c r="AC1334" s="56">
        <v>28.5</v>
      </c>
      <c r="AD1334" s="56" t="s">
        <v>53</v>
      </c>
      <c r="AF1334" s="56">
        <v>701</v>
      </c>
      <c r="AG1334" s="56" t="s">
        <v>2148</v>
      </c>
      <c r="AH1334" s="56">
        <v>701</v>
      </c>
      <c r="AI1334" s="56" t="s">
        <v>2148</v>
      </c>
      <c r="AJ1334" s="56">
        <v>801</v>
      </c>
      <c r="AK1334" s="56" t="s">
        <v>2148</v>
      </c>
      <c r="AL1334" s="56">
        <v>801</v>
      </c>
      <c r="AM1334" s="56" t="s">
        <v>2148</v>
      </c>
      <c r="AN1334" s="56">
        <v>801</v>
      </c>
      <c r="AO1334" s="56" t="s">
        <v>2148</v>
      </c>
      <c r="AP1334" s="56">
        <v>801</v>
      </c>
      <c r="AQ1334" s="56" t="s">
        <v>2148</v>
      </c>
      <c r="AR1334" s="56">
        <v>801</v>
      </c>
      <c r="AS1334" s="56" t="s">
        <v>2148</v>
      </c>
      <c r="AT1334" s="56">
        <v>801</v>
      </c>
      <c r="AU1334" s="56" t="s">
        <v>2148</v>
      </c>
      <c r="AV1334" s="56">
        <v>801</v>
      </c>
      <c r="AW1334" s="56" t="s">
        <v>2148</v>
      </c>
      <c r="AX1334" s="56">
        <v>801</v>
      </c>
      <c r="AY1334" s="56" t="s">
        <v>2148</v>
      </c>
      <c r="AZ1334" s="56">
        <v>1300.5</v>
      </c>
      <c r="BB1334" s="56">
        <v>1300.5</v>
      </c>
    </row>
    <row r="1335" spans="1:54" ht="16" x14ac:dyDescent="0.2">
      <c r="A1335" s="56">
        <v>1334</v>
      </c>
      <c r="B1335" s="56" t="s">
        <v>56</v>
      </c>
      <c r="C1335" s="56" t="s">
        <v>65</v>
      </c>
      <c r="D1335" s="56" t="s">
        <v>635</v>
      </c>
      <c r="E1335" s="56" t="s">
        <v>109</v>
      </c>
      <c r="F1335" s="56" t="s">
        <v>47</v>
      </c>
      <c r="G1335" s="56" t="s">
        <v>58</v>
      </c>
      <c r="H1335" s="56" t="s">
        <v>62</v>
      </c>
      <c r="I1335" s="56" t="s">
        <v>63</v>
      </c>
      <c r="J1335" s="56" t="s">
        <v>51</v>
      </c>
      <c r="K1335" s="56">
        <v>9.3000000000000007</v>
      </c>
      <c r="L1335" s="56" t="s">
        <v>52</v>
      </c>
      <c r="M1335" s="56">
        <v>7.8</v>
      </c>
      <c r="N1335" s="56" t="s">
        <v>52</v>
      </c>
      <c r="O1335" s="56">
        <v>84.6</v>
      </c>
      <c r="P1335" s="56">
        <v>138</v>
      </c>
      <c r="Q1335" s="56">
        <v>1.2</v>
      </c>
      <c r="R1335" s="56" t="s">
        <v>53</v>
      </c>
      <c r="S1335" s="56">
        <v>3.8</v>
      </c>
      <c r="T1335" s="56" t="s">
        <v>53</v>
      </c>
      <c r="U1335" s="56">
        <v>2.5</v>
      </c>
      <c r="V1335" s="56" t="s">
        <v>53</v>
      </c>
      <c r="W1335" s="56">
        <v>2.1</v>
      </c>
      <c r="X1335" s="56" t="s">
        <v>53</v>
      </c>
      <c r="Y1335" s="56">
        <v>3.7</v>
      </c>
      <c r="Z1335" s="56" t="s">
        <v>53</v>
      </c>
      <c r="AA1335" s="56">
        <v>2.2999999999999998</v>
      </c>
      <c r="AB1335" s="56" t="s">
        <v>53</v>
      </c>
      <c r="AC1335" s="56">
        <v>21.8</v>
      </c>
      <c r="AD1335" s="56" t="s">
        <v>53</v>
      </c>
      <c r="AF1335" s="56">
        <v>701</v>
      </c>
      <c r="AG1335" s="56" t="s">
        <v>2148</v>
      </c>
      <c r="AH1335" s="56">
        <v>701</v>
      </c>
      <c r="AI1335" s="56" t="s">
        <v>2148</v>
      </c>
      <c r="AJ1335" s="56">
        <v>138</v>
      </c>
      <c r="AL1335" s="56">
        <v>801</v>
      </c>
      <c r="AM1335" s="56" t="s">
        <v>2148</v>
      </c>
      <c r="AN1335" s="56">
        <v>801</v>
      </c>
      <c r="AO1335" s="56" t="s">
        <v>2148</v>
      </c>
      <c r="AP1335" s="56">
        <v>801</v>
      </c>
      <c r="AQ1335" s="56" t="s">
        <v>2148</v>
      </c>
      <c r="AR1335" s="56">
        <v>801</v>
      </c>
      <c r="AS1335" s="56" t="s">
        <v>2148</v>
      </c>
      <c r="AT1335" s="56">
        <v>801</v>
      </c>
      <c r="AU1335" s="56" t="s">
        <v>2148</v>
      </c>
      <c r="AV1335" s="56">
        <v>801</v>
      </c>
      <c r="AW1335" s="56" t="s">
        <v>2148</v>
      </c>
      <c r="AX1335" s="56">
        <v>801</v>
      </c>
      <c r="AY1335" s="56" t="s">
        <v>2148</v>
      </c>
      <c r="AZ1335" s="56">
        <v>1300.5</v>
      </c>
      <c r="BB1335" s="56">
        <v>1100.5</v>
      </c>
    </row>
    <row r="1336" spans="1:54" ht="16" x14ac:dyDescent="0.2">
      <c r="A1336" s="56">
        <v>1335</v>
      </c>
      <c r="B1336" s="56" t="s">
        <v>56</v>
      </c>
      <c r="C1336" s="56" t="s">
        <v>56</v>
      </c>
      <c r="D1336" s="56" t="s">
        <v>927</v>
      </c>
      <c r="E1336" s="56" t="s">
        <v>495</v>
      </c>
      <c r="F1336" s="56" t="s">
        <v>47</v>
      </c>
      <c r="G1336" s="56" t="s">
        <v>77</v>
      </c>
      <c r="H1336" s="56" t="s">
        <v>49</v>
      </c>
      <c r="I1336" s="56" t="s">
        <v>63</v>
      </c>
      <c r="J1336" s="56" t="s">
        <v>64</v>
      </c>
      <c r="K1336" s="56">
        <v>13.5</v>
      </c>
      <c r="L1336" s="56" t="s">
        <v>52</v>
      </c>
      <c r="M1336" s="56">
        <v>18.399999999999999</v>
      </c>
      <c r="N1336" s="56">
        <v>698</v>
      </c>
      <c r="O1336" s="56">
        <v>17.5</v>
      </c>
      <c r="P1336" s="56" t="s">
        <v>53</v>
      </c>
      <c r="Q1336" s="56">
        <v>2.2000000000000002</v>
      </c>
      <c r="R1336" s="56" t="s">
        <v>53</v>
      </c>
      <c r="S1336" s="56">
        <v>13.1</v>
      </c>
      <c r="T1336" s="56" t="s">
        <v>53</v>
      </c>
      <c r="U1336" s="56">
        <v>4.0999999999999996</v>
      </c>
      <c r="V1336" s="56" t="s">
        <v>53</v>
      </c>
      <c r="W1336" s="56">
        <v>3.3</v>
      </c>
      <c r="X1336" s="56" t="s">
        <v>53</v>
      </c>
      <c r="Y1336" s="56">
        <v>16.8</v>
      </c>
      <c r="Z1336" s="56" t="s">
        <v>53</v>
      </c>
      <c r="AA1336" s="56">
        <v>11.4</v>
      </c>
      <c r="AB1336" s="56" t="s">
        <v>53</v>
      </c>
      <c r="AC1336" s="56">
        <v>23.3</v>
      </c>
      <c r="AD1336" s="56" t="s">
        <v>53</v>
      </c>
      <c r="AF1336" s="56">
        <v>701</v>
      </c>
      <c r="AG1336" s="56" t="s">
        <v>2148</v>
      </c>
      <c r="AH1336" s="56">
        <v>698</v>
      </c>
      <c r="AJ1336" s="56">
        <v>801</v>
      </c>
      <c r="AK1336" s="56" t="s">
        <v>2148</v>
      </c>
      <c r="AL1336" s="56">
        <v>801</v>
      </c>
      <c r="AM1336" s="56" t="s">
        <v>2148</v>
      </c>
      <c r="AN1336" s="56">
        <v>801</v>
      </c>
      <c r="AO1336" s="56" t="s">
        <v>2148</v>
      </c>
      <c r="AP1336" s="56">
        <v>801</v>
      </c>
      <c r="AQ1336" s="56" t="s">
        <v>2148</v>
      </c>
      <c r="AR1336" s="56">
        <v>801</v>
      </c>
      <c r="AS1336" s="56" t="s">
        <v>2148</v>
      </c>
      <c r="AT1336" s="56">
        <v>801</v>
      </c>
      <c r="AU1336" s="56" t="s">
        <v>2148</v>
      </c>
      <c r="AV1336" s="56">
        <v>801</v>
      </c>
      <c r="AW1336" s="56" t="s">
        <v>2148</v>
      </c>
      <c r="AX1336" s="56">
        <v>801</v>
      </c>
      <c r="AY1336" s="56" t="s">
        <v>2148</v>
      </c>
      <c r="AZ1336" s="56">
        <v>1300.5</v>
      </c>
      <c r="BB1336" s="56">
        <v>1300.5</v>
      </c>
    </row>
    <row r="1337" spans="1:54" ht="16" x14ac:dyDescent="0.2">
      <c r="A1337" s="56">
        <v>1336</v>
      </c>
      <c r="B1337" s="56" t="s">
        <v>56</v>
      </c>
      <c r="C1337" s="56" t="s">
        <v>65</v>
      </c>
      <c r="D1337" s="56" t="s">
        <v>463</v>
      </c>
      <c r="E1337" s="56" t="s">
        <v>464</v>
      </c>
      <c r="F1337" s="56" t="s">
        <v>47</v>
      </c>
      <c r="G1337" s="56" t="s">
        <v>84</v>
      </c>
      <c r="H1337" s="56" t="s">
        <v>82</v>
      </c>
      <c r="I1337" s="56" t="s">
        <v>63</v>
      </c>
      <c r="J1337" s="56" t="s">
        <v>64</v>
      </c>
      <c r="K1337" s="56">
        <v>7.6</v>
      </c>
      <c r="L1337" s="56" t="s">
        <v>52</v>
      </c>
      <c r="M1337" s="56">
        <v>5.5</v>
      </c>
      <c r="N1337" s="56" t="s">
        <v>52</v>
      </c>
      <c r="O1337" s="56">
        <v>43.1</v>
      </c>
      <c r="P1337" s="56">
        <v>462</v>
      </c>
      <c r="Q1337" s="56">
        <v>1.2</v>
      </c>
      <c r="R1337" s="56" t="s">
        <v>53</v>
      </c>
      <c r="S1337" s="56">
        <v>1.5</v>
      </c>
      <c r="T1337" s="56" t="s">
        <v>53</v>
      </c>
      <c r="U1337" s="56">
        <v>2.7</v>
      </c>
      <c r="V1337" s="56" t="s">
        <v>53</v>
      </c>
      <c r="W1337" s="56">
        <v>7</v>
      </c>
      <c r="X1337" s="56" t="s">
        <v>53</v>
      </c>
      <c r="Y1337" s="56">
        <v>13.1</v>
      </c>
      <c r="Z1337" s="56" t="s">
        <v>53</v>
      </c>
      <c r="AA1337" s="56">
        <v>73.8</v>
      </c>
      <c r="AB1337" s="56">
        <v>189</v>
      </c>
      <c r="AC1337" s="56">
        <v>28.8</v>
      </c>
      <c r="AD1337" s="56" t="s">
        <v>53</v>
      </c>
      <c r="AF1337" s="56">
        <v>701</v>
      </c>
      <c r="AG1337" s="56" t="s">
        <v>2148</v>
      </c>
      <c r="AH1337" s="56">
        <v>701</v>
      </c>
      <c r="AI1337" s="56" t="s">
        <v>2148</v>
      </c>
      <c r="AJ1337" s="56">
        <v>462</v>
      </c>
      <c r="AL1337" s="56">
        <v>801</v>
      </c>
      <c r="AM1337" s="56" t="s">
        <v>2148</v>
      </c>
      <c r="AN1337" s="56">
        <v>801</v>
      </c>
      <c r="AO1337" s="56" t="s">
        <v>2148</v>
      </c>
      <c r="AP1337" s="56">
        <v>801</v>
      </c>
      <c r="AQ1337" s="56" t="s">
        <v>2148</v>
      </c>
      <c r="AR1337" s="56">
        <v>801</v>
      </c>
      <c r="AS1337" s="56" t="s">
        <v>2148</v>
      </c>
      <c r="AT1337" s="56">
        <v>801</v>
      </c>
      <c r="AU1337" s="56" t="s">
        <v>2148</v>
      </c>
      <c r="AV1337" s="56">
        <v>189</v>
      </c>
      <c r="AX1337" s="56">
        <v>801</v>
      </c>
      <c r="AY1337" s="56" t="s">
        <v>2148</v>
      </c>
      <c r="AZ1337" s="56">
        <v>1300.5</v>
      </c>
      <c r="BB1337" s="56">
        <v>1100.5</v>
      </c>
    </row>
    <row r="1338" spans="1:54" ht="16" x14ac:dyDescent="0.2">
      <c r="A1338" s="56">
        <v>1337</v>
      </c>
      <c r="B1338" s="56" t="s">
        <v>56</v>
      </c>
      <c r="C1338" s="56" t="s">
        <v>65</v>
      </c>
      <c r="D1338" s="56" t="s">
        <v>1136</v>
      </c>
      <c r="E1338" s="56" t="s">
        <v>125</v>
      </c>
      <c r="F1338" s="56" t="s">
        <v>47</v>
      </c>
      <c r="G1338" s="56" t="s">
        <v>84</v>
      </c>
      <c r="H1338" s="56" t="s">
        <v>82</v>
      </c>
      <c r="I1338" s="56" t="s">
        <v>59</v>
      </c>
      <c r="J1338" s="56" t="s">
        <v>64</v>
      </c>
      <c r="K1338" s="56">
        <v>17.8</v>
      </c>
      <c r="L1338" s="56">
        <v>684</v>
      </c>
      <c r="M1338" s="56">
        <v>10.7</v>
      </c>
      <c r="N1338" s="56" t="s">
        <v>52</v>
      </c>
      <c r="O1338" s="56">
        <v>23.9</v>
      </c>
      <c r="P1338" s="56">
        <v>754</v>
      </c>
      <c r="Q1338" s="56">
        <v>2.8</v>
      </c>
      <c r="R1338" s="56" t="s">
        <v>53</v>
      </c>
      <c r="S1338" s="56">
        <v>2.1</v>
      </c>
      <c r="T1338" s="56" t="s">
        <v>53</v>
      </c>
      <c r="U1338" s="56">
        <v>11.6</v>
      </c>
      <c r="V1338" s="56" t="s">
        <v>53</v>
      </c>
      <c r="W1338" s="56">
        <v>8.9</v>
      </c>
      <c r="X1338" s="56" t="s">
        <v>53</v>
      </c>
      <c r="Y1338" s="56">
        <v>26.5</v>
      </c>
      <c r="Z1338" s="56" t="s">
        <v>53</v>
      </c>
      <c r="AA1338" s="56">
        <v>14.8</v>
      </c>
      <c r="AB1338" s="56" t="s">
        <v>53</v>
      </c>
      <c r="AC1338" s="56">
        <v>43.7</v>
      </c>
      <c r="AD1338" s="56" t="s">
        <v>53</v>
      </c>
      <c r="AF1338" s="56">
        <v>684</v>
      </c>
      <c r="AH1338" s="56">
        <v>701</v>
      </c>
      <c r="AI1338" s="56" t="s">
        <v>2148</v>
      </c>
      <c r="AJ1338" s="56">
        <v>754</v>
      </c>
      <c r="AL1338" s="56">
        <v>801</v>
      </c>
      <c r="AM1338" s="56" t="s">
        <v>2148</v>
      </c>
      <c r="AN1338" s="56">
        <v>801</v>
      </c>
      <c r="AO1338" s="56" t="s">
        <v>2148</v>
      </c>
      <c r="AP1338" s="56">
        <v>801</v>
      </c>
      <c r="AQ1338" s="56" t="s">
        <v>2148</v>
      </c>
      <c r="AR1338" s="56">
        <v>801</v>
      </c>
      <c r="AS1338" s="56" t="s">
        <v>2148</v>
      </c>
      <c r="AT1338" s="56">
        <v>801</v>
      </c>
      <c r="AU1338" s="56" t="s">
        <v>2148</v>
      </c>
      <c r="AV1338" s="56">
        <v>801</v>
      </c>
      <c r="AW1338" s="56" t="s">
        <v>2148</v>
      </c>
      <c r="AX1338" s="56">
        <v>801</v>
      </c>
      <c r="AY1338" s="56" t="s">
        <v>2148</v>
      </c>
      <c r="AZ1338" s="56">
        <v>1300.5</v>
      </c>
      <c r="BB1338" s="56">
        <v>1100.5</v>
      </c>
    </row>
    <row r="1339" spans="1:54" ht="16" x14ac:dyDescent="0.2">
      <c r="A1339" s="56">
        <v>1338</v>
      </c>
      <c r="B1339" s="56" t="s">
        <v>56</v>
      </c>
      <c r="C1339" s="56" t="s">
        <v>56</v>
      </c>
      <c r="D1339" s="56" t="s">
        <v>791</v>
      </c>
      <c r="E1339" s="56" t="s">
        <v>287</v>
      </c>
      <c r="F1339" s="56" t="s">
        <v>47</v>
      </c>
      <c r="G1339" s="56" t="s">
        <v>77</v>
      </c>
      <c r="H1339" s="56" t="s">
        <v>62</v>
      </c>
      <c r="I1339" s="56" t="s">
        <v>59</v>
      </c>
      <c r="J1339" s="56" t="s">
        <v>64</v>
      </c>
      <c r="K1339" s="56">
        <v>11.2</v>
      </c>
      <c r="L1339" s="56" t="s">
        <v>52</v>
      </c>
      <c r="M1339" s="56">
        <v>31.2</v>
      </c>
      <c r="N1339" s="56">
        <v>458</v>
      </c>
      <c r="O1339" s="56">
        <v>10.199999999999999</v>
      </c>
      <c r="P1339" s="56" t="s">
        <v>53</v>
      </c>
      <c r="Q1339" s="56">
        <v>2</v>
      </c>
      <c r="R1339" s="56" t="s">
        <v>53</v>
      </c>
      <c r="S1339" s="56">
        <v>1.3</v>
      </c>
      <c r="T1339" s="56" t="s">
        <v>53</v>
      </c>
      <c r="U1339" s="56">
        <v>1.4</v>
      </c>
      <c r="V1339" s="56" t="s">
        <v>53</v>
      </c>
      <c r="W1339" s="56">
        <v>5.8</v>
      </c>
      <c r="X1339" s="56" t="s">
        <v>53</v>
      </c>
      <c r="Y1339" s="56">
        <v>7.1</v>
      </c>
      <c r="Z1339" s="56" t="s">
        <v>53</v>
      </c>
      <c r="AA1339" s="56">
        <v>27.5</v>
      </c>
      <c r="AB1339" s="56">
        <v>602</v>
      </c>
      <c r="AC1339" s="56">
        <v>10.5</v>
      </c>
      <c r="AD1339" s="56" t="s">
        <v>53</v>
      </c>
      <c r="AF1339" s="56">
        <v>701</v>
      </c>
      <c r="AG1339" s="56" t="s">
        <v>2148</v>
      </c>
      <c r="AH1339" s="56">
        <v>458</v>
      </c>
      <c r="AJ1339" s="56">
        <v>801</v>
      </c>
      <c r="AK1339" s="56" t="s">
        <v>2148</v>
      </c>
      <c r="AL1339" s="56">
        <v>801</v>
      </c>
      <c r="AM1339" s="56" t="s">
        <v>2148</v>
      </c>
      <c r="AN1339" s="56">
        <v>801</v>
      </c>
      <c r="AO1339" s="56" t="s">
        <v>2148</v>
      </c>
      <c r="AP1339" s="56">
        <v>801</v>
      </c>
      <c r="AQ1339" s="56" t="s">
        <v>2148</v>
      </c>
      <c r="AR1339" s="56">
        <v>801</v>
      </c>
      <c r="AS1339" s="56" t="s">
        <v>2148</v>
      </c>
      <c r="AT1339" s="56">
        <v>801</v>
      </c>
      <c r="AU1339" s="56" t="s">
        <v>2148</v>
      </c>
      <c r="AV1339" s="56">
        <v>602</v>
      </c>
      <c r="AX1339" s="56">
        <v>801</v>
      </c>
      <c r="AY1339" s="56" t="s">
        <v>2148</v>
      </c>
      <c r="AZ1339" s="56">
        <v>1300.5</v>
      </c>
      <c r="BB1339" s="56">
        <v>1300.5</v>
      </c>
    </row>
    <row r="1340" spans="1:54" ht="16" x14ac:dyDescent="0.2">
      <c r="A1340" s="56">
        <v>1339</v>
      </c>
      <c r="B1340" s="56" t="s">
        <v>56</v>
      </c>
      <c r="C1340" s="56" t="s">
        <v>65</v>
      </c>
      <c r="D1340" s="56" t="s">
        <v>124</v>
      </c>
      <c r="E1340" s="56" t="s">
        <v>125</v>
      </c>
      <c r="F1340" s="56" t="s">
        <v>47</v>
      </c>
      <c r="G1340" s="56" t="s">
        <v>77</v>
      </c>
      <c r="H1340" s="56" t="s">
        <v>62</v>
      </c>
      <c r="I1340" s="56" t="s">
        <v>59</v>
      </c>
      <c r="J1340" s="56" t="s">
        <v>64</v>
      </c>
      <c r="K1340" s="56">
        <v>3.9</v>
      </c>
      <c r="L1340" s="56" t="s">
        <v>52</v>
      </c>
      <c r="M1340" s="56">
        <v>2</v>
      </c>
      <c r="N1340" s="56" t="s">
        <v>52</v>
      </c>
      <c r="O1340" s="56">
        <v>84.8</v>
      </c>
      <c r="P1340" s="56">
        <v>136</v>
      </c>
      <c r="Q1340" s="56">
        <v>1.4</v>
      </c>
      <c r="R1340" s="56" t="s">
        <v>53</v>
      </c>
      <c r="Y1340" s="56">
        <v>10.1</v>
      </c>
      <c r="Z1340" s="56" t="s">
        <v>53</v>
      </c>
      <c r="AA1340" s="56">
        <v>1.5</v>
      </c>
      <c r="AB1340" s="56" t="s">
        <v>53</v>
      </c>
      <c r="AC1340" s="56">
        <v>18</v>
      </c>
      <c r="AD1340" s="56" t="s">
        <v>53</v>
      </c>
      <c r="AF1340" s="56">
        <v>701</v>
      </c>
      <c r="AG1340" s="56" t="s">
        <v>2148</v>
      </c>
      <c r="AH1340" s="56">
        <v>701</v>
      </c>
      <c r="AI1340" s="56" t="s">
        <v>2148</v>
      </c>
      <c r="AJ1340" s="56">
        <v>136</v>
      </c>
      <c r="AL1340" s="56">
        <v>801</v>
      </c>
      <c r="AM1340" s="56" t="s">
        <v>2148</v>
      </c>
      <c r="AT1340" s="56">
        <v>801</v>
      </c>
      <c r="AU1340" s="56" t="s">
        <v>2148</v>
      </c>
      <c r="AV1340" s="56">
        <v>801</v>
      </c>
      <c r="AW1340" s="56" t="s">
        <v>2148</v>
      </c>
      <c r="AX1340" s="56">
        <v>801</v>
      </c>
      <c r="AY1340" s="56" t="s">
        <v>2148</v>
      </c>
      <c r="AZ1340" s="56">
        <v>1300.5</v>
      </c>
      <c r="BB1340" s="56">
        <v>1100.5</v>
      </c>
    </row>
    <row r="1341" spans="1:54" ht="16" x14ac:dyDescent="0.2">
      <c r="A1341" s="56">
        <v>1340</v>
      </c>
      <c r="B1341" s="56" t="s">
        <v>56</v>
      </c>
      <c r="C1341" s="56" t="s">
        <v>65</v>
      </c>
      <c r="D1341" s="56" t="s">
        <v>310</v>
      </c>
      <c r="E1341" s="56" t="s">
        <v>125</v>
      </c>
      <c r="F1341" s="56" t="s">
        <v>47</v>
      </c>
      <c r="G1341" s="56" t="s">
        <v>77</v>
      </c>
      <c r="H1341" s="56" t="s">
        <v>82</v>
      </c>
      <c r="I1341" s="56" t="s">
        <v>63</v>
      </c>
      <c r="J1341" s="56" t="s">
        <v>64</v>
      </c>
      <c r="K1341" s="56">
        <v>6.3</v>
      </c>
      <c r="L1341" s="56" t="s">
        <v>52</v>
      </c>
      <c r="M1341" s="56">
        <v>6.3</v>
      </c>
      <c r="N1341" s="56" t="s">
        <v>52</v>
      </c>
      <c r="O1341" s="56">
        <v>81.400000000000006</v>
      </c>
      <c r="P1341" s="56">
        <v>160</v>
      </c>
      <c r="Q1341" s="56">
        <v>1.8</v>
      </c>
      <c r="R1341" s="56" t="s">
        <v>53</v>
      </c>
      <c r="Y1341" s="56">
        <v>7.7</v>
      </c>
      <c r="Z1341" s="56" t="s">
        <v>53</v>
      </c>
      <c r="AA1341" s="56">
        <v>1.5</v>
      </c>
      <c r="AB1341" s="56" t="s">
        <v>53</v>
      </c>
      <c r="AC1341" s="56">
        <v>20.5</v>
      </c>
      <c r="AD1341" s="56" t="s">
        <v>53</v>
      </c>
      <c r="AF1341" s="56">
        <v>701</v>
      </c>
      <c r="AG1341" s="56" t="s">
        <v>2148</v>
      </c>
      <c r="AH1341" s="56">
        <v>701</v>
      </c>
      <c r="AI1341" s="56" t="s">
        <v>2148</v>
      </c>
      <c r="AJ1341" s="56">
        <v>160</v>
      </c>
      <c r="AL1341" s="56">
        <v>801</v>
      </c>
      <c r="AM1341" s="56" t="s">
        <v>2148</v>
      </c>
      <c r="AT1341" s="56">
        <v>801</v>
      </c>
      <c r="AU1341" s="56" t="s">
        <v>2148</v>
      </c>
      <c r="AV1341" s="56">
        <v>801</v>
      </c>
      <c r="AW1341" s="56" t="s">
        <v>2148</v>
      </c>
      <c r="AX1341" s="56">
        <v>801</v>
      </c>
      <c r="AY1341" s="56" t="s">
        <v>2148</v>
      </c>
      <c r="AZ1341" s="56">
        <v>1300.5</v>
      </c>
      <c r="BB1341" s="56">
        <v>1100.5</v>
      </c>
    </row>
    <row r="1342" spans="1:54" ht="16" x14ac:dyDescent="0.2">
      <c r="A1342" s="56">
        <v>1341</v>
      </c>
      <c r="B1342" s="56" t="s">
        <v>56</v>
      </c>
      <c r="C1342" s="56" t="s">
        <v>56</v>
      </c>
      <c r="D1342" s="56" t="s">
        <v>1154</v>
      </c>
      <c r="E1342" s="56" t="s">
        <v>125</v>
      </c>
      <c r="F1342" s="56" t="s">
        <v>47</v>
      </c>
      <c r="G1342" s="56" t="s">
        <v>84</v>
      </c>
      <c r="H1342" s="56" t="s">
        <v>49</v>
      </c>
      <c r="I1342" s="56" t="s">
        <v>59</v>
      </c>
      <c r="J1342" s="56" t="s">
        <v>64</v>
      </c>
      <c r="K1342" s="56">
        <v>18.100000000000001</v>
      </c>
      <c r="L1342" s="56">
        <v>674</v>
      </c>
      <c r="M1342" s="56">
        <v>10.1</v>
      </c>
      <c r="N1342" s="56" t="s">
        <v>52</v>
      </c>
      <c r="O1342" s="56">
        <v>3.1</v>
      </c>
      <c r="P1342" s="56" t="s">
        <v>53</v>
      </c>
      <c r="Q1342" s="56">
        <v>4.0999999999999996</v>
      </c>
      <c r="R1342" s="56" t="s">
        <v>53</v>
      </c>
      <c r="S1342" s="56">
        <v>6.6</v>
      </c>
      <c r="T1342" s="56" t="s">
        <v>53</v>
      </c>
      <c r="U1342" s="56">
        <v>1.5</v>
      </c>
      <c r="V1342" s="56" t="s">
        <v>53</v>
      </c>
      <c r="W1342" s="56">
        <v>1.4</v>
      </c>
      <c r="X1342" s="56" t="s">
        <v>53</v>
      </c>
      <c r="Y1342" s="56">
        <v>26.8</v>
      </c>
      <c r="Z1342" s="56" t="s">
        <v>53</v>
      </c>
      <c r="AA1342" s="56">
        <v>7.1</v>
      </c>
      <c r="AB1342" s="56" t="s">
        <v>53</v>
      </c>
      <c r="AC1342" s="56">
        <v>41</v>
      </c>
      <c r="AD1342" s="56" t="s">
        <v>53</v>
      </c>
      <c r="AF1342" s="56">
        <v>674</v>
      </c>
      <c r="AH1342" s="56">
        <v>701</v>
      </c>
      <c r="AI1342" s="56" t="s">
        <v>2148</v>
      </c>
      <c r="AJ1342" s="56">
        <v>801</v>
      </c>
      <c r="AK1342" s="56" t="s">
        <v>2148</v>
      </c>
      <c r="AL1342" s="56">
        <v>801</v>
      </c>
      <c r="AM1342" s="56" t="s">
        <v>2148</v>
      </c>
      <c r="AN1342" s="56">
        <v>801</v>
      </c>
      <c r="AO1342" s="56" t="s">
        <v>2148</v>
      </c>
      <c r="AP1342" s="56">
        <v>801</v>
      </c>
      <c r="AQ1342" s="56" t="s">
        <v>2148</v>
      </c>
      <c r="AR1342" s="56">
        <v>801</v>
      </c>
      <c r="AS1342" s="56" t="s">
        <v>2148</v>
      </c>
      <c r="AT1342" s="56">
        <v>801</v>
      </c>
      <c r="AU1342" s="56" t="s">
        <v>2148</v>
      </c>
      <c r="AV1342" s="56">
        <v>801</v>
      </c>
      <c r="AW1342" s="56" t="s">
        <v>2148</v>
      </c>
      <c r="AX1342" s="56">
        <v>801</v>
      </c>
      <c r="AY1342" s="56" t="s">
        <v>2148</v>
      </c>
      <c r="AZ1342" s="56">
        <v>1300.5</v>
      </c>
      <c r="BB1342" s="56">
        <v>1300.5</v>
      </c>
    </row>
    <row r="1343" spans="1:54" ht="16" x14ac:dyDescent="0.2">
      <c r="A1343" s="56">
        <v>1342</v>
      </c>
      <c r="B1343" s="56" t="s">
        <v>56</v>
      </c>
      <c r="C1343" s="56" t="s">
        <v>56</v>
      </c>
      <c r="D1343" s="56" t="s">
        <v>1137</v>
      </c>
      <c r="E1343" s="56" t="s">
        <v>287</v>
      </c>
      <c r="F1343" s="56" t="s">
        <v>47</v>
      </c>
      <c r="G1343" s="56" t="s">
        <v>84</v>
      </c>
      <c r="H1343" s="56" t="s">
        <v>62</v>
      </c>
      <c r="I1343" s="56" t="s">
        <v>59</v>
      </c>
      <c r="J1343" s="56" t="s">
        <v>51</v>
      </c>
      <c r="K1343" s="56">
        <v>17.8</v>
      </c>
      <c r="L1343" s="56">
        <v>689</v>
      </c>
      <c r="M1343" s="56">
        <v>26.8</v>
      </c>
      <c r="N1343" s="56">
        <v>511</v>
      </c>
      <c r="O1343" s="56">
        <v>4.7</v>
      </c>
      <c r="P1343" s="56" t="s">
        <v>53</v>
      </c>
      <c r="Q1343" s="56">
        <v>1.4</v>
      </c>
      <c r="R1343" s="56" t="s">
        <v>53</v>
      </c>
      <c r="S1343" s="56">
        <v>17.100000000000001</v>
      </c>
      <c r="T1343" s="56">
        <v>766</v>
      </c>
      <c r="U1343" s="56">
        <v>2.1</v>
      </c>
      <c r="V1343" s="56" t="s">
        <v>53</v>
      </c>
      <c r="W1343" s="56">
        <v>1.8</v>
      </c>
      <c r="X1343" s="56" t="s">
        <v>53</v>
      </c>
      <c r="Y1343" s="56">
        <v>10.1</v>
      </c>
      <c r="Z1343" s="56" t="s">
        <v>53</v>
      </c>
      <c r="AA1343" s="56">
        <v>4.8</v>
      </c>
      <c r="AB1343" s="56" t="s">
        <v>53</v>
      </c>
      <c r="AC1343" s="56">
        <v>32</v>
      </c>
      <c r="AD1343" s="56" t="s">
        <v>53</v>
      </c>
      <c r="AF1343" s="56">
        <v>689</v>
      </c>
      <c r="AH1343" s="56">
        <v>511</v>
      </c>
      <c r="AJ1343" s="56">
        <v>801</v>
      </c>
      <c r="AK1343" s="56" t="s">
        <v>2148</v>
      </c>
      <c r="AL1343" s="56">
        <v>801</v>
      </c>
      <c r="AM1343" s="56" t="s">
        <v>2148</v>
      </c>
      <c r="AN1343" s="56">
        <v>766</v>
      </c>
      <c r="AP1343" s="56">
        <v>801</v>
      </c>
      <c r="AQ1343" s="56" t="s">
        <v>2148</v>
      </c>
      <c r="AR1343" s="56">
        <v>801</v>
      </c>
      <c r="AS1343" s="56" t="s">
        <v>2148</v>
      </c>
      <c r="AT1343" s="56">
        <v>801</v>
      </c>
      <c r="AU1343" s="56" t="s">
        <v>2148</v>
      </c>
      <c r="AV1343" s="56">
        <v>801</v>
      </c>
      <c r="AW1343" s="56" t="s">
        <v>2148</v>
      </c>
      <c r="AX1343" s="56">
        <v>801</v>
      </c>
      <c r="AY1343" s="56" t="s">
        <v>2148</v>
      </c>
      <c r="AZ1343" s="56">
        <v>1300.5</v>
      </c>
      <c r="BB1343" s="56">
        <v>1300.5</v>
      </c>
    </row>
    <row r="1344" spans="1:54" ht="16" x14ac:dyDescent="0.2">
      <c r="A1344" s="56">
        <v>1343</v>
      </c>
      <c r="B1344" s="56" t="s">
        <v>56</v>
      </c>
      <c r="C1344" s="56" t="s">
        <v>65</v>
      </c>
      <c r="D1344" s="56" t="s">
        <v>664</v>
      </c>
      <c r="E1344" s="56" t="s">
        <v>563</v>
      </c>
      <c r="F1344" s="56" t="s">
        <v>47</v>
      </c>
      <c r="G1344" s="56" t="s">
        <v>77</v>
      </c>
      <c r="H1344" s="56" t="s">
        <v>49</v>
      </c>
      <c r="I1344" s="56" t="s">
        <v>63</v>
      </c>
      <c r="J1344" s="56" t="s">
        <v>64</v>
      </c>
      <c r="K1344" s="56">
        <v>9.5</v>
      </c>
      <c r="L1344" s="56" t="s">
        <v>52</v>
      </c>
      <c r="M1344" s="56">
        <v>19.899999999999999</v>
      </c>
      <c r="N1344" s="56">
        <v>661</v>
      </c>
      <c r="O1344" s="56">
        <v>38.200000000000003</v>
      </c>
      <c r="P1344" s="56">
        <v>531</v>
      </c>
      <c r="Q1344" s="56">
        <v>1.2</v>
      </c>
      <c r="R1344" s="56" t="s">
        <v>53</v>
      </c>
      <c r="S1344" s="56">
        <v>4.9000000000000004</v>
      </c>
      <c r="T1344" s="56" t="s">
        <v>53</v>
      </c>
      <c r="U1344" s="56">
        <v>8</v>
      </c>
      <c r="V1344" s="56" t="s">
        <v>53</v>
      </c>
      <c r="W1344" s="56">
        <v>12</v>
      </c>
      <c r="X1344" s="56" t="s">
        <v>53</v>
      </c>
      <c r="Y1344" s="56">
        <v>5.2</v>
      </c>
      <c r="Z1344" s="56" t="s">
        <v>53</v>
      </c>
      <c r="AA1344" s="56">
        <v>7.3</v>
      </c>
      <c r="AB1344" s="56" t="s">
        <v>53</v>
      </c>
      <c r="AC1344" s="56">
        <v>24.5</v>
      </c>
      <c r="AD1344" s="56" t="s">
        <v>53</v>
      </c>
      <c r="AF1344" s="56">
        <v>701</v>
      </c>
      <c r="AG1344" s="56" t="s">
        <v>2148</v>
      </c>
      <c r="AH1344" s="56">
        <v>661</v>
      </c>
      <c r="AJ1344" s="56">
        <v>531</v>
      </c>
      <c r="AL1344" s="56">
        <v>801</v>
      </c>
      <c r="AM1344" s="56" t="s">
        <v>2148</v>
      </c>
      <c r="AN1344" s="56">
        <v>801</v>
      </c>
      <c r="AO1344" s="56" t="s">
        <v>2148</v>
      </c>
      <c r="AP1344" s="56">
        <v>801</v>
      </c>
      <c r="AQ1344" s="56" t="s">
        <v>2148</v>
      </c>
      <c r="AR1344" s="56">
        <v>801</v>
      </c>
      <c r="AS1344" s="56" t="s">
        <v>2148</v>
      </c>
      <c r="AT1344" s="56">
        <v>801</v>
      </c>
      <c r="AU1344" s="56" t="s">
        <v>2148</v>
      </c>
      <c r="AV1344" s="56">
        <v>801</v>
      </c>
      <c r="AW1344" s="56" t="s">
        <v>2148</v>
      </c>
      <c r="AX1344" s="56">
        <v>801</v>
      </c>
      <c r="AY1344" s="56" t="s">
        <v>2148</v>
      </c>
      <c r="AZ1344" s="56">
        <v>1300.5</v>
      </c>
      <c r="BB1344" s="56">
        <v>1100.5</v>
      </c>
    </row>
    <row r="1345" spans="1:54" ht="16" x14ac:dyDescent="0.2">
      <c r="A1345" s="56">
        <v>1344</v>
      </c>
      <c r="B1345" s="56" t="s">
        <v>56</v>
      </c>
      <c r="C1345" s="56" t="s">
        <v>65</v>
      </c>
      <c r="D1345" s="56" t="s">
        <v>207</v>
      </c>
      <c r="E1345" s="56" t="s">
        <v>125</v>
      </c>
      <c r="F1345" s="56" t="s">
        <v>47</v>
      </c>
      <c r="G1345" s="56" t="s">
        <v>84</v>
      </c>
      <c r="H1345" s="56" t="s">
        <v>88</v>
      </c>
      <c r="I1345" s="56" t="s">
        <v>59</v>
      </c>
      <c r="J1345" s="56" t="s">
        <v>64</v>
      </c>
      <c r="K1345" s="56">
        <v>5.2</v>
      </c>
      <c r="L1345" s="56" t="s">
        <v>52</v>
      </c>
      <c r="M1345" s="56">
        <v>19.2</v>
      </c>
      <c r="N1345" s="56">
        <v>678</v>
      </c>
      <c r="O1345" s="56">
        <v>56.6</v>
      </c>
      <c r="P1345" s="56">
        <v>327</v>
      </c>
      <c r="Q1345" s="56">
        <v>1.2</v>
      </c>
      <c r="R1345" s="56" t="s">
        <v>53</v>
      </c>
      <c r="U1345" s="56">
        <v>3.8</v>
      </c>
      <c r="V1345" s="56" t="s">
        <v>53</v>
      </c>
      <c r="W1345" s="56">
        <v>3.1</v>
      </c>
      <c r="X1345" s="56" t="s">
        <v>53</v>
      </c>
      <c r="Y1345" s="56">
        <v>10.9</v>
      </c>
      <c r="Z1345" s="56" t="s">
        <v>53</v>
      </c>
      <c r="AA1345" s="56">
        <v>9.1999999999999993</v>
      </c>
      <c r="AB1345" s="56" t="s">
        <v>53</v>
      </c>
      <c r="AC1345" s="56">
        <v>19.100000000000001</v>
      </c>
      <c r="AD1345" s="56" t="s">
        <v>53</v>
      </c>
      <c r="AF1345" s="56">
        <v>701</v>
      </c>
      <c r="AG1345" s="56" t="s">
        <v>2148</v>
      </c>
      <c r="AH1345" s="56">
        <v>678</v>
      </c>
      <c r="AJ1345" s="56">
        <v>327</v>
      </c>
      <c r="AL1345" s="56">
        <v>801</v>
      </c>
      <c r="AM1345" s="56" t="s">
        <v>2148</v>
      </c>
      <c r="AP1345" s="56">
        <v>801</v>
      </c>
      <c r="AQ1345" s="56" t="s">
        <v>2148</v>
      </c>
      <c r="AR1345" s="56">
        <v>801</v>
      </c>
      <c r="AS1345" s="56" t="s">
        <v>2148</v>
      </c>
      <c r="AT1345" s="56">
        <v>801</v>
      </c>
      <c r="AU1345" s="56" t="s">
        <v>2148</v>
      </c>
      <c r="AV1345" s="56">
        <v>801</v>
      </c>
      <c r="AW1345" s="56" t="s">
        <v>2148</v>
      </c>
      <c r="AX1345" s="56">
        <v>801</v>
      </c>
      <c r="AY1345" s="56" t="s">
        <v>2148</v>
      </c>
      <c r="AZ1345" s="56">
        <v>1300.5</v>
      </c>
      <c r="BB1345" s="56">
        <v>1100.5</v>
      </c>
    </row>
    <row r="1346" spans="1:54" ht="16" x14ac:dyDescent="0.2">
      <c r="A1346" s="56">
        <v>1345</v>
      </c>
      <c r="B1346" s="56" t="s">
        <v>56</v>
      </c>
      <c r="C1346" s="56" t="s">
        <v>56</v>
      </c>
      <c r="D1346" s="56" t="s">
        <v>907</v>
      </c>
      <c r="E1346" s="56" t="s">
        <v>220</v>
      </c>
      <c r="F1346" s="56" t="s">
        <v>47</v>
      </c>
      <c r="G1346" s="56" t="s">
        <v>84</v>
      </c>
      <c r="H1346" s="56" t="s">
        <v>82</v>
      </c>
      <c r="I1346" s="56" t="s">
        <v>59</v>
      </c>
      <c r="J1346" s="56" t="s">
        <v>64</v>
      </c>
      <c r="K1346" s="56">
        <v>13.2</v>
      </c>
      <c r="L1346" s="56" t="s">
        <v>52</v>
      </c>
      <c r="M1346" s="56">
        <v>6.5</v>
      </c>
      <c r="N1346" s="56" t="s">
        <v>52</v>
      </c>
      <c r="O1346" s="56">
        <v>22.6</v>
      </c>
      <c r="P1346" s="56">
        <v>780</v>
      </c>
      <c r="Q1346" s="56">
        <v>4</v>
      </c>
      <c r="R1346" s="56" t="s">
        <v>53</v>
      </c>
      <c r="S1346" s="56">
        <v>4.8</v>
      </c>
      <c r="T1346" s="56" t="s">
        <v>53</v>
      </c>
      <c r="U1346" s="56">
        <v>1.4</v>
      </c>
      <c r="V1346" s="56" t="s">
        <v>53</v>
      </c>
      <c r="W1346" s="56">
        <v>1.3</v>
      </c>
      <c r="X1346" s="56" t="s">
        <v>53</v>
      </c>
      <c r="Y1346" s="56">
        <v>48</v>
      </c>
      <c r="Z1346" s="56" t="s">
        <v>53</v>
      </c>
      <c r="AA1346" s="56">
        <v>22.6</v>
      </c>
      <c r="AB1346" s="56">
        <v>680</v>
      </c>
      <c r="AC1346" s="56">
        <v>31.8</v>
      </c>
      <c r="AD1346" s="56" t="s">
        <v>53</v>
      </c>
      <c r="AF1346" s="56">
        <v>701</v>
      </c>
      <c r="AG1346" s="56" t="s">
        <v>2148</v>
      </c>
      <c r="AH1346" s="56">
        <v>701</v>
      </c>
      <c r="AI1346" s="56" t="s">
        <v>2148</v>
      </c>
      <c r="AJ1346" s="56">
        <v>780</v>
      </c>
      <c r="AL1346" s="56">
        <v>801</v>
      </c>
      <c r="AM1346" s="56" t="s">
        <v>2148</v>
      </c>
      <c r="AN1346" s="56">
        <v>801</v>
      </c>
      <c r="AO1346" s="56" t="s">
        <v>2148</v>
      </c>
      <c r="AP1346" s="56">
        <v>801</v>
      </c>
      <c r="AQ1346" s="56" t="s">
        <v>2148</v>
      </c>
      <c r="AR1346" s="56">
        <v>801</v>
      </c>
      <c r="AS1346" s="56" t="s">
        <v>2148</v>
      </c>
      <c r="AT1346" s="56">
        <v>801</v>
      </c>
      <c r="AU1346" s="56" t="s">
        <v>2148</v>
      </c>
      <c r="AV1346" s="56">
        <v>680</v>
      </c>
      <c r="AX1346" s="56">
        <v>801</v>
      </c>
      <c r="AY1346" s="56" t="s">
        <v>2148</v>
      </c>
      <c r="AZ1346" s="56">
        <v>1300.5</v>
      </c>
      <c r="BB1346" s="56">
        <v>1300.5</v>
      </c>
    </row>
    <row r="1347" spans="1:54" ht="16" x14ac:dyDescent="0.2">
      <c r="A1347" s="56">
        <v>1346</v>
      </c>
      <c r="B1347" s="56" t="s">
        <v>56</v>
      </c>
      <c r="C1347" s="56" t="s">
        <v>56</v>
      </c>
      <c r="D1347" s="56" t="s">
        <v>928</v>
      </c>
      <c r="E1347" s="56" t="s">
        <v>220</v>
      </c>
      <c r="F1347" s="56" t="s">
        <v>47</v>
      </c>
      <c r="G1347" s="56" t="s">
        <v>84</v>
      </c>
      <c r="H1347" s="56" t="s">
        <v>82</v>
      </c>
      <c r="I1347" s="56" t="s">
        <v>59</v>
      </c>
      <c r="J1347" s="56" t="s">
        <v>64</v>
      </c>
      <c r="K1347" s="56">
        <v>13.5</v>
      </c>
      <c r="L1347" s="56" t="s">
        <v>52</v>
      </c>
      <c r="M1347" s="56">
        <v>5</v>
      </c>
      <c r="N1347" s="56" t="s">
        <v>52</v>
      </c>
      <c r="O1347" s="56">
        <v>11.8</v>
      </c>
      <c r="P1347" s="56" t="s">
        <v>53</v>
      </c>
      <c r="Q1347" s="56">
        <v>5.7</v>
      </c>
      <c r="R1347" s="56" t="s">
        <v>53</v>
      </c>
      <c r="S1347" s="56">
        <v>6.9</v>
      </c>
      <c r="T1347" s="56" t="s">
        <v>53</v>
      </c>
      <c r="U1347" s="56">
        <v>2</v>
      </c>
      <c r="V1347" s="56" t="s">
        <v>53</v>
      </c>
      <c r="W1347" s="56">
        <v>1.8</v>
      </c>
      <c r="X1347" s="56" t="s">
        <v>53</v>
      </c>
      <c r="Y1347" s="56">
        <v>48.7</v>
      </c>
      <c r="Z1347" s="56" t="s">
        <v>53</v>
      </c>
      <c r="AA1347" s="56">
        <v>20.6</v>
      </c>
      <c r="AB1347" s="56">
        <v>715</v>
      </c>
      <c r="AC1347" s="56">
        <v>41.4</v>
      </c>
      <c r="AD1347" s="56" t="s">
        <v>53</v>
      </c>
      <c r="AF1347" s="56">
        <v>701</v>
      </c>
      <c r="AG1347" s="56" t="s">
        <v>2148</v>
      </c>
      <c r="AH1347" s="56">
        <v>701</v>
      </c>
      <c r="AI1347" s="56" t="s">
        <v>2148</v>
      </c>
      <c r="AJ1347" s="56">
        <v>801</v>
      </c>
      <c r="AK1347" s="56" t="s">
        <v>2148</v>
      </c>
      <c r="AL1347" s="56">
        <v>801</v>
      </c>
      <c r="AM1347" s="56" t="s">
        <v>2148</v>
      </c>
      <c r="AN1347" s="56">
        <v>801</v>
      </c>
      <c r="AO1347" s="56" t="s">
        <v>2148</v>
      </c>
      <c r="AP1347" s="56">
        <v>801</v>
      </c>
      <c r="AQ1347" s="56" t="s">
        <v>2148</v>
      </c>
      <c r="AR1347" s="56">
        <v>801</v>
      </c>
      <c r="AS1347" s="56" t="s">
        <v>2148</v>
      </c>
      <c r="AT1347" s="56">
        <v>801</v>
      </c>
      <c r="AU1347" s="56" t="s">
        <v>2148</v>
      </c>
      <c r="AV1347" s="56">
        <v>715</v>
      </c>
      <c r="AX1347" s="56">
        <v>801</v>
      </c>
      <c r="AY1347" s="56" t="s">
        <v>2148</v>
      </c>
      <c r="AZ1347" s="56">
        <v>1300.5</v>
      </c>
      <c r="BB1347" s="56">
        <v>1300.5</v>
      </c>
    </row>
    <row r="1348" spans="1:54" ht="16" x14ac:dyDescent="0.2">
      <c r="A1348" s="56">
        <v>1347</v>
      </c>
      <c r="B1348" s="56" t="s">
        <v>56</v>
      </c>
      <c r="C1348" s="56" t="s">
        <v>65</v>
      </c>
      <c r="D1348" s="56" t="s">
        <v>1055</v>
      </c>
      <c r="E1348" s="56" t="s">
        <v>220</v>
      </c>
      <c r="F1348" s="56" t="s">
        <v>47</v>
      </c>
      <c r="G1348" s="56" t="s">
        <v>84</v>
      </c>
      <c r="H1348" s="56" t="s">
        <v>82</v>
      </c>
      <c r="I1348" s="56" t="s">
        <v>59</v>
      </c>
      <c r="J1348" s="56" t="s">
        <v>64</v>
      </c>
      <c r="K1348" s="56">
        <v>16</v>
      </c>
      <c r="L1348" s="56" t="s">
        <v>52</v>
      </c>
      <c r="M1348" s="56">
        <v>4.4000000000000004</v>
      </c>
      <c r="N1348" s="56" t="s">
        <v>52</v>
      </c>
      <c r="O1348" s="56">
        <v>20.3</v>
      </c>
      <c r="P1348" s="56" t="s">
        <v>53</v>
      </c>
      <c r="Q1348" s="56">
        <v>7.6</v>
      </c>
      <c r="R1348" s="56" t="s">
        <v>53</v>
      </c>
      <c r="S1348" s="56">
        <v>4.8</v>
      </c>
      <c r="T1348" s="56" t="s">
        <v>53</v>
      </c>
      <c r="U1348" s="56">
        <v>1.4</v>
      </c>
      <c r="V1348" s="56" t="s">
        <v>53</v>
      </c>
      <c r="W1348" s="56">
        <v>5.9</v>
      </c>
      <c r="X1348" s="56" t="s">
        <v>53</v>
      </c>
      <c r="Y1348" s="56">
        <v>58.3</v>
      </c>
      <c r="Z1348" s="56">
        <v>713</v>
      </c>
      <c r="AA1348" s="56">
        <v>6.8</v>
      </c>
      <c r="AB1348" s="56" t="s">
        <v>53</v>
      </c>
      <c r="AC1348" s="56">
        <v>36.1</v>
      </c>
      <c r="AD1348" s="56" t="s">
        <v>53</v>
      </c>
      <c r="AF1348" s="56">
        <v>701</v>
      </c>
      <c r="AG1348" s="56" t="s">
        <v>2148</v>
      </c>
      <c r="AH1348" s="56">
        <v>701</v>
      </c>
      <c r="AI1348" s="56" t="s">
        <v>2148</v>
      </c>
      <c r="AJ1348" s="56">
        <v>801</v>
      </c>
      <c r="AK1348" s="56" t="s">
        <v>2148</v>
      </c>
      <c r="AL1348" s="56">
        <v>801</v>
      </c>
      <c r="AM1348" s="56" t="s">
        <v>2148</v>
      </c>
      <c r="AN1348" s="56">
        <v>801</v>
      </c>
      <c r="AO1348" s="56" t="s">
        <v>2148</v>
      </c>
      <c r="AP1348" s="56">
        <v>801</v>
      </c>
      <c r="AQ1348" s="56" t="s">
        <v>2148</v>
      </c>
      <c r="AR1348" s="56">
        <v>801</v>
      </c>
      <c r="AS1348" s="56" t="s">
        <v>2148</v>
      </c>
      <c r="AT1348" s="56">
        <v>713</v>
      </c>
      <c r="AV1348" s="56">
        <v>801</v>
      </c>
      <c r="AW1348" s="56" t="s">
        <v>2148</v>
      </c>
      <c r="AX1348" s="56">
        <v>801</v>
      </c>
      <c r="AY1348" s="56" t="s">
        <v>2148</v>
      </c>
      <c r="AZ1348" s="56">
        <v>1300.5</v>
      </c>
      <c r="BB1348" s="56">
        <v>1100.5</v>
      </c>
    </row>
    <row r="1349" spans="1:54" ht="16" x14ac:dyDescent="0.2">
      <c r="A1349" s="56">
        <v>1348</v>
      </c>
      <c r="B1349" s="56" t="s">
        <v>56</v>
      </c>
      <c r="C1349" s="56" t="s">
        <v>56</v>
      </c>
      <c r="D1349" s="56" t="s">
        <v>392</v>
      </c>
      <c r="E1349" s="56" t="s">
        <v>220</v>
      </c>
      <c r="F1349" s="56" t="s">
        <v>47</v>
      </c>
      <c r="G1349" s="56" t="s">
        <v>77</v>
      </c>
      <c r="H1349" s="56" t="s">
        <v>82</v>
      </c>
      <c r="I1349" s="56" t="s">
        <v>59</v>
      </c>
      <c r="J1349" s="56" t="s">
        <v>64</v>
      </c>
      <c r="K1349" s="56">
        <v>7</v>
      </c>
      <c r="L1349" s="56" t="s">
        <v>52</v>
      </c>
      <c r="M1349" s="56">
        <v>2.2000000000000002</v>
      </c>
      <c r="N1349" s="56" t="s">
        <v>52</v>
      </c>
      <c r="O1349" s="56">
        <v>25</v>
      </c>
      <c r="P1349" s="56">
        <v>734</v>
      </c>
      <c r="Q1349" s="56">
        <v>9.9</v>
      </c>
      <c r="R1349" s="56" t="s">
        <v>53</v>
      </c>
      <c r="S1349" s="56">
        <v>2.9</v>
      </c>
      <c r="T1349" s="56" t="s">
        <v>53</v>
      </c>
      <c r="U1349" s="56">
        <v>2.1</v>
      </c>
      <c r="V1349" s="56" t="s">
        <v>53</v>
      </c>
      <c r="W1349" s="56">
        <v>6.5</v>
      </c>
      <c r="X1349" s="56" t="s">
        <v>53</v>
      </c>
      <c r="Y1349" s="56">
        <v>52.5</v>
      </c>
      <c r="Z1349" s="56">
        <v>800</v>
      </c>
      <c r="AA1349" s="56">
        <v>8.4</v>
      </c>
      <c r="AB1349" s="56" t="s">
        <v>53</v>
      </c>
      <c r="AC1349" s="56">
        <v>55.7</v>
      </c>
      <c r="AD1349" s="56" t="s">
        <v>393</v>
      </c>
      <c r="AF1349" s="56">
        <v>701</v>
      </c>
      <c r="AG1349" s="56" t="s">
        <v>2148</v>
      </c>
      <c r="AH1349" s="56">
        <v>701</v>
      </c>
      <c r="AI1349" s="56" t="s">
        <v>2148</v>
      </c>
      <c r="AJ1349" s="56">
        <v>734</v>
      </c>
      <c r="AL1349" s="56">
        <v>801</v>
      </c>
      <c r="AM1349" s="56" t="s">
        <v>2148</v>
      </c>
      <c r="AN1349" s="56">
        <v>801</v>
      </c>
      <c r="AO1349" s="56" t="s">
        <v>2148</v>
      </c>
      <c r="AP1349" s="56">
        <v>801</v>
      </c>
      <c r="AQ1349" s="56" t="s">
        <v>2148</v>
      </c>
      <c r="AR1349" s="56">
        <v>801</v>
      </c>
      <c r="AS1349" s="56" t="s">
        <v>2148</v>
      </c>
      <c r="AT1349" s="56">
        <v>800</v>
      </c>
      <c r="AV1349" s="56">
        <v>801</v>
      </c>
      <c r="AW1349" s="56" t="s">
        <v>2148</v>
      </c>
      <c r="AX1349" s="56">
        <v>582</v>
      </c>
      <c r="AY1349" s="56" t="s">
        <v>2147</v>
      </c>
      <c r="AZ1349" s="56">
        <v>1300.5</v>
      </c>
      <c r="BB1349" s="56">
        <v>1300.5</v>
      </c>
    </row>
    <row r="1350" spans="1:54" ht="16" x14ac:dyDescent="0.2">
      <c r="A1350" s="56">
        <v>1349</v>
      </c>
      <c r="B1350" s="56" t="s">
        <v>56</v>
      </c>
      <c r="C1350" s="56" t="s">
        <v>56</v>
      </c>
      <c r="D1350" s="56" t="s">
        <v>369</v>
      </c>
      <c r="E1350" s="56" t="s">
        <v>220</v>
      </c>
      <c r="F1350" s="56" t="s">
        <v>47</v>
      </c>
      <c r="G1350" s="56" t="s">
        <v>77</v>
      </c>
      <c r="H1350" s="56" t="s">
        <v>82</v>
      </c>
      <c r="I1350" s="56" t="s">
        <v>59</v>
      </c>
      <c r="J1350" s="56" t="s">
        <v>64</v>
      </c>
      <c r="K1350" s="56">
        <v>6.8</v>
      </c>
      <c r="L1350" s="56" t="s">
        <v>52</v>
      </c>
      <c r="M1350" s="56">
        <v>4.3</v>
      </c>
      <c r="N1350" s="56" t="s">
        <v>52</v>
      </c>
      <c r="O1350" s="56">
        <v>17.399999999999999</v>
      </c>
      <c r="P1350" s="56" t="s">
        <v>53</v>
      </c>
      <c r="Q1350" s="56">
        <v>16.2</v>
      </c>
      <c r="R1350" s="56">
        <v>780</v>
      </c>
      <c r="S1350" s="56">
        <v>3.4</v>
      </c>
      <c r="T1350" s="56" t="s">
        <v>53</v>
      </c>
      <c r="U1350" s="56">
        <v>3.7</v>
      </c>
      <c r="V1350" s="56" t="s">
        <v>53</v>
      </c>
      <c r="W1350" s="56">
        <v>8.1</v>
      </c>
      <c r="X1350" s="56" t="s">
        <v>53</v>
      </c>
      <c r="Y1350" s="56">
        <v>26.5</v>
      </c>
      <c r="Z1350" s="56" t="s">
        <v>53</v>
      </c>
      <c r="AA1350" s="56">
        <v>5.7</v>
      </c>
      <c r="AB1350" s="56" t="s">
        <v>53</v>
      </c>
      <c r="AC1350" s="56">
        <v>49.6</v>
      </c>
      <c r="AD1350" s="56" t="s">
        <v>370</v>
      </c>
      <c r="AF1350" s="56">
        <v>701</v>
      </c>
      <c r="AG1350" s="56" t="s">
        <v>2148</v>
      </c>
      <c r="AH1350" s="56">
        <v>701</v>
      </c>
      <c r="AI1350" s="56" t="s">
        <v>2148</v>
      </c>
      <c r="AJ1350" s="56">
        <v>801</v>
      </c>
      <c r="AK1350" s="56" t="s">
        <v>2148</v>
      </c>
      <c r="AL1350" s="56">
        <v>780</v>
      </c>
      <c r="AN1350" s="56">
        <v>801</v>
      </c>
      <c r="AO1350" s="56" t="s">
        <v>2148</v>
      </c>
      <c r="AP1350" s="56">
        <v>801</v>
      </c>
      <c r="AQ1350" s="56" t="s">
        <v>2148</v>
      </c>
      <c r="AR1350" s="56">
        <v>801</v>
      </c>
      <c r="AS1350" s="56" t="s">
        <v>2148</v>
      </c>
      <c r="AT1350" s="56">
        <v>801</v>
      </c>
      <c r="AU1350" s="56" t="s">
        <v>2148</v>
      </c>
      <c r="AV1350" s="56">
        <v>801</v>
      </c>
      <c r="AW1350" s="56" t="s">
        <v>2148</v>
      </c>
      <c r="AX1350" s="56">
        <v>711</v>
      </c>
      <c r="AY1350" s="56" t="s">
        <v>2147</v>
      </c>
      <c r="AZ1350" s="56">
        <v>1300.5</v>
      </c>
      <c r="BB1350" s="56">
        <v>1300.5</v>
      </c>
    </row>
    <row r="1351" spans="1:54" ht="16" x14ac:dyDescent="0.2">
      <c r="A1351" s="56">
        <v>1350</v>
      </c>
      <c r="B1351" s="56" t="s">
        <v>56</v>
      </c>
      <c r="C1351" s="56" t="s">
        <v>56</v>
      </c>
      <c r="D1351" s="56" t="s">
        <v>795</v>
      </c>
      <c r="E1351" s="56" t="s">
        <v>220</v>
      </c>
      <c r="F1351" s="56" t="s">
        <v>47</v>
      </c>
      <c r="G1351" s="56" t="s">
        <v>84</v>
      </c>
      <c r="H1351" s="56" t="s">
        <v>82</v>
      </c>
      <c r="I1351" s="56" t="s">
        <v>59</v>
      </c>
      <c r="J1351" s="56" t="s">
        <v>64</v>
      </c>
      <c r="K1351" s="56">
        <v>11.3</v>
      </c>
      <c r="L1351" s="56" t="s">
        <v>52</v>
      </c>
      <c r="M1351" s="56">
        <v>4.8</v>
      </c>
      <c r="N1351" s="56" t="s">
        <v>52</v>
      </c>
      <c r="O1351" s="56">
        <v>7.9</v>
      </c>
      <c r="P1351" s="56" t="s">
        <v>53</v>
      </c>
      <c r="Q1351" s="56">
        <v>10.1</v>
      </c>
      <c r="R1351" s="56" t="s">
        <v>53</v>
      </c>
      <c r="S1351" s="56">
        <v>1.5</v>
      </c>
      <c r="T1351" s="56" t="s">
        <v>53</v>
      </c>
      <c r="U1351" s="56">
        <v>1.7</v>
      </c>
      <c r="V1351" s="56" t="s">
        <v>53</v>
      </c>
      <c r="W1351" s="56">
        <v>6.1</v>
      </c>
      <c r="X1351" s="56" t="s">
        <v>53</v>
      </c>
      <c r="Y1351" s="56">
        <v>41.7</v>
      </c>
      <c r="Z1351" s="56" t="s">
        <v>53</v>
      </c>
      <c r="AA1351" s="56">
        <v>8</v>
      </c>
      <c r="AB1351" s="56" t="s">
        <v>53</v>
      </c>
      <c r="AC1351" s="56">
        <v>36.200000000000003</v>
      </c>
      <c r="AD1351" s="56" t="s">
        <v>53</v>
      </c>
      <c r="AF1351" s="56">
        <v>701</v>
      </c>
      <c r="AG1351" s="56" t="s">
        <v>2148</v>
      </c>
      <c r="AH1351" s="56">
        <v>701</v>
      </c>
      <c r="AI1351" s="56" t="s">
        <v>2148</v>
      </c>
      <c r="AJ1351" s="56">
        <v>801</v>
      </c>
      <c r="AK1351" s="56" t="s">
        <v>2148</v>
      </c>
      <c r="AL1351" s="56">
        <v>801</v>
      </c>
      <c r="AM1351" s="56" t="s">
        <v>2148</v>
      </c>
      <c r="AN1351" s="56">
        <v>801</v>
      </c>
      <c r="AO1351" s="56" t="s">
        <v>2148</v>
      </c>
      <c r="AP1351" s="56">
        <v>801</v>
      </c>
      <c r="AQ1351" s="56" t="s">
        <v>2148</v>
      </c>
      <c r="AR1351" s="56">
        <v>801</v>
      </c>
      <c r="AS1351" s="56" t="s">
        <v>2148</v>
      </c>
      <c r="AT1351" s="56">
        <v>801</v>
      </c>
      <c r="AU1351" s="56" t="s">
        <v>2148</v>
      </c>
      <c r="AV1351" s="56">
        <v>801</v>
      </c>
      <c r="AW1351" s="56" t="s">
        <v>2148</v>
      </c>
      <c r="AX1351" s="56">
        <v>801</v>
      </c>
      <c r="AY1351" s="56" t="s">
        <v>2148</v>
      </c>
      <c r="AZ1351" s="56">
        <v>1300.5</v>
      </c>
      <c r="BB1351" s="56">
        <v>1300.5</v>
      </c>
    </row>
    <row r="1352" spans="1:54" ht="16" x14ac:dyDescent="0.2">
      <c r="A1352" s="56">
        <v>1351</v>
      </c>
      <c r="B1352" s="56" t="s">
        <v>56</v>
      </c>
      <c r="C1352" s="56" t="s">
        <v>65</v>
      </c>
      <c r="D1352" s="56" t="s">
        <v>865</v>
      </c>
      <c r="E1352" s="56" t="s">
        <v>220</v>
      </c>
      <c r="F1352" s="56" t="s">
        <v>47</v>
      </c>
      <c r="G1352" s="56" t="s">
        <v>84</v>
      </c>
      <c r="H1352" s="56" t="s">
        <v>82</v>
      </c>
      <c r="I1352" s="56" t="s">
        <v>59</v>
      </c>
      <c r="J1352" s="56" t="s">
        <v>64</v>
      </c>
      <c r="K1352" s="56">
        <v>12.5</v>
      </c>
      <c r="L1352" s="56" t="s">
        <v>52</v>
      </c>
      <c r="M1352" s="56">
        <v>3.1</v>
      </c>
      <c r="N1352" s="56" t="s">
        <v>52</v>
      </c>
      <c r="O1352" s="56">
        <v>17.399999999999999</v>
      </c>
      <c r="P1352" s="56" t="s">
        <v>53</v>
      </c>
      <c r="Q1352" s="56">
        <v>6.4</v>
      </c>
      <c r="R1352" s="56" t="s">
        <v>53</v>
      </c>
      <c r="S1352" s="56">
        <v>8.8000000000000007</v>
      </c>
      <c r="T1352" s="56" t="s">
        <v>53</v>
      </c>
      <c r="U1352" s="56">
        <v>1.3</v>
      </c>
      <c r="V1352" s="56" t="s">
        <v>53</v>
      </c>
      <c r="W1352" s="56">
        <v>5.8</v>
      </c>
      <c r="X1352" s="56" t="s">
        <v>53</v>
      </c>
      <c r="Y1352" s="56">
        <v>57</v>
      </c>
      <c r="Z1352" s="56">
        <v>736</v>
      </c>
      <c r="AA1352" s="56">
        <v>17.600000000000001</v>
      </c>
      <c r="AB1352" s="56">
        <v>770</v>
      </c>
      <c r="AC1352" s="56">
        <v>55.7</v>
      </c>
      <c r="AD1352" s="56" t="s">
        <v>393</v>
      </c>
      <c r="AF1352" s="56">
        <v>701</v>
      </c>
      <c r="AG1352" s="56" t="s">
        <v>2148</v>
      </c>
      <c r="AH1352" s="56">
        <v>701</v>
      </c>
      <c r="AI1352" s="56" t="s">
        <v>2148</v>
      </c>
      <c r="AJ1352" s="56">
        <v>801</v>
      </c>
      <c r="AK1352" s="56" t="s">
        <v>2148</v>
      </c>
      <c r="AL1352" s="56">
        <v>801</v>
      </c>
      <c r="AM1352" s="56" t="s">
        <v>2148</v>
      </c>
      <c r="AN1352" s="56">
        <v>801</v>
      </c>
      <c r="AO1352" s="56" t="s">
        <v>2148</v>
      </c>
      <c r="AP1352" s="56">
        <v>801</v>
      </c>
      <c r="AQ1352" s="56" t="s">
        <v>2148</v>
      </c>
      <c r="AR1352" s="56">
        <v>801</v>
      </c>
      <c r="AS1352" s="56" t="s">
        <v>2148</v>
      </c>
      <c r="AT1352" s="56">
        <v>736</v>
      </c>
      <c r="AV1352" s="56">
        <v>770</v>
      </c>
      <c r="AX1352" s="56">
        <v>582</v>
      </c>
      <c r="AY1352" s="56" t="s">
        <v>2147</v>
      </c>
      <c r="AZ1352" s="56">
        <v>1300.5</v>
      </c>
      <c r="BB1352" s="56">
        <v>1100.5</v>
      </c>
    </row>
    <row r="1353" spans="1:54" ht="16" x14ac:dyDescent="0.2">
      <c r="A1353" s="56">
        <v>1352</v>
      </c>
      <c r="B1353" s="56" t="s">
        <v>56</v>
      </c>
      <c r="C1353" s="56" t="s">
        <v>56</v>
      </c>
      <c r="D1353" s="56" t="s">
        <v>248</v>
      </c>
      <c r="E1353" s="56" t="s">
        <v>220</v>
      </c>
      <c r="F1353" s="56" t="s">
        <v>47</v>
      </c>
      <c r="G1353" s="56" t="s">
        <v>58</v>
      </c>
      <c r="H1353" s="56" t="s">
        <v>49</v>
      </c>
      <c r="I1353" s="56" t="s">
        <v>59</v>
      </c>
      <c r="J1353" s="56" t="s">
        <v>51</v>
      </c>
      <c r="K1353" s="56">
        <v>5.8</v>
      </c>
      <c r="L1353" s="56" t="s">
        <v>52</v>
      </c>
      <c r="M1353" s="56">
        <v>12.6</v>
      </c>
      <c r="N1353" s="56" t="s">
        <v>52</v>
      </c>
      <c r="O1353" s="56">
        <v>19.5</v>
      </c>
      <c r="P1353" s="56" t="s">
        <v>53</v>
      </c>
      <c r="Q1353" s="56">
        <v>3.8</v>
      </c>
      <c r="R1353" s="56" t="s">
        <v>53</v>
      </c>
      <c r="S1353" s="56">
        <v>2.2999999999999998</v>
      </c>
      <c r="T1353" s="56" t="s">
        <v>53</v>
      </c>
      <c r="U1353" s="56">
        <v>1.1000000000000001</v>
      </c>
      <c r="V1353" s="56" t="s">
        <v>53</v>
      </c>
      <c r="W1353" s="56">
        <v>5.6</v>
      </c>
      <c r="X1353" s="56" t="s">
        <v>53</v>
      </c>
      <c r="Y1353" s="56">
        <v>13.8</v>
      </c>
      <c r="Z1353" s="56" t="s">
        <v>53</v>
      </c>
      <c r="AA1353" s="56">
        <v>56.4</v>
      </c>
      <c r="AB1353" s="56">
        <v>295</v>
      </c>
      <c r="AC1353" s="56">
        <v>18.100000000000001</v>
      </c>
      <c r="AD1353" s="56" t="s">
        <v>53</v>
      </c>
      <c r="AF1353" s="56">
        <v>701</v>
      </c>
      <c r="AG1353" s="56" t="s">
        <v>2148</v>
      </c>
      <c r="AH1353" s="56">
        <v>701</v>
      </c>
      <c r="AI1353" s="56" t="s">
        <v>2148</v>
      </c>
      <c r="AJ1353" s="56">
        <v>801</v>
      </c>
      <c r="AK1353" s="56" t="s">
        <v>2148</v>
      </c>
      <c r="AL1353" s="56">
        <v>801</v>
      </c>
      <c r="AM1353" s="56" t="s">
        <v>2148</v>
      </c>
      <c r="AN1353" s="56">
        <v>801</v>
      </c>
      <c r="AO1353" s="56" t="s">
        <v>2148</v>
      </c>
      <c r="AP1353" s="56">
        <v>801</v>
      </c>
      <c r="AQ1353" s="56" t="s">
        <v>2148</v>
      </c>
      <c r="AR1353" s="56">
        <v>801</v>
      </c>
      <c r="AS1353" s="56" t="s">
        <v>2148</v>
      </c>
      <c r="AT1353" s="56">
        <v>801</v>
      </c>
      <c r="AU1353" s="56" t="s">
        <v>2148</v>
      </c>
      <c r="AV1353" s="56">
        <v>295</v>
      </c>
      <c r="AX1353" s="56">
        <v>801</v>
      </c>
      <c r="AY1353" s="56" t="s">
        <v>2148</v>
      </c>
      <c r="AZ1353" s="56">
        <v>1300.5</v>
      </c>
      <c r="BB1353" s="56">
        <v>1300.5</v>
      </c>
    </row>
    <row r="1354" spans="1:54" ht="16" x14ac:dyDescent="0.2">
      <c r="A1354" s="56">
        <v>1353</v>
      </c>
      <c r="B1354" s="56" t="s">
        <v>56</v>
      </c>
      <c r="D1354" s="56" t="s">
        <v>371</v>
      </c>
      <c r="E1354" s="56" t="s">
        <v>133</v>
      </c>
      <c r="F1354" s="56" t="s">
        <v>69</v>
      </c>
      <c r="G1354" s="56" t="s">
        <v>77</v>
      </c>
      <c r="H1354" s="56" t="s">
        <v>62</v>
      </c>
      <c r="I1354" s="56" t="s">
        <v>50</v>
      </c>
      <c r="J1354" s="56" t="s">
        <v>64</v>
      </c>
      <c r="K1354" s="56">
        <v>6.8</v>
      </c>
      <c r="L1354" s="56" t="s">
        <v>52</v>
      </c>
      <c r="M1354" s="56">
        <v>2.8</v>
      </c>
      <c r="N1354" s="56" t="s">
        <v>52</v>
      </c>
      <c r="O1354" s="56">
        <v>3</v>
      </c>
      <c r="P1354" s="56" t="s">
        <v>53</v>
      </c>
      <c r="Q1354" s="56">
        <v>14.5</v>
      </c>
      <c r="R1354" s="56" t="s">
        <v>53</v>
      </c>
      <c r="S1354" s="56">
        <v>22.6</v>
      </c>
      <c r="T1354" s="56">
        <v>680</v>
      </c>
      <c r="U1354" s="56">
        <v>9.1</v>
      </c>
      <c r="V1354" s="56" t="s">
        <v>53</v>
      </c>
      <c r="W1354" s="56">
        <v>14.2</v>
      </c>
      <c r="X1354" s="56" t="s">
        <v>53</v>
      </c>
      <c r="Y1354" s="56">
        <v>28.5</v>
      </c>
      <c r="Z1354" s="56" t="s">
        <v>53</v>
      </c>
      <c r="AA1354" s="56">
        <v>13.8</v>
      </c>
      <c r="AB1354" s="56" t="s">
        <v>53</v>
      </c>
      <c r="AC1354" s="56">
        <v>27.3</v>
      </c>
      <c r="AD1354" s="56" t="s">
        <v>53</v>
      </c>
      <c r="AF1354" s="56">
        <v>701</v>
      </c>
      <c r="AG1354" s="56" t="s">
        <v>2148</v>
      </c>
      <c r="AH1354" s="56">
        <v>701</v>
      </c>
      <c r="AI1354" s="56" t="s">
        <v>2148</v>
      </c>
      <c r="AJ1354" s="56">
        <v>801</v>
      </c>
      <c r="AK1354" s="56" t="s">
        <v>2148</v>
      </c>
      <c r="AL1354" s="56">
        <v>801</v>
      </c>
      <c r="AM1354" s="56" t="s">
        <v>2148</v>
      </c>
      <c r="AN1354" s="56">
        <v>680</v>
      </c>
      <c r="AP1354" s="56">
        <v>801</v>
      </c>
      <c r="AQ1354" s="56" t="s">
        <v>2148</v>
      </c>
      <c r="AR1354" s="56">
        <v>801</v>
      </c>
      <c r="AS1354" s="56" t="s">
        <v>2148</v>
      </c>
      <c r="AT1354" s="56">
        <v>801</v>
      </c>
      <c r="AU1354" s="56" t="s">
        <v>2148</v>
      </c>
      <c r="AV1354" s="56">
        <v>801</v>
      </c>
      <c r="AW1354" s="56" t="s">
        <v>2148</v>
      </c>
      <c r="AX1354" s="56">
        <v>801</v>
      </c>
      <c r="AY1354" s="56" t="s">
        <v>2148</v>
      </c>
      <c r="AZ1354" s="56">
        <v>1300.5</v>
      </c>
    </row>
    <row r="1355" spans="1:54" ht="16" x14ac:dyDescent="0.2">
      <c r="A1355" s="56">
        <v>1354</v>
      </c>
      <c r="B1355" s="56" t="s">
        <v>56</v>
      </c>
      <c r="C1355" s="56" t="s">
        <v>56</v>
      </c>
      <c r="D1355" s="56" t="s">
        <v>759</v>
      </c>
      <c r="E1355" s="56" t="s">
        <v>574</v>
      </c>
      <c r="F1355" s="56" t="s">
        <v>76</v>
      </c>
      <c r="G1355" s="56" t="s">
        <v>77</v>
      </c>
      <c r="H1355" s="56" t="s">
        <v>62</v>
      </c>
      <c r="I1355" s="56" t="s">
        <v>59</v>
      </c>
      <c r="J1355" s="56" t="s">
        <v>51</v>
      </c>
      <c r="K1355" s="56">
        <v>10.9</v>
      </c>
      <c r="L1355" s="56" t="s">
        <v>52</v>
      </c>
      <c r="M1355" s="56">
        <v>4.2</v>
      </c>
      <c r="N1355" s="56" t="s">
        <v>52</v>
      </c>
      <c r="O1355" s="56">
        <v>4.8</v>
      </c>
      <c r="P1355" s="56" t="s">
        <v>53</v>
      </c>
      <c r="Q1355" s="56">
        <v>2.2000000000000002</v>
      </c>
      <c r="R1355" s="56" t="s">
        <v>53</v>
      </c>
      <c r="S1355" s="56">
        <v>82.5</v>
      </c>
      <c r="T1355" s="56">
        <v>275</v>
      </c>
      <c r="U1355" s="56">
        <v>3.9</v>
      </c>
      <c r="V1355" s="56" t="s">
        <v>53</v>
      </c>
      <c r="W1355" s="56">
        <v>8.3000000000000007</v>
      </c>
      <c r="X1355" s="56" t="s">
        <v>53</v>
      </c>
      <c r="Y1355" s="56">
        <v>8.3000000000000007</v>
      </c>
      <c r="Z1355" s="56" t="s">
        <v>53</v>
      </c>
      <c r="AA1355" s="56">
        <v>2.7</v>
      </c>
      <c r="AB1355" s="56" t="s">
        <v>53</v>
      </c>
      <c r="AC1355" s="56">
        <v>37.9</v>
      </c>
      <c r="AD1355" s="56" t="s">
        <v>53</v>
      </c>
      <c r="AF1355" s="56">
        <v>701</v>
      </c>
      <c r="AG1355" s="56" t="s">
        <v>2148</v>
      </c>
      <c r="AH1355" s="56">
        <v>701</v>
      </c>
      <c r="AI1355" s="56" t="s">
        <v>2148</v>
      </c>
      <c r="AJ1355" s="56">
        <v>801</v>
      </c>
      <c r="AK1355" s="56" t="s">
        <v>2148</v>
      </c>
      <c r="AL1355" s="56">
        <v>801</v>
      </c>
      <c r="AM1355" s="56" t="s">
        <v>2148</v>
      </c>
      <c r="AN1355" s="56">
        <v>275</v>
      </c>
      <c r="AP1355" s="56">
        <v>801</v>
      </c>
      <c r="AQ1355" s="56" t="s">
        <v>2148</v>
      </c>
      <c r="AR1355" s="56">
        <v>801</v>
      </c>
      <c r="AS1355" s="56" t="s">
        <v>2148</v>
      </c>
      <c r="AT1355" s="56">
        <v>801</v>
      </c>
      <c r="AU1355" s="56" t="s">
        <v>2148</v>
      </c>
      <c r="AV1355" s="56">
        <v>801</v>
      </c>
      <c r="AW1355" s="56" t="s">
        <v>2148</v>
      </c>
      <c r="AX1355" s="56">
        <v>801</v>
      </c>
      <c r="AY1355" s="56" t="s">
        <v>2148</v>
      </c>
      <c r="AZ1355" s="56">
        <v>1300.5</v>
      </c>
      <c r="BB1355" s="56">
        <v>1300.5</v>
      </c>
    </row>
    <row r="1356" spans="1:54" ht="16" x14ac:dyDescent="0.2">
      <c r="A1356" s="56">
        <v>1355</v>
      </c>
      <c r="B1356" s="56" t="s">
        <v>56</v>
      </c>
      <c r="C1356" s="56" t="s">
        <v>56</v>
      </c>
      <c r="D1356" s="56" t="s">
        <v>1109</v>
      </c>
      <c r="E1356" s="56" t="s">
        <v>574</v>
      </c>
      <c r="F1356" s="56" t="s">
        <v>76</v>
      </c>
      <c r="G1356" s="56" t="s">
        <v>77</v>
      </c>
      <c r="H1356" s="56" t="s">
        <v>49</v>
      </c>
      <c r="I1356" s="56" t="s">
        <v>59</v>
      </c>
      <c r="J1356" s="56" t="s">
        <v>64</v>
      </c>
      <c r="K1356" s="56">
        <v>17.399999999999999</v>
      </c>
      <c r="L1356" s="56" t="s">
        <v>52</v>
      </c>
      <c r="M1356" s="56">
        <v>6.7</v>
      </c>
      <c r="N1356" s="56" t="s">
        <v>52</v>
      </c>
      <c r="O1356" s="56">
        <v>12.2</v>
      </c>
      <c r="P1356" s="56" t="s">
        <v>53</v>
      </c>
      <c r="Q1356" s="56">
        <v>2</v>
      </c>
      <c r="R1356" s="56" t="s">
        <v>53</v>
      </c>
      <c r="S1356" s="56">
        <v>18.8</v>
      </c>
      <c r="T1356" s="56">
        <v>732</v>
      </c>
      <c r="U1356" s="56">
        <v>2.8</v>
      </c>
      <c r="V1356" s="56" t="s">
        <v>53</v>
      </c>
      <c r="W1356" s="56">
        <v>7.2</v>
      </c>
      <c r="X1356" s="56" t="s">
        <v>53</v>
      </c>
      <c r="Y1356" s="56">
        <v>10.8</v>
      </c>
      <c r="Z1356" s="56" t="s">
        <v>53</v>
      </c>
      <c r="AA1356" s="56">
        <v>2.8</v>
      </c>
      <c r="AB1356" s="56" t="s">
        <v>53</v>
      </c>
      <c r="AC1356" s="56">
        <v>32.5</v>
      </c>
      <c r="AD1356" s="56" t="s">
        <v>53</v>
      </c>
      <c r="AF1356" s="56">
        <v>701</v>
      </c>
      <c r="AG1356" s="56" t="s">
        <v>2148</v>
      </c>
      <c r="AH1356" s="56">
        <v>701</v>
      </c>
      <c r="AI1356" s="56" t="s">
        <v>2148</v>
      </c>
      <c r="AJ1356" s="56">
        <v>801</v>
      </c>
      <c r="AK1356" s="56" t="s">
        <v>2148</v>
      </c>
      <c r="AL1356" s="56">
        <v>801</v>
      </c>
      <c r="AM1356" s="56" t="s">
        <v>2148</v>
      </c>
      <c r="AN1356" s="56">
        <v>732</v>
      </c>
      <c r="AP1356" s="56">
        <v>801</v>
      </c>
      <c r="AQ1356" s="56" t="s">
        <v>2148</v>
      </c>
      <c r="AR1356" s="56">
        <v>801</v>
      </c>
      <c r="AS1356" s="56" t="s">
        <v>2148</v>
      </c>
      <c r="AT1356" s="56">
        <v>801</v>
      </c>
      <c r="AU1356" s="56" t="s">
        <v>2148</v>
      </c>
      <c r="AV1356" s="56">
        <v>801</v>
      </c>
      <c r="AW1356" s="56" t="s">
        <v>2148</v>
      </c>
      <c r="AX1356" s="56">
        <v>801</v>
      </c>
      <c r="AY1356" s="56" t="s">
        <v>2148</v>
      </c>
      <c r="AZ1356" s="56">
        <v>1300.5</v>
      </c>
      <c r="BB1356" s="56">
        <v>1300.5</v>
      </c>
    </row>
    <row r="1357" spans="1:54" ht="16" x14ac:dyDescent="0.2">
      <c r="A1357" s="56">
        <v>1356</v>
      </c>
      <c r="B1357" s="56" t="s">
        <v>56</v>
      </c>
      <c r="C1357" s="56" t="s">
        <v>56</v>
      </c>
      <c r="D1357" s="56" t="s">
        <v>1110</v>
      </c>
      <c r="E1357" s="56" t="s">
        <v>574</v>
      </c>
      <c r="F1357" s="56" t="s">
        <v>76</v>
      </c>
      <c r="G1357" s="56" t="s">
        <v>84</v>
      </c>
      <c r="H1357" s="56" t="s">
        <v>49</v>
      </c>
      <c r="I1357" s="56" t="s">
        <v>59</v>
      </c>
      <c r="J1357" s="56" t="s">
        <v>64</v>
      </c>
      <c r="K1357" s="56">
        <v>17.399999999999999</v>
      </c>
      <c r="L1357" s="56" t="s">
        <v>52</v>
      </c>
      <c r="M1357" s="56">
        <v>5.7</v>
      </c>
      <c r="N1357" s="56" t="s">
        <v>52</v>
      </c>
      <c r="O1357" s="56">
        <v>16.2</v>
      </c>
      <c r="P1357" s="56" t="s">
        <v>53</v>
      </c>
      <c r="Q1357" s="56">
        <v>2.2000000000000002</v>
      </c>
      <c r="R1357" s="56" t="s">
        <v>53</v>
      </c>
      <c r="S1357" s="56">
        <v>17.600000000000001</v>
      </c>
      <c r="T1357" s="56">
        <v>757</v>
      </c>
      <c r="U1357" s="56">
        <v>2.5</v>
      </c>
      <c r="V1357" s="56" t="s">
        <v>53</v>
      </c>
      <c r="W1357" s="56">
        <v>7.1</v>
      </c>
      <c r="X1357" s="56" t="s">
        <v>53</v>
      </c>
      <c r="Y1357" s="56">
        <v>20</v>
      </c>
      <c r="Z1357" s="56" t="s">
        <v>53</v>
      </c>
      <c r="AA1357" s="56">
        <v>2.7</v>
      </c>
      <c r="AB1357" s="56" t="s">
        <v>53</v>
      </c>
      <c r="AC1357" s="56">
        <v>43.1</v>
      </c>
      <c r="AD1357" s="56" t="s">
        <v>53</v>
      </c>
      <c r="AF1357" s="56">
        <v>701</v>
      </c>
      <c r="AG1357" s="56" t="s">
        <v>2148</v>
      </c>
      <c r="AH1357" s="56">
        <v>701</v>
      </c>
      <c r="AI1357" s="56" t="s">
        <v>2148</v>
      </c>
      <c r="AJ1357" s="56">
        <v>801</v>
      </c>
      <c r="AK1357" s="56" t="s">
        <v>2148</v>
      </c>
      <c r="AL1357" s="56">
        <v>801</v>
      </c>
      <c r="AM1357" s="56" t="s">
        <v>2148</v>
      </c>
      <c r="AN1357" s="56">
        <v>757</v>
      </c>
      <c r="AP1357" s="56">
        <v>801</v>
      </c>
      <c r="AQ1357" s="56" t="s">
        <v>2148</v>
      </c>
      <c r="AR1357" s="56">
        <v>801</v>
      </c>
      <c r="AS1357" s="56" t="s">
        <v>2148</v>
      </c>
      <c r="AT1357" s="56">
        <v>801</v>
      </c>
      <c r="AU1357" s="56" t="s">
        <v>2148</v>
      </c>
      <c r="AV1357" s="56">
        <v>801</v>
      </c>
      <c r="AW1357" s="56" t="s">
        <v>2148</v>
      </c>
      <c r="AX1357" s="56">
        <v>801</v>
      </c>
      <c r="AY1357" s="56" t="s">
        <v>2148</v>
      </c>
      <c r="AZ1357" s="56">
        <v>1300.5</v>
      </c>
      <c r="BB1357" s="56">
        <v>1300.5</v>
      </c>
    </row>
    <row r="1358" spans="1:54" ht="16" x14ac:dyDescent="0.2">
      <c r="A1358" s="56">
        <v>1357</v>
      </c>
      <c r="B1358" s="56" t="s">
        <v>56</v>
      </c>
      <c r="D1358" s="56" t="s">
        <v>975</v>
      </c>
      <c r="E1358" s="56" t="s">
        <v>574</v>
      </c>
      <c r="F1358" s="56" t="s">
        <v>76</v>
      </c>
      <c r="G1358" s="56" t="s">
        <v>58</v>
      </c>
      <c r="H1358" s="56" t="s">
        <v>62</v>
      </c>
      <c r="I1358" s="56" t="s">
        <v>50</v>
      </c>
      <c r="J1358" s="56" t="s">
        <v>51</v>
      </c>
      <c r="K1358" s="56">
        <v>14.3</v>
      </c>
      <c r="L1358" s="56" t="s">
        <v>52</v>
      </c>
      <c r="M1358" s="56">
        <v>5.8</v>
      </c>
      <c r="N1358" s="56" t="s">
        <v>52</v>
      </c>
      <c r="O1358" s="56">
        <v>29</v>
      </c>
      <c r="P1358" s="56">
        <v>649</v>
      </c>
      <c r="Q1358" s="56">
        <v>1.5</v>
      </c>
      <c r="R1358" s="56" t="s">
        <v>53</v>
      </c>
      <c r="S1358" s="56">
        <v>3</v>
      </c>
      <c r="T1358" s="56" t="s">
        <v>53</v>
      </c>
      <c r="U1358" s="56">
        <v>1.3</v>
      </c>
      <c r="V1358" s="56" t="s">
        <v>53</v>
      </c>
      <c r="W1358" s="56">
        <v>5.7</v>
      </c>
      <c r="X1358" s="56" t="s">
        <v>53</v>
      </c>
      <c r="Y1358" s="56">
        <v>4.0999999999999996</v>
      </c>
      <c r="Z1358" s="56" t="s">
        <v>53</v>
      </c>
      <c r="AA1358" s="56">
        <v>41.1</v>
      </c>
      <c r="AB1358" s="56">
        <v>425</v>
      </c>
      <c r="AC1358" s="56">
        <v>33.299999999999997</v>
      </c>
      <c r="AD1358" s="56" t="s">
        <v>53</v>
      </c>
      <c r="AF1358" s="56">
        <v>701</v>
      </c>
      <c r="AG1358" s="56" t="s">
        <v>2148</v>
      </c>
      <c r="AH1358" s="56">
        <v>701</v>
      </c>
      <c r="AI1358" s="56" t="s">
        <v>2148</v>
      </c>
      <c r="AJ1358" s="56">
        <v>649</v>
      </c>
      <c r="AL1358" s="56">
        <v>801</v>
      </c>
      <c r="AM1358" s="56" t="s">
        <v>2148</v>
      </c>
      <c r="AN1358" s="56">
        <v>801</v>
      </c>
      <c r="AO1358" s="56" t="s">
        <v>2148</v>
      </c>
      <c r="AP1358" s="56">
        <v>801</v>
      </c>
      <c r="AQ1358" s="56" t="s">
        <v>2148</v>
      </c>
      <c r="AR1358" s="56">
        <v>801</v>
      </c>
      <c r="AS1358" s="56" t="s">
        <v>2148</v>
      </c>
      <c r="AT1358" s="56">
        <v>801</v>
      </c>
      <c r="AU1358" s="56" t="s">
        <v>2148</v>
      </c>
      <c r="AV1358" s="56">
        <v>425</v>
      </c>
      <c r="AX1358" s="56">
        <v>801</v>
      </c>
      <c r="AY1358" s="56" t="s">
        <v>2148</v>
      </c>
      <c r="AZ1358" s="56">
        <v>1300.5</v>
      </c>
    </row>
    <row r="1359" spans="1:54" ht="16" x14ac:dyDescent="0.2">
      <c r="A1359" s="56">
        <v>1358</v>
      </c>
      <c r="B1359" s="56" t="s">
        <v>56</v>
      </c>
      <c r="C1359" s="56" t="s">
        <v>65</v>
      </c>
      <c r="D1359" s="56" t="s">
        <v>215</v>
      </c>
      <c r="E1359" s="56" t="s">
        <v>216</v>
      </c>
      <c r="F1359" s="56" t="s">
        <v>69</v>
      </c>
      <c r="G1359" s="56" t="s">
        <v>77</v>
      </c>
      <c r="H1359" s="56" t="s">
        <v>49</v>
      </c>
      <c r="I1359" s="56" t="s">
        <v>59</v>
      </c>
      <c r="J1359" s="56" t="s">
        <v>64</v>
      </c>
      <c r="K1359" s="56">
        <v>5.4</v>
      </c>
      <c r="L1359" s="56" t="s">
        <v>52</v>
      </c>
      <c r="M1359" s="56">
        <v>1.2</v>
      </c>
      <c r="N1359" s="56" t="s">
        <v>52</v>
      </c>
      <c r="O1359" s="56">
        <v>15.4</v>
      </c>
      <c r="P1359" s="56" t="s">
        <v>53</v>
      </c>
      <c r="Q1359" s="56">
        <v>10.199999999999999</v>
      </c>
      <c r="R1359" s="56" t="s">
        <v>53</v>
      </c>
      <c r="S1359" s="56">
        <v>53.9</v>
      </c>
      <c r="T1359" s="56">
        <v>419</v>
      </c>
      <c r="U1359" s="56">
        <v>37.299999999999997</v>
      </c>
      <c r="V1359" s="56">
        <v>524</v>
      </c>
      <c r="W1359" s="56">
        <v>42.9</v>
      </c>
      <c r="X1359" s="56">
        <v>485</v>
      </c>
      <c r="Y1359" s="56">
        <v>42</v>
      </c>
      <c r="Z1359" s="56" t="s">
        <v>53</v>
      </c>
      <c r="AA1359" s="56">
        <v>4.9000000000000004</v>
      </c>
      <c r="AB1359" s="56" t="s">
        <v>53</v>
      </c>
      <c r="AC1359" s="56">
        <v>29.2</v>
      </c>
      <c r="AD1359" s="56" t="s">
        <v>53</v>
      </c>
      <c r="AF1359" s="56">
        <v>701</v>
      </c>
      <c r="AG1359" s="56" t="s">
        <v>2148</v>
      </c>
      <c r="AH1359" s="56">
        <v>701</v>
      </c>
      <c r="AI1359" s="56" t="s">
        <v>2148</v>
      </c>
      <c r="AJ1359" s="56">
        <v>801</v>
      </c>
      <c r="AK1359" s="56" t="s">
        <v>2148</v>
      </c>
      <c r="AL1359" s="56">
        <v>801</v>
      </c>
      <c r="AM1359" s="56" t="s">
        <v>2148</v>
      </c>
      <c r="AN1359" s="56">
        <v>419</v>
      </c>
      <c r="AP1359" s="56">
        <v>524</v>
      </c>
      <c r="AR1359" s="56">
        <v>485</v>
      </c>
      <c r="AT1359" s="56">
        <v>801</v>
      </c>
      <c r="AU1359" s="56" t="s">
        <v>2148</v>
      </c>
      <c r="AV1359" s="56">
        <v>801</v>
      </c>
      <c r="AW1359" s="56" t="s">
        <v>2148</v>
      </c>
      <c r="AX1359" s="56">
        <v>801</v>
      </c>
      <c r="AY1359" s="56" t="s">
        <v>2148</v>
      </c>
      <c r="AZ1359" s="56">
        <v>1300.5</v>
      </c>
      <c r="BB1359" s="56">
        <v>1100.5</v>
      </c>
    </row>
    <row r="1360" spans="1:54" ht="16" x14ac:dyDescent="0.2">
      <c r="A1360" s="56">
        <v>1359</v>
      </c>
      <c r="B1360" s="56" t="s">
        <v>56</v>
      </c>
      <c r="C1360" s="56" t="s">
        <v>65</v>
      </c>
      <c r="D1360" s="56" t="s">
        <v>796</v>
      </c>
      <c r="E1360" s="56" t="s">
        <v>205</v>
      </c>
      <c r="F1360" s="56" t="s">
        <v>69</v>
      </c>
      <c r="G1360" s="56" t="s">
        <v>77</v>
      </c>
      <c r="H1360" s="56" t="s">
        <v>82</v>
      </c>
      <c r="I1360" s="56" t="s">
        <v>59</v>
      </c>
      <c r="J1360" s="56" t="s">
        <v>64</v>
      </c>
      <c r="K1360" s="56">
        <v>11.3</v>
      </c>
      <c r="L1360" s="56" t="s">
        <v>52</v>
      </c>
      <c r="M1360" s="56">
        <v>5.2</v>
      </c>
      <c r="N1360" s="56" t="s">
        <v>52</v>
      </c>
      <c r="O1360" s="56">
        <v>9.1999999999999993</v>
      </c>
      <c r="P1360" s="56" t="s">
        <v>53</v>
      </c>
      <c r="Q1360" s="56">
        <v>10.3</v>
      </c>
      <c r="R1360" s="56" t="s">
        <v>53</v>
      </c>
      <c r="S1360" s="56">
        <v>11</v>
      </c>
      <c r="T1360" s="56" t="s">
        <v>53</v>
      </c>
      <c r="U1360" s="56">
        <v>11.4</v>
      </c>
      <c r="V1360" s="56" t="s">
        <v>53</v>
      </c>
      <c r="W1360" s="56">
        <v>8.6999999999999993</v>
      </c>
      <c r="X1360" s="56" t="s">
        <v>53</v>
      </c>
      <c r="Y1360" s="56">
        <v>76.400000000000006</v>
      </c>
      <c r="Z1360" s="56">
        <v>414</v>
      </c>
      <c r="AA1360" s="56">
        <v>6.6</v>
      </c>
      <c r="AB1360" s="56" t="s">
        <v>53</v>
      </c>
      <c r="AC1360" s="56">
        <v>35.799999999999997</v>
      </c>
      <c r="AD1360" s="56" t="s">
        <v>53</v>
      </c>
      <c r="AF1360" s="56">
        <v>701</v>
      </c>
      <c r="AG1360" s="56" t="s">
        <v>2148</v>
      </c>
      <c r="AH1360" s="56">
        <v>701</v>
      </c>
      <c r="AI1360" s="56" t="s">
        <v>2148</v>
      </c>
      <c r="AJ1360" s="56">
        <v>801</v>
      </c>
      <c r="AK1360" s="56" t="s">
        <v>2148</v>
      </c>
      <c r="AL1360" s="56">
        <v>801</v>
      </c>
      <c r="AM1360" s="56" t="s">
        <v>2148</v>
      </c>
      <c r="AN1360" s="56">
        <v>801</v>
      </c>
      <c r="AO1360" s="56" t="s">
        <v>2148</v>
      </c>
      <c r="AP1360" s="56">
        <v>801</v>
      </c>
      <c r="AQ1360" s="56" t="s">
        <v>2148</v>
      </c>
      <c r="AR1360" s="56">
        <v>801</v>
      </c>
      <c r="AS1360" s="56" t="s">
        <v>2148</v>
      </c>
      <c r="AT1360" s="56">
        <v>414</v>
      </c>
      <c r="AV1360" s="56">
        <v>801</v>
      </c>
      <c r="AW1360" s="56" t="s">
        <v>2148</v>
      </c>
      <c r="AX1360" s="56">
        <v>801</v>
      </c>
      <c r="AY1360" s="56" t="s">
        <v>2148</v>
      </c>
      <c r="AZ1360" s="56">
        <v>1300.5</v>
      </c>
      <c r="BB1360" s="56">
        <v>1100.5</v>
      </c>
    </row>
    <row r="1361" spans="1:54" ht="16" x14ac:dyDescent="0.2">
      <c r="A1361" s="56">
        <v>1360</v>
      </c>
      <c r="B1361" s="56" t="s">
        <v>56</v>
      </c>
      <c r="C1361" s="56" t="s">
        <v>56</v>
      </c>
      <c r="D1361" s="56" t="s">
        <v>597</v>
      </c>
      <c r="E1361" s="56" t="s">
        <v>205</v>
      </c>
      <c r="F1361" s="56" t="s">
        <v>69</v>
      </c>
      <c r="G1361" s="56" t="s">
        <v>58</v>
      </c>
      <c r="H1361" s="56" t="s">
        <v>88</v>
      </c>
      <c r="I1361" s="56" t="s">
        <v>50</v>
      </c>
      <c r="J1361" s="56" t="s">
        <v>64</v>
      </c>
      <c r="K1361" s="56">
        <v>8.9</v>
      </c>
      <c r="L1361" s="56" t="s">
        <v>52</v>
      </c>
      <c r="M1361" s="56">
        <v>5.5</v>
      </c>
      <c r="N1361" s="56" t="s">
        <v>52</v>
      </c>
      <c r="O1361" s="56">
        <v>22.4</v>
      </c>
      <c r="P1361" s="56">
        <v>783</v>
      </c>
      <c r="Q1361" s="56">
        <v>9.1</v>
      </c>
      <c r="R1361" s="56" t="s">
        <v>53</v>
      </c>
      <c r="Y1361" s="56">
        <v>55.9</v>
      </c>
      <c r="Z1361" s="56">
        <v>750</v>
      </c>
      <c r="AA1361" s="56">
        <v>3.6</v>
      </c>
      <c r="AB1361" s="56" t="s">
        <v>53</v>
      </c>
      <c r="AC1361" s="56">
        <v>29.6</v>
      </c>
      <c r="AD1361" s="56" t="s">
        <v>53</v>
      </c>
      <c r="AF1361" s="56">
        <v>701</v>
      </c>
      <c r="AG1361" s="56" t="s">
        <v>2148</v>
      </c>
      <c r="AH1361" s="56">
        <v>701</v>
      </c>
      <c r="AI1361" s="56" t="s">
        <v>2148</v>
      </c>
      <c r="AJ1361" s="56">
        <v>783</v>
      </c>
      <c r="AL1361" s="56">
        <v>801</v>
      </c>
      <c r="AM1361" s="56" t="s">
        <v>2148</v>
      </c>
      <c r="AT1361" s="56">
        <v>750</v>
      </c>
      <c r="AV1361" s="56">
        <v>801</v>
      </c>
      <c r="AW1361" s="56" t="s">
        <v>2148</v>
      </c>
      <c r="AX1361" s="56">
        <v>801</v>
      </c>
      <c r="AY1361" s="56" t="s">
        <v>2148</v>
      </c>
      <c r="AZ1361" s="56">
        <v>1300.5</v>
      </c>
      <c r="BB1361" s="56">
        <v>1300.5</v>
      </c>
    </row>
    <row r="1362" spans="1:54" ht="16" x14ac:dyDescent="0.2">
      <c r="A1362" s="56">
        <v>1361</v>
      </c>
      <c r="B1362" s="56" t="s">
        <v>56</v>
      </c>
      <c r="C1362" s="56" t="s">
        <v>65</v>
      </c>
      <c r="D1362" s="56" t="s">
        <v>784</v>
      </c>
      <c r="E1362" s="56" t="s">
        <v>205</v>
      </c>
      <c r="F1362" s="56" t="s">
        <v>69</v>
      </c>
      <c r="G1362" s="56" t="s">
        <v>77</v>
      </c>
      <c r="H1362" s="56" t="s">
        <v>49</v>
      </c>
      <c r="I1362" s="56" t="s">
        <v>50</v>
      </c>
      <c r="J1362" s="56" t="s">
        <v>64</v>
      </c>
      <c r="K1362" s="56">
        <v>11.1</v>
      </c>
      <c r="L1362" s="56" t="s">
        <v>52</v>
      </c>
      <c r="M1362" s="56">
        <v>1.2</v>
      </c>
      <c r="N1362" s="56" t="s">
        <v>52</v>
      </c>
      <c r="O1362" s="56">
        <v>7.6</v>
      </c>
      <c r="P1362" s="56" t="s">
        <v>53</v>
      </c>
      <c r="Q1362" s="56">
        <v>8.5</v>
      </c>
      <c r="R1362" s="56" t="s">
        <v>53</v>
      </c>
      <c r="U1362" s="56">
        <v>38.9</v>
      </c>
      <c r="V1362" s="56">
        <v>505</v>
      </c>
      <c r="W1362" s="56">
        <v>29.1</v>
      </c>
      <c r="X1362" s="56">
        <v>626</v>
      </c>
      <c r="Y1362" s="56">
        <v>74.599999999999994</v>
      </c>
      <c r="Z1362" s="56">
        <v>448</v>
      </c>
      <c r="AA1362" s="56">
        <v>13.6</v>
      </c>
      <c r="AB1362" s="56" t="s">
        <v>53</v>
      </c>
      <c r="AC1362" s="56">
        <v>39.299999999999997</v>
      </c>
      <c r="AD1362" s="56" t="s">
        <v>53</v>
      </c>
      <c r="AF1362" s="56">
        <v>701</v>
      </c>
      <c r="AG1362" s="56" t="s">
        <v>2148</v>
      </c>
      <c r="AH1362" s="56">
        <v>701</v>
      </c>
      <c r="AI1362" s="56" t="s">
        <v>2148</v>
      </c>
      <c r="AJ1362" s="56">
        <v>801</v>
      </c>
      <c r="AK1362" s="56" t="s">
        <v>2148</v>
      </c>
      <c r="AL1362" s="56">
        <v>801</v>
      </c>
      <c r="AM1362" s="56" t="s">
        <v>2148</v>
      </c>
      <c r="AP1362" s="56">
        <v>505</v>
      </c>
      <c r="AR1362" s="56">
        <v>626</v>
      </c>
      <c r="AT1362" s="56">
        <v>448</v>
      </c>
      <c r="AV1362" s="56">
        <v>801</v>
      </c>
      <c r="AW1362" s="56" t="s">
        <v>2148</v>
      </c>
      <c r="AX1362" s="56">
        <v>801</v>
      </c>
      <c r="AY1362" s="56" t="s">
        <v>2148</v>
      </c>
      <c r="AZ1362" s="56">
        <v>1300.5</v>
      </c>
      <c r="BB1362" s="56">
        <v>1100.5</v>
      </c>
    </row>
    <row r="1363" spans="1:54" ht="16" x14ac:dyDescent="0.2">
      <c r="A1363" s="56">
        <v>1362</v>
      </c>
      <c r="B1363" s="56" t="s">
        <v>56</v>
      </c>
      <c r="C1363" s="56" t="s">
        <v>65</v>
      </c>
      <c r="D1363" s="56" t="s">
        <v>332</v>
      </c>
      <c r="E1363" s="56" t="s">
        <v>333</v>
      </c>
      <c r="F1363" s="56" t="s">
        <v>170</v>
      </c>
      <c r="G1363" s="56" t="s">
        <v>77</v>
      </c>
      <c r="H1363" s="56" t="s">
        <v>82</v>
      </c>
      <c r="I1363" s="56" t="s">
        <v>59</v>
      </c>
      <c r="J1363" s="56" t="s">
        <v>64</v>
      </c>
      <c r="K1363" s="56">
        <v>6.4</v>
      </c>
      <c r="L1363" s="56" t="s">
        <v>52</v>
      </c>
      <c r="M1363" s="56">
        <v>3.9</v>
      </c>
      <c r="N1363" s="56" t="s">
        <v>52</v>
      </c>
      <c r="O1363" s="56">
        <v>51.8</v>
      </c>
      <c r="P1363" s="56">
        <v>365</v>
      </c>
      <c r="Q1363" s="56">
        <v>2.9</v>
      </c>
      <c r="R1363" s="56" t="s">
        <v>53</v>
      </c>
      <c r="S1363" s="56">
        <v>1.2</v>
      </c>
      <c r="T1363" s="56" t="s">
        <v>53</v>
      </c>
      <c r="U1363" s="56">
        <v>3.7</v>
      </c>
      <c r="V1363" s="56" t="s">
        <v>53</v>
      </c>
      <c r="W1363" s="56">
        <v>7.9</v>
      </c>
      <c r="X1363" s="56" t="s">
        <v>53</v>
      </c>
      <c r="Y1363" s="56">
        <v>36.6</v>
      </c>
      <c r="Z1363" s="56" t="s">
        <v>53</v>
      </c>
      <c r="AA1363" s="56">
        <v>9.4</v>
      </c>
      <c r="AB1363" s="56" t="s">
        <v>53</v>
      </c>
      <c r="AC1363" s="56">
        <v>44.1</v>
      </c>
      <c r="AD1363" s="56" t="s">
        <v>53</v>
      </c>
      <c r="AF1363" s="56">
        <v>701</v>
      </c>
      <c r="AG1363" s="56" t="s">
        <v>2148</v>
      </c>
      <c r="AH1363" s="56">
        <v>701</v>
      </c>
      <c r="AI1363" s="56" t="s">
        <v>2148</v>
      </c>
      <c r="AJ1363" s="56">
        <v>365</v>
      </c>
      <c r="AL1363" s="56">
        <v>801</v>
      </c>
      <c r="AM1363" s="56" t="s">
        <v>2148</v>
      </c>
      <c r="AN1363" s="56">
        <v>801</v>
      </c>
      <c r="AO1363" s="56" t="s">
        <v>2148</v>
      </c>
      <c r="AP1363" s="56">
        <v>801</v>
      </c>
      <c r="AQ1363" s="56" t="s">
        <v>2148</v>
      </c>
      <c r="AR1363" s="56">
        <v>801</v>
      </c>
      <c r="AS1363" s="56" t="s">
        <v>2148</v>
      </c>
      <c r="AT1363" s="56">
        <v>801</v>
      </c>
      <c r="AU1363" s="56" t="s">
        <v>2148</v>
      </c>
      <c r="AV1363" s="56">
        <v>801</v>
      </c>
      <c r="AW1363" s="56" t="s">
        <v>2148</v>
      </c>
      <c r="AX1363" s="56">
        <v>801</v>
      </c>
      <c r="AY1363" s="56" t="s">
        <v>2148</v>
      </c>
      <c r="AZ1363" s="56">
        <v>1300.5</v>
      </c>
      <c r="BB1363" s="56">
        <v>1100.5</v>
      </c>
    </row>
    <row r="1364" spans="1:54" ht="16" x14ac:dyDescent="0.2">
      <c r="A1364" s="56">
        <v>1363</v>
      </c>
      <c r="B1364" s="56" t="s">
        <v>56</v>
      </c>
      <c r="C1364" s="56" t="s">
        <v>65</v>
      </c>
      <c r="D1364" s="56" t="s">
        <v>797</v>
      </c>
      <c r="E1364" s="56" t="s">
        <v>333</v>
      </c>
      <c r="F1364" s="56" t="s">
        <v>170</v>
      </c>
      <c r="G1364" s="56" t="s">
        <v>77</v>
      </c>
      <c r="H1364" s="56" t="s">
        <v>62</v>
      </c>
      <c r="I1364" s="56" t="s">
        <v>50</v>
      </c>
      <c r="J1364" s="56" t="s">
        <v>64</v>
      </c>
      <c r="K1364" s="56">
        <v>11.3</v>
      </c>
      <c r="L1364" s="56" t="s">
        <v>52</v>
      </c>
      <c r="M1364" s="56">
        <v>5.8</v>
      </c>
      <c r="N1364" s="56" t="s">
        <v>52</v>
      </c>
      <c r="O1364" s="56">
        <v>28.3</v>
      </c>
      <c r="P1364" s="56">
        <v>674</v>
      </c>
      <c r="Q1364" s="56">
        <v>3</v>
      </c>
      <c r="R1364" s="56" t="s">
        <v>53</v>
      </c>
      <c r="S1364" s="56">
        <v>2.5</v>
      </c>
      <c r="T1364" s="56" t="s">
        <v>53</v>
      </c>
      <c r="U1364" s="56">
        <v>2.8</v>
      </c>
      <c r="V1364" s="56" t="s">
        <v>53</v>
      </c>
      <c r="W1364" s="56">
        <v>7.1</v>
      </c>
      <c r="X1364" s="56" t="s">
        <v>53</v>
      </c>
      <c r="Y1364" s="56">
        <v>17.399999999999999</v>
      </c>
      <c r="Z1364" s="56" t="s">
        <v>53</v>
      </c>
      <c r="AA1364" s="56">
        <v>58.5</v>
      </c>
      <c r="AB1364" s="56">
        <v>280</v>
      </c>
      <c r="AC1364" s="56">
        <v>29.6</v>
      </c>
      <c r="AD1364" s="56" t="s">
        <v>53</v>
      </c>
      <c r="AF1364" s="56">
        <v>701</v>
      </c>
      <c r="AG1364" s="56" t="s">
        <v>2148</v>
      </c>
      <c r="AH1364" s="56">
        <v>701</v>
      </c>
      <c r="AI1364" s="56" t="s">
        <v>2148</v>
      </c>
      <c r="AJ1364" s="56">
        <v>674</v>
      </c>
      <c r="AL1364" s="56">
        <v>801</v>
      </c>
      <c r="AM1364" s="56" t="s">
        <v>2148</v>
      </c>
      <c r="AN1364" s="56">
        <v>801</v>
      </c>
      <c r="AO1364" s="56" t="s">
        <v>2148</v>
      </c>
      <c r="AP1364" s="56">
        <v>801</v>
      </c>
      <c r="AQ1364" s="56" t="s">
        <v>2148</v>
      </c>
      <c r="AR1364" s="56">
        <v>801</v>
      </c>
      <c r="AS1364" s="56" t="s">
        <v>2148</v>
      </c>
      <c r="AT1364" s="56">
        <v>801</v>
      </c>
      <c r="AU1364" s="56" t="s">
        <v>2148</v>
      </c>
      <c r="AV1364" s="56">
        <v>280</v>
      </c>
      <c r="AX1364" s="56">
        <v>801</v>
      </c>
      <c r="AY1364" s="56" t="s">
        <v>2148</v>
      </c>
      <c r="AZ1364" s="56">
        <v>1300.5</v>
      </c>
      <c r="BB1364" s="56">
        <v>1100.5</v>
      </c>
    </row>
    <row r="1365" spans="1:54" ht="16" x14ac:dyDescent="0.2">
      <c r="A1365" s="56">
        <v>1364</v>
      </c>
      <c r="B1365" s="56" t="s">
        <v>56</v>
      </c>
      <c r="D1365" s="56" t="s">
        <v>994</v>
      </c>
      <c r="E1365" s="56" t="s">
        <v>169</v>
      </c>
      <c r="F1365" s="56" t="s">
        <v>170</v>
      </c>
      <c r="G1365" s="56" t="s">
        <v>84</v>
      </c>
      <c r="H1365" s="56" t="s">
        <v>49</v>
      </c>
      <c r="I1365" s="56" t="s">
        <v>59</v>
      </c>
      <c r="J1365" s="56" t="s">
        <v>64</v>
      </c>
      <c r="K1365" s="56">
        <v>14.6</v>
      </c>
      <c r="L1365" s="56" t="s">
        <v>52</v>
      </c>
      <c r="M1365" s="56">
        <v>3.1</v>
      </c>
      <c r="N1365" s="56" t="s">
        <v>52</v>
      </c>
      <c r="O1365" s="56">
        <v>1.5</v>
      </c>
      <c r="P1365" s="56" t="s">
        <v>53</v>
      </c>
      <c r="Q1365" s="56">
        <v>12</v>
      </c>
      <c r="R1365" s="56" t="s">
        <v>53</v>
      </c>
      <c r="S1365" s="56">
        <v>27</v>
      </c>
      <c r="T1365" s="56">
        <v>624</v>
      </c>
      <c r="U1365" s="56">
        <v>4.2</v>
      </c>
      <c r="V1365" s="56" t="s">
        <v>53</v>
      </c>
      <c r="W1365" s="56">
        <v>9.1</v>
      </c>
      <c r="X1365" s="56" t="s">
        <v>53</v>
      </c>
      <c r="Y1365" s="56">
        <v>28.6</v>
      </c>
      <c r="Z1365" s="56" t="s">
        <v>53</v>
      </c>
      <c r="AA1365" s="56">
        <v>5</v>
      </c>
      <c r="AB1365" s="56" t="s">
        <v>53</v>
      </c>
      <c r="AC1365" s="56">
        <v>36.799999999999997</v>
      </c>
      <c r="AD1365" s="56" t="s">
        <v>53</v>
      </c>
      <c r="AF1365" s="56">
        <v>701</v>
      </c>
      <c r="AG1365" s="56" t="s">
        <v>2148</v>
      </c>
      <c r="AH1365" s="56">
        <v>701</v>
      </c>
      <c r="AI1365" s="56" t="s">
        <v>2148</v>
      </c>
      <c r="AJ1365" s="56">
        <v>801</v>
      </c>
      <c r="AK1365" s="56" t="s">
        <v>2148</v>
      </c>
      <c r="AL1365" s="56">
        <v>801</v>
      </c>
      <c r="AM1365" s="56" t="s">
        <v>2148</v>
      </c>
      <c r="AN1365" s="56">
        <v>624</v>
      </c>
      <c r="AP1365" s="56">
        <v>801</v>
      </c>
      <c r="AQ1365" s="56" t="s">
        <v>2148</v>
      </c>
      <c r="AR1365" s="56">
        <v>801</v>
      </c>
      <c r="AS1365" s="56" t="s">
        <v>2148</v>
      </c>
      <c r="AT1365" s="56">
        <v>801</v>
      </c>
      <c r="AU1365" s="56" t="s">
        <v>2148</v>
      </c>
      <c r="AV1365" s="56">
        <v>801</v>
      </c>
      <c r="AW1365" s="56" t="s">
        <v>2148</v>
      </c>
      <c r="AX1365" s="56">
        <v>801</v>
      </c>
      <c r="AY1365" s="56" t="s">
        <v>2148</v>
      </c>
      <c r="AZ1365" s="56">
        <v>1300.5</v>
      </c>
    </row>
    <row r="1366" spans="1:54" ht="16" x14ac:dyDescent="0.2">
      <c r="A1366" s="56">
        <v>1365</v>
      </c>
      <c r="B1366" s="56" t="s">
        <v>56</v>
      </c>
      <c r="C1366" s="56" t="s">
        <v>56</v>
      </c>
      <c r="D1366" s="56" t="s">
        <v>792</v>
      </c>
      <c r="E1366" s="56" t="s">
        <v>205</v>
      </c>
      <c r="F1366" s="56" t="s">
        <v>69</v>
      </c>
      <c r="G1366" s="56" t="s">
        <v>77</v>
      </c>
      <c r="H1366" s="56" t="s">
        <v>88</v>
      </c>
      <c r="I1366" s="56" t="s">
        <v>50</v>
      </c>
      <c r="J1366" s="56" t="s">
        <v>64</v>
      </c>
      <c r="K1366" s="56">
        <v>11.2</v>
      </c>
      <c r="L1366" s="56" t="s">
        <v>52</v>
      </c>
      <c r="M1366" s="56">
        <v>11.4</v>
      </c>
      <c r="N1366" s="56" t="s">
        <v>52</v>
      </c>
      <c r="O1366" s="56">
        <v>2.4</v>
      </c>
      <c r="P1366" s="56" t="s">
        <v>53</v>
      </c>
      <c r="Q1366" s="56">
        <v>4.3</v>
      </c>
      <c r="R1366" s="56" t="s">
        <v>53</v>
      </c>
      <c r="S1366" s="56">
        <v>27</v>
      </c>
      <c r="T1366" s="56">
        <v>626</v>
      </c>
      <c r="U1366" s="56">
        <v>44.1</v>
      </c>
      <c r="V1366" s="56">
        <v>456</v>
      </c>
      <c r="W1366" s="56">
        <v>49.2</v>
      </c>
      <c r="X1366" s="56">
        <v>421</v>
      </c>
      <c r="Y1366" s="56">
        <v>11.8</v>
      </c>
      <c r="Z1366" s="56" t="s">
        <v>53</v>
      </c>
      <c r="AA1366" s="56">
        <v>5.9</v>
      </c>
      <c r="AB1366" s="56" t="s">
        <v>53</v>
      </c>
      <c r="AC1366" s="56">
        <v>25.4</v>
      </c>
      <c r="AD1366" s="56" t="s">
        <v>53</v>
      </c>
      <c r="AF1366" s="56">
        <v>701</v>
      </c>
      <c r="AG1366" s="56" t="s">
        <v>2148</v>
      </c>
      <c r="AH1366" s="56">
        <v>701</v>
      </c>
      <c r="AI1366" s="56" t="s">
        <v>2148</v>
      </c>
      <c r="AJ1366" s="56">
        <v>801</v>
      </c>
      <c r="AK1366" s="56" t="s">
        <v>2148</v>
      </c>
      <c r="AL1366" s="56">
        <v>801</v>
      </c>
      <c r="AM1366" s="56" t="s">
        <v>2148</v>
      </c>
      <c r="AN1366" s="56">
        <v>626</v>
      </c>
      <c r="AP1366" s="56">
        <v>456</v>
      </c>
      <c r="AR1366" s="56">
        <v>421</v>
      </c>
      <c r="AT1366" s="56">
        <v>801</v>
      </c>
      <c r="AU1366" s="56" t="s">
        <v>2148</v>
      </c>
      <c r="AV1366" s="56">
        <v>801</v>
      </c>
      <c r="AW1366" s="56" t="s">
        <v>2148</v>
      </c>
      <c r="AX1366" s="56">
        <v>801</v>
      </c>
      <c r="AY1366" s="56" t="s">
        <v>2148</v>
      </c>
      <c r="AZ1366" s="56">
        <v>1300.5</v>
      </c>
      <c r="BB1366" s="56">
        <v>1300.5</v>
      </c>
    </row>
    <row r="1367" spans="1:54" ht="16" x14ac:dyDescent="0.2">
      <c r="A1367" s="56">
        <v>1366</v>
      </c>
      <c r="B1367" s="56" t="s">
        <v>56</v>
      </c>
      <c r="C1367" s="56" t="s">
        <v>65</v>
      </c>
      <c r="D1367" s="56" t="s">
        <v>168</v>
      </c>
      <c r="E1367" s="56" t="s">
        <v>169</v>
      </c>
      <c r="F1367" s="56" t="s">
        <v>170</v>
      </c>
      <c r="G1367" s="56" t="s">
        <v>84</v>
      </c>
      <c r="H1367" s="56" t="s">
        <v>49</v>
      </c>
      <c r="I1367" s="56" t="s">
        <v>50</v>
      </c>
      <c r="J1367" s="56" t="s">
        <v>64</v>
      </c>
      <c r="K1367" s="56">
        <v>4.8</v>
      </c>
      <c r="L1367" s="56" t="s">
        <v>52</v>
      </c>
      <c r="M1367" s="56">
        <v>3.1</v>
      </c>
      <c r="N1367" s="56" t="s">
        <v>52</v>
      </c>
      <c r="O1367" s="56">
        <v>2.4</v>
      </c>
      <c r="P1367" s="56" t="s">
        <v>53</v>
      </c>
      <c r="Q1367" s="56">
        <v>9.5</v>
      </c>
      <c r="R1367" s="56" t="s">
        <v>53</v>
      </c>
      <c r="S1367" s="56">
        <v>4.7</v>
      </c>
      <c r="T1367" s="56" t="s">
        <v>53</v>
      </c>
      <c r="U1367" s="56">
        <v>5.7</v>
      </c>
      <c r="V1367" s="56" t="s">
        <v>53</v>
      </c>
      <c r="W1367" s="56">
        <v>11.1</v>
      </c>
      <c r="X1367" s="56" t="s">
        <v>53</v>
      </c>
      <c r="Y1367" s="56">
        <v>75.599999999999994</v>
      </c>
      <c r="Z1367" s="56">
        <v>428</v>
      </c>
      <c r="AA1367" s="56">
        <v>75.8</v>
      </c>
      <c r="AB1367" s="56">
        <v>178</v>
      </c>
      <c r="AC1367" s="56">
        <v>42.6</v>
      </c>
      <c r="AD1367" s="56" t="s">
        <v>53</v>
      </c>
      <c r="AF1367" s="56">
        <v>701</v>
      </c>
      <c r="AG1367" s="56" t="s">
        <v>2148</v>
      </c>
      <c r="AH1367" s="56">
        <v>701</v>
      </c>
      <c r="AI1367" s="56" t="s">
        <v>2148</v>
      </c>
      <c r="AJ1367" s="56">
        <v>801</v>
      </c>
      <c r="AK1367" s="56" t="s">
        <v>2148</v>
      </c>
      <c r="AL1367" s="56">
        <v>801</v>
      </c>
      <c r="AM1367" s="56" t="s">
        <v>2148</v>
      </c>
      <c r="AN1367" s="56">
        <v>801</v>
      </c>
      <c r="AO1367" s="56" t="s">
        <v>2148</v>
      </c>
      <c r="AP1367" s="56">
        <v>801</v>
      </c>
      <c r="AQ1367" s="56" t="s">
        <v>2148</v>
      </c>
      <c r="AR1367" s="56">
        <v>801</v>
      </c>
      <c r="AS1367" s="56" t="s">
        <v>2148</v>
      </c>
      <c r="AT1367" s="56">
        <v>428</v>
      </c>
      <c r="AV1367" s="56">
        <v>178</v>
      </c>
      <c r="AX1367" s="56">
        <v>801</v>
      </c>
      <c r="AY1367" s="56" t="s">
        <v>2148</v>
      </c>
      <c r="AZ1367" s="56">
        <v>1300.5</v>
      </c>
      <c r="BB1367" s="56">
        <v>1100.5</v>
      </c>
    </row>
    <row r="1368" spans="1:54" ht="16" x14ac:dyDescent="0.2">
      <c r="A1368" s="56">
        <v>1367</v>
      </c>
      <c r="B1368" s="56" t="s">
        <v>56</v>
      </c>
      <c r="C1368" s="56" t="s">
        <v>65</v>
      </c>
      <c r="D1368" s="56" t="s">
        <v>995</v>
      </c>
      <c r="E1368" s="56" t="s">
        <v>205</v>
      </c>
      <c r="F1368" s="56" t="s">
        <v>69</v>
      </c>
      <c r="G1368" s="56" t="s">
        <v>84</v>
      </c>
      <c r="H1368" s="56" t="s">
        <v>62</v>
      </c>
      <c r="I1368" s="56" t="s">
        <v>50</v>
      </c>
      <c r="J1368" s="56" t="s">
        <v>64</v>
      </c>
      <c r="K1368" s="56">
        <v>14.6</v>
      </c>
      <c r="L1368" s="56" t="s">
        <v>52</v>
      </c>
      <c r="M1368" s="56">
        <v>4.7</v>
      </c>
      <c r="N1368" s="56" t="s">
        <v>52</v>
      </c>
      <c r="O1368" s="56">
        <v>4.7</v>
      </c>
      <c r="P1368" s="56" t="s">
        <v>53</v>
      </c>
      <c r="Q1368" s="56">
        <v>4</v>
      </c>
      <c r="R1368" s="56" t="s">
        <v>53</v>
      </c>
      <c r="S1368" s="56">
        <v>11.7</v>
      </c>
      <c r="T1368" s="56" t="s">
        <v>53</v>
      </c>
      <c r="U1368" s="56">
        <v>2.1</v>
      </c>
      <c r="V1368" s="56" t="s">
        <v>53</v>
      </c>
      <c r="W1368" s="56">
        <v>1.8</v>
      </c>
      <c r="X1368" s="56" t="s">
        <v>53</v>
      </c>
      <c r="Y1368" s="56">
        <v>60</v>
      </c>
      <c r="Z1368" s="56">
        <v>692</v>
      </c>
      <c r="AA1368" s="56">
        <v>44.3</v>
      </c>
      <c r="AB1368" s="56">
        <v>398</v>
      </c>
      <c r="AC1368" s="56">
        <v>39.799999999999997</v>
      </c>
      <c r="AD1368" s="56" t="s">
        <v>53</v>
      </c>
      <c r="AF1368" s="56">
        <v>701</v>
      </c>
      <c r="AG1368" s="56" t="s">
        <v>2148</v>
      </c>
      <c r="AH1368" s="56">
        <v>701</v>
      </c>
      <c r="AI1368" s="56" t="s">
        <v>2148</v>
      </c>
      <c r="AJ1368" s="56">
        <v>801</v>
      </c>
      <c r="AK1368" s="56" t="s">
        <v>2148</v>
      </c>
      <c r="AL1368" s="56">
        <v>801</v>
      </c>
      <c r="AM1368" s="56" t="s">
        <v>2148</v>
      </c>
      <c r="AN1368" s="56">
        <v>801</v>
      </c>
      <c r="AO1368" s="56" t="s">
        <v>2148</v>
      </c>
      <c r="AP1368" s="56">
        <v>801</v>
      </c>
      <c r="AQ1368" s="56" t="s">
        <v>2148</v>
      </c>
      <c r="AR1368" s="56">
        <v>801</v>
      </c>
      <c r="AS1368" s="56" t="s">
        <v>2148</v>
      </c>
      <c r="AT1368" s="56">
        <v>692</v>
      </c>
      <c r="AV1368" s="56">
        <v>398</v>
      </c>
      <c r="AX1368" s="56">
        <v>801</v>
      </c>
      <c r="AY1368" s="56" t="s">
        <v>2148</v>
      </c>
      <c r="AZ1368" s="56">
        <v>1300.5</v>
      </c>
      <c r="BB1368" s="56">
        <v>1100.5</v>
      </c>
    </row>
    <row r="1369" spans="1:54" ht="16" x14ac:dyDescent="0.2">
      <c r="A1369" s="56">
        <v>1368</v>
      </c>
      <c r="B1369" s="56" t="s">
        <v>56</v>
      </c>
      <c r="C1369" s="56" t="s">
        <v>65</v>
      </c>
      <c r="D1369" s="56" t="s">
        <v>1004</v>
      </c>
      <c r="E1369" s="56" t="s">
        <v>205</v>
      </c>
      <c r="F1369" s="56" t="s">
        <v>69</v>
      </c>
      <c r="G1369" s="56" t="s">
        <v>77</v>
      </c>
      <c r="H1369" s="56" t="s">
        <v>62</v>
      </c>
      <c r="I1369" s="56" t="s">
        <v>50</v>
      </c>
      <c r="J1369" s="56" t="s">
        <v>64</v>
      </c>
      <c r="K1369" s="56">
        <v>14.9</v>
      </c>
      <c r="L1369" s="56" t="s">
        <v>52</v>
      </c>
      <c r="M1369" s="56">
        <v>6.1</v>
      </c>
      <c r="N1369" s="56" t="s">
        <v>52</v>
      </c>
      <c r="O1369" s="56">
        <v>4</v>
      </c>
      <c r="P1369" s="56" t="s">
        <v>53</v>
      </c>
      <c r="Q1369" s="56">
        <v>8.6999999999999993</v>
      </c>
      <c r="R1369" s="56" t="s">
        <v>53</v>
      </c>
      <c r="S1369" s="56">
        <v>6.8</v>
      </c>
      <c r="T1369" s="56" t="s">
        <v>53</v>
      </c>
      <c r="U1369" s="56">
        <v>45.3</v>
      </c>
      <c r="V1369" s="56">
        <v>446</v>
      </c>
      <c r="W1369" s="56">
        <v>33.9</v>
      </c>
      <c r="X1369" s="56">
        <v>565</v>
      </c>
      <c r="Y1369" s="56">
        <v>50.9</v>
      </c>
      <c r="Z1369" s="56" t="s">
        <v>53</v>
      </c>
      <c r="AA1369" s="56">
        <v>2.4</v>
      </c>
      <c r="AB1369" s="56" t="s">
        <v>53</v>
      </c>
      <c r="AC1369" s="56">
        <v>36.299999999999997</v>
      </c>
      <c r="AD1369" s="56" t="s">
        <v>53</v>
      </c>
      <c r="AF1369" s="56">
        <v>701</v>
      </c>
      <c r="AG1369" s="56" t="s">
        <v>2148</v>
      </c>
      <c r="AH1369" s="56">
        <v>701</v>
      </c>
      <c r="AI1369" s="56" t="s">
        <v>2148</v>
      </c>
      <c r="AJ1369" s="56">
        <v>801</v>
      </c>
      <c r="AK1369" s="56" t="s">
        <v>2148</v>
      </c>
      <c r="AL1369" s="56">
        <v>801</v>
      </c>
      <c r="AM1369" s="56" t="s">
        <v>2148</v>
      </c>
      <c r="AN1369" s="56">
        <v>801</v>
      </c>
      <c r="AO1369" s="56" t="s">
        <v>2148</v>
      </c>
      <c r="AP1369" s="56">
        <v>446</v>
      </c>
      <c r="AR1369" s="56">
        <v>565</v>
      </c>
      <c r="AT1369" s="56">
        <v>801</v>
      </c>
      <c r="AU1369" s="56" t="s">
        <v>2148</v>
      </c>
      <c r="AV1369" s="56">
        <v>801</v>
      </c>
      <c r="AW1369" s="56" t="s">
        <v>2148</v>
      </c>
      <c r="AX1369" s="56">
        <v>801</v>
      </c>
      <c r="AY1369" s="56" t="s">
        <v>2148</v>
      </c>
      <c r="AZ1369" s="56">
        <v>1300.5</v>
      </c>
      <c r="BB1369" s="56">
        <v>1100.5</v>
      </c>
    </row>
    <row r="1370" spans="1:54" ht="16" x14ac:dyDescent="0.2">
      <c r="A1370" s="56">
        <v>1369</v>
      </c>
      <c r="B1370" s="56" t="s">
        <v>56</v>
      </c>
      <c r="C1370" s="56" t="s">
        <v>56</v>
      </c>
      <c r="D1370" s="56" t="s">
        <v>685</v>
      </c>
      <c r="E1370" s="56" t="s">
        <v>355</v>
      </c>
      <c r="F1370" s="56" t="s">
        <v>76</v>
      </c>
      <c r="G1370" s="56" t="s">
        <v>77</v>
      </c>
      <c r="H1370" s="56" t="s">
        <v>82</v>
      </c>
      <c r="I1370" s="56" t="s">
        <v>59</v>
      </c>
      <c r="J1370" s="56" t="s">
        <v>103</v>
      </c>
      <c r="K1370" s="56">
        <v>9.9</v>
      </c>
      <c r="L1370" s="56" t="s">
        <v>52</v>
      </c>
      <c r="M1370" s="56">
        <v>10.8</v>
      </c>
      <c r="N1370" s="56" t="s">
        <v>52</v>
      </c>
      <c r="O1370" s="56">
        <v>33.799999999999997</v>
      </c>
      <c r="P1370" s="56">
        <v>579</v>
      </c>
      <c r="Q1370" s="56">
        <v>4.0999999999999996</v>
      </c>
      <c r="R1370" s="56" t="s">
        <v>53</v>
      </c>
      <c r="S1370" s="56">
        <v>7.1</v>
      </c>
      <c r="T1370" s="56" t="s">
        <v>53</v>
      </c>
      <c r="U1370" s="56">
        <v>5</v>
      </c>
      <c r="V1370" s="56" t="s">
        <v>53</v>
      </c>
      <c r="W1370" s="56">
        <v>9.8000000000000007</v>
      </c>
      <c r="X1370" s="56" t="s">
        <v>53</v>
      </c>
      <c r="Y1370" s="56">
        <v>18.100000000000001</v>
      </c>
      <c r="Z1370" s="56" t="s">
        <v>53</v>
      </c>
      <c r="AA1370" s="56">
        <v>5.0999999999999996</v>
      </c>
      <c r="AB1370" s="56" t="s">
        <v>53</v>
      </c>
      <c r="AC1370" s="56">
        <v>23.2</v>
      </c>
      <c r="AD1370" s="56" t="s">
        <v>53</v>
      </c>
      <c r="AF1370" s="56">
        <v>701</v>
      </c>
      <c r="AG1370" s="56" t="s">
        <v>2148</v>
      </c>
      <c r="AH1370" s="56">
        <v>701</v>
      </c>
      <c r="AI1370" s="56" t="s">
        <v>2148</v>
      </c>
      <c r="AJ1370" s="56">
        <v>579</v>
      </c>
      <c r="AL1370" s="56">
        <v>801</v>
      </c>
      <c r="AM1370" s="56" t="s">
        <v>2148</v>
      </c>
      <c r="AN1370" s="56">
        <v>801</v>
      </c>
      <c r="AO1370" s="56" t="s">
        <v>2148</v>
      </c>
      <c r="AP1370" s="56">
        <v>801</v>
      </c>
      <c r="AQ1370" s="56" t="s">
        <v>2148</v>
      </c>
      <c r="AR1370" s="56">
        <v>801</v>
      </c>
      <c r="AS1370" s="56" t="s">
        <v>2148</v>
      </c>
      <c r="AT1370" s="56">
        <v>801</v>
      </c>
      <c r="AU1370" s="56" t="s">
        <v>2148</v>
      </c>
      <c r="AV1370" s="56">
        <v>801</v>
      </c>
      <c r="AW1370" s="56" t="s">
        <v>2148</v>
      </c>
      <c r="AX1370" s="56">
        <v>801</v>
      </c>
      <c r="AY1370" s="56" t="s">
        <v>2148</v>
      </c>
      <c r="AZ1370" s="56">
        <v>1300.5</v>
      </c>
      <c r="BB1370" s="56">
        <v>1300.5</v>
      </c>
    </row>
    <row r="1371" spans="1:54" ht="16" x14ac:dyDescent="0.2">
      <c r="A1371" s="56">
        <v>1370</v>
      </c>
      <c r="B1371" s="56" t="s">
        <v>56</v>
      </c>
      <c r="D1371" s="56" t="s">
        <v>665</v>
      </c>
      <c r="E1371" s="56" t="s">
        <v>355</v>
      </c>
      <c r="F1371" s="56" t="s">
        <v>76</v>
      </c>
      <c r="G1371" s="56" t="s">
        <v>58</v>
      </c>
      <c r="H1371" s="56" t="s">
        <v>49</v>
      </c>
      <c r="I1371" s="56" t="s">
        <v>50</v>
      </c>
      <c r="J1371" s="56" t="s">
        <v>64</v>
      </c>
      <c r="K1371" s="56">
        <v>9.5</v>
      </c>
      <c r="L1371" s="56" t="s">
        <v>52</v>
      </c>
      <c r="M1371" s="56">
        <v>3.6</v>
      </c>
      <c r="N1371" s="56" t="s">
        <v>52</v>
      </c>
      <c r="O1371" s="56">
        <v>7.1</v>
      </c>
      <c r="P1371" s="56" t="s">
        <v>53</v>
      </c>
      <c r="Q1371" s="56">
        <v>10.6</v>
      </c>
      <c r="R1371" s="56" t="s">
        <v>53</v>
      </c>
      <c r="S1371" s="56">
        <v>17</v>
      </c>
      <c r="T1371" s="56">
        <v>768</v>
      </c>
      <c r="U1371" s="56">
        <v>14.2</v>
      </c>
      <c r="V1371" s="56" t="s">
        <v>53</v>
      </c>
      <c r="W1371" s="56">
        <v>16.399999999999999</v>
      </c>
      <c r="X1371" s="56" t="s">
        <v>53</v>
      </c>
      <c r="Y1371" s="56">
        <v>25.5</v>
      </c>
      <c r="Z1371" s="56" t="s">
        <v>53</v>
      </c>
      <c r="AA1371" s="56">
        <v>5.0999999999999996</v>
      </c>
      <c r="AB1371" s="56" t="s">
        <v>53</v>
      </c>
      <c r="AC1371" s="56">
        <v>47.9</v>
      </c>
      <c r="AD1371" s="56" t="s">
        <v>666</v>
      </c>
      <c r="AF1371" s="56">
        <v>701</v>
      </c>
      <c r="AG1371" s="56" t="s">
        <v>2148</v>
      </c>
      <c r="AH1371" s="56">
        <v>701</v>
      </c>
      <c r="AI1371" s="56" t="s">
        <v>2148</v>
      </c>
      <c r="AJ1371" s="56">
        <v>801</v>
      </c>
      <c r="AK1371" s="56" t="s">
        <v>2148</v>
      </c>
      <c r="AL1371" s="56">
        <v>801</v>
      </c>
      <c r="AM1371" s="56" t="s">
        <v>2148</v>
      </c>
      <c r="AN1371" s="56">
        <v>768</v>
      </c>
      <c r="AP1371" s="56">
        <v>801</v>
      </c>
      <c r="AQ1371" s="56" t="s">
        <v>2148</v>
      </c>
      <c r="AR1371" s="56">
        <v>801</v>
      </c>
      <c r="AS1371" s="56" t="s">
        <v>2148</v>
      </c>
      <c r="AT1371" s="56">
        <v>801</v>
      </c>
      <c r="AU1371" s="56" t="s">
        <v>2148</v>
      </c>
      <c r="AV1371" s="56">
        <v>801</v>
      </c>
      <c r="AW1371" s="56" t="s">
        <v>2148</v>
      </c>
      <c r="AX1371" s="56">
        <v>763</v>
      </c>
      <c r="AY1371" s="56" t="s">
        <v>2147</v>
      </c>
      <c r="AZ1371" s="56">
        <v>1300.5</v>
      </c>
    </row>
    <row r="1372" spans="1:54" ht="16" x14ac:dyDescent="0.2">
      <c r="A1372" s="56">
        <v>1371</v>
      </c>
      <c r="B1372" s="56" t="s">
        <v>56</v>
      </c>
      <c r="C1372" s="56" t="s">
        <v>56</v>
      </c>
      <c r="D1372" s="56" t="s">
        <v>718</v>
      </c>
      <c r="E1372" s="56" t="s">
        <v>355</v>
      </c>
      <c r="F1372" s="56" t="s">
        <v>76</v>
      </c>
      <c r="G1372" s="56" t="s">
        <v>58</v>
      </c>
      <c r="H1372" s="56" t="s">
        <v>88</v>
      </c>
      <c r="I1372" s="56" t="s">
        <v>50</v>
      </c>
      <c r="J1372" s="56" t="s">
        <v>64</v>
      </c>
      <c r="K1372" s="56">
        <v>10.3</v>
      </c>
      <c r="L1372" s="56" t="s">
        <v>52</v>
      </c>
      <c r="M1372" s="56">
        <v>11.2</v>
      </c>
      <c r="N1372" s="56" t="s">
        <v>52</v>
      </c>
      <c r="O1372" s="56">
        <v>18</v>
      </c>
      <c r="P1372" s="56" t="s">
        <v>53</v>
      </c>
      <c r="Q1372" s="56">
        <v>11.4</v>
      </c>
      <c r="R1372" s="56" t="s">
        <v>53</v>
      </c>
      <c r="S1372" s="56">
        <v>5.4</v>
      </c>
      <c r="T1372" s="56" t="s">
        <v>53</v>
      </c>
      <c r="U1372" s="56">
        <v>10.7</v>
      </c>
      <c r="V1372" s="56" t="s">
        <v>53</v>
      </c>
      <c r="W1372" s="56">
        <v>13.9</v>
      </c>
      <c r="X1372" s="56" t="s">
        <v>53</v>
      </c>
      <c r="Y1372" s="56">
        <v>34.700000000000003</v>
      </c>
      <c r="Z1372" s="56" t="s">
        <v>53</v>
      </c>
      <c r="AA1372" s="56">
        <v>5.2</v>
      </c>
      <c r="AB1372" s="56" t="s">
        <v>53</v>
      </c>
      <c r="AC1372" s="56">
        <v>36.4</v>
      </c>
      <c r="AD1372" s="56" t="s">
        <v>53</v>
      </c>
      <c r="AF1372" s="56">
        <v>701</v>
      </c>
      <c r="AG1372" s="56" t="s">
        <v>2148</v>
      </c>
      <c r="AH1372" s="56">
        <v>701</v>
      </c>
      <c r="AI1372" s="56" t="s">
        <v>2148</v>
      </c>
      <c r="AJ1372" s="56">
        <v>801</v>
      </c>
      <c r="AK1372" s="56" t="s">
        <v>2148</v>
      </c>
      <c r="AL1372" s="56">
        <v>801</v>
      </c>
      <c r="AM1372" s="56" t="s">
        <v>2148</v>
      </c>
      <c r="AN1372" s="56">
        <v>801</v>
      </c>
      <c r="AO1372" s="56" t="s">
        <v>2148</v>
      </c>
      <c r="AP1372" s="56">
        <v>801</v>
      </c>
      <c r="AQ1372" s="56" t="s">
        <v>2148</v>
      </c>
      <c r="AR1372" s="56">
        <v>801</v>
      </c>
      <c r="AS1372" s="56" t="s">
        <v>2148</v>
      </c>
      <c r="AT1372" s="56">
        <v>801</v>
      </c>
      <c r="AU1372" s="56" t="s">
        <v>2148</v>
      </c>
      <c r="AV1372" s="56">
        <v>801</v>
      </c>
      <c r="AW1372" s="56" t="s">
        <v>2148</v>
      </c>
      <c r="AX1372" s="56">
        <v>801</v>
      </c>
      <c r="AY1372" s="56" t="s">
        <v>2148</v>
      </c>
      <c r="AZ1372" s="56">
        <v>1300.5</v>
      </c>
      <c r="BB1372" s="56">
        <v>1300.5</v>
      </c>
    </row>
    <row r="1373" spans="1:54" ht="16" x14ac:dyDescent="0.2">
      <c r="A1373" s="56">
        <v>1372</v>
      </c>
      <c r="B1373" s="56" t="s">
        <v>56</v>
      </c>
      <c r="C1373" s="56" t="s">
        <v>56</v>
      </c>
      <c r="D1373" s="56" t="s">
        <v>477</v>
      </c>
      <c r="E1373" s="56" t="s">
        <v>438</v>
      </c>
      <c r="F1373" s="56" t="s">
        <v>76</v>
      </c>
      <c r="G1373" s="56" t="s">
        <v>77</v>
      </c>
      <c r="H1373" s="56" t="s">
        <v>82</v>
      </c>
      <c r="I1373" s="56" t="s">
        <v>59</v>
      </c>
      <c r="J1373" s="56" t="s">
        <v>64</v>
      </c>
      <c r="K1373" s="56">
        <v>7.7</v>
      </c>
      <c r="L1373" s="56" t="s">
        <v>52</v>
      </c>
      <c r="M1373" s="56">
        <v>25.9</v>
      </c>
      <c r="N1373" s="56">
        <v>524</v>
      </c>
      <c r="O1373" s="56">
        <v>19.600000000000001</v>
      </c>
      <c r="P1373" s="56" t="s">
        <v>53</v>
      </c>
      <c r="Q1373" s="56">
        <v>3.7</v>
      </c>
      <c r="R1373" s="56" t="s">
        <v>53</v>
      </c>
      <c r="S1373" s="56">
        <v>1.3</v>
      </c>
      <c r="T1373" s="56" t="s">
        <v>53</v>
      </c>
      <c r="U1373" s="56">
        <v>1.2</v>
      </c>
      <c r="V1373" s="56" t="s">
        <v>53</v>
      </c>
      <c r="W1373" s="56">
        <v>1.1000000000000001</v>
      </c>
      <c r="X1373" s="56" t="s">
        <v>53</v>
      </c>
      <c r="Y1373" s="56">
        <v>36.6</v>
      </c>
      <c r="Z1373" s="56" t="s">
        <v>53</v>
      </c>
      <c r="AA1373" s="56">
        <v>5.8</v>
      </c>
      <c r="AB1373" s="56" t="s">
        <v>53</v>
      </c>
      <c r="AC1373" s="56">
        <v>29.8</v>
      </c>
      <c r="AD1373" s="56" t="s">
        <v>53</v>
      </c>
      <c r="AF1373" s="56">
        <v>701</v>
      </c>
      <c r="AG1373" s="56" t="s">
        <v>2148</v>
      </c>
      <c r="AH1373" s="56">
        <v>524</v>
      </c>
      <c r="AJ1373" s="56">
        <v>801</v>
      </c>
      <c r="AK1373" s="56" t="s">
        <v>2148</v>
      </c>
      <c r="AL1373" s="56">
        <v>801</v>
      </c>
      <c r="AM1373" s="56" t="s">
        <v>2148</v>
      </c>
      <c r="AN1373" s="56">
        <v>801</v>
      </c>
      <c r="AO1373" s="56" t="s">
        <v>2148</v>
      </c>
      <c r="AP1373" s="56">
        <v>801</v>
      </c>
      <c r="AQ1373" s="56" t="s">
        <v>2148</v>
      </c>
      <c r="AR1373" s="56">
        <v>801</v>
      </c>
      <c r="AS1373" s="56" t="s">
        <v>2148</v>
      </c>
      <c r="AT1373" s="56">
        <v>801</v>
      </c>
      <c r="AU1373" s="56" t="s">
        <v>2148</v>
      </c>
      <c r="AV1373" s="56">
        <v>801</v>
      </c>
      <c r="AW1373" s="56" t="s">
        <v>2148</v>
      </c>
      <c r="AX1373" s="56">
        <v>801</v>
      </c>
      <c r="AY1373" s="56" t="s">
        <v>2148</v>
      </c>
      <c r="AZ1373" s="56">
        <v>1300.5</v>
      </c>
      <c r="BB1373" s="56">
        <v>1300.5</v>
      </c>
    </row>
    <row r="1374" spans="1:54" ht="16" x14ac:dyDescent="0.2">
      <c r="A1374" s="56">
        <v>1373</v>
      </c>
      <c r="B1374" s="56" t="s">
        <v>56</v>
      </c>
      <c r="C1374" s="56" t="s">
        <v>56</v>
      </c>
      <c r="D1374" s="56" t="s">
        <v>618</v>
      </c>
      <c r="E1374" s="56" t="s">
        <v>438</v>
      </c>
      <c r="F1374" s="56" t="s">
        <v>76</v>
      </c>
      <c r="G1374" s="56" t="s">
        <v>84</v>
      </c>
      <c r="H1374" s="56" t="s">
        <v>82</v>
      </c>
      <c r="I1374" s="56" t="s">
        <v>59</v>
      </c>
      <c r="J1374" s="56" t="s">
        <v>64</v>
      </c>
      <c r="K1374" s="56">
        <v>9.1</v>
      </c>
      <c r="L1374" s="56" t="s">
        <v>52</v>
      </c>
      <c r="M1374" s="56">
        <v>26.6</v>
      </c>
      <c r="N1374" s="56">
        <v>514</v>
      </c>
      <c r="O1374" s="56">
        <v>18.7</v>
      </c>
      <c r="P1374" s="56" t="s">
        <v>53</v>
      </c>
      <c r="Q1374" s="56">
        <v>2.2000000000000002</v>
      </c>
      <c r="R1374" s="56" t="s">
        <v>53</v>
      </c>
      <c r="U1374" s="56">
        <v>1</v>
      </c>
      <c r="V1374" s="56" t="s">
        <v>53</v>
      </c>
      <c r="W1374" s="56">
        <v>1</v>
      </c>
      <c r="X1374" s="56" t="s">
        <v>53</v>
      </c>
      <c r="Y1374" s="56">
        <v>34.700000000000003</v>
      </c>
      <c r="Z1374" s="56" t="s">
        <v>53</v>
      </c>
      <c r="AA1374" s="56">
        <v>14.2</v>
      </c>
      <c r="AB1374" s="56" t="s">
        <v>53</v>
      </c>
      <c r="AC1374" s="56">
        <v>20</v>
      </c>
      <c r="AD1374" s="56" t="s">
        <v>53</v>
      </c>
      <c r="AF1374" s="56">
        <v>701</v>
      </c>
      <c r="AG1374" s="56" t="s">
        <v>2148</v>
      </c>
      <c r="AH1374" s="56">
        <v>514</v>
      </c>
      <c r="AJ1374" s="56">
        <v>801</v>
      </c>
      <c r="AK1374" s="56" t="s">
        <v>2148</v>
      </c>
      <c r="AL1374" s="56">
        <v>801</v>
      </c>
      <c r="AM1374" s="56" t="s">
        <v>2148</v>
      </c>
      <c r="AP1374" s="56">
        <v>801</v>
      </c>
      <c r="AQ1374" s="56" t="s">
        <v>2148</v>
      </c>
      <c r="AR1374" s="56">
        <v>801</v>
      </c>
      <c r="AS1374" s="56" t="s">
        <v>2148</v>
      </c>
      <c r="AT1374" s="56">
        <v>801</v>
      </c>
      <c r="AU1374" s="56" t="s">
        <v>2148</v>
      </c>
      <c r="AV1374" s="56">
        <v>801</v>
      </c>
      <c r="AW1374" s="56" t="s">
        <v>2148</v>
      </c>
      <c r="AX1374" s="56">
        <v>801</v>
      </c>
      <c r="AY1374" s="56" t="s">
        <v>2148</v>
      </c>
      <c r="AZ1374" s="56">
        <v>1300.5</v>
      </c>
      <c r="BB1374" s="56">
        <v>1300.5</v>
      </c>
    </row>
    <row r="1375" spans="1:54" ht="16" x14ac:dyDescent="0.2">
      <c r="A1375" s="56">
        <v>1374</v>
      </c>
      <c r="B1375" s="56" t="s">
        <v>56</v>
      </c>
      <c r="C1375" s="56" t="s">
        <v>65</v>
      </c>
      <c r="D1375" s="56" t="s">
        <v>217</v>
      </c>
      <c r="E1375" s="56" t="s">
        <v>80</v>
      </c>
      <c r="F1375" s="56" t="s">
        <v>69</v>
      </c>
      <c r="G1375" s="56" t="s">
        <v>77</v>
      </c>
      <c r="H1375" s="56" t="s">
        <v>49</v>
      </c>
      <c r="I1375" s="56" t="s">
        <v>59</v>
      </c>
      <c r="J1375" s="56" t="s">
        <v>64</v>
      </c>
      <c r="K1375" s="56">
        <v>5.4</v>
      </c>
      <c r="L1375" s="56" t="s">
        <v>52</v>
      </c>
      <c r="M1375" s="56">
        <v>7.5</v>
      </c>
      <c r="N1375" s="56" t="s">
        <v>52</v>
      </c>
      <c r="O1375" s="56">
        <v>12</v>
      </c>
      <c r="P1375" s="56" t="s">
        <v>53</v>
      </c>
      <c r="Q1375" s="56">
        <v>10.9</v>
      </c>
      <c r="R1375" s="56" t="s">
        <v>53</v>
      </c>
      <c r="S1375" s="56">
        <v>40.799999999999997</v>
      </c>
      <c r="T1375" s="56">
        <v>492</v>
      </c>
      <c r="U1375" s="56">
        <v>49.9</v>
      </c>
      <c r="V1375" s="56">
        <v>409</v>
      </c>
      <c r="W1375" s="56">
        <v>54.6</v>
      </c>
      <c r="X1375" s="56">
        <v>375</v>
      </c>
      <c r="Y1375" s="56">
        <v>42.8</v>
      </c>
      <c r="Z1375" s="56" t="s">
        <v>53</v>
      </c>
      <c r="AA1375" s="56">
        <v>2.2000000000000002</v>
      </c>
      <c r="AB1375" s="56" t="s">
        <v>53</v>
      </c>
      <c r="AC1375" s="56">
        <v>34</v>
      </c>
      <c r="AD1375" s="56" t="s">
        <v>53</v>
      </c>
      <c r="AF1375" s="56">
        <v>701</v>
      </c>
      <c r="AG1375" s="56" t="s">
        <v>2148</v>
      </c>
      <c r="AH1375" s="56">
        <v>701</v>
      </c>
      <c r="AI1375" s="56" t="s">
        <v>2148</v>
      </c>
      <c r="AJ1375" s="56">
        <v>801</v>
      </c>
      <c r="AK1375" s="56" t="s">
        <v>2148</v>
      </c>
      <c r="AL1375" s="56">
        <v>801</v>
      </c>
      <c r="AM1375" s="56" t="s">
        <v>2148</v>
      </c>
      <c r="AN1375" s="56">
        <v>492</v>
      </c>
      <c r="AP1375" s="56">
        <v>409</v>
      </c>
      <c r="AR1375" s="56">
        <v>375</v>
      </c>
      <c r="AT1375" s="56">
        <v>801</v>
      </c>
      <c r="AU1375" s="56" t="s">
        <v>2148</v>
      </c>
      <c r="AV1375" s="56">
        <v>801</v>
      </c>
      <c r="AW1375" s="56" t="s">
        <v>2148</v>
      </c>
      <c r="AX1375" s="56">
        <v>801</v>
      </c>
      <c r="AY1375" s="56" t="s">
        <v>2148</v>
      </c>
      <c r="AZ1375" s="56">
        <v>1300.5</v>
      </c>
      <c r="BB1375" s="56">
        <v>1100.5</v>
      </c>
    </row>
    <row r="1376" spans="1:54" ht="16" x14ac:dyDescent="0.2">
      <c r="A1376" s="56">
        <v>1375</v>
      </c>
      <c r="B1376" s="56" t="s">
        <v>56</v>
      </c>
      <c r="C1376" s="56" t="s">
        <v>56</v>
      </c>
      <c r="D1376" s="56" t="s">
        <v>92</v>
      </c>
      <c r="E1376" s="56" t="s">
        <v>75</v>
      </c>
      <c r="F1376" s="56" t="s">
        <v>76</v>
      </c>
      <c r="G1376" s="56" t="s">
        <v>77</v>
      </c>
      <c r="H1376" s="56" t="s">
        <v>88</v>
      </c>
      <c r="I1376" s="56" t="s">
        <v>50</v>
      </c>
      <c r="J1376" s="56" t="s">
        <v>64</v>
      </c>
      <c r="K1376" s="56">
        <v>3.3</v>
      </c>
      <c r="L1376" s="56" t="s">
        <v>52</v>
      </c>
      <c r="M1376" s="56">
        <v>5.0999999999999996</v>
      </c>
      <c r="N1376" s="56" t="s">
        <v>52</v>
      </c>
      <c r="O1376" s="56">
        <v>16.5</v>
      </c>
      <c r="P1376" s="56" t="s">
        <v>53</v>
      </c>
      <c r="Q1376" s="56">
        <v>8.4</v>
      </c>
      <c r="R1376" s="56" t="s">
        <v>53</v>
      </c>
      <c r="S1376" s="56">
        <v>8.6</v>
      </c>
      <c r="T1376" s="56" t="s">
        <v>53</v>
      </c>
      <c r="U1376" s="56">
        <v>43.3</v>
      </c>
      <c r="V1376" s="56">
        <v>465</v>
      </c>
      <c r="W1376" s="56">
        <v>32.4</v>
      </c>
      <c r="X1376" s="56">
        <v>586</v>
      </c>
      <c r="Y1376" s="56">
        <v>8.1999999999999993</v>
      </c>
      <c r="Z1376" s="56" t="s">
        <v>53</v>
      </c>
      <c r="AA1376" s="56">
        <v>21.2</v>
      </c>
      <c r="AB1376" s="56">
        <v>704</v>
      </c>
      <c r="AC1376" s="56">
        <v>29.8</v>
      </c>
      <c r="AD1376" s="56" t="s">
        <v>53</v>
      </c>
      <c r="AF1376" s="56">
        <v>701</v>
      </c>
      <c r="AG1376" s="56" t="s">
        <v>2148</v>
      </c>
      <c r="AH1376" s="56">
        <v>701</v>
      </c>
      <c r="AI1376" s="56" t="s">
        <v>2148</v>
      </c>
      <c r="AJ1376" s="56">
        <v>801</v>
      </c>
      <c r="AK1376" s="56" t="s">
        <v>2148</v>
      </c>
      <c r="AL1376" s="56">
        <v>801</v>
      </c>
      <c r="AM1376" s="56" t="s">
        <v>2148</v>
      </c>
      <c r="AN1376" s="56">
        <v>801</v>
      </c>
      <c r="AO1376" s="56" t="s">
        <v>2148</v>
      </c>
      <c r="AP1376" s="56">
        <v>465</v>
      </c>
      <c r="AR1376" s="56">
        <v>586</v>
      </c>
      <c r="AT1376" s="56">
        <v>801</v>
      </c>
      <c r="AU1376" s="56" t="s">
        <v>2148</v>
      </c>
      <c r="AV1376" s="56">
        <v>704</v>
      </c>
      <c r="AX1376" s="56">
        <v>801</v>
      </c>
      <c r="AY1376" s="56" t="s">
        <v>2148</v>
      </c>
      <c r="AZ1376" s="56">
        <v>1300.5</v>
      </c>
      <c r="BB1376" s="56">
        <v>1300.5</v>
      </c>
    </row>
    <row r="1377" spans="1:54" ht="16" x14ac:dyDescent="0.2">
      <c r="A1377" s="56">
        <v>1376</v>
      </c>
      <c r="B1377" s="56" t="s">
        <v>56</v>
      </c>
      <c r="D1377" s="56" t="s">
        <v>888</v>
      </c>
      <c r="E1377" s="56" t="s">
        <v>438</v>
      </c>
      <c r="F1377" s="56" t="s">
        <v>76</v>
      </c>
      <c r="G1377" s="56" t="s">
        <v>77</v>
      </c>
      <c r="H1377" s="56" t="s">
        <v>82</v>
      </c>
      <c r="I1377" s="56" t="s">
        <v>59</v>
      </c>
      <c r="J1377" s="56" t="s">
        <v>64</v>
      </c>
      <c r="K1377" s="56">
        <v>12.8</v>
      </c>
      <c r="L1377" s="56" t="s">
        <v>52</v>
      </c>
      <c r="M1377" s="56">
        <v>14.8</v>
      </c>
      <c r="N1377" s="56" t="s">
        <v>52</v>
      </c>
      <c r="O1377" s="56">
        <v>35.299999999999997</v>
      </c>
      <c r="P1377" s="56">
        <v>560</v>
      </c>
      <c r="Q1377" s="56">
        <v>2</v>
      </c>
      <c r="R1377" s="56" t="s">
        <v>53</v>
      </c>
      <c r="S1377" s="56">
        <v>2.1</v>
      </c>
      <c r="T1377" s="56" t="s">
        <v>53</v>
      </c>
      <c r="U1377" s="56">
        <v>1.9</v>
      </c>
      <c r="V1377" s="56" t="s">
        <v>53</v>
      </c>
      <c r="W1377" s="56">
        <v>1.7</v>
      </c>
      <c r="X1377" s="56" t="s">
        <v>53</v>
      </c>
      <c r="Y1377" s="56">
        <v>13.9</v>
      </c>
      <c r="Z1377" s="56" t="s">
        <v>53</v>
      </c>
      <c r="AA1377" s="56">
        <v>5.6</v>
      </c>
      <c r="AB1377" s="56" t="s">
        <v>53</v>
      </c>
      <c r="AC1377" s="56">
        <v>21.3</v>
      </c>
      <c r="AD1377" s="56" t="s">
        <v>53</v>
      </c>
      <c r="AF1377" s="56">
        <v>701</v>
      </c>
      <c r="AG1377" s="56" t="s">
        <v>2148</v>
      </c>
      <c r="AH1377" s="56">
        <v>701</v>
      </c>
      <c r="AI1377" s="56" t="s">
        <v>2148</v>
      </c>
      <c r="AJ1377" s="56">
        <v>560</v>
      </c>
      <c r="AL1377" s="56">
        <v>801</v>
      </c>
      <c r="AM1377" s="56" t="s">
        <v>2148</v>
      </c>
      <c r="AN1377" s="56">
        <v>801</v>
      </c>
      <c r="AO1377" s="56" t="s">
        <v>2148</v>
      </c>
      <c r="AP1377" s="56">
        <v>801</v>
      </c>
      <c r="AQ1377" s="56" t="s">
        <v>2148</v>
      </c>
      <c r="AR1377" s="56">
        <v>801</v>
      </c>
      <c r="AS1377" s="56" t="s">
        <v>2148</v>
      </c>
      <c r="AT1377" s="56">
        <v>801</v>
      </c>
      <c r="AU1377" s="56" t="s">
        <v>2148</v>
      </c>
      <c r="AV1377" s="56">
        <v>801</v>
      </c>
      <c r="AW1377" s="56" t="s">
        <v>2148</v>
      </c>
      <c r="AX1377" s="56">
        <v>801</v>
      </c>
      <c r="AY1377" s="56" t="s">
        <v>2148</v>
      </c>
      <c r="AZ1377" s="56">
        <v>1300.5</v>
      </c>
    </row>
    <row r="1378" spans="1:54" ht="16" x14ac:dyDescent="0.2">
      <c r="A1378" s="56">
        <v>1377</v>
      </c>
      <c r="B1378" s="56" t="s">
        <v>56</v>
      </c>
      <c r="C1378" s="56" t="s">
        <v>65</v>
      </c>
      <c r="D1378" s="56" t="s">
        <v>598</v>
      </c>
      <c r="E1378" s="56" t="s">
        <v>599</v>
      </c>
      <c r="F1378" s="56" t="s">
        <v>170</v>
      </c>
      <c r="G1378" s="56" t="s">
        <v>77</v>
      </c>
      <c r="H1378" s="56" t="s">
        <v>62</v>
      </c>
      <c r="I1378" s="56" t="s">
        <v>59</v>
      </c>
      <c r="J1378" s="56" t="s">
        <v>64</v>
      </c>
      <c r="K1378" s="56">
        <v>8.9</v>
      </c>
      <c r="L1378" s="56" t="s">
        <v>52</v>
      </c>
      <c r="M1378" s="56">
        <v>6.9</v>
      </c>
      <c r="N1378" s="56" t="s">
        <v>52</v>
      </c>
      <c r="O1378" s="56">
        <v>8.1999999999999993</v>
      </c>
      <c r="P1378" s="56" t="s">
        <v>53</v>
      </c>
      <c r="Q1378" s="56">
        <v>5.0999999999999996</v>
      </c>
      <c r="R1378" s="56" t="s">
        <v>53</v>
      </c>
      <c r="U1378" s="56">
        <v>2.1</v>
      </c>
      <c r="V1378" s="56" t="s">
        <v>53</v>
      </c>
      <c r="W1378" s="56">
        <v>1.8</v>
      </c>
      <c r="X1378" s="56" t="s">
        <v>53</v>
      </c>
      <c r="Y1378" s="56">
        <v>53.5</v>
      </c>
      <c r="Z1378" s="56">
        <v>788</v>
      </c>
      <c r="AA1378" s="56">
        <v>84.9</v>
      </c>
      <c r="AB1378" s="56">
        <v>137</v>
      </c>
      <c r="AC1378" s="56">
        <v>23.3</v>
      </c>
      <c r="AD1378" s="56" t="s">
        <v>53</v>
      </c>
      <c r="AF1378" s="56">
        <v>701</v>
      </c>
      <c r="AG1378" s="56" t="s">
        <v>2148</v>
      </c>
      <c r="AH1378" s="56">
        <v>701</v>
      </c>
      <c r="AI1378" s="56" t="s">
        <v>2148</v>
      </c>
      <c r="AJ1378" s="56">
        <v>801</v>
      </c>
      <c r="AK1378" s="56" t="s">
        <v>2148</v>
      </c>
      <c r="AL1378" s="56">
        <v>801</v>
      </c>
      <c r="AM1378" s="56" t="s">
        <v>2148</v>
      </c>
      <c r="AP1378" s="56">
        <v>801</v>
      </c>
      <c r="AQ1378" s="56" t="s">
        <v>2148</v>
      </c>
      <c r="AR1378" s="56">
        <v>801</v>
      </c>
      <c r="AS1378" s="56" t="s">
        <v>2148</v>
      </c>
      <c r="AT1378" s="56">
        <v>788</v>
      </c>
      <c r="AV1378" s="56">
        <v>137</v>
      </c>
      <c r="AX1378" s="56">
        <v>801</v>
      </c>
      <c r="AY1378" s="56" t="s">
        <v>2148</v>
      </c>
      <c r="AZ1378" s="56">
        <v>1300.5</v>
      </c>
      <c r="BB1378" s="56">
        <v>1100.5</v>
      </c>
    </row>
    <row r="1379" spans="1:54" ht="16" x14ac:dyDescent="0.2">
      <c r="A1379" s="56">
        <v>1378</v>
      </c>
      <c r="B1379" s="56" t="s">
        <v>56</v>
      </c>
      <c r="C1379" s="56" t="s">
        <v>56</v>
      </c>
      <c r="D1379" s="56" t="s">
        <v>451</v>
      </c>
      <c r="E1379" s="56" t="s">
        <v>438</v>
      </c>
      <c r="F1379" s="56" t="s">
        <v>76</v>
      </c>
      <c r="G1379" s="56" t="s">
        <v>84</v>
      </c>
      <c r="H1379" s="56" t="s">
        <v>82</v>
      </c>
      <c r="I1379" s="56" t="s">
        <v>59</v>
      </c>
      <c r="J1379" s="56" t="s">
        <v>64</v>
      </c>
      <c r="K1379" s="56">
        <v>7.4</v>
      </c>
      <c r="L1379" s="56" t="s">
        <v>52</v>
      </c>
      <c r="M1379" s="56">
        <v>33.299999999999997</v>
      </c>
      <c r="N1379" s="56">
        <v>433</v>
      </c>
      <c r="O1379" s="56">
        <v>31.7</v>
      </c>
      <c r="P1379" s="56">
        <v>607</v>
      </c>
      <c r="Q1379" s="56">
        <v>2.1</v>
      </c>
      <c r="R1379" s="56" t="s">
        <v>53</v>
      </c>
      <c r="U1379" s="56">
        <v>1</v>
      </c>
      <c r="V1379" s="56" t="s">
        <v>53</v>
      </c>
      <c r="W1379" s="56">
        <v>1</v>
      </c>
      <c r="X1379" s="56" t="s">
        <v>53</v>
      </c>
      <c r="Y1379" s="56">
        <v>26.3</v>
      </c>
      <c r="Z1379" s="56" t="s">
        <v>53</v>
      </c>
      <c r="AA1379" s="56">
        <v>5.7</v>
      </c>
      <c r="AB1379" s="56" t="s">
        <v>53</v>
      </c>
      <c r="AC1379" s="56">
        <v>15.6</v>
      </c>
      <c r="AD1379" s="56" t="s">
        <v>53</v>
      </c>
      <c r="AF1379" s="56">
        <v>701</v>
      </c>
      <c r="AG1379" s="56" t="s">
        <v>2148</v>
      </c>
      <c r="AH1379" s="56">
        <v>433</v>
      </c>
      <c r="AJ1379" s="56">
        <v>607</v>
      </c>
      <c r="AL1379" s="56">
        <v>801</v>
      </c>
      <c r="AM1379" s="56" t="s">
        <v>2148</v>
      </c>
      <c r="AP1379" s="56">
        <v>801</v>
      </c>
      <c r="AQ1379" s="56" t="s">
        <v>2148</v>
      </c>
      <c r="AR1379" s="56">
        <v>801</v>
      </c>
      <c r="AS1379" s="56" t="s">
        <v>2148</v>
      </c>
      <c r="AT1379" s="56">
        <v>801</v>
      </c>
      <c r="AU1379" s="56" t="s">
        <v>2148</v>
      </c>
      <c r="AV1379" s="56">
        <v>801</v>
      </c>
      <c r="AW1379" s="56" t="s">
        <v>2148</v>
      </c>
      <c r="AX1379" s="56">
        <v>801</v>
      </c>
      <c r="AY1379" s="56" t="s">
        <v>2148</v>
      </c>
      <c r="AZ1379" s="56">
        <v>1300.5</v>
      </c>
      <c r="BB1379" s="56">
        <v>1300.5</v>
      </c>
    </row>
    <row r="1380" spans="1:54" ht="16" x14ac:dyDescent="0.2">
      <c r="A1380" s="56">
        <v>1379</v>
      </c>
      <c r="B1380" s="56" t="s">
        <v>56</v>
      </c>
      <c r="D1380" s="56" t="s">
        <v>427</v>
      </c>
      <c r="E1380" s="56" t="s">
        <v>147</v>
      </c>
      <c r="F1380" s="56" t="s">
        <v>76</v>
      </c>
      <c r="G1380" s="56" t="s">
        <v>77</v>
      </c>
      <c r="H1380" s="56" t="s">
        <v>49</v>
      </c>
      <c r="I1380" s="56" t="s">
        <v>59</v>
      </c>
      <c r="J1380" s="56" t="s">
        <v>51</v>
      </c>
      <c r="K1380" s="56">
        <v>7.2</v>
      </c>
      <c r="L1380" s="56" t="s">
        <v>52</v>
      </c>
      <c r="M1380" s="56">
        <v>10.9</v>
      </c>
      <c r="N1380" s="56" t="s">
        <v>52</v>
      </c>
      <c r="O1380" s="56">
        <v>17.600000000000001</v>
      </c>
      <c r="P1380" s="56" t="s">
        <v>53</v>
      </c>
      <c r="Q1380" s="56">
        <v>9.4</v>
      </c>
      <c r="R1380" s="56" t="s">
        <v>53</v>
      </c>
      <c r="S1380" s="56">
        <v>1.9</v>
      </c>
      <c r="T1380" s="56" t="s">
        <v>53</v>
      </c>
      <c r="U1380" s="56">
        <v>1.7</v>
      </c>
      <c r="V1380" s="56" t="s">
        <v>53</v>
      </c>
      <c r="W1380" s="56">
        <v>6</v>
      </c>
      <c r="X1380" s="56" t="s">
        <v>53</v>
      </c>
      <c r="Y1380" s="56">
        <v>54.4</v>
      </c>
      <c r="Z1380" s="56">
        <v>777</v>
      </c>
      <c r="AA1380" s="56">
        <v>3.3</v>
      </c>
      <c r="AB1380" s="56" t="s">
        <v>53</v>
      </c>
      <c r="AC1380" s="56">
        <v>46.6</v>
      </c>
      <c r="AD1380" s="56" t="s">
        <v>53</v>
      </c>
      <c r="AF1380" s="56">
        <v>701</v>
      </c>
      <c r="AG1380" s="56" t="s">
        <v>2148</v>
      </c>
      <c r="AH1380" s="56">
        <v>701</v>
      </c>
      <c r="AI1380" s="56" t="s">
        <v>2148</v>
      </c>
      <c r="AJ1380" s="56">
        <v>801</v>
      </c>
      <c r="AK1380" s="56" t="s">
        <v>2148</v>
      </c>
      <c r="AL1380" s="56">
        <v>801</v>
      </c>
      <c r="AM1380" s="56" t="s">
        <v>2148</v>
      </c>
      <c r="AN1380" s="56">
        <v>801</v>
      </c>
      <c r="AO1380" s="56" t="s">
        <v>2148</v>
      </c>
      <c r="AP1380" s="56">
        <v>801</v>
      </c>
      <c r="AQ1380" s="56" t="s">
        <v>2148</v>
      </c>
      <c r="AR1380" s="56">
        <v>801</v>
      </c>
      <c r="AS1380" s="56" t="s">
        <v>2148</v>
      </c>
      <c r="AT1380" s="56">
        <v>777</v>
      </c>
      <c r="AV1380" s="56">
        <v>801</v>
      </c>
      <c r="AW1380" s="56" t="s">
        <v>2148</v>
      </c>
      <c r="AX1380" s="56">
        <v>801</v>
      </c>
      <c r="AY1380" s="56" t="s">
        <v>2148</v>
      </c>
      <c r="AZ1380" s="56">
        <v>1300.5</v>
      </c>
    </row>
    <row r="1381" spans="1:54" ht="16" x14ac:dyDescent="0.2">
      <c r="A1381" s="56">
        <v>1380</v>
      </c>
      <c r="B1381" s="56" t="s">
        <v>56</v>
      </c>
      <c r="C1381" s="56" t="s">
        <v>56</v>
      </c>
      <c r="D1381" s="56" t="s">
        <v>142</v>
      </c>
      <c r="E1381" s="56" t="s">
        <v>46</v>
      </c>
      <c r="F1381" s="56" t="s">
        <v>47</v>
      </c>
      <c r="G1381" s="56" t="s">
        <v>77</v>
      </c>
      <c r="H1381" s="56" t="s">
        <v>49</v>
      </c>
      <c r="I1381" s="56" t="s">
        <v>50</v>
      </c>
      <c r="J1381" s="56" t="s">
        <v>64</v>
      </c>
      <c r="K1381" s="56">
        <v>4.0999999999999996</v>
      </c>
      <c r="L1381" s="56" t="s">
        <v>52</v>
      </c>
      <c r="M1381" s="56">
        <v>4.0999999999999996</v>
      </c>
      <c r="N1381" s="56" t="s">
        <v>52</v>
      </c>
      <c r="O1381" s="56">
        <v>18.600000000000001</v>
      </c>
      <c r="P1381" s="56" t="s">
        <v>53</v>
      </c>
      <c r="Q1381" s="56">
        <v>13.9</v>
      </c>
      <c r="R1381" s="56" t="s">
        <v>53</v>
      </c>
      <c r="S1381" s="56">
        <v>2.5</v>
      </c>
      <c r="T1381" s="56" t="s">
        <v>53</v>
      </c>
      <c r="U1381" s="56">
        <v>19.399999999999999</v>
      </c>
      <c r="V1381" s="56">
        <v>737</v>
      </c>
      <c r="W1381" s="56">
        <v>14.7</v>
      </c>
      <c r="X1381" s="56" t="s">
        <v>53</v>
      </c>
      <c r="Y1381" s="56">
        <v>41.9</v>
      </c>
      <c r="Z1381" s="56" t="s">
        <v>53</v>
      </c>
      <c r="AA1381" s="56">
        <v>15</v>
      </c>
      <c r="AB1381" s="56" t="s">
        <v>53</v>
      </c>
      <c r="AC1381" s="56">
        <v>35.1</v>
      </c>
      <c r="AD1381" s="56" t="s">
        <v>53</v>
      </c>
      <c r="AF1381" s="56">
        <v>701</v>
      </c>
      <c r="AG1381" s="56" t="s">
        <v>2148</v>
      </c>
      <c r="AH1381" s="56">
        <v>701</v>
      </c>
      <c r="AI1381" s="56" t="s">
        <v>2148</v>
      </c>
      <c r="AJ1381" s="56">
        <v>801</v>
      </c>
      <c r="AK1381" s="56" t="s">
        <v>2148</v>
      </c>
      <c r="AL1381" s="56">
        <v>801</v>
      </c>
      <c r="AM1381" s="56" t="s">
        <v>2148</v>
      </c>
      <c r="AN1381" s="56">
        <v>801</v>
      </c>
      <c r="AO1381" s="56" t="s">
        <v>2148</v>
      </c>
      <c r="AP1381" s="56">
        <v>737</v>
      </c>
      <c r="AR1381" s="56">
        <v>801</v>
      </c>
      <c r="AS1381" s="56" t="s">
        <v>2148</v>
      </c>
      <c r="AT1381" s="56">
        <v>801</v>
      </c>
      <c r="AU1381" s="56" t="s">
        <v>2148</v>
      </c>
      <c r="AV1381" s="56">
        <v>801</v>
      </c>
      <c r="AW1381" s="56" t="s">
        <v>2148</v>
      </c>
      <c r="AX1381" s="56">
        <v>801</v>
      </c>
      <c r="AY1381" s="56" t="s">
        <v>2148</v>
      </c>
      <c r="AZ1381" s="56">
        <v>1300.5</v>
      </c>
      <c r="BB1381" s="56">
        <v>1300.5</v>
      </c>
    </row>
    <row r="1382" spans="1:54" ht="16" x14ac:dyDescent="0.2">
      <c r="A1382" s="56">
        <v>1381</v>
      </c>
      <c r="B1382" s="56" t="s">
        <v>56</v>
      </c>
      <c r="C1382" s="56" t="s">
        <v>56</v>
      </c>
      <c r="D1382" s="56" t="s">
        <v>607</v>
      </c>
      <c r="E1382" s="56" t="s">
        <v>289</v>
      </c>
      <c r="F1382" s="56" t="s">
        <v>69</v>
      </c>
      <c r="G1382" s="56" t="s">
        <v>58</v>
      </c>
      <c r="H1382" s="56" t="s">
        <v>62</v>
      </c>
      <c r="I1382" s="56" t="s">
        <v>50</v>
      </c>
      <c r="J1382" s="56" t="s">
        <v>51</v>
      </c>
      <c r="K1382" s="56">
        <v>9</v>
      </c>
      <c r="L1382" s="56" t="s">
        <v>52</v>
      </c>
      <c r="M1382" s="56">
        <v>10.3</v>
      </c>
      <c r="N1382" s="56" t="s">
        <v>52</v>
      </c>
      <c r="O1382" s="56">
        <v>20.399999999999999</v>
      </c>
      <c r="P1382" s="56" t="s">
        <v>53</v>
      </c>
      <c r="Q1382" s="56">
        <v>4.7</v>
      </c>
      <c r="R1382" s="56" t="s">
        <v>53</v>
      </c>
      <c r="S1382" s="56">
        <v>3</v>
      </c>
      <c r="T1382" s="56" t="s">
        <v>53</v>
      </c>
      <c r="U1382" s="56">
        <v>6.4</v>
      </c>
      <c r="V1382" s="56" t="s">
        <v>53</v>
      </c>
      <c r="W1382" s="56">
        <v>5</v>
      </c>
      <c r="X1382" s="56" t="s">
        <v>53</v>
      </c>
      <c r="Y1382" s="56">
        <v>24.5</v>
      </c>
      <c r="Z1382" s="56" t="s">
        <v>53</v>
      </c>
      <c r="AA1382" s="56">
        <v>16.3</v>
      </c>
      <c r="AB1382" s="56" t="s">
        <v>53</v>
      </c>
      <c r="AC1382" s="56">
        <v>27.8</v>
      </c>
      <c r="AD1382" s="56" t="s">
        <v>53</v>
      </c>
      <c r="AF1382" s="56">
        <v>701</v>
      </c>
      <c r="AG1382" s="56" t="s">
        <v>2148</v>
      </c>
      <c r="AH1382" s="56">
        <v>701</v>
      </c>
      <c r="AI1382" s="56" t="s">
        <v>2148</v>
      </c>
      <c r="AJ1382" s="56">
        <v>801</v>
      </c>
      <c r="AK1382" s="56" t="s">
        <v>2148</v>
      </c>
      <c r="AL1382" s="56">
        <v>801</v>
      </c>
      <c r="AM1382" s="56" t="s">
        <v>2148</v>
      </c>
      <c r="AN1382" s="56">
        <v>801</v>
      </c>
      <c r="AO1382" s="56" t="s">
        <v>2148</v>
      </c>
      <c r="AP1382" s="56">
        <v>801</v>
      </c>
      <c r="AQ1382" s="56" t="s">
        <v>2148</v>
      </c>
      <c r="AR1382" s="56">
        <v>801</v>
      </c>
      <c r="AS1382" s="56" t="s">
        <v>2148</v>
      </c>
      <c r="AT1382" s="56">
        <v>801</v>
      </c>
      <c r="AU1382" s="56" t="s">
        <v>2148</v>
      </c>
      <c r="AV1382" s="56">
        <v>801</v>
      </c>
      <c r="AW1382" s="56" t="s">
        <v>2148</v>
      </c>
      <c r="AX1382" s="56">
        <v>801</v>
      </c>
      <c r="AY1382" s="56" t="s">
        <v>2148</v>
      </c>
      <c r="AZ1382" s="56">
        <v>1300.5</v>
      </c>
      <c r="BB1382" s="56">
        <v>1300.5</v>
      </c>
    </row>
    <row r="1383" spans="1:54" ht="16" x14ac:dyDescent="0.2">
      <c r="A1383" s="56">
        <v>1382</v>
      </c>
      <c r="B1383" s="56" t="s">
        <v>56</v>
      </c>
      <c r="D1383" s="56" t="s">
        <v>437</v>
      </c>
      <c r="E1383" s="56" t="s">
        <v>438</v>
      </c>
      <c r="F1383" s="56" t="s">
        <v>76</v>
      </c>
      <c r="G1383" s="56" t="s">
        <v>84</v>
      </c>
      <c r="H1383" s="56" t="s">
        <v>82</v>
      </c>
      <c r="I1383" s="56" t="s">
        <v>59</v>
      </c>
      <c r="J1383" s="56" t="s">
        <v>64</v>
      </c>
      <c r="K1383" s="56">
        <v>7.3</v>
      </c>
      <c r="L1383" s="56" t="s">
        <v>52</v>
      </c>
      <c r="M1383" s="56">
        <v>12.9</v>
      </c>
      <c r="N1383" s="56" t="s">
        <v>52</v>
      </c>
      <c r="O1383" s="56">
        <v>23.4</v>
      </c>
      <c r="P1383" s="56">
        <v>764</v>
      </c>
      <c r="Q1383" s="56">
        <v>1.7</v>
      </c>
      <c r="R1383" s="56" t="s">
        <v>53</v>
      </c>
      <c r="S1383" s="56">
        <v>1</v>
      </c>
      <c r="T1383" s="56" t="s">
        <v>53</v>
      </c>
      <c r="U1383" s="56">
        <v>1.3</v>
      </c>
      <c r="V1383" s="56" t="s">
        <v>53</v>
      </c>
      <c r="W1383" s="56">
        <v>5.7</v>
      </c>
      <c r="X1383" s="56" t="s">
        <v>53</v>
      </c>
      <c r="Y1383" s="56">
        <v>30.2</v>
      </c>
      <c r="Z1383" s="56" t="s">
        <v>53</v>
      </c>
      <c r="AA1383" s="56">
        <v>28.8</v>
      </c>
      <c r="AB1383" s="56">
        <v>577</v>
      </c>
      <c r="AC1383" s="56">
        <v>26.4</v>
      </c>
      <c r="AD1383" s="56" t="s">
        <v>53</v>
      </c>
      <c r="AF1383" s="56">
        <v>701</v>
      </c>
      <c r="AG1383" s="56" t="s">
        <v>2148</v>
      </c>
      <c r="AH1383" s="56">
        <v>701</v>
      </c>
      <c r="AI1383" s="56" t="s">
        <v>2148</v>
      </c>
      <c r="AJ1383" s="56">
        <v>764</v>
      </c>
      <c r="AL1383" s="56">
        <v>801</v>
      </c>
      <c r="AM1383" s="56" t="s">
        <v>2148</v>
      </c>
      <c r="AN1383" s="56">
        <v>801</v>
      </c>
      <c r="AO1383" s="56" t="s">
        <v>2148</v>
      </c>
      <c r="AP1383" s="56">
        <v>801</v>
      </c>
      <c r="AQ1383" s="56" t="s">
        <v>2148</v>
      </c>
      <c r="AR1383" s="56">
        <v>801</v>
      </c>
      <c r="AS1383" s="56" t="s">
        <v>2148</v>
      </c>
      <c r="AT1383" s="56">
        <v>801</v>
      </c>
      <c r="AU1383" s="56" t="s">
        <v>2148</v>
      </c>
      <c r="AV1383" s="56">
        <v>577</v>
      </c>
      <c r="AX1383" s="56">
        <v>801</v>
      </c>
      <c r="AY1383" s="56" t="s">
        <v>2148</v>
      </c>
      <c r="AZ1383" s="56">
        <v>1300.5</v>
      </c>
    </row>
    <row r="1384" spans="1:54" ht="16" x14ac:dyDescent="0.2">
      <c r="A1384" s="56">
        <v>1383</v>
      </c>
      <c r="B1384" s="56" t="s">
        <v>56</v>
      </c>
      <c r="C1384" s="56" t="s">
        <v>56</v>
      </c>
      <c r="D1384" s="56" t="s">
        <v>110</v>
      </c>
      <c r="E1384" s="56" t="s">
        <v>46</v>
      </c>
      <c r="F1384" s="56" t="s">
        <v>47</v>
      </c>
      <c r="G1384" s="56" t="s">
        <v>77</v>
      </c>
      <c r="H1384" s="56" t="s">
        <v>62</v>
      </c>
      <c r="I1384" s="56" t="s">
        <v>50</v>
      </c>
      <c r="J1384" s="56" t="s">
        <v>64</v>
      </c>
      <c r="K1384" s="56">
        <v>3.6</v>
      </c>
      <c r="L1384" s="56" t="s">
        <v>52</v>
      </c>
      <c r="M1384" s="56">
        <v>4.5</v>
      </c>
      <c r="N1384" s="56" t="s">
        <v>52</v>
      </c>
      <c r="O1384" s="56">
        <v>12.2</v>
      </c>
      <c r="P1384" s="56" t="s">
        <v>53</v>
      </c>
      <c r="Q1384" s="56">
        <v>15.1</v>
      </c>
      <c r="R1384" s="56" t="s">
        <v>53</v>
      </c>
      <c r="S1384" s="56">
        <v>10.3</v>
      </c>
      <c r="T1384" s="56" t="s">
        <v>53</v>
      </c>
      <c r="U1384" s="56">
        <v>4.3</v>
      </c>
      <c r="V1384" s="56" t="s">
        <v>53</v>
      </c>
      <c r="W1384" s="56">
        <v>3.4</v>
      </c>
      <c r="X1384" s="56" t="s">
        <v>53</v>
      </c>
      <c r="Y1384" s="56">
        <v>49.6</v>
      </c>
      <c r="Z1384" s="56" t="s">
        <v>53</v>
      </c>
      <c r="AA1384" s="56">
        <v>5</v>
      </c>
      <c r="AB1384" s="56" t="s">
        <v>53</v>
      </c>
      <c r="AC1384" s="56">
        <v>32.799999999999997</v>
      </c>
      <c r="AD1384" s="56" t="s">
        <v>53</v>
      </c>
      <c r="AF1384" s="56">
        <v>701</v>
      </c>
      <c r="AG1384" s="56" t="s">
        <v>2148</v>
      </c>
      <c r="AH1384" s="56">
        <v>701</v>
      </c>
      <c r="AI1384" s="56" t="s">
        <v>2148</v>
      </c>
      <c r="AJ1384" s="56">
        <v>801</v>
      </c>
      <c r="AK1384" s="56" t="s">
        <v>2148</v>
      </c>
      <c r="AL1384" s="56">
        <v>801</v>
      </c>
      <c r="AM1384" s="56" t="s">
        <v>2148</v>
      </c>
      <c r="AN1384" s="56">
        <v>801</v>
      </c>
      <c r="AO1384" s="56" t="s">
        <v>2148</v>
      </c>
      <c r="AP1384" s="56">
        <v>801</v>
      </c>
      <c r="AQ1384" s="56" t="s">
        <v>2148</v>
      </c>
      <c r="AR1384" s="56">
        <v>801</v>
      </c>
      <c r="AS1384" s="56" t="s">
        <v>2148</v>
      </c>
      <c r="AT1384" s="56">
        <v>801</v>
      </c>
      <c r="AU1384" s="56" t="s">
        <v>2148</v>
      </c>
      <c r="AV1384" s="56">
        <v>801</v>
      </c>
      <c r="AW1384" s="56" t="s">
        <v>2148</v>
      </c>
      <c r="AX1384" s="56">
        <v>801</v>
      </c>
      <c r="AY1384" s="56" t="s">
        <v>2148</v>
      </c>
      <c r="AZ1384" s="56">
        <v>1300.5</v>
      </c>
      <c r="BB1384" s="56">
        <v>1300.5</v>
      </c>
    </row>
    <row r="1385" spans="1:54" ht="16" x14ac:dyDescent="0.2">
      <c r="A1385" s="56">
        <v>1384</v>
      </c>
      <c r="B1385" s="56" t="s">
        <v>56</v>
      </c>
      <c r="C1385" s="56" t="s">
        <v>65</v>
      </c>
      <c r="D1385" s="56" t="s">
        <v>866</v>
      </c>
      <c r="E1385" s="56" t="s">
        <v>867</v>
      </c>
      <c r="F1385" s="56" t="s">
        <v>69</v>
      </c>
      <c r="G1385" s="56" t="s">
        <v>84</v>
      </c>
      <c r="H1385" s="56" t="s">
        <v>82</v>
      </c>
      <c r="I1385" s="56" t="s">
        <v>59</v>
      </c>
      <c r="J1385" s="56" t="s">
        <v>64</v>
      </c>
      <c r="K1385" s="56">
        <v>12.5</v>
      </c>
      <c r="L1385" s="56" t="s">
        <v>52</v>
      </c>
      <c r="M1385" s="56">
        <v>6.5</v>
      </c>
      <c r="N1385" s="56" t="s">
        <v>52</v>
      </c>
      <c r="O1385" s="56">
        <v>10.5</v>
      </c>
      <c r="P1385" s="56" t="s">
        <v>53</v>
      </c>
      <c r="Q1385" s="56">
        <v>6.9</v>
      </c>
      <c r="R1385" s="56" t="s">
        <v>53</v>
      </c>
      <c r="Y1385" s="56">
        <v>82.1</v>
      </c>
      <c r="Z1385" s="56">
        <v>312</v>
      </c>
      <c r="AA1385" s="56">
        <v>30.7</v>
      </c>
      <c r="AB1385" s="56">
        <v>538</v>
      </c>
      <c r="AC1385" s="56">
        <v>31.2</v>
      </c>
      <c r="AD1385" s="56" t="s">
        <v>53</v>
      </c>
      <c r="AF1385" s="56">
        <v>701</v>
      </c>
      <c r="AG1385" s="56" t="s">
        <v>2148</v>
      </c>
      <c r="AH1385" s="56">
        <v>701</v>
      </c>
      <c r="AI1385" s="56" t="s">
        <v>2148</v>
      </c>
      <c r="AJ1385" s="56">
        <v>801</v>
      </c>
      <c r="AK1385" s="56" t="s">
        <v>2148</v>
      </c>
      <c r="AL1385" s="56">
        <v>801</v>
      </c>
      <c r="AM1385" s="56" t="s">
        <v>2148</v>
      </c>
      <c r="AT1385" s="56">
        <v>312</v>
      </c>
      <c r="AV1385" s="56">
        <v>538</v>
      </c>
      <c r="AX1385" s="56">
        <v>801</v>
      </c>
      <c r="AY1385" s="56" t="s">
        <v>2148</v>
      </c>
      <c r="AZ1385" s="56">
        <v>1300.5</v>
      </c>
      <c r="BB1385" s="56">
        <v>1100.5</v>
      </c>
    </row>
    <row r="1386" spans="1:54" ht="16" x14ac:dyDescent="0.2">
      <c r="A1386" s="56">
        <v>1385</v>
      </c>
      <c r="B1386" s="56" t="s">
        <v>56</v>
      </c>
      <c r="C1386" s="56" t="s">
        <v>56</v>
      </c>
      <c r="D1386" s="56" t="s">
        <v>520</v>
      </c>
      <c r="E1386" s="56" t="s">
        <v>209</v>
      </c>
      <c r="F1386" s="56" t="s">
        <v>69</v>
      </c>
      <c r="G1386" s="56" t="s">
        <v>58</v>
      </c>
      <c r="H1386" s="56" t="s">
        <v>82</v>
      </c>
      <c r="I1386" s="56" t="s">
        <v>59</v>
      </c>
      <c r="J1386" s="56" t="s">
        <v>64</v>
      </c>
      <c r="K1386" s="56">
        <v>8</v>
      </c>
      <c r="L1386" s="56" t="s">
        <v>52</v>
      </c>
      <c r="M1386" s="56">
        <v>2.9</v>
      </c>
      <c r="N1386" s="56" t="s">
        <v>52</v>
      </c>
      <c r="O1386" s="56">
        <v>20.5</v>
      </c>
      <c r="P1386" s="56" t="s">
        <v>53</v>
      </c>
      <c r="Q1386" s="56">
        <v>5.9</v>
      </c>
      <c r="R1386" s="56" t="s">
        <v>53</v>
      </c>
      <c r="S1386" s="56">
        <v>34.6</v>
      </c>
      <c r="T1386" s="56">
        <v>540</v>
      </c>
      <c r="U1386" s="56">
        <v>32.200000000000003</v>
      </c>
      <c r="V1386" s="56">
        <v>564</v>
      </c>
      <c r="W1386" s="56">
        <v>24.2</v>
      </c>
      <c r="X1386" s="56">
        <v>702</v>
      </c>
      <c r="Y1386" s="56">
        <v>28.9</v>
      </c>
      <c r="Z1386" s="56" t="s">
        <v>53</v>
      </c>
      <c r="AA1386" s="56">
        <v>5</v>
      </c>
      <c r="AB1386" s="56" t="s">
        <v>53</v>
      </c>
      <c r="AC1386" s="56">
        <v>24.2</v>
      </c>
      <c r="AD1386" s="56" t="s">
        <v>53</v>
      </c>
      <c r="AF1386" s="56">
        <v>701</v>
      </c>
      <c r="AG1386" s="56" t="s">
        <v>2148</v>
      </c>
      <c r="AH1386" s="56">
        <v>701</v>
      </c>
      <c r="AI1386" s="56" t="s">
        <v>2148</v>
      </c>
      <c r="AJ1386" s="56">
        <v>801</v>
      </c>
      <c r="AK1386" s="56" t="s">
        <v>2148</v>
      </c>
      <c r="AL1386" s="56">
        <v>801</v>
      </c>
      <c r="AM1386" s="56" t="s">
        <v>2148</v>
      </c>
      <c r="AN1386" s="56">
        <v>540</v>
      </c>
      <c r="AP1386" s="56">
        <v>564</v>
      </c>
      <c r="AR1386" s="56">
        <v>702</v>
      </c>
      <c r="AT1386" s="56">
        <v>801</v>
      </c>
      <c r="AU1386" s="56" t="s">
        <v>2148</v>
      </c>
      <c r="AV1386" s="56">
        <v>801</v>
      </c>
      <c r="AW1386" s="56" t="s">
        <v>2148</v>
      </c>
      <c r="AX1386" s="56">
        <v>801</v>
      </c>
      <c r="AY1386" s="56" t="s">
        <v>2148</v>
      </c>
      <c r="AZ1386" s="56">
        <v>1300.5</v>
      </c>
      <c r="BB1386" s="56">
        <v>1300.5</v>
      </c>
    </row>
    <row r="1387" spans="1:54" ht="16" x14ac:dyDescent="0.2">
      <c r="A1387" s="56">
        <v>1386</v>
      </c>
      <c r="B1387" s="56" t="s">
        <v>56</v>
      </c>
      <c r="C1387" s="56" t="s">
        <v>56</v>
      </c>
      <c r="D1387" s="56" t="s">
        <v>288</v>
      </c>
      <c r="E1387" s="56" t="s">
        <v>289</v>
      </c>
      <c r="F1387" s="56" t="s">
        <v>69</v>
      </c>
      <c r="G1387" s="56" t="s">
        <v>48</v>
      </c>
      <c r="H1387" s="56" t="s">
        <v>62</v>
      </c>
      <c r="I1387" s="56" t="s">
        <v>50</v>
      </c>
      <c r="J1387" s="56" t="s">
        <v>64</v>
      </c>
      <c r="K1387" s="56">
        <v>6.1</v>
      </c>
      <c r="L1387" s="56" t="s">
        <v>52</v>
      </c>
      <c r="M1387" s="56">
        <v>7.3</v>
      </c>
      <c r="N1387" s="56" t="s">
        <v>52</v>
      </c>
      <c r="O1387" s="56">
        <v>33.299999999999997</v>
      </c>
      <c r="P1387" s="56">
        <v>584</v>
      </c>
      <c r="Q1387" s="56">
        <v>14.9</v>
      </c>
      <c r="R1387" s="56" t="s">
        <v>53</v>
      </c>
      <c r="S1387" s="56">
        <v>5.8</v>
      </c>
      <c r="T1387" s="56" t="s">
        <v>53</v>
      </c>
      <c r="U1387" s="56">
        <v>7.2</v>
      </c>
      <c r="V1387" s="56" t="s">
        <v>53</v>
      </c>
      <c r="W1387" s="56">
        <v>5.6</v>
      </c>
      <c r="X1387" s="56" t="s">
        <v>53</v>
      </c>
      <c r="Y1387" s="56">
        <v>55.5</v>
      </c>
      <c r="Z1387" s="56">
        <v>760</v>
      </c>
      <c r="AA1387" s="56">
        <v>5</v>
      </c>
      <c r="AB1387" s="56" t="s">
        <v>53</v>
      </c>
      <c r="AC1387" s="56">
        <v>23.4</v>
      </c>
      <c r="AD1387" s="56" t="s">
        <v>53</v>
      </c>
      <c r="AF1387" s="56">
        <v>701</v>
      </c>
      <c r="AG1387" s="56" t="s">
        <v>2148</v>
      </c>
      <c r="AH1387" s="56">
        <v>701</v>
      </c>
      <c r="AI1387" s="56" t="s">
        <v>2148</v>
      </c>
      <c r="AJ1387" s="56">
        <v>584</v>
      </c>
      <c r="AL1387" s="56">
        <v>801</v>
      </c>
      <c r="AM1387" s="56" t="s">
        <v>2148</v>
      </c>
      <c r="AN1387" s="56">
        <v>801</v>
      </c>
      <c r="AO1387" s="56" t="s">
        <v>2148</v>
      </c>
      <c r="AP1387" s="56">
        <v>801</v>
      </c>
      <c r="AQ1387" s="56" t="s">
        <v>2148</v>
      </c>
      <c r="AR1387" s="56">
        <v>801</v>
      </c>
      <c r="AS1387" s="56" t="s">
        <v>2148</v>
      </c>
      <c r="AT1387" s="56">
        <v>760</v>
      </c>
      <c r="AV1387" s="56">
        <v>801</v>
      </c>
      <c r="AW1387" s="56" t="s">
        <v>2148</v>
      </c>
      <c r="AX1387" s="56">
        <v>801</v>
      </c>
      <c r="AY1387" s="56" t="s">
        <v>2148</v>
      </c>
      <c r="AZ1387" s="56">
        <v>1300.5</v>
      </c>
      <c r="BB1387" s="56">
        <v>1300.5</v>
      </c>
    </row>
    <row r="1388" spans="1:54" ht="16" x14ac:dyDescent="0.2">
      <c r="A1388" s="56">
        <v>1387</v>
      </c>
      <c r="B1388" s="56" t="s">
        <v>56</v>
      </c>
      <c r="C1388" s="56" t="s">
        <v>56</v>
      </c>
      <c r="D1388" s="56" t="s">
        <v>208</v>
      </c>
      <c r="E1388" s="56" t="s">
        <v>209</v>
      </c>
      <c r="F1388" s="56" t="s">
        <v>69</v>
      </c>
      <c r="G1388" s="56" t="s">
        <v>58</v>
      </c>
      <c r="H1388" s="56" t="s">
        <v>49</v>
      </c>
      <c r="I1388" s="56" t="s">
        <v>50</v>
      </c>
      <c r="J1388" s="56" t="s">
        <v>64</v>
      </c>
      <c r="K1388" s="56">
        <v>5.2</v>
      </c>
      <c r="L1388" s="56" t="s">
        <v>52</v>
      </c>
      <c r="M1388" s="56">
        <v>5.2</v>
      </c>
      <c r="N1388" s="56" t="s">
        <v>52</v>
      </c>
      <c r="O1388" s="56">
        <v>47.8</v>
      </c>
      <c r="P1388" s="56">
        <v>407</v>
      </c>
      <c r="Q1388" s="56">
        <v>5.8</v>
      </c>
      <c r="R1388" s="56" t="s">
        <v>53</v>
      </c>
      <c r="S1388" s="56">
        <v>12.3</v>
      </c>
      <c r="T1388" s="56" t="s">
        <v>53</v>
      </c>
      <c r="U1388" s="56">
        <v>15.5</v>
      </c>
      <c r="V1388" s="56" t="s">
        <v>53</v>
      </c>
      <c r="W1388" s="56">
        <v>19.7</v>
      </c>
      <c r="X1388" s="56">
        <v>768</v>
      </c>
      <c r="Y1388" s="56">
        <v>36.200000000000003</v>
      </c>
      <c r="Z1388" s="56" t="s">
        <v>53</v>
      </c>
      <c r="AA1388" s="56">
        <v>2.5</v>
      </c>
      <c r="AB1388" s="56" t="s">
        <v>53</v>
      </c>
      <c r="AC1388" s="56">
        <v>15.8</v>
      </c>
      <c r="AD1388" s="56" t="s">
        <v>53</v>
      </c>
      <c r="AF1388" s="56">
        <v>701</v>
      </c>
      <c r="AG1388" s="56" t="s">
        <v>2148</v>
      </c>
      <c r="AH1388" s="56">
        <v>701</v>
      </c>
      <c r="AI1388" s="56" t="s">
        <v>2148</v>
      </c>
      <c r="AJ1388" s="56">
        <v>407</v>
      </c>
      <c r="AL1388" s="56">
        <v>801</v>
      </c>
      <c r="AM1388" s="56" t="s">
        <v>2148</v>
      </c>
      <c r="AN1388" s="56">
        <v>801</v>
      </c>
      <c r="AO1388" s="56" t="s">
        <v>2148</v>
      </c>
      <c r="AP1388" s="56">
        <v>801</v>
      </c>
      <c r="AQ1388" s="56" t="s">
        <v>2148</v>
      </c>
      <c r="AR1388" s="56">
        <v>768</v>
      </c>
      <c r="AT1388" s="56">
        <v>801</v>
      </c>
      <c r="AU1388" s="56" t="s">
        <v>2148</v>
      </c>
      <c r="AV1388" s="56">
        <v>801</v>
      </c>
      <c r="AW1388" s="56" t="s">
        <v>2148</v>
      </c>
      <c r="AX1388" s="56">
        <v>801</v>
      </c>
      <c r="AY1388" s="56" t="s">
        <v>2148</v>
      </c>
      <c r="AZ1388" s="56">
        <v>1300.5</v>
      </c>
      <c r="BB1388" s="56">
        <v>1300.5</v>
      </c>
    </row>
    <row r="1389" spans="1:54" ht="16" x14ac:dyDescent="0.2">
      <c r="A1389" s="56">
        <v>1388</v>
      </c>
      <c r="B1389" s="56" t="s">
        <v>56</v>
      </c>
      <c r="C1389" s="56" t="s">
        <v>56</v>
      </c>
      <c r="D1389" s="56" t="s">
        <v>723</v>
      </c>
      <c r="E1389" s="56" t="s">
        <v>275</v>
      </c>
      <c r="F1389" s="56" t="s">
        <v>76</v>
      </c>
      <c r="G1389" s="56" t="s">
        <v>77</v>
      </c>
      <c r="H1389" s="56" t="s">
        <v>49</v>
      </c>
      <c r="I1389" s="56" t="s">
        <v>59</v>
      </c>
      <c r="J1389" s="56" t="s">
        <v>64</v>
      </c>
      <c r="K1389" s="56">
        <v>10.4</v>
      </c>
      <c r="L1389" s="56" t="s">
        <v>52</v>
      </c>
      <c r="M1389" s="56">
        <v>13.6</v>
      </c>
      <c r="N1389" s="56" t="s">
        <v>52</v>
      </c>
      <c r="O1389" s="56">
        <v>14.3</v>
      </c>
      <c r="P1389" s="56" t="s">
        <v>53</v>
      </c>
      <c r="Q1389" s="56">
        <v>3.7</v>
      </c>
      <c r="R1389" s="56" t="s">
        <v>53</v>
      </c>
      <c r="U1389" s="56">
        <v>1.6</v>
      </c>
      <c r="V1389" s="56" t="s">
        <v>53</v>
      </c>
      <c r="W1389" s="56">
        <v>6</v>
      </c>
      <c r="X1389" s="56" t="s">
        <v>53</v>
      </c>
      <c r="Y1389" s="56">
        <v>39.5</v>
      </c>
      <c r="Z1389" s="56" t="s">
        <v>53</v>
      </c>
      <c r="AA1389" s="56">
        <v>17.7</v>
      </c>
      <c r="AB1389" s="56">
        <v>765</v>
      </c>
      <c r="AC1389" s="56">
        <v>50.6</v>
      </c>
      <c r="AD1389" s="56" t="s">
        <v>724</v>
      </c>
      <c r="AF1389" s="56">
        <v>701</v>
      </c>
      <c r="AG1389" s="56" t="s">
        <v>2148</v>
      </c>
      <c r="AH1389" s="56">
        <v>701</v>
      </c>
      <c r="AI1389" s="56" t="s">
        <v>2148</v>
      </c>
      <c r="AJ1389" s="56">
        <v>801</v>
      </c>
      <c r="AK1389" s="56" t="s">
        <v>2148</v>
      </c>
      <c r="AL1389" s="56">
        <v>801</v>
      </c>
      <c r="AM1389" s="56" t="s">
        <v>2148</v>
      </c>
      <c r="AP1389" s="56">
        <v>801</v>
      </c>
      <c r="AQ1389" s="56" t="s">
        <v>2148</v>
      </c>
      <c r="AR1389" s="56">
        <v>801</v>
      </c>
      <c r="AS1389" s="56" t="s">
        <v>2148</v>
      </c>
      <c r="AT1389" s="56">
        <v>801</v>
      </c>
      <c r="AU1389" s="56" t="s">
        <v>2148</v>
      </c>
      <c r="AV1389" s="56">
        <v>765</v>
      </c>
      <c r="AX1389" s="56">
        <v>693</v>
      </c>
      <c r="AY1389" s="56" t="s">
        <v>2147</v>
      </c>
      <c r="AZ1389" s="56">
        <v>1300.5</v>
      </c>
      <c r="BB1389" s="56">
        <v>1300.5</v>
      </c>
    </row>
    <row r="1390" spans="1:54" ht="16" x14ac:dyDescent="0.2">
      <c r="A1390" s="56">
        <v>1389</v>
      </c>
      <c r="B1390" s="56" t="s">
        <v>56</v>
      </c>
      <c r="D1390" s="56" t="s">
        <v>588</v>
      </c>
      <c r="E1390" s="56" t="s">
        <v>255</v>
      </c>
      <c r="F1390" s="56" t="s">
        <v>76</v>
      </c>
      <c r="G1390" s="56" t="s">
        <v>58</v>
      </c>
      <c r="H1390" s="56" t="s">
        <v>49</v>
      </c>
      <c r="I1390" s="56" t="s">
        <v>59</v>
      </c>
      <c r="J1390" s="56" t="s">
        <v>103</v>
      </c>
      <c r="K1390" s="56">
        <v>8.8000000000000007</v>
      </c>
      <c r="L1390" s="56" t="s">
        <v>52</v>
      </c>
      <c r="M1390" s="56">
        <v>8.1</v>
      </c>
      <c r="N1390" s="56" t="s">
        <v>52</v>
      </c>
      <c r="O1390" s="56">
        <v>10</v>
      </c>
      <c r="P1390" s="56" t="s">
        <v>53</v>
      </c>
      <c r="Q1390" s="56">
        <v>6.2</v>
      </c>
      <c r="R1390" s="56" t="s">
        <v>53</v>
      </c>
      <c r="S1390" s="56">
        <v>25.9</v>
      </c>
      <c r="T1390" s="56">
        <v>635</v>
      </c>
      <c r="U1390" s="56">
        <v>47.1</v>
      </c>
      <c r="V1390" s="56">
        <v>429</v>
      </c>
      <c r="W1390" s="56">
        <v>44.2</v>
      </c>
      <c r="X1390" s="56">
        <v>472</v>
      </c>
      <c r="Y1390" s="56">
        <v>9.9</v>
      </c>
      <c r="Z1390" s="56" t="s">
        <v>53</v>
      </c>
      <c r="AA1390" s="56">
        <v>5.7</v>
      </c>
      <c r="AB1390" s="56" t="s">
        <v>53</v>
      </c>
      <c r="AC1390" s="56">
        <v>34.6</v>
      </c>
      <c r="AD1390" s="56" t="s">
        <v>53</v>
      </c>
      <c r="AF1390" s="56">
        <v>701</v>
      </c>
      <c r="AG1390" s="56" t="s">
        <v>2148</v>
      </c>
      <c r="AH1390" s="56">
        <v>701</v>
      </c>
      <c r="AI1390" s="56" t="s">
        <v>2148</v>
      </c>
      <c r="AJ1390" s="56">
        <v>801</v>
      </c>
      <c r="AK1390" s="56" t="s">
        <v>2148</v>
      </c>
      <c r="AL1390" s="56">
        <v>801</v>
      </c>
      <c r="AM1390" s="56" t="s">
        <v>2148</v>
      </c>
      <c r="AN1390" s="56">
        <v>635</v>
      </c>
      <c r="AP1390" s="56">
        <v>429</v>
      </c>
      <c r="AR1390" s="56">
        <v>472</v>
      </c>
      <c r="AT1390" s="56">
        <v>801</v>
      </c>
      <c r="AU1390" s="56" t="s">
        <v>2148</v>
      </c>
      <c r="AV1390" s="56">
        <v>801</v>
      </c>
      <c r="AW1390" s="56" t="s">
        <v>2148</v>
      </c>
      <c r="AX1390" s="56">
        <v>801</v>
      </c>
      <c r="AY1390" s="56" t="s">
        <v>2148</v>
      </c>
      <c r="AZ1390" s="56">
        <v>1300.5</v>
      </c>
    </row>
    <row r="1391" spans="1:54" ht="16" x14ac:dyDescent="0.2">
      <c r="A1391" s="56">
        <v>1390</v>
      </c>
      <c r="B1391" s="56" t="s">
        <v>56</v>
      </c>
      <c r="C1391" s="56" t="s">
        <v>56</v>
      </c>
      <c r="D1391" s="56" t="s">
        <v>111</v>
      </c>
      <c r="E1391" s="56" t="s">
        <v>112</v>
      </c>
      <c r="F1391" s="56" t="s">
        <v>69</v>
      </c>
      <c r="G1391" s="56" t="s">
        <v>58</v>
      </c>
      <c r="H1391" s="56" t="s">
        <v>49</v>
      </c>
      <c r="I1391" s="56" t="s">
        <v>59</v>
      </c>
      <c r="J1391" s="56" t="s">
        <v>64</v>
      </c>
      <c r="K1391" s="56">
        <v>3.6</v>
      </c>
      <c r="L1391" s="56" t="s">
        <v>52</v>
      </c>
      <c r="M1391" s="56">
        <v>5.7</v>
      </c>
      <c r="N1391" s="56" t="s">
        <v>52</v>
      </c>
      <c r="O1391" s="56">
        <v>12.3</v>
      </c>
      <c r="P1391" s="56" t="s">
        <v>53</v>
      </c>
      <c r="Q1391" s="56">
        <v>8.3000000000000007</v>
      </c>
      <c r="R1391" s="56" t="s">
        <v>53</v>
      </c>
      <c r="S1391" s="56">
        <v>31.6</v>
      </c>
      <c r="T1391" s="56">
        <v>567</v>
      </c>
      <c r="U1391" s="56">
        <v>38.9</v>
      </c>
      <c r="V1391" s="56">
        <v>506</v>
      </c>
      <c r="W1391" s="56">
        <v>37.4</v>
      </c>
      <c r="X1391" s="56">
        <v>523</v>
      </c>
      <c r="Y1391" s="56">
        <v>45.4</v>
      </c>
      <c r="Z1391" s="56" t="s">
        <v>53</v>
      </c>
      <c r="AA1391" s="56">
        <v>13.2</v>
      </c>
      <c r="AB1391" s="56" t="s">
        <v>53</v>
      </c>
      <c r="AC1391" s="56">
        <v>21.8</v>
      </c>
      <c r="AD1391" s="56" t="s">
        <v>53</v>
      </c>
      <c r="AF1391" s="56">
        <v>701</v>
      </c>
      <c r="AG1391" s="56" t="s">
        <v>2148</v>
      </c>
      <c r="AH1391" s="56">
        <v>701</v>
      </c>
      <c r="AI1391" s="56" t="s">
        <v>2148</v>
      </c>
      <c r="AJ1391" s="56">
        <v>801</v>
      </c>
      <c r="AK1391" s="56" t="s">
        <v>2148</v>
      </c>
      <c r="AL1391" s="56">
        <v>801</v>
      </c>
      <c r="AM1391" s="56" t="s">
        <v>2148</v>
      </c>
      <c r="AN1391" s="56">
        <v>567</v>
      </c>
      <c r="AP1391" s="56">
        <v>506</v>
      </c>
      <c r="AR1391" s="56">
        <v>523</v>
      </c>
      <c r="AT1391" s="56">
        <v>801</v>
      </c>
      <c r="AU1391" s="56" t="s">
        <v>2148</v>
      </c>
      <c r="AV1391" s="56">
        <v>801</v>
      </c>
      <c r="AW1391" s="56" t="s">
        <v>2148</v>
      </c>
      <c r="AX1391" s="56">
        <v>801</v>
      </c>
      <c r="AY1391" s="56" t="s">
        <v>2148</v>
      </c>
      <c r="AZ1391" s="56">
        <v>1300.5</v>
      </c>
      <c r="BB1391" s="56">
        <v>1300.5</v>
      </c>
    </row>
    <row r="1392" spans="1:54" ht="16" x14ac:dyDescent="0.2">
      <c r="A1392" s="56">
        <v>1391</v>
      </c>
      <c r="B1392" s="56" t="s">
        <v>56</v>
      </c>
      <c r="C1392" s="56" t="s">
        <v>56</v>
      </c>
      <c r="D1392" s="56" t="s">
        <v>908</v>
      </c>
      <c r="E1392" s="56" t="s">
        <v>340</v>
      </c>
      <c r="F1392" s="56" t="s">
        <v>76</v>
      </c>
      <c r="G1392" s="56" t="s">
        <v>77</v>
      </c>
      <c r="H1392" s="56" t="s">
        <v>49</v>
      </c>
      <c r="I1392" s="56" t="s">
        <v>59</v>
      </c>
      <c r="J1392" s="56" t="s">
        <v>64</v>
      </c>
      <c r="K1392" s="56">
        <v>13.2</v>
      </c>
      <c r="L1392" s="56" t="s">
        <v>52</v>
      </c>
      <c r="M1392" s="56">
        <v>13.1</v>
      </c>
      <c r="N1392" s="56" t="s">
        <v>52</v>
      </c>
      <c r="O1392" s="56">
        <v>6.2</v>
      </c>
      <c r="P1392" s="56" t="s">
        <v>53</v>
      </c>
      <c r="Q1392" s="56">
        <v>6.4</v>
      </c>
      <c r="R1392" s="56" t="s">
        <v>53</v>
      </c>
      <c r="S1392" s="56">
        <v>1.3</v>
      </c>
      <c r="T1392" s="56" t="s">
        <v>53</v>
      </c>
      <c r="U1392" s="56">
        <v>1.2</v>
      </c>
      <c r="V1392" s="56" t="s">
        <v>53</v>
      </c>
      <c r="W1392" s="56">
        <v>5.6</v>
      </c>
      <c r="X1392" s="56" t="s">
        <v>53</v>
      </c>
      <c r="Y1392" s="56">
        <v>23.5</v>
      </c>
      <c r="Z1392" s="56" t="s">
        <v>53</v>
      </c>
      <c r="AA1392" s="56">
        <v>4.4000000000000004</v>
      </c>
      <c r="AB1392" s="56" t="s">
        <v>53</v>
      </c>
      <c r="AC1392" s="56">
        <v>39.299999999999997</v>
      </c>
      <c r="AD1392" s="56" t="s">
        <v>53</v>
      </c>
      <c r="AF1392" s="56">
        <v>701</v>
      </c>
      <c r="AG1392" s="56" t="s">
        <v>2148</v>
      </c>
      <c r="AH1392" s="56">
        <v>701</v>
      </c>
      <c r="AI1392" s="56" t="s">
        <v>2148</v>
      </c>
      <c r="AJ1392" s="56">
        <v>801</v>
      </c>
      <c r="AK1392" s="56" t="s">
        <v>2148</v>
      </c>
      <c r="AL1392" s="56">
        <v>801</v>
      </c>
      <c r="AM1392" s="56" t="s">
        <v>2148</v>
      </c>
      <c r="AN1392" s="56">
        <v>801</v>
      </c>
      <c r="AO1392" s="56" t="s">
        <v>2148</v>
      </c>
      <c r="AP1392" s="56">
        <v>801</v>
      </c>
      <c r="AQ1392" s="56" t="s">
        <v>2148</v>
      </c>
      <c r="AR1392" s="56">
        <v>801</v>
      </c>
      <c r="AS1392" s="56" t="s">
        <v>2148</v>
      </c>
      <c r="AT1392" s="56">
        <v>801</v>
      </c>
      <c r="AU1392" s="56" t="s">
        <v>2148</v>
      </c>
      <c r="AV1392" s="56">
        <v>801</v>
      </c>
      <c r="AW1392" s="56" t="s">
        <v>2148</v>
      </c>
      <c r="AX1392" s="56">
        <v>801</v>
      </c>
      <c r="AY1392" s="56" t="s">
        <v>2148</v>
      </c>
      <c r="AZ1392" s="56">
        <v>1300.5</v>
      </c>
      <c r="BB1392" s="56">
        <v>1300.5</v>
      </c>
    </row>
    <row r="1393" spans="1:54" ht="16" x14ac:dyDescent="0.2">
      <c r="A1393" s="56">
        <v>1392</v>
      </c>
      <c r="B1393" s="56" t="s">
        <v>56</v>
      </c>
      <c r="C1393" s="56" t="s">
        <v>56</v>
      </c>
      <c r="D1393" s="56" t="s">
        <v>439</v>
      </c>
      <c r="E1393" s="56" t="s">
        <v>440</v>
      </c>
      <c r="F1393" s="56" t="s">
        <v>69</v>
      </c>
      <c r="G1393" s="56" t="s">
        <v>77</v>
      </c>
      <c r="H1393" s="56" t="s">
        <v>49</v>
      </c>
      <c r="I1393" s="56" t="s">
        <v>50</v>
      </c>
      <c r="J1393" s="56" t="s">
        <v>64</v>
      </c>
      <c r="K1393" s="56">
        <v>7.3</v>
      </c>
      <c r="L1393" s="56" t="s">
        <v>52</v>
      </c>
      <c r="M1393" s="56">
        <v>8.4</v>
      </c>
      <c r="N1393" s="56" t="s">
        <v>52</v>
      </c>
      <c r="O1393" s="56">
        <v>17</v>
      </c>
      <c r="P1393" s="56" t="s">
        <v>53</v>
      </c>
      <c r="Q1393" s="56">
        <v>8.6999999999999993</v>
      </c>
      <c r="R1393" s="56" t="s">
        <v>53</v>
      </c>
      <c r="S1393" s="56">
        <v>2.8</v>
      </c>
      <c r="T1393" s="56" t="s">
        <v>53</v>
      </c>
      <c r="U1393" s="56">
        <v>5.8</v>
      </c>
      <c r="V1393" s="56" t="s">
        <v>53</v>
      </c>
      <c r="W1393" s="56">
        <v>10.1</v>
      </c>
      <c r="X1393" s="56" t="s">
        <v>53</v>
      </c>
      <c r="Y1393" s="56">
        <v>50.2</v>
      </c>
      <c r="Z1393" s="56" t="s">
        <v>53</v>
      </c>
      <c r="AA1393" s="56">
        <v>15.3</v>
      </c>
      <c r="AB1393" s="56" t="s">
        <v>53</v>
      </c>
      <c r="AC1393" s="56">
        <v>42.4</v>
      </c>
      <c r="AD1393" s="56" t="s">
        <v>53</v>
      </c>
      <c r="AF1393" s="56">
        <v>701</v>
      </c>
      <c r="AG1393" s="56" t="s">
        <v>2148</v>
      </c>
      <c r="AH1393" s="56">
        <v>701</v>
      </c>
      <c r="AI1393" s="56" t="s">
        <v>2148</v>
      </c>
      <c r="AJ1393" s="56">
        <v>801</v>
      </c>
      <c r="AK1393" s="56" t="s">
        <v>2148</v>
      </c>
      <c r="AL1393" s="56">
        <v>801</v>
      </c>
      <c r="AM1393" s="56" t="s">
        <v>2148</v>
      </c>
      <c r="AN1393" s="56">
        <v>801</v>
      </c>
      <c r="AO1393" s="56" t="s">
        <v>2148</v>
      </c>
      <c r="AP1393" s="56">
        <v>801</v>
      </c>
      <c r="AQ1393" s="56" t="s">
        <v>2148</v>
      </c>
      <c r="AR1393" s="56">
        <v>801</v>
      </c>
      <c r="AS1393" s="56" t="s">
        <v>2148</v>
      </c>
      <c r="AT1393" s="56">
        <v>801</v>
      </c>
      <c r="AU1393" s="56" t="s">
        <v>2148</v>
      </c>
      <c r="AV1393" s="56">
        <v>801</v>
      </c>
      <c r="AW1393" s="56" t="s">
        <v>2148</v>
      </c>
      <c r="AX1393" s="56">
        <v>801</v>
      </c>
      <c r="AY1393" s="56" t="s">
        <v>2148</v>
      </c>
      <c r="AZ1393" s="56">
        <v>1300.5</v>
      </c>
      <c r="BB1393" s="56">
        <v>1300.5</v>
      </c>
    </row>
    <row r="1394" spans="1:54" ht="16" x14ac:dyDescent="0.2">
      <c r="A1394" s="56">
        <v>1393</v>
      </c>
      <c r="B1394" s="56" t="s">
        <v>56</v>
      </c>
      <c r="C1394" s="56" t="s">
        <v>56</v>
      </c>
      <c r="D1394" s="56" t="s">
        <v>608</v>
      </c>
      <c r="E1394" s="56" t="s">
        <v>46</v>
      </c>
      <c r="F1394" s="56" t="s">
        <v>47</v>
      </c>
      <c r="G1394" s="56" t="s">
        <v>58</v>
      </c>
      <c r="H1394" s="56" t="s">
        <v>49</v>
      </c>
      <c r="I1394" s="56" t="s">
        <v>59</v>
      </c>
      <c r="J1394" s="56" t="s">
        <v>51</v>
      </c>
      <c r="K1394" s="56">
        <v>9</v>
      </c>
      <c r="L1394" s="56" t="s">
        <v>52</v>
      </c>
      <c r="M1394" s="56">
        <v>15.2</v>
      </c>
      <c r="N1394" s="56" t="s">
        <v>52</v>
      </c>
      <c r="O1394" s="56">
        <v>27.8</v>
      </c>
      <c r="P1394" s="56">
        <v>684</v>
      </c>
      <c r="Q1394" s="56">
        <v>4.5</v>
      </c>
      <c r="R1394" s="56" t="s">
        <v>53</v>
      </c>
      <c r="S1394" s="56">
        <v>4.9000000000000004</v>
      </c>
      <c r="T1394" s="56" t="s">
        <v>53</v>
      </c>
      <c r="U1394" s="56">
        <v>10.5</v>
      </c>
      <c r="V1394" s="56" t="s">
        <v>53</v>
      </c>
      <c r="W1394" s="56">
        <v>8</v>
      </c>
      <c r="X1394" s="56" t="s">
        <v>53</v>
      </c>
      <c r="Y1394" s="56">
        <v>6.9</v>
      </c>
      <c r="Z1394" s="56" t="s">
        <v>53</v>
      </c>
      <c r="AA1394" s="56">
        <v>20.3</v>
      </c>
      <c r="AB1394" s="56">
        <v>722</v>
      </c>
      <c r="AC1394" s="56">
        <v>21.4</v>
      </c>
      <c r="AD1394" s="56" t="s">
        <v>53</v>
      </c>
      <c r="AF1394" s="56">
        <v>701</v>
      </c>
      <c r="AG1394" s="56" t="s">
        <v>2148</v>
      </c>
      <c r="AH1394" s="56">
        <v>701</v>
      </c>
      <c r="AI1394" s="56" t="s">
        <v>2148</v>
      </c>
      <c r="AJ1394" s="56">
        <v>684</v>
      </c>
      <c r="AL1394" s="56">
        <v>801</v>
      </c>
      <c r="AM1394" s="56" t="s">
        <v>2148</v>
      </c>
      <c r="AN1394" s="56">
        <v>801</v>
      </c>
      <c r="AO1394" s="56" t="s">
        <v>2148</v>
      </c>
      <c r="AP1394" s="56">
        <v>801</v>
      </c>
      <c r="AQ1394" s="56" t="s">
        <v>2148</v>
      </c>
      <c r="AR1394" s="56">
        <v>801</v>
      </c>
      <c r="AS1394" s="56" t="s">
        <v>2148</v>
      </c>
      <c r="AT1394" s="56">
        <v>801</v>
      </c>
      <c r="AU1394" s="56" t="s">
        <v>2148</v>
      </c>
      <c r="AV1394" s="56">
        <v>722</v>
      </c>
      <c r="AX1394" s="56">
        <v>801</v>
      </c>
      <c r="AY1394" s="56" t="s">
        <v>2148</v>
      </c>
      <c r="AZ1394" s="56">
        <v>1300.5</v>
      </c>
      <c r="BB1394" s="56">
        <v>1300.5</v>
      </c>
    </row>
    <row r="1395" spans="1:54" ht="16" x14ac:dyDescent="0.2">
      <c r="A1395" s="56">
        <v>1394</v>
      </c>
      <c r="B1395" s="56" t="s">
        <v>56</v>
      </c>
      <c r="C1395" s="56" t="s">
        <v>56</v>
      </c>
      <c r="D1395" s="56" t="s">
        <v>379</v>
      </c>
      <c r="E1395" s="56" t="s">
        <v>46</v>
      </c>
      <c r="F1395" s="56" t="s">
        <v>47</v>
      </c>
      <c r="G1395" s="56" t="s">
        <v>58</v>
      </c>
      <c r="H1395" s="56" t="s">
        <v>49</v>
      </c>
      <c r="I1395" s="56" t="s">
        <v>59</v>
      </c>
      <c r="J1395" s="56" t="s">
        <v>51</v>
      </c>
      <c r="K1395" s="56">
        <v>6.9</v>
      </c>
      <c r="L1395" s="56" t="s">
        <v>52</v>
      </c>
      <c r="M1395" s="56">
        <v>12.1</v>
      </c>
      <c r="N1395" s="56" t="s">
        <v>52</v>
      </c>
      <c r="O1395" s="56">
        <v>27.5</v>
      </c>
      <c r="P1395" s="56">
        <v>691</v>
      </c>
      <c r="Q1395" s="56">
        <v>5.7</v>
      </c>
      <c r="R1395" s="56" t="s">
        <v>53</v>
      </c>
      <c r="S1395" s="56">
        <v>3.9</v>
      </c>
      <c r="T1395" s="56" t="s">
        <v>53</v>
      </c>
      <c r="U1395" s="56">
        <v>27.1</v>
      </c>
      <c r="V1395" s="56">
        <v>627</v>
      </c>
      <c r="W1395" s="56">
        <v>20.3</v>
      </c>
      <c r="X1395" s="56">
        <v>758</v>
      </c>
      <c r="Y1395" s="56">
        <v>9.3000000000000007</v>
      </c>
      <c r="Z1395" s="56" t="s">
        <v>53</v>
      </c>
      <c r="AA1395" s="56">
        <v>39</v>
      </c>
      <c r="AB1395" s="56">
        <v>444</v>
      </c>
      <c r="AC1395" s="56">
        <v>31.8</v>
      </c>
      <c r="AD1395" s="56" t="s">
        <v>53</v>
      </c>
      <c r="AF1395" s="56">
        <v>701</v>
      </c>
      <c r="AG1395" s="56" t="s">
        <v>2148</v>
      </c>
      <c r="AH1395" s="56">
        <v>701</v>
      </c>
      <c r="AI1395" s="56" t="s">
        <v>2148</v>
      </c>
      <c r="AJ1395" s="56">
        <v>691</v>
      </c>
      <c r="AL1395" s="56">
        <v>801</v>
      </c>
      <c r="AM1395" s="56" t="s">
        <v>2148</v>
      </c>
      <c r="AN1395" s="56">
        <v>801</v>
      </c>
      <c r="AO1395" s="56" t="s">
        <v>2148</v>
      </c>
      <c r="AP1395" s="56">
        <v>627</v>
      </c>
      <c r="AR1395" s="56">
        <v>758</v>
      </c>
      <c r="AT1395" s="56">
        <v>801</v>
      </c>
      <c r="AU1395" s="56" t="s">
        <v>2148</v>
      </c>
      <c r="AV1395" s="56">
        <v>444</v>
      </c>
      <c r="AX1395" s="56">
        <v>801</v>
      </c>
      <c r="AY1395" s="56" t="s">
        <v>2148</v>
      </c>
      <c r="AZ1395" s="56">
        <v>1300.5</v>
      </c>
      <c r="BB1395" s="56">
        <v>1300.5</v>
      </c>
    </row>
    <row r="1396" spans="1:54" ht="16" x14ac:dyDescent="0.2">
      <c r="A1396" s="56">
        <v>1395</v>
      </c>
      <c r="B1396" s="56" t="s">
        <v>56</v>
      </c>
      <c r="C1396" s="56" t="s">
        <v>65</v>
      </c>
      <c r="D1396" s="56" t="s">
        <v>186</v>
      </c>
      <c r="E1396" s="56" t="s">
        <v>187</v>
      </c>
      <c r="F1396" s="56" t="s">
        <v>69</v>
      </c>
      <c r="G1396" s="56" t="s">
        <v>77</v>
      </c>
      <c r="H1396" s="56" t="s">
        <v>49</v>
      </c>
      <c r="I1396" s="56" t="s">
        <v>59</v>
      </c>
      <c r="J1396" s="56" t="s">
        <v>64</v>
      </c>
      <c r="K1396" s="56">
        <v>5</v>
      </c>
      <c r="L1396" s="56" t="s">
        <v>52</v>
      </c>
      <c r="M1396" s="56">
        <v>1</v>
      </c>
      <c r="N1396" s="56" t="s">
        <v>52</v>
      </c>
      <c r="O1396" s="56">
        <v>6.5</v>
      </c>
      <c r="P1396" s="56" t="s">
        <v>53</v>
      </c>
      <c r="Q1396" s="56">
        <v>2.9</v>
      </c>
      <c r="R1396" s="56" t="s">
        <v>53</v>
      </c>
      <c r="U1396" s="56">
        <v>5.2</v>
      </c>
      <c r="V1396" s="56" t="s">
        <v>53</v>
      </c>
      <c r="W1396" s="56">
        <v>4.0999999999999996</v>
      </c>
      <c r="X1396" s="56" t="s">
        <v>53</v>
      </c>
      <c r="Y1396" s="56">
        <v>41.3</v>
      </c>
      <c r="Z1396" s="56" t="s">
        <v>53</v>
      </c>
      <c r="AA1396" s="56">
        <v>89.1</v>
      </c>
      <c r="AB1396" s="56">
        <v>113</v>
      </c>
      <c r="AC1396" s="56">
        <v>20.5</v>
      </c>
      <c r="AD1396" s="56" t="s">
        <v>53</v>
      </c>
      <c r="AF1396" s="56">
        <v>701</v>
      </c>
      <c r="AG1396" s="56" t="s">
        <v>2148</v>
      </c>
      <c r="AH1396" s="56">
        <v>701</v>
      </c>
      <c r="AI1396" s="56" t="s">
        <v>2148</v>
      </c>
      <c r="AJ1396" s="56">
        <v>801</v>
      </c>
      <c r="AK1396" s="56" t="s">
        <v>2148</v>
      </c>
      <c r="AL1396" s="56">
        <v>801</v>
      </c>
      <c r="AM1396" s="56" t="s">
        <v>2148</v>
      </c>
      <c r="AP1396" s="56">
        <v>801</v>
      </c>
      <c r="AQ1396" s="56" t="s">
        <v>2148</v>
      </c>
      <c r="AR1396" s="56">
        <v>801</v>
      </c>
      <c r="AS1396" s="56" t="s">
        <v>2148</v>
      </c>
      <c r="AT1396" s="56">
        <v>801</v>
      </c>
      <c r="AU1396" s="56" t="s">
        <v>2148</v>
      </c>
      <c r="AV1396" s="56">
        <v>113</v>
      </c>
      <c r="AX1396" s="56">
        <v>801</v>
      </c>
      <c r="AY1396" s="56" t="s">
        <v>2148</v>
      </c>
      <c r="AZ1396" s="56">
        <v>1300.5</v>
      </c>
      <c r="BB1396" s="56">
        <v>1100.5</v>
      </c>
    </row>
    <row r="1397" spans="1:54" ht="16" x14ac:dyDescent="0.2">
      <c r="A1397" s="56">
        <v>1396</v>
      </c>
      <c r="B1397" s="56" t="s">
        <v>56</v>
      </c>
      <c r="C1397" s="56" t="s">
        <v>56</v>
      </c>
      <c r="D1397" s="56" t="s">
        <v>570</v>
      </c>
      <c r="E1397" s="56" t="s">
        <v>266</v>
      </c>
      <c r="F1397" s="56" t="s">
        <v>69</v>
      </c>
      <c r="G1397" s="56" t="s">
        <v>77</v>
      </c>
      <c r="H1397" s="56" t="s">
        <v>49</v>
      </c>
      <c r="I1397" s="56" t="s">
        <v>50</v>
      </c>
      <c r="J1397" s="56" t="s">
        <v>64</v>
      </c>
      <c r="K1397" s="56">
        <v>8.6</v>
      </c>
      <c r="L1397" s="56" t="s">
        <v>52</v>
      </c>
      <c r="M1397" s="56">
        <v>6.8</v>
      </c>
      <c r="N1397" s="56" t="s">
        <v>52</v>
      </c>
      <c r="O1397" s="56">
        <v>31.3</v>
      </c>
      <c r="P1397" s="56">
        <v>611</v>
      </c>
      <c r="Q1397" s="56">
        <v>5.7</v>
      </c>
      <c r="R1397" s="56" t="s">
        <v>53</v>
      </c>
      <c r="S1397" s="56">
        <v>5.0999999999999996</v>
      </c>
      <c r="T1397" s="56" t="s">
        <v>53</v>
      </c>
      <c r="U1397" s="56">
        <v>7.4</v>
      </c>
      <c r="V1397" s="56" t="s">
        <v>53</v>
      </c>
      <c r="W1397" s="56">
        <v>12</v>
      </c>
      <c r="X1397" s="56" t="s">
        <v>53</v>
      </c>
      <c r="Y1397" s="56">
        <v>59.3</v>
      </c>
      <c r="Z1397" s="56">
        <v>703</v>
      </c>
      <c r="AA1397" s="56">
        <v>10.1</v>
      </c>
      <c r="AB1397" s="56" t="s">
        <v>53</v>
      </c>
      <c r="AC1397" s="56">
        <v>44.4</v>
      </c>
      <c r="AD1397" s="56" t="s">
        <v>53</v>
      </c>
      <c r="AF1397" s="56">
        <v>701</v>
      </c>
      <c r="AG1397" s="56" t="s">
        <v>2148</v>
      </c>
      <c r="AH1397" s="56">
        <v>701</v>
      </c>
      <c r="AI1397" s="56" t="s">
        <v>2148</v>
      </c>
      <c r="AJ1397" s="56">
        <v>611</v>
      </c>
      <c r="AL1397" s="56">
        <v>801</v>
      </c>
      <c r="AM1397" s="56" t="s">
        <v>2148</v>
      </c>
      <c r="AN1397" s="56">
        <v>801</v>
      </c>
      <c r="AO1397" s="56" t="s">
        <v>2148</v>
      </c>
      <c r="AP1397" s="56">
        <v>801</v>
      </c>
      <c r="AQ1397" s="56" t="s">
        <v>2148</v>
      </c>
      <c r="AR1397" s="56">
        <v>801</v>
      </c>
      <c r="AS1397" s="56" t="s">
        <v>2148</v>
      </c>
      <c r="AT1397" s="56">
        <v>703</v>
      </c>
      <c r="AV1397" s="56">
        <v>801</v>
      </c>
      <c r="AW1397" s="56" t="s">
        <v>2148</v>
      </c>
      <c r="AX1397" s="56">
        <v>801</v>
      </c>
      <c r="AY1397" s="56" t="s">
        <v>2148</v>
      </c>
      <c r="AZ1397" s="56">
        <v>1300.5</v>
      </c>
      <c r="BB1397" s="56">
        <v>1300.5</v>
      </c>
    </row>
    <row r="1398" spans="1:54" ht="16" x14ac:dyDescent="0.2">
      <c r="A1398" s="56">
        <v>1397</v>
      </c>
      <c r="B1398" s="56" t="s">
        <v>56</v>
      </c>
      <c r="C1398" s="56" t="s">
        <v>56</v>
      </c>
      <c r="D1398" s="56" t="s">
        <v>231</v>
      </c>
      <c r="E1398" s="56" t="s">
        <v>46</v>
      </c>
      <c r="F1398" s="56" t="s">
        <v>47</v>
      </c>
      <c r="G1398" s="56" t="s">
        <v>77</v>
      </c>
      <c r="H1398" s="56" t="s">
        <v>49</v>
      </c>
      <c r="I1398" s="56" t="s">
        <v>59</v>
      </c>
      <c r="J1398" s="56" t="s">
        <v>64</v>
      </c>
      <c r="K1398" s="56">
        <v>5.6</v>
      </c>
      <c r="L1398" s="56" t="s">
        <v>52</v>
      </c>
      <c r="M1398" s="56">
        <v>11.1</v>
      </c>
      <c r="N1398" s="56" t="s">
        <v>52</v>
      </c>
      <c r="O1398" s="56">
        <v>23.1</v>
      </c>
      <c r="P1398" s="56">
        <v>772</v>
      </c>
      <c r="Q1398" s="56">
        <v>13.1</v>
      </c>
      <c r="R1398" s="56" t="s">
        <v>53</v>
      </c>
      <c r="U1398" s="56">
        <v>2.7</v>
      </c>
      <c r="V1398" s="56" t="s">
        <v>53</v>
      </c>
      <c r="W1398" s="56">
        <v>2.2999999999999998</v>
      </c>
      <c r="X1398" s="56" t="s">
        <v>53</v>
      </c>
      <c r="Y1398" s="56">
        <v>13.7</v>
      </c>
      <c r="Z1398" s="56" t="s">
        <v>53</v>
      </c>
      <c r="AA1398" s="56">
        <v>3.2</v>
      </c>
      <c r="AB1398" s="56" t="s">
        <v>53</v>
      </c>
      <c r="AC1398" s="56">
        <v>28.9</v>
      </c>
      <c r="AD1398" s="56" t="s">
        <v>53</v>
      </c>
      <c r="AF1398" s="56">
        <v>701</v>
      </c>
      <c r="AG1398" s="56" t="s">
        <v>2148</v>
      </c>
      <c r="AH1398" s="56">
        <v>701</v>
      </c>
      <c r="AI1398" s="56" t="s">
        <v>2148</v>
      </c>
      <c r="AJ1398" s="56">
        <v>772</v>
      </c>
      <c r="AL1398" s="56">
        <v>801</v>
      </c>
      <c r="AM1398" s="56" t="s">
        <v>2148</v>
      </c>
      <c r="AP1398" s="56">
        <v>801</v>
      </c>
      <c r="AQ1398" s="56" t="s">
        <v>2148</v>
      </c>
      <c r="AR1398" s="56">
        <v>801</v>
      </c>
      <c r="AS1398" s="56" t="s">
        <v>2148</v>
      </c>
      <c r="AT1398" s="56">
        <v>801</v>
      </c>
      <c r="AU1398" s="56" t="s">
        <v>2148</v>
      </c>
      <c r="AV1398" s="56">
        <v>801</v>
      </c>
      <c r="AW1398" s="56" t="s">
        <v>2148</v>
      </c>
      <c r="AX1398" s="56">
        <v>801</v>
      </c>
      <c r="AY1398" s="56" t="s">
        <v>2148</v>
      </c>
      <c r="AZ1398" s="56">
        <v>1300.5</v>
      </c>
      <c r="BB1398" s="56">
        <v>1300.5</v>
      </c>
    </row>
    <row r="1399" spans="1:54" ht="16" x14ac:dyDescent="0.2">
      <c r="A1399" s="56">
        <v>1398</v>
      </c>
      <c r="B1399" s="56" t="s">
        <v>56</v>
      </c>
      <c r="C1399" s="56" t="s">
        <v>56</v>
      </c>
      <c r="D1399" s="56" t="s">
        <v>465</v>
      </c>
      <c r="E1399" s="56" t="s">
        <v>440</v>
      </c>
      <c r="F1399" s="56" t="s">
        <v>69</v>
      </c>
      <c r="G1399" s="56" t="s">
        <v>77</v>
      </c>
      <c r="H1399" s="56" t="s">
        <v>82</v>
      </c>
      <c r="I1399" s="56" t="s">
        <v>59</v>
      </c>
      <c r="J1399" s="56" t="s">
        <v>64</v>
      </c>
      <c r="K1399" s="56">
        <v>7.6</v>
      </c>
      <c r="L1399" s="56" t="s">
        <v>52</v>
      </c>
      <c r="M1399" s="56">
        <v>9.1999999999999993</v>
      </c>
      <c r="N1399" s="56" t="s">
        <v>52</v>
      </c>
      <c r="O1399" s="56">
        <v>8.6999999999999993</v>
      </c>
      <c r="P1399" s="56" t="s">
        <v>53</v>
      </c>
      <c r="Q1399" s="56">
        <v>8.8000000000000007</v>
      </c>
      <c r="R1399" s="56" t="s">
        <v>53</v>
      </c>
      <c r="S1399" s="56">
        <v>1.6</v>
      </c>
      <c r="T1399" s="56" t="s">
        <v>53</v>
      </c>
      <c r="U1399" s="56">
        <v>3.3</v>
      </c>
      <c r="V1399" s="56" t="s">
        <v>53</v>
      </c>
      <c r="W1399" s="56">
        <v>7.5</v>
      </c>
      <c r="X1399" s="56" t="s">
        <v>53</v>
      </c>
      <c r="Y1399" s="56">
        <v>52.3</v>
      </c>
      <c r="Z1399" s="56" t="s">
        <v>53</v>
      </c>
      <c r="AA1399" s="56">
        <v>22.4</v>
      </c>
      <c r="AB1399" s="56">
        <v>687</v>
      </c>
      <c r="AC1399" s="56">
        <v>44.8</v>
      </c>
      <c r="AD1399" s="56" t="s">
        <v>53</v>
      </c>
      <c r="AF1399" s="56">
        <v>701</v>
      </c>
      <c r="AG1399" s="56" t="s">
        <v>2148</v>
      </c>
      <c r="AH1399" s="56">
        <v>701</v>
      </c>
      <c r="AI1399" s="56" t="s">
        <v>2148</v>
      </c>
      <c r="AJ1399" s="56">
        <v>801</v>
      </c>
      <c r="AK1399" s="56" t="s">
        <v>2148</v>
      </c>
      <c r="AL1399" s="56">
        <v>801</v>
      </c>
      <c r="AM1399" s="56" t="s">
        <v>2148</v>
      </c>
      <c r="AN1399" s="56">
        <v>801</v>
      </c>
      <c r="AO1399" s="56" t="s">
        <v>2148</v>
      </c>
      <c r="AP1399" s="56">
        <v>801</v>
      </c>
      <c r="AQ1399" s="56" t="s">
        <v>2148</v>
      </c>
      <c r="AR1399" s="56">
        <v>801</v>
      </c>
      <c r="AS1399" s="56" t="s">
        <v>2148</v>
      </c>
      <c r="AT1399" s="56">
        <v>801</v>
      </c>
      <c r="AU1399" s="56" t="s">
        <v>2148</v>
      </c>
      <c r="AV1399" s="56">
        <v>687</v>
      </c>
      <c r="AX1399" s="56">
        <v>801</v>
      </c>
      <c r="AY1399" s="56" t="s">
        <v>2148</v>
      </c>
      <c r="AZ1399" s="56">
        <v>1300.5</v>
      </c>
      <c r="BB1399" s="56">
        <v>1300.5</v>
      </c>
    </row>
    <row r="1400" spans="1:54" ht="16" x14ac:dyDescent="0.2">
      <c r="A1400" s="56">
        <v>1399</v>
      </c>
      <c r="B1400" s="56" t="s">
        <v>56</v>
      </c>
      <c r="C1400" s="56" t="s">
        <v>65</v>
      </c>
      <c r="D1400" s="56" t="s">
        <v>372</v>
      </c>
      <c r="E1400" s="56" t="s">
        <v>46</v>
      </c>
      <c r="F1400" s="56" t="s">
        <v>47</v>
      </c>
      <c r="G1400" s="56" t="s">
        <v>77</v>
      </c>
      <c r="H1400" s="56" t="s">
        <v>49</v>
      </c>
      <c r="I1400" s="56" t="s">
        <v>50</v>
      </c>
      <c r="J1400" s="56" t="s">
        <v>64</v>
      </c>
      <c r="K1400" s="56">
        <v>6.8</v>
      </c>
      <c r="L1400" s="56" t="s">
        <v>52</v>
      </c>
      <c r="M1400" s="56">
        <v>3.7</v>
      </c>
      <c r="N1400" s="56" t="s">
        <v>52</v>
      </c>
      <c r="O1400" s="56">
        <v>7.6</v>
      </c>
      <c r="P1400" s="56" t="s">
        <v>53</v>
      </c>
      <c r="Q1400" s="56">
        <v>21.5</v>
      </c>
      <c r="R1400" s="56">
        <v>690</v>
      </c>
      <c r="S1400" s="56">
        <v>13.9</v>
      </c>
      <c r="T1400" s="56" t="s">
        <v>53</v>
      </c>
      <c r="U1400" s="56">
        <v>10.1</v>
      </c>
      <c r="V1400" s="56" t="s">
        <v>53</v>
      </c>
      <c r="W1400" s="56">
        <v>7.8</v>
      </c>
      <c r="X1400" s="56" t="s">
        <v>53</v>
      </c>
      <c r="Y1400" s="56">
        <v>61.6</v>
      </c>
      <c r="Z1400" s="56">
        <v>669</v>
      </c>
      <c r="AA1400" s="56">
        <v>9.1</v>
      </c>
      <c r="AB1400" s="56" t="s">
        <v>53</v>
      </c>
      <c r="AC1400" s="56">
        <v>41.5</v>
      </c>
      <c r="AD1400" s="56" t="s">
        <v>53</v>
      </c>
      <c r="AF1400" s="56">
        <v>701</v>
      </c>
      <c r="AG1400" s="56" t="s">
        <v>2148</v>
      </c>
      <c r="AH1400" s="56">
        <v>701</v>
      </c>
      <c r="AI1400" s="56" t="s">
        <v>2148</v>
      </c>
      <c r="AJ1400" s="56">
        <v>801</v>
      </c>
      <c r="AK1400" s="56" t="s">
        <v>2148</v>
      </c>
      <c r="AL1400" s="56">
        <v>690</v>
      </c>
      <c r="AN1400" s="56">
        <v>801</v>
      </c>
      <c r="AO1400" s="56" t="s">
        <v>2148</v>
      </c>
      <c r="AP1400" s="56">
        <v>801</v>
      </c>
      <c r="AQ1400" s="56" t="s">
        <v>2148</v>
      </c>
      <c r="AR1400" s="56">
        <v>801</v>
      </c>
      <c r="AS1400" s="56" t="s">
        <v>2148</v>
      </c>
      <c r="AT1400" s="56">
        <v>669</v>
      </c>
      <c r="AV1400" s="56">
        <v>801</v>
      </c>
      <c r="AW1400" s="56" t="s">
        <v>2148</v>
      </c>
      <c r="AX1400" s="56">
        <v>801</v>
      </c>
      <c r="AY1400" s="56" t="s">
        <v>2148</v>
      </c>
      <c r="AZ1400" s="56">
        <v>1300.5</v>
      </c>
      <c r="BB1400" s="56">
        <v>1100.5</v>
      </c>
    </row>
    <row r="1401" spans="1:54" ht="16" x14ac:dyDescent="0.2">
      <c r="A1401" s="56">
        <v>1400</v>
      </c>
      <c r="B1401" s="56" t="s">
        <v>56</v>
      </c>
      <c r="C1401" s="56" t="s">
        <v>56</v>
      </c>
      <c r="D1401" s="56" t="s">
        <v>67</v>
      </c>
      <c r="E1401" s="56" t="s">
        <v>68</v>
      </c>
      <c r="F1401" s="56" t="s">
        <v>69</v>
      </c>
      <c r="G1401" s="56" t="s">
        <v>58</v>
      </c>
      <c r="H1401" s="56" t="s">
        <v>49</v>
      </c>
      <c r="I1401" s="56" t="s">
        <v>50</v>
      </c>
      <c r="J1401" s="56" t="s">
        <v>64</v>
      </c>
      <c r="K1401" s="56">
        <v>2.7</v>
      </c>
      <c r="L1401" s="56" t="s">
        <v>52</v>
      </c>
      <c r="M1401" s="56">
        <v>3.4</v>
      </c>
      <c r="N1401" s="56" t="s">
        <v>52</v>
      </c>
      <c r="O1401" s="56">
        <v>44</v>
      </c>
      <c r="P1401" s="56">
        <v>451</v>
      </c>
      <c r="Q1401" s="56">
        <v>2.6</v>
      </c>
      <c r="R1401" s="56" t="s">
        <v>53</v>
      </c>
      <c r="S1401" s="56">
        <v>6</v>
      </c>
      <c r="T1401" s="56" t="s">
        <v>53</v>
      </c>
      <c r="U1401" s="56">
        <v>23.2</v>
      </c>
      <c r="V1401" s="56">
        <v>687</v>
      </c>
      <c r="W1401" s="56">
        <v>25</v>
      </c>
      <c r="X1401" s="56">
        <v>685</v>
      </c>
      <c r="Y1401" s="56">
        <v>25.1</v>
      </c>
      <c r="Z1401" s="56" t="s">
        <v>53</v>
      </c>
      <c r="AA1401" s="56">
        <v>5.7</v>
      </c>
      <c r="AB1401" s="56" t="s">
        <v>53</v>
      </c>
      <c r="AC1401" s="56">
        <v>30.3</v>
      </c>
      <c r="AD1401" s="56" t="s">
        <v>53</v>
      </c>
      <c r="AF1401" s="56">
        <v>701</v>
      </c>
      <c r="AG1401" s="56" t="s">
        <v>2148</v>
      </c>
      <c r="AH1401" s="56">
        <v>701</v>
      </c>
      <c r="AI1401" s="56" t="s">
        <v>2148</v>
      </c>
      <c r="AJ1401" s="56">
        <v>451</v>
      </c>
      <c r="AL1401" s="56">
        <v>801</v>
      </c>
      <c r="AM1401" s="56" t="s">
        <v>2148</v>
      </c>
      <c r="AN1401" s="56">
        <v>801</v>
      </c>
      <c r="AO1401" s="56" t="s">
        <v>2148</v>
      </c>
      <c r="AP1401" s="56">
        <v>687</v>
      </c>
      <c r="AR1401" s="56">
        <v>685</v>
      </c>
      <c r="AT1401" s="56">
        <v>801</v>
      </c>
      <c r="AU1401" s="56" t="s">
        <v>2148</v>
      </c>
      <c r="AV1401" s="56">
        <v>801</v>
      </c>
      <c r="AW1401" s="56" t="s">
        <v>2148</v>
      </c>
      <c r="AX1401" s="56">
        <v>801</v>
      </c>
      <c r="AY1401" s="56" t="s">
        <v>2148</v>
      </c>
      <c r="AZ1401" s="56">
        <v>1300.5</v>
      </c>
      <c r="BB1401" s="56">
        <v>1300.5</v>
      </c>
    </row>
    <row r="1402" spans="1:54" ht="16" x14ac:dyDescent="0.2">
      <c r="A1402" s="56">
        <v>1401</v>
      </c>
      <c r="B1402" s="56" t="s">
        <v>56</v>
      </c>
      <c r="C1402" s="56" t="s">
        <v>56</v>
      </c>
      <c r="D1402" s="56" t="s">
        <v>609</v>
      </c>
      <c r="E1402" s="56" t="s">
        <v>46</v>
      </c>
      <c r="F1402" s="56" t="s">
        <v>47</v>
      </c>
      <c r="G1402" s="56" t="s">
        <v>77</v>
      </c>
      <c r="H1402" s="56" t="s">
        <v>49</v>
      </c>
      <c r="I1402" s="56" t="s">
        <v>50</v>
      </c>
      <c r="J1402" s="56" t="s">
        <v>64</v>
      </c>
      <c r="K1402" s="56">
        <v>9</v>
      </c>
      <c r="L1402" s="56" t="s">
        <v>52</v>
      </c>
      <c r="M1402" s="56">
        <v>3.8</v>
      </c>
      <c r="N1402" s="56" t="s">
        <v>52</v>
      </c>
      <c r="O1402" s="56">
        <v>13.8</v>
      </c>
      <c r="P1402" s="56" t="s">
        <v>53</v>
      </c>
      <c r="Q1402" s="56">
        <v>15.3</v>
      </c>
      <c r="R1402" s="56" t="s">
        <v>53</v>
      </c>
      <c r="S1402" s="56">
        <v>11.8</v>
      </c>
      <c r="T1402" s="56" t="s">
        <v>53</v>
      </c>
      <c r="U1402" s="56">
        <v>12.4</v>
      </c>
      <c r="V1402" s="56" t="s">
        <v>53</v>
      </c>
      <c r="W1402" s="56">
        <v>9.4</v>
      </c>
      <c r="X1402" s="56" t="s">
        <v>53</v>
      </c>
      <c r="Y1402" s="56">
        <v>37</v>
      </c>
      <c r="Z1402" s="56" t="s">
        <v>53</v>
      </c>
      <c r="AA1402" s="56">
        <v>16</v>
      </c>
      <c r="AB1402" s="56" t="s">
        <v>53</v>
      </c>
      <c r="AC1402" s="56">
        <v>46.3</v>
      </c>
      <c r="AD1402" s="56" t="s">
        <v>53</v>
      </c>
      <c r="AF1402" s="56">
        <v>701</v>
      </c>
      <c r="AG1402" s="56" t="s">
        <v>2148</v>
      </c>
      <c r="AH1402" s="56">
        <v>701</v>
      </c>
      <c r="AI1402" s="56" t="s">
        <v>2148</v>
      </c>
      <c r="AJ1402" s="56">
        <v>801</v>
      </c>
      <c r="AK1402" s="56" t="s">
        <v>2148</v>
      </c>
      <c r="AL1402" s="56">
        <v>801</v>
      </c>
      <c r="AM1402" s="56" t="s">
        <v>2148</v>
      </c>
      <c r="AN1402" s="56">
        <v>801</v>
      </c>
      <c r="AO1402" s="56" t="s">
        <v>2148</v>
      </c>
      <c r="AP1402" s="56">
        <v>801</v>
      </c>
      <c r="AQ1402" s="56" t="s">
        <v>2148</v>
      </c>
      <c r="AR1402" s="56">
        <v>801</v>
      </c>
      <c r="AS1402" s="56" t="s">
        <v>2148</v>
      </c>
      <c r="AT1402" s="56">
        <v>801</v>
      </c>
      <c r="AU1402" s="56" t="s">
        <v>2148</v>
      </c>
      <c r="AV1402" s="56">
        <v>801</v>
      </c>
      <c r="AW1402" s="56" t="s">
        <v>2148</v>
      </c>
      <c r="AX1402" s="56">
        <v>801</v>
      </c>
      <c r="AY1402" s="56" t="s">
        <v>2148</v>
      </c>
      <c r="AZ1402" s="56">
        <v>1300.5</v>
      </c>
      <c r="BB1402" s="56">
        <v>1300.5</v>
      </c>
    </row>
    <row r="1403" spans="1:54" ht="16" x14ac:dyDescent="0.2">
      <c r="A1403" s="56">
        <v>1402</v>
      </c>
      <c r="B1403" s="56" t="s">
        <v>56</v>
      </c>
      <c r="C1403" s="56" t="s">
        <v>56</v>
      </c>
      <c r="D1403" s="56" t="s">
        <v>311</v>
      </c>
      <c r="E1403" s="56" t="s">
        <v>223</v>
      </c>
      <c r="F1403" s="56" t="s">
        <v>69</v>
      </c>
      <c r="G1403" s="56" t="s">
        <v>77</v>
      </c>
      <c r="H1403" s="56" t="s">
        <v>62</v>
      </c>
      <c r="I1403" s="56" t="s">
        <v>50</v>
      </c>
      <c r="J1403" s="56" t="s">
        <v>64</v>
      </c>
      <c r="K1403" s="56">
        <v>6.3</v>
      </c>
      <c r="L1403" s="56" t="s">
        <v>52</v>
      </c>
      <c r="M1403" s="56">
        <v>20.8</v>
      </c>
      <c r="N1403" s="56">
        <v>630</v>
      </c>
      <c r="O1403" s="56">
        <v>4.9000000000000004</v>
      </c>
      <c r="P1403" s="56" t="s">
        <v>53</v>
      </c>
      <c r="Q1403" s="56">
        <v>14.6</v>
      </c>
      <c r="R1403" s="56" t="s">
        <v>53</v>
      </c>
      <c r="S1403" s="56">
        <v>1.7</v>
      </c>
      <c r="T1403" s="56" t="s">
        <v>53</v>
      </c>
      <c r="U1403" s="56">
        <v>4.7</v>
      </c>
      <c r="V1403" s="56" t="s">
        <v>53</v>
      </c>
      <c r="W1403" s="56">
        <v>3.7</v>
      </c>
      <c r="X1403" s="56" t="s">
        <v>53</v>
      </c>
      <c r="Y1403" s="56">
        <v>61.4</v>
      </c>
      <c r="Z1403" s="56">
        <v>672</v>
      </c>
      <c r="AA1403" s="56">
        <v>9.4</v>
      </c>
      <c r="AB1403" s="56" t="s">
        <v>53</v>
      </c>
      <c r="AC1403" s="56">
        <v>22.8</v>
      </c>
      <c r="AD1403" s="56" t="s">
        <v>53</v>
      </c>
      <c r="AF1403" s="56">
        <v>701</v>
      </c>
      <c r="AG1403" s="56" t="s">
        <v>2148</v>
      </c>
      <c r="AH1403" s="56">
        <v>630</v>
      </c>
      <c r="AJ1403" s="56">
        <v>801</v>
      </c>
      <c r="AK1403" s="56" t="s">
        <v>2148</v>
      </c>
      <c r="AL1403" s="56">
        <v>801</v>
      </c>
      <c r="AM1403" s="56" t="s">
        <v>2148</v>
      </c>
      <c r="AN1403" s="56">
        <v>801</v>
      </c>
      <c r="AO1403" s="56" t="s">
        <v>2148</v>
      </c>
      <c r="AP1403" s="56">
        <v>801</v>
      </c>
      <c r="AQ1403" s="56" t="s">
        <v>2148</v>
      </c>
      <c r="AR1403" s="56">
        <v>801</v>
      </c>
      <c r="AS1403" s="56" t="s">
        <v>2148</v>
      </c>
      <c r="AT1403" s="56">
        <v>672</v>
      </c>
      <c r="AV1403" s="56">
        <v>801</v>
      </c>
      <c r="AW1403" s="56" t="s">
        <v>2148</v>
      </c>
      <c r="AX1403" s="56">
        <v>801</v>
      </c>
      <c r="AY1403" s="56" t="s">
        <v>2148</v>
      </c>
      <c r="AZ1403" s="56">
        <v>1300.5</v>
      </c>
      <c r="BB1403" s="56">
        <v>1300.5</v>
      </c>
    </row>
    <row r="1404" spans="1:54" ht="16" x14ac:dyDescent="0.2">
      <c r="A1404" s="56">
        <v>1403</v>
      </c>
      <c r="B1404" s="56" t="s">
        <v>56</v>
      </c>
      <c r="C1404" s="56" t="s">
        <v>65</v>
      </c>
      <c r="D1404" s="56" t="s">
        <v>897</v>
      </c>
      <c r="E1404" s="56" t="s">
        <v>205</v>
      </c>
      <c r="F1404" s="56" t="s">
        <v>69</v>
      </c>
      <c r="G1404" s="56" t="s">
        <v>77</v>
      </c>
      <c r="H1404" s="56" t="s">
        <v>62</v>
      </c>
      <c r="I1404" s="56" t="s">
        <v>50</v>
      </c>
      <c r="J1404" s="56" t="s">
        <v>64</v>
      </c>
      <c r="K1404" s="56">
        <v>13.1</v>
      </c>
      <c r="L1404" s="56" t="s">
        <v>52</v>
      </c>
      <c r="M1404" s="56">
        <v>4.8</v>
      </c>
      <c r="N1404" s="56" t="s">
        <v>52</v>
      </c>
      <c r="O1404" s="56">
        <v>1.8</v>
      </c>
      <c r="P1404" s="56" t="s">
        <v>53</v>
      </c>
      <c r="Q1404" s="56">
        <v>9</v>
      </c>
      <c r="R1404" s="56" t="s">
        <v>53</v>
      </c>
      <c r="S1404" s="56">
        <v>34.1</v>
      </c>
      <c r="T1404" s="56">
        <v>544</v>
      </c>
      <c r="U1404" s="56">
        <v>31</v>
      </c>
      <c r="V1404" s="56">
        <v>580</v>
      </c>
      <c r="W1404" s="56">
        <v>23.2</v>
      </c>
      <c r="X1404" s="56">
        <v>717</v>
      </c>
      <c r="Y1404" s="56">
        <v>64</v>
      </c>
      <c r="Z1404" s="56">
        <v>635</v>
      </c>
      <c r="AA1404" s="56">
        <v>2.4</v>
      </c>
      <c r="AB1404" s="56" t="s">
        <v>53</v>
      </c>
      <c r="AC1404" s="56">
        <v>30.1</v>
      </c>
      <c r="AD1404" s="56" t="s">
        <v>53</v>
      </c>
      <c r="AF1404" s="56">
        <v>701</v>
      </c>
      <c r="AG1404" s="56" t="s">
        <v>2148</v>
      </c>
      <c r="AH1404" s="56">
        <v>701</v>
      </c>
      <c r="AI1404" s="56" t="s">
        <v>2148</v>
      </c>
      <c r="AJ1404" s="56">
        <v>801</v>
      </c>
      <c r="AK1404" s="56" t="s">
        <v>2148</v>
      </c>
      <c r="AL1404" s="56">
        <v>801</v>
      </c>
      <c r="AM1404" s="56" t="s">
        <v>2148</v>
      </c>
      <c r="AN1404" s="56">
        <v>544</v>
      </c>
      <c r="AP1404" s="56">
        <v>580</v>
      </c>
      <c r="AR1404" s="56">
        <v>717</v>
      </c>
      <c r="AT1404" s="56">
        <v>635</v>
      </c>
      <c r="AV1404" s="56">
        <v>801</v>
      </c>
      <c r="AW1404" s="56" t="s">
        <v>2148</v>
      </c>
      <c r="AX1404" s="56">
        <v>801</v>
      </c>
      <c r="AY1404" s="56" t="s">
        <v>2148</v>
      </c>
      <c r="AZ1404" s="56">
        <v>1300.5</v>
      </c>
      <c r="BB1404" s="56">
        <v>1100.5</v>
      </c>
    </row>
    <row r="1405" spans="1:54" ht="16" x14ac:dyDescent="0.2">
      <c r="A1405" s="56">
        <v>1404</v>
      </c>
      <c r="B1405" s="56" t="s">
        <v>56</v>
      </c>
      <c r="C1405" s="56" t="s">
        <v>56</v>
      </c>
      <c r="D1405" s="56" t="s">
        <v>939</v>
      </c>
      <c r="E1405" s="56" t="s">
        <v>223</v>
      </c>
      <c r="F1405" s="56" t="s">
        <v>69</v>
      </c>
      <c r="G1405" s="56" t="s">
        <v>77</v>
      </c>
      <c r="H1405" s="56" t="s">
        <v>49</v>
      </c>
      <c r="I1405" s="56" t="s">
        <v>59</v>
      </c>
      <c r="J1405" s="56" t="s">
        <v>64</v>
      </c>
      <c r="K1405" s="56">
        <v>13.7</v>
      </c>
      <c r="L1405" s="56" t="s">
        <v>52</v>
      </c>
      <c r="M1405" s="56">
        <v>17</v>
      </c>
      <c r="N1405" s="56" t="s">
        <v>52</v>
      </c>
      <c r="O1405" s="56">
        <v>7.4</v>
      </c>
      <c r="P1405" s="56" t="s">
        <v>53</v>
      </c>
      <c r="Q1405" s="56">
        <v>5.5</v>
      </c>
      <c r="R1405" s="56" t="s">
        <v>53</v>
      </c>
      <c r="S1405" s="56">
        <v>2</v>
      </c>
      <c r="T1405" s="56" t="s">
        <v>53</v>
      </c>
      <c r="U1405" s="56">
        <v>10.6</v>
      </c>
      <c r="V1405" s="56" t="s">
        <v>53</v>
      </c>
      <c r="W1405" s="56">
        <v>14.8</v>
      </c>
      <c r="X1405" s="56" t="s">
        <v>53</v>
      </c>
      <c r="Y1405" s="56">
        <v>29.8</v>
      </c>
      <c r="Z1405" s="56" t="s">
        <v>53</v>
      </c>
      <c r="AA1405" s="56">
        <v>32.799999999999997</v>
      </c>
      <c r="AB1405" s="56">
        <v>518</v>
      </c>
      <c r="AC1405" s="56">
        <v>42.2</v>
      </c>
      <c r="AD1405" s="56" t="s">
        <v>53</v>
      </c>
      <c r="AF1405" s="56">
        <v>701</v>
      </c>
      <c r="AG1405" s="56" t="s">
        <v>2148</v>
      </c>
      <c r="AH1405" s="56">
        <v>701</v>
      </c>
      <c r="AI1405" s="56" t="s">
        <v>2148</v>
      </c>
      <c r="AJ1405" s="56">
        <v>801</v>
      </c>
      <c r="AK1405" s="56" t="s">
        <v>2148</v>
      </c>
      <c r="AL1405" s="56">
        <v>801</v>
      </c>
      <c r="AM1405" s="56" t="s">
        <v>2148</v>
      </c>
      <c r="AN1405" s="56">
        <v>801</v>
      </c>
      <c r="AO1405" s="56" t="s">
        <v>2148</v>
      </c>
      <c r="AP1405" s="56">
        <v>801</v>
      </c>
      <c r="AQ1405" s="56" t="s">
        <v>2148</v>
      </c>
      <c r="AR1405" s="56">
        <v>801</v>
      </c>
      <c r="AS1405" s="56" t="s">
        <v>2148</v>
      </c>
      <c r="AT1405" s="56">
        <v>801</v>
      </c>
      <c r="AU1405" s="56" t="s">
        <v>2148</v>
      </c>
      <c r="AV1405" s="56">
        <v>518</v>
      </c>
      <c r="AX1405" s="56">
        <v>801</v>
      </c>
      <c r="AY1405" s="56" t="s">
        <v>2148</v>
      </c>
      <c r="AZ1405" s="56">
        <v>1300.5</v>
      </c>
      <c r="BB1405" s="56">
        <v>1300.5</v>
      </c>
    </row>
    <row r="1406" spans="1:54" ht="16" x14ac:dyDescent="0.2">
      <c r="A1406" s="56">
        <v>1405</v>
      </c>
      <c r="B1406" s="56" t="s">
        <v>56</v>
      </c>
      <c r="C1406" s="56" t="s">
        <v>56</v>
      </c>
      <c r="D1406" s="56" t="s">
        <v>188</v>
      </c>
      <c r="E1406" s="56" t="s">
        <v>46</v>
      </c>
      <c r="F1406" s="56" t="s">
        <v>47</v>
      </c>
      <c r="G1406" s="56" t="s">
        <v>77</v>
      </c>
      <c r="H1406" s="56" t="s">
        <v>82</v>
      </c>
      <c r="I1406" s="56" t="s">
        <v>59</v>
      </c>
      <c r="J1406" s="56" t="s">
        <v>64</v>
      </c>
      <c r="K1406" s="56">
        <v>5</v>
      </c>
      <c r="L1406" s="56" t="s">
        <v>52</v>
      </c>
      <c r="M1406" s="56">
        <v>9.5</v>
      </c>
      <c r="N1406" s="56" t="s">
        <v>52</v>
      </c>
      <c r="O1406" s="56">
        <v>15.7</v>
      </c>
      <c r="P1406" s="56" t="s">
        <v>53</v>
      </c>
      <c r="Q1406" s="56">
        <v>10.7</v>
      </c>
      <c r="R1406" s="56" t="s">
        <v>53</v>
      </c>
      <c r="S1406" s="56">
        <v>37.6</v>
      </c>
      <c r="T1406" s="56">
        <v>517</v>
      </c>
      <c r="U1406" s="56">
        <v>17.5</v>
      </c>
      <c r="V1406" s="56">
        <v>774</v>
      </c>
      <c r="W1406" s="56">
        <v>23.6</v>
      </c>
      <c r="X1406" s="56">
        <v>712</v>
      </c>
      <c r="Y1406" s="56">
        <v>33</v>
      </c>
      <c r="Z1406" s="56" t="s">
        <v>53</v>
      </c>
      <c r="AA1406" s="56">
        <v>26.3</v>
      </c>
      <c r="AB1406" s="56">
        <v>619</v>
      </c>
      <c r="AC1406" s="56">
        <v>37.6</v>
      </c>
      <c r="AD1406" s="56" t="s">
        <v>53</v>
      </c>
      <c r="AF1406" s="56">
        <v>701</v>
      </c>
      <c r="AG1406" s="56" t="s">
        <v>2148</v>
      </c>
      <c r="AH1406" s="56">
        <v>701</v>
      </c>
      <c r="AI1406" s="56" t="s">
        <v>2148</v>
      </c>
      <c r="AJ1406" s="56">
        <v>801</v>
      </c>
      <c r="AK1406" s="56" t="s">
        <v>2148</v>
      </c>
      <c r="AL1406" s="56">
        <v>801</v>
      </c>
      <c r="AM1406" s="56" t="s">
        <v>2148</v>
      </c>
      <c r="AN1406" s="56">
        <v>517</v>
      </c>
      <c r="AP1406" s="56">
        <v>774</v>
      </c>
      <c r="AR1406" s="56">
        <v>712</v>
      </c>
      <c r="AT1406" s="56">
        <v>801</v>
      </c>
      <c r="AU1406" s="56" t="s">
        <v>2148</v>
      </c>
      <c r="AV1406" s="56">
        <v>619</v>
      </c>
      <c r="AX1406" s="56">
        <v>801</v>
      </c>
      <c r="AY1406" s="56" t="s">
        <v>2148</v>
      </c>
      <c r="AZ1406" s="56">
        <v>1300.5</v>
      </c>
      <c r="BB1406" s="56">
        <v>1300.5</v>
      </c>
    </row>
    <row r="1407" spans="1:54" ht="16" x14ac:dyDescent="0.2">
      <c r="A1407" s="56">
        <v>1406</v>
      </c>
      <c r="B1407" s="56" t="s">
        <v>56</v>
      </c>
      <c r="D1407" s="56" t="s">
        <v>1083</v>
      </c>
      <c r="E1407" s="56" t="s">
        <v>251</v>
      </c>
      <c r="F1407" s="56" t="s">
        <v>76</v>
      </c>
      <c r="G1407" s="56" t="s">
        <v>58</v>
      </c>
      <c r="H1407" s="56" t="s">
        <v>49</v>
      </c>
      <c r="I1407" s="56" t="s">
        <v>63</v>
      </c>
      <c r="J1407" s="56" t="s">
        <v>64</v>
      </c>
      <c r="K1407" s="56">
        <v>16.7</v>
      </c>
      <c r="L1407" s="56" t="s">
        <v>52</v>
      </c>
      <c r="M1407" s="56">
        <v>6.9</v>
      </c>
      <c r="N1407" s="56" t="s">
        <v>52</v>
      </c>
      <c r="O1407" s="56">
        <v>19.2</v>
      </c>
      <c r="P1407" s="56" t="s">
        <v>53</v>
      </c>
      <c r="Q1407" s="56">
        <v>1.2</v>
      </c>
      <c r="R1407" s="56" t="s">
        <v>53</v>
      </c>
      <c r="S1407" s="56">
        <v>38.4</v>
      </c>
      <c r="T1407" s="56">
        <v>514</v>
      </c>
      <c r="U1407" s="56">
        <v>28.3</v>
      </c>
      <c r="V1407" s="56">
        <v>612</v>
      </c>
      <c r="W1407" s="56">
        <v>27.9</v>
      </c>
      <c r="X1407" s="56">
        <v>642</v>
      </c>
      <c r="Y1407" s="56">
        <v>2.7</v>
      </c>
      <c r="Z1407" s="56" t="s">
        <v>53</v>
      </c>
      <c r="AA1407" s="56">
        <v>4.3</v>
      </c>
      <c r="AB1407" s="56" t="s">
        <v>53</v>
      </c>
      <c r="AC1407" s="56">
        <v>15.9</v>
      </c>
      <c r="AD1407" s="56" t="s">
        <v>53</v>
      </c>
      <c r="AF1407" s="56">
        <v>701</v>
      </c>
      <c r="AG1407" s="56" t="s">
        <v>2148</v>
      </c>
      <c r="AH1407" s="56">
        <v>701</v>
      </c>
      <c r="AI1407" s="56" t="s">
        <v>2148</v>
      </c>
      <c r="AJ1407" s="56">
        <v>801</v>
      </c>
      <c r="AK1407" s="56" t="s">
        <v>2148</v>
      </c>
      <c r="AL1407" s="56">
        <v>801</v>
      </c>
      <c r="AM1407" s="56" t="s">
        <v>2148</v>
      </c>
      <c r="AN1407" s="56">
        <v>514</v>
      </c>
      <c r="AP1407" s="56">
        <v>612</v>
      </c>
      <c r="AR1407" s="56">
        <v>642</v>
      </c>
      <c r="AT1407" s="56">
        <v>801</v>
      </c>
      <c r="AU1407" s="56" t="s">
        <v>2148</v>
      </c>
      <c r="AV1407" s="56">
        <v>801</v>
      </c>
      <c r="AW1407" s="56" t="s">
        <v>2148</v>
      </c>
      <c r="AX1407" s="56">
        <v>801</v>
      </c>
      <c r="AY1407" s="56" t="s">
        <v>2148</v>
      </c>
      <c r="AZ1407" s="56">
        <v>1300.5</v>
      </c>
    </row>
    <row r="1408" spans="1:54" ht="16" x14ac:dyDescent="0.2">
      <c r="A1408" s="56">
        <v>1407</v>
      </c>
      <c r="B1408" s="56" t="s">
        <v>56</v>
      </c>
      <c r="C1408" s="56" t="s">
        <v>56</v>
      </c>
      <c r="D1408" s="56" t="s">
        <v>798</v>
      </c>
      <c r="E1408" s="56" t="s">
        <v>291</v>
      </c>
      <c r="F1408" s="56" t="s">
        <v>170</v>
      </c>
      <c r="G1408" s="56" t="s">
        <v>84</v>
      </c>
      <c r="H1408" s="56" t="s">
        <v>82</v>
      </c>
      <c r="I1408" s="56" t="s">
        <v>50</v>
      </c>
      <c r="J1408" s="56" t="s">
        <v>64</v>
      </c>
      <c r="K1408" s="56">
        <v>11.3</v>
      </c>
      <c r="L1408" s="56" t="s">
        <v>52</v>
      </c>
      <c r="M1408" s="56">
        <v>9.1</v>
      </c>
      <c r="N1408" s="56" t="s">
        <v>52</v>
      </c>
      <c r="O1408" s="56">
        <v>4.5</v>
      </c>
      <c r="P1408" s="56" t="s">
        <v>53</v>
      </c>
      <c r="Q1408" s="56">
        <v>5.0999999999999996</v>
      </c>
      <c r="R1408" s="56" t="s">
        <v>53</v>
      </c>
      <c r="S1408" s="56">
        <v>1.3</v>
      </c>
      <c r="T1408" s="56" t="s">
        <v>53</v>
      </c>
      <c r="U1408" s="56">
        <v>8.1</v>
      </c>
      <c r="V1408" s="56" t="s">
        <v>53</v>
      </c>
      <c r="W1408" s="56">
        <v>12</v>
      </c>
      <c r="X1408" s="56" t="s">
        <v>53</v>
      </c>
      <c r="Y1408" s="56">
        <v>69.8</v>
      </c>
      <c r="Z1408" s="56">
        <v>535</v>
      </c>
      <c r="AA1408" s="56">
        <v>5.2</v>
      </c>
      <c r="AB1408" s="56" t="s">
        <v>53</v>
      </c>
      <c r="AC1408" s="56">
        <v>53</v>
      </c>
      <c r="AD1408" s="56" t="s">
        <v>238</v>
      </c>
      <c r="AF1408" s="56">
        <v>701</v>
      </c>
      <c r="AG1408" s="56" t="s">
        <v>2148</v>
      </c>
      <c r="AH1408" s="56">
        <v>701</v>
      </c>
      <c r="AI1408" s="56" t="s">
        <v>2148</v>
      </c>
      <c r="AJ1408" s="56">
        <v>801</v>
      </c>
      <c r="AK1408" s="56" t="s">
        <v>2148</v>
      </c>
      <c r="AL1408" s="56">
        <v>801</v>
      </c>
      <c r="AM1408" s="56" t="s">
        <v>2148</v>
      </c>
      <c r="AN1408" s="56">
        <v>801</v>
      </c>
      <c r="AO1408" s="56" t="s">
        <v>2148</v>
      </c>
      <c r="AP1408" s="56">
        <v>801</v>
      </c>
      <c r="AQ1408" s="56" t="s">
        <v>2148</v>
      </c>
      <c r="AR1408" s="56">
        <v>801</v>
      </c>
      <c r="AS1408" s="56" t="s">
        <v>2148</v>
      </c>
      <c r="AT1408" s="56">
        <v>535</v>
      </c>
      <c r="AV1408" s="56">
        <v>801</v>
      </c>
      <c r="AW1408" s="56" t="s">
        <v>2148</v>
      </c>
      <c r="AX1408" s="56">
        <v>646</v>
      </c>
      <c r="AY1408" s="56" t="s">
        <v>2147</v>
      </c>
      <c r="AZ1408" s="56">
        <v>1300.5</v>
      </c>
      <c r="BB1408" s="56">
        <v>1300.5</v>
      </c>
    </row>
    <row r="1409" spans="1:55" ht="16" x14ac:dyDescent="0.2">
      <c r="A1409" s="56">
        <v>1408</v>
      </c>
      <c r="B1409" s="56" t="s">
        <v>56</v>
      </c>
      <c r="D1409" s="56" t="s">
        <v>501</v>
      </c>
      <c r="E1409" s="56" t="s">
        <v>255</v>
      </c>
      <c r="F1409" s="56" t="s">
        <v>76</v>
      </c>
      <c r="G1409" s="56" t="s">
        <v>58</v>
      </c>
      <c r="H1409" s="56" t="s">
        <v>82</v>
      </c>
      <c r="I1409" s="56" t="s">
        <v>59</v>
      </c>
      <c r="J1409" s="56" t="s">
        <v>51</v>
      </c>
      <c r="K1409" s="56">
        <v>7.9</v>
      </c>
      <c r="L1409" s="56" t="s">
        <v>52</v>
      </c>
      <c r="M1409" s="56">
        <v>4.0999999999999996</v>
      </c>
      <c r="N1409" s="56" t="s">
        <v>52</v>
      </c>
      <c r="O1409" s="56">
        <v>9</v>
      </c>
      <c r="P1409" s="56" t="s">
        <v>53</v>
      </c>
      <c r="Q1409" s="56">
        <v>3.8</v>
      </c>
      <c r="R1409" s="56" t="s">
        <v>53</v>
      </c>
      <c r="S1409" s="56">
        <v>24.9</v>
      </c>
      <c r="T1409" s="56">
        <v>652</v>
      </c>
      <c r="U1409" s="56">
        <v>63.5</v>
      </c>
      <c r="V1409" s="56">
        <v>314</v>
      </c>
      <c r="W1409" s="56">
        <v>58.1</v>
      </c>
      <c r="X1409" s="56">
        <v>351</v>
      </c>
      <c r="Y1409" s="56">
        <v>15</v>
      </c>
      <c r="Z1409" s="56" t="s">
        <v>53</v>
      </c>
      <c r="AA1409" s="56">
        <v>5.4</v>
      </c>
      <c r="AB1409" s="56" t="s">
        <v>53</v>
      </c>
      <c r="AC1409" s="56">
        <v>12.1</v>
      </c>
      <c r="AD1409" s="56" t="s">
        <v>53</v>
      </c>
      <c r="AF1409" s="56">
        <v>701</v>
      </c>
      <c r="AG1409" s="56" t="s">
        <v>2148</v>
      </c>
      <c r="AH1409" s="56">
        <v>701</v>
      </c>
      <c r="AI1409" s="56" t="s">
        <v>2148</v>
      </c>
      <c r="AJ1409" s="56">
        <v>801</v>
      </c>
      <c r="AK1409" s="56" t="s">
        <v>2148</v>
      </c>
      <c r="AL1409" s="56">
        <v>801</v>
      </c>
      <c r="AM1409" s="56" t="s">
        <v>2148</v>
      </c>
      <c r="AN1409" s="56">
        <v>652</v>
      </c>
      <c r="AP1409" s="56">
        <v>314</v>
      </c>
      <c r="AR1409" s="56">
        <v>351</v>
      </c>
      <c r="AT1409" s="56">
        <v>801</v>
      </c>
      <c r="AU1409" s="56" t="s">
        <v>2148</v>
      </c>
      <c r="AV1409" s="56">
        <v>801</v>
      </c>
      <c r="AW1409" s="56" t="s">
        <v>2148</v>
      </c>
      <c r="AX1409" s="56">
        <v>801</v>
      </c>
      <c r="AY1409" s="56" t="s">
        <v>2148</v>
      </c>
      <c r="AZ1409" s="56">
        <v>1300.5</v>
      </c>
    </row>
    <row r="1410" spans="1:55" ht="16" x14ac:dyDescent="0.2">
      <c r="A1410" s="56">
        <v>1409</v>
      </c>
      <c r="B1410" s="56" t="s">
        <v>55</v>
      </c>
      <c r="C1410" s="56" t="s">
        <v>55</v>
      </c>
      <c r="D1410" s="56" t="s">
        <v>543</v>
      </c>
      <c r="E1410" s="56" t="s">
        <v>233</v>
      </c>
      <c r="F1410" s="56" t="s">
        <v>76</v>
      </c>
      <c r="G1410" s="56" t="s">
        <v>84</v>
      </c>
      <c r="H1410" s="56" t="s">
        <v>82</v>
      </c>
      <c r="I1410" s="56" t="s">
        <v>59</v>
      </c>
      <c r="J1410" s="56" t="s">
        <v>64</v>
      </c>
      <c r="K1410" s="56">
        <v>8.3000000000000007</v>
      </c>
      <c r="L1410" s="56" t="s">
        <v>52</v>
      </c>
      <c r="M1410" s="56">
        <v>8</v>
      </c>
      <c r="N1410" s="56" t="s">
        <v>52</v>
      </c>
      <c r="O1410" s="56">
        <v>5.6</v>
      </c>
      <c r="P1410" s="56" t="s">
        <v>53</v>
      </c>
      <c r="Q1410" s="56">
        <v>6.1</v>
      </c>
      <c r="R1410" s="56" t="s">
        <v>53</v>
      </c>
      <c r="S1410" s="56">
        <v>2.2000000000000002</v>
      </c>
      <c r="T1410" s="56" t="s">
        <v>53</v>
      </c>
      <c r="U1410" s="56">
        <v>6</v>
      </c>
      <c r="V1410" s="56" t="s">
        <v>53</v>
      </c>
      <c r="W1410" s="56">
        <v>11.4</v>
      </c>
      <c r="X1410" s="56" t="s">
        <v>53</v>
      </c>
      <c r="Y1410" s="56">
        <v>47.6</v>
      </c>
      <c r="Z1410" s="56" t="s">
        <v>53</v>
      </c>
      <c r="AA1410" s="56">
        <v>2.4</v>
      </c>
      <c r="AB1410" s="56" t="s">
        <v>53</v>
      </c>
      <c r="AC1410" s="56">
        <v>22.1</v>
      </c>
      <c r="AD1410" s="56" t="s">
        <v>53</v>
      </c>
      <c r="AF1410" s="56">
        <v>701</v>
      </c>
      <c r="AG1410" s="56" t="s">
        <v>2148</v>
      </c>
      <c r="AH1410" s="56">
        <v>701</v>
      </c>
      <c r="AI1410" s="56" t="s">
        <v>2148</v>
      </c>
      <c r="AJ1410" s="56">
        <v>801</v>
      </c>
      <c r="AK1410" s="56" t="s">
        <v>2148</v>
      </c>
      <c r="AL1410" s="56">
        <v>801</v>
      </c>
      <c r="AM1410" s="56" t="s">
        <v>2148</v>
      </c>
      <c r="AN1410" s="56">
        <v>801</v>
      </c>
      <c r="AO1410" s="56" t="s">
        <v>2148</v>
      </c>
      <c r="AP1410" s="56">
        <v>801</v>
      </c>
      <c r="AQ1410" s="56" t="s">
        <v>2148</v>
      </c>
      <c r="AR1410" s="56">
        <v>801</v>
      </c>
      <c r="AS1410" s="56" t="s">
        <v>2148</v>
      </c>
      <c r="AT1410" s="56">
        <v>801</v>
      </c>
      <c r="AU1410" s="56" t="s">
        <v>2148</v>
      </c>
      <c r="AV1410" s="56">
        <v>801</v>
      </c>
      <c r="AW1410" s="56" t="s">
        <v>2148</v>
      </c>
      <c r="AX1410" s="56">
        <v>801</v>
      </c>
      <c r="AY1410" s="56" t="s">
        <v>2148</v>
      </c>
      <c r="AZ1410" s="56">
        <v>1401</v>
      </c>
      <c r="BA1410" s="56" t="s">
        <v>2148</v>
      </c>
      <c r="BB1410" s="56">
        <v>1401</v>
      </c>
      <c r="BC1410" s="56" t="s">
        <v>2148</v>
      </c>
    </row>
    <row r="1411" spans="1:55" ht="16" x14ac:dyDescent="0.2">
      <c r="A1411" s="56">
        <v>1410</v>
      </c>
      <c r="B1411" s="56" t="s">
        <v>55</v>
      </c>
      <c r="D1411" s="56" t="s">
        <v>544</v>
      </c>
      <c r="E1411" s="56" t="s">
        <v>340</v>
      </c>
      <c r="F1411" s="56" t="s">
        <v>76</v>
      </c>
      <c r="G1411" s="56" t="s">
        <v>58</v>
      </c>
      <c r="H1411" s="56" t="s">
        <v>62</v>
      </c>
      <c r="I1411" s="56" t="s">
        <v>50</v>
      </c>
      <c r="J1411" s="56" t="s">
        <v>51</v>
      </c>
      <c r="K1411" s="56">
        <v>8.3000000000000007</v>
      </c>
      <c r="L1411" s="56" t="s">
        <v>52</v>
      </c>
      <c r="M1411" s="56">
        <v>8.5</v>
      </c>
      <c r="N1411" s="56" t="s">
        <v>52</v>
      </c>
      <c r="O1411" s="56">
        <v>9</v>
      </c>
      <c r="P1411" s="56" t="s">
        <v>53</v>
      </c>
      <c r="Q1411" s="56">
        <v>4.4000000000000004</v>
      </c>
      <c r="R1411" s="56" t="s">
        <v>53</v>
      </c>
      <c r="S1411" s="56">
        <v>5.4</v>
      </c>
      <c r="T1411" s="56" t="s">
        <v>53</v>
      </c>
      <c r="U1411" s="56">
        <v>17.7</v>
      </c>
      <c r="V1411" s="56">
        <v>770</v>
      </c>
      <c r="W1411" s="56">
        <v>18.5</v>
      </c>
      <c r="X1411" s="56">
        <v>788</v>
      </c>
      <c r="Y1411" s="56">
        <v>7.9</v>
      </c>
      <c r="Z1411" s="56" t="s">
        <v>53</v>
      </c>
      <c r="AA1411" s="56">
        <v>4.5999999999999996</v>
      </c>
      <c r="AB1411" s="56" t="s">
        <v>53</v>
      </c>
      <c r="AC1411" s="56">
        <v>30.3</v>
      </c>
      <c r="AD1411" s="56" t="s">
        <v>53</v>
      </c>
      <c r="AF1411" s="56">
        <v>701</v>
      </c>
      <c r="AG1411" s="56" t="s">
        <v>2148</v>
      </c>
      <c r="AH1411" s="56">
        <v>701</v>
      </c>
      <c r="AI1411" s="56" t="s">
        <v>2148</v>
      </c>
      <c r="AJ1411" s="56">
        <v>801</v>
      </c>
      <c r="AK1411" s="56" t="s">
        <v>2148</v>
      </c>
      <c r="AL1411" s="56">
        <v>801</v>
      </c>
      <c r="AM1411" s="56" t="s">
        <v>2148</v>
      </c>
      <c r="AN1411" s="56">
        <v>801</v>
      </c>
      <c r="AO1411" s="56" t="s">
        <v>2148</v>
      </c>
      <c r="AP1411" s="56">
        <v>770</v>
      </c>
      <c r="AR1411" s="56">
        <v>788</v>
      </c>
      <c r="AT1411" s="56">
        <v>801</v>
      </c>
      <c r="AU1411" s="56" t="s">
        <v>2148</v>
      </c>
      <c r="AV1411" s="56">
        <v>801</v>
      </c>
      <c r="AW1411" s="56" t="s">
        <v>2148</v>
      </c>
      <c r="AX1411" s="56">
        <v>801</v>
      </c>
      <c r="AY1411" s="56" t="s">
        <v>2148</v>
      </c>
      <c r="AZ1411" s="56">
        <v>1401</v>
      </c>
      <c r="BA1411" s="56" t="s">
        <v>2148</v>
      </c>
    </row>
    <row r="1412" spans="1:55" ht="16" x14ac:dyDescent="0.2">
      <c r="A1412" s="56">
        <v>1411</v>
      </c>
      <c r="B1412" s="56" t="s">
        <v>55</v>
      </c>
      <c r="C1412" s="56" t="s">
        <v>56</v>
      </c>
      <c r="D1412" s="56" t="s">
        <v>297</v>
      </c>
      <c r="E1412" s="56" t="s">
        <v>233</v>
      </c>
      <c r="F1412" s="56" t="s">
        <v>76</v>
      </c>
      <c r="G1412" s="56" t="s">
        <v>77</v>
      </c>
      <c r="H1412" s="56" t="s">
        <v>88</v>
      </c>
      <c r="I1412" s="56" t="s">
        <v>50</v>
      </c>
      <c r="J1412" s="56" t="s">
        <v>64</v>
      </c>
      <c r="K1412" s="56">
        <v>6.2</v>
      </c>
      <c r="L1412" s="56" t="s">
        <v>52</v>
      </c>
      <c r="M1412" s="56">
        <v>8.4</v>
      </c>
      <c r="N1412" s="56" t="s">
        <v>52</v>
      </c>
      <c r="O1412" s="56">
        <v>17.5</v>
      </c>
      <c r="P1412" s="56" t="s">
        <v>53</v>
      </c>
      <c r="Q1412" s="56">
        <v>5.0999999999999996</v>
      </c>
      <c r="R1412" s="56" t="s">
        <v>53</v>
      </c>
      <c r="S1412" s="56">
        <v>2.2000000000000002</v>
      </c>
      <c r="T1412" s="56" t="s">
        <v>53</v>
      </c>
      <c r="U1412" s="56">
        <v>5.3</v>
      </c>
      <c r="V1412" s="56" t="s">
        <v>53</v>
      </c>
      <c r="W1412" s="56">
        <v>4.2</v>
      </c>
      <c r="X1412" s="56" t="s">
        <v>53</v>
      </c>
      <c r="Y1412" s="56">
        <v>24.9</v>
      </c>
      <c r="Z1412" s="56" t="s">
        <v>53</v>
      </c>
      <c r="AA1412" s="56">
        <v>22.3</v>
      </c>
      <c r="AB1412" s="56">
        <v>691</v>
      </c>
      <c r="AC1412" s="56">
        <v>22.3</v>
      </c>
      <c r="AD1412" s="56" t="s">
        <v>53</v>
      </c>
      <c r="AF1412" s="56">
        <v>701</v>
      </c>
      <c r="AG1412" s="56" t="s">
        <v>2148</v>
      </c>
      <c r="AH1412" s="56">
        <v>701</v>
      </c>
      <c r="AI1412" s="56" t="s">
        <v>2148</v>
      </c>
      <c r="AJ1412" s="56">
        <v>801</v>
      </c>
      <c r="AK1412" s="56" t="s">
        <v>2148</v>
      </c>
      <c r="AL1412" s="56">
        <v>801</v>
      </c>
      <c r="AM1412" s="56" t="s">
        <v>2148</v>
      </c>
      <c r="AN1412" s="56">
        <v>801</v>
      </c>
      <c r="AO1412" s="56" t="s">
        <v>2148</v>
      </c>
      <c r="AP1412" s="56">
        <v>801</v>
      </c>
      <c r="AQ1412" s="56" t="s">
        <v>2148</v>
      </c>
      <c r="AR1412" s="56">
        <v>801</v>
      </c>
      <c r="AS1412" s="56" t="s">
        <v>2148</v>
      </c>
      <c r="AT1412" s="56">
        <v>801</v>
      </c>
      <c r="AU1412" s="56" t="s">
        <v>2148</v>
      </c>
      <c r="AV1412" s="56">
        <v>691</v>
      </c>
      <c r="AX1412" s="56">
        <v>801</v>
      </c>
      <c r="AY1412" s="56" t="s">
        <v>2148</v>
      </c>
      <c r="AZ1412" s="56">
        <v>1401</v>
      </c>
      <c r="BA1412" s="56" t="s">
        <v>2148</v>
      </c>
      <c r="BB1412" s="56">
        <v>1300.5</v>
      </c>
    </row>
    <row r="1413" spans="1:55" ht="16" x14ac:dyDescent="0.2">
      <c r="A1413" s="56">
        <v>1412</v>
      </c>
      <c r="B1413" s="56" t="s">
        <v>55</v>
      </c>
      <c r="C1413" s="56" t="s">
        <v>56</v>
      </c>
      <c r="D1413" s="56" t="s">
        <v>404</v>
      </c>
      <c r="E1413" s="56" t="s">
        <v>91</v>
      </c>
      <c r="F1413" s="56" t="s">
        <v>76</v>
      </c>
      <c r="G1413" s="56" t="s">
        <v>77</v>
      </c>
      <c r="H1413" s="56" t="s">
        <v>62</v>
      </c>
      <c r="I1413" s="56" t="s">
        <v>59</v>
      </c>
      <c r="J1413" s="56" t="s">
        <v>51</v>
      </c>
      <c r="K1413" s="56">
        <v>7.1</v>
      </c>
      <c r="L1413" s="56" t="s">
        <v>52</v>
      </c>
      <c r="M1413" s="56">
        <v>16.8</v>
      </c>
      <c r="N1413" s="56" t="s">
        <v>52</v>
      </c>
      <c r="O1413" s="56">
        <v>7.4</v>
      </c>
      <c r="P1413" s="56" t="s">
        <v>53</v>
      </c>
      <c r="Q1413" s="56">
        <v>2.5</v>
      </c>
      <c r="R1413" s="56" t="s">
        <v>53</v>
      </c>
      <c r="S1413" s="56">
        <v>20.3</v>
      </c>
      <c r="T1413" s="56">
        <v>707</v>
      </c>
      <c r="U1413" s="56">
        <v>4.5</v>
      </c>
      <c r="V1413" s="56" t="s">
        <v>53</v>
      </c>
      <c r="W1413" s="56">
        <v>3.6</v>
      </c>
      <c r="X1413" s="56" t="s">
        <v>53</v>
      </c>
      <c r="Y1413" s="56">
        <v>9.5</v>
      </c>
      <c r="Z1413" s="56" t="s">
        <v>53</v>
      </c>
      <c r="AA1413" s="56">
        <v>14.5</v>
      </c>
      <c r="AB1413" s="56" t="s">
        <v>53</v>
      </c>
      <c r="AC1413" s="56">
        <v>9.6</v>
      </c>
      <c r="AD1413" s="56" t="s">
        <v>53</v>
      </c>
      <c r="AF1413" s="56">
        <v>701</v>
      </c>
      <c r="AG1413" s="56" t="s">
        <v>2148</v>
      </c>
      <c r="AH1413" s="56">
        <v>701</v>
      </c>
      <c r="AI1413" s="56" t="s">
        <v>2148</v>
      </c>
      <c r="AJ1413" s="56">
        <v>801</v>
      </c>
      <c r="AK1413" s="56" t="s">
        <v>2148</v>
      </c>
      <c r="AL1413" s="56">
        <v>801</v>
      </c>
      <c r="AM1413" s="56" t="s">
        <v>2148</v>
      </c>
      <c r="AN1413" s="56">
        <v>707</v>
      </c>
      <c r="AP1413" s="56">
        <v>801</v>
      </c>
      <c r="AQ1413" s="56" t="s">
        <v>2148</v>
      </c>
      <c r="AR1413" s="56">
        <v>801</v>
      </c>
      <c r="AS1413" s="56" t="s">
        <v>2148</v>
      </c>
      <c r="AT1413" s="56">
        <v>801</v>
      </c>
      <c r="AU1413" s="56" t="s">
        <v>2148</v>
      </c>
      <c r="AV1413" s="56">
        <v>801</v>
      </c>
      <c r="AW1413" s="56" t="s">
        <v>2148</v>
      </c>
      <c r="AX1413" s="56">
        <v>801</v>
      </c>
      <c r="AY1413" s="56" t="s">
        <v>2148</v>
      </c>
      <c r="AZ1413" s="56">
        <v>1401</v>
      </c>
      <c r="BA1413" s="56" t="s">
        <v>2148</v>
      </c>
      <c r="BB1413" s="56">
        <v>1300.5</v>
      </c>
    </row>
    <row r="1414" spans="1:55" ht="16" x14ac:dyDescent="0.2">
      <c r="A1414" s="56">
        <v>1413</v>
      </c>
      <c r="B1414" s="56" t="s">
        <v>55</v>
      </c>
      <c r="D1414" s="56" t="s">
        <v>405</v>
      </c>
      <c r="E1414" s="56" t="s">
        <v>291</v>
      </c>
      <c r="F1414" s="56" t="s">
        <v>170</v>
      </c>
      <c r="G1414" s="56" t="s">
        <v>77</v>
      </c>
      <c r="H1414" s="56" t="s">
        <v>82</v>
      </c>
      <c r="I1414" s="56" t="s">
        <v>59</v>
      </c>
      <c r="J1414" s="56" t="s">
        <v>64</v>
      </c>
      <c r="K1414" s="56">
        <v>7.1</v>
      </c>
      <c r="L1414" s="56" t="s">
        <v>52</v>
      </c>
      <c r="M1414" s="56">
        <v>2.2000000000000002</v>
      </c>
      <c r="N1414" s="56" t="s">
        <v>52</v>
      </c>
      <c r="O1414" s="56">
        <v>11.8</v>
      </c>
      <c r="P1414" s="56" t="s">
        <v>53</v>
      </c>
      <c r="Q1414" s="56">
        <v>6.4</v>
      </c>
      <c r="R1414" s="56" t="s">
        <v>53</v>
      </c>
      <c r="S1414" s="56">
        <v>1.1000000000000001</v>
      </c>
      <c r="T1414" s="56" t="s">
        <v>53</v>
      </c>
      <c r="U1414" s="56">
        <v>1.8</v>
      </c>
      <c r="V1414" s="56" t="s">
        <v>53</v>
      </c>
      <c r="W1414" s="56">
        <v>6.1</v>
      </c>
      <c r="X1414" s="56" t="s">
        <v>53</v>
      </c>
      <c r="Y1414" s="56">
        <v>53.9</v>
      </c>
      <c r="Z1414" s="56">
        <v>784</v>
      </c>
      <c r="AA1414" s="56">
        <v>2.9</v>
      </c>
      <c r="AB1414" s="56" t="s">
        <v>53</v>
      </c>
      <c r="AC1414" s="56">
        <v>40</v>
      </c>
      <c r="AD1414" s="56" t="s">
        <v>53</v>
      </c>
      <c r="AF1414" s="56">
        <v>701</v>
      </c>
      <c r="AG1414" s="56" t="s">
        <v>2148</v>
      </c>
      <c r="AH1414" s="56">
        <v>701</v>
      </c>
      <c r="AI1414" s="56" t="s">
        <v>2148</v>
      </c>
      <c r="AJ1414" s="56">
        <v>801</v>
      </c>
      <c r="AK1414" s="56" t="s">
        <v>2148</v>
      </c>
      <c r="AL1414" s="56">
        <v>801</v>
      </c>
      <c r="AM1414" s="56" t="s">
        <v>2148</v>
      </c>
      <c r="AN1414" s="56">
        <v>801</v>
      </c>
      <c r="AO1414" s="56" t="s">
        <v>2148</v>
      </c>
      <c r="AP1414" s="56">
        <v>801</v>
      </c>
      <c r="AQ1414" s="56" t="s">
        <v>2148</v>
      </c>
      <c r="AR1414" s="56">
        <v>801</v>
      </c>
      <c r="AS1414" s="56" t="s">
        <v>2148</v>
      </c>
      <c r="AT1414" s="56">
        <v>784</v>
      </c>
      <c r="AV1414" s="56">
        <v>801</v>
      </c>
      <c r="AW1414" s="56" t="s">
        <v>2148</v>
      </c>
      <c r="AX1414" s="56">
        <v>801</v>
      </c>
      <c r="AY1414" s="56" t="s">
        <v>2148</v>
      </c>
      <c r="AZ1414" s="56">
        <v>1401</v>
      </c>
      <c r="BA1414" s="56" t="s">
        <v>2148</v>
      </c>
    </row>
    <row r="1415" spans="1:55" ht="16" x14ac:dyDescent="0.2">
      <c r="A1415" s="56">
        <v>1414</v>
      </c>
      <c r="B1415" s="56" t="s">
        <v>55</v>
      </c>
      <c r="C1415" s="56" t="s">
        <v>56</v>
      </c>
      <c r="D1415" s="56" t="s">
        <v>785</v>
      </c>
      <c r="E1415" s="56" t="s">
        <v>574</v>
      </c>
      <c r="F1415" s="56" t="s">
        <v>76</v>
      </c>
      <c r="G1415" s="56" t="s">
        <v>58</v>
      </c>
      <c r="H1415" s="56" t="s">
        <v>62</v>
      </c>
      <c r="I1415" s="56" t="s">
        <v>59</v>
      </c>
      <c r="J1415" s="56" t="s">
        <v>103</v>
      </c>
      <c r="K1415" s="56">
        <v>11.1</v>
      </c>
      <c r="L1415" s="56" t="s">
        <v>52</v>
      </c>
      <c r="M1415" s="56">
        <v>10.7</v>
      </c>
      <c r="N1415" s="56" t="s">
        <v>52</v>
      </c>
      <c r="O1415" s="56">
        <v>10.5</v>
      </c>
      <c r="P1415" s="56" t="s">
        <v>53</v>
      </c>
      <c r="Q1415" s="56">
        <v>2</v>
      </c>
      <c r="R1415" s="56" t="s">
        <v>53</v>
      </c>
      <c r="S1415" s="56">
        <v>9.8000000000000007</v>
      </c>
      <c r="T1415" s="56" t="s">
        <v>53</v>
      </c>
      <c r="U1415" s="56">
        <v>1.7</v>
      </c>
      <c r="V1415" s="56" t="s">
        <v>53</v>
      </c>
      <c r="W1415" s="56">
        <v>6.1</v>
      </c>
      <c r="X1415" s="56" t="s">
        <v>53</v>
      </c>
      <c r="Y1415" s="56">
        <v>7.4</v>
      </c>
      <c r="Z1415" s="56" t="s">
        <v>53</v>
      </c>
      <c r="AA1415" s="56">
        <v>22.6</v>
      </c>
      <c r="AB1415" s="56">
        <v>678</v>
      </c>
      <c r="AC1415" s="56">
        <v>30.2</v>
      </c>
      <c r="AD1415" s="56" t="s">
        <v>53</v>
      </c>
      <c r="AF1415" s="56">
        <v>701</v>
      </c>
      <c r="AG1415" s="56" t="s">
        <v>2148</v>
      </c>
      <c r="AH1415" s="56">
        <v>701</v>
      </c>
      <c r="AI1415" s="56" t="s">
        <v>2148</v>
      </c>
      <c r="AJ1415" s="56">
        <v>801</v>
      </c>
      <c r="AK1415" s="56" t="s">
        <v>2148</v>
      </c>
      <c r="AL1415" s="56">
        <v>801</v>
      </c>
      <c r="AM1415" s="56" t="s">
        <v>2148</v>
      </c>
      <c r="AN1415" s="56">
        <v>801</v>
      </c>
      <c r="AO1415" s="56" t="s">
        <v>2148</v>
      </c>
      <c r="AP1415" s="56">
        <v>801</v>
      </c>
      <c r="AQ1415" s="56" t="s">
        <v>2148</v>
      </c>
      <c r="AR1415" s="56">
        <v>801</v>
      </c>
      <c r="AS1415" s="56" t="s">
        <v>2148</v>
      </c>
      <c r="AT1415" s="56">
        <v>801</v>
      </c>
      <c r="AU1415" s="56" t="s">
        <v>2148</v>
      </c>
      <c r="AV1415" s="56">
        <v>678</v>
      </c>
      <c r="AX1415" s="56">
        <v>801</v>
      </c>
      <c r="AY1415" s="56" t="s">
        <v>2148</v>
      </c>
      <c r="AZ1415" s="56">
        <v>1401</v>
      </c>
      <c r="BA1415" s="56" t="s">
        <v>2148</v>
      </c>
      <c r="BB1415" s="56">
        <v>1300.5</v>
      </c>
    </row>
    <row r="1416" spans="1:55" ht="16" x14ac:dyDescent="0.2">
      <c r="A1416" s="56">
        <v>1415</v>
      </c>
      <c r="B1416" s="56" t="s">
        <v>55</v>
      </c>
      <c r="C1416" s="56" t="s">
        <v>56</v>
      </c>
      <c r="D1416" s="56" t="s">
        <v>362</v>
      </c>
      <c r="E1416" s="56" t="s">
        <v>363</v>
      </c>
      <c r="F1416" s="56" t="s">
        <v>69</v>
      </c>
      <c r="G1416" s="56" t="s">
        <v>58</v>
      </c>
      <c r="H1416" s="56" t="s">
        <v>49</v>
      </c>
      <c r="I1416" s="56" t="s">
        <v>59</v>
      </c>
      <c r="J1416" s="56" t="s">
        <v>64</v>
      </c>
      <c r="K1416" s="56">
        <v>6.7</v>
      </c>
      <c r="L1416" s="56" t="s">
        <v>52</v>
      </c>
      <c r="M1416" s="56">
        <v>23.4</v>
      </c>
      <c r="N1416" s="56">
        <v>573</v>
      </c>
      <c r="O1416" s="56">
        <v>26.1</v>
      </c>
      <c r="P1416" s="56">
        <v>716</v>
      </c>
      <c r="Q1416" s="56">
        <v>1.4</v>
      </c>
      <c r="R1416" s="56" t="s">
        <v>53</v>
      </c>
      <c r="S1416" s="56">
        <v>2.6</v>
      </c>
      <c r="T1416" s="56" t="s">
        <v>53</v>
      </c>
      <c r="U1416" s="56">
        <v>17.600000000000001</v>
      </c>
      <c r="V1416" s="56">
        <v>772</v>
      </c>
      <c r="W1416" s="56">
        <v>20.399999999999999</v>
      </c>
      <c r="X1416" s="56">
        <v>754</v>
      </c>
      <c r="Y1416" s="56">
        <v>7.2</v>
      </c>
      <c r="Z1416" s="56" t="s">
        <v>53</v>
      </c>
      <c r="AA1416" s="56">
        <v>7.5</v>
      </c>
      <c r="AB1416" s="56" t="s">
        <v>53</v>
      </c>
      <c r="AF1416" s="56">
        <v>701</v>
      </c>
      <c r="AG1416" s="56" t="s">
        <v>2148</v>
      </c>
      <c r="AH1416" s="56">
        <v>573</v>
      </c>
      <c r="AJ1416" s="56">
        <v>716</v>
      </c>
      <c r="AL1416" s="56">
        <v>801</v>
      </c>
      <c r="AM1416" s="56" t="s">
        <v>2148</v>
      </c>
      <c r="AN1416" s="56">
        <v>801</v>
      </c>
      <c r="AO1416" s="56" t="s">
        <v>2148</v>
      </c>
      <c r="AP1416" s="56">
        <v>772</v>
      </c>
      <c r="AR1416" s="56">
        <v>754</v>
      </c>
      <c r="AT1416" s="56">
        <v>801</v>
      </c>
      <c r="AU1416" s="56" t="s">
        <v>2148</v>
      </c>
      <c r="AV1416" s="56">
        <v>801</v>
      </c>
      <c r="AW1416" s="56" t="s">
        <v>2148</v>
      </c>
      <c r="AZ1416" s="56">
        <v>1401</v>
      </c>
      <c r="BA1416" s="56" t="s">
        <v>2148</v>
      </c>
      <c r="BB1416" s="56">
        <v>1300.5</v>
      </c>
    </row>
    <row r="1417" spans="1:55" ht="16" x14ac:dyDescent="0.2">
      <c r="A1417" s="56">
        <v>1416</v>
      </c>
      <c r="B1417" s="56" t="s">
        <v>55</v>
      </c>
      <c r="C1417" s="56" t="s">
        <v>56</v>
      </c>
      <c r="D1417" s="56" t="s">
        <v>81</v>
      </c>
      <c r="E1417" s="56" t="s">
        <v>68</v>
      </c>
      <c r="F1417" s="56" t="s">
        <v>69</v>
      </c>
      <c r="G1417" s="56" t="s">
        <v>77</v>
      </c>
      <c r="H1417" s="56" t="s">
        <v>82</v>
      </c>
      <c r="I1417" s="56" t="s">
        <v>59</v>
      </c>
      <c r="J1417" s="56" t="s">
        <v>64</v>
      </c>
      <c r="K1417" s="56">
        <v>3.1</v>
      </c>
      <c r="L1417" s="56" t="s">
        <v>52</v>
      </c>
      <c r="M1417" s="56">
        <v>1.9</v>
      </c>
      <c r="N1417" s="56" t="s">
        <v>52</v>
      </c>
      <c r="O1417" s="56">
        <v>17.5</v>
      </c>
      <c r="P1417" s="56" t="s">
        <v>53</v>
      </c>
      <c r="Q1417" s="56">
        <v>2.8</v>
      </c>
      <c r="R1417" s="56" t="s">
        <v>53</v>
      </c>
      <c r="S1417" s="56">
        <v>1.9</v>
      </c>
      <c r="T1417" s="56" t="s">
        <v>53</v>
      </c>
      <c r="U1417" s="56">
        <v>70.3</v>
      </c>
      <c r="V1417" s="56">
        <v>276</v>
      </c>
      <c r="W1417" s="56">
        <v>73.2</v>
      </c>
      <c r="X1417" s="56">
        <v>247</v>
      </c>
      <c r="Y1417" s="56">
        <v>14.1</v>
      </c>
      <c r="Z1417" s="56" t="s">
        <v>53</v>
      </c>
      <c r="AA1417" s="56">
        <v>2.1</v>
      </c>
      <c r="AB1417" s="56" t="s">
        <v>53</v>
      </c>
      <c r="AC1417" s="56">
        <v>22.7</v>
      </c>
      <c r="AD1417" s="56" t="s">
        <v>53</v>
      </c>
      <c r="AF1417" s="56">
        <v>701</v>
      </c>
      <c r="AG1417" s="56" t="s">
        <v>2148</v>
      </c>
      <c r="AH1417" s="56">
        <v>701</v>
      </c>
      <c r="AI1417" s="56" t="s">
        <v>2148</v>
      </c>
      <c r="AJ1417" s="56">
        <v>801</v>
      </c>
      <c r="AK1417" s="56" t="s">
        <v>2148</v>
      </c>
      <c r="AL1417" s="56">
        <v>801</v>
      </c>
      <c r="AM1417" s="56" t="s">
        <v>2148</v>
      </c>
      <c r="AN1417" s="56">
        <v>801</v>
      </c>
      <c r="AO1417" s="56" t="s">
        <v>2148</v>
      </c>
      <c r="AP1417" s="56">
        <v>276</v>
      </c>
      <c r="AR1417" s="56">
        <v>247</v>
      </c>
      <c r="AT1417" s="56">
        <v>801</v>
      </c>
      <c r="AU1417" s="56" t="s">
        <v>2148</v>
      </c>
      <c r="AV1417" s="56">
        <v>801</v>
      </c>
      <c r="AW1417" s="56" t="s">
        <v>2148</v>
      </c>
      <c r="AX1417" s="56">
        <v>801</v>
      </c>
      <c r="AY1417" s="56" t="s">
        <v>2148</v>
      </c>
      <c r="AZ1417" s="56">
        <v>1401</v>
      </c>
      <c r="BA1417" s="56" t="s">
        <v>2148</v>
      </c>
      <c r="BB1417" s="56">
        <v>1300.5</v>
      </c>
    </row>
    <row r="1418" spans="1:55" ht="16" x14ac:dyDescent="0.2">
      <c r="A1418" s="56">
        <v>1417</v>
      </c>
      <c r="B1418" s="56" t="s">
        <v>55</v>
      </c>
      <c r="D1418" s="56" t="s">
        <v>298</v>
      </c>
      <c r="E1418" s="56" t="s">
        <v>291</v>
      </c>
      <c r="F1418" s="56" t="s">
        <v>170</v>
      </c>
      <c r="G1418" s="56" t="s">
        <v>84</v>
      </c>
      <c r="H1418" s="56" t="s">
        <v>82</v>
      </c>
      <c r="I1418" s="56" t="s">
        <v>59</v>
      </c>
      <c r="J1418" s="56" t="s">
        <v>64</v>
      </c>
      <c r="K1418" s="56">
        <v>6.2</v>
      </c>
      <c r="L1418" s="56" t="s">
        <v>52</v>
      </c>
      <c r="M1418" s="56">
        <v>4.4000000000000004</v>
      </c>
      <c r="N1418" s="56" t="s">
        <v>52</v>
      </c>
      <c r="O1418" s="56">
        <v>8.1999999999999993</v>
      </c>
      <c r="P1418" s="56" t="s">
        <v>53</v>
      </c>
      <c r="Q1418" s="56">
        <v>4.2</v>
      </c>
      <c r="R1418" s="56" t="s">
        <v>53</v>
      </c>
      <c r="S1418" s="56">
        <v>1</v>
      </c>
      <c r="T1418" s="56" t="s">
        <v>53</v>
      </c>
      <c r="U1418" s="56">
        <v>2.4</v>
      </c>
      <c r="V1418" s="56" t="s">
        <v>53</v>
      </c>
      <c r="W1418" s="56">
        <v>6.7</v>
      </c>
      <c r="X1418" s="56" t="s">
        <v>53</v>
      </c>
      <c r="Y1418" s="56">
        <v>59.7</v>
      </c>
      <c r="Z1418" s="56">
        <v>699</v>
      </c>
      <c r="AA1418" s="56">
        <v>2.9</v>
      </c>
      <c r="AB1418" s="56" t="s">
        <v>53</v>
      </c>
      <c r="AC1418" s="56">
        <v>36.1</v>
      </c>
      <c r="AD1418" s="56" t="s">
        <v>53</v>
      </c>
      <c r="AF1418" s="56">
        <v>701</v>
      </c>
      <c r="AG1418" s="56" t="s">
        <v>2148</v>
      </c>
      <c r="AH1418" s="56">
        <v>701</v>
      </c>
      <c r="AI1418" s="56" t="s">
        <v>2148</v>
      </c>
      <c r="AJ1418" s="56">
        <v>801</v>
      </c>
      <c r="AK1418" s="56" t="s">
        <v>2148</v>
      </c>
      <c r="AL1418" s="56">
        <v>801</v>
      </c>
      <c r="AM1418" s="56" t="s">
        <v>2148</v>
      </c>
      <c r="AN1418" s="56">
        <v>801</v>
      </c>
      <c r="AO1418" s="56" t="s">
        <v>2148</v>
      </c>
      <c r="AP1418" s="56">
        <v>801</v>
      </c>
      <c r="AQ1418" s="56" t="s">
        <v>2148</v>
      </c>
      <c r="AR1418" s="56">
        <v>801</v>
      </c>
      <c r="AS1418" s="56" t="s">
        <v>2148</v>
      </c>
      <c r="AT1418" s="56">
        <v>699</v>
      </c>
      <c r="AV1418" s="56">
        <v>801</v>
      </c>
      <c r="AW1418" s="56" t="s">
        <v>2148</v>
      </c>
      <c r="AX1418" s="56">
        <v>801</v>
      </c>
      <c r="AY1418" s="56" t="s">
        <v>2148</v>
      </c>
      <c r="AZ1418" s="56">
        <v>1401</v>
      </c>
      <c r="BA1418" s="56" t="s">
        <v>2148</v>
      </c>
    </row>
    <row r="1419" spans="1:55" ht="16" x14ac:dyDescent="0.2">
      <c r="A1419" s="56">
        <v>1418</v>
      </c>
      <c r="B1419" s="56" t="s">
        <v>55</v>
      </c>
      <c r="C1419" s="56" t="s">
        <v>56</v>
      </c>
      <c r="D1419" s="56" t="s">
        <v>113</v>
      </c>
      <c r="E1419" s="56" t="s">
        <v>46</v>
      </c>
      <c r="F1419" s="56" t="s">
        <v>47</v>
      </c>
      <c r="G1419" s="56" t="s">
        <v>77</v>
      </c>
      <c r="H1419" s="56" t="s">
        <v>82</v>
      </c>
      <c r="I1419" s="56" t="s">
        <v>59</v>
      </c>
      <c r="J1419" s="56" t="s">
        <v>64</v>
      </c>
      <c r="K1419" s="56">
        <v>3.6</v>
      </c>
      <c r="L1419" s="56" t="s">
        <v>52</v>
      </c>
      <c r="M1419" s="56">
        <v>5</v>
      </c>
      <c r="N1419" s="56" t="s">
        <v>52</v>
      </c>
      <c r="O1419" s="56">
        <v>11.5</v>
      </c>
      <c r="P1419" s="56" t="s">
        <v>53</v>
      </c>
      <c r="Q1419" s="56">
        <v>11.2</v>
      </c>
      <c r="R1419" s="56" t="s">
        <v>53</v>
      </c>
      <c r="S1419" s="56">
        <v>4.8</v>
      </c>
      <c r="T1419" s="56" t="s">
        <v>53</v>
      </c>
      <c r="U1419" s="56">
        <v>23.4</v>
      </c>
      <c r="V1419" s="56">
        <v>684</v>
      </c>
      <c r="W1419" s="56">
        <v>17.600000000000001</v>
      </c>
      <c r="X1419" s="56" t="s">
        <v>53</v>
      </c>
      <c r="Y1419" s="56">
        <v>26.2</v>
      </c>
      <c r="Z1419" s="56" t="s">
        <v>53</v>
      </c>
      <c r="AA1419" s="56">
        <v>15</v>
      </c>
      <c r="AB1419" s="56" t="s">
        <v>53</v>
      </c>
      <c r="AC1419" s="56">
        <v>29.2</v>
      </c>
      <c r="AD1419" s="56" t="s">
        <v>53</v>
      </c>
      <c r="AF1419" s="56">
        <v>701</v>
      </c>
      <c r="AG1419" s="56" t="s">
        <v>2148</v>
      </c>
      <c r="AH1419" s="56">
        <v>701</v>
      </c>
      <c r="AI1419" s="56" t="s">
        <v>2148</v>
      </c>
      <c r="AJ1419" s="56">
        <v>801</v>
      </c>
      <c r="AK1419" s="56" t="s">
        <v>2148</v>
      </c>
      <c r="AL1419" s="56">
        <v>801</v>
      </c>
      <c r="AM1419" s="56" t="s">
        <v>2148</v>
      </c>
      <c r="AN1419" s="56">
        <v>801</v>
      </c>
      <c r="AO1419" s="56" t="s">
        <v>2148</v>
      </c>
      <c r="AP1419" s="56">
        <v>684</v>
      </c>
      <c r="AR1419" s="56">
        <v>801</v>
      </c>
      <c r="AS1419" s="56" t="s">
        <v>2148</v>
      </c>
      <c r="AT1419" s="56">
        <v>801</v>
      </c>
      <c r="AU1419" s="56" t="s">
        <v>2148</v>
      </c>
      <c r="AV1419" s="56">
        <v>801</v>
      </c>
      <c r="AW1419" s="56" t="s">
        <v>2148</v>
      </c>
      <c r="AX1419" s="56">
        <v>801</v>
      </c>
      <c r="AY1419" s="56" t="s">
        <v>2148</v>
      </c>
      <c r="AZ1419" s="56">
        <v>1401</v>
      </c>
      <c r="BA1419" s="56" t="s">
        <v>2148</v>
      </c>
      <c r="BB1419" s="56">
        <v>1300.5</v>
      </c>
    </row>
    <row r="1420" spans="1:55" ht="16" x14ac:dyDescent="0.2">
      <c r="A1420" s="56">
        <v>1419</v>
      </c>
      <c r="B1420" s="56" t="s">
        <v>55</v>
      </c>
      <c r="C1420" s="56" t="s">
        <v>56</v>
      </c>
      <c r="D1420" s="56" t="s">
        <v>189</v>
      </c>
      <c r="E1420" s="56" t="s">
        <v>190</v>
      </c>
      <c r="F1420" s="56" t="s">
        <v>76</v>
      </c>
      <c r="G1420" s="56" t="s">
        <v>77</v>
      </c>
      <c r="H1420" s="56" t="s">
        <v>62</v>
      </c>
      <c r="I1420" s="56" t="s">
        <v>50</v>
      </c>
      <c r="J1420" s="56" t="s">
        <v>103</v>
      </c>
      <c r="K1420" s="56">
        <v>5</v>
      </c>
      <c r="L1420" s="56" t="s">
        <v>52</v>
      </c>
      <c r="M1420" s="56">
        <v>6.7</v>
      </c>
      <c r="N1420" s="56" t="s">
        <v>52</v>
      </c>
      <c r="O1420" s="56">
        <v>6.4</v>
      </c>
      <c r="P1420" s="56" t="s">
        <v>53</v>
      </c>
      <c r="Q1420" s="56">
        <v>8.4</v>
      </c>
      <c r="R1420" s="56" t="s">
        <v>53</v>
      </c>
      <c r="S1420" s="56">
        <v>7.4</v>
      </c>
      <c r="T1420" s="56" t="s">
        <v>53</v>
      </c>
      <c r="U1420" s="56">
        <v>13.2</v>
      </c>
      <c r="V1420" s="56" t="s">
        <v>53</v>
      </c>
      <c r="W1420" s="56">
        <v>15.9</v>
      </c>
      <c r="X1420" s="56" t="s">
        <v>53</v>
      </c>
      <c r="Y1420" s="56">
        <v>22.2</v>
      </c>
      <c r="Z1420" s="56" t="s">
        <v>53</v>
      </c>
      <c r="AA1420" s="56">
        <v>2.1</v>
      </c>
      <c r="AB1420" s="56" t="s">
        <v>53</v>
      </c>
      <c r="AC1420" s="56">
        <v>40.6</v>
      </c>
      <c r="AD1420" s="56" t="s">
        <v>53</v>
      </c>
      <c r="AF1420" s="56">
        <v>701</v>
      </c>
      <c r="AG1420" s="56" t="s">
        <v>2148</v>
      </c>
      <c r="AH1420" s="56">
        <v>701</v>
      </c>
      <c r="AI1420" s="56" t="s">
        <v>2148</v>
      </c>
      <c r="AJ1420" s="56">
        <v>801</v>
      </c>
      <c r="AK1420" s="56" t="s">
        <v>2148</v>
      </c>
      <c r="AL1420" s="56">
        <v>801</v>
      </c>
      <c r="AM1420" s="56" t="s">
        <v>2148</v>
      </c>
      <c r="AN1420" s="56">
        <v>801</v>
      </c>
      <c r="AO1420" s="56" t="s">
        <v>2148</v>
      </c>
      <c r="AP1420" s="56">
        <v>801</v>
      </c>
      <c r="AQ1420" s="56" t="s">
        <v>2148</v>
      </c>
      <c r="AR1420" s="56">
        <v>801</v>
      </c>
      <c r="AS1420" s="56" t="s">
        <v>2148</v>
      </c>
      <c r="AT1420" s="56">
        <v>801</v>
      </c>
      <c r="AU1420" s="56" t="s">
        <v>2148</v>
      </c>
      <c r="AV1420" s="56">
        <v>801</v>
      </c>
      <c r="AW1420" s="56" t="s">
        <v>2148</v>
      </c>
      <c r="AX1420" s="56">
        <v>801</v>
      </c>
      <c r="AY1420" s="56" t="s">
        <v>2148</v>
      </c>
      <c r="AZ1420" s="56">
        <v>1401</v>
      </c>
      <c r="BA1420" s="56" t="s">
        <v>2148</v>
      </c>
      <c r="BB1420" s="56">
        <v>1300.5</v>
      </c>
    </row>
    <row r="1421" spans="1:55" ht="16" x14ac:dyDescent="0.2">
      <c r="A1421" s="56">
        <v>1420</v>
      </c>
      <c r="B1421" s="56" t="s">
        <v>55</v>
      </c>
      <c r="C1421" s="56" t="s">
        <v>56</v>
      </c>
      <c r="D1421" s="56" t="s">
        <v>695</v>
      </c>
      <c r="E1421" s="56" t="s">
        <v>340</v>
      </c>
      <c r="F1421" s="56" t="s">
        <v>76</v>
      </c>
      <c r="G1421" s="56" t="s">
        <v>58</v>
      </c>
      <c r="H1421" s="56" t="s">
        <v>88</v>
      </c>
      <c r="I1421" s="56" t="s">
        <v>59</v>
      </c>
      <c r="J1421" s="56" t="s">
        <v>64</v>
      </c>
      <c r="K1421" s="56">
        <v>10</v>
      </c>
      <c r="L1421" s="56" t="s">
        <v>52</v>
      </c>
      <c r="M1421" s="56">
        <v>16.2</v>
      </c>
      <c r="N1421" s="56" t="s">
        <v>52</v>
      </c>
      <c r="O1421" s="56">
        <v>10</v>
      </c>
      <c r="P1421" s="56" t="s">
        <v>53</v>
      </c>
      <c r="Q1421" s="56">
        <v>12.1</v>
      </c>
      <c r="R1421" s="56" t="s">
        <v>53</v>
      </c>
      <c r="S1421" s="56">
        <v>1.6</v>
      </c>
      <c r="T1421" s="56" t="s">
        <v>53</v>
      </c>
      <c r="Y1421" s="56">
        <v>8.1</v>
      </c>
      <c r="Z1421" s="56" t="s">
        <v>53</v>
      </c>
      <c r="AA1421" s="56">
        <v>4.8</v>
      </c>
      <c r="AB1421" s="56" t="s">
        <v>53</v>
      </c>
      <c r="AC1421" s="56">
        <v>20.3</v>
      </c>
      <c r="AD1421" s="56" t="s">
        <v>53</v>
      </c>
      <c r="AF1421" s="56">
        <v>701</v>
      </c>
      <c r="AG1421" s="56" t="s">
        <v>2148</v>
      </c>
      <c r="AH1421" s="56">
        <v>701</v>
      </c>
      <c r="AI1421" s="56" t="s">
        <v>2148</v>
      </c>
      <c r="AJ1421" s="56">
        <v>801</v>
      </c>
      <c r="AK1421" s="56" t="s">
        <v>2148</v>
      </c>
      <c r="AL1421" s="56">
        <v>801</v>
      </c>
      <c r="AM1421" s="56" t="s">
        <v>2148</v>
      </c>
      <c r="AN1421" s="56">
        <v>801</v>
      </c>
      <c r="AO1421" s="56" t="s">
        <v>2148</v>
      </c>
      <c r="AT1421" s="56">
        <v>801</v>
      </c>
      <c r="AU1421" s="56" t="s">
        <v>2148</v>
      </c>
      <c r="AV1421" s="56">
        <v>801</v>
      </c>
      <c r="AW1421" s="56" t="s">
        <v>2148</v>
      </c>
      <c r="AX1421" s="56">
        <v>801</v>
      </c>
      <c r="AY1421" s="56" t="s">
        <v>2148</v>
      </c>
      <c r="AZ1421" s="56">
        <v>1401</v>
      </c>
      <c r="BA1421" s="56" t="s">
        <v>2148</v>
      </c>
      <c r="BB1421" s="56">
        <v>1300.5</v>
      </c>
    </row>
    <row r="1422" spans="1:55" ht="16" x14ac:dyDescent="0.2">
      <c r="A1422" s="56">
        <v>1421</v>
      </c>
      <c r="B1422" s="56" t="s">
        <v>55</v>
      </c>
      <c r="D1422" s="56" t="s">
        <v>394</v>
      </c>
      <c r="E1422" s="56" t="s">
        <v>130</v>
      </c>
      <c r="F1422" s="56" t="s">
        <v>76</v>
      </c>
      <c r="G1422" s="56" t="s">
        <v>84</v>
      </c>
      <c r="H1422" s="56" t="s">
        <v>49</v>
      </c>
      <c r="I1422" s="56" t="s">
        <v>59</v>
      </c>
      <c r="J1422" s="56" t="s">
        <v>51</v>
      </c>
      <c r="K1422" s="56">
        <v>7</v>
      </c>
      <c r="L1422" s="56" t="s">
        <v>52</v>
      </c>
      <c r="M1422" s="56">
        <v>5.6</v>
      </c>
      <c r="N1422" s="56" t="s">
        <v>52</v>
      </c>
      <c r="O1422" s="56">
        <v>8</v>
      </c>
      <c r="P1422" s="56" t="s">
        <v>53</v>
      </c>
      <c r="Q1422" s="56">
        <v>4.7</v>
      </c>
      <c r="R1422" s="56" t="s">
        <v>53</v>
      </c>
      <c r="S1422" s="56">
        <v>4.7</v>
      </c>
      <c r="T1422" s="56" t="s">
        <v>53</v>
      </c>
      <c r="U1422" s="56">
        <v>2.4</v>
      </c>
      <c r="V1422" s="56" t="s">
        <v>53</v>
      </c>
      <c r="W1422" s="56">
        <v>6.8</v>
      </c>
      <c r="X1422" s="56" t="s">
        <v>53</v>
      </c>
      <c r="Y1422" s="56">
        <v>34</v>
      </c>
      <c r="Z1422" s="56" t="s">
        <v>53</v>
      </c>
      <c r="AA1422" s="56">
        <v>6.3</v>
      </c>
      <c r="AB1422" s="56" t="s">
        <v>53</v>
      </c>
      <c r="AC1422" s="56">
        <v>33.200000000000003</v>
      </c>
      <c r="AD1422" s="56" t="s">
        <v>53</v>
      </c>
      <c r="AF1422" s="56">
        <v>701</v>
      </c>
      <c r="AG1422" s="56" t="s">
        <v>2148</v>
      </c>
      <c r="AH1422" s="56">
        <v>701</v>
      </c>
      <c r="AI1422" s="56" t="s">
        <v>2148</v>
      </c>
      <c r="AJ1422" s="56">
        <v>801</v>
      </c>
      <c r="AK1422" s="56" t="s">
        <v>2148</v>
      </c>
      <c r="AL1422" s="56">
        <v>801</v>
      </c>
      <c r="AM1422" s="56" t="s">
        <v>2148</v>
      </c>
      <c r="AN1422" s="56">
        <v>801</v>
      </c>
      <c r="AO1422" s="56" t="s">
        <v>2148</v>
      </c>
      <c r="AP1422" s="56">
        <v>801</v>
      </c>
      <c r="AQ1422" s="56" t="s">
        <v>2148</v>
      </c>
      <c r="AR1422" s="56">
        <v>801</v>
      </c>
      <c r="AS1422" s="56" t="s">
        <v>2148</v>
      </c>
      <c r="AT1422" s="56">
        <v>801</v>
      </c>
      <c r="AU1422" s="56" t="s">
        <v>2148</v>
      </c>
      <c r="AV1422" s="56">
        <v>801</v>
      </c>
      <c r="AW1422" s="56" t="s">
        <v>2148</v>
      </c>
      <c r="AX1422" s="56">
        <v>801</v>
      </c>
      <c r="AY1422" s="56" t="s">
        <v>2148</v>
      </c>
      <c r="AZ1422" s="56">
        <v>1401</v>
      </c>
      <c r="BA1422" s="56" t="s">
        <v>2148</v>
      </c>
    </row>
    <row r="1423" spans="1:55" ht="16" x14ac:dyDescent="0.2">
      <c r="A1423" s="56">
        <v>1422</v>
      </c>
      <c r="B1423" s="56" t="s">
        <v>55</v>
      </c>
      <c r="C1423" s="56" t="s">
        <v>56</v>
      </c>
      <c r="D1423" s="56" t="s">
        <v>157</v>
      </c>
      <c r="E1423" s="56" t="s">
        <v>46</v>
      </c>
      <c r="F1423" s="56" t="s">
        <v>47</v>
      </c>
      <c r="G1423" s="56" t="s">
        <v>58</v>
      </c>
      <c r="H1423" s="56" t="s">
        <v>62</v>
      </c>
      <c r="I1423" s="56" t="s">
        <v>50</v>
      </c>
      <c r="J1423" s="56" t="s">
        <v>64</v>
      </c>
      <c r="K1423" s="56">
        <v>4.5</v>
      </c>
      <c r="L1423" s="56" t="s">
        <v>52</v>
      </c>
      <c r="M1423" s="56">
        <v>6.2</v>
      </c>
      <c r="N1423" s="56" t="s">
        <v>52</v>
      </c>
      <c r="O1423" s="56">
        <v>12.3</v>
      </c>
      <c r="P1423" s="56" t="s">
        <v>53</v>
      </c>
      <c r="Q1423" s="56">
        <v>7.7</v>
      </c>
      <c r="R1423" s="56" t="s">
        <v>53</v>
      </c>
      <c r="S1423" s="56">
        <v>5.6</v>
      </c>
      <c r="T1423" s="56" t="s">
        <v>53</v>
      </c>
      <c r="U1423" s="56">
        <v>47.6</v>
      </c>
      <c r="V1423" s="56">
        <v>423</v>
      </c>
      <c r="W1423" s="56">
        <v>35.6</v>
      </c>
      <c r="X1423" s="56">
        <v>540</v>
      </c>
      <c r="Y1423" s="56">
        <v>17.899999999999999</v>
      </c>
      <c r="Z1423" s="56" t="s">
        <v>53</v>
      </c>
      <c r="AA1423" s="56">
        <v>12.4</v>
      </c>
      <c r="AB1423" s="56" t="s">
        <v>53</v>
      </c>
      <c r="AC1423" s="56">
        <v>25.7</v>
      </c>
      <c r="AD1423" s="56" t="s">
        <v>53</v>
      </c>
      <c r="AF1423" s="56">
        <v>701</v>
      </c>
      <c r="AG1423" s="56" t="s">
        <v>2148</v>
      </c>
      <c r="AH1423" s="56">
        <v>701</v>
      </c>
      <c r="AI1423" s="56" t="s">
        <v>2148</v>
      </c>
      <c r="AJ1423" s="56">
        <v>801</v>
      </c>
      <c r="AK1423" s="56" t="s">
        <v>2148</v>
      </c>
      <c r="AL1423" s="56">
        <v>801</v>
      </c>
      <c r="AM1423" s="56" t="s">
        <v>2148</v>
      </c>
      <c r="AN1423" s="56">
        <v>801</v>
      </c>
      <c r="AO1423" s="56" t="s">
        <v>2148</v>
      </c>
      <c r="AP1423" s="56">
        <v>423</v>
      </c>
      <c r="AR1423" s="56">
        <v>540</v>
      </c>
      <c r="AT1423" s="56">
        <v>801</v>
      </c>
      <c r="AU1423" s="56" t="s">
        <v>2148</v>
      </c>
      <c r="AV1423" s="56">
        <v>801</v>
      </c>
      <c r="AW1423" s="56" t="s">
        <v>2148</v>
      </c>
      <c r="AX1423" s="56">
        <v>801</v>
      </c>
      <c r="AY1423" s="56" t="s">
        <v>2148</v>
      </c>
      <c r="AZ1423" s="56">
        <v>1401</v>
      </c>
      <c r="BA1423" s="56" t="s">
        <v>2148</v>
      </c>
      <c r="BB1423" s="56">
        <v>1300.5</v>
      </c>
    </row>
    <row r="1424" spans="1:55" ht="16" x14ac:dyDescent="0.2">
      <c r="A1424" s="56">
        <v>1423</v>
      </c>
      <c r="B1424" s="56" t="s">
        <v>55</v>
      </c>
      <c r="C1424" s="56" t="s">
        <v>55</v>
      </c>
      <c r="D1424" s="56" t="s">
        <v>589</v>
      </c>
      <c r="E1424" s="56" t="s">
        <v>340</v>
      </c>
      <c r="F1424" s="56" t="s">
        <v>76</v>
      </c>
      <c r="G1424" s="56" t="s">
        <v>77</v>
      </c>
      <c r="H1424" s="56" t="s">
        <v>62</v>
      </c>
      <c r="I1424" s="56" t="s">
        <v>59</v>
      </c>
      <c r="J1424" s="56" t="s">
        <v>51</v>
      </c>
      <c r="K1424" s="56">
        <v>8.8000000000000007</v>
      </c>
      <c r="L1424" s="56" t="s">
        <v>52</v>
      </c>
      <c r="M1424" s="56">
        <v>17.7</v>
      </c>
      <c r="N1424" s="56" t="s">
        <v>52</v>
      </c>
      <c r="O1424" s="56">
        <v>3.7</v>
      </c>
      <c r="P1424" s="56" t="s">
        <v>53</v>
      </c>
      <c r="Q1424" s="56">
        <v>4.5</v>
      </c>
      <c r="R1424" s="56" t="s">
        <v>53</v>
      </c>
      <c r="S1424" s="56">
        <v>1.4</v>
      </c>
      <c r="T1424" s="56" t="s">
        <v>53</v>
      </c>
      <c r="U1424" s="56">
        <v>1</v>
      </c>
      <c r="V1424" s="56" t="s">
        <v>53</v>
      </c>
      <c r="W1424" s="56">
        <v>5.5</v>
      </c>
      <c r="X1424" s="56" t="s">
        <v>53</v>
      </c>
      <c r="Y1424" s="56">
        <v>9.1999999999999993</v>
      </c>
      <c r="Z1424" s="56" t="s">
        <v>53</v>
      </c>
      <c r="AA1424" s="56">
        <v>8.3000000000000007</v>
      </c>
      <c r="AB1424" s="56" t="s">
        <v>53</v>
      </c>
      <c r="AC1424" s="56">
        <v>32.5</v>
      </c>
      <c r="AD1424" s="56" t="s">
        <v>53</v>
      </c>
      <c r="AF1424" s="56">
        <v>701</v>
      </c>
      <c r="AG1424" s="56" t="s">
        <v>2148</v>
      </c>
      <c r="AH1424" s="56">
        <v>701</v>
      </c>
      <c r="AI1424" s="56" t="s">
        <v>2148</v>
      </c>
      <c r="AJ1424" s="56">
        <v>801</v>
      </c>
      <c r="AK1424" s="56" t="s">
        <v>2148</v>
      </c>
      <c r="AL1424" s="56">
        <v>801</v>
      </c>
      <c r="AM1424" s="56" t="s">
        <v>2148</v>
      </c>
      <c r="AN1424" s="56">
        <v>801</v>
      </c>
      <c r="AO1424" s="56" t="s">
        <v>2148</v>
      </c>
      <c r="AP1424" s="56">
        <v>801</v>
      </c>
      <c r="AQ1424" s="56" t="s">
        <v>2148</v>
      </c>
      <c r="AR1424" s="56">
        <v>801</v>
      </c>
      <c r="AS1424" s="56" t="s">
        <v>2148</v>
      </c>
      <c r="AT1424" s="56">
        <v>801</v>
      </c>
      <c r="AU1424" s="56" t="s">
        <v>2148</v>
      </c>
      <c r="AV1424" s="56">
        <v>801</v>
      </c>
      <c r="AW1424" s="56" t="s">
        <v>2148</v>
      </c>
      <c r="AX1424" s="56">
        <v>801</v>
      </c>
      <c r="AY1424" s="56" t="s">
        <v>2148</v>
      </c>
      <c r="AZ1424" s="56">
        <v>1401</v>
      </c>
      <c r="BA1424" s="56" t="s">
        <v>2148</v>
      </c>
      <c r="BB1424" s="56">
        <v>1401</v>
      </c>
      <c r="BC1424" s="56" t="s">
        <v>2148</v>
      </c>
    </row>
    <row r="1425" spans="1:55" ht="16" x14ac:dyDescent="0.2">
      <c r="A1425" s="56">
        <v>1424</v>
      </c>
      <c r="B1425" s="56" t="s">
        <v>55</v>
      </c>
      <c r="C1425" s="56" t="s">
        <v>56</v>
      </c>
      <c r="D1425" s="56" t="s">
        <v>712</v>
      </c>
      <c r="E1425" s="56" t="s">
        <v>282</v>
      </c>
      <c r="F1425" s="56" t="s">
        <v>47</v>
      </c>
      <c r="G1425" s="56" t="s">
        <v>58</v>
      </c>
      <c r="H1425" s="56" t="s">
        <v>62</v>
      </c>
      <c r="I1425" s="56" t="s">
        <v>50</v>
      </c>
      <c r="J1425" s="56" t="s">
        <v>64</v>
      </c>
      <c r="K1425" s="56">
        <v>10.199999999999999</v>
      </c>
      <c r="L1425" s="56" t="s">
        <v>52</v>
      </c>
      <c r="M1425" s="56">
        <v>10.8</v>
      </c>
      <c r="N1425" s="56" t="s">
        <v>52</v>
      </c>
      <c r="O1425" s="56">
        <v>18.8</v>
      </c>
      <c r="P1425" s="56" t="s">
        <v>53</v>
      </c>
      <c r="Q1425" s="56">
        <v>5.7</v>
      </c>
      <c r="R1425" s="56" t="s">
        <v>53</v>
      </c>
      <c r="S1425" s="56">
        <v>6.3</v>
      </c>
      <c r="T1425" s="56" t="s">
        <v>53</v>
      </c>
      <c r="U1425" s="56">
        <v>3</v>
      </c>
      <c r="V1425" s="56" t="s">
        <v>53</v>
      </c>
      <c r="W1425" s="56">
        <v>7.1</v>
      </c>
      <c r="X1425" s="56" t="s">
        <v>53</v>
      </c>
      <c r="Y1425" s="56">
        <v>16.899999999999999</v>
      </c>
      <c r="Z1425" s="56" t="s">
        <v>53</v>
      </c>
      <c r="AA1425" s="56">
        <v>6.6</v>
      </c>
      <c r="AB1425" s="56" t="s">
        <v>53</v>
      </c>
      <c r="AC1425" s="56">
        <v>25.2</v>
      </c>
      <c r="AD1425" s="56" t="s">
        <v>53</v>
      </c>
      <c r="AF1425" s="56">
        <v>701</v>
      </c>
      <c r="AG1425" s="56" t="s">
        <v>2148</v>
      </c>
      <c r="AH1425" s="56">
        <v>701</v>
      </c>
      <c r="AI1425" s="56" t="s">
        <v>2148</v>
      </c>
      <c r="AJ1425" s="56">
        <v>801</v>
      </c>
      <c r="AK1425" s="56" t="s">
        <v>2148</v>
      </c>
      <c r="AL1425" s="56">
        <v>801</v>
      </c>
      <c r="AM1425" s="56" t="s">
        <v>2148</v>
      </c>
      <c r="AN1425" s="56">
        <v>801</v>
      </c>
      <c r="AO1425" s="56" t="s">
        <v>2148</v>
      </c>
      <c r="AP1425" s="56">
        <v>801</v>
      </c>
      <c r="AQ1425" s="56" t="s">
        <v>2148</v>
      </c>
      <c r="AR1425" s="56">
        <v>801</v>
      </c>
      <c r="AS1425" s="56" t="s">
        <v>2148</v>
      </c>
      <c r="AT1425" s="56">
        <v>801</v>
      </c>
      <c r="AU1425" s="56" t="s">
        <v>2148</v>
      </c>
      <c r="AV1425" s="56">
        <v>801</v>
      </c>
      <c r="AW1425" s="56" t="s">
        <v>2148</v>
      </c>
      <c r="AX1425" s="56">
        <v>801</v>
      </c>
      <c r="AY1425" s="56" t="s">
        <v>2148</v>
      </c>
      <c r="AZ1425" s="56">
        <v>1401</v>
      </c>
      <c r="BA1425" s="56" t="s">
        <v>2148</v>
      </c>
      <c r="BB1425" s="56">
        <v>1300.5</v>
      </c>
    </row>
    <row r="1426" spans="1:55" ht="16" x14ac:dyDescent="0.2">
      <c r="A1426" s="56">
        <v>1425</v>
      </c>
      <c r="B1426" s="56" t="s">
        <v>55</v>
      </c>
      <c r="C1426" s="56" t="s">
        <v>56</v>
      </c>
      <c r="D1426" s="56" t="s">
        <v>137</v>
      </c>
      <c r="E1426" s="56" t="s">
        <v>80</v>
      </c>
      <c r="F1426" s="56" t="s">
        <v>69</v>
      </c>
      <c r="G1426" s="56" t="s">
        <v>58</v>
      </c>
      <c r="H1426" s="56" t="s">
        <v>62</v>
      </c>
      <c r="I1426" s="56" t="s">
        <v>59</v>
      </c>
      <c r="J1426" s="56" t="s">
        <v>64</v>
      </c>
      <c r="K1426" s="56">
        <v>4</v>
      </c>
      <c r="L1426" s="56" t="s">
        <v>52</v>
      </c>
      <c r="M1426" s="56">
        <v>15.7</v>
      </c>
      <c r="N1426" s="56" t="s">
        <v>52</v>
      </c>
      <c r="O1426" s="56">
        <v>7.1</v>
      </c>
      <c r="P1426" s="56" t="s">
        <v>53</v>
      </c>
      <c r="Q1426" s="56">
        <v>12.4</v>
      </c>
      <c r="R1426" s="56" t="s">
        <v>53</v>
      </c>
      <c r="S1426" s="56">
        <v>21.8</v>
      </c>
      <c r="T1426" s="56">
        <v>690</v>
      </c>
      <c r="U1426" s="56">
        <v>5.9</v>
      </c>
      <c r="V1426" s="56" t="s">
        <v>53</v>
      </c>
      <c r="W1426" s="56">
        <v>9.8000000000000007</v>
      </c>
      <c r="X1426" s="56" t="s">
        <v>53</v>
      </c>
      <c r="Y1426" s="56">
        <v>14.1</v>
      </c>
      <c r="Z1426" s="56" t="s">
        <v>53</v>
      </c>
      <c r="AA1426" s="56">
        <v>1</v>
      </c>
      <c r="AB1426" s="56" t="s">
        <v>53</v>
      </c>
      <c r="AC1426" s="56">
        <v>18.600000000000001</v>
      </c>
      <c r="AD1426" s="56" t="s">
        <v>53</v>
      </c>
      <c r="AF1426" s="56">
        <v>701</v>
      </c>
      <c r="AG1426" s="56" t="s">
        <v>2148</v>
      </c>
      <c r="AH1426" s="56">
        <v>701</v>
      </c>
      <c r="AI1426" s="56" t="s">
        <v>2148</v>
      </c>
      <c r="AJ1426" s="56">
        <v>801</v>
      </c>
      <c r="AK1426" s="56" t="s">
        <v>2148</v>
      </c>
      <c r="AL1426" s="56">
        <v>801</v>
      </c>
      <c r="AM1426" s="56" t="s">
        <v>2148</v>
      </c>
      <c r="AN1426" s="56">
        <v>690</v>
      </c>
      <c r="AP1426" s="56">
        <v>801</v>
      </c>
      <c r="AQ1426" s="56" t="s">
        <v>2148</v>
      </c>
      <c r="AR1426" s="56">
        <v>801</v>
      </c>
      <c r="AS1426" s="56" t="s">
        <v>2148</v>
      </c>
      <c r="AT1426" s="56">
        <v>801</v>
      </c>
      <c r="AU1426" s="56" t="s">
        <v>2148</v>
      </c>
      <c r="AV1426" s="56">
        <v>801</v>
      </c>
      <c r="AW1426" s="56" t="s">
        <v>2148</v>
      </c>
      <c r="AX1426" s="56">
        <v>801</v>
      </c>
      <c r="AY1426" s="56" t="s">
        <v>2148</v>
      </c>
      <c r="AZ1426" s="56">
        <v>1401</v>
      </c>
      <c r="BA1426" s="56" t="s">
        <v>2148</v>
      </c>
      <c r="BB1426" s="56">
        <v>1300.5</v>
      </c>
    </row>
    <row r="1427" spans="1:55" ht="16" x14ac:dyDescent="0.2">
      <c r="A1427" s="56">
        <v>1426</v>
      </c>
      <c r="B1427" s="56" t="s">
        <v>55</v>
      </c>
      <c r="C1427" s="56" t="s">
        <v>56</v>
      </c>
      <c r="D1427" s="56" t="s">
        <v>120</v>
      </c>
      <c r="E1427" s="56" t="s">
        <v>68</v>
      </c>
      <c r="F1427" s="56" t="s">
        <v>69</v>
      </c>
      <c r="G1427" s="56" t="s">
        <v>77</v>
      </c>
      <c r="H1427" s="56" t="s">
        <v>62</v>
      </c>
      <c r="I1427" s="56" t="s">
        <v>59</v>
      </c>
      <c r="J1427" s="56" t="s">
        <v>64</v>
      </c>
      <c r="K1427" s="56">
        <v>3.8</v>
      </c>
      <c r="L1427" s="56" t="s">
        <v>52</v>
      </c>
      <c r="M1427" s="56">
        <v>4.2</v>
      </c>
      <c r="N1427" s="56" t="s">
        <v>52</v>
      </c>
      <c r="O1427" s="56">
        <v>22.2</v>
      </c>
      <c r="P1427" s="56">
        <v>785</v>
      </c>
      <c r="Q1427" s="56">
        <v>1.5</v>
      </c>
      <c r="R1427" s="56" t="s">
        <v>53</v>
      </c>
      <c r="S1427" s="56">
        <v>1.7</v>
      </c>
      <c r="T1427" s="56" t="s">
        <v>53</v>
      </c>
      <c r="U1427" s="56">
        <v>59.8</v>
      </c>
      <c r="V1427" s="56">
        <v>344</v>
      </c>
      <c r="W1427" s="56">
        <v>56.4</v>
      </c>
      <c r="X1427" s="56">
        <v>364</v>
      </c>
      <c r="Y1427" s="56">
        <v>11.4</v>
      </c>
      <c r="Z1427" s="56" t="s">
        <v>53</v>
      </c>
      <c r="AA1427" s="56">
        <v>7.2</v>
      </c>
      <c r="AB1427" s="56" t="s">
        <v>53</v>
      </c>
      <c r="AC1427" s="56">
        <v>25.4</v>
      </c>
      <c r="AD1427" s="56" t="s">
        <v>53</v>
      </c>
      <c r="AF1427" s="56">
        <v>701</v>
      </c>
      <c r="AG1427" s="56" t="s">
        <v>2148</v>
      </c>
      <c r="AH1427" s="56">
        <v>701</v>
      </c>
      <c r="AI1427" s="56" t="s">
        <v>2148</v>
      </c>
      <c r="AJ1427" s="56">
        <v>785</v>
      </c>
      <c r="AL1427" s="56">
        <v>801</v>
      </c>
      <c r="AM1427" s="56" t="s">
        <v>2148</v>
      </c>
      <c r="AN1427" s="56">
        <v>801</v>
      </c>
      <c r="AO1427" s="56" t="s">
        <v>2148</v>
      </c>
      <c r="AP1427" s="56">
        <v>344</v>
      </c>
      <c r="AR1427" s="56">
        <v>364</v>
      </c>
      <c r="AT1427" s="56">
        <v>801</v>
      </c>
      <c r="AU1427" s="56" t="s">
        <v>2148</v>
      </c>
      <c r="AV1427" s="56">
        <v>801</v>
      </c>
      <c r="AW1427" s="56" t="s">
        <v>2148</v>
      </c>
      <c r="AX1427" s="56">
        <v>801</v>
      </c>
      <c r="AY1427" s="56" t="s">
        <v>2148</v>
      </c>
      <c r="AZ1427" s="56">
        <v>1401</v>
      </c>
      <c r="BA1427" s="56" t="s">
        <v>2148</v>
      </c>
      <c r="BB1427" s="56">
        <v>1300.5</v>
      </c>
    </row>
    <row r="1428" spans="1:55" ht="16" x14ac:dyDescent="0.2">
      <c r="A1428" s="56">
        <v>1427</v>
      </c>
      <c r="B1428" s="56" t="s">
        <v>55</v>
      </c>
      <c r="C1428" s="56" t="s">
        <v>56</v>
      </c>
      <c r="D1428" s="56" t="s">
        <v>312</v>
      </c>
      <c r="E1428" s="56" t="s">
        <v>96</v>
      </c>
      <c r="F1428" s="56" t="s">
        <v>76</v>
      </c>
      <c r="G1428" s="56" t="s">
        <v>77</v>
      </c>
      <c r="H1428" s="56" t="s">
        <v>62</v>
      </c>
      <c r="I1428" s="56" t="s">
        <v>50</v>
      </c>
      <c r="J1428" s="56" t="s">
        <v>103</v>
      </c>
      <c r="K1428" s="56">
        <v>6.3</v>
      </c>
      <c r="L1428" s="56" t="s">
        <v>52</v>
      </c>
      <c r="M1428" s="56">
        <v>8.6999999999999993</v>
      </c>
      <c r="N1428" s="56" t="s">
        <v>52</v>
      </c>
      <c r="O1428" s="56">
        <v>13.8</v>
      </c>
      <c r="P1428" s="56" t="s">
        <v>53</v>
      </c>
      <c r="Q1428" s="56">
        <v>5.3</v>
      </c>
      <c r="R1428" s="56" t="s">
        <v>53</v>
      </c>
      <c r="S1428" s="56">
        <v>18.899999999999999</v>
      </c>
      <c r="T1428" s="56">
        <v>731</v>
      </c>
      <c r="U1428" s="56">
        <v>14.8</v>
      </c>
      <c r="V1428" s="56" t="s">
        <v>53</v>
      </c>
      <c r="W1428" s="56">
        <v>18.2</v>
      </c>
      <c r="X1428" s="56">
        <v>791</v>
      </c>
      <c r="Y1428" s="56">
        <v>14.6</v>
      </c>
      <c r="Z1428" s="56" t="s">
        <v>53</v>
      </c>
      <c r="AA1428" s="56">
        <v>6.4</v>
      </c>
      <c r="AB1428" s="56" t="s">
        <v>53</v>
      </c>
      <c r="AC1428" s="56">
        <v>26.9</v>
      </c>
      <c r="AD1428" s="56" t="s">
        <v>53</v>
      </c>
      <c r="AF1428" s="56">
        <v>701</v>
      </c>
      <c r="AG1428" s="56" t="s">
        <v>2148</v>
      </c>
      <c r="AH1428" s="56">
        <v>701</v>
      </c>
      <c r="AI1428" s="56" t="s">
        <v>2148</v>
      </c>
      <c r="AJ1428" s="56">
        <v>801</v>
      </c>
      <c r="AK1428" s="56" t="s">
        <v>2148</v>
      </c>
      <c r="AL1428" s="56">
        <v>801</v>
      </c>
      <c r="AM1428" s="56" t="s">
        <v>2148</v>
      </c>
      <c r="AN1428" s="56">
        <v>731</v>
      </c>
      <c r="AP1428" s="56">
        <v>801</v>
      </c>
      <c r="AQ1428" s="56" t="s">
        <v>2148</v>
      </c>
      <c r="AR1428" s="56">
        <v>791</v>
      </c>
      <c r="AT1428" s="56">
        <v>801</v>
      </c>
      <c r="AU1428" s="56" t="s">
        <v>2148</v>
      </c>
      <c r="AV1428" s="56">
        <v>801</v>
      </c>
      <c r="AW1428" s="56" t="s">
        <v>2148</v>
      </c>
      <c r="AX1428" s="56">
        <v>801</v>
      </c>
      <c r="AY1428" s="56" t="s">
        <v>2148</v>
      </c>
      <c r="AZ1428" s="56">
        <v>1401</v>
      </c>
      <c r="BA1428" s="56" t="s">
        <v>2148</v>
      </c>
      <c r="BB1428" s="56">
        <v>1300.5</v>
      </c>
    </row>
    <row r="1429" spans="1:55" ht="16" x14ac:dyDescent="0.2">
      <c r="A1429" s="56">
        <v>1428</v>
      </c>
      <c r="B1429" s="56" t="s">
        <v>55</v>
      </c>
      <c r="C1429" s="56" t="s">
        <v>56</v>
      </c>
      <c r="D1429" s="56" t="s">
        <v>466</v>
      </c>
      <c r="E1429" s="56" t="s">
        <v>278</v>
      </c>
      <c r="F1429" s="56" t="s">
        <v>76</v>
      </c>
      <c r="G1429" s="56" t="s">
        <v>84</v>
      </c>
      <c r="H1429" s="56" t="s">
        <v>49</v>
      </c>
      <c r="I1429" s="56" t="s">
        <v>59</v>
      </c>
      <c r="J1429" s="56" t="s">
        <v>64</v>
      </c>
      <c r="K1429" s="56">
        <v>7.6</v>
      </c>
      <c r="L1429" s="56" t="s">
        <v>52</v>
      </c>
      <c r="M1429" s="56">
        <v>15</v>
      </c>
      <c r="N1429" s="56" t="s">
        <v>52</v>
      </c>
      <c r="O1429" s="56">
        <v>3.7</v>
      </c>
      <c r="P1429" s="56" t="s">
        <v>53</v>
      </c>
      <c r="Q1429" s="56">
        <v>2.6</v>
      </c>
      <c r="R1429" s="56" t="s">
        <v>53</v>
      </c>
      <c r="S1429" s="56">
        <v>1.5</v>
      </c>
      <c r="T1429" s="56" t="s">
        <v>53</v>
      </c>
      <c r="U1429" s="56">
        <v>2</v>
      </c>
      <c r="V1429" s="56" t="s">
        <v>53</v>
      </c>
      <c r="W1429" s="56">
        <v>6.2</v>
      </c>
      <c r="X1429" s="56" t="s">
        <v>53</v>
      </c>
      <c r="Y1429" s="56">
        <v>27.7</v>
      </c>
      <c r="Z1429" s="56" t="s">
        <v>53</v>
      </c>
      <c r="AA1429" s="56">
        <v>6.6</v>
      </c>
      <c r="AB1429" s="56" t="s">
        <v>53</v>
      </c>
      <c r="AC1429" s="56">
        <v>28.3</v>
      </c>
      <c r="AD1429" s="56" t="s">
        <v>53</v>
      </c>
      <c r="AF1429" s="56">
        <v>701</v>
      </c>
      <c r="AG1429" s="56" t="s">
        <v>2148</v>
      </c>
      <c r="AH1429" s="56">
        <v>701</v>
      </c>
      <c r="AI1429" s="56" t="s">
        <v>2148</v>
      </c>
      <c r="AJ1429" s="56">
        <v>801</v>
      </c>
      <c r="AK1429" s="56" t="s">
        <v>2148</v>
      </c>
      <c r="AL1429" s="56">
        <v>801</v>
      </c>
      <c r="AM1429" s="56" t="s">
        <v>2148</v>
      </c>
      <c r="AN1429" s="56">
        <v>801</v>
      </c>
      <c r="AO1429" s="56" t="s">
        <v>2148</v>
      </c>
      <c r="AP1429" s="56">
        <v>801</v>
      </c>
      <c r="AQ1429" s="56" t="s">
        <v>2148</v>
      </c>
      <c r="AR1429" s="56">
        <v>801</v>
      </c>
      <c r="AS1429" s="56" t="s">
        <v>2148</v>
      </c>
      <c r="AT1429" s="56">
        <v>801</v>
      </c>
      <c r="AU1429" s="56" t="s">
        <v>2148</v>
      </c>
      <c r="AV1429" s="56">
        <v>801</v>
      </c>
      <c r="AW1429" s="56" t="s">
        <v>2148</v>
      </c>
      <c r="AX1429" s="56">
        <v>801</v>
      </c>
      <c r="AY1429" s="56" t="s">
        <v>2148</v>
      </c>
      <c r="AZ1429" s="56">
        <v>1401</v>
      </c>
      <c r="BA1429" s="56" t="s">
        <v>2148</v>
      </c>
      <c r="BB1429" s="56">
        <v>1300.5</v>
      </c>
    </row>
    <row r="1430" spans="1:55" ht="16" x14ac:dyDescent="0.2">
      <c r="A1430" s="56">
        <v>1429</v>
      </c>
      <c r="B1430" s="56" t="s">
        <v>55</v>
      </c>
      <c r="D1430" s="56" t="s">
        <v>590</v>
      </c>
      <c r="E1430" s="56" t="s">
        <v>340</v>
      </c>
      <c r="F1430" s="56" t="s">
        <v>76</v>
      </c>
      <c r="G1430" s="56" t="s">
        <v>58</v>
      </c>
      <c r="H1430" s="56" t="s">
        <v>49</v>
      </c>
      <c r="I1430" s="56" t="s">
        <v>59</v>
      </c>
      <c r="J1430" s="56" t="s">
        <v>51</v>
      </c>
      <c r="K1430" s="56">
        <v>8.8000000000000007</v>
      </c>
      <c r="L1430" s="56" t="s">
        <v>52</v>
      </c>
      <c r="M1430" s="56">
        <v>16.899999999999999</v>
      </c>
      <c r="N1430" s="56" t="s">
        <v>52</v>
      </c>
      <c r="O1430" s="56">
        <v>2.5</v>
      </c>
      <c r="P1430" s="56" t="s">
        <v>53</v>
      </c>
      <c r="Q1430" s="56">
        <v>7.3</v>
      </c>
      <c r="R1430" s="56" t="s">
        <v>53</v>
      </c>
      <c r="S1430" s="56">
        <v>1.3</v>
      </c>
      <c r="T1430" s="56" t="s">
        <v>53</v>
      </c>
      <c r="U1430" s="56">
        <v>1.1000000000000001</v>
      </c>
      <c r="V1430" s="56" t="s">
        <v>53</v>
      </c>
      <c r="W1430" s="56">
        <v>5.5</v>
      </c>
      <c r="X1430" s="56" t="s">
        <v>53</v>
      </c>
      <c r="Y1430" s="56">
        <v>12.1</v>
      </c>
      <c r="Z1430" s="56" t="s">
        <v>53</v>
      </c>
      <c r="AA1430" s="56">
        <v>11.6</v>
      </c>
      <c r="AB1430" s="56" t="s">
        <v>53</v>
      </c>
      <c r="AC1430" s="56">
        <v>24.9</v>
      </c>
      <c r="AD1430" s="56" t="s">
        <v>53</v>
      </c>
      <c r="AF1430" s="56">
        <v>701</v>
      </c>
      <c r="AG1430" s="56" t="s">
        <v>2148</v>
      </c>
      <c r="AH1430" s="56">
        <v>701</v>
      </c>
      <c r="AI1430" s="56" t="s">
        <v>2148</v>
      </c>
      <c r="AJ1430" s="56">
        <v>801</v>
      </c>
      <c r="AK1430" s="56" t="s">
        <v>2148</v>
      </c>
      <c r="AL1430" s="56">
        <v>801</v>
      </c>
      <c r="AM1430" s="56" t="s">
        <v>2148</v>
      </c>
      <c r="AN1430" s="56">
        <v>801</v>
      </c>
      <c r="AO1430" s="56" t="s">
        <v>2148</v>
      </c>
      <c r="AP1430" s="56">
        <v>801</v>
      </c>
      <c r="AQ1430" s="56" t="s">
        <v>2148</v>
      </c>
      <c r="AR1430" s="56">
        <v>801</v>
      </c>
      <c r="AS1430" s="56" t="s">
        <v>2148</v>
      </c>
      <c r="AT1430" s="56">
        <v>801</v>
      </c>
      <c r="AU1430" s="56" t="s">
        <v>2148</v>
      </c>
      <c r="AV1430" s="56">
        <v>801</v>
      </c>
      <c r="AW1430" s="56" t="s">
        <v>2148</v>
      </c>
      <c r="AX1430" s="56">
        <v>801</v>
      </c>
      <c r="AY1430" s="56" t="s">
        <v>2148</v>
      </c>
      <c r="AZ1430" s="56">
        <v>1401</v>
      </c>
      <c r="BA1430" s="56" t="s">
        <v>2148</v>
      </c>
    </row>
    <row r="1431" spans="1:55" ht="16" x14ac:dyDescent="0.2">
      <c r="A1431" s="56">
        <v>1430</v>
      </c>
      <c r="B1431" s="56" t="s">
        <v>55</v>
      </c>
      <c r="C1431" s="56" t="s">
        <v>55</v>
      </c>
      <c r="D1431" s="56" t="s">
        <v>149</v>
      </c>
      <c r="E1431" s="56" t="s">
        <v>130</v>
      </c>
      <c r="F1431" s="56" t="s">
        <v>76</v>
      </c>
      <c r="G1431" s="56" t="s">
        <v>48</v>
      </c>
      <c r="H1431" s="56" t="s">
        <v>62</v>
      </c>
      <c r="I1431" s="56" t="s">
        <v>50</v>
      </c>
      <c r="J1431" s="56" t="s">
        <v>64</v>
      </c>
      <c r="K1431" s="56">
        <v>4.2</v>
      </c>
      <c r="L1431" s="56" t="s">
        <v>52</v>
      </c>
      <c r="M1431" s="56">
        <v>12.7</v>
      </c>
      <c r="N1431" s="56" t="s">
        <v>52</v>
      </c>
      <c r="O1431" s="56">
        <v>3.2</v>
      </c>
      <c r="P1431" s="56" t="s">
        <v>53</v>
      </c>
      <c r="Q1431" s="56">
        <v>27.5</v>
      </c>
      <c r="R1431" s="56">
        <v>613</v>
      </c>
      <c r="U1431" s="56">
        <v>4</v>
      </c>
      <c r="V1431" s="56" t="s">
        <v>53</v>
      </c>
      <c r="W1431" s="56">
        <v>7.9</v>
      </c>
      <c r="X1431" s="56" t="s">
        <v>53</v>
      </c>
      <c r="Y1431" s="56">
        <v>8.4</v>
      </c>
      <c r="Z1431" s="56" t="s">
        <v>53</v>
      </c>
      <c r="AA1431" s="56">
        <v>1.9</v>
      </c>
      <c r="AB1431" s="56" t="s">
        <v>53</v>
      </c>
      <c r="AC1431" s="56">
        <v>6.6</v>
      </c>
      <c r="AD1431" s="56" t="s">
        <v>53</v>
      </c>
      <c r="AF1431" s="56">
        <v>701</v>
      </c>
      <c r="AG1431" s="56" t="s">
        <v>2148</v>
      </c>
      <c r="AH1431" s="56">
        <v>701</v>
      </c>
      <c r="AI1431" s="56" t="s">
        <v>2148</v>
      </c>
      <c r="AJ1431" s="56">
        <v>801</v>
      </c>
      <c r="AK1431" s="56" t="s">
        <v>2148</v>
      </c>
      <c r="AL1431" s="56">
        <v>613</v>
      </c>
      <c r="AP1431" s="56">
        <v>801</v>
      </c>
      <c r="AQ1431" s="56" t="s">
        <v>2148</v>
      </c>
      <c r="AR1431" s="56">
        <v>801</v>
      </c>
      <c r="AS1431" s="56" t="s">
        <v>2148</v>
      </c>
      <c r="AT1431" s="56">
        <v>801</v>
      </c>
      <c r="AU1431" s="56" t="s">
        <v>2148</v>
      </c>
      <c r="AV1431" s="56">
        <v>801</v>
      </c>
      <c r="AW1431" s="56" t="s">
        <v>2148</v>
      </c>
      <c r="AX1431" s="56">
        <v>801</v>
      </c>
      <c r="AY1431" s="56" t="s">
        <v>2148</v>
      </c>
      <c r="AZ1431" s="56">
        <v>1401</v>
      </c>
      <c r="BA1431" s="56" t="s">
        <v>2148</v>
      </c>
      <c r="BB1431" s="56">
        <v>1401</v>
      </c>
      <c r="BC1431" s="56" t="s">
        <v>2148</v>
      </c>
    </row>
    <row r="1432" spans="1:55" ht="16" x14ac:dyDescent="0.2">
      <c r="A1432" s="56">
        <v>1431</v>
      </c>
      <c r="B1432" s="56" t="s">
        <v>55</v>
      </c>
      <c r="C1432" s="56" t="s">
        <v>56</v>
      </c>
      <c r="D1432" s="56" t="s">
        <v>1118</v>
      </c>
      <c r="E1432" s="56" t="s">
        <v>574</v>
      </c>
      <c r="F1432" s="56" t="s">
        <v>76</v>
      </c>
      <c r="G1432" s="56" t="s">
        <v>77</v>
      </c>
      <c r="H1432" s="56" t="s">
        <v>49</v>
      </c>
      <c r="I1432" s="56" t="s">
        <v>59</v>
      </c>
      <c r="J1432" s="56" t="s">
        <v>51</v>
      </c>
      <c r="K1432" s="56">
        <v>17.5</v>
      </c>
      <c r="L1432" s="56" t="s">
        <v>52</v>
      </c>
      <c r="M1432" s="56">
        <v>7.4</v>
      </c>
      <c r="N1432" s="56" t="s">
        <v>52</v>
      </c>
      <c r="O1432" s="56">
        <v>2.8</v>
      </c>
      <c r="P1432" s="56" t="s">
        <v>53</v>
      </c>
      <c r="Q1432" s="56">
        <v>3.2</v>
      </c>
      <c r="R1432" s="56" t="s">
        <v>53</v>
      </c>
      <c r="S1432" s="56">
        <v>3.8</v>
      </c>
      <c r="T1432" s="56" t="s">
        <v>53</v>
      </c>
      <c r="U1432" s="56">
        <v>1.2</v>
      </c>
      <c r="V1432" s="56" t="s">
        <v>53</v>
      </c>
      <c r="W1432" s="56">
        <v>1.1000000000000001</v>
      </c>
      <c r="X1432" s="56" t="s">
        <v>53</v>
      </c>
      <c r="Y1432" s="56">
        <v>12.9</v>
      </c>
      <c r="Z1432" s="56" t="s">
        <v>53</v>
      </c>
      <c r="AA1432" s="56">
        <v>5.0999999999999996</v>
      </c>
      <c r="AB1432" s="56" t="s">
        <v>53</v>
      </c>
      <c r="AC1432" s="56">
        <v>34.4</v>
      </c>
      <c r="AD1432" s="56" t="s">
        <v>53</v>
      </c>
      <c r="AF1432" s="56">
        <v>701</v>
      </c>
      <c r="AG1432" s="56" t="s">
        <v>2148</v>
      </c>
      <c r="AH1432" s="56">
        <v>701</v>
      </c>
      <c r="AI1432" s="56" t="s">
        <v>2148</v>
      </c>
      <c r="AJ1432" s="56">
        <v>801</v>
      </c>
      <c r="AK1432" s="56" t="s">
        <v>2148</v>
      </c>
      <c r="AL1432" s="56">
        <v>801</v>
      </c>
      <c r="AM1432" s="56" t="s">
        <v>2148</v>
      </c>
      <c r="AN1432" s="56">
        <v>801</v>
      </c>
      <c r="AO1432" s="56" t="s">
        <v>2148</v>
      </c>
      <c r="AP1432" s="56">
        <v>801</v>
      </c>
      <c r="AQ1432" s="56" t="s">
        <v>2148</v>
      </c>
      <c r="AR1432" s="56">
        <v>801</v>
      </c>
      <c r="AS1432" s="56" t="s">
        <v>2148</v>
      </c>
      <c r="AT1432" s="56">
        <v>801</v>
      </c>
      <c r="AU1432" s="56" t="s">
        <v>2148</v>
      </c>
      <c r="AV1432" s="56">
        <v>801</v>
      </c>
      <c r="AW1432" s="56" t="s">
        <v>2148</v>
      </c>
      <c r="AX1432" s="56">
        <v>801</v>
      </c>
      <c r="AY1432" s="56" t="s">
        <v>2148</v>
      </c>
      <c r="AZ1432" s="56">
        <v>1401</v>
      </c>
      <c r="BA1432" s="56" t="s">
        <v>2148</v>
      </c>
      <c r="BB1432" s="56">
        <v>1300.5</v>
      </c>
    </row>
    <row r="1433" spans="1:55" ht="16" x14ac:dyDescent="0.2">
      <c r="A1433" s="56">
        <v>1432</v>
      </c>
      <c r="B1433" s="56" t="s">
        <v>55</v>
      </c>
      <c r="C1433" s="56" t="s">
        <v>56</v>
      </c>
      <c r="D1433" s="56" t="s">
        <v>232</v>
      </c>
      <c r="E1433" s="56" t="s">
        <v>233</v>
      </c>
      <c r="F1433" s="56" t="s">
        <v>76</v>
      </c>
      <c r="G1433" s="56" t="s">
        <v>58</v>
      </c>
      <c r="H1433" s="56" t="s">
        <v>62</v>
      </c>
      <c r="I1433" s="56" t="s">
        <v>59</v>
      </c>
      <c r="J1433" s="56" t="s">
        <v>51</v>
      </c>
      <c r="K1433" s="56">
        <v>5.6</v>
      </c>
      <c r="L1433" s="56" t="s">
        <v>52</v>
      </c>
      <c r="M1433" s="56">
        <v>9.6</v>
      </c>
      <c r="N1433" s="56" t="s">
        <v>52</v>
      </c>
      <c r="O1433" s="56">
        <v>15.2</v>
      </c>
      <c r="P1433" s="56" t="s">
        <v>53</v>
      </c>
      <c r="Q1433" s="56">
        <v>2.7</v>
      </c>
      <c r="R1433" s="56" t="s">
        <v>53</v>
      </c>
      <c r="S1433" s="56">
        <v>4.0999999999999996</v>
      </c>
      <c r="T1433" s="56" t="s">
        <v>53</v>
      </c>
      <c r="U1433" s="56">
        <v>25.4</v>
      </c>
      <c r="V1433" s="56">
        <v>656</v>
      </c>
      <c r="W1433" s="56">
        <v>30.9</v>
      </c>
      <c r="X1433" s="56">
        <v>604</v>
      </c>
      <c r="Y1433" s="56">
        <v>6.6</v>
      </c>
      <c r="Z1433" s="56" t="s">
        <v>53</v>
      </c>
      <c r="AA1433" s="56">
        <v>24.2</v>
      </c>
      <c r="AB1433" s="56">
        <v>653</v>
      </c>
      <c r="AC1433" s="56">
        <v>38.799999999999997</v>
      </c>
      <c r="AD1433" s="56" t="s">
        <v>53</v>
      </c>
      <c r="AF1433" s="56">
        <v>701</v>
      </c>
      <c r="AG1433" s="56" t="s">
        <v>2148</v>
      </c>
      <c r="AH1433" s="56">
        <v>701</v>
      </c>
      <c r="AI1433" s="56" t="s">
        <v>2148</v>
      </c>
      <c r="AJ1433" s="56">
        <v>801</v>
      </c>
      <c r="AK1433" s="56" t="s">
        <v>2148</v>
      </c>
      <c r="AL1433" s="56">
        <v>801</v>
      </c>
      <c r="AM1433" s="56" t="s">
        <v>2148</v>
      </c>
      <c r="AN1433" s="56">
        <v>801</v>
      </c>
      <c r="AO1433" s="56" t="s">
        <v>2148</v>
      </c>
      <c r="AP1433" s="56">
        <v>656</v>
      </c>
      <c r="AR1433" s="56">
        <v>604</v>
      </c>
      <c r="AT1433" s="56">
        <v>801</v>
      </c>
      <c r="AU1433" s="56" t="s">
        <v>2148</v>
      </c>
      <c r="AV1433" s="56">
        <v>653</v>
      </c>
      <c r="AX1433" s="56">
        <v>801</v>
      </c>
      <c r="AY1433" s="56" t="s">
        <v>2148</v>
      </c>
      <c r="AZ1433" s="56">
        <v>1401</v>
      </c>
      <c r="BA1433" s="56" t="s">
        <v>2148</v>
      </c>
      <c r="BB1433" s="56">
        <v>1300.5</v>
      </c>
    </row>
    <row r="1434" spans="1:55" ht="16" x14ac:dyDescent="0.2">
      <c r="A1434" s="56">
        <v>1433</v>
      </c>
      <c r="B1434" s="56" t="s">
        <v>55</v>
      </c>
      <c r="D1434" s="56" t="s">
        <v>686</v>
      </c>
      <c r="E1434" s="56" t="s">
        <v>255</v>
      </c>
      <c r="F1434" s="56" t="s">
        <v>76</v>
      </c>
      <c r="G1434" s="56" t="s">
        <v>58</v>
      </c>
      <c r="H1434" s="56" t="s">
        <v>49</v>
      </c>
      <c r="I1434" s="56" t="s">
        <v>63</v>
      </c>
      <c r="J1434" s="56" t="s">
        <v>51</v>
      </c>
      <c r="K1434" s="56">
        <v>9.9</v>
      </c>
      <c r="L1434" s="56" t="s">
        <v>52</v>
      </c>
      <c r="M1434" s="56">
        <v>4.2</v>
      </c>
      <c r="N1434" s="56" t="s">
        <v>52</v>
      </c>
      <c r="O1434" s="56">
        <v>29.4</v>
      </c>
      <c r="P1434" s="56">
        <v>644</v>
      </c>
      <c r="Q1434" s="56">
        <v>3.3</v>
      </c>
      <c r="R1434" s="56" t="s">
        <v>53</v>
      </c>
      <c r="S1434" s="56">
        <v>4.5</v>
      </c>
      <c r="T1434" s="56" t="s">
        <v>53</v>
      </c>
      <c r="U1434" s="56">
        <v>49.7</v>
      </c>
      <c r="V1434" s="56">
        <v>410</v>
      </c>
      <c r="W1434" s="56">
        <v>37.1</v>
      </c>
      <c r="X1434" s="56">
        <v>525</v>
      </c>
      <c r="Y1434" s="56">
        <v>4.2</v>
      </c>
      <c r="Z1434" s="56" t="s">
        <v>53</v>
      </c>
      <c r="AA1434" s="56">
        <v>5.9</v>
      </c>
      <c r="AB1434" s="56" t="s">
        <v>53</v>
      </c>
      <c r="AF1434" s="56">
        <v>701</v>
      </c>
      <c r="AG1434" s="56" t="s">
        <v>2148</v>
      </c>
      <c r="AH1434" s="56">
        <v>701</v>
      </c>
      <c r="AI1434" s="56" t="s">
        <v>2148</v>
      </c>
      <c r="AJ1434" s="56">
        <v>644</v>
      </c>
      <c r="AL1434" s="56">
        <v>801</v>
      </c>
      <c r="AM1434" s="56" t="s">
        <v>2148</v>
      </c>
      <c r="AN1434" s="56">
        <v>801</v>
      </c>
      <c r="AO1434" s="56" t="s">
        <v>2148</v>
      </c>
      <c r="AP1434" s="56">
        <v>410</v>
      </c>
      <c r="AR1434" s="56">
        <v>525</v>
      </c>
      <c r="AT1434" s="56">
        <v>801</v>
      </c>
      <c r="AU1434" s="56" t="s">
        <v>2148</v>
      </c>
      <c r="AV1434" s="56">
        <v>801</v>
      </c>
      <c r="AW1434" s="56" t="s">
        <v>2148</v>
      </c>
      <c r="AZ1434" s="56">
        <v>1401</v>
      </c>
      <c r="BA1434" s="56" t="s">
        <v>2148</v>
      </c>
    </row>
    <row r="1435" spans="1:55" ht="16" x14ac:dyDescent="0.2">
      <c r="A1435" s="56">
        <v>1434</v>
      </c>
      <c r="B1435" s="56" t="s">
        <v>55</v>
      </c>
      <c r="C1435" s="56" t="s">
        <v>56</v>
      </c>
      <c r="D1435" s="56" t="s">
        <v>313</v>
      </c>
      <c r="E1435" s="56" t="s">
        <v>130</v>
      </c>
      <c r="F1435" s="56" t="s">
        <v>76</v>
      </c>
      <c r="G1435" s="56" t="s">
        <v>58</v>
      </c>
      <c r="H1435" s="56" t="s">
        <v>62</v>
      </c>
      <c r="I1435" s="56" t="s">
        <v>50</v>
      </c>
      <c r="J1435" s="56" t="s">
        <v>64</v>
      </c>
      <c r="K1435" s="56">
        <v>6.3</v>
      </c>
      <c r="L1435" s="56" t="s">
        <v>52</v>
      </c>
      <c r="M1435" s="56">
        <v>2.8</v>
      </c>
      <c r="N1435" s="56" t="s">
        <v>52</v>
      </c>
      <c r="O1435" s="56">
        <v>13.5</v>
      </c>
      <c r="P1435" s="56" t="s">
        <v>53</v>
      </c>
      <c r="Q1435" s="56">
        <v>25.5</v>
      </c>
      <c r="R1435" s="56">
        <v>629</v>
      </c>
      <c r="U1435" s="56">
        <v>3.8</v>
      </c>
      <c r="V1435" s="56" t="s">
        <v>53</v>
      </c>
      <c r="W1435" s="56">
        <v>7.8</v>
      </c>
      <c r="X1435" s="56" t="s">
        <v>53</v>
      </c>
      <c r="Y1435" s="56">
        <v>13.7</v>
      </c>
      <c r="Z1435" s="56" t="s">
        <v>53</v>
      </c>
      <c r="AA1435" s="56">
        <v>1.8</v>
      </c>
      <c r="AB1435" s="56" t="s">
        <v>53</v>
      </c>
      <c r="AC1435" s="56">
        <v>14.4</v>
      </c>
      <c r="AD1435" s="56" t="s">
        <v>53</v>
      </c>
      <c r="AF1435" s="56">
        <v>701</v>
      </c>
      <c r="AG1435" s="56" t="s">
        <v>2148</v>
      </c>
      <c r="AH1435" s="56">
        <v>701</v>
      </c>
      <c r="AI1435" s="56" t="s">
        <v>2148</v>
      </c>
      <c r="AJ1435" s="56">
        <v>801</v>
      </c>
      <c r="AK1435" s="56" t="s">
        <v>2148</v>
      </c>
      <c r="AL1435" s="56">
        <v>629</v>
      </c>
      <c r="AP1435" s="56">
        <v>801</v>
      </c>
      <c r="AQ1435" s="56" t="s">
        <v>2148</v>
      </c>
      <c r="AR1435" s="56">
        <v>801</v>
      </c>
      <c r="AS1435" s="56" t="s">
        <v>2148</v>
      </c>
      <c r="AT1435" s="56">
        <v>801</v>
      </c>
      <c r="AU1435" s="56" t="s">
        <v>2148</v>
      </c>
      <c r="AV1435" s="56">
        <v>801</v>
      </c>
      <c r="AW1435" s="56" t="s">
        <v>2148</v>
      </c>
      <c r="AX1435" s="56">
        <v>801</v>
      </c>
      <c r="AY1435" s="56" t="s">
        <v>2148</v>
      </c>
      <c r="AZ1435" s="56">
        <v>1401</v>
      </c>
      <c r="BA1435" s="56" t="s">
        <v>2148</v>
      </c>
      <c r="BB1435" s="56">
        <v>1300.5</v>
      </c>
    </row>
    <row r="1436" spans="1:55" ht="16" x14ac:dyDescent="0.2">
      <c r="A1436" s="56">
        <v>1435</v>
      </c>
      <c r="B1436" s="56" t="s">
        <v>55</v>
      </c>
      <c r="C1436" s="56" t="s">
        <v>56</v>
      </c>
      <c r="D1436" s="56" t="s">
        <v>212</v>
      </c>
      <c r="E1436" s="56" t="s">
        <v>68</v>
      </c>
      <c r="F1436" s="56" t="s">
        <v>69</v>
      </c>
      <c r="G1436" s="56" t="s">
        <v>77</v>
      </c>
      <c r="H1436" s="56" t="s">
        <v>49</v>
      </c>
      <c r="I1436" s="56" t="s">
        <v>59</v>
      </c>
      <c r="J1436" s="56" t="s">
        <v>64</v>
      </c>
      <c r="K1436" s="56">
        <v>5.3</v>
      </c>
      <c r="L1436" s="56" t="s">
        <v>52</v>
      </c>
      <c r="M1436" s="56">
        <v>7.8</v>
      </c>
      <c r="N1436" s="56" t="s">
        <v>52</v>
      </c>
      <c r="O1436" s="56">
        <v>27.9</v>
      </c>
      <c r="P1436" s="56">
        <v>682</v>
      </c>
      <c r="Q1436" s="56">
        <v>2</v>
      </c>
      <c r="R1436" s="56" t="s">
        <v>53</v>
      </c>
      <c r="S1436" s="56">
        <v>1.9</v>
      </c>
      <c r="T1436" s="56" t="s">
        <v>53</v>
      </c>
      <c r="U1436" s="56">
        <v>30.9</v>
      </c>
      <c r="V1436" s="56">
        <v>581</v>
      </c>
      <c r="W1436" s="56">
        <v>32.4</v>
      </c>
      <c r="X1436" s="56">
        <v>585</v>
      </c>
      <c r="Y1436" s="56">
        <v>10.3</v>
      </c>
      <c r="Z1436" s="56" t="s">
        <v>53</v>
      </c>
      <c r="AA1436" s="56">
        <v>5.5</v>
      </c>
      <c r="AB1436" s="56" t="s">
        <v>53</v>
      </c>
      <c r="AC1436" s="56">
        <v>13.7</v>
      </c>
      <c r="AD1436" s="56" t="s">
        <v>53</v>
      </c>
      <c r="AF1436" s="56">
        <v>701</v>
      </c>
      <c r="AG1436" s="56" t="s">
        <v>2148</v>
      </c>
      <c r="AH1436" s="56">
        <v>701</v>
      </c>
      <c r="AI1436" s="56" t="s">
        <v>2148</v>
      </c>
      <c r="AJ1436" s="56">
        <v>682</v>
      </c>
      <c r="AL1436" s="56">
        <v>801</v>
      </c>
      <c r="AM1436" s="56" t="s">
        <v>2148</v>
      </c>
      <c r="AN1436" s="56">
        <v>801</v>
      </c>
      <c r="AO1436" s="56" t="s">
        <v>2148</v>
      </c>
      <c r="AP1436" s="56">
        <v>581</v>
      </c>
      <c r="AR1436" s="56">
        <v>585</v>
      </c>
      <c r="AT1436" s="56">
        <v>801</v>
      </c>
      <c r="AU1436" s="56" t="s">
        <v>2148</v>
      </c>
      <c r="AV1436" s="56">
        <v>801</v>
      </c>
      <c r="AW1436" s="56" t="s">
        <v>2148</v>
      </c>
      <c r="AX1436" s="56">
        <v>801</v>
      </c>
      <c r="AY1436" s="56" t="s">
        <v>2148</v>
      </c>
      <c r="AZ1436" s="56">
        <v>1401</v>
      </c>
      <c r="BA1436" s="56" t="s">
        <v>2148</v>
      </c>
      <c r="BB1436" s="56">
        <v>1300.5</v>
      </c>
    </row>
    <row r="1437" spans="1:55" ht="16" x14ac:dyDescent="0.2">
      <c r="A1437" s="56">
        <v>1436</v>
      </c>
      <c r="B1437" s="56" t="s">
        <v>55</v>
      </c>
      <c r="C1437" s="56" t="s">
        <v>56</v>
      </c>
      <c r="D1437" s="56" t="s">
        <v>571</v>
      </c>
      <c r="E1437" s="56" t="s">
        <v>340</v>
      </c>
      <c r="F1437" s="56" t="s">
        <v>76</v>
      </c>
      <c r="G1437" s="56" t="s">
        <v>58</v>
      </c>
      <c r="H1437" s="56" t="s">
        <v>49</v>
      </c>
      <c r="I1437" s="56" t="s">
        <v>59</v>
      </c>
      <c r="J1437" s="56" t="s">
        <v>64</v>
      </c>
      <c r="K1437" s="56">
        <v>8.6</v>
      </c>
      <c r="L1437" s="56" t="s">
        <v>52</v>
      </c>
      <c r="M1437" s="56">
        <v>7.9</v>
      </c>
      <c r="N1437" s="56" t="s">
        <v>52</v>
      </c>
      <c r="O1437" s="56">
        <v>14.3</v>
      </c>
      <c r="P1437" s="56" t="s">
        <v>53</v>
      </c>
      <c r="Q1437" s="56">
        <v>8.6</v>
      </c>
      <c r="R1437" s="56" t="s">
        <v>53</v>
      </c>
      <c r="Y1437" s="56">
        <v>20.8</v>
      </c>
      <c r="Z1437" s="56" t="s">
        <v>53</v>
      </c>
      <c r="AA1437" s="56">
        <v>4.3</v>
      </c>
      <c r="AB1437" s="56" t="s">
        <v>53</v>
      </c>
      <c r="AC1437" s="56">
        <v>25.4</v>
      </c>
      <c r="AD1437" s="56" t="s">
        <v>53</v>
      </c>
      <c r="AF1437" s="56">
        <v>701</v>
      </c>
      <c r="AG1437" s="56" t="s">
        <v>2148</v>
      </c>
      <c r="AH1437" s="56">
        <v>701</v>
      </c>
      <c r="AI1437" s="56" t="s">
        <v>2148</v>
      </c>
      <c r="AJ1437" s="56">
        <v>801</v>
      </c>
      <c r="AK1437" s="56" t="s">
        <v>2148</v>
      </c>
      <c r="AL1437" s="56">
        <v>801</v>
      </c>
      <c r="AM1437" s="56" t="s">
        <v>2148</v>
      </c>
      <c r="AT1437" s="56">
        <v>801</v>
      </c>
      <c r="AU1437" s="56" t="s">
        <v>2148</v>
      </c>
      <c r="AV1437" s="56">
        <v>801</v>
      </c>
      <c r="AW1437" s="56" t="s">
        <v>2148</v>
      </c>
      <c r="AX1437" s="56">
        <v>801</v>
      </c>
      <c r="AY1437" s="56" t="s">
        <v>2148</v>
      </c>
      <c r="AZ1437" s="56">
        <v>1401</v>
      </c>
      <c r="BA1437" s="56" t="s">
        <v>2148</v>
      </c>
      <c r="BB1437" s="56">
        <v>1300.5</v>
      </c>
    </row>
    <row r="1438" spans="1:55" ht="16" x14ac:dyDescent="0.2">
      <c r="A1438" s="56">
        <v>1437</v>
      </c>
      <c r="B1438" s="56" t="s">
        <v>55</v>
      </c>
      <c r="C1438" s="56" t="s">
        <v>56</v>
      </c>
      <c r="D1438" s="56" t="s">
        <v>441</v>
      </c>
      <c r="E1438" s="56" t="s">
        <v>340</v>
      </c>
      <c r="F1438" s="56" t="s">
        <v>76</v>
      </c>
      <c r="G1438" s="56" t="s">
        <v>58</v>
      </c>
      <c r="H1438" s="56" t="s">
        <v>88</v>
      </c>
      <c r="I1438" s="56" t="s">
        <v>59</v>
      </c>
      <c r="J1438" s="56" t="s">
        <v>64</v>
      </c>
      <c r="K1438" s="56">
        <v>7.3</v>
      </c>
      <c r="L1438" s="56" t="s">
        <v>52</v>
      </c>
      <c r="M1438" s="56">
        <v>16.7</v>
      </c>
      <c r="N1438" s="56" t="s">
        <v>52</v>
      </c>
      <c r="O1438" s="56">
        <v>10.5</v>
      </c>
      <c r="P1438" s="56" t="s">
        <v>53</v>
      </c>
      <c r="Q1438" s="56">
        <v>13.4</v>
      </c>
      <c r="R1438" s="56" t="s">
        <v>53</v>
      </c>
      <c r="S1438" s="56">
        <v>1.4</v>
      </c>
      <c r="T1438" s="56" t="s">
        <v>53</v>
      </c>
      <c r="Y1438" s="56">
        <v>12.6</v>
      </c>
      <c r="Z1438" s="56" t="s">
        <v>53</v>
      </c>
      <c r="AA1438" s="56">
        <v>4.5</v>
      </c>
      <c r="AB1438" s="56" t="s">
        <v>53</v>
      </c>
      <c r="AC1438" s="56">
        <v>22</v>
      </c>
      <c r="AD1438" s="56" t="s">
        <v>53</v>
      </c>
      <c r="AF1438" s="56">
        <v>701</v>
      </c>
      <c r="AG1438" s="56" t="s">
        <v>2148</v>
      </c>
      <c r="AH1438" s="56">
        <v>701</v>
      </c>
      <c r="AI1438" s="56" t="s">
        <v>2148</v>
      </c>
      <c r="AJ1438" s="56">
        <v>801</v>
      </c>
      <c r="AK1438" s="56" t="s">
        <v>2148</v>
      </c>
      <c r="AL1438" s="56">
        <v>801</v>
      </c>
      <c r="AM1438" s="56" t="s">
        <v>2148</v>
      </c>
      <c r="AN1438" s="56">
        <v>801</v>
      </c>
      <c r="AO1438" s="56" t="s">
        <v>2148</v>
      </c>
      <c r="AT1438" s="56">
        <v>801</v>
      </c>
      <c r="AU1438" s="56" t="s">
        <v>2148</v>
      </c>
      <c r="AV1438" s="56">
        <v>801</v>
      </c>
      <c r="AW1438" s="56" t="s">
        <v>2148</v>
      </c>
      <c r="AX1438" s="56">
        <v>801</v>
      </c>
      <c r="AY1438" s="56" t="s">
        <v>2148</v>
      </c>
      <c r="AZ1438" s="56">
        <v>1401</v>
      </c>
      <c r="BA1438" s="56" t="s">
        <v>2148</v>
      </c>
      <c r="BB1438" s="56">
        <v>1300.5</v>
      </c>
    </row>
    <row r="1439" spans="1:55" ht="16" x14ac:dyDescent="0.2">
      <c r="A1439" s="56">
        <v>1438</v>
      </c>
      <c r="B1439" s="56" t="s">
        <v>55</v>
      </c>
      <c r="C1439" s="56" t="s">
        <v>56</v>
      </c>
      <c r="D1439" s="56" t="s">
        <v>213</v>
      </c>
      <c r="E1439" s="56" t="s">
        <v>91</v>
      </c>
      <c r="F1439" s="56" t="s">
        <v>76</v>
      </c>
      <c r="G1439" s="56" t="s">
        <v>84</v>
      </c>
      <c r="H1439" s="56" t="s">
        <v>82</v>
      </c>
      <c r="I1439" s="56" t="s">
        <v>59</v>
      </c>
      <c r="J1439" s="56" t="s">
        <v>103</v>
      </c>
      <c r="K1439" s="56">
        <v>5.3</v>
      </c>
      <c r="L1439" s="56" t="s">
        <v>52</v>
      </c>
      <c r="M1439" s="56">
        <v>6.4</v>
      </c>
      <c r="N1439" s="56" t="s">
        <v>52</v>
      </c>
      <c r="O1439" s="56">
        <v>10.199999999999999</v>
      </c>
      <c r="P1439" s="56" t="s">
        <v>53</v>
      </c>
      <c r="Q1439" s="56">
        <v>8.6</v>
      </c>
      <c r="R1439" s="56" t="s">
        <v>53</v>
      </c>
      <c r="S1439" s="56">
        <v>25.7</v>
      </c>
      <c r="T1439" s="56">
        <v>637</v>
      </c>
      <c r="U1439" s="56">
        <v>3.2</v>
      </c>
      <c r="V1439" s="56" t="s">
        <v>53</v>
      </c>
      <c r="W1439" s="56">
        <v>7.4</v>
      </c>
      <c r="X1439" s="56" t="s">
        <v>53</v>
      </c>
      <c r="Y1439" s="56">
        <v>30.4</v>
      </c>
      <c r="Z1439" s="56" t="s">
        <v>53</v>
      </c>
      <c r="AA1439" s="56">
        <v>1.7</v>
      </c>
      <c r="AB1439" s="56" t="s">
        <v>53</v>
      </c>
      <c r="AC1439" s="56">
        <v>41.2</v>
      </c>
      <c r="AD1439" s="56" t="s">
        <v>53</v>
      </c>
      <c r="AF1439" s="56">
        <v>701</v>
      </c>
      <c r="AG1439" s="56" t="s">
        <v>2148</v>
      </c>
      <c r="AH1439" s="56">
        <v>701</v>
      </c>
      <c r="AI1439" s="56" t="s">
        <v>2148</v>
      </c>
      <c r="AJ1439" s="56">
        <v>801</v>
      </c>
      <c r="AK1439" s="56" t="s">
        <v>2148</v>
      </c>
      <c r="AL1439" s="56">
        <v>801</v>
      </c>
      <c r="AM1439" s="56" t="s">
        <v>2148</v>
      </c>
      <c r="AN1439" s="56">
        <v>637</v>
      </c>
      <c r="AP1439" s="56">
        <v>801</v>
      </c>
      <c r="AQ1439" s="56" t="s">
        <v>2148</v>
      </c>
      <c r="AR1439" s="56">
        <v>801</v>
      </c>
      <c r="AS1439" s="56" t="s">
        <v>2148</v>
      </c>
      <c r="AT1439" s="56">
        <v>801</v>
      </c>
      <c r="AU1439" s="56" t="s">
        <v>2148</v>
      </c>
      <c r="AV1439" s="56">
        <v>801</v>
      </c>
      <c r="AW1439" s="56" t="s">
        <v>2148</v>
      </c>
      <c r="AX1439" s="56">
        <v>801</v>
      </c>
      <c r="AY1439" s="56" t="s">
        <v>2148</v>
      </c>
      <c r="AZ1439" s="56">
        <v>1401</v>
      </c>
      <c r="BA1439" s="56" t="s">
        <v>2148</v>
      </c>
      <c r="BB1439" s="56">
        <v>1300.5</v>
      </c>
    </row>
    <row r="1440" spans="1:55" ht="16" x14ac:dyDescent="0.2">
      <c r="A1440" s="56">
        <v>1439</v>
      </c>
      <c r="B1440" s="56" t="s">
        <v>55</v>
      </c>
      <c r="C1440" s="56" t="s">
        <v>56</v>
      </c>
      <c r="D1440" s="56" t="s">
        <v>380</v>
      </c>
      <c r="E1440" s="56" t="s">
        <v>266</v>
      </c>
      <c r="F1440" s="56" t="s">
        <v>69</v>
      </c>
      <c r="G1440" s="56" t="s">
        <v>58</v>
      </c>
      <c r="H1440" s="56" t="s">
        <v>62</v>
      </c>
      <c r="I1440" s="56" t="s">
        <v>50</v>
      </c>
      <c r="J1440" s="56" t="s">
        <v>64</v>
      </c>
      <c r="K1440" s="56">
        <v>6.9</v>
      </c>
      <c r="L1440" s="56" t="s">
        <v>52</v>
      </c>
      <c r="M1440" s="56">
        <v>3</v>
      </c>
      <c r="N1440" s="56" t="s">
        <v>52</v>
      </c>
      <c r="O1440" s="56">
        <v>28.1</v>
      </c>
      <c r="P1440" s="56">
        <v>680</v>
      </c>
      <c r="Q1440" s="56">
        <v>8.9</v>
      </c>
      <c r="R1440" s="56" t="s">
        <v>53</v>
      </c>
      <c r="S1440" s="56">
        <v>2.5</v>
      </c>
      <c r="T1440" s="56" t="s">
        <v>53</v>
      </c>
      <c r="U1440" s="56">
        <v>29.5</v>
      </c>
      <c r="V1440" s="56">
        <v>595</v>
      </c>
      <c r="W1440" s="56">
        <v>27.5</v>
      </c>
      <c r="X1440" s="56">
        <v>645</v>
      </c>
      <c r="Y1440" s="56">
        <v>14.4</v>
      </c>
      <c r="Z1440" s="56" t="s">
        <v>53</v>
      </c>
      <c r="AA1440" s="56">
        <v>3.9</v>
      </c>
      <c r="AB1440" s="56" t="s">
        <v>53</v>
      </c>
      <c r="AC1440" s="56">
        <v>17.7</v>
      </c>
      <c r="AD1440" s="56" t="s">
        <v>53</v>
      </c>
      <c r="AF1440" s="56">
        <v>701</v>
      </c>
      <c r="AG1440" s="56" t="s">
        <v>2148</v>
      </c>
      <c r="AH1440" s="56">
        <v>701</v>
      </c>
      <c r="AI1440" s="56" t="s">
        <v>2148</v>
      </c>
      <c r="AJ1440" s="56">
        <v>680</v>
      </c>
      <c r="AL1440" s="56">
        <v>801</v>
      </c>
      <c r="AM1440" s="56" t="s">
        <v>2148</v>
      </c>
      <c r="AN1440" s="56">
        <v>801</v>
      </c>
      <c r="AO1440" s="56" t="s">
        <v>2148</v>
      </c>
      <c r="AP1440" s="56">
        <v>595</v>
      </c>
      <c r="AR1440" s="56">
        <v>645</v>
      </c>
      <c r="AT1440" s="56">
        <v>801</v>
      </c>
      <c r="AU1440" s="56" t="s">
        <v>2148</v>
      </c>
      <c r="AV1440" s="56">
        <v>801</v>
      </c>
      <c r="AW1440" s="56" t="s">
        <v>2148</v>
      </c>
      <c r="AX1440" s="56">
        <v>801</v>
      </c>
      <c r="AY1440" s="56" t="s">
        <v>2148</v>
      </c>
      <c r="AZ1440" s="56">
        <v>1401</v>
      </c>
      <c r="BA1440" s="56" t="s">
        <v>2148</v>
      </c>
      <c r="BB1440" s="56">
        <v>1300.5</v>
      </c>
    </row>
    <row r="1441" spans="1:55" ht="16" x14ac:dyDescent="0.2">
      <c r="A1441" s="56">
        <v>1440</v>
      </c>
      <c r="B1441" s="56" t="s">
        <v>55</v>
      </c>
      <c r="D1441" s="56" t="s">
        <v>373</v>
      </c>
      <c r="E1441" s="56" t="s">
        <v>251</v>
      </c>
      <c r="F1441" s="56" t="s">
        <v>76</v>
      </c>
      <c r="G1441" s="56" t="s">
        <v>58</v>
      </c>
      <c r="H1441" s="56" t="s">
        <v>49</v>
      </c>
      <c r="I1441" s="56" t="s">
        <v>63</v>
      </c>
      <c r="J1441" s="56" t="s">
        <v>64</v>
      </c>
      <c r="K1441" s="56">
        <v>6.8</v>
      </c>
      <c r="L1441" s="56" t="s">
        <v>52</v>
      </c>
      <c r="M1441" s="56">
        <v>12.5</v>
      </c>
      <c r="N1441" s="56" t="s">
        <v>52</v>
      </c>
      <c r="O1441" s="56">
        <v>33.4</v>
      </c>
      <c r="P1441" s="56">
        <v>582</v>
      </c>
      <c r="Q1441" s="56">
        <v>1.3</v>
      </c>
      <c r="R1441" s="56" t="s">
        <v>53</v>
      </c>
      <c r="S1441" s="56">
        <v>5.4</v>
      </c>
      <c r="T1441" s="56" t="s">
        <v>53</v>
      </c>
      <c r="U1441" s="56">
        <v>8</v>
      </c>
      <c r="V1441" s="56" t="s">
        <v>53</v>
      </c>
      <c r="W1441" s="56">
        <v>11.2</v>
      </c>
      <c r="X1441" s="56" t="s">
        <v>53</v>
      </c>
      <c r="Y1441" s="56">
        <v>3.8</v>
      </c>
      <c r="Z1441" s="56" t="s">
        <v>53</v>
      </c>
      <c r="AA1441" s="56">
        <v>4.0999999999999996</v>
      </c>
      <c r="AB1441" s="56" t="s">
        <v>53</v>
      </c>
      <c r="AC1441" s="56">
        <v>24.1</v>
      </c>
      <c r="AD1441" s="56" t="s">
        <v>53</v>
      </c>
      <c r="AF1441" s="56">
        <v>701</v>
      </c>
      <c r="AG1441" s="56" t="s">
        <v>2148</v>
      </c>
      <c r="AH1441" s="56">
        <v>701</v>
      </c>
      <c r="AI1441" s="56" t="s">
        <v>2148</v>
      </c>
      <c r="AJ1441" s="56">
        <v>582</v>
      </c>
      <c r="AL1441" s="56">
        <v>801</v>
      </c>
      <c r="AM1441" s="56" t="s">
        <v>2148</v>
      </c>
      <c r="AN1441" s="56">
        <v>801</v>
      </c>
      <c r="AO1441" s="56" t="s">
        <v>2148</v>
      </c>
      <c r="AP1441" s="56">
        <v>801</v>
      </c>
      <c r="AQ1441" s="56" t="s">
        <v>2148</v>
      </c>
      <c r="AR1441" s="56">
        <v>801</v>
      </c>
      <c r="AS1441" s="56" t="s">
        <v>2148</v>
      </c>
      <c r="AT1441" s="56">
        <v>801</v>
      </c>
      <c r="AU1441" s="56" t="s">
        <v>2148</v>
      </c>
      <c r="AV1441" s="56">
        <v>801</v>
      </c>
      <c r="AW1441" s="56" t="s">
        <v>2148</v>
      </c>
      <c r="AX1441" s="56">
        <v>801</v>
      </c>
      <c r="AY1441" s="56" t="s">
        <v>2148</v>
      </c>
      <c r="AZ1441" s="56">
        <v>1401</v>
      </c>
      <c r="BA1441" s="56" t="s">
        <v>2148</v>
      </c>
    </row>
    <row r="1442" spans="1:55" ht="16" x14ac:dyDescent="0.2">
      <c r="A1442" s="56">
        <v>1441</v>
      </c>
      <c r="B1442" s="56" t="s">
        <v>55</v>
      </c>
      <c r="D1442" s="56" t="s">
        <v>1169</v>
      </c>
      <c r="E1442" s="56" t="s">
        <v>546</v>
      </c>
      <c r="F1442" s="56" t="s">
        <v>76</v>
      </c>
      <c r="G1442" s="56" t="s">
        <v>84</v>
      </c>
      <c r="H1442" s="56" t="s">
        <v>82</v>
      </c>
      <c r="I1442" s="56" t="s">
        <v>63</v>
      </c>
      <c r="J1442" s="56" t="s">
        <v>64</v>
      </c>
      <c r="K1442" s="56">
        <v>18.5</v>
      </c>
      <c r="L1442" s="56">
        <v>662</v>
      </c>
      <c r="M1442" s="56">
        <v>2.7</v>
      </c>
      <c r="N1442" s="56" t="s">
        <v>52</v>
      </c>
      <c r="O1442" s="56">
        <v>2.8</v>
      </c>
      <c r="P1442" s="56" t="s">
        <v>53</v>
      </c>
      <c r="Q1442" s="56">
        <v>2.6</v>
      </c>
      <c r="R1442" s="56" t="s">
        <v>53</v>
      </c>
      <c r="S1442" s="56">
        <v>8.6999999999999993</v>
      </c>
      <c r="T1442" s="56" t="s">
        <v>53</v>
      </c>
      <c r="U1442" s="56">
        <v>3.6</v>
      </c>
      <c r="V1442" s="56" t="s">
        <v>53</v>
      </c>
      <c r="W1442" s="56">
        <v>7.7</v>
      </c>
      <c r="X1442" s="56" t="s">
        <v>53</v>
      </c>
      <c r="Y1442" s="56">
        <v>11</v>
      </c>
      <c r="Z1442" s="56" t="s">
        <v>53</v>
      </c>
      <c r="AA1442" s="56">
        <v>10.3</v>
      </c>
      <c r="AB1442" s="56" t="s">
        <v>53</v>
      </c>
      <c r="AC1442" s="56">
        <v>23.9</v>
      </c>
      <c r="AD1442" s="56" t="s">
        <v>53</v>
      </c>
      <c r="AF1442" s="56">
        <v>662</v>
      </c>
      <c r="AH1442" s="56">
        <v>701</v>
      </c>
      <c r="AI1442" s="56" t="s">
        <v>2148</v>
      </c>
      <c r="AJ1442" s="56">
        <v>801</v>
      </c>
      <c r="AK1442" s="56" t="s">
        <v>2148</v>
      </c>
      <c r="AL1442" s="56">
        <v>801</v>
      </c>
      <c r="AM1442" s="56" t="s">
        <v>2148</v>
      </c>
      <c r="AN1442" s="56">
        <v>801</v>
      </c>
      <c r="AO1442" s="56" t="s">
        <v>2148</v>
      </c>
      <c r="AP1442" s="56">
        <v>801</v>
      </c>
      <c r="AQ1442" s="56" t="s">
        <v>2148</v>
      </c>
      <c r="AR1442" s="56">
        <v>801</v>
      </c>
      <c r="AS1442" s="56" t="s">
        <v>2148</v>
      </c>
      <c r="AT1442" s="56">
        <v>801</v>
      </c>
      <c r="AU1442" s="56" t="s">
        <v>2148</v>
      </c>
      <c r="AV1442" s="56">
        <v>801</v>
      </c>
      <c r="AW1442" s="56" t="s">
        <v>2148</v>
      </c>
      <c r="AX1442" s="56">
        <v>801</v>
      </c>
      <c r="AY1442" s="56" t="s">
        <v>2148</v>
      </c>
      <c r="AZ1442" s="56">
        <v>1401</v>
      </c>
      <c r="BA1442" s="56" t="s">
        <v>2148</v>
      </c>
    </row>
    <row r="1443" spans="1:55" ht="16" x14ac:dyDescent="0.2">
      <c r="A1443" s="56">
        <v>1442</v>
      </c>
      <c r="B1443" s="56" t="s">
        <v>55</v>
      </c>
      <c r="D1443" s="56" t="s">
        <v>256</v>
      </c>
      <c r="E1443" s="56" t="s">
        <v>130</v>
      </c>
      <c r="F1443" s="56" t="s">
        <v>76</v>
      </c>
      <c r="G1443" s="56" t="s">
        <v>58</v>
      </c>
      <c r="H1443" s="56" t="s">
        <v>49</v>
      </c>
      <c r="I1443" s="56" t="s">
        <v>59</v>
      </c>
      <c r="J1443" s="56" t="s">
        <v>103</v>
      </c>
      <c r="K1443" s="56">
        <v>5.9</v>
      </c>
      <c r="L1443" s="56" t="s">
        <v>52</v>
      </c>
      <c r="M1443" s="56">
        <v>2.5</v>
      </c>
      <c r="N1443" s="56" t="s">
        <v>52</v>
      </c>
      <c r="O1443" s="56">
        <v>43.9</v>
      </c>
      <c r="P1443" s="56">
        <v>453</v>
      </c>
      <c r="Q1443" s="56">
        <v>3.7</v>
      </c>
      <c r="R1443" s="56" t="s">
        <v>53</v>
      </c>
      <c r="S1443" s="56">
        <v>7.4</v>
      </c>
      <c r="T1443" s="56" t="s">
        <v>53</v>
      </c>
      <c r="U1443" s="56">
        <v>3.4</v>
      </c>
      <c r="V1443" s="56" t="s">
        <v>53</v>
      </c>
      <c r="W1443" s="56">
        <v>7.6</v>
      </c>
      <c r="X1443" s="56" t="s">
        <v>53</v>
      </c>
      <c r="Y1443" s="56">
        <v>3.3</v>
      </c>
      <c r="Z1443" s="56" t="s">
        <v>53</v>
      </c>
      <c r="AA1443" s="56">
        <v>1.8</v>
      </c>
      <c r="AB1443" s="56" t="s">
        <v>53</v>
      </c>
      <c r="AC1443" s="56">
        <v>23.6</v>
      </c>
      <c r="AD1443" s="56" t="s">
        <v>53</v>
      </c>
      <c r="AF1443" s="56">
        <v>701</v>
      </c>
      <c r="AG1443" s="56" t="s">
        <v>2148</v>
      </c>
      <c r="AH1443" s="56">
        <v>701</v>
      </c>
      <c r="AI1443" s="56" t="s">
        <v>2148</v>
      </c>
      <c r="AJ1443" s="56">
        <v>453</v>
      </c>
      <c r="AL1443" s="56">
        <v>801</v>
      </c>
      <c r="AM1443" s="56" t="s">
        <v>2148</v>
      </c>
      <c r="AN1443" s="56">
        <v>801</v>
      </c>
      <c r="AO1443" s="56" t="s">
        <v>2148</v>
      </c>
      <c r="AP1443" s="56">
        <v>801</v>
      </c>
      <c r="AQ1443" s="56" t="s">
        <v>2148</v>
      </c>
      <c r="AR1443" s="56">
        <v>801</v>
      </c>
      <c r="AS1443" s="56" t="s">
        <v>2148</v>
      </c>
      <c r="AT1443" s="56">
        <v>801</v>
      </c>
      <c r="AU1443" s="56" t="s">
        <v>2148</v>
      </c>
      <c r="AV1443" s="56">
        <v>801</v>
      </c>
      <c r="AW1443" s="56" t="s">
        <v>2148</v>
      </c>
      <c r="AX1443" s="56">
        <v>801</v>
      </c>
      <c r="AY1443" s="56" t="s">
        <v>2148</v>
      </c>
      <c r="AZ1443" s="56">
        <v>1401</v>
      </c>
      <c r="BA1443" s="56" t="s">
        <v>2148</v>
      </c>
    </row>
    <row r="1444" spans="1:55" ht="16" x14ac:dyDescent="0.2">
      <c r="A1444" s="56">
        <v>1443</v>
      </c>
      <c r="B1444" s="56" t="s">
        <v>55</v>
      </c>
      <c r="D1444" s="56" t="s">
        <v>677</v>
      </c>
      <c r="E1444" s="56" t="s">
        <v>678</v>
      </c>
      <c r="F1444" s="56" t="s">
        <v>76</v>
      </c>
      <c r="G1444" s="56" t="s">
        <v>58</v>
      </c>
      <c r="H1444" s="56" t="s">
        <v>62</v>
      </c>
      <c r="I1444" s="56" t="s">
        <v>50</v>
      </c>
      <c r="J1444" s="56" t="s">
        <v>103</v>
      </c>
      <c r="K1444" s="56">
        <v>9.6999999999999993</v>
      </c>
      <c r="L1444" s="56" t="s">
        <v>52</v>
      </c>
      <c r="M1444" s="56">
        <v>16.2</v>
      </c>
      <c r="N1444" s="56" t="s">
        <v>52</v>
      </c>
      <c r="O1444" s="56">
        <v>4.3</v>
      </c>
      <c r="P1444" s="56" t="s">
        <v>53</v>
      </c>
      <c r="Q1444" s="56">
        <v>9.3000000000000007</v>
      </c>
      <c r="R1444" s="56" t="s">
        <v>53</v>
      </c>
      <c r="S1444" s="56">
        <v>3</v>
      </c>
      <c r="T1444" s="56" t="s">
        <v>53</v>
      </c>
      <c r="U1444" s="56">
        <v>1.9</v>
      </c>
      <c r="V1444" s="56" t="s">
        <v>53</v>
      </c>
      <c r="W1444" s="56">
        <v>1.7</v>
      </c>
      <c r="X1444" s="56" t="s">
        <v>53</v>
      </c>
      <c r="Y1444" s="56">
        <v>6.3</v>
      </c>
      <c r="Z1444" s="56" t="s">
        <v>53</v>
      </c>
      <c r="AA1444" s="56">
        <v>3.9</v>
      </c>
      <c r="AB1444" s="56" t="s">
        <v>53</v>
      </c>
      <c r="AC1444" s="56">
        <v>37</v>
      </c>
      <c r="AD1444" s="56" t="s">
        <v>53</v>
      </c>
      <c r="AF1444" s="56">
        <v>701</v>
      </c>
      <c r="AG1444" s="56" t="s">
        <v>2148</v>
      </c>
      <c r="AH1444" s="56">
        <v>701</v>
      </c>
      <c r="AI1444" s="56" t="s">
        <v>2148</v>
      </c>
      <c r="AJ1444" s="56">
        <v>801</v>
      </c>
      <c r="AK1444" s="56" t="s">
        <v>2148</v>
      </c>
      <c r="AL1444" s="56">
        <v>801</v>
      </c>
      <c r="AM1444" s="56" t="s">
        <v>2148</v>
      </c>
      <c r="AN1444" s="56">
        <v>801</v>
      </c>
      <c r="AO1444" s="56" t="s">
        <v>2148</v>
      </c>
      <c r="AP1444" s="56">
        <v>801</v>
      </c>
      <c r="AQ1444" s="56" t="s">
        <v>2148</v>
      </c>
      <c r="AR1444" s="56">
        <v>801</v>
      </c>
      <c r="AS1444" s="56" t="s">
        <v>2148</v>
      </c>
      <c r="AT1444" s="56">
        <v>801</v>
      </c>
      <c r="AU1444" s="56" t="s">
        <v>2148</v>
      </c>
      <c r="AV1444" s="56">
        <v>801</v>
      </c>
      <c r="AW1444" s="56" t="s">
        <v>2148</v>
      </c>
      <c r="AX1444" s="56">
        <v>801</v>
      </c>
      <c r="AY1444" s="56" t="s">
        <v>2148</v>
      </c>
      <c r="AZ1444" s="56">
        <v>1401</v>
      </c>
      <c r="BA1444" s="56" t="s">
        <v>2148</v>
      </c>
    </row>
    <row r="1445" spans="1:55" ht="16" x14ac:dyDescent="0.2">
      <c r="A1445" s="56">
        <v>1444</v>
      </c>
      <c r="B1445" s="56" t="s">
        <v>55</v>
      </c>
      <c r="C1445" s="56" t="s">
        <v>56</v>
      </c>
      <c r="D1445" s="56" t="s">
        <v>163</v>
      </c>
      <c r="E1445" s="56" t="s">
        <v>68</v>
      </c>
      <c r="F1445" s="56" t="s">
        <v>69</v>
      </c>
      <c r="G1445" s="56" t="s">
        <v>58</v>
      </c>
      <c r="H1445" s="56" t="s">
        <v>62</v>
      </c>
      <c r="I1445" s="56" t="s">
        <v>50</v>
      </c>
      <c r="J1445" s="56" t="s">
        <v>64</v>
      </c>
      <c r="K1445" s="56">
        <v>4.7</v>
      </c>
      <c r="L1445" s="56" t="s">
        <v>52</v>
      </c>
      <c r="M1445" s="56">
        <v>7.3</v>
      </c>
      <c r="N1445" s="56" t="s">
        <v>52</v>
      </c>
      <c r="O1445" s="56">
        <v>26.1</v>
      </c>
      <c r="P1445" s="56">
        <v>715</v>
      </c>
      <c r="Q1445" s="56">
        <v>5.6</v>
      </c>
      <c r="R1445" s="56" t="s">
        <v>53</v>
      </c>
      <c r="S1445" s="56">
        <v>1.1000000000000001</v>
      </c>
      <c r="T1445" s="56" t="s">
        <v>53</v>
      </c>
      <c r="U1445" s="56">
        <v>15.7</v>
      </c>
      <c r="V1445" s="56" t="s">
        <v>53</v>
      </c>
      <c r="W1445" s="56">
        <v>19.2</v>
      </c>
      <c r="X1445" s="56">
        <v>775</v>
      </c>
      <c r="Y1445" s="56">
        <v>15.5</v>
      </c>
      <c r="Z1445" s="56" t="s">
        <v>53</v>
      </c>
      <c r="AA1445" s="56">
        <v>14.2</v>
      </c>
      <c r="AB1445" s="56" t="s">
        <v>53</v>
      </c>
      <c r="AC1445" s="56">
        <v>10.4</v>
      </c>
      <c r="AD1445" s="56" t="s">
        <v>53</v>
      </c>
      <c r="AF1445" s="56">
        <v>701</v>
      </c>
      <c r="AG1445" s="56" t="s">
        <v>2148</v>
      </c>
      <c r="AH1445" s="56">
        <v>701</v>
      </c>
      <c r="AI1445" s="56" t="s">
        <v>2148</v>
      </c>
      <c r="AJ1445" s="56">
        <v>715</v>
      </c>
      <c r="AL1445" s="56">
        <v>801</v>
      </c>
      <c r="AM1445" s="56" t="s">
        <v>2148</v>
      </c>
      <c r="AN1445" s="56">
        <v>801</v>
      </c>
      <c r="AO1445" s="56" t="s">
        <v>2148</v>
      </c>
      <c r="AP1445" s="56">
        <v>801</v>
      </c>
      <c r="AQ1445" s="56" t="s">
        <v>2148</v>
      </c>
      <c r="AR1445" s="56">
        <v>775</v>
      </c>
      <c r="AT1445" s="56">
        <v>801</v>
      </c>
      <c r="AU1445" s="56" t="s">
        <v>2148</v>
      </c>
      <c r="AV1445" s="56">
        <v>801</v>
      </c>
      <c r="AW1445" s="56" t="s">
        <v>2148</v>
      </c>
      <c r="AX1445" s="56">
        <v>801</v>
      </c>
      <c r="AY1445" s="56" t="s">
        <v>2148</v>
      </c>
      <c r="AZ1445" s="56">
        <v>1401</v>
      </c>
      <c r="BA1445" s="56" t="s">
        <v>2148</v>
      </c>
      <c r="BB1445" s="56">
        <v>1300.5</v>
      </c>
    </row>
    <row r="1446" spans="1:55" ht="16" x14ac:dyDescent="0.2">
      <c r="A1446" s="56">
        <v>1445</v>
      </c>
      <c r="B1446" s="56" t="s">
        <v>55</v>
      </c>
      <c r="C1446" s="56" t="s">
        <v>55</v>
      </c>
      <c r="D1446" s="56" t="s">
        <v>760</v>
      </c>
      <c r="E1446" s="56" t="s">
        <v>546</v>
      </c>
      <c r="F1446" s="56" t="s">
        <v>76</v>
      </c>
      <c r="G1446" s="56" t="s">
        <v>77</v>
      </c>
      <c r="H1446" s="56" t="s">
        <v>82</v>
      </c>
      <c r="I1446" s="56" t="s">
        <v>63</v>
      </c>
      <c r="J1446" s="56" t="s">
        <v>64</v>
      </c>
      <c r="K1446" s="56">
        <v>10.9</v>
      </c>
      <c r="L1446" s="56" t="s">
        <v>52</v>
      </c>
      <c r="M1446" s="56">
        <v>5.3</v>
      </c>
      <c r="N1446" s="56" t="s">
        <v>52</v>
      </c>
      <c r="O1446" s="56">
        <v>9.3000000000000007</v>
      </c>
      <c r="P1446" s="56" t="s">
        <v>53</v>
      </c>
      <c r="Q1446" s="56">
        <v>3</v>
      </c>
      <c r="R1446" s="56" t="s">
        <v>53</v>
      </c>
      <c r="S1446" s="56">
        <v>6.9</v>
      </c>
      <c r="T1446" s="56" t="s">
        <v>53</v>
      </c>
      <c r="U1446" s="56">
        <v>1.8</v>
      </c>
      <c r="V1446" s="56" t="s">
        <v>53</v>
      </c>
      <c r="W1446" s="56">
        <v>6.2</v>
      </c>
      <c r="X1446" s="56" t="s">
        <v>53</v>
      </c>
      <c r="Y1446" s="56">
        <v>12.5</v>
      </c>
      <c r="Z1446" s="56" t="s">
        <v>53</v>
      </c>
      <c r="AA1446" s="56">
        <v>3.1</v>
      </c>
      <c r="AB1446" s="56" t="s">
        <v>53</v>
      </c>
      <c r="AC1446" s="56">
        <v>39.6</v>
      </c>
      <c r="AD1446" s="56" t="s">
        <v>53</v>
      </c>
      <c r="AF1446" s="56">
        <v>701</v>
      </c>
      <c r="AG1446" s="56" t="s">
        <v>2148</v>
      </c>
      <c r="AH1446" s="56">
        <v>701</v>
      </c>
      <c r="AI1446" s="56" t="s">
        <v>2148</v>
      </c>
      <c r="AJ1446" s="56">
        <v>801</v>
      </c>
      <c r="AK1446" s="56" t="s">
        <v>2148</v>
      </c>
      <c r="AL1446" s="56">
        <v>801</v>
      </c>
      <c r="AM1446" s="56" t="s">
        <v>2148</v>
      </c>
      <c r="AN1446" s="56">
        <v>801</v>
      </c>
      <c r="AO1446" s="56" t="s">
        <v>2148</v>
      </c>
      <c r="AP1446" s="56">
        <v>801</v>
      </c>
      <c r="AQ1446" s="56" t="s">
        <v>2148</v>
      </c>
      <c r="AR1446" s="56">
        <v>801</v>
      </c>
      <c r="AS1446" s="56" t="s">
        <v>2148</v>
      </c>
      <c r="AT1446" s="56">
        <v>801</v>
      </c>
      <c r="AU1446" s="56" t="s">
        <v>2148</v>
      </c>
      <c r="AV1446" s="56">
        <v>801</v>
      </c>
      <c r="AW1446" s="56" t="s">
        <v>2148</v>
      </c>
      <c r="AX1446" s="56">
        <v>801</v>
      </c>
      <c r="AY1446" s="56" t="s">
        <v>2148</v>
      </c>
      <c r="AZ1446" s="56">
        <v>1401</v>
      </c>
      <c r="BA1446" s="56" t="s">
        <v>2148</v>
      </c>
      <c r="BB1446" s="56">
        <v>1401</v>
      </c>
      <c r="BC1446" s="56" t="s">
        <v>2148</v>
      </c>
    </row>
    <row r="1447" spans="1:55" ht="16" x14ac:dyDescent="0.2">
      <c r="A1447" s="56">
        <v>1446</v>
      </c>
      <c r="B1447" s="56" t="s">
        <v>55</v>
      </c>
      <c r="C1447" s="56" t="s">
        <v>56</v>
      </c>
      <c r="D1447" s="56" t="s">
        <v>857</v>
      </c>
      <c r="E1447" s="56" t="s">
        <v>190</v>
      </c>
      <c r="F1447" s="56" t="s">
        <v>76</v>
      </c>
      <c r="G1447" s="56" t="s">
        <v>58</v>
      </c>
      <c r="H1447" s="56" t="s">
        <v>62</v>
      </c>
      <c r="I1447" s="56" t="s">
        <v>59</v>
      </c>
      <c r="J1447" s="56" t="s">
        <v>64</v>
      </c>
      <c r="K1447" s="56">
        <v>12.4</v>
      </c>
      <c r="L1447" s="56" t="s">
        <v>52</v>
      </c>
      <c r="M1447" s="56">
        <v>8</v>
      </c>
      <c r="N1447" s="56" t="s">
        <v>52</v>
      </c>
      <c r="O1447" s="56">
        <v>11.6</v>
      </c>
      <c r="P1447" s="56" t="s">
        <v>53</v>
      </c>
      <c r="Q1447" s="56">
        <v>4.4000000000000004</v>
      </c>
      <c r="R1447" s="56" t="s">
        <v>53</v>
      </c>
      <c r="S1447" s="56">
        <v>5.9</v>
      </c>
      <c r="T1447" s="56" t="s">
        <v>53</v>
      </c>
      <c r="U1447" s="56">
        <v>10.1</v>
      </c>
      <c r="V1447" s="56" t="s">
        <v>53</v>
      </c>
      <c r="W1447" s="56">
        <v>14.6</v>
      </c>
      <c r="X1447" s="56" t="s">
        <v>53</v>
      </c>
      <c r="Y1447" s="56">
        <v>3.9</v>
      </c>
      <c r="Z1447" s="56" t="s">
        <v>53</v>
      </c>
      <c r="AA1447" s="56">
        <v>26.6</v>
      </c>
      <c r="AB1447" s="56">
        <v>614</v>
      </c>
      <c r="AC1447" s="56">
        <v>26.6</v>
      </c>
      <c r="AD1447" s="56" t="s">
        <v>53</v>
      </c>
      <c r="AF1447" s="56">
        <v>701</v>
      </c>
      <c r="AG1447" s="56" t="s">
        <v>2148</v>
      </c>
      <c r="AH1447" s="56">
        <v>701</v>
      </c>
      <c r="AI1447" s="56" t="s">
        <v>2148</v>
      </c>
      <c r="AJ1447" s="56">
        <v>801</v>
      </c>
      <c r="AK1447" s="56" t="s">
        <v>2148</v>
      </c>
      <c r="AL1447" s="56">
        <v>801</v>
      </c>
      <c r="AM1447" s="56" t="s">
        <v>2148</v>
      </c>
      <c r="AN1447" s="56">
        <v>801</v>
      </c>
      <c r="AO1447" s="56" t="s">
        <v>2148</v>
      </c>
      <c r="AP1447" s="56">
        <v>801</v>
      </c>
      <c r="AQ1447" s="56" t="s">
        <v>2148</v>
      </c>
      <c r="AR1447" s="56">
        <v>801</v>
      </c>
      <c r="AS1447" s="56" t="s">
        <v>2148</v>
      </c>
      <c r="AT1447" s="56">
        <v>801</v>
      </c>
      <c r="AU1447" s="56" t="s">
        <v>2148</v>
      </c>
      <c r="AV1447" s="56">
        <v>614</v>
      </c>
      <c r="AX1447" s="56">
        <v>801</v>
      </c>
      <c r="AY1447" s="56" t="s">
        <v>2148</v>
      </c>
      <c r="AZ1447" s="56">
        <v>1401</v>
      </c>
      <c r="BA1447" s="56" t="s">
        <v>2148</v>
      </c>
      <c r="BB1447" s="56">
        <v>1300.5</v>
      </c>
    </row>
    <row r="1448" spans="1:55" ht="16" x14ac:dyDescent="0.2">
      <c r="A1448" s="56">
        <v>1447</v>
      </c>
      <c r="B1448" s="56" t="s">
        <v>55</v>
      </c>
      <c r="D1448" s="56" t="s">
        <v>572</v>
      </c>
      <c r="E1448" s="56" t="s">
        <v>291</v>
      </c>
      <c r="F1448" s="56" t="s">
        <v>170</v>
      </c>
      <c r="G1448" s="56" t="s">
        <v>48</v>
      </c>
      <c r="H1448" s="56" t="s">
        <v>88</v>
      </c>
      <c r="I1448" s="56" t="s">
        <v>59</v>
      </c>
      <c r="J1448" s="56" t="s">
        <v>51</v>
      </c>
      <c r="K1448" s="56">
        <v>8.6</v>
      </c>
      <c r="L1448" s="56" t="s">
        <v>52</v>
      </c>
      <c r="M1448" s="56">
        <v>4.5999999999999996</v>
      </c>
      <c r="N1448" s="56" t="s">
        <v>52</v>
      </c>
      <c r="O1448" s="56">
        <v>29.2</v>
      </c>
      <c r="P1448" s="56">
        <v>646</v>
      </c>
      <c r="Q1448" s="56">
        <v>7.4</v>
      </c>
      <c r="R1448" s="56" t="s">
        <v>53</v>
      </c>
      <c r="S1448" s="56">
        <v>5.5</v>
      </c>
      <c r="T1448" s="56" t="s">
        <v>53</v>
      </c>
      <c r="U1448" s="56">
        <v>2.7</v>
      </c>
      <c r="V1448" s="56" t="s">
        <v>53</v>
      </c>
      <c r="W1448" s="56">
        <v>6.9</v>
      </c>
      <c r="X1448" s="56" t="s">
        <v>53</v>
      </c>
      <c r="Y1448" s="56">
        <v>9.8000000000000007</v>
      </c>
      <c r="Z1448" s="56" t="s">
        <v>53</v>
      </c>
      <c r="AA1448" s="56">
        <v>3.3</v>
      </c>
      <c r="AB1448" s="56" t="s">
        <v>53</v>
      </c>
      <c r="AC1448" s="56">
        <v>19.8</v>
      </c>
      <c r="AD1448" s="56" t="s">
        <v>53</v>
      </c>
      <c r="AF1448" s="56">
        <v>701</v>
      </c>
      <c r="AG1448" s="56" t="s">
        <v>2148</v>
      </c>
      <c r="AH1448" s="56">
        <v>701</v>
      </c>
      <c r="AI1448" s="56" t="s">
        <v>2148</v>
      </c>
      <c r="AJ1448" s="56">
        <v>646</v>
      </c>
      <c r="AL1448" s="56">
        <v>801</v>
      </c>
      <c r="AM1448" s="56" t="s">
        <v>2148</v>
      </c>
      <c r="AN1448" s="56">
        <v>801</v>
      </c>
      <c r="AO1448" s="56" t="s">
        <v>2148</v>
      </c>
      <c r="AP1448" s="56">
        <v>801</v>
      </c>
      <c r="AQ1448" s="56" t="s">
        <v>2148</v>
      </c>
      <c r="AR1448" s="56">
        <v>801</v>
      </c>
      <c r="AS1448" s="56" t="s">
        <v>2148</v>
      </c>
      <c r="AT1448" s="56">
        <v>801</v>
      </c>
      <c r="AU1448" s="56" t="s">
        <v>2148</v>
      </c>
      <c r="AV1448" s="56">
        <v>801</v>
      </c>
      <c r="AW1448" s="56" t="s">
        <v>2148</v>
      </c>
      <c r="AX1448" s="56">
        <v>801</v>
      </c>
      <c r="AY1448" s="56" t="s">
        <v>2148</v>
      </c>
      <c r="AZ1448" s="56">
        <v>1401</v>
      </c>
      <c r="BA1448" s="56" t="s">
        <v>2148</v>
      </c>
    </row>
    <row r="1449" spans="1:55" ht="16" x14ac:dyDescent="0.2">
      <c r="A1449" s="56">
        <v>1448</v>
      </c>
      <c r="B1449" s="56" t="s">
        <v>55</v>
      </c>
      <c r="C1449" s="56" t="s">
        <v>56</v>
      </c>
      <c r="D1449" s="56" t="s">
        <v>600</v>
      </c>
      <c r="E1449" s="56" t="s">
        <v>251</v>
      </c>
      <c r="F1449" s="56" t="s">
        <v>76</v>
      </c>
      <c r="G1449" s="56" t="s">
        <v>58</v>
      </c>
      <c r="H1449" s="56" t="s">
        <v>49</v>
      </c>
      <c r="I1449" s="56" t="s">
        <v>63</v>
      </c>
      <c r="J1449" s="56" t="s">
        <v>64</v>
      </c>
      <c r="K1449" s="56">
        <v>8.9</v>
      </c>
      <c r="L1449" s="56" t="s">
        <v>52</v>
      </c>
      <c r="M1449" s="56">
        <v>12.4</v>
      </c>
      <c r="N1449" s="56" t="s">
        <v>52</v>
      </c>
      <c r="O1449" s="56">
        <v>28.9</v>
      </c>
      <c r="P1449" s="56">
        <v>654</v>
      </c>
      <c r="Q1449" s="56">
        <v>1.4</v>
      </c>
      <c r="R1449" s="56" t="s">
        <v>53</v>
      </c>
      <c r="S1449" s="56">
        <v>3.4</v>
      </c>
      <c r="T1449" s="56" t="s">
        <v>53</v>
      </c>
      <c r="U1449" s="56">
        <v>5.7</v>
      </c>
      <c r="V1449" s="56" t="s">
        <v>53</v>
      </c>
      <c r="W1449" s="56">
        <v>4.5</v>
      </c>
      <c r="X1449" s="56" t="s">
        <v>53</v>
      </c>
      <c r="Y1449" s="56">
        <v>3</v>
      </c>
      <c r="Z1449" s="56" t="s">
        <v>53</v>
      </c>
      <c r="AA1449" s="56">
        <v>4.2</v>
      </c>
      <c r="AB1449" s="56" t="s">
        <v>53</v>
      </c>
      <c r="AC1449" s="56">
        <v>21.8</v>
      </c>
      <c r="AD1449" s="56" t="s">
        <v>53</v>
      </c>
      <c r="AF1449" s="56">
        <v>701</v>
      </c>
      <c r="AG1449" s="56" t="s">
        <v>2148</v>
      </c>
      <c r="AH1449" s="56">
        <v>701</v>
      </c>
      <c r="AI1449" s="56" t="s">
        <v>2148</v>
      </c>
      <c r="AJ1449" s="56">
        <v>654</v>
      </c>
      <c r="AL1449" s="56">
        <v>801</v>
      </c>
      <c r="AM1449" s="56" t="s">
        <v>2148</v>
      </c>
      <c r="AN1449" s="56">
        <v>801</v>
      </c>
      <c r="AO1449" s="56" t="s">
        <v>2148</v>
      </c>
      <c r="AP1449" s="56">
        <v>801</v>
      </c>
      <c r="AQ1449" s="56" t="s">
        <v>2148</v>
      </c>
      <c r="AR1449" s="56">
        <v>801</v>
      </c>
      <c r="AS1449" s="56" t="s">
        <v>2148</v>
      </c>
      <c r="AT1449" s="56">
        <v>801</v>
      </c>
      <c r="AU1449" s="56" t="s">
        <v>2148</v>
      </c>
      <c r="AV1449" s="56">
        <v>801</v>
      </c>
      <c r="AW1449" s="56" t="s">
        <v>2148</v>
      </c>
      <c r="AX1449" s="56">
        <v>801</v>
      </c>
      <c r="AY1449" s="56" t="s">
        <v>2148</v>
      </c>
      <c r="AZ1449" s="56">
        <v>1401</v>
      </c>
      <c r="BA1449" s="56" t="s">
        <v>2148</v>
      </c>
      <c r="BB1449" s="56">
        <v>1300.5</v>
      </c>
    </row>
    <row r="1450" spans="1:55" ht="16" x14ac:dyDescent="0.2">
      <c r="A1450" s="56">
        <v>1449</v>
      </c>
      <c r="B1450" s="56" t="s">
        <v>55</v>
      </c>
      <c r="C1450" s="56" t="s">
        <v>56</v>
      </c>
      <c r="D1450" s="56" t="s">
        <v>138</v>
      </c>
      <c r="E1450" s="56" t="s">
        <v>68</v>
      </c>
      <c r="F1450" s="56" t="s">
        <v>69</v>
      </c>
      <c r="G1450" s="56" t="s">
        <v>58</v>
      </c>
      <c r="H1450" s="56" t="s">
        <v>49</v>
      </c>
      <c r="I1450" s="56" t="s">
        <v>50</v>
      </c>
      <c r="J1450" s="56" t="s">
        <v>64</v>
      </c>
      <c r="K1450" s="56">
        <v>4</v>
      </c>
      <c r="L1450" s="56" t="s">
        <v>52</v>
      </c>
      <c r="M1450" s="56">
        <v>3.3</v>
      </c>
      <c r="N1450" s="56" t="s">
        <v>52</v>
      </c>
      <c r="O1450" s="56">
        <v>35.4</v>
      </c>
      <c r="P1450" s="56">
        <v>559</v>
      </c>
      <c r="Q1450" s="56">
        <v>2.1</v>
      </c>
      <c r="R1450" s="56" t="s">
        <v>53</v>
      </c>
      <c r="S1450" s="56">
        <v>1.8</v>
      </c>
      <c r="T1450" s="56" t="s">
        <v>53</v>
      </c>
      <c r="U1450" s="56">
        <v>20.399999999999999</v>
      </c>
      <c r="V1450" s="56">
        <v>725</v>
      </c>
      <c r="W1450" s="56">
        <v>22.2</v>
      </c>
      <c r="X1450" s="56">
        <v>727</v>
      </c>
      <c r="Y1450" s="56">
        <v>6</v>
      </c>
      <c r="Z1450" s="56" t="s">
        <v>53</v>
      </c>
      <c r="AA1450" s="56">
        <v>4</v>
      </c>
      <c r="AB1450" s="56" t="s">
        <v>53</v>
      </c>
      <c r="AC1450" s="56">
        <v>29.7</v>
      </c>
      <c r="AD1450" s="56" t="s">
        <v>53</v>
      </c>
      <c r="AF1450" s="56">
        <v>701</v>
      </c>
      <c r="AG1450" s="56" t="s">
        <v>2148</v>
      </c>
      <c r="AH1450" s="56">
        <v>701</v>
      </c>
      <c r="AI1450" s="56" t="s">
        <v>2148</v>
      </c>
      <c r="AJ1450" s="56">
        <v>559</v>
      </c>
      <c r="AL1450" s="56">
        <v>801</v>
      </c>
      <c r="AM1450" s="56" t="s">
        <v>2148</v>
      </c>
      <c r="AN1450" s="56">
        <v>801</v>
      </c>
      <c r="AO1450" s="56" t="s">
        <v>2148</v>
      </c>
      <c r="AP1450" s="56">
        <v>725</v>
      </c>
      <c r="AR1450" s="56">
        <v>727</v>
      </c>
      <c r="AT1450" s="56">
        <v>801</v>
      </c>
      <c r="AU1450" s="56" t="s">
        <v>2148</v>
      </c>
      <c r="AV1450" s="56">
        <v>801</v>
      </c>
      <c r="AW1450" s="56" t="s">
        <v>2148</v>
      </c>
      <c r="AX1450" s="56">
        <v>801</v>
      </c>
      <c r="AY1450" s="56" t="s">
        <v>2148</v>
      </c>
      <c r="AZ1450" s="56">
        <v>1401</v>
      </c>
      <c r="BA1450" s="56" t="s">
        <v>2148</v>
      </c>
      <c r="BB1450" s="56">
        <v>1300.5</v>
      </c>
    </row>
    <row r="1451" spans="1:55" ht="16" x14ac:dyDescent="0.2">
      <c r="A1451" s="56">
        <v>1450</v>
      </c>
      <c r="B1451" s="56" t="s">
        <v>55</v>
      </c>
      <c r="C1451" s="56" t="s">
        <v>55</v>
      </c>
      <c r="D1451" s="56" t="s">
        <v>820</v>
      </c>
      <c r="E1451" s="56" t="s">
        <v>574</v>
      </c>
      <c r="F1451" s="56" t="s">
        <v>76</v>
      </c>
      <c r="G1451" s="56" t="s">
        <v>58</v>
      </c>
      <c r="H1451" s="56" t="s">
        <v>62</v>
      </c>
      <c r="I1451" s="56" t="s">
        <v>59</v>
      </c>
      <c r="J1451" s="56" t="s">
        <v>103</v>
      </c>
      <c r="K1451" s="56">
        <v>11.7</v>
      </c>
      <c r="L1451" s="56" t="s">
        <v>52</v>
      </c>
      <c r="M1451" s="56">
        <v>8.6999999999999993</v>
      </c>
      <c r="N1451" s="56" t="s">
        <v>52</v>
      </c>
      <c r="O1451" s="56">
        <v>12.5</v>
      </c>
      <c r="P1451" s="56" t="s">
        <v>53</v>
      </c>
      <c r="Q1451" s="56">
        <v>2.6</v>
      </c>
      <c r="R1451" s="56" t="s">
        <v>53</v>
      </c>
      <c r="S1451" s="56">
        <v>7.6</v>
      </c>
      <c r="T1451" s="56" t="s">
        <v>53</v>
      </c>
      <c r="U1451" s="56">
        <v>1.2</v>
      </c>
      <c r="V1451" s="56" t="s">
        <v>53</v>
      </c>
      <c r="W1451" s="56">
        <v>5.6</v>
      </c>
      <c r="X1451" s="56" t="s">
        <v>53</v>
      </c>
      <c r="Y1451" s="56">
        <v>6.7</v>
      </c>
      <c r="Z1451" s="56" t="s">
        <v>53</v>
      </c>
      <c r="AA1451" s="56">
        <v>2.9</v>
      </c>
      <c r="AB1451" s="56" t="s">
        <v>53</v>
      </c>
      <c r="AC1451" s="56">
        <v>28.7</v>
      </c>
      <c r="AD1451" s="56" t="s">
        <v>53</v>
      </c>
      <c r="AF1451" s="56">
        <v>701</v>
      </c>
      <c r="AG1451" s="56" t="s">
        <v>2148</v>
      </c>
      <c r="AH1451" s="56">
        <v>701</v>
      </c>
      <c r="AI1451" s="56" t="s">
        <v>2148</v>
      </c>
      <c r="AJ1451" s="56">
        <v>801</v>
      </c>
      <c r="AK1451" s="56" t="s">
        <v>2148</v>
      </c>
      <c r="AL1451" s="56">
        <v>801</v>
      </c>
      <c r="AM1451" s="56" t="s">
        <v>2148</v>
      </c>
      <c r="AN1451" s="56">
        <v>801</v>
      </c>
      <c r="AO1451" s="56" t="s">
        <v>2148</v>
      </c>
      <c r="AP1451" s="56">
        <v>801</v>
      </c>
      <c r="AQ1451" s="56" t="s">
        <v>2148</v>
      </c>
      <c r="AR1451" s="56">
        <v>801</v>
      </c>
      <c r="AS1451" s="56" t="s">
        <v>2148</v>
      </c>
      <c r="AT1451" s="56">
        <v>801</v>
      </c>
      <c r="AU1451" s="56" t="s">
        <v>2148</v>
      </c>
      <c r="AV1451" s="56">
        <v>801</v>
      </c>
      <c r="AW1451" s="56" t="s">
        <v>2148</v>
      </c>
      <c r="AX1451" s="56">
        <v>801</v>
      </c>
      <c r="AY1451" s="56" t="s">
        <v>2148</v>
      </c>
      <c r="AZ1451" s="56">
        <v>1401</v>
      </c>
      <c r="BA1451" s="56" t="s">
        <v>2148</v>
      </c>
      <c r="BB1451" s="56">
        <v>1401</v>
      </c>
      <c r="BC1451" s="56" t="s">
        <v>2148</v>
      </c>
    </row>
    <row r="1452" spans="1:55" ht="16" x14ac:dyDescent="0.2">
      <c r="A1452" s="56">
        <v>1451</v>
      </c>
      <c r="B1452" s="56" t="s">
        <v>55</v>
      </c>
      <c r="C1452" s="56" t="s">
        <v>56</v>
      </c>
      <c r="D1452" s="56" t="s">
        <v>272</v>
      </c>
      <c r="E1452" s="56" t="s">
        <v>61</v>
      </c>
      <c r="F1452" s="56" t="s">
        <v>47</v>
      </c>
      <c r="G1452" s="56" t="s">
        <v>77</v>
      </c>
      <c r="H1452" s="56" t="s">
        <v>82</v>
      </c>
      <c r="I1452" s="56" t="s">
        <v>273</v>
      </c>
      <c r="J1452" s="56" t="s">
        <v>51</v>
      </c>
      <c r="K1452" s="56">
        <v>6</v>
      </c>
      <c r="L1452" s="56" t="s">
        <v>52</v>
      </c>
      <c r="M1452" s="56">
        <v>7.5</v>
      </c>
      <c r="N1452" s="56" t="s">
        <v>52</v>
      </c>
      <c r="O1452" s="56">
        <v>14.8</v>
      </c>
      <c r="P1452" s="56" t="s">
        <v>53</v>
      </c>
      <c r="Q1452" s="56">
        <v>1.6</v>
      </c>
      <c r="R1452" s="56" t="s">
        <v>53</v>
      </c>
      <c r="S1452" s="56">
        <v>12</v>
      </c>
      <c r="T1452" s="56" t="s">
        <v>53</v>
      </c>
      <c r="U1452" s="56">
        <v>14.2</v>
      </c>
      <c r="V1452" s="56" t="s">
        <v>53</v>
      </c>
      <c r="W1452" s="56">
        <v>17.2</v>
      </c>
      <c r="X1452" s="56" t="s">
        <v>53</v>
      </c>
      <c r="Y1452" s="56">
        <v>9.4</v>
      </c>
      <c r="Z1452" s="56" t="s">
        <v>53</v>
      </c>
      <c r="AA1452" s="56">
        <v>51.8</v>
      </c>
      <c r="AB1452" s="56">
        <v>325</v>
      </c>
      <c r="AC1452" s="56">
        <v>24.8</v>
      </c>
      <c r="AD1452" s="56" t="s">
        <v>53</v>
      </c>
      <c r="AF1452" s="56">
        <v>701</v>
      </c>
      <c r="AG1452" s="56" t="s">
        <v>2148</v>
      </c>
      <c r="AH1452" s="56">
        <v>701</v>
      </c>
      <c r="AI1452" s="56" t="s">
        <v>2148</v>
      </c>
      <c r="AJ1452" s="56">
        <v>801</v>
      </c>
      <c r="AK1452" s="56" t="s">
        <v>2148</v>
      </c>
      <c r="AL1452" s="56">
        <v>801</v>
      </c>
      <c r="AM1452" s="56" t="s">
        <v>2148</v>
      </c>
      <c r="AN1452" s="56">
        <v>801</v>
      </c>
      <c r="AO1452" s="56" t="s">
        <v>2148</v>
      </c>
      <c r="AP1452" s="56">
        <v>801</v>
      </c>
      <c r="AQ1452" s="56" t="s">
        <v>2148</v>
      </c>
      <c r="AR1452" s="56">
        <v>801</v>
      </c>
      <c r="AS1452" s="56" t="s">
        <v>2148</v>
      </c>
      <c r="AT1452" s="56">
        <v>801</v>
      </c>
      <c r="AU1452" s="56" t="s">
        <v>2148</v>
      </c>
      <c r="AV1452" s="56">
        <v>325</v>
      </c>
      <c r="AX1452" s="56">
        <v>801</v>
      </c>
      <c r="AY1452" s="56" t="s">
        <v>2148</v>
      </c>
      <c r="AZ1452" s="56">
        <v>1401</v>
      </c>
      <c r="BA1452" s="56" t="s">
        <v>2148</v>
      </c>
      <c r="BB1452" s="56">
        <v>1300.5</v>
      </c>
    </row>
    <row r="1453" spans="1:55" ht="16" x14ac:dyDescent="0.2">
      <c r="A1453" s="56">
        <v>1452</v>
      </c>
      <c r="B1453" s="56" t="s">
        <v>55</v>
      </c>
      <c r="D1453" s="56" t="s">
        <v>381</v>
      </c>
      <c r="E1453" s="56" t="s">
        <v>340</v>
      </c>
      <c r="F1453" s="56" t="s">
        <v>76</v>
      </c>
      <c r="G1453" s="56" t="s">
        <v>58</v>
      </c>
      <c r="H1453" s="56" t="s">
        <v>88</v>
      </c>
      <c r="I1453" s="56" t="s">
        <v>59</v>
      </c>
      <c r="J1453" s="56" t="s">
        <v>64</v>
      </c>
      <c r="K1453" s="56">
        <v>6.9</v>
      </c>
      <c r="L1453" s="56" t="s">
        <v>52</v>
      </c>
      <c r="M1453" s="56">
        <v>13.3</v>
      </c>
      <c r="N1453" s="56" t="s">
        <v>52</v>
      </c>
      <c r="O1453" s="56">
        <v>9.9</v>
      </c>
      <c r="P1453" s="56" t="s">
        <v>53</v>
      </c>
      <c r="Q1453" s="56">
        <v>16</v>
      </c>
      <c r="R1453" s="56">
        <v>782</v>
      </c>
      <c r="Y1453" s="56">
        <v>9.8000000000000007</v>
      </c>
      <c r="Z1453" s="56" t="s">
        <v>53</v>
      </c>
      <c r="AA1453" s="56">
        <v>4.0999999999999996</v>
      </c>
      <c r="AB1453" s="56" t="s">
        <v>53</v>
      </c>
      <c r="AC1453" s="56">
        <v>18</v>
      </c>
      <c r="AD1453" s="56" t="s">
        <v>53</v>
      </c>
      <c r="AF1453" s="56">
        <v>701</v>
      </c>
      <c r="AG1453" s="56" t="s">
        <v>2148</v>
      </c>
      <c r="AH1453" s="56">
        <v>701</v>
      </c>
      <c r="AI1453" s="56" t="s">
        <v>2148</v>
      </c>
      <c r="AJ1453" s="56">
        <v>801</v>
      </c>
      <c r="AK1453" s="56" t="s">
        <v>2148</v>
      </c>
      <c r="AL1453" s="56">
        <v>782</v>
      </c>
      <c r="AT1453" s="56">
        <v>801</v>
      </c>
      <c r="AU1453" s="56" t="s">
        <v>2148</v>
      </c>
      <c r="AV1453" s="56">
        <v>801</v>
      </c>
      <c r="AW1453" s="56" t="s">
        <v>2148</v>
      </c>
      <c r="AX1453" s="56">
        <v>801</v>
      </c>
      <c r="AY1453" s="56" t="s">
        <v>2148</v>
      </c>
      <c r="AZ1453" s="56">
        <v>1401</v>
      </c>
      <c r="BA1453" s="56" t="s">
        <v>2148</v>
      </c>
    </row>
    <row r="1454" spans="1:55" ht="16" x14ac:dyDescent="0.2">
      <c r="A1454" s="56">
        <v>1453</v>
      </c>
      <c r="B1454" s="56" t="s">
        <v>55</v>
      </c>
      <c r="C1454" s="56" t="s">
        <v>56</v>
      </c>
      <c r="D1454" s="56" t="s">
        <v>221</v>
      </c>
      <c r="E1454" s="56" t="s">
        <v>91</v>
      </c>
      <c r="F1454" s="56" t="s">
        <v>76</v>
      </c>
      <c r="G1454" s="56" t="s">
        <v>77</v>
      </c>
      <c r="H1454" s="56" t="s">
        <v>62</v>
      </c>
      <c r="I1454" s="56" t="s">
        <v>59</v>
      </c>
      <c r="J1454" s="56" t="s">
        <v>103</v>
      </c>
      <c r="K1454" s="56">
        <v>5.5</v>
      </c>
      <c r="L1454" s="56" t="s">
        <v>52</v>
      </c>
      <c r="M1454" s="56">
        <v>14.3</v>
      </c>
      <c r="N1454" s="56" t="s">
        <v>52</v>
      </c>
      <c r="O1454" s="56">
        <v>9.9</v>
      </c>
      <c r="P1454" s="56" t="s">
        <v>53</v>
      </c>
      <c r="Q1454" s="56">
        <v>3</v>
      </c>
      <c r="R1454" s="56" t="s">
        <v>53</v>
      </c>
      <c r="S1454" s="56">
        <v>32.799999999999997</v>
      </c>
      <c r="T1454" s="56">
        <v>556</v>
      </c>
      <c r="U1454" s="56">
        <v>10.6</v>
      </c>
      <c r="V1454" s="56" t="s">
        <v>53</v>
      </c>
      <c r="W1454" s="56">
        <v>14.2</v>
      </c>
      <c r="X1454" s="56" t="s">
        <v>53</v>
      </c>
      <c r="Y1454" s="56">
        <v>12.3</v>
      </c>
      <c r="Z1454" s="56" t="s">
        <v>53</v>
      </c>
      <c r="AA1454" s="56">
        <v>10</v>
      </c>
      <c r="AB1454" s="56" t="s">
        <v>53</v>
      </c>
      <c r="AC1454" s="56">
        <v>30</v>
      </c>
      <c r="AD1454" s="56" t="s">
        <v>53</v>
      </c>
      <c r="AF1454" s="56">
        <v>701</v>
      </c>
      <c r="AG1454" s="56" t="s">
        <v>2148</v>
      </c>
      <c r="AH1454" s="56">
        <v>701</v>
      </c>
      <c r="AI1454" s="56" t="s">
        <v>2148</v>
      </c>
      <c r="AJ1454" s="56">
        <v>801</v>
      </c>
      <c r="AK1454" s="56" t="s">
        <v>2148</v>
      </c>
      <c r="AL1454" s="56">
        <v>801</v>
      </c>
      <c r="AM1454" s="56" t="s">
        <v>2148</v>
      </c>
      <c r="AN1454" s="56">
        <v>556</v>
      </c>
      <c r="AP1454" s="56">
        <v>801</v>
      </c>
      <c r="AQ1454" s="56" t="s">
        <v>2148</v>
      </c>
      <c r="AR1454" s="56">
        <v>801</v>
      </c>
      <c r="AS1454" s="56" t="s">
        <v>2148</v>
      </c>
      <c r="AT1454" s="56">
        <v>801</v>
      </c>
      <c r="AU1454" s="56" t="s">
        <v>2148</v>
      </c>
      <c r="AV1454" s="56">
        <v>801</v>
      </c>
      <c r="AW1454" s="56" t="s">
        <v>2148</v>
      </c>
      <c r="AX1454" s="56">
        <v>801</v>
      </c>
      <c r="AY1454" s="56" t="s">
        <v>2148</v>
      </c>
      <c r="AZ1454" s="56">
        <v>1401</v>
      </c>
      <c r="BA1454" s="56" t="s">
        <v>2148</v>
      </c>
      <c r="BB1454" s="56">
        <v>1300.5</v>
      </c>
    </row>
    <row r="1455" spans="1:55" ht="16" x14ac:dyDescent="0.2">
      <c r="A1455" s="56">
        <v>1454</v>
      </c>
      <c r="B1455" s="56" t="s">
        <v>55</v>
      </c>
      <c r="C1455" s="56" t="s">
        <v>55</v>
      </c>
      <c r="D1455" s="56" t="s">
        <v>257</v>
      </c>
      <c r="E1455" s="56" t="s">
        <v>233</v>
      </c>
      <c r="F1455" s="56" t="s">
        <v>76</v>
      </c>
      <c r="G1455" s="56" t="s">
        <v>84</v>
      </c>
      <c r="H1455" s="56" t="s">
        <v>82</v>
      </c>
      <c r="I1455" s="56" t="s">
        <v>59</v>
      </c>
      <c r="J1455" s="56" t="s">
        <v>64</v>
      </c>
      <c r="K1455" s="56">
        <v>5.9</v>
      </c>
      <c r="L1455" s="56" t="s">
        <v>52</v>
      </c>
      <c r="M1455" s="56">
        <v>7.6</v>
      </c>
      <c r="N1455" s="56" t="s">
        <v>52</v>
      </c>
      <c r="O1455" s="56">
        <v>4.9000000000000004</v>
      </c>
      <c r="P1455" s="56" t="s">
        <v>53</v>
      </c>
      <c r="Q1455" s="56">
        <v>6.6</v>
      </c>
      <c r="R1455" s="56" t="s">
        <v>53</v>
      </c>
      <c r="S1455" s="56">
        <v>2.6</v>
      </c>
      <c r="T1455" s="56" t="s">
        <v>53</v>
      </c>
      <c r="U1455" s="56">
        <v>21.8</v>
      </c>
      <c r="V1455" s="56">
        <v>701</v>
      </c>
      <c r="W1455" s="56">
        <v>27.9</v>
      </c>
      <c r="X1455" s="56">
        <v>639</v>
      </c>
      <c r="Y1455" s="56">
        <v>26.1</v>
      </c>
      <c r="Z1455" s="56" t="s">
        <v>53</v>
      </c>
      <c r="AA1455" s="56">
        <v>2.2999999999999998</v>
      </c>
      <c r="AB1455" s="56" t="s">
        <v>53</v>
      </c>
      <c r="AC1455" s="56">
        <v>49.5</v>
      </c>
      <c r="AD1455" s="56" t="s">
        <v>258</v>
      </c>
      <c r="AF1455" s="56">
        <v>701</v>
      </c>
      <c r="AG1455" s="56" t="s">
        <v>2148</v>
      </c>
      <c r="AH1455" s="56">
        <v>701</v>
      </c>
      <c r="AI1455" s="56" t="s">
        <v>2148</v>
      </c>
      <c r="AJ1455" s="56">
        <v>801</v>
      </c>
      <c r="AK1455" s="56" t="s">
        <v>2148</v>
      </c>
      <c r="AL1455" s="56">
        <v>801</v>
      </c>
      <c r="AM1455" s="56" t="s">
        <v>2148</v>
      </c>
      <c r="AN1455" s="56">
        <v>801</v>
      </c>
      <c r="AO1455" s="56" t="s">
        <v>2148</v>
      </c>
      <c r="AP1455" s="56">
        <v>701</v>
      </c>
      <c r="AR1455" s="56">
        <v>639</v>
      </c>
      <c r="AT1455" s="56">
        <v>801</v>
      </c>
      <c r="AU1455" s="56" t="s">
        <v>2148</v>
      </c>
      <c r="AV1455" s="56">
        <v>801</v>
      </c>
      <c r="AW1455" s="56" t="s">
        <v>2148</v>
      </c>
      <c r="AX1455" s="56">
        <v>715</v>
      </c>
      <c r="AY1455" s="56" t="s">
        <v>2147</v>
      </c>
      <c r="AZ1455" s="56">
        <v>1401</v>
      </c>
      <c r="BA1455" s="56" t="s">
        <v>2148</v>
      </c>
      <c r="BB1455" s="56">
        <v>1401</v>
      </c>
      <c r="BC1455" s="56" t="s">
        <v>2148</v>
      </c>
    </row>
    <row r="1456" spans="1:55" ht="16" x14ac:dyDescent="0.2">
      <c r="A1456" s="56">
        <v>1455</v>
      </c>
      <c r="B1456" s="56" t="s">
        <v>55</v>
      </c>
      <c r="C1456" s="56" t="s">
        <v>56</v>
      </c>
      <c r="D1456" s="56" t="s">
        <v>210</v>
      </c>
      <c r="E1456" s="56" t="s">
        <v>46</v>
      </c>
      <c r="F1456" s="56" t="s">
        <v>47</v>
      </c>
      <c r="G1456" s="56" t="s">
        <v>77</v>
      </c>
      <c r="H1456" s="56" t="s">
        <v>49</v>
      </c>
      <c r="I1456" s="56" t="s">
        <v>59</v>
      </c>
      <c r="J1456" s="56" t="s">
        <v>64</v>
      </c>
      <c r="K1456" s="56">
        <v>5.2</v>
      </c>
      <c r="L1456" s="56" t="s">
        <v>52</v>
      </c>
      <c r="M1456" s="56">
        <v>7.1</v>
      </c>
      <c r="N1456" s="56" t="s">
        <v>52</v>
      </c>
      <c r="O1456" s="56">
        <v>8.3000000000000007</v>
      </c>
      <c r="P1456" s="56" t="s">
        <v>53</v>
      </c>
      <c r="Q1456" s="56">
        <v>6.7</v>
      </c>
      <c r="R1456" s="56" t="s">
        <v>53</v>
      </c>
      <c r="S1456" s="56">
        <v>4.9000000000000004</v>
      </c>
      <c r="T1456" s="56" t="s">
        <v>53</v>
      </c>
      <c r="U1456" s="56">
        <v>7.7</v>
      </c>
      <c r="V1456" s="56" t="s">
        <v>53</v>
      </c>
      <c r="W1456" s="56">
        <v>6</v>
      </c>
      <c r="X1456" s="56" t="s">
        <v>53</v>
      </c>
      <c r="Y1456" s="56">
        <v>32.4</v>
      </c>
      <c r="Z1456" s="56" t="s">
        <v>53</v>
      </c>
      <c r="AA1456" s="56">
        <v>16.399999999999999</v>
      </c>
      <c r="AB1456" s="56">
        <v>800</v>
      </c>
      <c r="AC1456" s="56">
        <v>36.1</v>
      </c>
      <c r="AD1456" s="56" t="s">
        <v>53</v>
      </c>
      <c r="AF1456" s="56">
        <v>701</v>
      </c>
      <c r="AG1456" s="56" t="s">
        <v>2148</v>
      </c>
      <c r="AH1456" s="56">
        <v>701</v>
      </c>
      <c r="AI1456" s="56" t="s">
        <v>2148</v>
      </c>
      <c r="AJ1456" s="56">
        <v>801</v>
      </c>
      <c r="AK1456" s="56" t="s">
        <v>2148</v>
      </c>
      <c r="AL1456" s="56">
        <v>801</v>
      </c>
      <c r="AM1456" s="56" t="s">
        <v>2148</v>
      </c>
      <c r="AN1456" s="56">
        <v>801</v>
      </c>
      <c r="AO1456" s="56" t="s">
        <v>2148</v>
      </c>
      <c r="AP1456" s="56">
        <v>801</v>
      </c>
      <c r="AQ1456" s="56" t="s">
        <v>2148</v>
      </c>
      <c r="AR1456" s="56">
        <v>801</v>
      </c>
      <c r="AS1456" s="56" t="s">
        <v>2148</v>
      </c>
      <c r="AT1456" s="56">
        <v>801</v>
      </c>
      <c r="AU1456" s="56" t="s">
        <v>2148</v>
      </c>
      <c r="AV1456" s="56">
        <v>800</v>
      </c>
      <c r="AX1456" s="56">
        <v>801</v>
      </c>
      <c r="AY1456" s="56" t="s">
        <v>2148</v>
      </c>
      <c r="AZ1456" s="56">
        <v>1401</v>
      </c>
      <c r="BA1456" s="56" t="s">
        <v>2148</v>
      </c>
      <c r="BB1456" s="56">
        <v>1300.5</v>
      </c>
    </row>
    <row r="1457" spans="1:55" ht="16" x14ac:dyDescent="0.2">
      <c r="A1457" s="56">
        <v>1456</v>
      </c>
      <c r="B1457" s="56" t="s">
        <v>55</v>
      </c>
      <c r="D1457" s="56" t="s">
        <v>725</v>
      </c>
      <c r="E1457" s="56" t="s">
        <v>251</v>
      </c>
      <c r="F1457" s="56" t="s">
        <v>76</v>
      </c>
      <c r="G1457" s="56" t="s">
        <v>58</v>
      </c>
      <c r="H1457" s="56" t="s">
        <v>49</v>
      </c>
      <c r="I1457" s="56" t="s">
        <v>63</v>
      </c>
      <c r="J1457" s="56" t="s">
        <v>64</v>
      </c>
      <c r="K1457" s="56">
        <v>10.4</v>
      </c>
      <c r="L1457" s="56" t="s">
        <v>52</v>
      </c>
      <c r="M1457" s="56">
        <v>10.199999999999999</v>
      </c>
      <c r="N1457" s="56" t="s">
        <v>52</v>
      </c>
      <c r="O1457" s="56">
        <v>16.399999999999999</v>
      </c>
      <c r="P1457" s="56" t="s">
        <v>53</v>
      </c>
      <c r="Q1457" s="56">
        <v>1.7</v>
      </c>
      <c r="R1457" s="56" t="s">
        <v>53</v>
      </c>
      <c r="S1457" s="56">
        <v>27.7</v>
      </c>
      <c r="T1457" s="56">
        <v>615</v>
      </c>
      <c r="U1457" s="56">
        <v>3.3</v>
      </c>
      <c r="V1457" s="56" t="s">
        <v>53</v>
      </c>
      <c r="W1457" s="56">
        <v>7.2</v>
      </c>
      <c r="X1457" s="56" t="s">
        <v>53</v>
      </c>
      <c r="Y1457" s="56">
        <v>2.4</v>
      </c>
      <c r="Z1457" s="56" t="s">
        <v>53</v>
      </c>
      <c r="AA1457" s="56">
        <v>4.2</v>
      </c>
      <c r="AB1457" s="56" t="s">
        <v>53</v>
      </c>
      <c r="AC1457" s="56">
        <v>31.3</v>
      </c>
      <c r="AD1457" s="56" t="s">
        <v>53</v>
      </c>
      <c r="AF1457" s="56">
        <v>701</v>
      </c>
      <c r="AG1457" s="56" t="s">
        <v>2148</v>
      </c>
      <c r="AH1457" s="56">
        <v>701</v>
      </c>
      <c r="AI1457" s="56" t="s">
        <v>2148</v>
      </c>
      <c r="AJ1457" s="56">
        <v>801</v>
      </c>
      <c r="AK1457" s="56" t="s">
        <v>2148</v>
      </c>
      <c r="AL1457" s="56">
        <v>801</v>
      </c>
      <c r="AM1457" s="56" t="s">
        <v>2148</v>
      </c>
      <c r="AN1457" s="56">
        <v>615</v>
      </c>
      <c r="AP1457" s="56">
        <v>801</v>
      </c>
      <c r="AQ1457" s="56" t="s">
        <v>2148</v>
      </c>
      <c r="AR1457" s="56">
        <v>801</v>
      </c>
      <c r="AS1457" s="56" t="s">
        <v>2148</v>
      </c>
      <c r="AT1457" s="56">
        <v>801</v>
      </c>
      <c r="AU1457" s="56" t="s">
        <v>2148</v>
      </c>
      <c r="AV1457" s="56">
        <v>801</v>
      </c>
      <c r="AW1457" s="56" t="s">
        <v>2148</v>
      </c>
      <c r="AX1457" s="56">
        <v>801</v>
      </c>
      <c r="AY1457" s="56" t="s">
        <v>2148</v>
      </c>
      <c r="AZ1457" s="56">
        <v>1401</v>
      </c>
      <c r="BA1457" s="56" t="s">
        <v>2148</v>
      </c>
    </row>
    <row r="1458" spans="1:55" ht="16" x14ac:dyDescent="0.2">
      <c r="A1458" s="56">
        <v>1457</v>
      </c>
      <c r="B1458" s="56" t="s">
        <v>55</v>
      </c>
      <c r="C1458" s="56" t="s">
        <v>55</v>
      </c>
      <c r="D1458" s="56" t="s">
        <v>154</v>
      </c>
      <c r="E1458" s="56" t="s">
        <v>75</v>
      </c>
      <c r="F1458" s="56" t="s">
        <v>76</v>
      </c>
      <c r="G1458" s="56" t="s">
        <v>84</v>
      </c>
      <c r="H1458" s="56" t="s">
        <v>49</v>
      </c>
      <c r="I1458" s="56" t="s">
        <v>59</v>
      </c>
      <c r="J1458" s="56" t="s">
        <v>64</v>
      </c>
      <c r="K1458" s="56">
        <v>4.4000000000000004</v>
      </c>
      <c r="L1458" s="56" t="s">
        <v>52</v>
      </c>
      <c r="M1458" s="56">
        <v>3.4</v>
      </c>
      <c r="N1458" s="56" t="s">
        <v>52</v>
      </c>
      <c r="O1458" s="56">
        <v>17</v>
      </c>
      <c r="P1458" s="56" t="s">
        <v>53</v>
      </c>
      <c r="Q1458" s="56">
        <v>9.5</v>
      </c>
      <c r="R1458" s="56" t="s">
        <v>53</v>
      </c>
      <c r="S1458" s="56">
        <v>6.8</v>
      </c>
      <c r="T1458" s="56" t="s">
        <v>53</v>
      </c>
      <c r="U1458" s="56">
        <v>4.9000000000000004</v>
      </c>
      <c r="V1458" s="56" t="s">
        <v>53</v>
      </c>
      <c r="W1458" s="56">
        <v>10</v>
      </c>
      <c r="X1458" s="56" t="s">
        <v>53</v>
      </c>
      <c r="Y1458" s="56">
        <v>24.9</v>
      </c>
      <c r="Z1458" s="56" t="s">
        <v>53</v>
      </c>
      <c r="AA1458" s="56">
        <v>1.4</v>
      </c>
      <c r="AB1458" s="56" t="s">
        <v>53</v>
      </c>
      <c r="AC1458" s="56">
        <v>32.200000000000003</v>
      </c>
      <c r="AD1458" s="56" t="s">
        <v>53</v>
      </c>
      <c r="AF1458" s="56">
        <v>701</v>
      </c>
      <c r="AG1458" s="56" t="s">
        <v>2148</v>
      </c>
      <c r="AH1458" s="56">
        <v>701</v>
      </c>
      <c r="AI1458" s="56" t="s">
        <v>2148</v>
      </c>
      <c r="AJ1458" s="56">
        <v>801</v>
      </c>
      <c r="AK1458" s="56" t="s">
        <v>2148</v>
      </c>
      <c r="AL1458" s="56">
        <v>801</v>
      </c>
      <c r="AM1458" s="56" t="s">
        <v>2148</v>
      </c>
      <c r="AN1458" s="56">
        <v>801</v>
      </c>
      <c r="AO1458" s="56" t="s">
        <v>2148</v>
      </c>
      <c r="AP1458" s="56">
        <v>801</v>
      </c>
      <c r="AQ1458" s="56" t="s">
        <v>2148</v>
      </c>
      <c r="AR1458" s="56">
        <v>801</v>
      </c>
      <c r="AS1458" s="56" t="s">
        <v>2148</v>
      </c>
      <c r="AT1458" s="56">
        <v>801</v>
      </c>
      <c r="AU1458" s="56" t="s">
        <v>2148</v>
      </c>
      <c r="AV1458" s="56">
        <v>801</v>
      </c>
      <c r="AW1458" s="56" t="s">
        <v>2148</v>
      </c>
      <c r="AX1458" s="56">
        <v>801</v>
      </c>
      <c r="AY1458" s="56" t="s">
        <v>2148</v>
      </c>
      <c r="AZ1458" s="56">
        <v>1401</v>
      </c>
      <c r="BA1458" s="56" t="s">
        <v>2148</v>
      </c>
      <c r="BB1458" s="56">
        <v>1401</v>
      </c>
      <c r="BC1458" s="56" t="s">
        <v>2148</v>
      </c>
    </row>
    <row r="1459" spans="1:55" ht="16" x14ac:dyDescent="0.2">
      <c r="A1459" s="56">
        <v>1458</v>
      </c>
      <c r="B1459" s="56" t="s">
        <v>55</v>
      </c>
      <c r="C1459" s="56" t="s">
        <v>55</v>
      </c>
      <c r="D1459" s="56" t="s">
        <v>726</v>
      </c>
      <c r="E1459" s="56" t="s">
        <v>546</v>
      </c>
      <c r="F1459" s="56" t="s">
        <v>76</v>
      </c>
      <c r="G1459" s="56" t="s">
        <v>77</v>
      </c>
      <c r="H1459" s="56" t="s">
        <v>49</v>
      </c>
      <c r="I1459" s="56" t="s">
        <v>59</v>
      </c>
      <c r="J1459" s="56" t="s">
        <v>64</v>
      </c>
      <c r="K1459" s="56">
        <v>10.4</v>
      </c>
      <c r="L1459" s="56" t="s">
        <v>52</v>
      </c>
      <c r="M1459" s="56">
        <v>12.6</v>
      </c>
      <c r="N1459" s="56" t="s">
        <v>52</v>
      </c>
      <c r="O1459" s="56">
        <v>5.7</v>
      </c>
      <c r="P1459" s="56" t="s">
        <v>53</v>
      </c>
      <c r="Q1459" s="56">
        <v>4.5</v>
      </c>
      <c r="R1459" s="56" t="s">
        <v>53</v>
      </c>
      <c r="S1459" s="56">
        <v>8</v>
      </c>
      <c r="T1459" s="56" t="s">
        <v>53</v>
      </c>
      <c r="U1459" s="56">
        <v>2.7</v>
      </c>
      <c r="V1459" s="56" t="s">
        <v>53</v>
      </c>
      <c r="W1459" s="56">
        <v>7.1</v>
      </c>
      <c r="X1459" s="56" t="s">
        <v>53</v>
      </c>
      <c r="Y1459" s="56">
        <v>26.7</v>
      </c>
      <c r="Z1459" s="56" t="s">
        <v>53</v>
      </c>
      <c r="AA1459" s="56">
        <v>3.1</v>
      </c>
      <c r="AB1459" s="56" t="s">
        <v>53</v>
      </c>
      <c r="AC1459" s="56">
        <v>22.6</v>
      </c>
      <c r="AD1459" s="56" t="s">
        <v>53</v>
      </c>
      <c r="AF1459" s="56">
        <v>701</v>
      </c>
      <c r="AG1459" s="56" t="s">
        <v>2148</v>
      </c>
      <c r="AH1459" s="56">
        <v>701</v>
      </c>
      <c r="AI1459" s="56" t="s">
        <v>2148</v>
      </c>
      <c r="AJ1459" s="56">
        <v>801</v>
      </c>
      <c r="AK1459" s="56" t="s">
        <v>2148</v>
      </c>
      <c r="AL1459" s="56">
        <v>801</v>
      </c>
      <c r="AM1459" s="56" t="s">
        <v>2148</v>
      </c>
      <c r="AN1459" s="56">
        <v>801</v>
      </c>
      <c r="AO1459" s="56" t="s">
        <v>2148</v>
      </c>
      <c r="AP1459" s="56">
        <v>801</v>
      </c>
      <c r="AQ1459" s="56" t="s">
        <v>2148</v>
      </c>
      <c r="AR1459" s="56">
        <v>801</v>
      </c>
      <c r="AS1459" s="56" t="s">
        <v>2148</v>
      </c>
      <c r="AT1459" s="56">
        <v>801</v>
      </c>
      <c r="AU1459" s="56" t="s">
        <v>2148</v>
      </c>
      <c r="AV1459" s="56">
        <v>801</v>
      </c>
      <c r="AW1459" s="56" t="s">
        <v>2148</v>
      </c>
      <c r="AX1459" s="56">
        <v>801</v>
      </c>
      <c r="AY1459" s="56" t="s">
        <v>2148</v>
      </c>
      <c r="AZ1459" s="56">
        <v>1401</v>
      </c>
      <c r="BA1459" s="56" t="s">
        <v>2148</v>
      </c>
      <c r="BB1459" s="56">
        <v>1401</v>
      </c>
      <c r="BC1459" s="56" t="s">
        <v>2148</v>
      </c>
    </row>
    <row r="1460" spans="1:55" ht="16" x14ac:dyDescent="0.2">
      <c r="A1460" s="56">
        <v>1459</v>
      </c>
      <c r="B1460" s="56" t="s">
        <v>55</v>
      </c>
      <c r="D1460" s="56" t="s">
        <v>259</v>
      </c>
      <c r="E1460" s="56" t="s">
        <v>91</v>
      </c>
      <c r="F1460" s="56" t="s">
        <v>76</v>
      </c>
      <c r="G1460" s="56" t="s">
        <v>58</v>
      </c>
      <c r="H1460" s="56" t="s">
        <v>49</v>
      </c>
      <c r="I1460" s="56" t="s">
        <v>63</v>
      </c>
      <c r="J1460" s="56" t="s">
        <v>51</v>
      </c>
      <c r="K1460" s="56">
        <v>5.9</v>
      </c>
      <c r="L1460" s="56" t="s">
        <v>52</v>
      </c>
      <c r="M1460" s="56">
        <v>8.1999999999999993</v>
      </c>
      <c r="N1460" s="56" t="s">
        <v>52</v>
      </c>
      <c r="O1460" s="56">
        <v>10.7</v>
      </c>
      <c r="P1460" s="56" t="s">
        <v>53</v>
      </c>
      <c r="Q1460" s="56">
        <v>3.1</v>
      </c>
      <c r="R1460" s="56" t="s">
        <v>53</v>
      </c>
      <c r="S1460" s="56">
        <v>67.7</v>
      </c>
      <c r="T1460" s="56">
        <v>345</v>
      </c>
      <c r="U1460" s="56">
        <v>13.3</v>
      </c>
      <c r="V1460" s="56" t="s">
        <v>53</v>
      </c>
      <c r="W1460" s="56">
        <v>16.100000000000001</v>
      </c>
      <c r="X1460" s="56" t="s">
        <v>53</v>
      </c>
      <c r="Y1460" s="56">
        <v>11.9</v>
      </c>
      <c r="Z1460" s="56" t="s">
        <v>53</v>
      </c>
      <c r="AA1460" s="56">
        <v>1.6</v>
      </c>
      <c r="AB1460" s="56" t="s">
        <v>53</v>
      </c>
      <c r="AC1460" s="56">
        <v>11.8</v>
      </c>
      <c r="AD1460" s="56" t="s">
        <v>53</v>
      </c>
      <c r="AF1460" s="56">
        <v>701</v>
      </c>
      <c r="AG1460" s="56" t="s">
        <v>2148</v>
      </c>
      <c r="AH1460" s="56">
        <v>701</v>
      </c>
      <c r="AI1460" s="56" t="s">
        <v>2148</v>
      </c>
      <c r="AJ1460" s="56">
        <v>801</v>
      </c>
      <c r="AK1460" s="56" t="s">
        <v>2148</v>
      </c>
      <c r="AL1460" s="56">
        <v>801</v>
      </c>
      <c r="AM1460" s="56" t="s">
        <v>2148</v>
      </c>
      <c r="AN1460" s="56">
        <v>345</v>
      </c>
      <c r="AP1460" s="56">
        <v>801</v>
      </c>
      <c r="AQ1460" s="56" t="s">
        <v>2148</v>
      </c>
      <c r="AR1460" s="56">
        <v>801</v>
      </c>
      <c r="AS1460" s="56" t="s">
        <v>2148</v>
      </c>
      <c r="AT1460" s="56">
        <v>801</v>
      </c>
      <c r="AU1460" s="56" t="s">
        <v>2148</v>
      </c>
      <c r="AV1460" s="56">
        <v>801</v>
      </c>
      <c r="AW1460" s="56" t="s">
        <v>2148</v>
      </c>
      <c r="AX1460" s="56">
        <v>801</v>
      </c>
      <c r="AY1460" s="56" t="s">
        <v>2148</v>
      </c>
      <c r="AZ1460" s="56">
        <v>1401</v>
      </c>
      <c r="BA1460" s="56" t="s">
        <v>2148</v>
      </c>
    </row>
    <row r="1461" spans="1:55" ht="16" x14ac:dyDescent="0.2">
      <c r="A1461" s="56">
        <v>1460</v>
      </c>
      <c r="B1461" s="56" t="s">
        <v>55</v>
      </c>
      <c r="C1461" s="56" t="s">
        <v>55</v>
      </c>
      <c r="D1461" s="56" t="s">
        <v>102</v>
      </c>
      <c r="E1461" s="56" t="s">
        <v>96</v>
      </c>
      <c r="F1461" s="56" t="s">
        <v>76</v>
      </c>
      <c r="G1461" s="56" t="s">
        <v>77</v>
      </c>
      <c r="H1461" s="56" t="s">
        <v>62</v>
      </c>
      <c r="I1461" s="56" t="s">
        <v>50</v>
      </c>
      <c r="J1461" s="56" t="s">
        <v>103</v>
      </c>
      <c r="K1461" s="56">
        <v>3.4</v>
      </c>
      <c r="L1461" s="56" t="s">
        <v>52</v>
      </c>
      <c r="M1461" s="56">
        <v>6.9</v>
      </c>
      <c r="N1461" s="56" t="s">
        <v>52</v>
      </c>
      <c r="O1461" s="56">
        <v>12</v>
      </c>
      <c r="P1461" s="56" t="s">
        <v>53</v>
      </c>
      <c r="Q1461" s="56">
        <v>9.1999999999999993</v>
      </c>
      <c r="R1461" s="56" t="s">
        <v>53</v>
      </c>
      <c r="S1461" s="56">
        <v>5.7</v>
      </c>
      <c r="T1461" s="56" t="s">
        <v>53</v>
      </c>
      <c r="U1461" s="56">
        <v>24</v>
      </c>
      <c r="V1461" s="56">
        <v>674</v>
      </c>
      <c r="W1461" s="56">
        <v>18</v>
      </c>
      <c r="X1461" s="56">
        <v>796</v>
      </c>
      <c r="Y1461" s="56">
        <v>22.3</v>
      </c>
      <c r="Z1461" s="56" t="s">
        <v>53</v>
      </c>
      <c r="AA1461" s="56">
        <v>3.5</v>
      </c>
      <c r="AB1461" s="56" t="s">
        <v>53</v>
      </c>
      <c r="AC1461" s="56">
        <v>20.3</v>
      </c>
      <c r="AD1461" s="56" t="s">
        <v>53</v>
      </c>
      <c r="AF1461" s="56">
        <v>701</v>
      </c>
      <c r="AG1461" s="56" t="s">
        <v>2148</v>
      </c>
      <c r="AH1461" s="56">
        <v>701</v>
      </c>
      <c r="AI1461" s="56" t="s">
        <v>2148</v>
      </c>
      <c r="AJ1461" s="56">
        <v>801</v>
      </c>
      <c r="AK1461" s="56" t="s">
        <v>2148</v>
      </c>
      <c r="AL1461" s="56">
        <v>801</v>
      </c>
      <c r="AM1461" s="56" t="s">
        <v>2148</v>
      </c>
      <c r="AN1461" s="56">
        <v>801</v>
      </c>
      <c r="AO1461" s="56" t="s">
        <v>2148</v>
      </c>
      <c r="AP1461" s="56">
        <v>674</v>
      </c>
      <c r="AR1461" s="56">
        <v>796</v>
      </c>
      <c r="AT1461" s="56">
        <v>801</v>
      </c>
      <c r="AU1461" s="56" t="s">
        <v>2148</v>
      </c>
      <c r="AV1461" s="56">
        <v>801</v>
      </c>
      <c r="AW1461" s="56" t="s">
        <v>2148</v>
      </c>
      <c r="AX1461" s="56">
        <v>801</v>
      </c>
      <c r="AY1461" s="56" t="s">
        <v>2148</v>
      </c>
      <c r="AZ1461" s="56">
        <v>1401</v>
      </c>
      <c r="BA1461" s="56" t="s">
        <v>2148</v>
      </c>
      <c r="BB1461" s="56">
        <v>1401</v>
      </c>
      <c r="BC1461" s="56" t="s">
        <v>2148</v>
      </c>
    </row>
    <row r="1462" spans="1:55" ht="16" x14ac:dyDescent="0.2">
      <c r="A1462" s="56">
        <v>1461</v>
      </c>
      <c r="B1462" s="56" t="s">
        <v>55</v>
      </c>
      <c r="C1462" s="56" t="s">
        <v>55</v>
      </c>
      <c r="D1462" s="56" t="s">
        <v>732</v>
      </c>
      <c r="E1462" s="56" t="s">
        <v>574</v>
      </c>
      <c r="F1462" s="56" t="s">
        <v>76</v>
      </c>
      <c r="G1462" s="56" t="s">
        <v>84</v>
      </c>
      <c r="H1462" s="56" t="s">
        <v>62</v>
      </c>
      <c r="I1462" s="56" t="s">
        <v>50</v>
      </c>
      <c r="J1462" s="56" t="s">
        <v>64</v>
      </c>
      <c r="K1462" s="56">
        <v>10.5</v>
      </c>
      <c r="L1462" s="56" t="s">
        <v>52</v>
      </c>
      <c r="M1462" s="56">
        <v>4.9000000000000004</v>
      </c>
      <c r="N1462" s="56" t="s">
        <v>52</v>
      </c>
      <c r="O1462" s="56">
        <v>9.9</v>
      </c>
      <c r="P1462" s="56" t="s">
        <v>53</v>
      </c>
      <c r="Q1462" s="56">
        <v>2.9</v>
      </c>
      <c r="R1462" s="56" t="s">
        <v>53</v>
      </c>
      <c r="S1462" s="56">
        <v>23.4</v>
      </c>
      <c r="T1462" s="56">
        <v>670</v>
      </c>
      <c r="U1462" s="56">
        <v>1.6</v>
      </c>
      <c r="V1462" s="56" t="s">
        <v>53</v>
      </c>
      <c r="W1462" s="56">
        <v>6.1</v>
      </c>
      <c r="X1462" s="56" t="s">
        <v>53</v>
      </c>
      <c r="Y1462" s="56">
        <v>13</v>
      </c>
      <c r="Z1462" s="56" t="s">
        <v>53</v>
      </c>
      <c r="AA1462" s="56">
        <v>7.3</v>
      </c>
      <c r="AB1462" s="56" t="s">
        <v>53</v>
      </c>
      <c r="AC1462" s="56">
        <v>34.1</v>
      </c>
      <c r="AD1462" s="56" t="s">
        <v>53</v>
      </c>
      <c r="AF1462" s="56">
        <v>701</v>
      </c>
      <c r="AG1462" s="56" t="s">
        <v>2148</v>
      </c>
      <c r="AH1462" s="56">
        <v>701</v>
      </c>
      <c r="AI1462" s="56" t="s">
        <v>2148</v>
      </c>
      <c r="AJ1462" s="56">
        <v>801</v>
      </c>
      <c r="AK1462" s="56" t="s">
        <v>2148</v>
      </c>
      <c r="AL1462" s="56">
        <v>801</v>
      </c>
      <c r="AM1462" s="56" t="s">
        <v>2148</v>
      </c>
      <c r="AN1462" s="56">
        <v>670</v>
      </c>
      <c r="AP1462" s="56">
        <v>801</v>
      </c>
      <c r="AQ1462" s="56" t="s">
        <v>2148</v>
      </c>
      <c r="AR1462" s="56">
        <v>801</v>
      </c>
      <c r="AS1462" s="56" t="s">
        <v>2148</v>
      </c>
      <c r="AT1462" s="56">
        <v>801</v>
      </c>
      <c r="AU1462" s="56" t="s">
        <v>2148</v>
      </c>
      <c r="AV1462" s="56">
        <v>801</v>
      </c>
      <c r="AW1462" s="56" t="s">
        <v>2148</v>
      </c>
      <c r="AX1462" s="56">
        <v>801</v>
      </c>
      <c r="AY1462" s="56" t="s">
        <v>2148</v>
      </c>
      <c r="AZ1462" s="56">
        <v>1401</v>
      </c>
      <c r="BA1462" s="56" t="s">
        <v>2148</v>
      </c>
      <c r="BB1462" s="56">
        <v>1401</v>
      </c>
      <c r="BC1462" s="56" t="s">
        <v>2148</v>
      </c>
    </row>
    <row r="1463" spans="1:55" ht="16" x14ac:dyDescent="0.2">
      <c r="A1463" s="56">
        <v>1462</v>
      </c>
      <c r="B1463" s="56" t="s">
        <v>55</v>
      </c>
      <c r="C1463" s="56" t="s">
        <v>55</v>
      </c>
      <c r="D1463" s="56" t="s">
        <v>222</v>
      </c>
      <c r="E1463" s="56" t="s">
        <v>223</v>
      </c>
      <c r="F1463" s="56" t="s">
        <v>69</v>
      </c>
      <c r="G1463" s="56" t="s">
        <v>58</v>
      </c>
      <c r="H1463" s="56" t="s">
        <v>49</v>
      </c>
      <c r="I1463" s="56" t="s">
        <v>59</v>
      </c>
      <c r="J1463" s="56" t="s">
        <v>64</v>
      </c>
      <c r="K1463" s="56">
        <v>5.5</v>
      </c>
      <c r="L1463" s="56" t="s">
        <v>52</v>
      </c>
      <c r="M1463" s="56">
        <v>5.3</v>
      </c>
      <c r="N1463" s="56" t="s">
        <v>52</v>
      </c>
      <c r="O1463" s="56">
        <v>7.1</v>
      </c>
      <c r="P1463" s="56" t="s">
        <v>53</v>
      </c>
      <c r="Q1463" s="56">
        <v>8.9</v>
      </c>
      <c r="R1463" s="56" t="s">
        <v>53</v>
      </c>
      <c r="S1463" s="56">
        <v>3.3</v>
      </c>
      <c r="T1463" s="56" t="s">
        <v>53</v>
      </c>
      <c r="U1463" s="56">
        <v>38.700000000000003</v>
      </c>
      <c r="V1463" s="56">
        <v>509</v>
      </c>
      <c r="W1463" s="56">
        <v>35.4</v>
      </c>
      <c r="X1463" s="56">
        <v>545</v>
      </c>
      <c r="Y1463" s="56">
        <v>25.2</v>
      </c>
      <c r="Z1463" s="56" t="s">
        <v>53</v>
      </c>
      <c r="AA1463" s="56">
        <v>5.3</v>
      </c>
      <c r="AB1463" s="56" t="s">
        <v>53</v>
      </c>
      <c r="AC1463" s="56">
        <v>34.299999999999997</v>
      </c>
      <c r="AD1463" s="56" t="s">
        <v>53</v>
      </c>
      <c r="AF1463" s="56">
        <v>701</v>
      </c>
      <c r="AG1463" s="56" t="s">
        <v>2148</v>
      </c>
      <c r="AH1463" s="56">
        <v>701</v>
      </c>
      <c r="AI1463" s="56" t="s">
        <v>2148</v>
      </c>
      <c r="AJ1463" s="56">
        <v>801</v>
      </c>
      <c r="AK1463" s="56" t="s">
        <v>2148</v>
      </c>
      <c r="AL1463" s="56">
        <v>801</v>
      </c>
      <c r="AM1463" s="56" t="s">
        <v>2148</v>
      </c>
      <c r="AN1463" s="56">
        <v>801</v>
      </c>
      <c r="AO1463" s="56" t="s">
        <v>2148</v>
      </c>
      <c r="AP1463" s="56">
        <v>509</v>
      </c>
      <c r="AR1463" s="56">
        <v>545</v>
      </c>
      <c r="AT1463" s="56">
        <v>801</v>
      </c>
      <c r="AU1463" s="56" t="s">
        <v>2148</v>
      </c>
      <c r="AV1463" s="56">
        <v>801</v>
      </c>
      <c r="AW1463" s="56" t="s">
        <v>2148</v>
      </c>
      <c r="AX1463" s="56">
        <v>801</v>
      </c>
      <c r="AY1463" s="56" t="s">
        <v>2148</v>
      </c>
      <c r="AZ1463" s="56">
        <v>1401</v>
      </c>
      <c r="BA1463" s="56" t="s">
        <v>2148</v>
      </c>
      <c r="BB1463" s="56">
        <v>1401</v>
      </c>
      <c r="BC1463" s="56" t="s">
        <v>2148</v>
      </c>
    </row>
    <row r="1464" spans="1:55" ht="16" x14ac:dyDescent="0.2">
      <c r="A1464" s="56">
        <v>1463</v>
      </c>
      <c r="B1464" s="56" t="s">
        <v>55</v>
      </c>
      <c r="C1464" s="56" t="s">
        <v>56</v>
      </c>
      <c r="D1464" s="56" t="s">
        <v>290</v>
      </c>
      <c r="E1464" s="56" t="s">
        <v>291</v>
      </c>
      <c r="F1464" s="56" t="s">
        <v>170</v>
      </c>
      <c r="G1464" s="56" t="s">
        <v>84</v>
      </c>
      <c r="H1464" s="56" t="s">
        <v>82</v>
      </c>
      <c r="I1464" s="56" t="s">
        <v>59</v>
      </c>
      <c r="J1464" s="56" t="s">
        <v>64</v>
      </c>
      <c r="K1464" s="56">
        <v>6.1</v>
      </c>
      <c r="L1464" s="56" t="s">
        <v>52</v>
      </c>
      <c r="M1464" s="56">
        <v>3.9</v>
      </c>
      <c r="N1464" s="56" t="s">
        <v>52</v>
      </c>
      <c r="O1464" s="56">
        <v>17.399999999999999</v>
      </c>
      <c r="P1464" s="56" t="s">
        <v>53</v>
      </c>
      <c r="Q1464" s="56">
        <v>4.4000000000000004</v>
      </c>
      <c r="R1464" s="56" t="s">
        <v>53</v>
      </c>
      <c r="S1464" s="56">
        <v>2.5</v>
      </c>
      <c r="T1464" s="56" t="s">
        <v>53</v>
      </c>
      <c r="U1464" s="56">
        <v>3</v>
      </c>
      <c r="V1464" s="56" t="s">
        <v>53</v>
      </c>
      <c r="W1464" s="56">
        <v>7.3</v>
      </c>
      <c r="X1464" s="56" t="s">
        <v>53</v>
      </c>
      <c r="Y1464" s="56">
        <v>52.2</v>
      </c>
      <c r="Z1464" s="56" t="s">
        <v>53</v>
      </c>
      <c r="AA1464" s="56">
        <v>2.9</v>
      </c>
      <c r="AB1464" s="56" t="s">
        <v>53</v>
      </c>
      <c r="AC1464" s="56">
        <v>48</v>
      </c>
      <c r="AD1464" s="56">
        <v>762</v>
      </c>
      <c r="AF1464" s="56">
        <v>701</v>
      </c>
      <c r="AG1464" s="56" t="s">
        <v>2148</v>
      </c>
      <c r="AH1464" s="56">
        <v>701</v>
      </c>
      <c r="AI1464" s="56" t="s">
        <v>2148</v>
      </c>
      <c r="AJ1464" s="56">
        <v>801</v>
      </c>
      <c r="AK1464" s="56" t="s">
        <v>2148</v>
      </c>
      <c r="AL1464" s="56">
        <v>801</v>
      </c>
      <c r="AM1464" s="56" t="s">
        <v>2148</v>
      </c>
      <c r="AN1464" s="56">
        <v>801</v>
      </c>
      <c r="AO1464" s="56" t="s">
        <v>2148</v>
      </c>
      <c r="AP1464" s="56">
        <v>801</v>
      </c>
      <c r="AQ1464" s="56" t="s">
        <v>2148</v>
      </c>
      <c r="AR1464" s="56">
        <v>801</v>
      </c>
      <c r="AS1464" s="56" t="s">
        <v>2148</v>
      </c>
      <c r="AT1464" s="56">
        <v>801</v>
      </c>
      <c r="AU1464" s="56" t="s">
        <v>2148</v>
      </c>
      <c r="AV1464" s="56">
        <v>801</v>
      </c>
      <c r="AW1464" s="56" t="s">
        <v>2148</v>
      </c>
      <c r="AX1464" s="56">
        <v>762</v>
      </c>
      <c r="AZ1464" s="56">
        <v>1401</v>
      </c>
      <c r="BA1464" s="56" t="s">
        <v>2148</v>
      </c>
      <c r="BB1464" s="56">
        <v>1300.5</v>
      </c>
    </row>
    <row r="1465" spans="1:55" ht="16" x14ac:dyDescent="0.2">
      <c r="A1465" s="56">
        <v>1464</v>
      </c>
      <c r="B1465" s="56" t="s">
        <v>55</v>
      </c>
      <c r="D1465" s="56" t="s">
        <v>746</v>
      </c>
      <c r="E1465" s="56" t="s">
        <v>747</v>
      </c>
      <c r="F1465" s="56" t="s">
        <v>76</v>
      </c>
      <c r="G1465" s="56" t="s">
        <v>77</v>
      </c>
      <c r="H1465" s="56" t="s">
        <v>88</v>
      </c>
      <c r="I1465" s="56" t="s">
        <v>59</v>
      </c>
      <c r="J1465" s="56" t="s">
        <v>64</v>
      </c>
      <c r="K1465" s="56">
        <v>10.7</v>
      </c>
      <c r="L1465" s="56" t="s">
        <v>52</v>
      </c>
      <c r="M1465" s="56">
        <v>15.4</v>
      </c>
      <c r="N1465" s="56" t="s">
        <v>52</v>
      </c>
      <c r="O1465" s="56">
        <v>7.4</v>
      </c>
      <c r="P1465" s="56" t="s">
        <v>53</v>
      </c>
      <c r="Q1465" s="56">
        <v>1.7</v>
      </c>
      <c r="R1465" s="56" t="s">
        <v>53</v>
      </c>
      <c r="S1465" s="56">
        <v>10.4</v>
      </c>
      <c r="T1465" s="56" t="s">
        <v>53</v>
      </c>
      <c r="U1465" s="56">
        <v>3.3</v>
      </c>
      <c r="V1465" s="56" t="s">
        <v>53</v>
      </c>
      <c r="W1465" s="56">
        <v>7.4</v>
      </c>
      <c r="X1465" s="56" t="s">
        <v>53</v>
      </c>
      <c r="Y1465" s="56">
        <v>3.5</v>
      </c>
      <c r="Z1465" s="56" t="s">
        <v>53</v>
      </c>
      <c r="AA1465" s="56">
        <v>9.4</v>
      </c>
      <c r="AB1465" s="56" t="s">
        <v>53</v>
      </c>
      <c r="AC1465" s="56">
        <v>27.7</v>
      </c>
      <c r="AD1465" s="56" t="s">
        <v>53</v>
      </c>
      <c r="AF1465" s="56">
        <v>701</v>
      </c>
      <c r="AG1465" s="56" t="s">
        <v>2148</v>
      </c>
      <c r="AH1465" s="56">
        <v>701</v>
      </c>
      <c r="AI1465" s="56" t="s">
        <v>2148</v>
      </c>
      <c r="AJ1465" s="56">
        <v>801</v>
      </c>
      <c r="AK1465" s="56" t="s">
        <v>2148</v>
      </c>
      <c r="AL1465" s="56">
        <v>801</v>
      </c>
      <c r="AM1465" s="56" t="s">
        <v>2148</v>
      </c>
      <c r="AN1465" s="56">
        <v>801</v>
      </c>
      <c r="AO1465" s="56" t="s">
        <v>2148</v>
      </c>
      <c r="AP1465" s="56">
        <v>801</v>
      </c>
      <c r="AQ1465" s="56" t="s">
        <v>2148</v>
      </c>
      <c r="AR1465" s="56">
        <v>801</v>
      </c>
      <c r="AS1465" s="56" t="s">
        <v>2148</v>
      </c>
      <c r="AT1465" s="56">
        <v>801</v>
      </c>
      <c r="AU1465" s="56" t="s">
        <v>2148</v>
      </c>
      <c r="AV1465" s="56">
        <v>801</v>
      </c>
      <c r="AW1465" s="56" t="s">
        <v>2148</v>
      </c>
      <c r="AX1465" s="56">
        <v>801</v>
      </c>
      <c r="AY1465" s="56" t="s">
        <v>2148</v>
      </c>
      <c r="AZ1465" s="56">
        <v>1401</v>
      </c>
      <c r="BA1465" s="56" t="s">
        <v>2148</v>
      </c>
    </row>
    <row r="1466" spans="1:55" ht="16" x14ac:dyDescent="0.2">
      <c r="A1466" s="56">
        <v>1465</v>
      </c>
      <c r="B1466" s="56" t="s">
        <v>55</v>
      </c>
      <c r="D1466" s="56" t="s">
        <v>299</v>
      </c>
      <c r="E1466" s="56" t="s">
        <v>147</v>
      </c>
      <c r="F1466" s="56" t="s">
        <v>76</v>
      </c>
      <c r="G1466" s="56" t="s">
        <v>84</v>
      </c>
      <c r="H1466" s="56" t="s">
        <v>49</v>
      </c>
      <c r="I1466" s="56" t="s">
        <v>59</v>
      </c>
      <c r="J1466" s="56" t="s">
        <v>64</v>
      </c>
      <c r="K1466" s="56">
        <v>6.2</v>
      </c>
      <c r="L1466" s="56" t="s">
        <v>52</v>
      </c>
      <c r="M1466" s="56">
        <v>7</v>
      </c>
      <c r="N1466" s="56" t="s">
        <v>52</v>
      </c>
      <c r="O1466" s="56">
        <v>4.7</v>
      </c>
      <c r="P1466" s="56" t="s">
        <v>53</v>
      </c>
      <c r="Q1466" s="56">
        <v>9.1</v>
      </c>
      <c r="R1466" s="56" t="s">
        <v>53</v>
      </c>
      <c r="Y1466" s="56">
        <v>55.8</v>
      </c>
      <c r="Z1466" s="56">
        <v>751</v>
      </c>
      <c r="AA1466" s="56">
        <v>3.1</v>
      </c>
      <c r="AB1466" s="56" t="s">
        <v>53</v>
      </c>
      <c r="AC1466" s="56">
        <v>36.200000000000003</v>
      </c>
      <c r="AD1466" s="56" t="s">
        <v>53</v>
      </c>
      <c r="AF1466" s="56">
        <v>701</v>
      </c>
      <c r="AG1466" s="56" t="s">
        <v>2148</v>
      </c>
      <c r="AH1466" s="56">
        <v>701</v>
      </c>
      <c r="AI1466" s="56" t="s">
        <v>2148</v>
      </c>
      <c r="AJ1466" s="56">
        <v>801</v>
      </c>
      <c r="AK1466" s="56" t="s">
        <v>2148</v>
      </c>
      <c r="AL1466" s="56">
        <v>801</v>
      </c>
      <c r="AM1466" s="56" t="s">
        <v>2148</v>
      </c>
      <c r="AT1466" s="56">
        <v>751</v>
      </c>
      <c r="AV1466" s="56">
        <v>801</v>
      </c>
      <c r="AW1466" s="56" t="s">
        <v>2148</v>
      </c>
      <c r="AX1466" s="56">
        <v>801</v>
      </c>
      <c r="AY1466" s="56" t="s">
        <v>2148</v>
      </c>
      <c r="AZ1466" s="56">
        <v>1401</v>
      </c>
      <c r="BA1466" s="56" t="s">
        <v>2148</v>
      </c>
    </row>
    <row r="1467" spans="1:55" ht="16" x14ac:dyDescent="0.2">
      <c r="A1467" s="56">
        <v>1466</v>
      </c>
      <c r="B1467" s="56" t="s">
        <v>55</v>
      </c>
      <c r="D1467" s="56" t="s">
        <v>314</v>
      </c>
      <c r="E1467" s="56" t="s">
        <v>96</v>
      </c>
      <c r="F1467" s="56" t="s">
        <v>76</v>
      </c>
      <c r="G1467" s="56" t="s">
        <v>58</v>
      </c>
      <c r="H1467" s="56" t="s">
        <v>62</v>
      </c>
      <c r="I1467" s="56" t="s">
        <v>59</v>
      </c>
      <c r="J1467" s="56" t="s">
        <v>51</v>
      </c>
      <c r="K1467" s="56">
        <v>6.3</v>
      </c>
      <c r="L1467" s="56" t="s">
        <v>52</v>
      </c>
      <c r="M1467" s="56">
        <v>3.6</v>
      </c>
      <c r="N1467" s="56" t="s">
        <v>52</v>
      </c>
      <c r="O1467" s="56">
        <v>38.799999999999997</v>
      </c>
      <c r="P1467" s="56">
        <v>523</v>
      </c>
      <c r="Q1467" s="56">
        <v>2</v>
      </c>
      <c r="R1467" s="56" t="s">
        <v>53</v>
      </c>
      <c r="S1467" s="56">
        <v>8.5</v>
      </c>
      <c r="T1467" s="56" t="s">
        <v>53</v>
      </c>
      <c r="U1467" s="56">
        <v>60.2</v>
      </c>
      <c r="V1467" s="56">
        <v>341</v>
      </c>
      <c r="W1467" s="56">
        <v>53.2</v>
      </c>
      <c r="X1467" s="56">
        <v>386</v>
      </c>
      <c r="Y1467" s="56">
        <v>1.9</v>
      </c>
      <c r="Z1467" s="56" t="s">
        <v>53</v>
      </c>
      <c r="AA1467" s="56">
        <v>1.9</v>
      </c>
      <c r="AB1467" s="56" t="s">
        <v>53</v>
      </c>
      <c r="AC1467" s="56">
        <v>5.3</v>
      </c>
      <c r="AD1467" s="56" t="s">
        <v>53</v>
      </c>
      <c r="AF1467" s="56">
        <v>701</v>
      </c>
      <c r="AG1467" s="56" t="s">
        <v>2148</v>
      </c>
      <c r="AH1467" s="56">
        <v>701</v>
      </c>
      <c r="AI1467" s="56" t="s">
        <v>2148</v>
      </c>
      <c r="AJ1467" s="56">
        <v>523</v>
      </c>
      <c r="AL1467" s="56">
        <v>801</v>
      </c>
      <c r="AM1467" s="56" t="s">
        <v>2148</v>
      </c>
      <c r="AN1467" s="56">
        <v>801</v>
      </c>
      <c r="AO1467" s="56" t="s">
        <v>2148</v>
      </c>
      <c r="AP1467" s="56">
        <v>341</v>
      </c>
      <c r="AR1467" s="56">
        <v>386</v>
      </c>
      <c r="AT1467" s="56">
        <v>801</v>
      </c>
      <c r="AU1467" s="56" t="s">
        <v>2148</v>
      </c>
      <c r="AV1467" s="56">
        <v>801</v>
      </c>
      <c r="AW1467" s="56" t="s">
        <v>2148</v>
      </c>
      <c r="AX1467" s="56">
        <v>801</v>
      </c>
      <c r="AY1467" s="56" t="s">
        <v>2148</v>
      </c>
      <c r="AZ1467" s="56">
        <v>1401</v>
      </c>
      <c r="BA1467" s="56" t="s">
        <v>2148</v>
      </c>
    </row>
    <row r="1468" spans="1:55" ht="16" x14ac:dyDescent="0.2">
      <c r="A1468" s="56">
        <v>1467</v>
      </c>
      <c r="B1468" s="56" t="s">
        <v>55</v>
      </c>
      <c r="C1468" s="56" t="s">
        <v>55</v>
      </c>
      <c r="D1468" s="56" t="s">
        <v>733</v>
      </c>
      <c r="E1468" s="56" t="s">
        <v>109</v>
      </c>
      <c r="F1468" s="56" t="s">
        <v>47</v>
      </c>
      <c r="G1468" s="56" t="s">
        <v>84</v>
      </c>
      <c r="H1468" s="56" t="s">
        <v>49</v>
      </c>
      <c r="I1468" s="56" t="s">
        <v>59</v>
      </c>
      <c r="J1468" s="56" t="s">
        <v>64</v>
      </c>
      <c r="K1468" s="56">
        <v>10.5</v>
      </c>
      <c r="L1468" s="56" t="s">
        <v>52</v>
      </c>
      <c r="M1468" s="56">
        <v>7.6</v>
      </c>
      <c r="N1468" s="56" t="s">
        <v>52</v>
      </c>
      <c r="O1468" s="56">
        <v>6</v>
      </c>
      <c r="P1468" s="56" t="s">
        <v>53</v>
      </c>
      <c r="Q1468" s="56">
        <v>2.2999999999999998</v>
      </c>
      <c r="R1468" s="56" t="s">
        <v>53</v>
      </c>
      <c r="S1468" s="56">
        <v>4.8</v>
      </c>
      <c r="T1468" s="56" t="s">
        <v>53</v>
      </c>
      <c r="U1468" s="56">
        <v>5.8</v>
      </c>
      <c r="V1468" s="56" t="s">
        <v>53</v>
      </c>
      <c r="W1468" s="56">
        <v>4.5999999999999996</v>
      </c>
      <c r="X1468" s="56" t="s">
        <v>53</v>
      </c>
      <c r="Y1468" s="56">
        <v>13.7</v>
      </c>
      <c r="Z1468" s="56" t="s">
        <v>53</v>
      </c>
      <c r="AA1468" s="56">
        <v>2.2999999999999998</v>
      </c>
      <c r="AB1468" s="56" t="s">
        <v>53</v>
      </c>
      <c r="AC1468" s="56">
        <v>49</v>
      </c>
      <c r="AD1468" s="56">
        <v>732</v>
      </c>
      <c r="AF1468" s="56">
        <v>701</v>
      </c>
      <c r="AG1468" s="56" t="s">
        <v>2148</v>
      </c>
      <c r="AH1468" s="56">
        <v>701</v>
      </c>
      <c r="AI1468" s="56" t="s">
        <v>2148</v>
      </c>
      <c r="AJ1468" s="56">
        <v>801</v>
      </c>
      <c r="AK1468" s="56" t="s">
        <v>2148</v>
      </c>
      <c r="AL1468" s="56">
        <v>801</v>
      </c>
      <c r="AM1468" s="56" t="s">
        <v>2148</v>
      </c>
      <c r="AN1468" s="56">
        <v>801</v>
      </c>
      <c r="AO1468" s="56" t="s">
        <v>2148</v>
      </c>
      <c r="AP1468" s="56">
        <v>801</v>
      </c>
      <c r="AQ1468" s="56" t="s">
        <v>2148</v>
      </c>
      <c r="AR1468" s="56">
        <v>801</v>
      </c>
      <c r="AS1468" s="56" t="s">
        <v>2148</v>
      </c>
      <c r="AT1468" s="56">
        <v>801</v>
      </c>
      <c r="AU1468" s="56" t="s">
        <v>2148</v>
      </c>
      <c r="AV1468" s="56">
        <v>801</v>
      </c>
      <c r="AW1468" s="56" t="s">
        <v>2148</v>
      </c>
      <c r="AX1468" s="56">
        <v>732</v>
      </c>
      <c r="AZ1468" s="56">
        <v>1401</v>
      </c>
      <c r="BA1468" s="56" t="s">
        <v>2148</v>
      </c>
      <c r="BB1468" s="56">
        <v>1401</v>
      </c>
      <c r="BC1468" s="56" t="s">
        <v>2148</v>
      </c>
    </row>
    <row r="1469" spans="1:55" ht="16" x14ac:dyDescent="0.2">
      <c r="A1469" s="56">
        <v>1468</v>
      </c>
      <c r="B1469" s="56" t="s">
        <v>55</v>
      </c>
      <c r="C1469" s="56" t="s">
        <v>55</v>
      </c>
      <c r="D1469" s="56" t="s">
        <v>502</v>
      </c>
      <c r="E1469" s="56" t="s">
        <v>144</v>
      </c>
      <c r="F1469" s="56" t="s">
        <v>47</v>
      </c>
      <c r="G1469" s="56" t="s">
        <v>84</v>
      </c>
      <c r="H1469" s="56" t="s">
        <v>62</v>
      </c>
      <c r="I1469" s="56" t="s">
        <v>50</v>
      </c>
      <c r="J1469" s="56" t="s">
        <v>51</v>
      </c>
      <c r="K1469" s="56">
        <v>7.9</v>
      </c>
      <c r="L1469" s="56" t="s">
        <v>52</v>
      </c>
      <c r="M1469" s="56">
        <v>4.7</v>
      </c>
      <c r="N1469" s="56" t="s">
        <v>52</v>
      </c>
      <c r="O1469" s="56">
        <v>6.2</v>
      </c>
      <c r="P1469" s="56" t="s">
        <v>53</v>
      </c>
      <c r="Q1469" s="56">
        <v>6.2</v>
      </c>
      <c r="R1469" s="56" t="s">
        <v>53</v>
      </c>
      <c r="S1469" s="56">
        <v>15.6</v>
      </c>
      <c r="T1469" s="56">
        <v>792</v>
      </c>
      <c r="U1469" s="56">
        <v>1.7</v>
      </c>
      <c r="V1469" s="56" t="s">
        <v>53</v>
      </c>
      <c r="W1469" s="56">
        <v>1.5</v>
      </c>
      <c r="X1469" s="56" t="s">
        <v>53</v>
      </c>
      <c r="Y1469" s="56">
        <v>38.9</v>
      </c>
      <c r="Z1469" s="56" t="s">
        <v>53</v>
      </c>
      <c r="AA1469" s="56">
        <v>2.5</v>
      </c>
      <c r="AB1469" s="56" t="s">
        <v>53</v>
      </c>
      <c r="AC1469" s="56">
        <v>35.9</v>
      </c>
      <c r="AD1469" s="56" t="s">
        <v>53</v>
      </c>
      <c r="AF1469" s="56">
        <v>701</v>
      </c>
      <c r="AG1469" s="56" t="s">
        <v>2148</v>
      </c>
      <c r="AH1469" s="56">
        <v>701</v>
      </c>
      <c r="AI1469" s="56" t="s">
        <v>2148</v>
      </c>
      <c r="AJ1469" s="56">
        <v>801</v>
      </c>
      <c r="AK1469" s="56" t="s">
        <v>2148</v>
      </c>
      <c r="AL1469" s="56">
        <v>801</v>
      </c>
      <c r="AM1469" s="56" t="s">
        <v>2148</v>
      </c>
      <c r="AN1469" s="56">
        <v>792</v>
      </c>
      <c r="AP1469" s="56">
        <v>801</v>
      </c>
      <c r="AQ1469" s="56" t="s">
        <v>2148</v>
      </c>
      <c r="AR1469" s="56">
        <v>801</v>
      </c>
      <c r="AS1469" s="56" t="s">
        <v>2148</v>
      </c>
      <c r="AT1469" s="56">
        <v>801</v>
      </c>
      <c r="AU1469" s="56" t="s">
        <v>2148</v>
      </c>
      <c r="AV1469" s="56">
        <v>801</v>
      </c>
      <c r="AW1469" s="56" t="s">
        <v>2148</v>
      </c>
      <c r="AX1469" s="56">
        <v>801</v>
      </c>
      <c r="AY1469" s="56" t="s">
        <v>2148</v>
      </c>
      <c r="AZ1469" s="56">
        <v>1401</v>
      </c>
      <c r="BA1469" s="56" t="s">
        <v>2148</v>
      </c>
      <c r="BB1469" s="56">
        <v>1401</v>
      </c>
      <c r="BC1469" s="56" t="s">
        <v>2148</v>
      </c>
    </row>
    <row r="1470" spans="1:55" ht="16" x14ac:dyDescent="0.2">
      <c r="A1470" s="56">
        <v>1469</v>
      </c>
      <c r="B1470" s="56" t="s">
        <v>55</v>
      </c>
      <c r="C1470" s="56" t="s">
        <v>55</v>
      </c>
      <c r="D1470" s="56" t="s">
        <v>218</v>
      </c>
      <c r="E1470" s="56" t="s">
        <v>144</v>
      </c>
      <c r="F1470" s="56" t="s">
        <v>47</v>
      </c>
      <c r="G1470" s="56" t="s">
        <v>58</v>
      </c>
      <c r="H1470" s="56" t="s">
        <v>49</v>
      </c>
      <c r="I1470" s="56" t="s">
        <v>59</v>
      </c>
      <c r="J1470" s="56" t="s">
        <v>51</v>
      </c>
      <c r="K1470" s="56">
        <v>5.4</v>
      </c>
      <c r="L1470" s="56" t="s">
        <v>52</v>
      </c>
      <c r="M1470" s="56">
        <v>2.5</v>
      </c>
      <c r="N1470" s="56" t="s">
        <v>52</v>
      </c>
      <c r="O1470" s="56">
        <v>2.7</v>
      </c>
      <c r="P1470" s="56" t="s">
        <v>53</v>
      </c>
      <c r="Q1470" s="56">
        <v>9.6999999999999993</v>
      </c>
      <c r="R1470" s="56" t="s">
        <v>53</v>
      </c>
      <c r="S1470" s="56">
        <v>49.7</v>
      </c>
      <c r="T1470" s="56">
        <v>442</v>
      </c>
      <c r="U1470" s="56">
        <v>1.4</v>
      </c>
      <c r="V1470" s="56" t="s">
        <v>53</v>
      </c>
      <c r="W1470" s="56">
        <v>1.3</v>
      </c>
      <c r="X1470" s="56" t="s">
        <v>53</v>
      </c>
      <c r="Y1470" s="56">
        <v>21.9</v>
      </c>
      <c r="Z1470" s="56" t="s">
        <v>53</v>
      </c>
      <c r="AA1470" s="56">
        <v>2.5</v>
      </c>
      <c r="AB1470" s="56" t="s">
        <v>53</v>
      </c>
      <c r="AC1470" s="56">
        <v>26.7</v>
      </c>
      <c r="AD1470" s="56" t="s">
        <v>53</v>
      </c>
      <c r="AF1470" s="56">
        <v>701</v>
      </c>
      <c r="AG1470" s="56" t="s">
        <v>2148</v>
      </c>
      <c r="AH1470" s="56">
        <v>701</v>
      </c>
      <c r="AI1470" s="56" t="s">
        <v>2148</v>
      </c>
      <c r="AJ1470" s="56">
        <v>801</v>
      </c>
      <c r="AK1470" s="56" t="s">
        <v>2148</v>
      </c>
      <c r="AL1470" s="56">
        <v>801</v>
      </c>
      <c r="AM1470" s="56" t="s">
        <v>2148</v>
      </c>
      <c r="AN1470" s="56">
        <v>442</v>
      </c>
      <c r="AP1470" s="56">
        <v>801</v>
      </c>
      <c r="AQ1470" s="56" t="s">
        <v>2148</v>
      </c>
      <c r="AR1470" s="56">
        <v>801</v>
      </c>
      <c r="AS1470" s="56" t="s">
        <v>2148</v>
      </c>
      <c r="AT1470" s="56">
        <v>801</v>
      </c>
      <c r="AU1470" s="56" t="s">
        <v>2148</v>
      </c>
      <c r="AV1470" s="56">
        <v>801</v>
      </c>
      <c r="AW1470" s="56" t="s">
        <v>2148</v>
      </c>
      <c r="AX1470" s="56">
        <v>801</v>
      </c>
      <c r="AY1470" s="56" t="s">
        <v>2148</v>
      </c>
      <c r="AZ1470" s="56">
        <v>1401</v>
      </c>
      <c r="BA1470" s="56" t="s">
        <v>2148</v>
      </c>
      <c r="BB1470" s="56">
        <v>1401</v>
      </c>
      <c r="BC1470" s="56" t="s">
        <v>2148</v>
      </c>
    </row>
    <row r="1471" spans="1:55" ht="16" x14ac:dyDescent="0.2">
      <c r="A1471" s="56">
        <v>1470</v>
      </c>
      <c r="B1471" s="56" t="s">
        <v>55</v>
      </c>
      <c r="C1471" s="56" t="s">
        <v>55</v>
      </c>
      <c r="D1471" s="56" t="s">
        <v>786</v>
      </c>
      <c r="E1471" s="56" t="s">
        <v>282</v>
      </c>
      <c r="F1471" s="56" t="s">
        <v>47</v>
      </c>
      <c r="G1471" s="56" t="s">
        <v>77</v>
      </c>
      <c r="H1471" s="56" t="s">
        <v>82</v>
      </c>
      <c r="I1471" s="56" t="s">
        <v>63</v>
      </c>
      <c r="J1471" s="56" t="s">
        <v>64</v>
      </c>
      <c r="K1471" s="56">
        <v>11.1</v>
      </c>
      <c r="L1471" s="56" t="s">
        <v>52</v>
      </c>
      <c r="M1471" s="56">
        <v>5.0999999999999996</v>
      </c>
      <c r="N1471" s="56" t="s">
        <v>52</v>
      </c>
      <c r="O1471" s="56">
        <v>6.1</v>
      </c>
      <c r="P1471" s="56" t="s">
        <v>53</v>
      </c>
      <c r="Q1471" s="56">
        <v>3.1</v>
      </c>
      <c r="R1471" s="56" t="s">
        <v>53</v>
      </c>
      <c r="S1471" s="56">
        <v>6.8</v>
      </c>
      <c r="T1471" s="56" t="s">
        <v>53</v>
      </c>
      <c r="U1471" s="56">
        <v>3.2</v>
      </c>
      <c r="V1471" s="56" t="s">
        <v>53</v>
      </c>
      <c r="W1471" s="56">
        <v>2.6</v>
      </c>
      <c r="X1471" s="56" t="s">
        <v>53</v>
      </c>
      <c r="Y1471" s="56">
        <v>20.2</v>
      </c>
      <c r="Z1471" s="56" t="s">
        <v>53</v>
      </c>
      <c r="AA1471" s="56">
        <v>16.100000000000001</v>
      </c>
      <c r="AB1471" s="56" t="s">
        <v>53</v>
      </c>
      <c r="AC1471" s="56">
        <v>39.299999999999997</v>
      </c>
      <c r="AD1471" s="56" t="s">
        <v>53</v>
      </c>
      <c r="AF1471" s="56">
        <v>701</v>
      </c>
      <c r="AG1471" s="56" t="s">
        <v>2148</v>
      </c>
      <c r="AH1471" s="56">
        <v>701</v>
      </c>
      <c r="AI1471" s="56" t="s">
        <v>2148</v>
      </c>
      <c r="AJ1471" s="56">
        <v>801</v>
      </c>
      <c r="AK1471" s="56" t="s">
        <v>2148</v>
      </c>
      <c r="AL1471" s="56">
        <v>801</v>
      </c>
      <c r="AM1471" s="56" t="s">
        <v>2148</v>
      </c>
      <c r="AN1471" s="56">
        <v>801</v>
      </c>
      <c r="AO1471" s="56" t="s">
        <v>2148</v>
      </c>
      <c r="AP1471" s="56">
        <v>801</v>
      </c>
      <c r="AQ1471" s="56" t="s">
        <v>2148</v>
      </c>
      <c r="AR1471" s="56">
        <v>801</v>
      </c>
      <c r="AS1471" s="56" t="s">
        <v>2148</v>
      </c>
      <c r="AT1471" s="56">
        <v>801</v>
      </c>
      <c r="AU1471" s="56" t="s">
        <v>2148</v>
      </c>
      <c r="AV1471" s="56">
        <v>801</v>
      </c>
      <c r="AW1471" s="56" t="s">
        <v>2148</v>
      </c>
      <c r="AX1471" s="56">
        <v>801</v>
      </c>
      <c r="AY1471" s="56" t="s">
        <v>2148</v>
      </c>
      <c r="AZ1471" s="56">
        <v>1401</v>
      </c>
      <c r="BA1471" s="56" t="s">
        <v>2148</v>
      </c>
      <c r="BB1471" s="56">
        <v>1401</v>
      </c>
      <c r="BC1471" s="56" t="s">
        <v>2148</v>
      </c>
    </row>
    <row r="1472" spans="1:55" ht="16" x14ac:dyDescent="0.2">
      <c r="A1472" s="56">
        <v>1471</v>
      </c>
      <c r="B1472" s="56" t="s">
        <v>55</v>
      </c>
      <c r="C1472" s="56" t="s">
        <v>55</v>
      </c>
      <c r="D1472" s="56" t="s">
        <v>801</v>
      </c>
      <c r="E1472" s="56" t="s">
        <v>109</v>
      </c>
      <c r="F1472" s="56" t="s">
        <v>47</v>
      </c>
      <c r="G1472" s="56" t="s">
        <v>84</v>
      </c>
      <c r="H1472" s="56" t="s">
        <v>49</v>
      </c>
      <c r="I1472" s="56" t="s">
        <v>59</v>
      </c>
      <c r="J1472" s="56" t="s">
        <v>64</v>
      </c>
      <c r="K1472" s="56">
        <v>11.4</v>
      </c>
      <c r="L1472" s="56" t="s">
        <v>52</v>
      </c>
      <c r="M1472" s="56">
        <v>3.6</v>
      </c>
      <c r="N1472" s="56" t="s">
        <v>52</v>
      </c>
      <c r="O1472" s="56">
        <v>7.2</v>
      </c>
      <c r="P1472" s="56" t="s">
        <v>53</v>
      </c>
      <c r="Q1472" s="56">
        <v>4.8</v>
      </c>
      <c r="R1472" s="56" t="s">
        <v>53</v>
      </c>
      <c r="S1472" s="56">
        <v>7.5</v>
      </c>
      <c r="T1472" s="56" t="s">
        <v>53</v>
      </c>
      <c r="U1472" s="56">
        <v>2</v>
      </c>
      <c r="V1472" s="56" t="s">
        <v>53</v>
      </c>
      <c r="W1472" s="56">
        <v>6.3</v>
      </c>
      <c r="X1472" s="56" t="s">
        <v>53</v>
      </c>
      <c r="Y1472" s="56">
        <v>24.6</v>
      </c>
      <c r="Z1472" s="56" t="s">
        <v>53</v>
      </c>
      <c r="AA1472" s="56">
        <v>9.5</v>
      </c>
      <c r="AB1472" s="56" t="s">
        <v>53</v>
      </c>
      <c r="AC1472" s="56">
        <v>23.5</v>
      </c>
      <c r="AD1472" s="56" t="s">
        <v>53</v>
      </c>
      <c r="AF1472" s="56">
        <v>701</v>
      </c>
      <c r="AG1472" s="56" t="s">
        <v>2148</v>
      </c>
      <c r="AH1472" s="56">
        <v>701</v>
      </c>
      <c r="AI1472" s="56" t="s">
        <v>2148</v>
      </c>
      <c r="AJ1472" s="56">
        <v>801</v>
      </c>
      <c r="AK1472" s="56" t="s">
        <v>2148</v>
      </c>
      <c r="AL1472" s="56">
        <v>801</v>
      </c>
      <c r="AM1472" s="56" t="s">
        <v>2148</v>
      </c>
      <c r="AN1472" s="56">
        <v>801</v>
      </c>
      <c r="AO1472" s="56" t="s">
        <v>2148</v>
      </c>
      <c r="AP1472" s="56">
        <v>801</v>
      </c>
      <c r="AQ1472" s="56" t="s">
        <v>2148</v>
      </c>
      <c r="AR1472" s="56">
        <v>801</v>
      </c>
      <c r="AS1472" s="56" t="s">
        <v>2148</v>
      </c>
      <c r="AT1472" s="56">
        <v>801</v>
      </c>
      <c r="AU1472" s="56" t="s">
        <v>2148</v>
      </c>
      <c r="AV1472" s="56">
        <v>801</v>
      </c>
      <c r="AW1472" s="56" t="s">
        <v>2148</v>
      </c>
      <c r="AX1472" s="56">
        <v>801</v>
      </c>
      <c r="AY1472" s="56" t="s">
        <v>2148</v>
      </c>
      <c r="AZ1472" s="56">
        <v>1401</v>
      </c>
      <c r="BA1472" s="56" t="s">
        <v>2148</v>
      </c>
      <c r="BB1472" s="56">
        <v>1401</v>
      </c>
      <c r="BC1472" s="56" t="s">
        <v>2148</v>
      </c>
    </row>
    <row r="1473" spans="1:55" ht="16" x14ac:dyDescent="0.2">
      <c r="A1473" s="56">
        <v>1472</v>
      </c>
      <c r="B1473" s="56" t="s">
        <v>55</v>
      </c>
      <c r="C1473" s="56" t="s">
        <v>56</v>
      </c>
      <c r="D1473" s="56" t="s">
        <v>562</v>
      </c>
      <c r="E1473" s="56" t="s">
        <v>563</v>
      </c>
      <c r="F1473" s="56" t="s">
        <v>47</v>
      </c>
      <c r="G1473" s="56" t="s">
        <v>84</v>
      </c>
      <c r="H1473" s="56" t="s">
        <v>62</v>
      </c>
      <c r="I1473" s="56" t="s">
        <v>63</v>
      </c>
      <c r="J1473" s="56" t="s">
        <v>64</v>
      </c>
      <c r="K1473" s="56">
        <v>8.5</v>
      </c>
      <c r="L1473" s="56" t="s">
        <v>52</v>
      </c>
      <c r="M1473" s="56">
        <v>6.4</v>
      </c>
      <c r="N1473" s="56" t="s">
        <v>52</v>
      </c>
      <c r="O1473" s="56">
        <v>4.3</v>
      </c>
      <c r="P1473" s="56" t="s">
        <v>53</v>
      </c>
      <c r="Q1473" s="56">
        <v>1.2</v>
      </c>
      <c r="R1473" s="56" t="s">
        <v>53</v>
      </c>
      <c r="S1473" s="56">
        <v>4.0999999999999996</v>
      </c>
      <c r="T1473" s="56" t="s">
        <v>53</v>
      </c>
      <c r="U1473" s="56">
        <v>4.5999999999999996</v>
      </c>
      <c r="V1473" s="56" t="s">
        <v>53</v>
      </c>
      <c r="W1473" s="56">
        <v>8.9</v>
      </c>
      <c r="X1473" s="56" t="s">
        <v>53</v>
      </c>
      <c r="Y1473" s="56">
        <v>11.2</v>
      </c>
      <c r="Z1473" s="56" t="s">
        <v>53</v>
      </c>
      <c r="AA1473" s="56">
        <v>63.1</v>
      </c>
      <c r="AB1473" s="56">
        <v>247</v>
      </c>
      <c r="AC1473" s="56">
        <v>25.9</v>
      </c>
      <c r="AD1473" s="56" t="s">
        <v>53</v>
      </c>
      <c r="AF1473" s="56">
        <v>701</v>
      </c>
      <c r="AG1473" s="56" t="s">
        <v>2148</v>
      </c>
      <c r="AH1473" s="56">
        <v>701</v>
      </c>
      <c r="AI1473" s="56" t="s">
        <v>2148</v>
      </c>
      <c r="AJ1473" s="56">
        <v>801</v>
      </c>
      <c r="AK1473" s="56" t="s">
        <v>2148</v>
      </c>
      <c r="AL1473" s="56">
        <v>801</v>
      </c>
      <c r="AM1473" s="56" t="s">
        <v>2148</v>
      </c>
      <c r="AN1473" s="56">
        <v>801</v>
      </c>
      <c r="AO1473" s="56" t="s">
        <v>2148</v>
      </c>
      <c r="AP1473" s="56">
        <v>801</v>
      </c>
      <c r="AQ1473" s="56" t="s">
        <v>2148</v>
      </c>
      <c r="AR1473" s="56">
        <v>801</v>
      </c>
      <c r="AS1473" s="56" t="s">
        <v>2148</v>
      </c>
      <c r="AT1473" s="56">
        <v>801</v>
      </c>
      <c r="AU1473" s="56" t="s">
        <v>2148</v>
      </c>
      <c r="AV1473" s="56">
        <v>247</v>
      </c>
      <c r="AX1473" s="56">
        <v>801</v>
      </c>
      <c r="AY1473" s="56" t="s">
        <v>2148</v>
      </c>
      <c r="AZ1473" s="56">
        <v>1401</v>
      </c>
      <c r="BA1473" s="56" t="s">
        <v>2148</v>
      </c>
      <c r="BB1473" s="56">
        <v>1300.5</v>
      </c>
    </row>
    <row r="1474" spans="1:55" ht="16" x14ac:dyDescent="0.2">
      <c r="A1474" s="56">
        <v>1473</v>
      </c>
      <c r="B1474" s="56" t="s">
        <v>55</v>
      </c>
      <c r="C1474" s="56" t="s">
        <v>56</v>
      </c>
      <c r="D1474" s="56" t="s">
        <v>826</v>
      </c>
      <c r="E1474" s="56" t="s">
        <v>287</v>
      </c>
      <c r="F1474" s="56" t="s">
        <v>47</v>
      </c>
      <c r="G1474" s="56" t="s">
        <v>58</v>
      </c>
      <c r="H1474" s="56" t="s">
        <v>62</v>
      </c>
      <c r="I1474" s="56" t="s">
        <v>59</v>
      </c>
      <c r="J1474" s="56" t="s">
        <v>51</v>
      </c>
      <c r="K1474" s="56">
        <v>11.8</v>
      </c>
      <c r="L1474" s="56" t="s">
        <v>52</v>
      </c>
      <c r="M1474" s="56">
        <v>14.1</v>
      </c>
      <c r="N1474" s="56" t="s">
        <v>52</v>
      </c>
      <c r="O1474" s="56">
        <v>8</v>
      </c>
      <c r="P1474" s="56" t="s">
        <v>53</v>
      </c>
      <c r="Q1474" s="56">
        <v>1.4</v>
      </c>
      <c r="R1474" s="56" t="s">
        <v>53</v>
      </c>
      <c r="S1474" s="56">
        <v>7.6</v>
      </c>
      <c r="T1474" s="56" t="s">
        <v>53</v>
      </c>
      <c r="U1474" s="56">
        <v>1.2</v>
      </c>
      <c r="V1474" s="56" t="s">
        <v>53</v>
      </c>
      <c r="W1474" s="56">
        <v>1.2</v>
      </c>
      <c r="X1474" s="56" t="s">
        <v>53</v>
      </c>
      <c r="Y1474" s="56">
        <v>4.7</v>
      </c>
      <c r="Z1474" s="56" t="s">
        <v>53</v>
      </c>
      <c r="AA1474" s="56">
        <v>15.4</v>
      </c>
      <c r="AB1474" s="56" t="s">
        <v>53</v>
      </c>
      <c r="AC1474" s="56">
        <v>13.9</v>
      </c>
      <c r="AD1474" s="56" t="s">
        <v>53</v>
      </c>
      <c r="AF1474" s="56">
        <v>701</v>
      </c>
      <c r="AG1474" s="56" t="s">
        <v>2148</v>
      </c>
      <c r="AH1474" s="56">
        <v>701</v>
      </c>
      <c r="AI1474" s="56" t="s">
        <v>2148</v>
      </c>
      <c r="AJ1474" s="56">
        <v>801</v>
      </c>
      <c r="AK1474" s="56" t="s">
        <v>2148</v>
      </c>
      <c r="AL1474" s="56">
        <v>801</v>
      </c>
      <c r="AM1474" s="56" t="s">
        <v>2148</v>
      </c>
      <c r="AN1474" s="56">
        <v>801</v>
      </c>
      <c r="AO1474" s="56" t="s">
        <v>2148</v>
      </c>
      <c r="AP1474" s="56">
        <v>801</v>
      </c>
      <c r="AQ1474" s="56" t="s">
        <v>2148</v>
      </c>
      <c r="AR1474" s="56">
        <v>801</v>
      </c>
      <c r="AS1474" s="56" t="s">
        <v>2148</v>
      </c>
      <c r="AT1474" s="56">
        <v>801</v>
      </c>
      <c r="AU1474" s="56" t="s">
        <v>2148</v>
      </c>
      <c r="AV1474" s="56">
        <v>801</v>
      </c>
      <c r="AW1474" s="56" t="s">
        <v>2148</v>
      </c>
      <c r="AX1474" s="56">
        <v>801</v>
      </c>
      <c r="AY1474" s="56" t="s">
        <v>2148</v>
      </c>
      <c r="AZ1474" s="56">
        <v>1401</v>
      </c>
      <c r="BA1474" s="56" t="s">
        <v>2148</v>
      </c>
      <c r="BB1474" s="56">
        <v>1300.5</v>
      </c>
    </row>
    <row r="1475" spans="1:55" ht="16" x14ac:dyDescent="0.2">
      <c r="A1475" s="56">
        <v>1474</v>
      </c>
      <c r="B1475" s="56" t="s">
        <v>55</v>
      </c>
      <c r="C1475" s="56" t="s">
        <v>56</v>
      </c>
      <c r="D1475" s="56" t="s">
        <v>143</v>
      </c>
      <c r="E1475" s="56" t="s">
        <v>144</v>
      </c>
      <c r="F1475" s="56" t="s">
        <v>47</v>
      </c>
      <c r="G1475" s="56" t="s">
        <v>58</v>
      </c>
      <c r="H1475" s="56" t="s">
        <v>49</v>
      </c>
      <c r="I1475" s="56" t="s">
        <v>50</v>
      </c>
      <c r="J1475" s="56" t="s">
        <v>64</v>
      </c>
      <c r="K1475" s="56">
        <v>4.0999999999999996</v>
      </c>
      <c r="L1475" s="56" t="s">
        <v>52</v>
      </c>
      <c r="M1475" s="56">
        <v>2.1</v>
      </c>
      <c r="N1475" s="56" t="s">
        <v>52</v>
      </c>
      <c r="O1475" s="56">
        <v>4.4000000000000004</v>
      </c>
      <c r="P1475" s="56" t="s">
        <v>53</v>
      </c>
      <c r="Q1475" s="56">
        <v>20.399999999999999</v>
      </c>
      <c r="R1475" s="56">
        <v>706</v>
      </c>
      <c r="S1475" s="56">
        <v>17.7</v>
      </c>
      <c r="T1475" s="56">
        <v>755</v>
      </c>
      <c r="Y1475" s="56">
        <v>49.6</v>
      </c>
      <c r="Z1475" s="56" t="s">
        <v>53</v>
      </c>
      <c r="AA1475" s="56">
        <v>2.5</v>
      </c>
      <c r="AB1475" s="56" t="s">
        <v>53</v>
      </c>
      <c r="AC1475" s="56">
        <v>21</v>
      </c>
      <c r="AD1475" s="56" t="s">
        <v>53</v>
      </c>
      <c r="AF1475" s="56">
        <v>701</v>
      </c>
      <c r="AG1475" s="56" t="s">
        <v>2148</v>
      </c>
      <c r="AH1475" s="56">
        <v>701</v>
      </c>
      <c r="AI1475" s="56" t="s">
        <v>2148</v>
      </c>
      <c r="AJ1475" s="56">
        <v>801</v>
      </c>
      <c r="AK1475" s="56" t="s">
        <v>2148</v>
      </c>
      <c r="AL1475" s="56">
        <v>706</v>
      </c>
      <c r="AN1475" s="56">
        <v>755</v>
      </c>
      <c r="AT1475" s="56">
        <v>801</v>
      </c>
      <c r="AU1475" s="56" t="s">
        <v>2148</v>
      </c>
      <c r="AV1475" s="56">
        <v>801</v>
      </c>
      <c r="AW1475" s="56" t="s">
        <v>2148</v>
      </c>
      <c r="AX1475" s="56">
        <v>801</v>
      </c>
      <c r="AY1475" s="56" t="s">
        <v>2148</v>
      </c>
      <c r="AZ1475" s="56">
        <v>1401</v>
      </c>
      <c r="BA1475" s="56" t="s">
        <v>2148</v>
      </c>
      <c r="BB1475" s="56">
        <v>1300.5</v>
      </c>
    </row>
    <row r="1476" spans="1:55" ht="16" x14ac:dyDescent="0.2">
      <c r="A1476" s="56">
        <v>1475</v>
      </c>
      <c r="B1476" s="56" t="s">
        <v>55</v>
      </c>
      <c r="C1476" s="56" t="s">
        <v>56</v>
      </c>
      <c r="D1476" s="56" t="s">
        <v>814</v>
      </c>
      <c r="E1476" s="56" t="s">
        <v>144</v>
      </c>
      <c r="F1476" s="56" t="s">
        <v>47</v>
      </c>
      <c r="G1476" s="56" t="s">
        <v>58</v>
      </c>
      <c r="H1476" s="56" t="s">
        <v>49</v>
      </c>
      <c r="I1476" s="56" t="s">
        <v>50</v>
      </c>
      <c r="J1476" s="56" t="s">
        <v>64</v>
      </c>
      <c r="K1476" s="56">
        <v>11.6</v>
      </c>
      <c r="L1476" s="56" t="s">
        <v>52</v>
      </c>
      <c r="M1476" s="56">
        <v>5</v>
      </c>
      <c r="N1476" s="56" t="s">
        <v>52</v>
      </c>
      <c r="O1476" s="56">
        <v>4.9000000000000004</v>
      </c>
      <c r="P1476" s="56" t="s">
        <v>53</v>
      </c>
      <c r="Q1476" s="56">
        <v>8.6</v>
      </c>
      <c r="R1476" s="56" t="s">
        <v>53</v>
      </c>
      <c r="S1476" s="56">
        <v>11.8</v>
      </c>
      <c r="T1476" s="56" t="s">
        <v>53</v>
      </c>
      <c r="U1476" s="56">
        <v>1.9</v>
      </c>
      <c r="V1476" s="56" t="s">
        <v>53</v>
      </c>
      <c r="W1476" s="56">
        <v>1.6</v>
      </c>
      <c r="X1476" s="56" t="s">
        <v>53</v>
      </c>
      <c r="Y1476" s="56">
        <v>32.1</v>
      </c>
      <c r="Z1476" s="56" t="s">
        <v>53</v>
      </c>
      <c r="AA1476" s="56">
        <v>2.5</v>
      </c>
      <c r="AB1476" s="56" t="s">
        <v>53</v>
      </c>
      <c r="AC1476" s="56">
        <v>24</v>
      </c>
      <c r="AD1476" s="56" t="s">
        <v>53</v>
      </c>
      <c r="AF1476" s="56">
        <v>701</v>
      </c>
      <c r="AG1476" s="56" t="s">
        <v>2148</v>
      </c>
      <c r="AH1476" s="56">
        <v>701</v>
      </c>
      <c r="AI1476" s="56" t="s">
        <v>2148</v>
      </c>
      <c r="AJ1476" s="56">
        <v>801</v>
      </c>
      <c r="AK1476" s="56" t="s">
        <v>2148</v>
      </c>
      <c r="AL1476" s="56">
        <v>801</v>
      </c>
      <c r="AM1476" s="56" t="s">
        <v>2148</v>
      </c>
      <c r="AN1476" s="56">
        <v>801</v>
      </c>
      <c r="AO1476" s="56" t="s">
        <v>2148</v>
      </c>
      <c r="AP1476" s="56">
        <v>801</v>
      </c>
      <c r="AQ1476" s="56" t="s">
        <v>2148</v>
      </c>
      <c r="AR1476" s="56">
        <v>801</v>
      </c>
      <c r="AS1476" s="56" t="s">
        <v>2148</v>
      </c>
      <c r="AT1476" s="56">
        <v>801</v>
      </c>
      <c r="AU1476" s="56" t="s">
        <v>2148</v>
      </c>
      <c r="AV1476" s="56">
        <v>801</v>
      </c>
      <c r="AW1476" s="56" t="s">
        <v>2148</v>
      </c>
      <c r="AX1476" s="56">
        <v>801</v>
      </c>
      <c r="AY1476" s="56" t="s">
        <v>2148</v>
      </c>
      <c r="AZ1476" s="56">
        <v>1401</v>
      </c>
      <c r="BA1476" s="56" t="s">
        <v>2148</v>
      </c>
      <c r="BB1476" s="56">
        <v>1300.5</v>
      </c>
    </row>
    <row r="1477" spans="1:55" ht="16" x14ac:dyDescent="0.2">
      <c r="A1477" s="56">
        <v>1476</v>
      </c>
      <c r="B1477" s="56" t="s">
        <v>55</v>
      </c>
      <c r="C1477" s="56" t="s">
        <v>56</v>
      </c>
      <c r="D1477" s="56" t="s">
        <v>997</v>
      </c>
      <c r="E1477" s="56" t="s">
        <v>683</v>
      </c>
      <c r="F1477" s="56" t="s">
        <v>47</v>
      </c>
      <c r="G1477" s="56" t="s">
        <v>77</v>
      </c>
      <c r="H1477" s="56" t="s">
        <v>82</v>
      </c>
      <c r="I1477" s="56" t="s">
        <v>63</v>
      </c>
      <c r="J1477" s="56" t="s">
        <v>64</v>
      </c>
      <c r="K1477" s="56">
        <v>14.7</v>
      </c>
      <c r="L1477" s="56" t="s">
        <v>52</v>
      </c>
      <c r="M1477" s="56">
        <v>12.8</v>
      </c>
      <c r="N1477" s="56" t="s">
        <v>52</v>
      </c>
      <c r="O1477" s="56">
        <v>5.2</v>
      </c>
      <c r="P1477" s="56" t="s">
        <v>53</v>
      </c>
      <c r="Q1477" s="56">
        <v>2.6</v>
      </c>
      <c r="R1477" s="56" t="s">
        <v>53</v>
      </c>
      <c r="S1477" s="56">
        <v>1.2</v>
      </c>
      <c r="T1477" s="56" t="s">
        <v>53</v>
      </c>
      <c r="U1477" s="56">
        <v>1.5</v>
      </c>
      <c r="V1477" s="56" t="s">
        <v>53</v>
      </c>
      <c r="W1477" s="56">
        <v>1.4</v>
      </c>
      <c r="X1477" s="56" t="s">
        <v>53</v>
      </c>
      <c r="Y1477" s="56">
        <v>14.5</v>
      </c>
      <c r="Z1477" s="56" t="s">
        <v>53</v>
      </c>
      <c r="AA1477" s="56">
        <v>12.4</v>
      </c>
      <c r="AB1477" s="56" t="s">
        <v>53</v>
      </c>
      <c r="AC1477" s="56">
        <v>8.3000000000000007</v>
      </c>
      <c r="AD1477" s="56" t="s">
        <v>53</v>
      </c>
      <c r="AF1477" s="56">
        <v>701</v>
      </c>
      <c r="AG1477" s="56" t="s">
        <v>2148</v>
      </c>
      <c r="AH1477" s="56">
        <v>701</v>
      </c>
      <c r="AI1477" s="56" t="s">
        <v>2148</v>
      </c>
      <c r="AJ1477" s="56">
        <v>801</v>
      </c>
      <c r="AK1477" s="56" t="s">
        <v>2148</v>
      </c>
      <c r="AL1477" s="56">
        <v>801</v>
      </c>
      <c r="AM1477" s="56" t="s">
        <v>2148</v>
      </c>
      <c r="AN1477" s="56">
        <v>801</v>
      </c>
      <c r="AO1477" s="56" t="s">
        <v>2148</v>
      </c>
      <c r="AP1477" s="56">
        <v>801</v>
      </c>
      <c r="AQ1477" s="56" t="s">
        <v>2148</v>
      </c>
      <c r="AR1477" s="56">
        <v>801</v>
      </c>
      <c r="AS1477" s="56" t="s">
        <v>2148</v>
      </c>
      <c r="AT1477" s="56">
        <v>801</v>
      </c>
      <c r="AU1477" s="56" t="s">
        <v>2148</v>
      </c>
      <c r="AV1477" s="56">
        <v>801</v>
      </c>
      <c r="AW1477" s="56" t="s">
        <v>2148</v>
      </c>
      <c r="AX1477" s="56">
        <v>801</v>
      </c>
      <c r="AY1477" s="56" t="s">
        <v>2148</v>
      </c>
      <c r="AZ1477" s="56">
        <v>1401</v>
      </c>
      <c r="BA1477" s="56" t="s">
        <v>2148</v>
      </c>
      <c r="BB1477" s="56">
        <v>1300.5</v>
      </c>
    </row>
    <row r="1478" spans="1:55" ht="16" x14ac:dyDescent="0.2">
      <c r="A1478" s="56">
        <v>1477</v>
      </c>
      <c r="B1478" s="56" t="s">
        <v>55</v>
      </c>
      <c r="C1478" s="56" t="s">
        <v>56</v>
      </c>
      <c r="D1478" s="56" t="s">
        <v>300</v>
      </c>
      <c r="E1478" s="56" t="s">
        <v>109</v>
      </c>
      <c r="F1478" s="56" t="s">
        <v>47</v>
      </c>
      <c r="G1478" s="56" t="s">
        <v>58</v>
      </c>
      <c r="H1478" s="56" t="s">
        <v>62</v>
      </c>
      <c r="I1478" s="56" t="s">
        <v>63</v>
      </c>
      <c r="J1478" s="56" t="s">
        <v>103</v>
      </c>
      <c r="K1478" s="56">
        <v>6.2</v>
      </c>
      <c r="L1478" s="56" t="s">
        <v>52</v>
      </c>
      <c r="M1478" s="56">
        <v>17.399999999999999</v>
      </c>
      <c r="N1478" s="56" t="s">
        <v>52</v>
      </c>
      <c r="O1478" s="56">
        <v>28.9</v>
      </c>
      <c r="P1478" s="56">
        <v>651</v>
      </c>
      <c r="Q1478" s="56">
        <v>1.4</v>
      </c>
      <c r="R1478" s="56" t="s">
        <v>53</v>
      </c>
      <c r="S1478" s="56">
        <v>3.4</v>
      </c>
      <c r="T1478" s="56" t="s">
        <v>53</v>
      </c>
      <c r="U1478" s="56">
        <v>2.4</v>
      </c>
      <c r="V1478" s="56" t="s">
        <v>53</v>
      </c>
      <c r="W1478" s="56">
        <v>2</v>
      </c>
      <c r="X1478" s="56" t="s">
        <v>53</v>
      </c>
      <c r="Y1478" s="56">
        <v>1.8</v>
      </c>
      <c r="Z1478" s="56" t="s">
        <v>53</v>
      </c>
      <c r="AA1478" s="56">
        <v>6.4</v>
      </c>
      <c r="AB1478" s="56" t="s">
        <v>53</v>
      </c>
      <c r="AC1478" s="56">
        <v>10.1</v>
      </c>
      <c r="AD1478" s="56" t="s">
        <v>53</v>
      </c>
      <c r="AF1478" s="56">
        <v>701</v>
      </c>
      <c r="AG1478" s="56" t="s">
        <v>2148</v>
      </c>
      <c r="AH1478" s="56">
        <v>701</v>
      </c>
      <c r="AI1478" s="56" t="s">
        <v>2148</v>
      </c>
      <c r="AJ1478" s="56">
        <v>651</v>
      </c>
      <c r="AL1478" s="56">
        <v>801</v>
      </c>
      <c r="AM1478" s="56" t="s">
        <v>2148</v>
      </c>
      <c r="AN1478" s="56">
        <v>801</v>
      </c>
      <c r="AO1478" s="56" t="s">
        <v>2148</v>
      </c>
      <c r="AP1478" s="56">
        <v>801</v>
      </c>
      <c r="AQ1478" s="56" t="s">
        <v>2148</v>
      </c>
      <c r="AR1478" s="56">
        <v>801</v>
      </c>
      <c r="AS1478" s="56" t="s">
        <v>2148</v>
      </c>
      <c r="AT1478" s="56">
        <v>801</v>
      </c>
      <c r="AU1478" s="56" t="s">
        <v>2148</v>
      </c>
      <c r="AV1478" s="56">
        <v>801</v>
      </c>
      <c r="AW1478" s="56" t="s">
        <v>2148</v>
      </c>
      <c r="AX1478" s="56">
        <v>801</v>
      </c>
      <c r="AY1478" s="56" t="s">
        <v>2148</v>
      </c>
      <c r="AZ1478" s="56">
        <v>1401</v>
      </c>
      <c r="BA1478" s="56" t="s">
        <v>2148</v>
      </c>
      <c r="BB1478" s="56">
        <v>1300.5</v>
      </c>
    </row>
    <row r="1479" spans="1:55" ht="16" x14ac:dyDescent="0.2">
      <c r="A1479" s="56">
        <v>1478</v>
      </c>
      <c r="B1479" s="56" t="s">
        <v>55</v>
      </c>
      <c r="C1479" s="56" t="s">
        <v>56</v>
      </c>
      <c r="D1479" s="56" t="s">
        <v>494</v>
      </c>
      <c r="E1479" s="56" t="s">
        <v>495</v>
      </c>
      <c r="F1479" s="56" t="s">
        <v>47</v>
      </c>
      <c r="G1479" s="56" t="s">
        <v>48</v>
      </c>
      <c r="H1479" s="56" t="s">
        <v>49</v>
      </c>
      <c r="I1479" s="56" t="s">
        <v>273</v>
      </c>
      <c r="J1479" s="56" t="s">
        <v>51</v>
      </c>
      <c r="K1479" s="56">
        <v>7.8</v>
      </c>
      <c r="L1479" s="56" t="s">
        <v>52</v>
      </c>
      <c r="M1479" s="56">
        <v>17.2</v>
      </c>
      <c r="N1479" s="56" t="s">
        <v>52</v>
      </c>
      <c r="O1479" s="56">
        <v>32.6</v>
      </c>
      <c r="P1479" s="56">
        <v>592</v>
      </c>
      <c r="Q1479" s="56">
        <v>1.1000000000000001</v>
      </c>
      <c r="R1479" s="56" t="s">
        <v>53</v>
      </c>
      <c r="S1479" s="56">
        <v>13.8</v>
      </c>
      <c r="T1479" s="56" t="s">
        <v>53</v>
      </c>
      <c r="U1479" s="56">
        <v>12.8</v>
      </c>
      <c r="V1479" s="56" t="s">
        <v>53</v>
      </c>
      <c r="W1479" s="56">
        <v>9.8000000000000007</v>
      </c>
      <c r="X1479" s="56" t="s">
        <v>53</v>
      </c>
      <c r="Y1479" s="56">
        <v>1.1000000000000001</v>
      </c>
      <c r="Z1479" s="56" t="s">
        <v>53</v>
      </c>
      <c r="AA1479" s="56">
        <v>12.3</v>
      </c>
      <c r="AB1479" s="56" t="s">
        <v>53</v>
      </c>
      <c r="AF1479" s="56">
        <v>701</v>
      </c>
      <c r="AG1479" s="56" t="s">
        <v>2148</v>
      </c>
      <c r="AH1479" s="56">
        <v>701</v>
      </c>
      <c r="AI1479" s="56" t="s">
        <v>2148</v>
      </c>
      <c r="AJ1479" s="56">
        <v>592</v>
      </c>
      <c r="AL1479" s="56">
        <v>801</v>
      </c>
      <c r="AM1479" s="56" t="s">
        <v>2148</v>
      </c>
      <c r="AN1479" s="56">
        <v>801</v>
      </c>
      <c r="AO1479" s="56" t="s">
        <v>2148</v>
      </c>
      <c r="AP1479" s="56">
        <v>801</v>
      </c>
      <c r="AQ1479" s="56" t="s">
        <v>2148</v>
      </c>
      <c r="AR1479" s="56">
        <v>801</v>
      </c>
      <c r="AS1479" s="56" t="s">
        <v>2148</v>
      </c>
      <c r="AT1479" s="56">
        <v>801</v>
      </c>
      <c r="AU1479" s="56" t="s">
        <v>2148</v>
      </c>
      <c r="AV1479" s="56">
        <v>801</v>
      </c>
      <c r="AW1479" s="56" t="s">
        <v>2148</v>
      </c>
      <c r="AZ1479" s="56">
        <v>1401</v>
      </c>
      <c r="BA1479" s="56" t="s">
        <v>2148</v>
      </c>
      <c r="BB1479" s="56">
        <v>1300.5</v>
      </c>
    </row>
    <row r="1480" spans="1:55" ht="16" x14ac:dyDescent="0.2">
      <c r="A1480" s="56">
        <v>1479</v>
      </c>
      <c r="B1480" s="56" t="s">
        <v>55</v>
      </c>
      <c r="C1480" s="56" t="s">
        <v>56</v>
      </c>
      <c r="D1480" s="56" t="s">
        <v>682</v>
      </c>
      <c r="E1480" s="56" t="s">
        <v>683</v>
      </c>
      <c r="F1480" s="56" t="s">
        <v>47</v>
      </c>
      <c r="G1480" s="56" t="s">
        <v>58</v>
      </c>
      <c r="H1480" s="56" t="s">
        <v>49</v>
      </c>
      <c r="I1480" s="56" t="s">
        <v>273</v>
      </c>
      <c r="J1480" s="56" t="s">
        <v>51</v>
      </c>
      <c r="K1480" s="56">
        <v>9.8000000000000007</v>
      </c>
      <c r="L1480" s="56" t="s">
        <v>52</v>
      </c>
      <c r="M1480" s="56">
        <v>24.4</v>
      </c>
      <c r="N1480" s="56">
        <v>550</v>
      </c>
      <c r="O1480" s="56">
        <v>6.4</v>
      </c>
      <c r="P1480" s="56" t="s">
        <v>53</v>
      </c>
      <c r="Q1480" s="56">
        <v>1.1000000000000001</v>
      </c>
      <c r="R1480" s="56" t="s">
        <v>53</v>
      </c>
      <c r="S1480" s="56">
        <v>3.9</v>
      </c>
      <c r="T1480" s="56" t="s">
        <v>53</v>
      </c>
      <c r="U1480" s="56">
        <v>3.3</v>
      </c>
      <c r="V1480" s="56" t="s">
        <v>53</v>
      </c>
      <c r="W1480" s="56">
        <v>7.4</v>
      </c>
      <c r="X1480" s="56" t="s">
        <v>53</v>
      </c>
      <c r="Y1480" s="56">
        <v>2.2999999999999998</v>
      </c>
      <c r="Z1480" s="56" t="s">
        <v>53</v>
      </c>
      <c r="AA1480" s="56">
        <v>28.1</v>
      </c>
      <c r="AB1480" s="56">
        <v>590</v>
      </c>
      <c r="AF1480" s="56">
        <v>701</v>
      </c>
      <c r="AG1480" s="56" t="s">
        <v>2148</v>
      </c>
      <c r="AH1480" s="56">
        <v>550</v>
      </c>
      <c r="AJ1480" s="56">
        <v>801</v>
      </c>
      <c r="AK1480" s="56" t="s">
        <v>2148</v>
      </c>
      <c r="AL1480" s="56">
        <v>801</v>
      </c>
      <c r="AM1480" s="56" t="s">
        <v>2148</v>
      </c>
      <c r="AN1480" s="56">
        <v>801</v>
      </c>
      <c r="AO1480" s="56" t="s">
        <v>2148</v>
      </c>
      <c r="AP1480" s="56">
        <v>801</v>
      </c>
      <c r="AQ1480" s="56" t="s">
        <v>2148</v>
      </c>
      <c r="AR1480" s="56">
        <v>801</v>
      </c>
      <c r="AS1480" s="56" t="s">
        <v>2148</v>
      </c>
      <c r="AT1480" s="56">
        <v>801</v>
      </c>
      <c r="AU1480" s="56" t="s">
        <v>2148</v>
      </c>
      <c r="AV1480" s="56">
        <v>590</v>
      </c>
      <c r="AZ1480" s="56">
        <v>1401</v>
      </c>
      <c r="BA1480" s="56" t="s">
        <v>2148</v>
      </c>
      <c r="BB1480" s="56">
        <v>1300.5</v>
      </c>
    </row>
    <row r="1481" spans="1:55" ht="16" x14ac:dyDescent="0.2">
      <c r="A1481" s="56">
        <v>1480</v>
      </c>
      <c r="B1481" s="56" t="s">
        <v>55</v>
      </c>
      <c r="C1481" s="56" t="s">
        <v>56</v>
      </c>
      <c r="D1481" s="56" t="s">
        <v>636</v>
      </c>
      <c r="E1481" s="56" t="s">
        <v>287</v>
      </c>
      <c r="F1481" s="56" t="s">
        <v>47</v>
      </c>
      <c r="G1481" s="56" t="s">
        <v>58</v>
      </c>
      <c r="H1481" s="56" t="s">
        <v>62</v>
      </c>
      <c r="I1481" s="56" t="s">
        <v>50</v>
      </c>
      <c r="J1481" s="56" t="s">
        <v>64</v>
      </c>
      <c r="K1481" s="56">
        <v>9.3000000000000007</v>
      </c>
      <c r="L1481" s="56" t="s">
        <v>52</v>
      </c>
      <c r="M1481" s="56">
        <v>8</v>
      </c>
      <c r="N1481" s="56" t="s">
        <v>52</v>
      </c>
      <c r="O1481" s="56">
        <v>16.7</v>
      </c>
      <c r="P1481" s="56" t="s">
        <v>53</v>
      </c>
      <c r="Q1481" s="56">
        <v>2.8</v>
      </c>
      <c r="R1481" s="56" t="s">
        <v>53</v>
      </c>
      <c r="S1481" s="56">
        <v>1.5</v>
      </c>
      <c r="T1481" s="56" t="s">
        <v>53</v>
      </c>
      <c r="U1481" s="56">
        <v>2.8</v>
      </c>
      <c r="V1481" s="56" t="s">
        <v>53</v>
      </c>
      <c r="W1481" s="56">
        <v>7</v>
      </c>
      <c r="X1481" s="56" t="s">
        <v>53</v>
      </c>
      <c r="Y1481" s="56">
        <v>12.6</v>
      </c>
      <c r="Z1481" s="56" t="s">
        <v>53</v>
      </c>
      <c r="AA1481" s="56">
        <v>4.7</v>
      </c>
      <c r="AB1481" s="56" t="s">
        <v>53</v>
      </c>
      <c r="AC1481" s="56">
        <v>34.4</v>
      </c>
      <c r="AD1481" s="56" t="s">
        <v>53</v>
      </c>
      <c r="AF1481" s="56">
        <v>701</v>
      </c>
      <c r="AG1481" s="56" t="s">
        <v>2148</v>
      </c>
      <c r="AH1481" s="56">
        <v>701</v>
      </c>
      <c r="AI1481" s="56" t="s">
        <v>2148</v>
      </c>
      <c r="AJ1481" s="56">
        <v>801</v>
      </c>
      <c r="AK1481" s="56" t="s">
        <v>2148</v>
      </c>
      <c r="AL1481" s="56">
        <v>801</v>
      </c>
      <c r="AM1481" s="56" t="s">
        <v>2148</v>
      </c>
      <c r="AN1481" s="56">
        <v>801</v>
      </c>
      <c r="AO1481" s="56" t="s">
        <v>2148</v>
      </c>
      <c r="AP1481" s="56">
        <v>801</v>
      </c>
      <c r="AQ1481" s="56" t="s">
        <v>2148</v>
      </c>
      <c r="AR1481" s="56">
        <v>801</v>
      </c>
      <c r="AS1481" s="56" t="s">
        <v>2148</v>
      </c>
      <c r="AT1481" s="56">
        <v>801</v>
      </c>
      <c r="AU1481" s="56" t="s">
        <v>2148</v>
      </c>
      <c r="AV1481" s="56">
        <v>801</v>
      </c>
      <c r="AW1481" s="56" t="s">
        <v>2148</v>
      </c>
      <c r="AX1481" s="56">
        <v>801</v>
      </c>
      <c r="AY1481" s="56" t="s">
        <v>2148</v>
      </c>
      <c r="AZ1481" s="56">
        <v>1401</v>
      </c>
      <c r="BA1481" s="56" t="s">
        <v>2148</v>
      </c>
      <c r="BB1481" s="56">
        <v>1300.5</v>
      </c>
    </row>
    <row r="1482" spans="1:55" ht="16" x14ac:dyDescent="0.2">
      <c r="A1482" s="56">
        <v>1481</v>
      </c>
      <c r="B1482" s="56" t="s">
        <v>55</v>
      </c>
      <c r="C1482" s="56" t="s">
        <v>56</v>
      </c>
      <c r="D1482" s="56" t="s">
        <v>1039</v>
      </c>
      <c r="E1482" s="56" t="s">
        <v>125</v>
      </c>
      <c r="F1482" s="56" t="s">
        <v>47</v>
      </c>
      <c r="G1482" s="56" t="s">
        <v>77</v>
      </c>
      <c r="H1482" s="56" t="s">
        <v>49</v>
      </c>
      <c r="I1482" s="56" t="s">
        <v>59</v>
      </c>
      <c r="J1482" s="56" t="s">
        <v>64</v>
      </c>
      <c r="K1482" s="56">
        <v>15.7</v>
      </c>
      <c r="L1482" s="56" t="s">
        <v>52</v>
      </c>
      <c r="M1482" s="56">
        <v>4.7</v>
      </c>
      <c r="N1482" s="56" t="s">
        <v>52</v>
      </c>
      <c r="O1482" s="56">
        <v>7.6</v>
      </c>
      <c r="P1482" s="56" t="s">
        <v>53</v>
      </c>
      <c r="Q1482" s="56">
        <v>3.9</v>
      </c>
      <c r="R1482" s="56" t="s">
        <v>53</v>
      </c>
      <c r="S1482" s="56">
        <v>1.9</v>
      </c>
      <c r="T1482" s="56" t="s">
        <v>53</v>
      </c>
      <c r="U1482" s="56">
        <v>6.9</v>
      </c>
      <c r="V1482" s="56" t="s">
        <v>53</v>
      </c>
      <c r="W1482" s="56">
        <v>5.4</v>
      </c>
      <c r="X1482" s="56" t="s">
        <v>53</v>
      </c>
      <c r="Y1482" s="56">
        <v>29.1</v>
      </c>
      <c r="Z1482" s="56" t="s">
        <v>53</v>
      </c>
      <c r="AA1482" s="56">
        <v>1.5</v>
      </c>
      <c r="AB1482" s="56" t="s">
        <v>53</v>
      </c>
      <c r="AC1482" s="56">
        <v>26.9</v>
      </c>
      <c r="AD1482" s="56" t="s">
        <v>53</v>
      </c>
      <c r="AF1482" s="56">
        <v>701</v>
      </c>
      <c r="AG1482" s="56" t="s">
        <v>2148</v>
      </c>
      <c r="AH1482" s="56">
        <v>701</v>
      </c>
      <c r="AI1482" s="56" t="s">
        <v>2148</v>
      </c>
      <c r="AJ1482" s="56">
        <v>801</v>
      </c>
      <c r="AK1482" s="56" t="s">
        <v>2148</v>
      </c>
      <c r="AL1482" s="56">
        <v>801</v>
      </c>
      <c r="AM1482" s="56" t="s">
        <v>2148</v>
      </c>
      <c r="AN1482" s="56">
        <v>801</v>
      </c>
      <c r="AO1482" s="56" t="s">
        <v>2148</v>
      </c>
      <c r="AP1482" s="56">
        <v>801</v>
      </c>
      <c r="AQ1482" s="56" t="s">
        <v>2148</v>
      </c>
      <c r="AR1482" s="56">
        <v>801</v>
      </c>
      <c r="AS1482" s="56" t="s">
        <v>2148</v>
      </c>
      <c r="AT1482" s="56">
        <v>801</v>
      </c>
      <c r="AU1482" s="56" t="s">
        <v>2148</v>
      </c>
      <c r="AV1482" s="56">
        <v>801</v>
      </c>
      <c r="AW1482" s="56" t="s">
        <v>2148</v>
      </c>
      <c r="AX1482" s="56">
        <v>801</v>
      </c>
      <c r="AY1482" s="56" t="s">
        <v>2148</v>
      </c>
      <c r="AZ1482" s="56">
        <v>1401</v>
      </c>
      <c r="BA1482" s="56" t="s">
        <v>2148</v>
      </c>
      <c r="BB1482" s="56">
        <v>1300.5</v>
      </c>
    </row>
    <row r="1483" spans="1:55" ht="16" x14ac:dyDescent="0.2">
      <c r="A1483" s="56">
        <v>1482</v>
      </c>
      <c r="B1483" s="56" t="s">
        <v>55</v>
      </c>
      <c r="C1483" s="56" t="s">
        <v>56</v>
      </c>
      <c r="D1483" s="56" t="s">
        <v>529</v>
      </c>
      <c r="E1483" s="56" t="s">
        <v>125</v>
      </c>
      <c r="F1483" s="56" t="s">
        <v>47</v>
      </c>
      <c r="G1483" s="56" t="s">
        <v>77</v>
      </c>
      <c r="H1483" s="56" t="s">
        <v>82</v>
      </c>
      <c r="I1483" s="56" t="s">
        <v>59</v>
      </c>
      <c r="J1483" s="56" t="s">
        <v>64</v>
      </c>
      <c r="K1483" s="56">
        <v>8.1</v>
      </c>
      <c r="L1483" s="56" t="s">
        <v>52</v>
      </c>
      <c r="M1483" s="56">
        <v>4.5999999999999996</v>
      </c>
      <c r="N1483" s="56" t="s">
        <v>52</v>
      </c>
      <c r="O1483" s="56">
        <v>23.1</v>
      </c>
      <c r="P1483" s="56">
        <v>775</v>
      </c>
      <c r="Q1483" s="56">
        <v>2.4</v>
      </c>
      <c r="R1483" s="56" t="s">
        <v>53</v>
      </c>
      <c r="Y1483" s="56">
        <v>30</v>
      </c>
      <c r="Z1483" s="56" t="s">
        <v>53</v>
      </c>
      <c r="AA1483" s="56">
        <v>4.7</v>
      </c>
      <c r="AB1483" s="56" t="s">
        <v>53</v>
      </c>
      <c r="AC1483" s="56">
        <v>29</v>
      </c>
      <c r="AD1483" s="56" t="s">
        <v>53</v>
      </c>
      <c r="AF1483" s="56">
        <v>701</v>
      </c>
      <c r="AG1483" s="56" t="s">
        <v>2148</v>
      </c>
      <c r="AH1483" s="56">
        <v>701</v>
      </c>
      <c r="AI1483" s="56" t="s">
        <v>2148</v>
      </c>
      <c r="AJ1483" s="56">
        <v>775</v>
      </c>
      <c r="AL1483" s="56">
        <v>801</v>
      </c>
      <c r="AM1483" s="56" t="s">
        <v>2148</v>
      </c>
      <c r="AT1483" s="56">
        <v>801</v>
      </c>
      <c r="AU1483" s="56" t="s">
        <v>2148</v>
      </c>
      <c r="AV1483" s="56">
        <v>801</v>
      </c>
      <c r="AW1483" s="56" t="s">
        <v>2148</v>
      </c>
      <c r="AX1483" s="56">
        <v>801</v>
      </c>
      <c r="AY1483" s="56" t="s">
        <v>2148</v>
      </c>
      <c r="AZ1483" s="56">
        <v>1401</v>
      </c>
      <c r="BA1483" s="56" t="s">
        <v>2148</v>
      </c>
      <c r="BB1483" s="56">
        <v>1300.5</v>
      </c>
    </row>
    <row r="1484" spans="1:55" ht="16" x14ac:dyDescent="0.2">
      <c r="A1484" s="56">
        <v>1483</v>
      </c>
      <c r="B1484" s="56" t="s">
        <v>55</v>
      </c>
      <c r="D1484" s="56" t="s">
        <v>503</v>
      </c>
      <c r="E1484" s="56" t="s">
        <v>504</v>
      </c>
      <c r="F1484" s="56" t="s">
        <v>47</v>
      </c>
      <c r="G1484" s="56" t="s">
        <v>58</v>
      </c>
      <c r="H1484" s="56" t="s">
        <v>62</v>
      </c>
      <c r="I1484" s="56" t="s">
        <v>59</v>
      </c>
      <c r="J1484" s="56" t="s">
        <v>51</v>
      </c>
      <c r="K1484" s="56">
        <v>7.9</v>
      </c>
      <c r="L1484" s="56" t="s">
        <v>52</v>
      </c>
      <c r="M1484" s="56">
        <v>7.7</v>
      </c>
      <c r="N1484" s="56" t="s">
        <v>52</v>
      </c>
      <c r="O1484" s="56">
        <v>29.9</v>
      </c>
      <c r="P1484" s="56">
        <v>633</v>
      </c>
      <c r="Q1484" s="56">
        <v>1.3</v>
      </c>
      <c r="R1484" s="56" t="s">
        <v>53</v>
      </c>
      <c r="S1484" s="56">
        <v>6</v>
      </c>
      <c r="T1484" s="56" t="s">
        <v>53</v>
      </c>
      <c r="U1484" s="56">
        <v>3.3</v>
      </c>
      <c r="V1484" s="56" t="s">
        <v>53</v>
      </c>
      <c r="W1484" s="56">
        <v>7.4</v>
      </c>
      <c r="X1484" s="56" t="s">
        <v>53</v>
      </c>
      <c r="Y1484" s="56">
        <v>10.6</v>
      </c>
      <c r="Z1484" s="56" t="s">
        <v>53</v>
      </c>
      <c r="AA1484" s="56">
        <v>24.4</v>
      </c>
      <c r="AB1484" s="56">
        <v>652</v>
      </c>
      <c r="AC1484" s="56">
        <v>24.7</v>
      </c>
      <c r="AD1484" s="56" t="s">
        <v>53</v>
      </c>
      <c r="AF1484" s="56">
        <v>701</v>
      </c>
      <c r="AG1484" s="56" t="s">
        <v>2148</v>
      </c>
      <c r="AH1484" s="56">
        <v>701</v>
      </c>
      <c r="AI1484" s="56" t="s">
        <v>2148</v>
      </c>
      <c r="AJ1484" s="56">
        <v>633</v>
      </c>
      <c r="AL1484" s="56">
        <v>801</v>
      </c>
      <c r="AM1484" s="56" t="s">
        <v>2148</v>
      </c>
      <c r="AN1484" s="56">
        <v>801</v>
      </c>
      <c r="AO1484" s="56" t="s">
        <v>2148</v>
      </c>
      <c r="AP1484" s="56">
        <v>801</v>
      </c>
      <c r="AQ1484" s="56" t="s">
        <v>2148</v>
      </c>
      <c r="AR1484" s="56">
        <v>801</v>
      </c>
      <c r="AS1484" s="56" t="s">
        <v>2148</v>
      </c>
      <c r="AT1484" s="56">
        <v>801</v>
      </c>
      <c r="AU1484" s="56" t="s">
        <v>2148</v>
      </c>
      <c r="AV1484" s="56">
        <v>652</v>
      </c>
      <c r="AX1484" s="56">
        <v>801</v>
      </c>
      <c r="AY1484" s="56" t="s">
        <v>2148</v>
      </c>
      <c r="AZ1484" s="56">
        <v>1401</v>
      </c>
      <c r="BA1484" s="56" t="s">
        <v>2148</v>
      </c>
    </row>
    <row r="1485" spans="1:55" ht="16" x14ac:dyDescent="0.2">
      <c r="A1485" s="56">
        <v>1484</v>
      </c>
      <c r="B1485" s="56" t="s">
        <v>55</v>
      </c>
      <c r="C1485" s="56" t="s">
        <v>55</v>
      </c>
      <c r="D1485" s="56" t="s">
        <v>219</v>
      </c>
      <c r="E1485" s="56" t="s">
        <v>220</v>
      </c>
      <c r="F1485" s="56" t="s">
        <v>47</v>
      </c>
      <c r="G1485" s="56" t="s">
        <v>77</v>
      </c>
      <c r="H1485" s="56" t="s">
        <v>82</v>
      </c>
      <c r="I1485" s="56" t="s">
        <v>59</v>
      </c>
      <c r="J1485" s="56" t="s">
        <v>64</v>
      </c>
      <c r="K1485" s="56">
        <v>5.4</v>
      </c>
      <c r="L1485" s="56" t="s">
        <v>52</v>
      </c>
      <c r="M1485" s="56">
        <v>2.6</v>
      </c>
      <c r="N1485" s="56" t="s">
        <v>52</v>
      </c>
      <c r="O1485" s="56">
        <v>21</v>
      </c>
      <c r="P1485" s="56" t="s">
        <v>53</v>
      </c>
      <c r="Q1485" s="56">
        <v>6</v>
      </c>
      <c r="R1485" s="56" t="s">
        <v>53</v>
      </c>
      <c r="S1485" s="56">
        <v>2.4</v>
      </c>
      <c r="T1485" s="56" t="s">
        <v>53</v>
      </c>
      <c r="U1485" s="56">
        <v>1.8</v>
      </c>
      <c r="V1485" s="56" t="s">
        <v>53</v>
      </c>
      <c r="W1485" s="56">
        <v>6.2</v>
      </c>
      <c r="X1485" s="56" t="s">
        <v>53</v>
      </c>
      <c r="Y1485" s="56">
        <v>32.799999999999997</v>
      </c>
      <c r="Z1485" s="56" t="s">
        <v>53</v>
      </c>
      <c r="AA1485" s="56">
        <v>3</v>
      </c>
      <c r="AB1485" s="56" t="s">
        <v>53</v>
      </c>
      <c r="AC1485" s="56">
        <v>42.5</v>
      </c>
      <c r="AD1485" s="56" t="s">
        <v>53</v>
      </c>
      <c r="AF1485" s="56">
        <v>701</v>
      </c>
      <c r="AG1485" s="56" t="s">
        <v>2148</v>
      </c>
      <c r="AH1485" s="56">
        <v>701</v>
      </c>
      <c r="AI1485" s="56" t="s">
        <v>2148</v>
      </c>
      <c r="AJ1485" s="56">
        <v>801</v>
      </c>
      <c r="AK1485" s="56" t="s">
        <v>2148</v>
      </c>
      <c r="AL1485" s="56">
        <v>801</v>
      </c>
      <c r="AM1485" s="56" t="s">
        <v>2148</v>
      </c>
      <c r="AN1485" s="56">
        <v>801</v>
      </c>
      <c r="AO1485" s="56" t="s">
        <v>2148</v>
      </c>
      <c r="AP1485" s="56">
        <v>801</v>
      </c>
      <c r="AQ1485" s="56" t="s">
        <v>2148</v>
      </c>
      <c r="AR1485" s="56">
        <v>801</v>
      </c>
      <c r="AS1485" s="56" t="s">
        <v>2148</v>
      </c>
      <c r="AT1485" s="56">
        <v>801</v>
      </c>
      <c r="AU1485" s="56" t="s">
        <v>2148</v>
      </c>
      <c r="AV1485" s="56">
        <v>801</v>
      </c>
      <c r="AW1485" s="56" t="s">
        <v>2148</v>
      </c>
      <c r="AX1485" s="56">
        <v>801</v>
      </c>
      <c r="AY1485" s="56" t="s">
        <v>2148</v>
      </c>
      <c r="AZ1485" s="56">
        <v>1401</v>
      </c>
      <c r="BA1485" s="56" t="s">
        <v>2148</v>
      </c>
      <c r="BB1485" s="56">
        <v>1401</v>
      </c>
      <c r="BC1485" s="56" t="s">
        <v>2148</v>
      </c>
    </row>
    <row r="1486" spans="1:55" ht="16" x14ac:dyDescent="0.2">
      <c r="A1486" s="56">
        <v>1485</v>
      </c>
      <c r="B1486" s="56" t="s">
        <v>55</v>
      </c>
      <c r="C1486" s="56" t="s">
        <v>56</v>
      </c>
      <c r="D1486" s="56" t="s">
        <v>364</v>
      </c>
      <c r="E1486" s="56" t="s">
        <v>220</v>
      </c>
      <c r="F1486" s="56" t="s">
        <v>47</v>
      </c>
      <c r="G1486" s="56" t="s">
        <v>84</v>
      </c>
      <c r="H1486" s="56" t="s">
        <v>82</v>
      </c>
      <c r="I1486" s="56" t="s">
        <v>59</v>
      </c>
      <c r="J1486" s="56" t="s">
        <v>64</v>
      </c>
      <c r="K1486" s="56">
        <v>6.7</v>
      </c>
      <c r="L1486" s="56" t="s">
        <v>52</v>
      </c>
      <c r="M1486" s="56">
        <v>1.6</v>
      </c>
      <c r="N1486" s="56" t="s">
        <v>52</v>
      </c>
      <c r="O1486" s="56">
        <v>10.8</v>
      </c>
      <c r="P1486" s="56" t="s">
        <v>53</v>
      </c>
      <c r="Q1486" s="56">
        <v>7</v>
      </c>
      <c r="R1486" s="56" t="s">
        <v>53</v>
      </c>
      <c r="U1486" s="56">
        <v>1.3</v>
      </c>
      <c r="V1486" s="56" t="s">
        <v>53</v>
      </c>
      <c r="W1486" s="56">
        <v>5.8</v>
      </c>
      <c r="X1486" s="56" t="s">
        <v>53</v>
      </c>
      <c r="Y1486" s="56">
        <v>50.1</v>
      </c>
      <c r="Z1486" s="56" t="s">
        <v>53</v>
      </c>
      <c r="AA1486" s="56">
        <v>1.4</v>
      </c>
      <c r="AB1486" s="56" t="s">
        <v>53</v>
      </c>
      <c r="AC1486" s="56">
        <v>31.3</v>
      </c>
      <c r="AD1486" s="56" t="s">
        <v>53</v>
      </c>
      <c r="AF1486" s="56">
        <v>701</v>
      </c>
      <c r="AG1486" s="56" t="s">
        <v>2148</v>
      </c>
      <c r="AH1486" s="56">
        <v>701</v>
      </c>
      <c r="AI1486" s="56" t="s">
        <v>2148</v>
      </c>
      <c r="AJ1486" s="56">
        <v>801</v>
      </c>
      <c r="AK1486" s="56" t="s">
        <v>2148</v>
      </c>
      <c r="AL1486" s="56">
        <v>801</v>
      </c>
      <c r="AM1486" s="56" t="s">
        <v>2148</v>
      </c>
      <c r="AP1486" s="56">
        <v>801</v>
      </c>
      <c r="AQ1486" s="56" t="s">
        <v>2148</v>
      </c>
      <c r="AR1486" s="56">
        <v>801</v>
      </c>
      <c r="AS1486" s="56" t="s">
        <v>2148</v>
      </c>
      <c r="AT1486" s="56">
        <v>801</v>
      </c>
      <c r="AU1486" s="56" t="s">
        <v>2148</v>
      </c>
      <c r="AV1486" s="56">
        <v>801</v>
      </c>
      <c r="AW1486" s="56" t="s">
        <v>2148</v>
      </c>
      <c r="AX1486" s="56">
        <v>801</v>
      </c>
      <c r="AY1486" s="56" t="s">
        <v>2148</v>
      </c>
      <c r="AZ1486" s="56">
        <v>1401</v>
      </c>
      <c r="BA1486" s="56" t="s">
        <v>2148</v>
      </c>
      <c r="BB1486" s="56">
        <v>1300.5</v>
      </c>
    </row>
    <row r="1487" spans="1:55" ht="16" x14ac:dyDescent="0.2">
      <c r="A1487" s="56">
        <v>1486</v>
      </c>
      <c r="B1487" s="56" t="s">
        <v>55</v>
      </c>
      <c r="C1487" s="56" t="s">
        <v>56</v>
      </c>
      <c r="D1487" s="56" t="s">
        <v>428</v>
      </c>
      <c r="E1487" s="56" t="s">
        <v>133</v>
      </c>
      <c r="F1487" s="56" t="s">
        <v>69</v>
      </c>
      <c r="G1487" s="56" t="s">
        <v>77</v>
      </c>
      <c r="H1487" s="56" t="s">
        <v>62</v>
      </c>
      <c r="I1487" s="56" t="s">
        <v>50</v>
      </c>
      <c r="J1487" s="56" t="s">
        <v>64</v>
      </c>
      <c r="K1487" s="56">
        <v>7.2</v>
      </c>
      <c r="L1487" s="56" t="s">
        <v>52</v>
      </c>
      <c r="M1487" s="56">
        <v>4.2</v>
      </c>
      <c r="N1487" s="56" t="s">
        <v>52</v>
      </c>
      <c r="O1487" s="56">
        <v>2.5</v>
      </c>
      <c r="P1487" s="56" t="s">
        <v>53</v>
      </c>
      <c r="Q1487" s="56">
        <v>11.9</v>
      </c>
      <c r="R1487" s="56" t="s">
        <v>53</v>
      </c>
      <c r="S1487" s="56">
        <v>5.8</v>
      </c>
      <c r="T1487" s="56" t="s">
        <v>53</v>
      </c>
      <c r="U1487" s="56">
        <v>12.3</v>
      </c>
      <c r="V1487" s="56" t="s">
        <v>53</v>
      </c>
      <c r="W1487" s="56">
        <v>18.2</v>
      </c>
      <c r="X1487" s="56">
        <v>790</v>
      </c>
      <c r="Y1487" s="56">
        <v>39.1</v>
      </c>
      <c r="Z1487" s="56" t="s">
        <v>53</v>
      </c>
      <c r="AA1487" s="56">
        <v>5.5</v>
      </c>
      <c r="AB1487" s="56" t="s">
        <v>53</v>
      </c>
      <c r="AC1487" s="56">
        <v>31.4</v>
      </c>
      <c r="AD1487" s="56" t="s">
        <v>53</v>
      </c>
      <c r="AF1487" s="56">
        <v>701</v>
      </c>
      <c r="AG1487" s="56" t="s">
        <v>2148</v>
      </c>
      <c r="AH1487" s="56">
        <v>701</v>
      </c>
      <c r="AI1487" s="56" t="s">
        <v>2148</v>
      </c>
      <c r="AJ1487" s="56">
        <v>801</v>
      </c>
      <c r="AK1487" s="56" t="s">
        <v>2148</v>
      </c>
      <c r="AL1487" s="56">
        <v>801</v>
      </c>
      <c r="AM1487" s="56" t="s">
        <v>2148</v>
      </c>
      <c r="AN1487" s="56">
        <v>801</v>
      </c>
      <c r="AO1487" s="56" t="s">
        <v>2148</v>
      </c>
      <c r="AP1487" s="56">
        <v>801</v>
      </c>
      <c r="AQ1487" s="56" t="s">
        <v>2148</v>
      </c>
      <c r="AR1487" s="56">
        <v>790</v>
      </c>
      <c r="AT1487" s="56">
        <v>801</v>
      </c>
      <c r="AU1487" s="56" t="s">
        <v>2148</v>
      </c>
      <c r="AV1487" s="56">
        <v>801</v>
      </c>
      <c r="AW1487" s="56" t="s">
        <v>2148</v>
      </c>
      <c r="AX1487" s="56">
        <v>801</v>
      </c>
      <c r="AY1487" s="56" t="s">
        <v>2148</v>
      </c>
      <c r="AZ1487" s="56">
        <v>1401</v>
      </c>
      <c r="BA1487" s="56" t="s">
        <v>2148</v>
      </c>
      <c r="BB1487" s="56">
        <v>1300.5</v>
      </c>
    </row>
    <row r="1488" spans="1:55" ht="16" x14ac:dyDescent="0.2">
      <c r="A1488" s="56">
        <v>1487</v>
      </c>
      <c r="B1488" s="56" t="s">
        <v>55</v>
      </c>
      <c r="C1488" s="56" t="s">
        <v>55</v>
      </c>
      <c r="D1488" s="56" t="s">
        <v>923</v>
      </c>
      <c r="E1488" s="56" t="s">
        <v>574</v>
      </c>
      <c r="F1488" s="56" t="s">
        <v>76</v>
      </c>
      <c r="G1488" s="56" t="s">
        <v>84</v>
      </c>
      <c r="H1488" s="56" t="s">
        <v>49</v>
      </c>
      <c r="I1488" s="56" t="s">
        <v>59</v>
      </c>
      <c r="J1488" s="56" t="s">
        <v>64</v>
      </c>
      <c r="K1488" s="56">
        <v>13.4</v>
      </c>
      <c r="L1488" s="56" t="s">
        <v>52</v>
      </c>
      <c r="M1488" s="56">
        <v>8.1</v>
      </c>
      <c r="N1488" s="56" t="s">
        <v>52</v>
      </c>
      <c r="O1488" s="56">
        <v>13.9</v>
      </c>
      <c r="P1488" s="56" t="s">
        <v>53</v>
      </c>
      <c r="Q1488" s="56">
        <v>1.5</v>
      </c>
      <c r="R1488" s="56" t="s">
        <v>53</v>
      </c>
      <c r="S1488" s="56">
        <v>14.4</v>
      </c>
      <c r="T1488" s="56" t="s">
        <v>53</v>
      </c>
      <c r="U1488" s="56">
        <v>3.6</v>
      </c>
      <c r="V1488" s="56" t="s">
        <v>53</v>
      </c>
      <c r="W1488" s="56">
        <v>7.8</v>
      </c>
      <c r="X1488" s="56" t="s">
        <v>53</v>
      </c>
      <c r="Y1488" s="56">
        <v>6</v>
      </c>
      <c r="Z1488" s="56" t="s">
        <v>53</v>
      </c>
      <c r="AA1488" s="56">
        <v>5.0999999999999996</v>
      </c>
      <c r="AB1488" s="56" t="s">
        <v>53</v>
      </c>
      <c r="AC1488" s="56">
        <v>39.1</v>
      </c>
      <c r="AD1488" s="56" t="s">
        <v>53</v>
      </c>
      <c r="AF1488" s="56">
        <v>701</v>
      </c>
      <c r="AG1488" s="56" t="s">
        <v>2148</v>
      </c>
      <c r="AH1488" s="56">
        <v>701</v>
      </c>
      <c r="AI1488" s="56" t="s">
        <v>2148</v>
      </c>
      <c r="AJ1488" s="56">
        <v>801</v>
      </c>
      <c r="AK1488" s="56" t="s">
        <v>2148</v>
      </c>
      <c r="AL1488" s="56">
        <v>801</v>
      </c>
      <c r="AM1488" s="56" t="s">
        <v>2148</v>
      </c>
      <c r="AN1488" s="56">
        <v>801</v>
      </c>
      <c r="AO1488" s="56" t="s">
        <v>2148</v>
      </c>
      <c r="AP1488" s="56">
        <v>801</v>
      </c>
      <c r="AQ1488" s="56" t="s">
        <v>2148</v>
      </c>
      <c r="AR1488" s="56">
        <v>801</v>
      </c>
      <c r="AS1488" s="56" t="s">
        <v>2148</v>
      </c>
      <c r="AT1488" s="56">
        <v>801</v>
      </c>
      <c r="AU1488" s="56" t="s">
        <v>2148</v>
      </c>
      <c r="AV1488" s="56">
        <v>801</v>
      </c>
      <c r="AW1488" s="56" t="s">
        <v>2148</v>
      </c>
      <c r="AX1488" s="56">
        <v>801</v>
      </c>
      <c r="AY1488" s="56" t="s">
        <v>2148</v>
      </c>
      <c r="AZ1488" s="56">
        <v>1401</v>
      </c>
      <c r="BA1488" s="56" t="s">
        <v>2148</v>
      </c>
      <c r="BB1488" s="56">
        <v>1401</v>
      </c>
      <c r="BC1488" s="56" t="s">
        <v>2148</v>
      </c>
    </row>
    <row r="1489" spans="1:55" ht="16" x14ac:dyDescent="0.2">
      <c r="A1489" s="56">
        <v>1488</v>
      </c>
      <c r="B1489" s="56" t="s">
        <v>55</v>
      </c>
      <c r="D1489" s="56" t="s">
        <v>734</v>
      </c>
      <c r="E1489" s="56" t="s">
        <v>574</v>
      </c>
      <c r="F1489" s="56" t="s">
        <v>76</v>
      </c>
      <c r="G1489" s="56" t="s">
        <v>84</v>
      </c>
      <c r="H1489" s="56" t="s">
        <v>62</v>
      </c>
      <c r="I1489" s="56" t="s">
        <v>59</v>
      </c>
      <c r="J1489" s="56" t="s">
        <v>64</v>
      </c>
      <c r="K1489" s="56">
        <v>10.5</v>
      </c>
      <c r="L1489" s="56" t="s">
        <v>52</v>
      </c>
      <c r="M1489" s="56">
        <v>2.5</v>
      </c>
      <c r="N1489" s="56" t="s">
        <v>52</v>
      </c>
      <c r="O1489" s="56">
        <v>31.5</v>
      </c>
      <c r="P1489" s="56">
        <v>608</v>
      </c>
      <c r="Q1489" s="56">
        <v>1.3</v>
      </c>
      <c r="R1489" s="56" t="s">
        <v>53</v>
      </c>
      <c r="S1489" s="56">
        <v>17.7</v>
      </c>
      <c r="T1489" s="56">
        <v>753</v>
      </c>
      <c r="U1489" s="56">
        <v>2.1</v>
      </c>
      <c r="V1489" s="56" t="s">
        <v>53</v>
      </c>
      <c r="W1489" s="56">
        <v>6.4</v>
      </c>
      <c r="X1489" s="56" t="s">
        <v>53</v>
      </c>
      <c r="Y1489" s="56">
        <v>6.4</v>
      </c>
      <c r="Z1489" s="56" t="s">
        <v>53</v>
      </c>
      <c r="AA1489" s="56">
        <v>2.6</v>
      </c>
      <c r="AB1489" s="56" t="s">
        <v>53</v>
      </c>
      <c r="AC1489" s="56">
        <v>39.200000000000003</v>
      </c>
      <c r="AD1489" s="56" t="s">
        <v>53</v>
      </c>
      <c r="AF1489" s="56">
        <v>701</v>
      </c>
      <c r="AG1489" s="56" t="s">
        <v>2148</v>
      </c>
      <c r="AH1489" s="56">
        <v>701</v>
      </c>
      <c r="AI1489" s="56" t="s">
        <v>2148</v>
      </c>
      <c r="AJ1489" s="56">
        <v>608</v>
      </c>
      <c r="AL1489" s="56">
        <v>801</v>
      </c>
      <c r="AM1489" s="56" t="s">
        <v>2148</v>
      </c>
      <c r="AN1489" s="56">
        <v>753</v>
      </c>
      <c r="AP1489" s="56">
        <v>801</v>
      </c>
      <c r="AQ1489" s="56" t="s">
        <v>2148</v>
      </c>
      <c r="AR1489" s="56">
        <v>801</v>
      </c>
      <c r="AS1489" s="56" t="s">
        <v>2148</v>
      </c>
      <c r="AT1489" s="56">
        <v>801</v>
      </c>
      <c r="AU1489" s="56" t="s">
        <v>2148</v>
      </c>
      <c r="AV1489" s="56">
        <v>801</v>
      </c>
      <c r="AW1489" s="56" t="s">
        <v>2148</v>
      </c>
      <c r="AX1489" s="56">
        <v>801</v>
      </c>
      <c r="AY1489" s="56" t="s">
        <v>2148</v>
      </c>
      <c r="AZ1489" s="56">
        <v>1401</v>
      </c>
      <c r="BA1489" s="56" t="s">
        <v>2148</v>
      </c>
    </row>
    <row r="1490" spans="1:55" ht="16" x14ac:dyDescent="0.2">
      <c r="A1490" s="56">
        <v>1489</v>
      </c>
      <c r="B1490" s="56" t="s">
        <v>55</v>
      </c>
      <c r="D1490" s="56" t="s">
        <v>573</v>
      </c>
      <c r="E1490" s="56" t="s">
        <v>574</v>
      </c>
      <c r="F1490" s="56" t="s">
        <v>76</v>
      </c>
      <c r="G1490" s="56" t="s">
        <v>77</v>
      </c>
      <c r="H1490" s="56" t="s">
        <v>82</v>
      </c>
      <c r="I1490" s="56" t="s">
        <v>59</v>
      </c>
      <c r="J1490" s="56" t="s">
        <v>64</v>
      </c>
      <c r="K1490" s="56">
        <v>8.6</v>
      </c>
      <c r="L1490" s="56" t="s">
        <v>52</v>
      </c>
      <c r="M1490" s="56">
        <v>3</v>
      </c>
      <c r="N1490" s="56" t="s">
        <v>52</v>
      </c>
      <c r="O1490" s="56">
        <v>18.100000000000001</v>
      </c>
      <c r="P1490" s="56" t="s">
        <v>53</v>
      </c>
      <c r="Q1490" s="56">
        <v>3.6</v>
      </c>
      <c r="R1490" s="56" t="s">
        <v>53</v>
      </c>
      <c r="S1490" s="56">
        <v>3.1</v>
      </c>
      <c r="T1490" s="56" t="s">
        <v>53</v>
      </c>
      <c r="U1490" s="56">
        <v>2.5</v>
      </c>
      <c r="V1490" s="56" t="s">
        <v>53</v>
      </c>
      <c r="W1490" s="56">
        <v>6.8</v>
      </c>
      <c r="X1490" s="56" t="s">
        <v>53</v>
      </c>
      <c r="Y1490" s="56">
        <v>24.4</v>
      </c>
      <c r="Z1490" s="56" t="s">
        <v>53</v>
      </c>
      <c r="AA1490" s="56">
        <v>2.6</v>
      </c>
      <c r="AB1490" s="56" t="s">
        <v>53</v>
      </c>
      <c r="AC1490" s="56">
        <v>38.6</v>
      </c>
      <c r="AD1490" s="56" t="s">
        <v>53</v>
      </c>
      <c r="AF1490" s="56">
        <v>701</v>
      </c>
      <c r="AG1490" s="56" t="s">
        <v>2148</v>
      </c>
      <c r="AH1490" s="56">
        <v>701</v>
      </c>
      <c r="AI1490" s="56" t="s">
        <v>2148</v>
      </c>
      <c r="AJ1490" s="56">
        <v>801</v>
      </c>
      <c r="AK1490" s="56" t="s">
        <v>2148</v>
      </c>
      <c r="AL1490" s="56">
        <v>801</v>
      </c>
      <c r="AM1490" s="56" t="s">
        <v>2148</v>
      </c>
      <c r="AN1490" s="56">
        <v>801</v>
      </c>
      <c r="AO1490" s="56" t="s">
        <v>2148</v>
      </c>
      <c r="AP1490" s="56">
        <v>801</v>
      </c>
      <c r="AQ1490" s="56" t="s">
        <v>2148</v>
      </c>
      <c r="AR1490" s="56">
        <v>801</v>
      </c>
      <c r="AS1490" s="56" t="s">
        <v>2148</v>
      </c>
      <c r="AT1490" s="56">
        <v>801</v>
      </c>
      <c r="AU1490" s="56" t="s">
        <v>2148</v>
      </c>
      <c r="AV1490" s="56">
        <v>801</v>
      </c>
      <c r="AW1490" s="56" t="s">
        <v>2148</v>
      </c>
      <c r="AX1490" s="56">
        <v>801</v>
      </c>
      <c r="AY1490" s="56" t="s">
        <v>2148</v>
      </c>
      <c r="AZ1490" s="56">
        <v>1401</v>
      </c>
      <c r="BA1490" s="56" t="s">
        <v>2148</v>
      </c>
    </row>
    <row r="1491" spans="1:55" ht="16" x14ac:dyDescent="0.2">
      <c r="A1491" s="56">
        <v>1490</v>
      </c>
      <c r="B1491" s="56" t="s">
        <v>55</v>
      </c>
      <c r="D1491" s="56" t="s">
        <v>521</v>
      </c>
      <c r="E1491" s="56" t="s">
        <v>355</v>
      </c>
      <c r="F1491" s="56" t="s">
        <v>76</v>
      </c>
      <c r="G1491" s="56" t="s">
        <v>58</v>
      </c>
      <c r="H1491" s="56" t="s">
        <v>49</v>
      </c>
      <c r="I1491" s="56" t="s">
        <v>50</v>
      </c>
      <c r="J1491" s="56" t="s">
        <v>64</v>
      </c>
      <c r="K1491" s="56">
        <v>8</v>
      </c>
      <c r="L1491" s="56" t="s">
        <v>52</v>
      </c>
      <c r="M1491" s="56">
        <v>2.8</v>
      </c>
      <c r="N1491" s="56" t="s">
        <v>52</v>
      </c>
      <c r="O1491" s="56">
        <v>13.8</v>
      </c>
      <c r="P1491" s="56" t="s">
        <v>53</v>
      </c>
      <c r="Q1491" s="56">
        <v>5.4</v>
      </c>
      <c r="R1491" s="56" t="s">
        <v>53</v>
      </c>
      <c r="S1491" s="56">
        <v>19.5</v>
      </c>
      <c r="T1491" s="56">
        <v>721</v>
      </c>
      <c r="U1491" s="56">
        <v>9.9</v>
      </c>
      <c r="V1491" s="56" t="s">
        <v>53</v>
      </c>
      <c r="W1491" s="56">
        <v>13.6</v>
      </c>
      <c r="X1491" s="56" t="s">
        <v>53</v>
      </c>
      <c r="Y1491" s="56">
        <v>28.1</v>
      </c>
      <c r="Z1491" s="56" t="s">
        <v>53</v>
      </c>
      <c r="AA1491" s="56">
        <v>5.0999999999999996</v>
      </c>
      <c r="AB1491" s="56" t="s">
        <v>53</v>
      </c>
      <c r="AC1491" s="56">
        <v>16.899999999999999</v>
      </c>
      <c r="AD1491" s="56" t="s">
        <v>53</v>
      </c>
      <c r="AF1491" s="56">
        <v>701</v>
      </c>
      <c r="AG1491" s="56" t="s">
        <v>2148</v>
      </c>
      <c r="AH1491" s="56">
        <v>701</v>
      </c>
      <c r="AI1491" s="56" t="s">
        <v>2148</v>
      </c>
      <c r="AJ1491" s="56">
        <v>801</v>
      </c>
      <c r="AK1491" s="56" t="s">
        <v>2148</v>
      </c>
      <c r="AL1491" s="56">
        <v>801</v>
      </c>
      <c r="AM1491" s="56" t="s">
        <v>2148</v>
      </c>
      <c r="AN1491" s="56">
        <v>721</v>
      </c>
      <c r="AP1491" s="56">
        <v>801</v>
      </c>
      <c r="AQ1491" s="56" t="s">
        <v>2148</v>
      </c>
      <c r="AR1491" s="56">
        <v>801</v>
      </c>
      <c r="AS1491" s="56" t="s">
        <v>2148</v>
      </c>
      <c r="AT1491" s="56">
        <v>801</v>
      </c>
      <c r="AU1491" s="56" t="s">
        <v>2148</v>
      </c>
      <c r="AV1491" s="56">
        <v>801</v>
      </c>
      <c r="AW1491" s="56" t="s">
        <v>2148</v>
      </c>
      <c r="AX1491" s="56">
        <v>801</v>
      </c>
      <c r="AY1491" s="56" t="s">
        <v>2148</v>
      </c>
      <c r="AZ1491" s="56">
        <v>1401</v>
      </c>
      <c r="BA1491" s="56" t="s">
        <v>2148</v>
      </c>
    </row>
    <row r="1492" spans="1:55" ht="16" x14ac:dyDescent="0.2">
      <c r="A1492" s="56">
        <v>1491</v>
      </c>
      <c r="B1492" s="56" t="s">
        <v>55</v>
      </c>
      <c r="D1492" s="56" t="s">
        <v>530</v>
      </c>
      <c r="E1492" s="56" t="s">
        <v>278</v>
      </c>
      <c r="F1492" s="56" t="s">
        <v>76</v>
      </c>
      <c r="G1492" s="56" t="s">
        <v>84</v>
      </c>
      <c r="H1492" s="56" t="s">
        <v>49</v>
      </c>
      <c r="I1492" s="56" t="s">
        <v>59</v>
      </c>
      <c r="J1492" s="56" t="s">
        <v>64</v>
      </c>
      <c r="K1492" s="56">
        <v>8.1</v>
      </c>
      <c r="L1492" s="56" t="s">
        <v>52</v>
      </c>
      <c r="M1492" s="56">
        <v>12.3</v>
      </c>
      <c r="N1492" s="56" t="s">
        <v>52</v>
      </c>
      <c r="O1492" s="56">
        <v>3.5</v>
      </c>
      <c r="P1492" s="56" t="s">
        <v>53</v>
      </c>
      <c r="Q1492" s="56">
        <v>3.8</v>
      </c>
      <c r="R1492" s="56" t="s">
        <v>53</v>
      </c>
      <c r="S1492" s="56">
        <v>3.6</v>
      </c>
      <c r="T1492" s="56" t="s">
        <v>53</v>
      </c>
      <c r="U1492" s="56">
        <v>2.2999999999999998</v>
      </c>
      <c r="V1492" s="56" t="s">
        <v>53</v>
      </c>
      <c r="W1492" s="56">
        <v>6.7</v>
      </c>
      <c r="X1492" s="56" t="s">
        <v>53</v>
      </c>
      <c r="Y1492" s="56">
        <v>44</v>
      </c>
      <c r="Z1492" s="56" t="s">
        <v>53</v>
      </c>
      <c r="AA1492" s="56">
        <v>6.7</v>
      </c>
      <c r="AB1492" s="56" t="s">
        <v>53</v>
      </c>
      <c r="AC1492" s="56">
        <v>27.6</v>
      </c>
      <c r="AD1492" s="56" t="s">
        <v>53</v>
      </c>
      <c r="AF1492" s="56">
        <v>701</v>
      </c>
      <c r="AG1492" s="56" t="s">
        <v>2148</v>
      </c>
      <c r="AH1492" s="56">
        <v>701</v>
      </c>
      <c r="AI1492" s="56" t="s">
        <v>2148</v>
      </c>
      <c r="AJ1492" s="56">
        <v>801</v>
      </c>
      <c r="AK1492" s="56" t="s">
        <v>2148</v>
      </c>
      <c r="AL1492" s="56">
        <v>801</v>
      </c>
      <c r="AM1492" s="56" t="s">
        <v>2148</v>
      </c>
      <c r="AN1492" s="56">
        <v>801</v>
      </c>
      <c r="AO1492" s="56" t="s">
        <v>2148</v>
      </c>
      <c r="AP1492" s="56">
        <v>801</v>
      </c>
      <c r="AQ1492" s="56" t="s">
        <v>2148</v>
      </c>
      <c r="AR1492" s="56">
        <v>801</v>
      </c>
      <c r="AS1492" s="56" t="s">
        <v>2148</v>
      </c>
      <c r="AT1492" s="56">
        <v>801</v>
      </c>
      <c r="AU1492" s="56" t="s">
        <v>2148</v>
      </c>
      <c r="AV1492" s="56">
        <v>801</v>
      </c>
      <c r="AW1492" s="56" t="s">
        <v>2148</v>
      </c>
      <c r="AX1492" s="56">
        <v>801</v>
      </c>
      <c r="AY1492" s="56" t="s">
        <v>2148</v>
      </c>
      <c r="AZ1492" s="56">
        <v>1401</v>
      </c>
      <c r="BA1492" s="56" t="s">
        <v>2148</v>
      </c>
    </row>
    <row r="1493" spans="1:55" ht="16" x14ac:dyDescent="0.2">
      <c r="A1493" s="56">
        <v>1492</v>
      </c>
      <c r="B1493" s="56" t="s">
        <v>55</v>
      </c>
      <c r="D1493" s="56" t="s">
        <v>72</v>
      </c>
      <c r="E1493" s="56" t="s">
        <v>46</v>
      </c>
      <c r="F1493" s="56" t="s">
        <v>47</v>
      </c>
      <c r="G1493" s="56" t="s">
        <v>48</v>
      </c>
      <c r="H1493" s="56" t="s">
        <v>49</v>
      </c>
      <c r="I1493" s="56" t="s">
        <v>59</v>
      </c>
      <c r="J1493" s="56" t="s">
        <v>64</v>
      </c>
      <c r="K1493" s="56">
        <v>2.8</v>
      </c>
      <c r="L1493" s="56" t="s">
        <v>52</v>
      </c>
      <c r="M1493" s="56">
        <v>3.8</v>
      </c>
      <c r="N1493" s="56" t="s">
        <v>52</v>
      </c>
      <c r="O1493" s="56">
        <v>32.4</v>
      </c>
      <c r="P1493" s="56">
        <v>598</v>
      </c>
      <c r="Q1493" s="56">
        <v>13.5</v>
      </c>
      <c r="R1493" s="56" t="s">
        <v>53</v>
      </c>
      <c r="S1493" s="56">
        <v>3.3</v>
      </c>
      <c r="T1493" s="56" t="s">
        <v>53</v>
      </c>
      <c r="U1493" s="56">
        <v>7.8</v>
      </c>
      <c r="V1493" s="56" t="s">
        <v>53</v>
      </c>
      <c r="W1493" s="56">
        <v>6</v>
      </c>
      <c r="X1493" s="56" t="s">
        <v>53</v>
      </c>
      <c r="Y1493" s="56">
        <v>17.2</v>
      </c>
      <c r="Z1493" s="56" t="s">
        <v>53</v>
      </c>
      <c r="AA1493" s="56">
        <v>5.5</v>
      </c>
      <c r="AB1493" s="56" t="s">
        <v>53</v>
      </c>
      <c r="AC1493" s="56">
        <v>19.600000000000001</v>
      </c>
      <c r="AD1493" s="56" t="s">
        <v>53</v>
      </c>
      <c r="AF1493" s="56">
        <v>701</v>
      </c>
      <c r="AG1493" s="56" t="s">
        <v>2148</v>
      </c>
      <c r="AH1493" s="56">
        <v>701</v>
      </c>
      <c r="AI1493" s="56" t="s">
        <v>2148</v>
      </c>
      <c r="AJ1493" s="56">
        <v>598</v>
      </c>
      <c r="AL1493" s="56">
        <v>801</v>
      </c>
      <c r="AM1493" s="56" t="s">
        <v>2148</v>
      </c>
      <c r="AN1493" s="56">
        <v>801</v>
      </c>
      <c r="AO1493" s="56" t="s">
        <v>2148</v>
      </c>
      <c r="AP1493" s="56">
        <v>801</v>
      </c>
      <c r="AQ1493" s="56" t="s">
        <v>2148</v>
      </c>
      <c r="AR1493" s="56">
        <v>801</v>
      </c>
      <c r="AS1493" s="56" t="s">
        <v>2148</v>
      </c>
      <c r="AT1493" s="56">
        <v>801</v>
      </c>
      <c r="AU1493" s="56" t="s">
        <v>2148</v>
      </c>
      <c r="AV1493" s="56">
        <v>801</v>
      </c>
      <c r="AW1493" s="56" t="s">
        <v>2148</v>
      </c>
      <c r="AX1493" s="56">
        <v>801</v>
      </c>
      <c r="AY1493" s="56" t="s">
        <v>2148</v>
      </c>
      <c r="AZ1493" s="56">
        <v>1401</v>
      </c>
      <c r="BA1493" s="56" t="s">
        <v>2148</v>
      </c>
    </row>
    <row r="1494" spans="1:55" ht="16" x14ac:dyDescent="0.2">
      <c r="A1494" s="56">
        <v>1493</v>
      </c>
      <c r="B1494" s="56" t="s">
        <v>55</v>
      </c>
      <c r="C1494" s="56" t="s">
        <v>56</v>
      </c>
      <c r="D1494" s="56" t="s">
        <v>201</v>
      </c>
      <c r="E1494" s="56" t="s">
        <v>46</v>
      </c>
      <c r="F1494" s="56" t="s">
        <v>47</v>
      </c>
      <c r="G1494" s="56" t="s">
        <v>58</v>
      </c>
      <c r="H1494" s="56" t="s">
        <v>49</v>
      </c>
      <c r="I1494" s="56" t="s">
        <v>59</v>
      </c>
      <c r="J1494" s="56" t="s">
        <v>64</v>
      </c>
      <c r="K1494" s="56">
        <v>5.0999999999999996</v>
      </c>
      <c r="L1494" s="56" t="s">
        <v>52</v>
      </c>
      <c r="M1494" s="56">
        <v>6.5</v>
      </c>
      <c r="N1494" s="56" t="s">
        <v>52</v>
      </c>
      <c r="O1494" s="56">
        <v>19.5</v>
      </c>
      <c r="P1494" s="56" t="s">
        <v>53</v>
      </c>
      <c r="Q1494" s="56">
        <v>13</v>
      </c>
      <c r="R1494" s="56" t="s">
        <v>53</v>
      </c>
      <c r="S1494" s="56">
        <v>5.8</v>
      </c>
      <c r="T1494" s="56" t="s">
        <v>53</v>
      </c>
      <c r="U1494" s="56">
        <v>7.9</v>
      </c>
      <c r="V1494" s="56" t="s">
        <v>53</v>
      </c>
      <c r="W1494" s="56">
        <v>6.1</v>
      </c>
      <c r="X1494" s="56" t="s">
        <v>53</v>
      </c>
      <c r="Y1494" s="56">
        <v>10.1</v>
      </c>
      <c r="Z1494" s="56" t="s">
        <v>53</v>
      </c>
      <c r="AA1494" s="56">
        <v>12.7</v>
      </c>
      <c r="AB1494" s="56" t="s">
        <v>53</v>
      </c>
      <c r="AC1494" s="56">
        <v>21.9</v>
      </c>
      <c r="AD1494" s="56" t="s">
        <v>53</v>
      </c>
      <c r="AF1494" s="56">
        <v>701</v>
      </c>
      <c r="AG1494" s="56" t="s">
        <v>2148</v>
      </c>
      <c r="AH1494" s="56">
        <v>701</v>
      </c>
      <c r="AI1494" s="56" t="s">
        <v>2148</v>
      </c>
      <c r="AJ1494" s="56">
        <v>801</v>
      </c>
      <c r="AK1494" s="56" t="s">
        <v>2148</v>
      </c>
      <c r="AL1494" s="56">
        <v>801</v>
      </c>
      <c r="AM1494" s="56" t="s">
        <v>2148</v>
      </c>
      <c r="AN1494" s="56">
        <v>801</v>
      </c>
      <c r="AO1494" s="56" t="s">
        <v>2148</v>
      </c>
      <c r="AP1494" s="56">
        <v>801</v>
      </c>
      <c r="AQ1494" s="56" t="s">
        <v>2148</v>
      </c>
      <c r="AR1494" s="56">
        <v>801</v>
      </c>
      <c r="AS1494" s="56" t="s">
        <v>2148</v>
      </c>
      <c r="AT1494" s="56">
        <v>801</v>
      </c>
      <c r="AU1494" s="56" t="s">
        <v>2148</v>
      </c>
      <c r="AV1494" s="56">
        <v>801</v>
      </c>
      <c r="AW1494" s="56" t="s">
        <v>2148</v>
      </c>
      <c r="AX1494" s="56">
        <v>801</v>
      </c>
      <c r="AY1494" s="56" t="s">
        <v>2148</v>
      </c>
      <c r="AZ1494" s="56">
        <v>1401</v>
      </c>
      <c r="BA1494" s="56" t="s">
        <v>2148</v>
      </c>
      <c r="BB1494" s="56">
        <v>1300.5</v>
      </c>
    </row>
    <row r="1495" spans="1:55" ht="16" x14ac:dyDescent="0.2">
      <c r="A1495" s="56">
        <v>1494</v>
      </c>
      <c r="B1495" s="56" t="s">
        <v>55</v>
      </c>
      <c r="D1495" s="56" t="s">
        <v>274</v>
      </c>
      <c r="E1495" s="56" t="s">
        <v>275</v>
      </c>
      <c r="F1495" s="56" t="s">
        <v>76</v>
      </c>
      <c r="G1495" s="56" t="s">
        <v>58</v>
      </c>
      <c r="H1495" s="56" t="s">
        <v>88</v>
      </c>
      <c r="I1495" s="56" t="s">
        <v>50</v>
      </c>
      <c r="J1495" s="56" t="s">
        <v>64</v>
      </c>
      <c r="K1495" s="56">
        <v>6</v>
      </c>
      <c r="L1495" s="56" t="s">
        <v>52</v>
      </c>
      <c r="M1495" s="56">
        <v>8</v>
      </c>
      <c r="N1495" s="56" t="s">
        <v>52</v>
      </c>
      <c r="O1495" s="56">
        <v>5.3</v>
      </c>
      <c r="P1495" s="56" t="s">
        <v>53</v>
      </c>
      <c r="Q1495" s="56">
        <v>15.6</v>
      </c>
      <c r="R1495" s="56">
        <v>791</v>
      </c>
      <c r="U1495" s="56">
        <v>1</v>
      </c>
      <c r="V1495" s="56" t="s">
        <v>53</v>
      </c>
      <c r="W1495" s="56">
        <v>1</v>
      </c>
      <c r="X1495" s="56" t="s">
        <v>53</v>
      </c>
      <c r="Y1495" s="56">
        <v>13.2</v>
      </c>
      <c r="Z1495" s="56" t="s">
        <v>53</v>
      </c>
      <c r="AA1495" s="56">
        <v>13.1</v>
      </c>
      <c r="AB1495" s="56" t="s">
        <v>53</v>
      </c>
      <c r="AC1495" s="56">
        <v>24.9</v>
      </c>
      <c r="AD1495" s="56" t="s">
        <v>53</v>
      </c>
      <c r="AF1495" s="56">
        <v>701</v>
      </c>
      <c r="AG1495" s="56" t="s">
        <v>2148</v>
      </c>
      <c r="AH1495" s="56">
        <v>701</v>
      </c>
      <c r="AI1495" s="56" t="s">
        <v>2148</v>
      </c>
      <c r="AJ1495" s="56">
        <v>801</v>
      </c>
      <c r="AK1495" s="56" t="s">
        <v>2148</v>
      </c>
      <c r="AL1495" s="56">
        <v>791</v>
      </c>
      <c r="AP1495" s="56">
        <v>801</v>
      </c>
      <c r="AQ1495" s="56" t="s">
        <v>2148</v>
      </c>
      <c r="AR1495" s="56">
        <v>801</v>
      </c>
      <c r="AS1495" s="56" t="s">
        <v>2148</v>
      </c>
      <c r="AT1495" s="56">
        <v>801</v>
      </c>
      <c r="AU1495" s="56" t="s">
        <v>2148</v>
      </c>
      <c r="AV1495" s="56">
        <v>801</v>
      </c>
      <c r="AW1495" s="56" t="s">
        <v>2148</v>
      </c>
      <c r="AX1495" s="56">
        <v>801</v>
      </c>
      <c r="AY1495" s="56" t="s">
        <v>2148</v>
      </c>
      <c r="AZ1495" s="56">
        <v>1401</v>
      </c>
      <c r="BA1495" s="56" t="s">
        <v>2148</v>
      </c>
    </row>
    <row r="1496" spans="1:55" ht="16" x14ac:dyDescent="0.2">
      <c r="A1496" s="56">
        <v>1495</v>
      </c>
      <c r="B1496" s="56" t="s">
        <v>55</v>
      </c>
      <c r="C1496" s="56" t="s">
        <v>55</v>
      </c>
      <c r="D1496" s="56" t="s">
        <v>459</v>
      </c>
      <c r="E1496" s="56" t="s">
        <v>223</v>
      </c>
      <c r="F1496" s="56" t="s">
        <v>69</v>
      </c>
      <c r="G1496" s="56" t="s">
        <v>77</v>
      </c>
      <c r="H1496" s="56" t="s">
        <v>82</v>
      </c>
      <c r="I1496" s="56" t="s">
        <v>63</v>
      </c>
      <c r="J1496" s="56" t="s">
        <v>64</v>
      </c>
      <c r="K1496" s="56">
        <v>7.5</v>
      </c>
      <c r="L1496" s="56" t="s">
        <v>52</v>
      </c>
      <c r="M1496" s="56">
        <v>4.2</v>
      </c>
      <c r="N1496" s="56" t="s">
        <v>52</v>
      </c>
      <c r="O1496" s="56">
        <v>6.5</v>
      </c>
      <c r="P1496" s="56" t="s">
        <v>53</v>
      </c>
      <c r="Q1496" s="56">
        <v>4</v>
      </c>
      <c r="R1496" s="56" t="s">
        <v>53</v>
      </c>
      <c r="S1496" s="56">
        <v>1.7</v>
      </c>
      <c r="T1496" s="56" t="s">
        <v>53</v>
      </c>
      <c r="U1496" s="56">
        <v>9.4</v>
      </c>
      <c r="V1496" s="56" t="s">
        <v>53</v>
      </c>
      <c r="W1496" s="56">
        <v>13.8</v>
      </c>
      <c r="X1496" s="56" t="s">
        <v>53</v>
      </c>
      <c r="Y1496" s="56">
        <v>38.799999999999997</v>
      </c>
      <c r="Z1496" s="56" t="s">
        <v>53</v>
      </c>
      <c r="AA1496" s="56">
        <v>9</v>
      </c>
      <c r="AB1496" s="56" t="s">
        <v>53</v>
      </c>
      <c r="AC1496" s="56">
        <v>41.8</v>
      </c>
      <c r="AD1496" s="56" t="s">
        <v>53</v>
      </c>
      <c r="AF1496" s="56">
        <v>701</v>
      </c>
      <c r="AG1496" s="56" t="s">
        <v>2148</v>
      </c>
      <c r="AH1496" s="56">
        <v>701</v>
      </c>
      <c r="AI1496" s="56" t="s">
        <v>2148</v>
      </c>
      <c r="AJ1496" s="56">
        <v>801</v>
      </c>
      <c r="AK1496" s="56" t="s">
        <v>2148</v>
      </c>
      <c r="AL1496" s="56">
        <v>801</v>
      </c>
      <c r="AM1496" s="56" t="s">
        <v>2148</v>
      </c>
      <c r="AN1496" s="56">
        <v>801</v>
      </c>
      <c r="AO1496" s="56" t="s">
        <v>2148</v>
      </c>
      <c r="AP1496" s="56">
        <v>801</v>
      </c>
      <c r="AQ1496" s="56" t="s">
        <v>2148</v>
      </c>
      <c r="AR1496" s="56">
        <v>801</v>
      </c>
      <c r="AS1496" s="56" t="s">
        <v>2148</v>
      </c>
      <c r="AT1496" s="56">
        <v>801</v>
      </c>
      <c r="AU1496" s="56" t="s">
        <v>2148</v>
      </c>
      <c r="AV1496" s="56">
        <v>801</v>
      </c>
      <c r="AW1496" s="56" t="s">
        <v>2148</v>
      </c>
      <c r="AX1496" s="56">
        <v>801</v>
      </c>
      <c r="AY1496" s="56" t="s">
        <v>2148</v>
      </c>
      <c r="AZ1496" s="56">
        <v>1401</v>
      </c>
      <c r="BA1496" s="56" t="s">
        <v>2148</v>
      </c>
      <c r="BB1496" s="56">
        <v>1401</v>
      </c>
      <c r="BC1496" s="56" t="s">
        <v>2148</v>
      </c>
    </row>
    <row r="1497" spans="1:55" ht="16" x14ac:dyDescent="0.2">
      <c r="A1497" s="56">
        <v>1496</v>
      </c>
      <c r="B1497" s="56" t="s">
        <v>55</v>
      </c>
      <c r="C1497" s="56" t="s">
        <v>56</v>
      </c>
      <c r="D1497" s="56" t="s">
        <v>522</v>
      </c>
      <c r="E1497" s="56" t="s">
        <v>275</v>
      </c>
      <c r="F1497" s="56" t="s">
        <v>76</v>
      </c>
      <c r="G1497" s="56" t="s">
        <v>77</v>
      </c>
      <c r="H1497" s="56" t="s">
        <v>49</v>
      </c>
      <c r="I1497" s="56" t="s">
        <v>59</v>
      </c>
      <c r="J1497" s="56" t="s">
        <v>64</v>
      </c>
      <c r="K1497" s="56">
        <v>8</v>
      </c>
      <c r="L1497" s="56" t="s">
        <v>52</v>
      </c>
      <c r="M1497" s="56">
        <v>12.2</v>
      </c>
      <c r="N1497" s="56" t="s">
        <v>52</v>
      </c>
      <c r="O1497" s="56">
        <v>5.7</v>
      </c>
      <c r="P1497" s="56" t="s">
        <v>53</v>
      </c>
      <c r="Q1497" s="56">
        <v>7</v>
      </c>
      <c r="R1497" s="56" t="s">
        <v>53</v>
      </c>
      <c r="U1497" s="56">
        <v>1.3</v>
      </c>
      <c r="V1497" s="56" t="s">
        <v>53</v>
      </c>
      <c r="W1497" s="56">
        <v>5.7</v>
      </c>
      <c r="X1497" s="56" t="s">
        <v>53</v>
      </c>
      <c r="Y1497" s="56">
        <v>27.8</v>
      </c>
      <c r="Z1497" s="56" t="s">
        <v>53</v>
      </c>
      <c r="AA1497" s="56">
        <v>22.8</v>
      </c>
      <c r="AB1497" s="56">
        <v>674</v>
      </c>
      <c r="AC1497" s="56">
        <v>27.4</v>
      </c>
      <c r="AD1497" s="56" t="s">
        <v>53</v>
      </c>
      <c r="AF1497" s="56">
        <v>701</v>
      </c>
      <c r="AG1497" s="56" t="s">
        <v>2148</v>
      </c>
      <c r="AH1497" s="56">
        <v>701</v>
      </c>
      <c r="AI1497" s="56" t="s">
        <v>2148</v>
      </c>
      <c r="AJ1497" s="56">
        <v>801</v>
      </c>
      <c r="AK1497" s="56" t="s">
        <v>2148</v>
      </c>
      <c r="AL1497" s="56">
        <v>801</v>
      </c>
      <c r="AM1497" s="56" t="s">
        <v>2148</v>
      </c>
      <c r="AP1497" s="56">
        <v>801</v>
      </c>
      <c r="AQ1497" s="56" t="s">
        <v>2148</v>
      </c>
      <c r="AR1497" s="56">
        <v>801</v>
      </c>
      <c r="AS1497" s="56" t="s">
        <v>2148</v>
      </c>
      <c r="AT1497" s="56">
        <v>801</v>
      </c>
      <c r="AU1497" s="56" t="s">
        <v>2148</v>
      </c>
      <c r="AV1497" s="56">
        <v>674</v>
      </c>
      <c r="AX1497" s="56">
        <v>801</v>
      </c>
      <c r="AY1497" s="56" t="s">
        <v>2148</v>
      </c>
      <c r="AZ1497" s="56">
        <v>1401</v>
      </c>
      <c r="BA1497" s="56" t="s">
        <v>2148</v>
      </c>
      <c r="BB1497" s="56">
        <v>1300.5</v>
      </c>
    </row>
    <row r="1498" spans="1:55" ht="16" x14ac:dyDescent="0.2">
      <c r="A1498" s="56">
        <v>1497</v>
      </c>
      <c r="B1498" s="56" t="s">
        <v>55</v>
      </c>
      <c r="C1498" s="56" t="s">
        <v>56</v>
      </c>
      <c r="D1498" s="56" t="s">
        <v>57</v>
      </c>
      <c r="E1498" s="56" t="s">
        <v>46</v>
      </c>
      <c r="F1498" s="56" t="s">
        <v>47</v>
      </c>
      <c r="G1498" s="56" t="s">
        <v>58</v>
      </c>
      <c r="H1498" s="56" t="s">
        <v>49</v>
      </c>
      <c r="I1498" s="56" t="s">
        <v>59</v>
      </c>
      <c r="J1498" s="56" t="s">
        <v>51</v>
      </c>
      <c r="K1498" s="56">
        <v>1.8</v>
      </c>
      <c r="L1498" s="56" t="s">
        <v>52</v>
      </c>
      <c r="M1498" s="56">
        <v>7.2</v>
      </c>
      <c r="N1498" s="56" t="s">
        <v>52</v>
      </c>
      <c r="O1498" s="56">
        <v>40.1</v>
      </c>
      <c r="P1498" s="56">
        <v>503</v>
      </c>
      <c r="Q1498" s="56">
        <v>4.8</v>
      </c>
      <c r="R1498" s="56" t="s">
        <v>53</v>
      </c>
      <c r="S1498" s="56">
        <v>3.5</v>
      </c>
      <c r="T1498" s="56" t="s">
        <v>53</v>
      </c>
      <c r="U1498" s="56">
        <v>21</v>
      </c>
      <c r="V1498" s="56">
        <v>711</v>
      </c>
      <c r="W1498" s="56">
        <v>15.8</v>
      </c>
      <c r="X1498" s="56" t="s">
        <v>53</v>
      </c>
      <c r="Y1498" s="56">
        <v>9.6</v>
      </c>
      <c r="Z1498" s="56" t="s">
        <v>53</v>
      </c>
      <c r="AA1498" s="56">
        <v>13</v>
      </c>
      <c r="AB1498" s="56" t="s">
        <v>53</v>
      </c>
      <c r="AC1498" s="56">
        <v>9.9</v>
      </c>
      <c r="AD1498" s="56" t="s">
        <v>53</v>
      </c>
      <c r="AF1498" s="56">
        <v>701</v>
      </c>
      <c r="AG1498" s="56" t="s">
        <v>2148</v>
      </c>
      <c r="AH1498" s="56">
        <v>701</v>
      </c>
      <c r="AI1498" s="56" t="s">
        <v>2148</v>
      </c>
      <c r="AJ1498" s="56">
        <v>503</v>
      </c>
      <c r="AL1498" s="56">
        <v>801</v>
      </c>
      <c r="AM1498" s="56" t="s">
        <v>2148</v>
      </c>
      <c r="AN1498" s="56">
        <v>801</v>
      </c>
      <c r="AO1498" s="56" t="s">
        <v>2148</v>
      </c>
      <c r="AP1498" s="56">
        <v>711</v>
      </c>
      <c r="AR1498" s="56">
        <v>801</v>
      </c>
      <c r="AS1498" s="56" t="s">
        <v>2148</v>
      </c>
      <c r="AT1498" s="56">
        <v>801</v>
      </c>
      <c r="AU1498" s="56" t="s">
        <v>2148</v>
      </c>
      <c r="AV1498" s="56">
        <v>801</v>
      </c>
      <c r="AW1498" s="56" t="s">
        <v>2148</v>
      </c>
      <c r="AX1498" s="56">
        <v>801</v>
      </c>
      <c r="AY1498" s="56" t="s">
        <v>2148</v>
      </c>
      <c r="AZ1498" s="56">
        <v>1401</v>
      </c>
      <c r="BA1498" s="56" t="s">
        <v>2148</v>
      </c>
      <c r="BB1498" s="56">
        <v>1300.5</v>
      </c>
    </row>
    <row r="1499" spans="1:55" ht="16" x14ac:dyDescent="0.2">
      <c r="A1499" s="56">
        <v>1498</v>
      </c>
      <c r="B1499" s="56" t="s">
        <v>55</v>
      </c>
      <c r="D1499" s="56" t="s">
        <v>374</v>
      </c>
      <c r="E1499" s="56" t="s">
        <v>375</v>
      </c>
      <c r="F1499" s="56" t="s">
        <v>170</v>
      </c>
      <c r="G1499" s="56" t="s">
        <v>84</v>
      </c>
      <c r="H1499" s="56" t="s">
        <v>82</v>
      </c>
      <c r="I1499" s="56" t="s">
        <v>63</v>
      </c>
      <c r="J1499" s="56" t="s">
        <v>64</v>
      </c>
      <c r="K1499" s="56">
        <v>6.8</v>
      </c>
      <c r="L1499" s="56" t="s">
        <v>52</v>
      </c>
      <c r="M1499" s="56">
        <v>12.8</v>
      </c>
      <c r="N1499" s="56" t="s">
        <v>52</v>
      </c>
      <c r="O1499" s="56">
        <v>8.6</v>
      </c>
      <c r="P1499" s="56" t="s">
        <v>53</v>
      </c>
      <c r="Q1499" s="56">
        <v>1.3</v>
      </c>
      <c r="R1499" s="56" t="s">
        <v>53</v>
      </c>
      <c r="S1499" s="56">
        <v>1.2</v>
      </c>
      <c r="T1499" s="56" t="s">
        <v>53</v>
      </c>
      <c r="U1499" s="56">
        <v>3.4</v>
      </c>
      <c r="V1499" s="56" t="s">
        <v>53</v>
      </c>
      <c r="W1499" s="56">
        <v>7.6</v>
      </c>
      <c r="X1499" s="56" t="s">
        <v>53</v>
      </c>
      <c r="Y1499" s="56">
        <v>30.6</v>
      </c>
      <c r="Z1499" s="56" t="s">
        <v>53</v>
      </c>
      <c r="AA1499" s="56">
        <v>28.7</v>
      </c>
      <c r="AB1499" s="56">
        <v>582</v>
      </c>
      <c r="AC1499" s="56">
        <v>11.2</v>
      </c>
      <c r="AD1499" s="56" t="s">
        <v>53</v>
      </c>
      <c r="AF1499" s="56">
        <v>701</v>
      </c>
      <c r="AG1499" s="56" t="s">
        <v>2148</v>
      </c>
      <c r="AH1499" s="56">
        <v>701</v>
      </c>
      <c r="AI1499" s="56" t="s">
        <v>2148</v>
      </c>
      <c r="AJ1499" s="56">
        <v>801</v>
      </c>
      <c r="AK1499" s="56" t="s">
        <v>2148</v>
      </c>
      <c r="AL1499" s="56">
        <v>801</v>
      </c>
      <c r="AM1499" s="56" t="s">
        <v>2148</v>
      </c>
      <c r="AN1499" s="56">
        <v>801</v>
      </c>
      <c r="AO1499" s="56" t="s">
        <v>2148</v>
      </c>
      <c r="AP1499" s="56">
        <v>801</v>
      </c>
      <c r="AQ1499" s="56" t="s">
        <v>2148</v>
      </c>
      <c r="AR1499" s="56">
        <v>801</v>
      </c>
      <c r="AS1499" s="56" t="s">
        <v>2148</v>
      </c>
      <c r="AT1499" s="56">
        <v>801</v>
      </c>
      <c r="AU1499" s="56" t="s">
        <v>2148</v>
      </c>
      <c r="AV1499" s="56">
        <v>582</v>
      </c>
      <c r="AX1499" s="56">
        <v>801</v>
      </c>
      <c r="AY1499" s="56" t="s">
        <v>2148</v>
      </c>
      <c r="AZ1499" s="56">
        <v>1401</v>
      </c>
      <c r="BA1499" s="56" t="s">
        <v>2148</v>
      </c>
    </row>
    <row r="1500" spans="1:55" ht="16" x14ac:dyDescent="0.2">
      <c r="A1500" s="56">
        <v>1499</v>
      </c>
      <c r="B1500" s="56" t="s">
        <v>55</v>
      </c>
      <c r="C1500" s="56" t="s">
        <v>56</v>
      </c>
      <c r="D1500" s="56" t="s">
        <v>429</v>
      </c>
      <c r="E1500" s="56" t="s">
        <v>209</v>
      </c>
      <c r="F1500" s="56" t="s">
        <v>69</v>
      </c>
      <c r="G1500" s="56" t="s">
        <v>58</v>
      </c>
      <c r="H1500" s="56" t="s">
        <v>49</v>
      </c>
      <c r="I1500" s="56" t="s">
        <v>50</v>
      </c>
      <c r="J1500" s="56" t="s">
        <v>64</v>
      </c>
      <c r="K1500" s="56">
        <v>7.2</v>
      </c>
      <c r="L1500" s="56" t="s">
        <v>52</v>
      </c>
      <c r="M1500" s="56">
        <v>5.3</v>
      </c>
      <c r="N1500" s="56" t="s">
        <v>52</v>
      </c>
      <c r="O1500" s="56">
        <v>12.5</v>
      </c>
      <c r="P1500" s="56" t="s">
        <v>53</v>
      </c>
      <c r="Q1500" s="56">
        <v>7.9</v>
      </c>
      <c r="R1500" s="56" t="s">
        <v>53</v>
      </c>
      <c r="U1500" s="56">
        <v>6.2</v>
      </c>
      <c r="V1500" s="56" t="s">
        <v>53</v>
      </c>
      <c r="W1500" s="56">
        <v>4.8</v>
      </c>
      <c r="X1500" s="56" t="s">
        <v>53</v>
      </c>
      <c r="Y1500" s="56">
        <v>40.9</v>
      </c>
      <c r="Z1500" s="56" t="s">
        <v>53</v>
      </c>
      <c r="AA1500" s="56">
        <v>15.5</v>
      </c>
      <c r="AB1500" s="56" t="s">
        <v>53</v>
      </c>
      <c r="AC1500" s="56">
        <v>19.5</v>
      </c>
      <c r="AD1500" s="56" t="s">
        <v>53</v>
      </c>
      <c r="AF1500" s="56">
        <v>701</v>
      </c>
      <c r="AG1500" s="56" t="s">
        <v>2148</v>
      </c>
      <c r="AH1500" s="56">
        <v>701</v>
      </c>
      <c r="AI1500" s="56" t="s">
        <v>2148</v>
      </c>
      <c r="AJ1500" s="56">
        <v>801</v>
      </c>
      <c r="AK1500" s="56" t="s">
        <v>2148</v>
      </c>
      <c r="AL1500" s="56">
        <v>801</v>
      </c>
      <c r="AM1500" s="56" t="s">
        <v>2148</v>
      </c>
      <c r="AP1500" s="56">
        <v>801</v>
      </c>
      <c r="AQ1500" s="56" t="s">
        <v>2148</v>
      </c>
      <c r="AR1500" s="56">
        <v>801</v>
      </c>
      <c r="AS1500" s="56" t="s">
        <v>2148</v>
      </c>
      <c r="AT1500" s="56">
        <v>801</v>
      </c>
      <c r="AU1500" s="56" t="s">
        <v>2148</v>
      </c>
      <c r="AV1500" s="56">
        <v>801</v>
      </c>
      <c r="AW1500" s="56" t="s">
        <v>2148</v>
      </c>
      <c r="AX1500" s="56">
        <v>801</v>
      </c>
      <c r="AY1500" s="56" t="s">
        <v>2148</v>
      </c>
      <c r="AZ1500" s="56">
        <v>1401</v>
      </c>
      <c r="BA1500" s="56" t="s">
        <v>2148</v>
      </c>
      <c r="BB1500" s="56">
        <v>1300.5</v>
      </c>
    </row>
    <row r="1501" spans="1:55" ht="16" x14ac:dyDescent="0.2">
      <c r="A1501" s="56">
        <v>1500</v>
      </c>
      <c r="B1501" s="56" t="s">
        <v>55</v>
      </c>
      <c r="C1501" s="56" t="s">
        <v>56</v>
      </c>
      <c r="D1501" s="56" t="s">
        <v>239</v>
      </c>
      <c r="E1501" s="56" t="s">
        <v>68</v>
      </c>
      <c r="F1501" s="56" t="s">
        <v>69</v>
      </c>
      <c r="G1501" s="56" t="s">
        <v>77</v>
      </c>
      <c r="H1501" s="56" t="s">
        <v>49</v>
      </c>
      <c r="I1501" s="56" t="s">
        <v>59</v>
      </c>
      <c r="J1501" s="56" t="s">
        <v>64</v>
      </c>
      <c r="K1501" s="56">
        <v>5.7</v>
      </c>
      <c r="L1501" s="56" t="s">
        <v>52</v>
      </c>
      <c r="M1501" s="56">
        <v>4.7</v>
      </c>
      <c r="N1501" s="56" t="s">
        <v>52</v>
      </c>
      <c r="O1501" s="56">
        <v>31.3</v>
      </c>
      <c r="P1501" s="56">
        <v>610</v>
      </c>
      <c r="Q1501" s="56">
        <v>1.6</v>
      </c>
      <c r="R1501" s="56" t="s">
        <v>53</v>
      </c>
      <c r="S1501" s="56">
        <v>3.7</v>
      </c>
      <c r="T1501" s="56" t="s">
        <v>53</v>
      </c>
      <c r="U1501" s="56">
        <v>34.5</v>
      </c>
      <c r="V1501" s="56">
        <v>546</v>
      </c>
      <c r="W1501" s="56">
        <v>40.200000000000003</v>
      </c>
      <c r="X1501" s="56">
        <v>502</v>
      </c>
      <c r="Y1501" s="56">
        <v>12.2</v>
      </c>
      <c r="Z1501" s="56" t="s">
        <v>53</v>
      </c>
      <c r="AA1501" s="56">
        <v>3.5</v>
      </c>
      <c r="AB1501" s="56" t="s">
        <v>53</v>
      </c>
      <c r="AC1501" s="56">
        <v>20.399999999999999</v>
      </c>
      <c r="AD1501" s="56" t="s">
        <v>53</v>
      </c>
      <c r="AF1501" s="56">
        <v>701</v>
      </c>
      <c r="AG1501" s="56" t="s">
        <v>2148</v>
      </c>
      <c r="AH1501" s="56">
        <v>701</v>
      </c>
      <c r="AI1501" s="56" t="s">
        <v>2148</v>
      </c>
      <c r="AJ1501" s="56">
        <v>610</v>
      </c>
      <c r="AL1501" s="56">
        <v>801</v>
      </c>
      <c r="AM1501" s="56" t="s">
        <v>2148</v>
      </c>
      <c r="AN1501" s="56">
        <v>801</v>
      </c>
      <c r="AO1501" s="56" t="s">
        <v>2148</v>
      </c>
      <c r="AP1501" s="56">
        <v>546</v>
      </c>
      <c r="AR1501" s="56">
        <v>502</v>
      </c>
      <c r="AT1501" s="56">
        <v>801</v>
      </c>
      <c r="AU1501" s="56" t="s">
        <v>2148</v>
      </c>
      <c r="AV1501" s="56">
        <v>801</v>
      </c>
      <c r="AW1501" s="56" t="s">
        <v>2148</v>
      </c>
      <c r="AX1501" s="56">
        <v>801</v>
      </c>
      <c r="AY1501" s="56" t="s">
        <v>2148</v>
      </c>
      <c r="AZ1501" s="56">
        <v>1401</v>
      </c>
      <c r="BA1501" s="56" t="s">
        <v>2148</v>
      </c>
      <c r="BB1501" s="56">
        <v>1300.5</v>
      </c>
    </row>
    <row r="1502" spans="1:55" ht="16" x14ac:dyDescent="0.2">
      <c r="A1502" s="56">
        <v>1501</v>
      </c>
      <c r="B1502" s="56" t="s">
        <v>55</v>
      </c>
      <c r="D1502" s="56" t="s">
        <v>545</v>
      </c>
      <c r="E1502" s="56" t="s">
        <v>546</v>
      </c>
      <c r="F1502" s="56" t="s">
        <v>76</v>
      </c>
      <c r="G1502" s="56" t="s">
        <v>77</v>
      </c>
      <c r="H1502" s="56" t="s">
        <v>82</v>
      </c>
      <c r="I1502" s="56" t="s">
        <v>63</v>
      </c>
      <c r="J1502" s="56" t="s">
        <v>64</v>
      </c>
      <c r="K1502" s="56">
        <v>8.3000000000000007</v>
      </c>
      <c r="L1502" s="56" t="s">
        <v>52</v>
      </c>
      <c r="M1502" s="56">
        <v>2.7</v>
      </c>
      <c r="N1502" s="56" t="s">
        <v>52</v>
      </c>
      <c r="O1502" s="56">
        <v>12.5</v>
      </c>
      <c r="P1502" s="56" t="s">
        <v>53</v>
      </c>
      <c r="Q1502" s="56">
        <v>5.6</v>
      </c>
      <c r="R1502" s="56" t="s">
        <v>53</v>
      </c>
      <c r="S1502" s="56">
        <v>13.9</v>
      </c>
      <c r="T1502" s="56" t="s">
        <v>53</v>
      </c>
      <c r="U1502" s="56">
        <v>3</v>
      </c>
      <c r="V1502" s="56" t="s">
        <v>53</v>
      </c>
      <c r="W1502" s="56">
        <v>7.4</v>
      </c>
      <c r="X1502" s="56" t="s">
        <v>53</v>
      </c>
      <c r="Y1502" s="56">
        <v>31.5</v>
      </c>
      <c r="Z1502" s="56" t="s">
        <v>53</v>
      </c>
      <c r="AA1502" s="56">
        <v>3.2</v>
      </c>
      <c r="AB1502" s="56" t="s">
        <v>53</v>
      </c>
      <c r="AC1502" s="56">
        <v>43</v>
      </c>
      <c r="AD1502" s="56" t="s">
        <v>53</v>
      </c>
      <c r="AF1502" s="56">
        <v>701</v>
      </c>
      <c r="AG1502" s="56" t="s">
        <v>2148</v>
      </c>
      <c r="AH1502" s="56">
        <v>701</v>
      </c>
      <c r="AI1502" s="56" t="s">
        <v>2148</v>
      </c>
      <c r="AJ1502" s="56">
        <v>801</v>
      </c>
      <c r="AK1502" s="56" t="s">
        <v>2148</v>
      </c>
      <c r="AL1502" s="56">
        <v>801</v>
      </c>
      <c r="AM1502" s="56" t="s">
        <v>2148</v>
      </c>
      <c r="AN1502" s="56">
        <v>801</v>
      </c>
      <c r="AO1502" s="56" t="s">
        <v>2148</v>
      </c>
      <c r="AP1502" s="56">
        <v>801</v>
      </c>
      <c r="AQ1502" s="56" t="s">
        <v>2148</v>
      </c>
      <c r="AR1502" s="56">
        <v>801</v>
      </c>
      <c r="AS1502" s="56" t="s">
        <v>2148</v>
      </c>
      <c r="AT1502" s="56">
        <v>801</v>
      </c>
      <c r="AU1502" s="56" t="s">
        <v>2148</v>
      </c>
      <c r="AV1502" s="56">
        <v>801</v>
      </c>
      <c r="AW1502" s="56" t="s">
        <v>2148</v>
      </c>
      <c r="AX1502" s="56">
        <v>801</v>
      </c>
      <c r="AY1502" s="56" t="s">
        <v>2148</v>
      </c>
      <c r="AZ1502" s="56">
        <v>1401</v>
      </c>
      <c r="BA1502" s="56" t="s">
        <v>2148</v>
      </c>
    </row>
    <row r="1503" spans="1:55" ht="16" x14ac:dyDescent="0.2">
      <c r="A1503" s="56">
        <v>1502</v>
      </c>
      <c r="B1503" s="56" t="s">
        <v>55</v>
      </c>
      <c r="C1503" s="56" t="s">
        <v>56</v>
      </c>
      <c r="D1503" s="56" t="s">
        <v>155</v>
      </c>
      <c r="E1503" s="56" t="s">
        <v>91</v>
      </c>
      <c r="F1503" s="56" t="s">
        <v>76</v>
      </c>
      <c r="G1503" s="56" t="s">
        <v>58</v>
      </c>
      <c r="H1503" s="56" t="s">
        <v>82</v>
      </c>
      <c r="I1503" s="56" t="s">
        <v>59</v>
      </c>
      <c r="J1503" s="56" t="s">
        <v>64</v>
      </c>
      <c r="K1503" s="56">
        <v>4.4000000000000004</v>
      </c>
      <c r="L1503" s="56" t="s">
        <v>52</v>
      </c>
      <c r="M1503" s="56">
        <v>2.9</v>
      </c>
      <c r="N1503" s="56" t="s">
        <v>52</v>
      </c>
      <c r="O1503" s="56">
        <v>46.1</v>
      </c>
      <c r="P1503" s="56">
        <v>425</v>
      </c>
      <c r="Q1503" s="56">
        <v>8.1999999999999993</v>
      </c>
      <c r="R1503" s="56" t="s">
        <v>53</v>
      </c>
      <c r="S1503" s="56">
        <v>8</v>
      </c>
      <c r="T1503" s="56" t="s">
        <v>53</v>
      </c>
      <c r="U1503" s="56">
        <v>4.5</v>
      </c>
      <c r="V1503" s="56" t="s">
        <v>53</v>
      </c>
      <c r="W1503" s="56">
        <v>8.9</v>
      </c>
      <c r="X1503" s="56" t="s">
        <v>53</v>
      </c>
      <c r="Y1503" s="56">
        <v>15.4</v>
      </c>
      <c r="Z1503" s="56" t="s">
        <v>53</v>
      </c>
      <c r="AA1503" s="56">
        <v>1.7</v>
      </c>
      <c r="AB1503" s="56" t="s">
        <v>53</v>
      </c>
      <c r="AC1503" s="56">
        <v>22.5</v>
      </c>
      <c r="AD1503" s="56" t="s">
        <v>53</v>
      </c>
      <c r="AF1503" s="56">
        <v>701</v>
      </c>
      <c r="AG1503" s="56" t="s">
        <v>2148</v>
      </c>
      <c r="AH1503" s="56">
        <v>701</v>
      </c>
      <c r="AI1503" s="56" t="s">
        <v>2148</v>
      </c>
      <c r="AJ1503" s="56">
        <v>425</v>
      </c>
      <c r="AL1503" s="56">
        <v>801</v>
      </c>
      <c r="AM1503" s="56" t="s">
        <v>2148</v>
      </c>
      <c r="AN1503" s="56">
        <v>801</v>
      </c>
      <c r="AO1503" s="56" t="s">
        <v>2148</v>
      </c>
      <c r="AP1503" s="56">
        <v>801</v>
      </c>
      <c r="AQ1503" s="56" t="s">
        <v>2148</v>
      </c>
      <c r="AR1503" s="56">
        <v>801</v>
      </c>
      <c r="AS1503" s="56" t="s">
        <v>2148</v>
      </c>
      <c r="AT1503" s="56">
        <v>801</v>
      </c>
      <c r="AU1503" s="56" t="s">
        <v>2148</v>
      </c>
      <c r="AV1503" s="56">
        <v>801</v>
      </c>
      <c r="AW1503" s="56" t="s">
        <v>2148</v>
      </c>
      <c r="AX1503" s="56">
        <v>801</v>
      </c>
      <c r="AY1503" s="56" t="s">
        <v>2148</v>
      </c>
      <c r="AZ1503" s="56">
        <v>1401</v>
      </c>
      <c r="BA1503" s="56" t="s">
        <v>2148</v>
      </c>
      <c r="BB1503" s="56">
        <v>1300.5</v>
      </c>
    </row>
    <row r="1504" spans="1:55" ht="16" x14ac:dyDescent="0.2">
      <c r="A1504" s="56">
        <v>1503</v>
      </c>
      <c r="B1504" s="56" t="s">
        <v>55</v>
      </c>
      <c r="C1504" s="56" t="s">
        <v>56</v>
      </c>
      <c r="D1504" s="56" t="s">
        <v>344</v>
      </c>
      <c r="E1504" s="56" t="s">
        <v>96</v>
      </c>
      <c r="F1504" s="56" t="s">
        <v>76</v>
      </c>
      <c r="G1504" s="56" t="s">
        <v>58</v>
      </c>
      <c r="H1504" s="56" t="s">
        <v>88</v>
      </c>
      <c r="I1504" s="56" t="s">
        <v>63</v>
      </c>
      <c r="J1504" s="56" t="s">
        <v>103</v>
      </c>
      <c r="K1504" s="56">
        <v>6.5</v>
      </c>
      <c r="L1504" s="56" t="s">
        <v>52</v>
      </c>
      <c r="M1504" s="56">
        <v>11.9</v>
      </c>
      <c r="N1504" s="56" t="s">
        <v>52</v>
      </c>
      <c r="O1504" s="56">
        <v>25.6</v>
      </c>
      <c r="P1504" s="56">
        <v>726</v>
      </c>
      <c r="Q1504" s="56">
        <v>2</v>
      </c>
      <c r="R1504" s="56" t="s">
        <v>53</v>
      </c>
      <c r="S1504" s="56">
        <v>3.5</v>
      </c>
      <c r="T1504" s="56" t="s">
        <v>53</v>
      </c>
      <c r="U1504" s="56">
        <v>25.3</v>
      </c>
      <c r="V1504" s="56">
        <v>658</v>
      </c>
      <c r="W1504" s="56">
        <v>24.7</v>
      </c>
      <c r="X1504" s="56">
        <v>689</v>
      </c>
      <c r="Y1504" s="56">
        <v>2.5</v>
      </c>
      <c r="Z1504" s="56" t="s">
        <v>53</v>
      </c>
      <c r="AA1504" s="56">
        <v>1.9</v>
      </c>
      <c r="AB1504" s="56" t="s">
        <v>53</v>
      </c>
      <c r="AC1504" s="56">
        <v>11.5</v>
      </c>
      <c r="AD1504" s="56" t="s">
        <v>53</v>
      </c>
      <c r="AF1504" s="56">
        <v>701</v>
      </c>
      <c r="AG1504" s="56" t="s">
        <v>2148</v>
      </c>
      <c r="AH1504" s="56">
        <v>701</v>
      </c>
      <c r="AI1504" s="56" t="s">
        <v>2148</v>
      </c>
      <c r="AJ1504" s="56">
        <v>726</v>
      </c>
      <c r="AL1504" s="56">
        <v>801</v>
      </c>
      <c r="AM1504" s="56" t="s">
        <v>2148</v>
      </c>
      <c r="AN1504" s="56">
        <v>801</v>
      </c>
      <c r="AO1504" s="56" t="s">
        <v>2148</v>
      </c>
      <c r="AP1504" s="56">
        <v>658</v>
      </c>
      <c r="AR1504" s="56">
        <v>689</v>
      </c>
      <c r="AT1504" s="56">
        <v>801</v>
      </c>
      <c r="AU1504" s="56" t="s">
        <v>2148</v>
      </c>
      <c r="AV1504" s="56">
        <v>801</v>
      </c>
      <c r="AW1504" s="56" t="s">
        <v>2148</v>
      </c>
      <c r="AX1504" s="56">
        <v>801</v>
      </c>
      <c r="AY1504" s="56" t="s">
        <v>2148</v>
      </c>
      <c r="AZ1504" s="56">
        <v>1401</v>
      </c>
      <c r="BA1504" s="56" t="s">
        <v>2148</v>
      </c>
      <c r="BB1504" s="56">
        <v>1300.5</v>
      </c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A960"/>
  <sheetViews>
    <sheetView showGridLines="0" tabSelected="1" workbookViewId="0">
      <selection activeCell="F9" sqref="F9"/>
    </sheetView>
  </sheetViews>
  <sheetFormatPr baseColWidth="10" defaultColWidth="11.1640625" defaultRowHeight="16" x14ac:dyDescent="0.2"/>
  <cols>
    <col min="1" max="1" width="5.33203125" customWidth="1"/>
    <col min="2" max="2" width="3.1640625" customWidth="1"/>
    <col min="3" max="3" width="21.1640625" customWidth="1"/>
    <col min="4" max="4" width="69.33203125" bestFit="1" customWidth="1"/>
    <col min="5" max="5" width="20.5" bestFit="1" customWidth="1"/>
    <col min="6" max="7" width="21.5" bestFit="1" customWidth="1"/>
    <col min="8" max="8" width="17.83203125" bestFit="1" customWidth="1"/>
    <col min="9" max="10" width="21" customWidth="1"/>
    <col min="11" max="11" width="23.5" customWidth="1"/>
    <col min="12" max="27" width="9" customWidth="1"/>
  </cols>
  <sheetData>
    <row r="2" spans="1:25" ht="24" x14ac:dyDescent="0.3">
      <c r="A2" s="16"/>
      <c r="B2" s="33" t="s">
        <v>10</v>
      </c>
      <c r="C2" s="34"/>
      <c r="D2" s="34"/>
      <c r="E2" s="34"/>
      <c r="F2" s="22"/>
      <c r="G2" s="22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</row>
    <row r="3" spans="1:25" x14ac:dyDescent="0.2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</row>
    <row r="4" spans="1:25" x14ac:dyDescent="0.2">
      <c r="A4" s="18"/>
      <c r="B4" s="18"/>
      <c r="C4" s="112" t="s">
        <v>2</v>
      </c>
      <c r="D4" s="113" t="s">
        <v>11</v>
      </c>
      <c r="E4" s="17"/>
      <c r="F4" s="17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</row>
    <row r="5" spans="1:25" ht="51" x14ac:dyDescent="0.2">
      <c r="A5" s="18"/>
      <c r="B5" s="18"/>
      <c r="C5" s="114" t="s">
        <v>2152</v>
      </c>
      <c r="D5" s="115" t="s">
        <v>2154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</row>
    <row r="6" spans="1:25" ht="17" x14ac:dyDescent="0.2">
      <c r="A6" s="18"/>
      <c r="B6" s="18"/>
      <c r="C6" s="114" t="s">
        <v>42</v>
      </c>
      <c r="D6" s="115" t="s">
        <v>2151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</row>
    <row r="7" spans="1:25" ht="17" x14ac:dyDescent="0.2">
      <c r="A7" s="18"/>
      <c r="B7" s="18"/>
      <c r="C7" s="114" t="s">
        <v>2153</v>
      </c>
      <c r="D7" s="115" t="s">
        <v>2154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</row>
    <row r="8" spans="1:25" ht="255" x14ac:dyDescent="0.2">
      <c r="A8" s="18"/>
      <c r="B8" s="18"/>
      <c r="C8" s="131" t="s">
        <v>2159</v>
      </c>
      <c r="D8" s="132" t="s">
        <v>2160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</row>
    <row r="9" spans="1:25" x14ac:dyDescent="0.2">
      <c r="A9" s="18"/>
      <c r="B9" s="18"/>
      <c r="C9" s="105"/>
      <c r="D9" s="23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</row>
    <row r="10" spans="1:25" x14ac:dyDescent="0.2">
      <c r="A10" s="18"/>
      <c r="B10" s="18"/>
      <c r="C10" s="105"/>
      <c r="D10" s="23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</row>
    <row r="11" spans="1:25" x14ac:dyDescent="0.2">
      <c r="A11" s="18"/>
      <c r="B11" s="18"/>
      <c r="C11" s="105"/>
      <c r="D11" s="23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</row>
    <row r="12" spans="1:25" ht="19" x14ac:dyDescent="0.2">
      <c r="A12" s="18"/>
      <c r="B12" s="18"/>
      <c r="C12" s="18"/>
      <c r="D12" s="24"/>
      <c r="E12" s="24"/>
      <c r="F12" s="24"/>
      <c r="G12" s="24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5" ht="21" x14ac:dyDescent="0.2">
      <c r="A13" s="18"/>
      <c r="B13" s="21" t="s">
        <v>0</v>
      </c>
      <c r="C13" s="22"/>
      <c r="D13" s="36"/>
      <c r="E13" s="24"/>
      <c r="F13" s="24"/>
      <c r="G13" s="24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5" ht="19" x14ac:dyDescent="0.25">
      <c r="A14" s="18"/>
      <c r="B14" s="18"/>
      <c r="C14" s="18"/>
      <c r="D14" s="129" t="s">
        <v>1</v>
      </c>
      <c r="E14" s="117"/>
      <c r="F14" s="117"/>
      <c r="G14" s="117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5" ht="68" x14ac:dyDescent="0.2">
      <c r="A15" s="18"/>
      <c r="B15" s="18"/>
      <c r="C15" s="2" t="s">
        <v>2</v>
      </c>
      <c r="D15" s="2" t="s">
        <v>1962</v>
      </c>
      <c r="E15" s="3" t="s">
        <v>3</v>
      </c>
      <c r="F15" s="3" t="s">
        <v>4</v>
      </c>
      <c r="G15" s="3" t="s">
        <v>5</v>
      </c>
      <c r="H15" s="4" t="s">
        <v>6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5" x14ac:dyDescent="0.2">
      <c r="A16" s="18"/>
      <c r="B16" s="18"/>
      <c r="C16" s="5" t="s">
        <v>13</v>
      </c>
      <c r="D16" s="5" t="s">
        <v>1942</v>
      </c>
      <c r="E16" s="6" t="s">
        <v>1964</v>
      </c>
      <c r="F16" s="6" t="s">
        <v>1980</v>
      </c>
      <c r="G16" s="6" t="s">
        <v>1966</v>
      </c>
      <c r="H16" s="7" t="s">
        <v>1968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7" x14ac:dyDescent="0.2">
      <c r="A17" s="18"/>
      <c r="B17" s="18"/>
      <c r="C17" s="5" t="s">
        <v>14</v>
      </c>
      <c r="D17" s="5" t="s">
        <v>1943</v>
      </c>
      <c r="E17" s="6" t="s">
        <v>1964</v>
      </c>
      <c r="F17" s="6" t="s">
        <v>1980</v>
      </c>
      <c r="G17" s="6" t="s">
        <v>1966</v>
      </c>
      <c r="H17" s="7" t="s">
        <v>1968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7" x14ac:dyDescent="0.2">
      <c r="A18" s="18"/>
      <c r="B18" s="18"/>
      <c r="C18" s="5" t="s">
        <v>15</v>
      </c>
      <c r="D18" s="5" t="s">
        <v>1944</v>
      </c>
      <c r="E18" s="6" t="s">
        <v>1963</v>
      </c>
      <c r="F18" s="6" t="s">
        <v>1980</v>
      </c>
      <c r="G18" s="6" t="s">
        <v>1966</v>
      </c>
      <c r="H18" s="7" t="s">
        <v>1967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7" x14ac:dyDescent="0.2">
      <c r="A19" s="18"/>
      <c r="B19" s="18"/>
      <c r="C19" s="5" t="s">
        <v>16</v>
      </c>
      <c r="D19" s="5" t="s">
        <v>1945</v>
      </c>
      <c r="E19" s="6" t="s">
        <v>1963</v>
      </c>
      <c r="F19" s="6" t="s">
        <v>1980</v>
      </c>
      <c r="G19" s="50" t="s">
        <v>1966</v>
      </c>
      <c r="H19" s="51" t="s">
        <v>1967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7" x14ac:dyDescent="0.2">
      <c r="A20" s="18"/>
      <c r="B20" s="18"/>
      <c r="C20" s="5" t="s">
        <v>17</v>
      </c>
      <c r="D20" s="5" t="s">
        <v>1946</v>
      </c>
      <c r="E20" s="6" t="s">
        <v>1963</v>
      </c>
      <c r="F20" s="6" t="s">
        <v>1980</v>
      </c>
      <c r="G20" s="50" t="s">
        <v>1966</v>
      </c>
      <c r="H20" s="51" t="s">
        <v>1967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7" x14ac:dyDescent="0.2">
      <c r="A21" s="18"/>
      <c r="B21" s="18"/>
      <c r="C21" s="5" t="s">
        <v>18</v>
      </c>
      <c r="D21" s="5" t="s">
        <v>1947</v>
      </c>
      <c r="E21" s="6" t="s">
        <v>1963</v>
      </c>
      <c r="F21" s="6" t="s">
        <v>1980</v>
      </c>
      <c r="G21" s="50" t="s">
        <v>1966</v>
      </c>
      <c r="H21" s="7" t="s">
        <v>1968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7" x14ac:dyDescent="0.2">
      <c r="A22" s="18"/>
      <c r="B22" s="18"/>
      <c r="C22" s="5" t="s">
        <v>19</v>
      </c>
      <c r="D22" s="5" t="s">
        <v>1948</v>
      </c>
      <c r="E22" s="6" t="s">
        <v>1963</v>
      </c>
      <c r="F22" s="6" t="s">
        <v>1980</v>
      </c>
      <c r="G22" s="50" t="s">
        <v>1966</v>
      </c>
      <c r="H22" s="51" t="s">
        <v>1967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7" x14ac:dyDescent="0.2">
      <c r="A23" s="18"/>
      <c r="B23" s="18"/>
      <c r="C23" s="5" t="s">
        <v>20</v>
      </c>
      <c r="D23" s="5" t="s">
        <v>1949</v>
      </c>
      <c r="E23" s="6" t="s">
        <v>1963</v>
      </c>
      <c r="F23" s="6" t="s">
        <v>1980</v>
      </c>
      <c r="G23" s="50" t="s">
        <v>1966</v>
      </c>
      <c r="H23" s="7" t="s">
        <v>1968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7" x14ac:dyDescent="0.2">
      <c r="A24" s="18"/>
      <c r="B24" s="18"/>
      <c r="C24" s="5" t="s">
        <v>21</v>
      </c>
      <c r="D24" s="5" t="s">
        <v>1950</v>
      </c>
      <c r="E24" s="6" t="s">
        <v>1963</v>
      </c>
      <c r="F24" s="6" t="s">
        <v>1980</v>
      </c>
      <c r="G24" s="50" t="s">
        <v>1966</v>
      </c>
      <c r="H24" s="51" t="s">
        <v>1967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spans="1:27" x14ac:dyDescent="0.2">
      <c r="A25" s="18"/>
      <c r="B25" s="18"/>
      <c r="C25" s="5" t="s">
        <v>22</v>
      </c>
      <c r="D25" s="5" t="s">
        <v>1951</v>
      </c>
      <c r="E25" s="6" t="s">
        <v>1963</v>
      </c>
      <c r="F25" s="6" t="s">
        <v>1980</v>
      </c>
      <c r="G25" s="6" t="s">
        <v>1965</v>
      </c>
      <c r="H25" s="7" t="s">
        <v>1979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 x14ac:dyDescent="0.2">
      <c r="A26" s="18"/>
      <c r="B26" s="18"/>
      <c r="C26" s="5" t="s">
        <v>23</v>
      </c>
      <c r="D26" s="5" t="s">
        <v>1969</v>
      </c>
      <c r="E26" s="6" t="s">
        <v>1963</v>
      </c>
      <c r="F26" s="6" t="s">
        <v>1980</v>
      </c>
      <c r="G26" s="50" t="s">
        <v>1966</v>
      </c>
      <c r="H26" s="7" t="s">
        <v>1968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spans="1:27" x14ac:dyDescent="0.2">
      <c r="A27" s="18"/>
      <c r="B27" s="18"/>
      <c r="C27" s="5" t="s">
        <v>24</v>
      </c>
      <c r="D27" s="5" t="s">
        <v>1952</v>
      </c>
      <c r="E27" s="6" t="s">
        <v>1963</v>
      </c>
      <c r="F27" s="6" t="s">
        <v>1980</v>
      </c>
      <c r="G27" s="6" t="s">
        <v>1965</v>
      </c>
      <c r="H27" s="7" t="s">
        <v>1979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spans="1:27" x14ac:dyDescent="0.2">
      <c r="A28" s="18"/>
      <c r="B28" s="18"/>
      <c r="C28" s="5" t="s">
        <v>25</v>
      </c>
      <c r="D28" s="5" t="s">
        <v>1970</v>
      </c>
      <c r="E28" s="6" t="s">
        <v>1963</v>
      </c>
      <c r="F28" s="6" t="s">
        <v>1980</v>
      </c>
      <c r="G28" s="50" t="s">
        <v>1966</v>
      </c>
      <c r="H28" s="7" t="s">
        <v>1968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spans="1:27" x14ac:dyDescent="0.2">
      <c r="A29" s="18"/>
      <c r="B29" s="18"/>
      <c r="C29" s="5" t="s">
        <v>26</v>
      </c>
      <c r="D29" s="5" t="s">
        <v>1953</v>
      </c>
      <c r="E29" s="6" t="s">
        <v>1963</v>
      </c>
      <c r="F29" s="6" t="s">
        <v>1980</v>
      </c>
      <c r="G29" s="6" t="s">
        <v>1965</v>
      </c>
      <c r="H29" s="7" t="s">
        <v>1979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1:27" x14ac:dyDescent="0.2">
      <c r="A30" s="18"/>
      <c r="B30" s="18"/>
      <c r="C30" s="5" t="s">
        <v>27</v>
      </c>
      <c r="D30" s="5" t="s">
        <v>1971</v>
      </c>
      <c r="E30" s="6" t="s">
        <v>1963</v>
      </c>
      <c r="F30" s="6" t="s">
        <v>1980</v>
      </c>
      <c r="G30" s="50" t="s">
        <v>1966</v>
      </c>
      <c r="H30" s="7" t="s">
        <v>1968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spans="1:27" x14ac:dyDescent="0.2">
      <c r="A31" s="18"/>
      <c r="B31" s="18"/>
      <c r="C31" s="5" t="s">
        <v>28</v>
      </c>
      <c r="D31" s="5" t="s">
        <v>1954</v>
      </c>
      <c r="E31" s="6" t="s">
        <v>1963</v>
      </c>
      <c r="F31" s="6" t="s">
        <v>1980</v>
      </c>
      <c r="G31" s="6" t="s">
        <v>1965</v>
      </c>
      <c r="H31" s="7" t="s">
        <v>1979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spans="1:27" x14ac:dyDescent="0.2">
      <c r="A32" s="18"/>
      <c r="B32" s="18"/>
      <c r="C32" s="5" t="s">
        <v>29</v>
      </c>
      <c r="D32" s="5" t="s">
        <v>1972</v>
      </c>
      <c r="E32" s="6" t="s">
        <v>1963</v>
      </c>
      <c r="F32" s="6" t="s">
        <v>1980</v>
      </c>
      <c r="G32" s="50" t="s">
        <v>1966</v>
      </c>
      <c r="H32" s="7" t="s">
        <v>1968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spans="1:27" x14ac:dyDescent="0.2">
      <c r="A33" s="18"/>
      <c r="B33" s="18"/>
      <c r="C33" s="5" t="s">
        <v>30</v>
      </c>
      <c r="D33" s="5" t="s">
        <v>1955</v>
      </c>
      <c r="E33" s="6" t="s">
        <v>1963</v>
      </c>
      <c r="F33" s="6" t="s">
        <v>1980</v>
      </c>
      <c r="G33" s="6" t="s">
        <v>1965</v>
      </c>
      <c r="H33" s="7" t="s">
        <v>1979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 x14ac:dyDescent="0.2">
      <c r="A34" s="18"/>
      <c r="B34" s="18"/>
      <c r="C34" s="5" t="s">
        <v>31</v>
      </c>
      <c r="D34" s="5" t="s">
        <v>1973</v>
      </c>
      <c r="E34" s="6" t="s">
        <v>1963</v>
      </c>
      <c r="F34" s="6" t="s">
        <v>1980</v>
      </c>
      <c r="G34" s="50" t="s">
        <v>1966</v>
      </c>
      <c r="H34" s="7" t="s">
        <v>1968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spans="1:27" x14ac:dyDescent="0.2">
      <c r="A35" s="18"/>
      <c r="B35" s="18"/>
      <c r="C35" s="5" t="s">
        <v>32</v>
      </c>
      <c r="D35" s="5" t="s">
        <v>1956</v>
      </c>
      <c r="E35" s="6" t="s">
        <v>1963</v>
      </c>
      <c r="F35" s="6" t="s">
        <v>1980</v>
      </c>
      <c r="G35" s="6" t="s">
        <v>1965</v>
      </c>
      <c r="H35" s="7" t="s">
        <v>1979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 x14ac:dyDescent="0.2">
      <c r="A36" s="18"/>
      <c r="B36" s="18"/>
      <c r="C36" s="5" t="s">
        <v>33</v>
      </c>
      <c r="D36" s="5" t="s">
        <v>1974</v>
      </c>
      <c r="E36" s="6" t="s">
        <v>1963</v>
      </c>
      <c r="F36" s="6" t="s">
        <v>1980</v>
      </c>
      <c r="G36" s="50" t="s">
        <v>1966</v>
      </c>
      <c r="H36" s="7" t="s">
        <v>1968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spans="1:27" x14ac:dyDescent="0.2">
      <c r="A37" s="18"/>
      <c r="B37" s="18"/>
      <c r="C37" s="5" t="s">
        <v>34</v>
      </c>
      <c r="D37" s="5" t="s">
        <v>1957</v>
      </c>
      <c r="E37" s="6" t="s">
        <v>1963</v>
      </c>
      <c r="F37" s="6" t="s">
        <v>1980</v>
      </c>
      <c r="G37" s="6" t="s">
        <v>1965</v>
      </c>
      <c r="H37" s="7" t="s">
        <v>1979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 x14ac:dyDescent="0.2">
      <c r="A38" s="18"/>
      <c r="B38" s="18"/>
      <c r="C38" s="5" t="s">
        <v>35</v>
      </c>
      <c r="D38" s="5" t="s">
        <v>1975</v>
      </c>
      <c r="E38" s="6" t="s">
        <v>1963</v>
      </c>
      <c r="F38" s="6" t="s">
        <v>1980</v>
      </c>
      <c r="G38" s="50" t="s">
        <v>1966</v>
      </c>
      <c r="H38" s="7" t="s">
        <v>1968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spans="1:27" x14ac:dyDescent="0.2">
      <c r="A39" s="18"/>
      <c r="B39" s="18"/>
      <c r="C39" s="5" t="s">
        <v>36</v>
      </c>
      <c r="D39" s="5" t="s">
        <v>1958</v>
      </c>
      <c r="E39" s="6" t="s">
        <v>1963</v>
      </c>
      <c r="F39" s="6" t="s">
        <v>1980</v>
      </c>
      <c r="G39" s="6" t="s">
        <v>1965</v>
      </c>
      <c r="H39" s="7" t="s">
        <v>1979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 x14ac:dyDescent="0.2">
      <c r="A40" s="18"/>
      <c r="B40" s="18"/>
      <c r="C40" s="5" t="s">
        <v>37</v>
      </c>
      <c r="D40" s="5" t="s">
        <v>1976</v>
      </c>
      <c r="E40" s="6" t="s">
        <v>1963</v>
      </c>
      <c r="F40" s="6" t="s">
        <v>1980</v>
      </c>
      <c r="G40" s="50" t="s">
        <v>1966</v>
      </c>
      <c r="H40" s="7" t="s">
        <v>1968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spans="1:27" x14ac:dyDescent="0.2">
      <c r="A41" s="18"/>
      <c r="B41" s="18"/>
      <c r="C41" s="8" t="s">
        <v>38</v>
      </c>
      <c r="D41" s="8" t="s">
        <v>1959</v>
      </c>
      <c r="E41" s="6" t="s">
        <v>1963</v>
      </c>
      <c r="F41" s="6" t="s">
        <v>1980</v>
      </c>
      <c r="G41" s="6" t="s">
        <v>1965</v>
      </c>
      <c r="H41" s="7" t="s">
        <v>1979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spans="1:27" x14ac:dyDescent="0.2">
      <c r="A42" s="18"/>
      <c r="B42" s="18"/>
      <c r="C42" s="8" t="s">
        <v>39</v>
      </c>
      <c r="D42" s="8" t="s">
        <v>1977</v>
      </c>
      <c r="E42" s="6" t="s">
        <v>1963</v>
      </c>
      <c r="F42" s="6" t="s">
        <v>1980</v>
      </c>
      <c r="G42" s="50" t="s">
        <v>1966</v>
      </c>
      <c r="H42" s="7" t="s">
        <v>1968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spans="1:27" x14ac:dyDescent="0.2">
      <c r="A43" s="18"/>
      <c r="B43" s="18"/>
      <c r="C43" s="8" t="s">
        <v>40</v>
      </c>
      <c r="D43" s="8" t="s">
        <v>1960</v>
      </c>
      <c r="E43" s="6" t="s">
        <v>1963</v>
      </c>
      <c r="F43" s="6" t="s">
        <v>1980</v>
      </c>
      <c r="G43" s="6" t="s">
        <v>1965</v>
      </c>
      <c r="H43" s="7" t="s">
        <v>1979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spans="1:27" x14ac:dyDescent="0.2">
      <c r="A44" s="18"/>
      <c r="B44" s="18"/>
      <c r="C44" s="8" t="s">
        <v>41</v>
      </c>
      <c r="D44" s="8" t="s">
        <v>1978</v>
      </c>
      <c r="E44" s="6" t="s">
        <v>1963</v>
      </c>
      <c r="F44" s="6" t="s">
        <v>1980</v>
      </c>
      <c r="G44" s="50" t="s">
        <v>1966</v>
      </c>
      <c r="H44" s="7" t="s">
        <v>1968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spans="1:27" x14ac:dyDescent="0.2">
      <c r="A45" s="18"/>
      <c r="B45" s="18"/>
      <c r="C45" s="8" t="s">
        <v>1940</v>
      </c>
      <c r="D45" s="8" t="s">
        <v>1961</v>
      </c>
      <c r="E45" s="6" t="s">
        <v>1963</v>
      </c>
      <c r="F45" s="6" t="s">
        <v>1980</v>
      </c>
      <c r="G45" s="6" t="s">
        <v>1965</v>
      </c>
      <c r="H45" s="7" t="s">
        <v>1979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spans="1:27" x14ac:dyDescent="0.2">
      <c r="A46" s="18"/>
      <c r="B46" s="18"/>
      <c r="C46" s="8" t="s">
        <v>2098</v>
      </c>
      <c r="D46" s="8" t="s">
        <v>2149</v>
      </c>
      <c r="E46" s="6" t="s">
        <v>1963</v>
      </c>
      <c r="F46" s="6" t="s">
        <v>1980</v>
      </c>
      <c r="G46" s="6" t="s">
        <v>1965</v>
      </c>
      <c r="H46" s="7" t="s">
        <v>1979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spans="1:27" x14ac:dyDescent="0.2">
      <c r="A47" s="18"/>
      <c r="B47" s="18"/>
      <c r="C47" s="8" t="s">
        <v>2099</v>
      </c>
      <c r="D47" s="8" t="s">
        <v>2150</v>
      </c>
      <c r="E47" s="6" t="s">
        <v>1963</v>
      </c>
      <c r="F47" s="6" t="s">
        <v>1980</v>
      </c>
      <c r="G47" s="50" t="s">
        <v>1966</v>
      </c>
      <c r="H47" s="7" t="s">
        <v>1968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spans="1:27" x14ac:dyDescent="0.2">
      <c r="A48" s="18"/>
      <c r="B48" s="18"/>
      <c r="C48" s="8" t="s">
        <v>2100</v>
      </c>
      <c r="D48" s="8" t="s">
        <v>2149</v>
      </c>
      <c r="E48" s="6" t="s">
        <v>1963</v>
      </c>
      <c r="F48" s="6" t="s">
        <v>1980</v>
      </c>
      <c r="G48" s="6" t="s">
        <v>1965</v>
      </c>
      <c r="H48" s="7" t="s">
        <v>1979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spans="1:27" x14ac:dyDescent="0.2">
      <c r="A49" s="18"/>
      <c r="B49" s="18"/>
      <c r="C49" s="8" t="s">
        <v>2101</v>
      </c>
      <c r="D49" s="8" t="s">
        <v>2150</v>
      </c>
      <c r="E49" s="6" t="s">
        <v>1963</v>
      </c>
      <c r="F49" s="6" t="s">
        <v>1980</v>
      </c>
      <c r="G49" s="50" t="s">
        <v>1966</v>
      </c>
      <c r="H49" s="7" t="s">
        <v>1968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spans="1:27" x14ac:dyDescent="0.2">
      <c r="A50" s="18"/>
      <c r="B50" s="18"/>
      <c r="C50" s="8" t="s">
        <v>2102</v>
      </c>
      <c r="D50" s="8" t="s">
        <v>2149</v>
      </c>
      <c r="E50" s="6" t="s">
        <v>1963</v>
      </c>
      <c r="F50" s="6" t="s">
        <v>1980</v>
      </c>
      <c r="G50" s="6" t="s">
        <v>1965</v>
      </c>
      <c r="H50" s="7" t="s">
        <v>1979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spans="1:27" x14ac:dyDescent="0.2">
      <c r="A51" s="18"/>
      <c r="B51" s="18"/>
      <c r="C51" s="8" t="s">
        <v>2103</v>
      </c>
      <c r="D51" s="8" t="s">
        <v>2150</v>
      </c>
      <c r="E51" s="6" t="s">
        <v>1963</v>
      </c>
      <c r="F51" s="6" t="s">
        <v>1980</v>
      </c>
      <c r="G51" s="50" t="s">
        <v>1966</v>
      </c>
      <c r="H51" s="7" t="s">
        <v>1968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spans="1:27" x14ac:dyDescent="0.2">
      <c r="A52" s="18"/>
      <c r="B52" s="18"/>
      <c r="C52" s="8" t="s">
        <v>2104</v>
      </c>
      <c r="D52" s="8" t="s">
        <v>2149</v>
      </c>
      <c r="E52" s="6" t="s">
        <v>1963</v>
      </c>
      <c r="F52" s="6" t="s">
        <v>1980</v>
      </c>
      <c r="G52" s="6" t="s">
        <v>1965</v>
      </c>
      <c r="H52" s="7" t="s">
        <v>1979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spans="1:27" x14ac:dyDescent="0.2">
      <c r="A53" s="18"/>
      <c r="B53" s="18"/>
      <c r="C53" s="8" t="s">
        <v>2105</v>
      </c>
      <c r="D53" s="8" t="s">
        <v>2150</v>
      </c>
      <c r="E53" s="6" t="s">
        <v>1963</v>
      </c>
      <c r="F53" s="6" t="s">
        <v>1980</v>
      </c>
      <c r="G53" s="50" t="s">
        <v>1966</v>
      </c>
      <c r="H53" s="7" t="s">
        <v>1968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spans="1:27" x14ac:dyDescent="0.2">
      <c r="A54" s="18"/>
      <c r="B54" s="18"/>
      <c r="C54" s="8" t="s">
        <v>2106</v>
      </c>
      <c r="D54" s="8" t="s">
        <v>2149</v>
      </c>
      <c r="E54" s="6" t="s">
        <v>1963</v>
      </c>
      <c r="F54" s="6" t="s">
        <v>1980</v>
      </c>
      <c r="G54" s="6" t="s">
        <v>1965</v>
      </c>
      <c r="H54" s="7" t="s">
        <v>1979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spans="1:27" x14ac:dyDescent="0.2">
      <c r="A55" s="18"/>
      <c r="B55" s="18"/>
      <c r="C55" s="8" t="s">
        <v>2107</v>
      </c>
      <c r="D55" s="8" t="s">
        <v>2150</v>
      </c>
      <c r="E55" s="6" t="s">
        <v>1963</v>
      </c>
      <c r="F55" s="6" t="s">
        <v>1980</v>
      </c>
      <c r="G55" s="50" t="s">
        <v>1966</v>
      </c>
      <c r="H55" s="7" t="s">
        <v>1968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spans="1:27" x14ac:dyDescent="0.2">
      <c r="A56" s="18"/>
      <c r="B56" s="18"/>
      <c r="C56" s="8" t="s">
        <v>2108</v>
      </c>
      <c r="D56" s="8" t="s">
        <v>2149</v>
      </c>
      <c r="E56" s="6" t="s">
        <v>1963</v>
      </c>
      <c r="F56" s="6" t="s">
        <v>1980</v>
      </c>
      <c r="G56" s="6" t="s">
        <v>1965</v>
      </c>
      <c r="H56" s="7" t="s">
        <v>1979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spans="1:27" x14ac:dyDescent="0.2">
      <c r="A57" s="18"/>
      <c r="B57" s="18"/>
      <c r="C57" s="8" t="s">
        <v>2109</v>
      </c>
      <c r="D57" s="8" t="s">
        <v>2150</v>
      </c>
      <c r="E57" s="6" t="s">
        <v>1963</v>
      </c>
      <c r="F57" s="6" t="s">
        <v>1980</v>
      </c>
      <c r="G57" s="50" t="s">
        <v>1966</v>
      </c>
      <c r="H57" s="7" t="s">
        <v>1968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spans="1:27" x14ac:dyDescent="0.2">
      <c r="A58" s="18"/>
      <c r="B58" s="18"/>
      <c r="C58" s="8" t="s">
        <v>2110</v>
      </c>
      <c r="D58" s="8" t="s">
        <v>2149</v>
      </c>
      <c r="E58" s="6" t="s">
        <v>1963</v>
      </c>
      <c r="F58" s="6" t="s">
        <v>1980</v>
      </c>
      <c r="G58" s="6" t="s">
        <v>1965</v>
      </c>
      <c r="H58" s="7" t="s">
        <v>1979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spans="1:27" x14ac:dyDescent="0.2">
      <c r="A59" s="18"/>
      <c r="B59" s="18"/>
      <c r="C59" s="8" t="s">
        <v>2111</v>
      </c>
      <c r="D59" s="8" t="s">
        <v>2150</v>
      </c>
      <c r="E59" s="6" t="s">
        <v>1963</v>
      </c>
      <c r="F59" s="6" t="s">
        <v>1980</v>
      </c>
      <c r="G59" s="50" t="s">
        <v>1966</v>
      </c>
      <c r="H59" s="7" t="s">
        <v>1968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spans="1:27" x14ac:dyDescent="0.2">
      <c r="A60" s="18"/>
      <c r="B60" s="18"/>
      <c r="C60" s="8" t="s">
        <v>2112</v>
      </c>
      <c r="D60" s="8" t="s">
        <v>2149</v>
      </c>
      <c r="E60" s="6" t="s">
        <v>1963</v>
      </c>
      <c r="F60" s="6" t="s">
        <v>1980</v>
      </c>
      <c r="G60" s="6" t="s">
        <v>1965</v>
      </c>
      <c r="H60" s="7" t="s">
        <v>1979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spans="1:27" x14ac:dyDescent="0.2">
      <c r="A61" s="18"/>
      <c r="B61" s="18"/>
      <c r="C61" s="8" t="s">
        <v>2113</v>
      </c>
      <c r="D61" s="8" t="s">
        <v>2150</v>
      </c>
      <c r="E61" s="6" t="s">
        <v>1963</v>
      </c>
      <c r="F61" s="6" t="s">
        <v>1980</v>
      </c>
      <c r="G61" s="50" t="s">
        <v>1966</v>
      </c>
      <c r="H61" s="7" t="s">
        <v>1968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spans="1:27" x14ac:dyDescent="0.2">
      <c r="A62" s="18"/>
      <c r="B62" s="18"/>
      <c r="C62" s="8" t="s">
        <v>2114</v>
      </c>
      <c r="D62" s="8" t="s">
        <v>2149</v>
      </c>
      <c r="E62" s="6" t="s">
        <v>1963</v>
      </c>
      <c r="F62" s="6" t="s">
        <v>1980</v>
      </c>
      <c r="G62" s="6" t="s">
        <v>1965</v>
      </c>
      <c r="H62" s="7" t="s">
        <v>1979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spans="1:27" x14ac:dyDescent="0.2">
      <c r="A63" s="18"/>
      <c r="B63" s="18"/>
      <c r="C63" s="8" t="s">
        <v>2115</v>
      </c>
      <c r="D63" s="8" t="s">
        <v>2150</v>
      </c>
      <c r="E63" s="6" t="s">
        <v>1963</v>
      </c>
      <c r="F63" s="6" t="s">
        <v>1980</v>
      </c>
      <c r="G63" s="50" t="s">
        <v>1966</v>
      </c>
      <c r="H63" s="7" t="s">
        <v>1968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spans="1:27" x14ac:dyDescent="0.2">
      <c r="A64" s="18"/>
      <c r="B64" s="18"/>
      <c r="C64" s="8" t="s">
        <v>2116</v>
      </c>
      <c r="D64" s="8" t="s">
        <v>2149</v>
      </c>
      <c r="E64" s="6" t="s">
        <v>1963</v>
      </c>
      <c r="F64" s="6" t="s">
        <v>1980</v>
      </c>
      <c r="G64" s="6" t="s">
        <v>1965</v>
      </c>
      <c r="H64" s="7" t="s">
        <v>1979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spans="1:27" x14ac:dyDescent="0.2">
      <c r="A65" s="18"/>
      <c r="B65" s="18"/>
      <c r="C65" s="8" t="s">
        <v>2117</v>
      </c>
      <c r="D65" s="8" t="s">
        <v>2150</v>
      </c>
      <c r="E65" s="6" t="s">
        <v>1963</v>
      </c>
      <c r="F65" s="6" t="s">
        <v>1980</v>
      </c>
      <c r="G65" s="50" t="s">
        <v>1966</v>
      </c>
      <c r="H65" s="7" t="s">
        <v>1968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 x14ac:dyDescent="0.2">
      <c r="A66" s="18"/>
      <c r="B66" s="18"/>
      <c r="C66" s="8" t="s">
        <v>2145</v>
      </c>
      <c r="D66" s="18" t="s">
        <v>2149</v>
      </c>
      <c r="E66" s="6" t="s">
        <v>1963</v>
      </c>
      <c r="F66" s="6" t="s">
        <v>1980</v>
      </c>
      <c r="G66" s="6" t="s">
        <v>1965</v>
      </c>
      <c r="H66" s="7" t="s">
        <v>1979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spans="1:27" x14ac:dyDescent="0.2">
      <c r="A67" s="18"/>
      <c r="B67" s="18"/>
      <c r="C67" s="8" t="s">
        <v>2146</v>
      </c>
      <c r="D67" s="18" t="s">
        <v>2149</v>
      </c>
      <c r="E67" s="6" t="s">
        <v>1963</v>
      </c>
      <c r="F67" s="6" t="s">
        <v>1980</v>
      </c>
      <c r="G67" s="6" t="s">
        <v>1965</v>
      </c>
      <c r="H67" s="7" t="s">
        <v>1979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 x14ac:dyDescent="0.2">
      <c r="A68" s="18"/>
      <c r="B68" s="18"/>
      <c r="C68" s="8" t="s">
        <v>2143</v>
      </c>
      <c r="D68" s="8" t="s">
        <v>2150</v>
      </c>
      <c r="E68" s="6" t="s">
        <v>1963</v>
      </c>
      <c r="F68" s="6" t="s">
        <v>1980</v>
      </c>
      <c r="G68" s="50" t="s">
        <v>1966</v>
      </c>
      <c r="H68" s="7" t="s">
        <v>1968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spans="1:27" x14ac:dyDescent="0.2">
      <c r="A69" s="18"/>
      <c r="B69" s="18"/>
      <c r="C69" s="8" t="s">
        <v>2144</v>
      </c>
      <c r="D69" s="8" t="s">
        <v>2150</v>
      </c>
      <c r="E69" s="6" t="s">
        <v>1963</v>
      </c>
      <c r="F69" s="6" t="s">
        <v>1980</v>
      </c>
      <c r="G69" s="50" t="s">
        <v>1966</v>
      </c>
      <c r="H69" s="7" t="s">
        <v>1968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spans="1:2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spans="1:2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spans="1:2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spans="1:2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spans="1:2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spans="1:2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spans="1:2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spans="1:2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spans="1:2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spans="1:2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spans="1:2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spans="1:2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spans="1:2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spans="1:2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spans="1:2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spans="1:2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spans="1:2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spans="1:2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spans="1:2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spans="1:2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spans="1:2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spans="1:2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spans="1:2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spans="1:2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spans="1:2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spans="1:2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spans="1:2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spans="1:2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spans="1:2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spans="1:2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spans="1:2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spans="1:2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spans="1:2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spans="1:2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spans="1:2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spans="1:2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spans="1:2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spans="1:2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spans="1:2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spans="1:2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spans="1:2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spans="1:2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spans="1:2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spans="1:2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spans="1:2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spans="1:2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spans="1:2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spans="1:2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spans="1:2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spans="1:2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spans="1:2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spans="1:2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spans="1:2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spans="1:2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spans="1:2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spans="1:2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spans="1:2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spans="1:2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spans="1:2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spans="1:2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spans="1:2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spans="1:2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spans="1:2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spans="1:2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spans="1:2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spans="1:2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spans="1:2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spans="1:2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spans="1:2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spans="1:2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spans="1:2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spans="1:2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spans="1:2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spans="1:2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spans="1:2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spans="1:2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spans="1:2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spans="1:2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spans="1:2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spans="1:2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spans="1:2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spans="1:2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spans="1:2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spans="1:2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spans="1:2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spans="1:2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spans="1:2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spans="1:2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spans="1:2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spans="1:2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spans="1:2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spans="1:2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spans="1:2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spans="1:2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spans="1:2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spans="1:2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spans="1:2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spans="1:2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spans="1:2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spans="1:2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spans="1:2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spans="1:2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spans="1:2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spans="1:2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spans="1:2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spans="1:2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spans="1:2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spans="1:2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spans="1:2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spans="1:2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spans="1:2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spans="1:2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spans="1:2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spans="1:2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spans="1:2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spans="1:2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spans="1:2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spans="1:2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spans="1:2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spans="1:2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spans="1:2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spans="1:2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spans="1:2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spans="1:2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spans="1:2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spans="1:2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spans="1:2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spans="1:2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spans="1:2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spans="1:2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spans="1:2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spans="1:2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spans="1:2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spans="1:2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spans="1:2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spans="1:2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spans="1:2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spans="1:2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spans="1:2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spans="1:2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spans="1:2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spans="1:2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spans="1:2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spans="1:2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spans="1:2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spans="1:2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spans="1:2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spans="1:2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spans="1:2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spans="1:2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spans="1:2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spans="1:2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spans="1:2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spans="1:2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spans="1:2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spans="1:2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spans="1:2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spans="1:2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spans="1:2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spans="1:2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spans="1:2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spans="1:2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spans="1:2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spans="1:2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spans="1:2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spans="1:2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spans="1:2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spans="1:2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spans="1:2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spans="1:2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spans="1:2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spans="1:2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spans="1:2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spans="1:2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spans="1:2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spans="1:2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spans="1:2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spans="1:2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spans="1:2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spans="1:2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spans="1:2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spans="1:2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spans="1:2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spans="1:2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spans="1:2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spans="1:2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spans="1:2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spans="1:2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spans="1:2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spans="1:2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spans="1:2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spans="1:2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spans="1:2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spans="1:2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spans="1:2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spans="1:2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spans="1:2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spans="1:2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spans="1:2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spans="1:2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spans="1:2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spans="1:2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spans="1:2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spans="1:2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spans="1:2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spans="1:2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spans="1:2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spans="1:2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spans="1:2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spans="1:2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spans="1:2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spans="1:2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spans="1:2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spans="1:2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spans="1:2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spans="1:2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spans="1:2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spans="1:2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spans="1:2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spans="1:2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spans="1:2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spans="1:2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spans="1:2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spans="1:2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spans="1:2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spans="1:2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spans="1:2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spans="1:2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spans="1:2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spans="1:2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spans="1:2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spans="1:2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spans="1:2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spans="1:2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spans="1:2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spans="1:2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spans="1:2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spans="1:2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spans="1:2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spans="1:2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spans="1:2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spans="1:2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spans="1:2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spans="1:2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spans="1:2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spans="1:2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spans="1:2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spans="1:2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spans="1:2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spans="1:2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spans="1:2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spans="1:2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spans="1:2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spans="1:2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spans="1:2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spans="1:2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spans="1:2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spans="1:2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spans="1:2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spans="1:2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spans="1:2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spans="1:2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spans="1:2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spans="1:2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spans="1:2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spans="1:2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spans="1:2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spans="1:2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spans="1:2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spans="1:2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spans="1:2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spans="1:2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spans="1:2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spans="1:2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spans="1:2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spans="1:2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spans="1:2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spans="1:2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spans="1:2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spans="1:2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spans="1:2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spans="1:2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spans="1:2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spans="1:2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spans="1:2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spans="1:2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spans="1:2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spans="1:2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spans="1:2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spans="1:2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spans="1:2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spans="1:2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spans="1:2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spans="1:2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spans="1:2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spans="1:2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spans="1:2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spans="1:2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spans="1:2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spans="1:2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spans="1:2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spans="1:2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spans="1:2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spans="1:2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spans="1:2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spans="1:2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spans="1:2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spans="1:2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spans="1:2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spans="1:2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spans="1:2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spans="1:2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spans="1:2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spans="1:2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spans="1:2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spans="1:2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spans="1:2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spans="1:2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spans="1:2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spans="1:2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spans="1:2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spans="1:2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spans="1:2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spans="1:2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spans="1:2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spans="1:2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spans="1:2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spans="1:2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spans="1:2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spans="1:2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spans="1:2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spans="1:2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spans="1:2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spans="1:2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spans="1:2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spans="1:2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spans="1:2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spans="1:2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spans="1:2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spans="1:2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spans="1:2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spans="1:2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spans="1:2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spans="1:2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spans="1:2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spans="1:2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spans="1:2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spans="1:2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spans="1:2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spans="1:2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spans="1:2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spans="1:2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spans="1:2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spans="1:2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spans="1:2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spans="1:2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spans="1:2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spans="1:2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spans="1:2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spans="1:2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spans="1:2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spans="1:2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spans="1:2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spans="1:2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spans="1:2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spans="1:2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spans="1:2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spans="1:2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spans="1:2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spans="1:2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spans="1:2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spans="1:2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spans="1:2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spans="1:2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spans="1:2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spans="1:2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spans="1:2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spans="1:2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spans="1:2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spans="1:2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spans="1:2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spans="1:2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spans="1:2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spans="1:2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spans="1:2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spans="1:2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spans="1:2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spans="1:2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spans="1:2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spans="1:2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spans="1:2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spans="1:2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spans="1:2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spans="1:2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spans="1:2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spans="1:2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spans="1:2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spans="1:2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spans="1:2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spans="1:2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spans="1:2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spans="1:2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spans="1:2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spans="1:2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spans="1:2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spans="1:2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spans="1:2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spans="1:2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spans="1:2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spans="1:2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spans="1:2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spans="1:2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spans="1:2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spans="1:2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spans="1:2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spans="1:2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spans="1:2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spans="1:2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spans="1:2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spans="1:2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spans="1:2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spans="1:2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spans="1:2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spans="1:2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spans="1:2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spans="1:2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spans="1:2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spans="1:2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spans="1:2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spans="1:2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spans="1:2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spans="1:2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spans="1:2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spans="1:2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spans="1:2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spans="1:2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spans="1:2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spans="1:2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spans="1:2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spans="1:2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spans="1:2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spans="1:2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spans="1:2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spans="1:2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spans="1:2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spans="1:2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spans="1:2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spans="1:2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spans="1:2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spans="1:2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spans="1:2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spans="1:2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spans="1:2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spans="1:2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spans="1:2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spans="1:2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spans="1:2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spans="1:2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spans="1:2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spans="1:2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spans="1:2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spans="1:2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spans="1:2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spans="1:2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spans="1:2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spans="1:2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spans="1:2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spans="1:2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spans="1:2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spans="1:2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spans="1:2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spans="1:2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spans="1:2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spans="1:2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spans="1:2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spans="1:2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spans="1:2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spans="1:2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spans="1:2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spans="1:2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spans="1:2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spans="1:2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spans="1:2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spans="1:2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spans="1:2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spans="1:2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spans="1:2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spans="1:2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spans="1:2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spans="1:2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spans="1:2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spans="1:2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spans="1:2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spans="1:2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spans="1:2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spans="1:2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spans="1:2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spans="1:2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spans="1:2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spans="1:2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spans="1:2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spans="1:2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spans="1:2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spans="1:2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spans="1:2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spans="1:2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spans="1:2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spans="1:2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spans="1:2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spans="1:2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spans="1:2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spans="1:2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spans="1:2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spans="1:2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spans="1:2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spans="1:2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spans="1:2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spans="1:2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spans="1:2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spans="1:2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spans="1:2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spans="1:2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spans="1:2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spans="1:2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spans="1:2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spans="1:2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spans="1:2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spans="1:2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spans="1:2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spans="1:2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spans="1:2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spans="1:2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spans="1:2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spans="1:2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spans="1:2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spans="1:2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spans="1:2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spans="1:2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spans="1:2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spans="1:2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spans="1:2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spans="1:2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spans="1:2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spans="1:2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spans="1:2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spans="1:2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spans="1:2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spans="1:2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spans="1:2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spans="1:2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spans="1:2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spans="1:2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spans="1:2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spans="1:2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spans="1:2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spans="1:2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spans="1:2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spans="1:2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spans="1:2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spans="1:2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spans="1:2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spans="1:2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spans="1:2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spans="1:2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spans="1:2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spans="1:2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spans="1:2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spans="1:2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spans="1:2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spans="1:2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spans="1:2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spans="1:2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spans="1:2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spans="1:2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spans="1:2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spans="1:2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spans="1:2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spans="1:2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spans="1:2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spans="1:2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spans="1:2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spans="1:2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spans="1:2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spans="1:2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spans="1:2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spans="1:2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spans="1:2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spans="1:2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spans="1:2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spans="1:2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spans="1:2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spans="1:2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spans="1:2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spans="1:2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spans="1:2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spans="1:2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spans="1:2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spans="1:2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spans="1:2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spans="1:2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spans="1:2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spans="1:2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spans="1:2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spans="1:2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spans="1:2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spans="1:2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spans="1:2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spans="1:2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spans="1:2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spans="1:2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spans="1:2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spans="1:2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spans="1:2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spans="1:2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spans="1:2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spans="1:2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spans="1:2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spans="1:2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spans="1:2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spans="1:2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spans="1:2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spans="1:2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spans="1:2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spans="1:2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spans="1:2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spans="1:2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spans="1:2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spans="1:2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spans="1:2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spans="1:2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spans="1:2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spans="1:2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spans="1:2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spans="1:2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spans="1:2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spans="1:2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spans="1:2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spans="1:2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spans="1:2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spans="1:2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spans="1:2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spans="1:2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spans="1:2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spans="1:2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spans="1:2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spans="1:2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spans="1:2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spans="1:2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spans="1:2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spans="1:2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spans="1:2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spans="1:2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spans="1:2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spans="1:2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spans="1:2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spans="1:2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spans="1:2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spans="1:2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spans="1:2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spans="1:2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spans="1:2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spans="1:2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spans="1:2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spans="1:2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spans="1:2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spans="1:2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spans="1:2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spans="1:2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spans="1:2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spans="1:2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spans="1:2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spans="1:2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spans="1:2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spans="1:2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spans="1:2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spans="1:2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spans="1:2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spans="1:2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spans="1:2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spans="1:2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spans="1:2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spans="1:2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spans="1:2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spans="1:2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spans="1:2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spans="1:2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spans="1:2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spans="1:2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spans="1:2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spans="1:2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spans="1:2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spans="1:2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spans="1:2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spans="1:2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spans="1:2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spans="1:2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spans="1:2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spans="1:2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spans="1:2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spans="1:2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spans="1:2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spans="1:2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spans="1:2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spans="1:2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spans="1:2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spans="1:2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spans="1:2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spans="1:2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spans="1:2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spans="1:2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spans="1:2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spans="1:2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spans="1:2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spans="1:2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spans="1:2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spans="1:2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spans="1:2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spans="1:2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spans="1:2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spans="1:2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spans="1:2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spans="1:2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spans="1:2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spans="1:2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spans="1:2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spans="1:2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spans="1:2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spans="1:2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spans="1:2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spans="1:2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spans="1:2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spans="1:2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spans="1:2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spans="1:2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spans="1:2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spans="1:2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spans="1:2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spans="1:2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spans="1:2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spans="1:2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spans="1:2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spans="1:2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spans="1:2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spans="1:2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spans="1:2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spans="1:2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spans="1:2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spans="1:2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spans="1:2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spans="1:2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spans="1:2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spans="1:2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spans="1:2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spans="1:2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spans="1:2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spans="1:2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spans="1:2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spans="1:2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spans="1:2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spans="1:2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spans="1:2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spans="1:2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spans="1:2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spans="1:2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spans="1:2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spans="1:2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spans="1:2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spans="1:2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spans="1:2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spans="1:2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spans="1:2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spans="1:2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spans="1:2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spans="1:2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spans="1:2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spans="1:2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spans="1:2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spans="1:2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spans="1:2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spans="1:2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spans="1:2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spans="1:2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spans="1:2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spans="1:2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spans="1:2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spans="1:2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spans="1:2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spans="1:2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spans="1:2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spans="1:2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spans="1:2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spans="1:2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spans="1:2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spans="1:2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spans="1:2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spans="1:2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spans="1:2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spans="1:2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spans="1:2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spans="1:2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spans="1:2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spans="1:2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spans="1:2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spans="1:2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spans="1:2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spans="1:2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spans="1:2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spans="1:2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spans="1:2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spans="1:2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spans="1:2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spans="1:2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spans="1:2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spans="1:2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spans="1:2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spans="1:2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spans="1:2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spans="1:2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spans="1:2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spans="1:2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spans="1:2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spans="1:2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spans="1:2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spans="1:2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spans="1:2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spans="1:2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spans="1:2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spans="1:2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spans="1:2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spans="1:2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spans="1:2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spans="1:2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spans="1:2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spans="1:2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spans="1:2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spans="1:2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spans="1:2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spans="1:2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spans="1:2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spans="1:2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spans="1:2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spans="1:27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spans="1:27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spans="1:27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spans="1:27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spans="1:27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spans="1:27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spans="1:27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spans="1:27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spans="1:27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spans="1:27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spans="1:27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spans="1:27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spans="1:27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spans="1:27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spans="1:27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spans="1:27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spans="1:27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spans="1:27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spans="1:27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</sheetData>
  <mergeCells count="1">
    <mergeCell ref="D14:G14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H168"/>
  <sheetViews>
    <sheetView showGridLines="0" topLeftCell="A31" zoomScale="75" workbookViewId="0">
      <selection activeCell="F11" sqref="F11"/>
    </sheetView>
  </sheetViews>
  <sheetFormatPr baseColWidth="10" defaultColWidth="11.1640625" defaultRowHeight="16" x14ac:dyDescent="0.2"/>
  <cols>
    <col min="2" max="2" width="19.5" bestFit="1" customWidth="1"/>
    <col min="3" max="3" width="12.83203125" bestFit="1" customWidth="1"/>
    <col min="4" max="4" width="14.83203125" bestFit="1" customWidth="1"/>
    <col min="5" max="5" width="21.33203125" bestFit="1" customWidth="1"/>
    <col min="6" max="6" width="26.1640625" bestFit="1" customWidth="1"/>
    <col min="7" max="7" width="12" bestFit="1" customWidth="1"/>
    <col min="8" max="10" width="11.6640625" bestFit="1" customWidth="1"/>
    <col min="11" max="11" width="12" bestFit="1" customWidth="1"/>
    <col min="12" max="12" width="11.6640625" bestFit="1" customWidth="1"/>
    <col min="13" max="13" width="12.1640625" bestFit="1" customWidth="1"/>
    <col min="14" max="14" width="14.83203125" bestFit="1" customWidth="1"/>
    <col min="15" max="15" width="14.6640625" bestFit="1" customWidth="1"/>
    <col min="16" max="16" width="14.33203125" bestFit="1" customWidth="1"/>
    <col min="17" max="18" width="15.5" bestFit="1" customWidth="1"/>
    <col min="19" max="20" width="15" bestFit="1" customWidth="1"/>
    <col min="21" max="21" width="15.33203125" bestFit="1" customWidth="1"/>
    <col min="22" max="22" width="15.5" bestFit="1" customWidth="1"/>
    <col min="23" max="23" width="15.33203125" bestFit="1" customWidth="1"/>
    <col min="24" max="24" width="16.1640625" bestFit="1" customWidth="1"/>
    <col min="25" max="25" width="16.6640625" bestFit="1" customWidth="1"/>
    <col min="26" max="26" width="18.1640625" bestFit="1" customWidth="1"/>
    <col min="27" max="27" width="15.6640625" bestFit="1" customWidth="1"/>
    <col min="28" max="28" width="16" bestFit="1" customWidth="1"/>
    <col min="29" max="29" width="16.33203125" bestFit="1" customWidth="1"/>
    <col min="30" max="30" width="15.6640625" bestFit="1" customWidth="1"/>
    <col min="31" max="31" width="16.6640625" bestFit="1" customWidth="1"/>
    <col min="32" max="32" width="10.6640625" bestFit="1" customWidth="1"/>
    <col min="33" max="33" width="19.5" bestFit="1" customWidth="1"/>
  </cols>
  <sheetData>
    <row r="1" spans="2:34" x14ac:dyDescent="0.2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</row>
    <row r="2" spans="2:34" ht="21" x14ac:dyDescent="0.25">
      <c r="B2" s="27" t="s">
        <v>7</v>
      </c>
      <c r="C2" s="35"/>
      <c r="E2" s="37"/>
      <c r="F2" s="18"/>
      <c r="G2" s="18"/>
      <c r="H2" s="18"/>
      <c r="I2" s="18"/>
      <c r="J2" s="18"/>
      <c r="K2" s="18"/>
      <c r="L2" s="18"/>
      <c r="M2" s="18"/>
      <c r="N2" s="130"/>
      <c r="O2" s="130"/>
      <c r="P2" s="117"/>
      <c r="Q2" s="117"/>
      <c r="R2" s="117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 spans="2:34" ht="19" x14ac:dyDescent="0.25">
      <c r="B3" s="18"/>
      <c r="C3" s="26"/>
      <c r="D3" s="26"/>
      <c r="E3" s="18"/>
      <c r="F3" s="18"/>
      <c r="G3" s="18"/>
      <c r="H3" s="18"/>
      <c r="I3" s="18"/>
      <c r="J3" s="18"/>
      <c r="K3" s="18"/>
      <c r="L3" s="18"/>
      <c r="M3" s="18"/>
      <c r="N3" s="117"/>
      <c r="O3" s="38"/>
      <c r="P3" s="38"/>
      <c r="Q3" s="38"/>
      <c r="R3" s="39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spans="2:34" s="56" customFormat="1" ht="18" x14ac:dyDescent="0.3">
      <c r="B4" s="61" t="s">
        <v>2091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AH4"/>
    </row>
    <row r="5" spans="2:34" s="61" customFormat="1" ht="20" x14ac:dyDescent="0.35">
      <c r="C5" s="109" t="s">
        <v>13</v>
      </c>
      <c r="D5" s="109" t="s">
        <v>14</v>
      </c>
      <c r="E5" s="109" t="s">
        <v>15</v>
      </c>
      <c r="F5" s="109" t="s">
        <v>16</v>
      </c>
      <c r="G5" s="109" t="s">
        <v>17</v>
      </c>
      <c r="H5" s="109" t="s">
        <v>18</v>
      </c>
      <c r="I5" s="109" t="s">
        <v>19</v>
      </c>
      <c r="J5" s="109" t="s">
        <v>20</v>
      </c>
      <c r="K5" s="109" t="s">
        <v>21</v>
      </c>
      <c r="L5" s="109" t="s">
        <v>23</v>
      </c>
      <c r="M5" s="109" t="s">
        <v>25</v>
      </c>
      <c r="N5" s="109" t="s">
        <v>27</v>
      </c>
      <c r="O5" s="109" t="s">
        <v>29</v>
      </c>
      <c r="P5" s="109" t="s">
        <v>31</v>
      </c>
      <c r="Q5" s="109" t="s">
        <v>33</v>
      </c>
      <c r="R5" s="109" t="s">
        <v>35</v>
      </c>
      <c r="S5" s="109" t="s">
        <v>37</v>
      </c>
      <c r="T5" s="109" t="s">
        <v>39</v>
      </c>
      <c r="U5" s="109" t="s">
        <v>41</v>
      </c>
      <c r="V5" s="109" t="s">
        <v>2099</v>
      </c>
      <c r="W5" s="109" t="s">
        <v>2101</v>
      </c>
      <c r="X5" s="109" t="s">
        <v>2103</v>
      </c>
      <c r="Y5" s="109" t="s">
        <v>2105</v>
      </c>
      <c r="Z5" s="109" t="s">
        <v>2107</v>
      </c>
      <c r="AA5" s="109" t="s">
        <v>2109</v>
      </c>
      <c r="AB5" s="109" t="s">
        <v>2111</v>
      </c>
      <c r="AC5" s="109" t="s">
        <v>2113</v>
      </c>
      <c r="AD5" s="109" t="s">
        <v>2115</v>
      </c>
      <c r="AE5" s="109" t="s">
        <v>2117</v>
      </c>
      <c r="AF5" s="109" t="s">
        <v>2143</v>
      </c>
      <c r="AG5" s="109" t="s">
        <v>2144</v>
      </c>
      <c r="AH5"/>
    </row>
    <row r="6" spans="2:34" s="61" customFormat="1" ht="20" x14ac:dyDescent="0.35">
      <c r="B6" s="109" t="s">
        <v>2029</v>
      </c>
      <c r="C6" s="110">
        <v>1503</v>
      </c>
      <c r="D6" s="110">
        <v>1391</v>
      </c>
      <c r="E6" s="110">
        <v>1503</v>
      </c>
      <c r="F6" s="110">
        <v>1503</v>
      </c>
      <c r="G6" s="110">
        <v>1503</v>
      </c>
      <c r="H6" s="110">
        <v>1503</v>
      </c>
      <c r="I6" s="110">
        <v>1503</v>
      </c>
      <c r="J6" s="110">
        <v>1503</v>
      </c>
      <c r="K6" s="110">
        <v>1503</v>
      </c>
      <c r="L6" s="110">
        <v>1503</v>
      </c>
      <c r="M6" s="110">
        <v>1503</v>
      </c>
      <c r="N6" s="110">
        <v>1503</v>
      </c>
      <c r="O6" s="110">
        <v>1503</v>
      </c>
      <c r="P6" s="110">
        <v>1416</v>
      </c>
      <c r="Q6" s="110">
        <v>1466</v>
      </c>
      <c r="R6" s="110">
        <v>1466</v>
      </c>
      <c r="S6" s="110">
        <v>1501</v>
      </c>
      <c r="T6" s="110">
        <v>1503</v>
      </c>
      <c r="U6" s="110">
        <v>1479</v>
      </c>
      <c r="V6" s="110">
        <v>803</v>
      </c>
      <c r="W6" s="110">
        <v>804</v>
      </c>
      <c r="X6" s="110">
        <v>716</v>
      </c>
      <c r="Y6" s="110">
        <v>702</v>
      </c>
      <c r="Z6" s="110">
        <v>624</v>
      </c>
      <c r="AA6" s="110">
        <v>670</v>
      </c>
      <c r="AB6" s="110">
        <v>670</v>
      </c>
      <c r="AC6" s="110">
        <v>701</v>
      </c>
      <c r="AD6" s="110">
        <v>715</v>
      </c>
      <c r="AE6" s="110">
        <v>1330</v>
      </c>
      <c r="AF6" s="110">
        <v>96</v>
      </c>
      <c r="AG6" s="110">
        <v>21</v>
      </c>
      <c r="AH6"/>
    </row>
    <row r="7" spans="2:34" s="61" customFormat="1" ht="20" x14ac:dyDescent="0.35">
      <c r="B7" s="109" t="s">
        <v>2070</v>
      </c>
      <c r="C7" s="110">
        <v>400</v>
      </c>
      <c r="D7" s="110">
        <v>386</v>
      </c>
      <c r="E7" s="110">
        <v>1503</v>
      </c>
      <c r="F7" s="110">
        <v>106</v>
      </c>
      <c r="G7" s="110">
        <v>5</v>
      </c>
      <c r="H7" s="110">
        <v>4</v>
      </c>
      <c r="I7" s="110">
        <v>4</v>
      </c>
      <c r="J7" s="110">
        <v>4</v>
      </c>
      <c r="K7" s="110">
        <v>3</v>
      </c>
      <c r="L7" s="110">
        <v>701</v>
      </c>
      <c r="M7" s="110">
        <v>700</v>
      </c>
      <c r="N7" s="110">
        <v>785</v>
      </c>
      <c r="O7" s="110">
        <v>799</v>
      </c>
      <c r="P7" s="110">
        <v>791</v>
      </c>
      <c r="Q7" s="110">
        <v>796</v>
      </c>
      <c r="R7" s="110">
        <v>796</v>
      </c>
      <c r="S7" s="110">
        <v>800</v>
      </c>
      <c r="T7" s="110">
        <v>789</v>
      </c>
      <c r="U7" s="110">
        <v>385</v>
      </c>
      <c r="V7" s="110">
        <v>1</v>
      </c>
      <c r="W7" s="110">
        <v>1</v>
      </c>
      <c r="X7" s="110">
        <v>1</v>
      </c>
      <c r="Y7" s="110">
        <v>1</v>
      </c>
      <c r="Z7" s="110">
        <v>2</v>
      </c>
      <c r="AA7" s="110">
        <v>1</v>
      </c>
      <c r="AB7" s="110">
        <v>1</v>
      </c>
      <c r="AC7" s="110">
        <v>1</v>
      </c>
      <c r="AD7" s="110">
        <v>1</v>
      </c>
      <c r="AE7" s="110">
        <v>2</v>
      </c>
      <c r="AF7" s="110">
        <v>2</v>
      </c>
      <c r="AG7" s="110">
        <v>1</v>
      </c>
      <c r="AH7"/>
    </row>
    <row r="8" spans="2:34" s="61" customFormat="1" ht="20" x14ac:dyDescent="0.35">
      <c r="B8" s="109" t="s">
        <v>2071</v>
      </c>
      <c r="C8" s="110" t="s">
        <v>56</v>
      </c>
      <c r="D8" s="110" t="s">
        <v>65</v>
      </c>
      <c r="E8" s="110" t="s">
        <v>344</v>
      </c>
      <c r="F8" s="110" t="s">
        <v>46</v>
      </c>
      <c r="G8" s="110" t="s">
        <v>76</v>
      </c>
      <c r="H8" s="110" t="s">
        <v>77</v>
      </c>
      <c r="I8" s="110" t="s">
        <v>82</v>
      </c>
      <c r="J8" s="110" t="s">
        <v>50</v>
      </c>
      <c r="K8" s="110" t="s">
        <v>64</v>
      </c>
      <c r="L8" s="110" t="s">
        <v>52</v>
      </c>
      <c r="M8" s="110" t="s">
        <v>52</v>
      </c>
      <c r="N8" s="110" t="s">
        <v>53</v>
      </c>
      <c r="O8" s="110" t="s">
        <v>53</v>
      </c>
      <c r="P8" s="110" t="s">
        <v>53</v>
      </c>
      <c r="Q8" s="110" t="s">
        <v>53</v>
      </c>
      <c r="R8" s="110" t="s">
        <v>53</v>
      </c>
      <c r="S8" s="110" t="s">
        <v>53</v>
      </c>
      <c r="T8" s="110" t="s">
        <v>53</v>
      </c>
      <c r="U8" s="110" t="s">
        <v>53</v>
      </c>
      <c r="V8" s="110" t="s">
        <v>2148</v>
      </c>
      <c r="W8" s="110" t="s">
        <v>2148</v>
      </c>
      <c r="X8" s="110" t="s">
        <v>2148</v>
      </c>
      <c r="Y8" s="110" t="s">
        <v>2148</v>
      </c>
      <c r="Z8" s="110" t="s">
        <v>2148</v>
      </c>
      <c r="AA8" s="110" t="s">
        <v>2148</v>
      </c>
      <c r="AB8" s="110" t="s">
        <v>2148</v>
      </c>
      <c r="AC8" s="110" t="s">
        <v>2148</v>
      </c>
      <c r="AD8" s="110" t="s">
        <v>2148</v>
      </c>
      <c r="AE8" s="110" t="s">
        <v>2148</v>
      </c>
      <c r="AF8" s="110" t="s">
        <v>2148</v>
      </c>
      <c r="AG8" s="110" t="s">
        <v>2148</v>
      </c>
    </row>
    <row r="9" spans="2:34" s="61" customFormat="1" ht="20" x14ac:dyDescent="0.35">
      <c r="B9" s="109" t="s">
        <v>2072</v>
      </c>
      <c r="C9" s="110">
        <v>206</v>
      </c>
      <c r="D9" s="110">
        <v>193</v>
      </c>
      <c r="E9" s="110">
        <v>1</v>
      </c>
      <c r="F9" s="110">
        <v>192</v>
      </c>
      <c r="G9" s="110">
        <v>566</v>
      </c>
      <c r="H9" s="110">
        <v>677</v>
      </c>
      <c r="I9" s="110">
        <v>584</v>
      </c>
      <c r="J9" s="110">
        <v>1059</v>
      </c>
      <c r="K9" s="110">
        <v>1185</v>
      </c>
      <c r="L9" s="110">
        <v>803</v>
      </c>
      <c r="M9" s="110">
        <v>804</v>
      </c>
      <c r="N9" s="110">
        <v>716</v>
      </c>
      <c r="O9" s="110">
        <v>702</v>
      </c>
      <c r="P9" s="110">
        <v>622</v>
      </c>
      <c r="Q9" s="110">
        <v>670</v>
      </c>
      <c r="R9" s="110">
        <v>670</v>
      </c>
      <c r="S9" s="110">
        <v>701</v>
      </c>
      <c r="T9" s="110">
        <v>715</v>
      </c>
      <c r="U9" s="110">
        <v>677</v>
      </c>
      <c r="V9" s="110">
        <v>803</v>
      </c>
      <c r="W9" s="110">
        <v>804</v>
      </c>
      <c r="X9" s="110">
        <v>716</v>
      </c>
      <c r="Y9" s="110">
        <v>702</v>
      </c>
      <c r="Z9" s="110">
        <v>622</v>
      </c>
      <c r="AA9" s="110">
        <v>670</v>
      </c>
      <c r="AB9" s="110">
        <v>670</v>
      </c>
      <c r="AC9" s="110">
        <v>701</v>
      </c>
      <c r="AD9" s="110">
        <v>715</v>
      </c>
      <c r="AE9" s="110">
        <v>677</v>
      </c>
      <c r="AF9" s="110">
        <v>95</v>
      </c>
      <c r="AG9" s="110">
        <v>21</v>
      </c>
    </row>
    <row r="10" spans="2:34" s="56" customFormat="1" ht="18" x14ac:dyDescent="0.3">
      <c r="B10" s="91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</row>
    <row r="11" spans="2:34" s="56" customFormat="1" ht="18" x14ac:dyDescent="0.3">
      <c r="B11" s="61" t="s">
        <v>2073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</row>
    <row r="12" spans="2:34" s="56" customFormat="1" ht="18" x14ac:dyDescent="0.3">
      <c r="C12" s="107" t="s">
        <v>12</v>
      </c>
      <c r="D12" s="107" t="s">
        <v>22</v>
      </c>
      <c r="E12" s="107" t="s">
        <v>24</v>
      </c>
      <c r="F12" s="107" t="s">
        <v>26</v>
      </c>
      <c r="G12" s="107" t="s">
        <v>28</v>
      </c>
      <c r="H12" s="107" t="s">
        <v>30</v>
      </c>
      <c r="I12" s="107" t="s">
        <v>32</v>
      </c>
      <c r="J12" s="107" t="s">
        <v>34</v>
      </c>
      <c r="K12" s="107" t="s">
        <v>36</v>
      </c>
      <c r="L12" s="107" t="s">
        <v>38</v>
      </c>
      <c r="M12" s="107" t="s">
        <v>40</v>
      </c>
      <c r="N12" s="107" t="s">
        <v>42</v>
      </c>
      <c r="O12" s="107" t="s">
        <v>2098</v>
      </c>
      <c r="P12" s="107" t="s">
        <v>2100</v>
      </c>
      <c r="Q12" s="107" t="s">
        <v>2102</v>
      </c>
      <c r="R12" s="107" t="s">
        <v>2104</v>
      </c>
      <c r="S12" s="107" t="s">
        <v>2106</v>
      </c>
      <c r="T12" s="107" t="s">
        <v>2108</v>
      </c>
      <c r="U12" s="107" t="s">
        <v>2110</v>
      </c>
      <c r="V12" s="107" t="s">
        <v>2112</v>
      </c>
      <c r="W12" s="107" t="s">
        <v>2114</v>
      </c>
      <c r="X12" s="107" t="s">
        <v>2116</v>
      </c>
      <c r="Y12" s="107" t="s">
        <v>2145</v>
      </c>
      <c r="Z12" s="107" t="s">
        <v>2146</v>
      </c>
    </row>
    <row r="13" spans="2:34" s="56" customFormat="1" ht="18" x14ac:dyDescent="0.3">
      <c r="B13" s="62" t="s">
        <v>2029</v>
      </c>
      <c r="C13" s="108">
        <v>1503</v>
      </c>
      <c r="D13" s="108">
        <v>1503</v>
      </c>
      <c r="E13" s="108">
        <v>1503</v>
      </c>
      <c r="F13" s="108">
        <v>1503</v>
      </c>
      <c r="G13" s="108">
        <v>1503</v>
      </c>
      <c r="H13" s="108">
        <v>1416</v>
      </c>
      <c r="I13" s="108">
        <v>1466</v>
      </c>
      <c r="J13" s="108">
        <v>1466</v>
      </c>
      <c r="K13" s="108">
        <v>1501</v>
      </c>
      <c r="L13" s="108">
        <v>1503</v>
      </c>
      <c r="M13" s="108">
        <v>1479</v>
      </c>
      <c r="N13" s="108">
        <v>705</v>
      </c>
      <c r="O13" s="108">
        <v>1503</v>
      </c>
      <c r="P13" s="108">
        <v>1503</v>
      </c>
      <c r="Q13" s="108">
        <v>1503</v>
      </c>
      <c r="R13" s="108">
        <v>1503</v>
      </c>
      <c r="S13" s="108">
        <v>1416</v>
      </c>
      <c r="T13" s="108">
        <v>1466</v>
      </c>
      <c r="U13" s="108">
        <v>1466</v>
      </c>
      <c r="V13" s="108">
        <v>1501</v>
      </c>
      <c r="W13" s="108">
        <v>1503</v>
      </c>
      <c r="X13" s="108">
        <v>1479</v>
      </c>
      <c r="Y13" s="108">
        <v>1503</v>
      </c>
      <c r="Z13" s="108">
        <v>1391</v>
      </c>
    </row>
    <row r="14" spans="2:34" s="56" customFormat="1" ht="18" x14ac:dyDescent="0.3">
      <c r="B14" s="62" t="s">
        <v>2030</v>
      </c>
      <c r="C14" s="108">
        <v>752</v>
      </c>
      <c r="D14" s="108">
        <v>25.764937</v>
      </c>
      <c r="E14" s="108">
        <v>26.922288999999999</v>
      </c>
      <c r="F14" s="108">
        <v>33.979906999999997</v>
      </c>
      <c r="G14" s="108">
        <v>30.45815</v>
      </c>
      <c r="H14" s="108">
        <v>36.283686000000003</v>
      </c>
      <c r="I14" s="108">
        <v>33.352319000000001</v>
      </c>
      <c r="J14" s="108">
        <v>34.550545999999997</v>
      </c>
      <c r="K14" s="108">
        <v>53.368220999999998</v>
      </c>
      <c r="L14" s="108">
        <v>29.952029</v>
      </c>
      <c r="M14" s="108">
        <v>51.229750000000003</v>
      </c>
      <c r="N14" s="108">
        <v>46.704397</v>
      </c>
      <c r="O14" s="108">
        <v>537.75981400000001</v>
      </c>
      <c r="P14" s="108">
        <v>537.78509599999995</v>
      </c>
      <c r="Q14" s="108">
        <v>588.43446400000005</v>
      </c>
      <c r="R14" s="108">
        <v>587.31470400000001</v>
      </c>
      <c r="S14" s="108">
        <v>575.02189299999998</v>
      </c>
      <c r="T14" s="108">
        <v>582.51978199999996</v>
      </c>
      <c r="U14" s="108">
        <v>582.62073699999996</v>
      </c>
      <c r="V14" s="108">
        <v>587.33777499999997</v>
      </c>
      <c r="W14" s="108">
        <v>589.70459100000005</v>
      </c>
      <c r="X14" s="108">
        <v>583.88505699999996</v>
      </c>
      <c r="Y14" s="108">
        <v>746.21922800000004</v>
      </c>
      <c r="Z14" s="108">
        <v>700.10100599999998</v>
      </c>
    </row>
    <row r="15" spans="2:34" s="56" customFormat="1" ht="18" x14ac:dyDescent="0.3">
      <c r="B15" s="62" t="s">
        <v>2031</v>
      </c>
      <c r="C15" s="108">
        <v>434.02304099999998</v>
      </c>
      <c r="D15" s="108">
        <v>24.491392999999999</v>
      </c>
      <c r="E15" s="108">
        <v>25.495054</v>
      </c>
      <c r="F15" s="108">
        <v>28.451885999999998</v>
      </c>
      <c r="G15" s="108">
        <v>29.718893999999999</v>
      </c>
      <c r="H15" s="108">
        <v>35.236432000000001</v>
      </c>
      <c r="I15" s="108">
        <v>32.770330000000001</v>
      </c>
      <c r="J15" s="108">
        <v>31.132784000000001</v>
      </c>
      <c r="K15" s="108">
        <v>28.90756</v>
      </c>
      <c r="L15" s="108">
        <v>29.196361</v>
      </c>
      <c r="M15" s="108">
        <v>21.262767</v>
      </c>
      <c r="N15" s="108">
        <v>18.841124000000001</v>
      </c>
      <c r="O15" s="108">
        <v>222.752827</v>
      </c>
      <c r="P15" s="108">
        <v>222.76920699999999</v>
      </c>
      <c r="Q15" s="108">
        <v>262.055634</v>
      </c>
      <c r="R15" s="108">
        <v>261.79254600000002</v>
      </c>
      <c r="S15" s="108">
        <v>264.26918799999999</v>
      </c>
      <c r="T15" s="108">
        <v>262.96355899999998</v>
      </c>
      <c r="U15" s="108">
        <v>263.00892299999998</v>
      </c>
      <c r="V15" s="108">
        <v>261.53841499999999</v>
      </c>
      <c r="W15" s="108">
        <v>261.64479799999998</v>
      </c>
      <c r="X15" s="108">
        <v>262.34683799999999</v>
      </c>
      <c r="Y15" s="108">
        <v>426.33487000000002</v>
      </c>
      <c r="Z15" s="108">
        <v>404.84312299999999</v>
      </c>
    </row>
    <row r="16" spans="2:34" s="56" customFormat="1" ht="18" x14ac:dyDescent="0.3">
      <c r="B16" s="62" t="s">
        <v>2016</v>
      </c>
      <c r="C16" s="108">
        <v>1</v>
      </c>
      <c r="D16" s="108">
        <v>1</v>
      </c>
      <c r="E16" s="108">
        <v>1</v>
      </c>
      <c r="F16" s="108">
        <v>1</v>
      </c>
      <c r="G16" s="108">
        <v>1</v>
      </c>
      <c r="H16" s="108">
        <v>1</v>
      </c>
      <c r="I16" s="108">
        <v>1</v>
      </c>
      <c r="J16" s="108">
        <v>1</v>
      </c>
      <c r="K16" s="108">
        <v>1</v>
      </c>
      <c r="L16" s="108">
        <v>1</v>
      </c>
      <c r="M16" s="108">
        <v>3</v>
      </c>
      <c r="N16" s="108">
        <v>25.1</v>
      </c>
      <c r="O16" s="108">
        <v>1</v>
      </c>
      <c r="P16" s="108">
        <v>1</v>
      </c>
      <c r="Q16" s="108">
        <v>1</v>
      </c>
      <c r="R16" s="108">
        <v>1</v>
      </c>
      <c r="S16" s="108">
        <v>1</v>
      </c>
      <c r="T16" s="108">
        <v>1</v>
      </c>
      <c r="U16" s="108">
        <v>1</v>
      </c>
      <c r="V16" s="108">
        <v>1</v>
      </c>
      <c r="W16" s="108">
        <v>1</v>
      </c>
      <c r="X16" s="108">
        <v>1</v>
      </c>
      <c r="Y16" s="108">
        <v>1</v>
      </c>
      <c r="Z16" s="108">
        <v>1</v>
      </c>
    </row>
    <row r="17" spans="2:28" s="56" customFormat="1" ht="18" x14ac:dyDescent="0.3">
      <c r="B17" s="64">
        <v>0.25</v>
      </c>
      <c r="C17" s="108">
        <v>376.5</v>
      </c>
      <c r="D17" s="108">
        <v>8.8000000000000007</v>
      </c>
      <c r="E17" s="108">
        <v>8.5</v>
      </c>
      <c r="F17" s="108">
        <v>10.8</v>
      </c>
      <c r="G17" s="108">
        <v>6</v>
      </c>
      <c r="H17" s="108">
        <v>6.6</v>
      </c>
      <c r="I17" s="108">
        <v>5.9249999999999998</v>
      </c>
      <c r="J17" s="108">
        <v>8.6999999999999993</v>
      </c>
      <c r="K17" s="108">
        <v>27.6</v>
      </c>
      <c r="L17" s="108">
        <v>6.2</v>
      </c>
      <c r="M17" s="108">
        <v>35.700000000000003</v>
      </c>
      <c r="N17" s="108">
        <v>30.9</v>
      </c>
      <c r="O17" s="108">
        <v>376.5</v>
      </c>
      <c r="P17" s="108">
        <v>376.5</v>
      </c>
      <c r="Q17" s="108">
        <v>375.5</v>
      </c>
      <c r="R17" s="108">
        <v>375.5</v>
      </c>
      <c r="S17" s="108">
        <v>354.75</v>
      </c>
      <c r="T17" s="108">
        <v>366.25</v>
      </c>
      <c r="U17" s="108">
        <v>366.25</v>
      </c>
      <c r="V17" s="108">
        <v>376</v>
      </c>
      <c r="W17" s="108">
        <v>379.5</v>
      </c>
      <c r="X17" s="108">
        <v>370.5</v>
      </c>
      <c r="Y17" s="108">
        <v>376</v>
      </c>
      <c r="Z17" s="108">
        <v>351</v>
      </c>
    </row>
    <row r="18" spans="2:28" s="56" customFormat="1" ht="18" x14ac:dyDescent="0.3">
      <c r="B18" s="64">
        <v>0.5</v>
      </c>
      <c r="C18" s="108">
        <v>752</v>
      </c>
      <c r="D18" s="108">
        <v>16</v>
      </c>
      <c r="E18" s="108">
        <v>16.399999999999999</v>
      </c>
      <c r="F18" s="108">
        <v>23.6</v>
      </c>
      <c r="G18" s="108">
        <v>18</v>
      </c>
      <c r="H18" s="108">
        <v>20.100000000000001</v>
      </c>
      <c r="I18" s="108">
        <v>19.399999999999999</v>
      </c>
      <c r="J18" s="108">
        <v>21.7</v>
      </c>
      <c r="K18" s="108">
        <v>55.8</v>
      </c>
      <c r="L18" s="108">
        <v>17.899999999999999</v>
      </c>
      <c r="M18" s="108">
        <v>48.7</v>
      </c>
      <c r="N18" s="108">
        <v>41.5</v>
      </c>
      <c r="O18" s="108">
        <v>701</v>
      </c>
      <c r="P18" s="108">
        <v>701</v>
      </c>
      <c r="Q18" s="108">
        <v>760</v>
      </c>
      <c r="R18" s="108">
        <v>751</v>
      </c>
      <c r="S18" s="108">
        <v>711.5</v>
      </c>
      <c r="T18" s="108">
        <v>737.5</v>
      </c>
      <c r="U18" s="108">
        <v>737.5</v>
      </c>
      <c r="V18" s="108">
        <v>751</v>
      </c>
      <c r="W18" s="108">
        <v>762</v>
      </c>
      <c r="X18" s="108">
        <v>737</v>
      </c>
      <c r="Y18" s="108">
        <v>745.5</v>
      </c>
      <c r="Z18" s="108">
        <v>695.5</v>
      </c>
    </row>
    <row r="19" spans="2:28" s="56" customFormat="1" ht="18" x14ac:dyDescent="0.3">
      <c r="B19" s="64">
        <v>0.75</v>
      </c>
      <c r="C19" s="108">
        <v>1127.5</v>
      </c>
      <c r="D19" s="108">
        <v>32.6</v>
      </c>
      <c r="E19" s="108">
        <v>37.4</v>
      </c>
      <c r="F19" s="108">
        <v>50.55</v>
      </c>
      <c r="G19" s="108">
        <v>49.85</v>
      </c>
      <c r="H19" s="108">
        <v>66.099999999999994</v>
      </c>
      <c r="I19" s="108">
        <v>56.7</v>
      </c>
      <c r="J19" s="108">
        <v>55.75</v>
      </c>
      <c r="K19" s="108">
        <v>78.400000000000006</v>
      </c>
      <c r="L19" s="108">
        <v>45.9</v>
      </c>
      <c r="M19" s="108">
        <v>66.45</v>
      </c>
      <c r="N19" s="108">
        <v>58.8</v>
      </c>
      <c r="O19" s="108">
        <v>701</v>
      </c>
      <c r="P19" s="108">
        <v>701</v>
      </c>
      <c r="Q19" s="108">
        <v>801</v>
      </c>
      <c r="R19" s="108">
        <v>801</v>
      </c>
      <c r="S19" s="108">
        <v>801</v>
      </c>
      <c r="T19" s="108">
        <v>801</v>
      </c>
      <c r="U19" s="108">
        <v>801</v>
      </c>
      <c r="V19" s="108">
        <v>801</v>
      </c>
      <c r="W19" s="108">
        <v>801</v>
      </c>
      <c r="X19" s="108">
        <v>801</v>
      </c>
      <c r="Y19" s="108">
        <v>1100.5</v>
      </c>
      <c r="Z19" s="108">
        <v>1100.5</v>
      </c>
    </row>
    <row r="20" spans="2:28" s="56" customFormat="1" ht="18" x14ac:dyDescent="0.3">
      <c r="B20" s="62" t="s">
        <v>2017</v>
      </c>
      <c r="C20" s="108">
        <v>1503</v>
      </c>
      <c r="D20" s="108">
        <v>100</v>
      </c>
      <c r="E20" s="108">
        <v>100</v>
      </c>
      <c r="F20" s="108">
        <v>100</v>
      </c>
      <c r="G20" s="108">
        <v>100</v>
      </c>
      <c r="H20" s="108">
        <v>100</v>
      </c>
      <c r="I20" s="108">
        <v>100</v>
      </c>
      <c r="J20" s="108">
        <v>100</v>
      </c>
      <c r="K20" s="108">
        <v>100</v>
      </c>
      <c r="L20" s="108">
        <v>100</v>
      </c>
      <c r="M20" s="108">
        <v>100</v>
      </c>
      <c r="N20" s="108">
        <v>100</v>
      </c>
      <c r="O20" s="108">
        <v>701</v>
      </c>
      <c r="P20" s="108">
        <v>701</v>
      </c>
      <c r="Q20" s="108">
        <v>801</v>
      </c>
      <c r="R20" s="108">
        <v>801</v>
      </c>
      <c r="S20" s="108">
        <v>801</v>
      </c>
      <c r="T20" s="108">
        <v>801</v>
      </c>
      <c r="U20" s="108">
        <v>801</v>
      </c>
      <c r="V20" s="108">
        <v>801</v>
      </c>
      <c r="W20" s="108">
        <v>801</v>
      </c>
      <c r="X20" s="108">
        <v>801</v>
      </c>
      <c r="Y20" s="108">
        <v>1401</v>
      </c>
      <c r="Z20" s="108">
        <v>1401</v>
      </c>
    </row>
    <row r="21" spans="2:28" x14ac:dyDescent="0.2">
      <c r="B21" s="18"/>
      <c r="C21" s="18"/>
      <c r="D21" s="93"/>
      <c r="E21" s="93"/>
      <c r="F21" s="93"/>
      <c r="G21" s="93"/>
      <c r="H21" s="93"/>
      <c r="I21" s="93"/>
      <c r="J21" s="93"/>
      <c r="K21" s="93"/>
      <c r="L21" s="18"/>
      <c r="M21" s="18"/>
      <c r="N21" s="18"/>
      <c r="O21" s="18"/>
      <c r="P21" s="20"/>
      <c r="Q21" s="20"/>
      <c r="R21" s="20"/>
      <c r="S21" s="20"/>
      <c r="T21" s="18"/>
      <c r="U21" s="18"/>
      <c r="V21" s="18"/>
      <c r="W21" s="18"/>
      <c r="X21" s="18"/>
      <c r="Y21" s="18"/>
      <c r="Z21" s="18"/>
      <c r="AA21" s="18"/>
      <c r="AB21" s="18"/>
    </row>
    <row r="22" spans="2:28" x14ac:dyDescent="0.2">
      <c r="B22" s="18"/>
      <c r="C22" s="18"/>
      <c r="D22" s="93"/>
      <c r="E22" s="93"/>
      <c r="F22" s="93"/>
      <c r="G22" s="93"/>
      <c r="H22" s="93"/>
      <c r="I22" s="93"/>
      <c r="J22" s="93"/>
      <c r="K22" s="93"/>
      <c r="L22" s="18"/>
      <c r="M22" s="18"/>
      <c r="N22" s="18"/>
      <c r="O22" s="18"/>
      <c r="P22" s="20"/>
      <c r="Q22" s="20"/>
      <c r="R22" s="20"/>
      <c r="S22" s="20"/>
      <c r="T22" s="18"/>
      <c r="U22" s="18"/>
      <c r="V22" s="18"/>
      <c r="W22" s="18"/>
      <c r="X22" s="18"/>
      <c r="Y22" s="18"/>
      <c r="Z22" s="18"/>
      <c r="AA22" s="18"/>
      <c r="AB22" s="18"/>
    </row>
    <row r="23" spans="2:28" x14ac:dyDescent="0.2"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 spans="2:28" x14ac:dyDescent="0.2"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</row>
    <row r="25" spans="2:28" x14ac:dyDescent="0.2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 spans="2:28" ht="17" x14ac:dyDescent="0.2">
      <c r="B26" s="67" t="s">
        <v>2032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</row>
    <row r="27" spans="2:28" ht="17" x14ac:dyDescent="0.2">
      <c r="B27" s="67" t="s">
        <v>2033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 spans="2:28" ht="17" x14ac:dyDescent="0.2">
      <c r="B28" s="67" t="s">
        <v>2118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</row>
    <row r="29" spans="2:28" ht="17" x14ac:dyDescent="0.2">
      <c r="B29" s="67" t="s">
        <v>2035</v>
      </c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 spans="2:28" ht="17" x14ac:dyDescent="0.2">
      <c r="B30" s="67" t="s">
        <v>2036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 spans="2:28" ht="17" x14ac:dyDescent="0.2">
      <c r="B31" s="67" t="s">
        <v>2037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 spans="2:28" ht="17" x14ac:dyDescent="0.2">
      <c r="B32" s="67" t="s">
        <v>2038</v>
      </c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</row>
    <row r="33" spans="2:28" ht="17" x14ac:dyDescent="0.2">
      <c r="B33" s="67" t="s">
        <v>2155</v>
      </c>
      <c r="C33" s="18"/>
      <c r="D33" s="111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 spans="2:28" ht="17" x14ac:dyDescent="0.2">
      <c r="B34" s="67" t="s">
        <v>2040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</row>
    <row r="35" spans="2:28" ht="17" x14ac:dyDescent="0.2">
      <c r="B35" s="67" t="s">
        <v>2041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 spans="2:28" ht="17" x14ac:dyDescent="0.2">
      <c r="B36" s="67" t="s">
        <v>2042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 spans="2:28" ht="17" x14ac:dyDescent="0.2">
      <c r="B37" s="67" t="s">
        <v>2092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 spans="2:28" ht="17" x14ac:dyDescent="0.2">
      <c r="B38" s="67" t="s">
        <v>2044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</row>
    <row r="39" spans="2:28" ht="17" x14ac:dyDescent="0.2">
      <c r="B39" s="67" t="s">
        <v>2093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 spans="2:28" ht="17" x14ac:dyDescent="0.2">
      <c r="B40" s="67" t="s">
        <v>2094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 spans="2:28" ht="17" x14ac:dyDescent="0.2">
      <c r="B41" s="67" t="s">
        <v>2047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 spans="2:28" ht="17" x14ac:dyDescent="0.2">
      <c r="B42" s="67" t="s">
        <v>2048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</row>
    <row r="43" spans="2:28" ht="17" x14ac:dyDescent="0.2">
      <c r="B43" s="67" t="s">
        <v>2049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spans="2:28" ht="17" x14ac:dyDescent="0.2">
      <c r="B44" s="67" t="s">
        <v>2050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</row>
    <row r="45" spans="2:28" ht="17" x14ac:dyDescent="0.2">
      <c r="B45" s="67" t="s">
        <v>2051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 spans="2:28" ht="17" x14ac:dyDescent="0.2">
      <c r="B46" s="67" t="s">
        <v>2052</v>
      </c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</row>
    <row r="47" spans="2:28" ht="17" x14ac:dyDescent="0.2">
      <c r="B47" s="67" t="s">
        <v>2053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 spans="2:28" ht="17" x14ac:dyDescent="0.2">
      <c r="B48" s="67" t="s">
        <v>2054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 spans="2:28" ht="17" x14ac:dyDescent="0.2">
      <c r="B49" s="67" t="s">
        <v>2055</v>
      </c>
      <c r="C49" s="18"/>
      <c r="D49" s="111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spans="2:28" ht="17" x14ac:dyDescent="0.2">
      <c r="B50" s="67" t="s">
        <v>2056</v>
      </c>
      <c r="C50" s="18"/>
      <c r="D50" s="111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spans="2:28" ht="17" x14ac:dyDescent="0.2">
      <c r="B51" s="67" t="s">
        <v>2057</v>
      </c>
      <c r="C51" s="18"/>
      <c r="D51" s="111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2:28" ht="17" x14ac:dyDescent="0.2">
      <c r="B52" s="67" t="s">
        <v>2058</v>
      </c>
      <c r="C52" s="18"/>
      <c r="D52" s="111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 spans="2:28" ht="17" x14ac:dyDescent="0.2">
      <c r="B53" s="67" t="s">
        <v>2059</v>
      </c>
      <c r="C53" s="18"/>
      <c r="D53" s="111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 spans="2:28" ht="17" x14ac:dyDescent="0.2">
      <c r="B54" s="67" t="s">
        <v>2060</v>
      </c>
      <c r="C54" s="18"/>
      <c r="D54" s="111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 spans="2:28" ht="17" x14ac:dyDescent="0.2">
      <c r="B55" s="67" t="s">
        <v>2061</v>
      </c>
      <c r="C55" s="18"/>
      <c r="D55" s="111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 spans="2:28" ht="17" x14ac:dyDescent="0.2">
      <c r="B56" s="67" t="s">
        <v>2062</v>
      </c>
      <c r="C56" s="18"/>
      <c r="D56" s="111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 spans="2:28" ht="17" x14ac:dyDescent="0.2">
      <c r="B57" s="67" t="s">
        <v>2063</v>
      </c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 spans="2:28" ht="17" x14ac:dyDescent="0.2">
      <c r="B58" s="67" t="s">
        <v>2064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 spans="2:28" ht="17" x14ac:dyDescent="0.2">
      <c r="B59" s="67" t="s">
        <v>2065</v>
      </c>
      <c r="C59" s="18"/>
      <c r="D59" s="111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spans="2:28" ht="17" x14ac:dyDescent="0.2">
      <c r="B60" s="67" t="s">
        <v>2066</v>
      </c>
      <c r="C60" s="18"/>
      <c r="D60" s="111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 spans="2:28" ht="17" x14ac:dyDescent="0.2">
      <c r="B61" s="67" t="s">
        <v>2095</v>
      </c>
      <c r="C61" s="18"/>
      <c r="D61" s="111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spans="2:28" ht="17" x14ac:dyDescent="0.2">
      <c r="B62" s="67" t="s">
        <v>2119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 spans="2:28" ht="17" x14ac:dyDescent="0.2">
      <c r="B63" s="67" t="s">
        <v>2120</v>
      </c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spans="2:28" ht="17" x14ac:dyDescent="0.2">
      <c r="B64" s="67" t="s">
        <v>2121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 spans="2:28" ht="17" x14ac:dyDescent="0.2">
      <c r="B65" s="67" t="s">
        <v>2122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spans="2:28" ht="17" x14ac:dyDescent="0.2">
      <c r="B66" s="67" t="s">
        <v>2123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 spans="2:28" ht="17" x14ac:dyDescent="0.2">
      <c r="B67" s="67" t="s">
        <v>2124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spans="2:28" ht="17" x14ac:dyDescent="0.2">
      <c r="B68" s="67" t="s">
        <v>2125</v>
      </c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 spans="2:28" ht="17" x14ac:dyDescent="0.2">
      <c r="B69" s="67" t="s">
        <v>2126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spans="2:28" ht="17" x14ac:dyDescent="0.2">
      <c r="B70" s="67" t="s">
        <v>2127</v>
      </c>
      <c r="C70" s="18"/>
      <c r="D70" s="111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 spans="2:28" ht="17" x14ac:dyDescent="0.2">
      <c r="B71" s="67" t="s">
        <v>2128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spans="2:28" ht="17" x14ac:dyDescent="0.2">
      <c r="B72" s="67" t="s">
        <v>2129</v>
      </c>
      <c r="C72" s="18"/>
      <c r="D72" s="111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 spans="2:28" ht="17" x14ac:dyDescent="0.2">
      <c r="B73" s="67" t="s">
        <v>2130</v>
      </c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spans="2:28" ht="17" x14ac:dyDescent="0.2">
      <c r="B74" s="67" t="s">
        <v>2131</v>
      </c>
      <c r="C74" s="18"/>
      <c r="D74" s="111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 spans="2:28" ht="17" x14ac:dyDescent="0.2">
      <c r="B75" s="67" t="s">
        <v>2132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spans="2:28" ht="17" x14ac:dyDescent="0.2">
      <c r="B76" s="67" t="s">
        <v>2133</v>
      </c>
      <c r="C76" s="18"/>
      <c r="D76" s="111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 spans="2:28" ht="17" x14ac:dyDescent="0.2">
      <c r="B77" s="67" t="s">
        <v>2134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spans="2:28" ht="17" x14ac:dyDescent="0.2">
      <c r="B78" s="67" t="s">
        <v>2135</v>
      </c>
      <c r="C78" s="18"/>
      <c r="D78" s="111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 spans="2:28" ht="17" x14ac:dyDescent="0.2">
      <c r="B79" s="67" t="s">
        <v>2136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spans="2:28" ht="17" x14ac:dyDescent="0.2">
      <c r="B80" s="67" t="s">
        <v>2137</v>
      </c>
      <c r="C80" s="18"/>
      <c r="D80" s="111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</row>
    <row r="81" spans="2:28" ht="17" x14ac:dyDescent="0.2">
      <c r="B81" s="67" t="s">
        <v>2138</v>
      </c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spans="2:28" ht="17" x14ac:dyDescent="0.2">
      <c r="B82" s="67" t="s">
        <v>2139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</row>
    <row r="83" spans="2:28" ht="17" x14ac:dyDescent="0.2">
      <c r="B83" s="67" t="s">
        <v>2140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spans="2:28" ht="17" x14ac:dyDescent="0.2">
      <c r="B84" s="67" t="s">
        <v>2156</v>
      </c>
      <c r="C84" s="18"/>
      <c r="D84" s="111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</row>
    <row r="85" spans="2:28" ht="17" x14ac:dyDescent="0.2">
      <c r="B85" s="67" t="s">
        <v>2141</v>
      </c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spans="2:28" ht="17" x14ac:dyDescent="0.2">
      <c r="B86" s="67" t="s">
        <v>2157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</row>
    <row r="87" spans="2:28" ht="17" x14ac:dyDescent="0.2">
      <c r="B87" s="67" t="s">
        <v>2142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spans="2:28" x14ac:dyDescent="0.2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</row>
    <row r="89" spans="2:28" x14ac:dyDescent="0.2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spans="2:28" x14ac:dyDescent="0.2"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</row>
    <row r="91" spans="2:28" x14ac:dyDescent="0.2"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spans="2:28" x14ac:dyDescent="0.2"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</row>
    <row r="93" spans="2:28" x14ac:dyDescent="0.2"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spans="2:28" x14ac:dyDescent="0.2"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</row>
    <row r="95" spans="2:28" x14ac:dyDescent="0.2"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spans="2:28" x14ac:dyDescent="0.2"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</row>
    <row r="97" spans="2:28" x14ac:dyDescent="0.2"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2:28" x14ac:dyDescent="0.2"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 spans="2:28" x14ac:dyDescent="0.2"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2:28" x14ac:dyDescent="0.2"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 spans="2:28" x14ac:dyDescent="0.2"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spans="2:28" x14ac:dyDescent="0.2"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2:28" x14ac:dyDescent="0.2"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2:28" x14ac:dyDescent="0.2"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</row>
    <row r="105" spans="2:28" x14ac:dyDescent="0.2"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spans="2:28" x14ac:dyDescent="0.2"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</row>
    <row r="107" spans="2:28" x14ac:dyDescent="0.2"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spans="2:28" x14ac:dyDescent="0.2"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</row>
    <row r="109" spans="2:28" x14ac:dyDescent="0.2"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spans="2:28" x14ac:dyDescent="0.2"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</row>
    <row r="111" spans="2:28" x14ac:dyDescent="0.2"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spans="2:28" x14ac:dyDescent="0.2"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</row>
    <row r="113" spans="2:28" x14ac:dyDescent="0.2"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spans="2:28" x14ac:dyDescent="0.2"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</row>
    <row r="115" spans="2:28" x14ac:dyDescent="0.2"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spans="2:28" x14ac:dyDescent="0.2"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</row>
    <row r="117" spans="2:28" x14ac:dyDescent="0.2"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spans="2:28" x14ac:dyDescent="0.2"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</row>
    <row r="119" spans="2:28" x14ac:dyDescent="0.2"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spans="2:28" x14ac:dyDescent="0.2"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</row>
    <row r="121" spans="2:28" x14ac:dyDescent="0.2"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spans="2:28" x14ac:dyDescent="0.2"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</row>
    <row r="123" spans="2:28" x14ac:dyDescent="0.2"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spans="2:28" x14ac:dyDescent="0.2"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</row>
    <row r="125" spans="2:28" x14ac:dyDescent="0.2"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spans="2:28" x14ac:dyDescent="0.2"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</row>
    <row r="127" spans="2:28" x14ac:dyDescent="0.2"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spans="2:28" x14ac:dyDescent="0.2"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</row>
    <row r="129" spans="2:28" x14ac:dyDescent="0.2"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spans="2:28" x14ac:dyDescent="0.2"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</row>
    <row r="131" spans="2:28" x14ac:dyDescent="0.2"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spans="2:28" x14ac:dyDescent="0.2"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</row>
    <row r="133" spans="2:28" x14ac:dyDescent="0.2"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spans="2:28" x14ac:dyDescent="0.2"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</row>
    <row r="135" spans="2:28" x14ac:dyDescent="0.2"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spans="2:28" x14ac:dyDescent="0.2"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</row>
    <row r="137" spans="2:28" x14ac:dyDescent="0.2"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spans="2:28" x14ac:dyDescent="0.2"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</row>
    <row r="139" spans="2:28" x14ac:dyDescent="0.2"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spans="2:28" x14ac:dyDescent="0.2"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</row>
    <row r="141" spans="2:28" x14ac:dyDescent="0.2"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2:28" x14ac:dyDescent="0.2"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</row>
    <row r="143" spans="2:28" x14ac:dyDescent="0.2"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spans="2:28" x14ac:dyDescent="0.2"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</row>
    <row r="145" spans="2:28" x14ac:dyDescent="0.2"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spans="2:28" x14ac:dyDescent="0.2"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</row>
    <row r="147" spans="2:28" x14ac:dyDescent="0.2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spans="2:28" x14ac:dyDescent="0.2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</row>
    <row r="149" spans="2:28" x14ac:dyDescent="0.2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2:28" x14ac:dyDescent="0.2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</row>
    <row r="151" spans="2:28" x14ac:dyDescent="0.2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2:28" x14ac:dyDescent="0.2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</row>
    <row r="153" spans="2:28" x14ac:dyDescent="0.2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2:28" x14ac:dyDescent="0.2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spans="2:28" x14ac:dyDescent="0.2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2:28" x14ac:dyDescent="0.2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spans="2:28" x14ac:dyDescent="0.2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2:28" x14ac:dyDescent="0.2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spans="2:28" x14ac:dyDescent="0.2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2:28" x14ac:dyDescent="0.2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spans="2:28" x14ac:dyDescent="0.2"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2:28" x14ac:dyDescent="0.2"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</row>
    <row r="163" spans="2:28" x14ac:dyDescent="0.2"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2:28" x14ac:dyDescent="0.2"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</row>
    <row r="165" spans="2:28" x14ac:dyDescent="0.2"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2:28" x14ac:dyDescent="0.2"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</row>
    <row r="167" spans="2:28" x14ac:dyDescent="0.2"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2:28" x14ac:dyDescent="0.2"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</row>
  </sheetData>
  <mergeCells count="2">
    <mergeCell ref="N2:N3"/>
    <mergeCell ref="O2:R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Data Profile of Raw Data</vt:lpstr>
      <vt:lpstr>Data Integrity of Raw Data</vt:lpstr>
      <vt:lpstr>Data Completeness</vt:lpstr>
      <vt:lpstr>Data Uniqueness</vt:lpstr>
      <vt:lpstr>Cleaned Data</vt:lpstr>
      <vt:lpstr>Data Profile of Cleaned Data</vt:lpstr>
      <vt:lpstr>Data Integrity of Cleaned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Olga Gaffarova</cp:lastModifiedBy>
  <cp:revision/>
  <dcterms:created xsi:type="dcterms:W3CDTF">2019-09-08T18:19:05Z</dcterms:created>
  <dcterms:modified xsi:type="dcterms:W3CDTF">2025-09-06T11:02:26Z</dcterms:modified>
  <cp:category/>
  <cp:contentStatus/>
</cp:coreProperties>
</file>